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DieseArbeitsmappe"/>
  <bookViews>
    <workbookView xWindow="135" yWindow="345" windowWidth="28290" windowHeight="13410" tabRatio="795"/>
  </bookViews>
  <sheets>
    <sheet name="Deckblatt" sheetId="49" r:id="rId1"/>
    <sheet name="NEA 2018" sheetId="57" r:id="rId2"/>
    <sheet name="NEA 2017" sheetId="55" r:id="rId3"/>
    <sheet name="NEA 2016" sheetId="54" r:id="rId4"/>
    <sheet name="NEA 2015" sheetId="53" r:id="rId5"/>
    <sheet name="NEA 2014" sheetId="52" r:id="rId6"/>
    <sheet name="NEA 2013" sheetId="51" r:id="rId7"/>
    <sheet name="NEA 2012" sheetId="50" r:id="rId8"/>
    <sheet name="NEA 2011" sheetId="48" r:id="rId9"/>
    <sheet name="NEA 2010" sheetId="47" r:id="rId10"/>
    <sheet name="NEA 2009" sheetId="46" r:id="rId11"/>
    <sheet name="NEA 2008" sheetId="43" r:id="rId12"/>
    <sheet name="NEA 2007" sheetId="42" r:id="rId13"/>
    <sheet name="NEA 2006" sheetId="41" r:id="rId14"/>
    <sheet name="NEA 2005" sheetId="40" r:id="rId15"/>
    <sheet name="NEA 2004" sheetId="36" r:id="rId16"/>
    <sheet name="NEA 2003" sheetId="35" r:id="rId17"/>
    <sheet name="NEA 2002" sheetId="34" r:id="rId18"/>
    <sheet name="NEA 2001" sheetId="32" r:id="rId19"/>
    <sheet name="NEA 2000" sheetId="8" r:id="rId20"/>
    <sheet name="NEA 99" sheetId="1" r:id="rId21"/>
    <sheet name="NEA 98" sheetId="2" r:id="rId22"/>
    <sheet name="NEA 97" sheetId="3" r:id="rId23"/>
    <sheet name="NEA 96" sheetId="4" r:id="rId24"/>
    <sheet name="NEA 95" sheetId="5" r:id="rId25"/>
    <sheet name="NEA 94" sheetId="6" r:id="rId26"/>
    <sheet name="NEA 93" sheetId="7" r:id="rId27"/>
    <sheet name="Check" sheetId="56" r:id="rId28"/>
  </sheets>
  <definedNames>
    <definedName name="_xlnm._FilterDatabase" localSheetId="20" hidden="1">'NEA 99'!#REF!</definedName>
  </definedNames>
  <calcPr calcId="145621"/>
</workbook>
</file>

<file path=xl/calcChain.xml><?xml version="1.0" encoding="utf-8"?>
<calcChain xmlns="http://schemas.openxmlformats.org/spreadsheetml/2006/main">
  <c r="B27" i="56" l="1"/>
  <c r="F102" i="57" l="1"/>
  <c r="F100" i="57"/>
  <c r="F98" i="57"/>
  <c r="F96" i="57"/>
  <c r="F94" i="57"/>
  <c r="F92" i="57"/>
  <c r="F90" i="57"/>
  <c r="F88" i="57"/>
  <c r="AE624" i="57"/>
  <c r="AE622" i="57"/>
  <c r="AE620" i="57"/>
  <c r="AE618" i="57"/>
  <c r="AE616" i="57"/>
  <c r="AE608" i="57"/>
  <c r="S572" i="57"/>
  <c r="S570" i="57"/>
  <c r="P75" i="57"/>
  <c r="S75" i="57" s="1"/>
  <c r="S568" i="57"/>
  <c r="S564" i="57"/>
  <c r="S562" i="57"/>
  <c r="S560" i="57"/>
  <c r="S558" i="57"/>
  <c r="S556" i="57"/>
  <c r="S554" i="57"/>
  <c r="S547" i="57"/>
  <c r="S545" i="57"/>
  <c r="S544" i="57"/>
  <c r="S543" i="57"/>
  <c r="S541" i="57"/>
  <c r="S539" i="57"/>
  <c r="S537" i="57"/>
  <c r="S535" i="57"/>
  <c r="S533" i="57"/>
  <c r="S531" i="57"/>
  <c r="S529" i="57"/>
  <c r="S527" i="57"/>
  <c r="S520" i="57"/>
  <c r="S518" i="57"/>
  <c r="S516" i="57"/>
  <c r="S514" i="57"/>
  <c r="S512" i="57"/>
  <c r="S510" i="57"/>
  <c r="S508" i="57"/>
  <c r="S506" i="57"/>
  <c r="S504" i="57"/>
  <c r="S502" i="57"/>
  <c r="S495" i="57"/>
  <c r="S494" i="57"/>
  <c r="S493" i="57"/>
  <c r="S491" i="57"/>
  <c r="S490" i="57"/>
  <c r="S487" i="57"/>
  <c r="S477" i="57"/>
  <c r="S475" i="57"/>
  <c r="S458" i="57"/>
  <c r="S456" i="57"/>
  <c r="S452" i="57"/>
  <c r="I417" i="57"/>
  <c r="AB45" i="57"/>
  <c r="AB41" i="57"/>
  <c r="P38" i="57"/>
  <c r="F54" i="57"/>
  <c r="F626" i="57"/>
  <c r="AE625" i="57"/>
  <c r="AE623" i="57"/>
  <c r="AE621" i="57"/>
  <c r="AE617" i="57"/>
  <c r="AE615" i="57"/>
  <c r="AE613" i="57"/>
  <c r="AE609" i="57"/>
  <c r="AE607" i="57"/>
  <c r="F600" i="57"/>
  <c r="R574" i="57"/>
  <c r="Q574" i="57"/>
  <c r="O574" i="57"/>
  <c r="N574" i="57"/>
  <c r="M574" i="57"/>
  <c r="L574" i="57"/>
  <c r="H574" i="57"/>
  <c r="G574" i="57"/>
  <c r="E574" i="57"/>
  <c r="D574" i="57"/>
  <c r="C574" i="57"/>
  <c r="B574" i="57"/>
  <c r="S573" i="57"/>
  <c r="S571" i="57"/>
  <c r="S569" i="57"/>
  <c r="S567" i="57"/>
  <c r="S566" i="57"/>
  <c r="S565" i="57"/>
  <c r="S563" i="57"/>
  <c r="S561" i="57"/>
  <c r="S559" i="57"/>
  <c r="S557" i="57"/>
  <c r="S555" i="57"/>
  <c r="R548" i="57"/>
  <c r="Q548" i="57"/>
  <c r="O548" i="57"/>
  <c r="N548" i="57"/>
  <c r="M548" i="57"/>
  <c r="L548" i="57"/>
  <c r="H548" i="57"/>
  <c r="G548" i="57"/>
  <c r="E548" i="57"/>
  <c r="D548" i="57"/>
  <c r="C548" i="57"/>
  <c r="B548" i="57"/>
  <c r="S546" i="57"/>
  <c r="S542" i="57"/>
  <c r="S540" i="57"/>
  <c r="S538" i="57"/>
  <c r="S536" i="57"/>
  <c r="S534" i="57"/>
  <c r="S532" i="57"/>
  <c r="S530" i="57"/>
  <c r="R522" i="57"/>
  <c r="Q522" i="57"/>
  <c r="O522" i="57"/>
  <c r="N522" i="57"/>
  <c r="M522" i="57"/>
  <c r="L522" i="57"/>
  <c r="H522" i="57"/>
  <c r="G522" i="57"/>
  <c r="E522" i="57"/>
  <c r="D522" i="57"/>
  <c r="C522" i="57"/>
  <c r="B522" i="57"/>
  <c r="S521" i="57"/>
  <c r="S517" i="57"/>
  <c r="S515" i="57"/>
  <c r="S513" i="57"/>
  <c r="S511" i="57"/>
  <c r="S509" i="57"/>
  <c r="S505" i="57"/>
  <c r="S503" i="57"/>
  <c r="R496" i="57"/>
  <c r="Q496" i="57"/>
  <c r="O496" i="57"/>
  <c r="N496" i="57"/>
  <c r="M496" i="57"/>
  <c r="L496" i="57"/>
  <c r="H496" i="57"/>
  <c r="G496" i="57"/>
  <c r="E496" i="57"/>
  <c r="D496" i="57"/>
  <c r="C496" i="57"/>
  <c r="B496" i="57"/>
  <c r="S492" i="57"/>
  <c r="S488" i="57"/>
  <c r="S486" i="57"/>
  <c r="S480" i="57"/>
  <c r="S478" i="57"/>
  <c r="S476" i="57"/>
  <c r="R470" i="57"/>
  <c r="Q470" i="57"/>
  <c r="O470" i="57"/>
  <c r="N470" i="57"/>
  <c r="M470" i="57"/>
  <c r="L470" i="57"/>
  <c r="H470" i="57"/>
  <c r="G470" i="57"/>
  <c r="E470" i="57"/>
  <c r="D470" i="57"/>
  <c r="C470" i="57"/>
  <c r="B470" i="57"/>
  <c r="S469" i="57"/>
  <c r="S467" i="57"/>
  <c r="S465" i="57"/>
  <c r="S463" i="57"/>
  <c r="S461" i="57"/>
  <c r="S459" i="57"/>
  <c r="S457" i="57"/>
  <c r="S455" i="57"/>
  <c r="S453" i="57"/>
  <c r="S451" i="57"/>
  <c r="S449" i="57"/>
  <c r="F444" i="57"/>
  <c r="F418" i="57"/>
  <c r="F392" i="57"/>
  <c r="F366" i="57"/>
  <c r="F340" i="57"/>
  <c r="F314" i="57"/>
  <c r="F288" i="57"/>
  <c r="F262" i="57"/>
  <c r="F236" i="57"/>
  <c r="F210" i="57"/>
  <c r="F184" i="57"/>
  <c r="F158" i="57"/>
  <c r="F132" i="57"/>
  <c r="F105" i="57"/>
  <c r="F104" i="57"/>
  <c r="F103" i="57"/>
  <c r="F101" i="57"/>
  <c r="F97" i="57"/>
  <c r="F95" i="57"/>
  <c r="F93" i="57"/>
  <c r="F89" i="57"/>
  <c r="F87" i="57"/>
  <c r="F85" i="57"/>
  <c r="R80" i="57"/>
  <c r="Q80" i="57"/>
  <c r="O80" i="57"/>
  <c r="N80" i="57"/>
  <c r="M80" i="57"/>
  <c r="L80" i="57"/>
  <c r="H80" i="57"/>
  <c r="G80" i="57"/>
  <c r="E80" i="57"/>
  <c r="D80" i="57"/>
  <c r="C80" i="57"/>
  <c r="B80" i="57"/>
  <c r="P61" i="57"/>
  <c r="S61" i="57" s="1"/>
  <c r="P59" i="57"/>
  <c r="S59" i="57" s="1"/>
  <c r="P45" i="57"/>
  <c r="A27" i="57"/>
  <c r="A26" i="57"/>
  <c r="A25" i="57"/>
  <c r="A24" i="57"/>
  <c r="P48" i="57" l="1"/>
  <c r="S233" i="57"/>
  <c r="P37" i="57"/>
  <c r="AB33" i="57"/>
  <c r="P41" i="57"/>
  <c r="P46" i="57"/>
  <c r="S183" i="57"/>
  <c r="I207" i="57"/>
  <c r="P53" i="57"/>
  <c r="P36" i="57"/>
  <c r="I182" i="57"/>
  <c r="I339" i="57"/>
  <c r="S339" i="57"/>
  <c r="S363" i="57"/>
  <c r="S337" i="57"/>
  <c r="I391" i="57"/>
  <c r="S391" i="57"/>
  <c r="I338" i="57"/>
  <c r="I363" i="57"/>
  <c r="AF613" i="57"/>
  <c r="AF620" i="57"/>
  <c r="AB36" i="57"/>
  <c r="I131" i="57"/>
  <c r="S131" i="57"/>
  <c r="AB35" i="57"/>
  <c r="S181" i="57"/>
  <c r="S182" i="57"/>
  <c r="AB46" i="57"/>
  <c r="S207" i="57"/>
  <c r="I209" i="57"/>
  <c r="I234" i="57"/>
  <c r="I235" i="57"/>
  <c r="S235" i="57"/>
  <c r="I285" i="57"/>
  <c r="S285" i="57"/>
  <c r="I364" i="57"/>
  <c r="I443" i="57"/>
  <c r="S460" i="57"/>
  <c r="P70" i="57"/>
  <c r="S464" i="57"/>
  <c r="P74" i="57"/>
  <c r="S234" i="57"/>
  <c r="I337" i="57"/>
  <c r="S338" i="57"/>
  <c r="P34" i="57"/>
  <c r="S454" i="57"/>
  <c r="S470" i="57" s="1"/>
  <c r="P64" i="57"/>
  <c r="S64" i="57" s="1"/>
  <c r="S462" i="57"/>
  <c r="P72" i="57"/>
  <c r="S72" i="57" s="1"/>
  <c r="S479" i="57"/>
  <c r="P63" i="57"/>
  <c r="S483" i="57"/>
  <c r="P67" i="57"/>
  <c r="P94" i="57"/>
  <c r="P71" i="57"/>
  <c r="P79" i="57"/>
  <c r="AF608" i="57"/>
  <c r="S450" i="57"/>
  <c r="P60" i="57"/>
  <c r="P62" i="57"/>
  <c r="I183" i="57"/>
  <c r="I233" i="57"/>
  <c r="AB34" i="57"/>
  <c r="AB38" i="57"/>
  <c r="S466" i="57"/>
  <c r="P76" i="57"/>
  <c r="S76" i="57" s="1"/>
  <c r="AE606" i="57"/>
  <c r="AE610" i="57"/>
  <c r="P33" i="57"/>
  <c r="P35" i="57"/>
  <c r="AB48" i="57"/>
  <c r="S519" i="57"/>
  <c r="P77" i="57"/>
  <c r="F86" i="57"/>
  <c r="AB37" i="57"/>
  <c r="I442" i="57"/>
  <c r="S468" i="57"/>
  <c r="P78" i="57"/>
  <c r="S507" i="57"/>
  <c r="S60" i="57"/>
  <c r="S208" i="57"/>
  <c r="S286" i="57"/>
  <c r="I128" i="57"/>
  <c r="I181" i="57"/>
  <c r="I286" i="57"/>
  <c r="S287" i="57"/>
  <c r="I287" i="57"/>
  <c r="I208" i="57"/>
  <c r="S209" i="57"/>
  <c r="I365" i="57"/>
  <c r="S365" i="57"/>
  <c r="S364" i="57"/>
  <c r="P548" i="57"/>
  <c r="S528" i="57"/>
  <c r="S548" i="57" s="1"/>
  <c r="I416" i="57"/>
  <c r="I415" i="57"/>
  <c r="P470" i="57"/>
  <c r="AE614" i="57"/>
  <c r="I441" i="57"/>
  <c r="P522" i="57"/>
  <c r="S501" i="57"/>
  <c r="P574" i="57"/>
  <c r="S553" i="57"/>
  <c r="S574" i="57" s="1"/>
  <c r="AE605" i="57"/>
  <c r="S71" i="57" l="1"/>
  <c r="AB44" i="57"/>
  <c r="P44" i="57"/>
  <c r="AB43" i="57"/>
  <c r="AB42" i="57"/>
  <c r="P43" i="57"/>
  <c r="AE612" i="57"/>
  <c r="P92" i="57"/>
  <c r="AE619" i="57"/>
  <c r="P42" i="57"/>
  <c r="S67" i="57"/>
  <c r="S62" i="57"/>
  <c r="S63" i="57"/>
  <c r="S70" i="57"/>
  <c r="S74" i="57"/>
  <c r="S79" i="57"/>
  <c r="R549" i="57"/>
  <c r="Q549" i="57"/>
  <c r="P549" i="57"/>
  <c r="L549" i="57"/>
  <c r="N549" i="57"/>
  <c r="O549" i="57"/>
  <c r="M549" i="57"/>
  <c r="M471" i="57"/>
  <c r="R471" i="57"/>
  <c r="Q471" i="57"/>
  <c r="L471" i="57"/>
  <c r="O471" i="57"/>
  <c r="N471" i="57"/>
  <c r="P471" i="57"/>
  <c r="R575" i="57"/>
  <c r="Q575" i="57"/>
  <c r="O575" i="57"/>
  <c r="M575" i="57"/>
  <c r="L575" i="57"/>
  <c r="P575" i="57"/>
  <c r="N575" i="57"/>
  <c r="S78" i="57"/>
  <c r="S77" i="57"/>
  <c r="S522" i="57"/>
  <c r="AE611" i="57" l="1"/>
  <c r="P626" i="57"/>
  <c r="S471" i="57"/>
  <c r="S549" i="57"/>
  <c r="N523" i="57"/>
  <c r="M523" i="57"/>
  <c r="P523" i="57"/>
  <c r="O523" i="57"/>
  <c r="R523" i="57"/>
  <c r="Q523" i="57"/>
  <c r="L523" i="57"/>
  <c r="S575" i="57"/>
  <c r="AE626" i="57" l="1"/>
  <c r="S523" i="57"/>
  <c r="AE630" i="57" l="1"/>
  <c r="B25" i="56" l="1"/>
  <c r="B24" i="56"/>
  <c r="B23" i="56"/>
  <c r="B22" i="56"/>
  <c r="B21" i="56"/>
  <c r="B20" i="56"/>
  <c r="B19" i="56"/>
  <c r="B18" i="56"/>
  <c r="B17" i="56"/>
  <c r="B16" i="56"/>
  <c r="B15" i="56"/>
  <c r="B14" i="56"/>
  <c r="F104" i="55" l="1"/>
  <c r="F102" i="55"/>
  <c r="F100" i="55"/>
  <c r="P94" i="55"/>
  <c r="F92" i="55"/>
  <c r="F90" i="55"/>
  <c r="F86" i="55"/>
  <c r="F626" i="55"/>
  <c r="AE625" i="55"/>
  <c r="AE624" i="55"/>
  <c r="AE623" i="55"/>
  <c r="AE622" i="55"/>
  <c r="AE621" i="55"/>
  <c r="AE618" i="55"/>
  <c r="AE617" i="55"/>
  <c r="AE616" i="55"/>
  <c r="AE614" i="55"/>
  <c r="AE613" i="55"/>
  <c r="AE612" i="55"/>
  <c r="AE611" i="55"/>
  <c r="AE609" i="55"/>
  <c r="AE608" i="55"/>
  <c r="AF608" i="55" s="1"/>
  <c r="AE607" i="55"/>
  <c r="AE606" i="55"/>
  <c r="F600" i="55"/>
  <c r="R574" i="55"/>
  <c r="Q574" i="55"/>
  <c r="O574" i="55"/>
  <c r="N574" i="55"/>
  <c r="M574" i="55"/>
  <c r="L574" i="55"/>
  <c r="H574" i="55"/>
  <c r="G574" i="55"/>
  <c r="E574" i="55"/>
  <c r="D574" i="55"/>
  <c r="C574" i="55"/>
  <c r="B574" i="55"/>
  <c r="S573" i="55"/>
  <c r="S572" i="55"/>
  <c r="S571" i="55"/>
  <c r="S570" i="55"/>
  <c r="S569" i="55"/>
  <c r="S568" i="55"/>
  <c r="S567" i="55"/>
  <c r="S566" i="55"/>
  <c r="S565" i="55"/>
  <c r="S564" i="55"/>
  <c r="S563" i="55"/>
  <c r="S562" i="55"/>
  <c r="S561" i="55"/>
  <c r="S560" i="55"/>
  <c r="S559" i="55"/>
  <c r="S558" i="55"/>
  <c r="S557" i="55"/>
  <c r="S556" i="55"/>
  <c r="S555" i="55"/>
  <c r="S554" i="55"/>
  <c r="R548" i="55"/>
  <c r="Q548" i="55"/>
  <c r="O548" i="55"/>
  <c r="N548" i="55"/>
  <c r="M548" i="55"/>
  <c r="L548" i="55"/>
  <c r="H548" i="55"/>
  <c r="G548" i="55"/>
  <c r="E548" i="55"/>
  <c r="D548" i="55"/>
  <c r="C548" i="55"/>
  <c r="B548" i="55"/>
  <c r="S547" i="55"/>
  <c r="S546" i="55"/>
  <c r="S545" i="55"/>
  <c r="S543" i="55"/>
  <c r="S542" i="55"/>
  <c r="S540" i="55"/>
  <c r="S539" i="55"/>
  <c r="S538" i="55"/>
  <c r="S537" i="55"/>
  <c r="S535" i="55"/>
  <c r="S534" i="55"/>
  <c r="S533" i="55"/>
  <c r="S532" i="55"/>
  <c r="S531" i="55"/>
  <c r="S530" i="55"/>
  <c r="S529" i="55"/>
  <c r="S528" i="55"/>
  <c r="R522" i="55"/>
  <c r="Q522" i="55"/>
  <c r="O522" i="55"/>
  <c r="N522" i="55"/>
  <c r="M522" i="55"/>
  <c r="L522" i="55"/>
  <c r="H522" i="55"/>
  <c r="G522" i="55"/>
  <c r="E522" i="55"/>
  <c r="D522" i="55"/>
  <c r="C522" i="55"/>
  <c r="B522" i="55"/>
  <c r="S521" i="55"/>
  <c r="S520" i="55"/>
  <c r="S519" i="55"/>
  <c r="S518" i="55"/>
  <c r="S517" i="55"/>
  <c r="S516" i="55"/>
  <c r="S515" i="55"/>
  <c r="S514" i="55"/>
  <c r="S513" i="55"/>
  <c r="S512" i="55"/>
  <c r="S511" i="55"/>
  <c r="S510" i="55"/>
  <c r="S509" i="55"/>
  <c r="S508" i="55"/>
  <c r="S507" i="55"/>
  <c r="S506" i="55"/>
  <c r="S505" i="55"/>
  <c r="S503" i="55"/>
  <c r="S502" i="55"/>
  <c r="S501" i="55"/>
  <c r="R496" i="55"/>
  <c r="Q496" i="55"/>
  <c r="O496" i="55"/>
  <c r="N496" i="55"/>
  <c r="M496" i="55"/>
  <c r="L496" i="55"/>
  <c r="H496" i="55"/>
  <c r="G496" i="55"/>
  <c r="E496" i="55"/>
  <c r="D496" i="55"/>
  <c r="C496" i="55"/>
  <c r="B496" i="55"/>
  <c r="S495" i="55"/>
  <c r="S494" i="55"/>
  <c r="S492" i="55"/>
  <c r="S491" i="55"/>
  <c r="S488" i="55"/>
  <c r="S487" i="55"/>
  <c r="S483" i="55"/>
  <c r="S480" i="55"/>
  <c r="S479" i="55"/>
  <c r="S478" i="55"/>
  <c r="S477" i="55"/>
  <c r="S476" i="55"/>
  <c r="S475" i="55"/>
  <c r="R470" i="55"/>
  <c r="Q470" i="55"/>
  <c r="O470" i="55"/>
  <c r="N470" i="55"/>
  <c r="M470" i="55"/>
  <c r="L470" i="55"/>
  <c r="H470" i="55"/>
  <c r="G470" i="55"/>
  <c r="E470" i="55"/>
  <c r="D470" i="55"/>
  <c r="C470" i="55"/>
  <c r="B470" i="55"/>
  <c r="S469" i="55"/>
  <c r="S468" i="55"/>
  <c r="S467" i="55"/>
  <c r="S466" i="55"/>
  <c r="S465" i="55"/>
  <c r="S464" i="55"/>
  <c r="S463" i="55"/>
  <c r="S462" i="55"/>
  <c r="S461" i="55"/>
  <c r="S460" i="55"/>
  <c r="S459" i="55"/>
  <c r="S458" i="55"/>
  <c r="S456" i="55"/>
  <c r="S455" i="55"/>
  <c r="S454" i="55"/>
  <c r="S452" i="55"/>
  <c r="S450" i="55"/>
  <c r="F444" i="55"/>
  <c r="F418" i="55"/>
  <c r="I417" i="55"/>
  <c r="F392" i="55"/>
  <c r="F366" i="55"/>
  <c r="F340" i="55"/>
  <c r="F314" i="55"/>
  <c r="I312" i="55"/>
  <c r="S311" i="55"/>
  <c r="F288" i="55"/>
  <c r="F262" i="55"/>
  <c r="F236" i="55"/>
  <c r="F210" i="55"/>
  <c r="S209" i="55"/>
  <c r="F184" i="55"/>
  <c r="AB42" i="55"/>
  <c r="AB38" i="55"/>
  <c r="F158" i="55"/>
  <c r="P36" i="55"/>
  <c r="F132" i="55"/>
  <c r="AB35" i="55"/>
  <c r="F105" i="55"/>
  <c r="F103" i="55"/>
  <c r="F101" i="55"/>
  <c r="F98" i="55"/>
  <c r="F97" i="55"/>
  <c r="F96" i="55"/>
  <c r="F95" i="55"/>
  <c r="F94" i="55"/>
  <c r="F93" i="55"/>
  <c r="F89" i="55"/>
  <c r="F88" i="55"/>
  <c r="F87" i="55"/>
  <c r="F85" i="55"/>
  <c r="R80" i="55"/>
  <c r="Q80" i="55"/>
  <c r="O80" i="55"/>
  <c r="N80" i="55"/>
  <c r="M80" i="55"/>
  <c r="L80" i="55"/>
  <c r="H80" i="55"/>
  <c r="G80" i="55"/>
  <c r="E80" i="55"/>
  <c r="D80" i="55"/>
  <c r="C80" i="55"/>
  <c r="B80" i="55"/>
  <c r="P79" i="55"/>
  <c r="S79" i="55" s="1"/>
  <c r="P78" i="55"/>
  <c r="S78" i="55" s="1"/>
  <c r="P75" i="55"/>
  <c r="P72" i="55"/>
  <c r="P71" i="55"/>
  <c r="S71" i="55" s="1"/>
  <c r="P64" i="55"/>
  <c r="S64" i="55" s="1"/>
  <c r="P60" i="55"/>
  <c r="S60" i="55" s="1"/>
  <c r="P38" i="55"/>
  <c r="P37" i="55"/>
  <c r="F54" i="55"/>
  <c r="A27" i="55"/>
  <c r="A26" i="55"/>
  <c r="A25" i="55"/>
  <c r="A24" i="55"/>
  <c r="AB46" i="55" l="1"/>
  <c r="S449" i="55"/>
  <c r="P470" i="55"/>
  <c r="P59" i="55"/>
  <c r="S453" i="55"/>
  <c r="P63" i="55"/>
  <c r="S457" i="55"/>
  <c r="P67" i="55"/>
  <c r="S541" i="55"/>
  <c r="S544" i="55"/>
  <c r="P76" i="55"/>
  <c r="S76" i="55" s="1"/>
  <c r="P35" i="55"/>
  <c r="S486" i="55"/>
  <c r="P70" i="55"/>
  <c r="S70" i="55" s="1"/>
  <c r="S490" i="55"/>
  <c r="P74" i="55"/>
  <c r="S74" i="55" s="1"/>
  <c r="S493" i="55"/>
  <c r="P77" i="55"/>
  <c r="S504" i="55"/>
  <c r="S522" i="55" s="1"/>
  <c r="P62" i="55"/>
  <c r="AE615" i="55"/>
  <c r="AB37" i="55"/>
  <c r="AB41" i="55"/>
  <c r="P34" i="55"/>
  <c r="AB48" i="55"/>
  <c r="AB36" i="55"/>
  <c r="S451" i="55"/>
  <c r="P61" i="55"/>
  <c r="S182" i="55"/>
  <c r="I207" i="55"/>
  <c r="I233" i="55"/>
  <c r="I337" i="55"/>
  <c r="S338" i="55"/>
  <c r="S131" i="55"/>
  <c r="P33" i="55"/>
  <c r="I286" i="55"/>
  <c r="P48" i="55"/>
  <c r="I131" i="55"/>
  <c r="P44" i="55"/>
  <c r="I128" i="55"/>
  <c r="I311" i="55"/>
  <c r="S417" i="55"/>
  <c r="S442" i="55"/>
  <c r="AB44" i="55"/>
  <c r="I313" i="55"/>
  <c r="I234" i="55"/>
  <c r="S443" i="55"/>
  <c r="S312" i="55"/>
  <c r="I182" i="55"/>
  <c r="I416" i="55"/>
  <c r="I181" i="55"/>
  <c r="I209" i="55"/>
  <c r="S235" i="55"/>
  <c r="P46" i="55"/>
  <c r="S287" i="55"/>
  <c r="I442" i="55"/>
  <c r="AB45" i="55"/>
  <c r="I287" i="55"/>
  <c r="P45" i="55"/>
  <c r="I183" i="55"/>
  <c r="S207" i="55"/>
  <c r="S233" i="55"/>
  <c r="I415" i="55"/>
  <c r="P41" i="55"/>
  <c r="AB34" i="55"/>
  <c r="S536" i="55"/>
  <c r="P53" i="55"/>
  <c r="S72" i="55"/>
  <c r="S183" i="55"/>
  <c r="AB33" i="55"/>
  <c r="P42" i="55"/>
  <c r="S181" i="55"/>
  <c r="I235" i="55"/>
  <c r="I339" i="55"/>
  <c r="S208" i="55"/>
  <c r="S67" i="55"/>
  <c r="S75" i="55"/>
  <c r="S313" i="55"/>
  <c r="I208" i="55"/>
  <c r="S527" i="55"/>
  <c r="P548" i="55"/>
  <c r="I285" i="55"/>
  <c r="S337" i="55"/>
  <c r="P574" i="55"/>
  <c r="S553" i="55"/>
  <c r="S574" i="55" s="1"/>
  <c r="S234" i="55"/>
  <c r="S285" i="55"/>
  <c r="S391" i="55"/>
  <c r="S286" i="55"/>
  <c r="I338" i="55"/>
  <c r="S339" i="55"/>
  <c r="I391" i="55"/>
  <c r="S416" i="55"/>
  <c r="AE610" i="55"/>
  <c r="S415" i="55"/>
  <c r="I443" i="55"/>
  <c r="AE605" i="55"/>
  <c r="I441" i="55"/>
  <c r="S441" i="55"/>
  <c r="AE620" i="55"/>
  <c r="AF620" i="55" s="1"/>
  <c r="P522" i="55"/>
  <c r="AF613" i="55"/>
  <c r="F105" i="54"/>
  <c r="F102" i="54"/>
  <c r="F101" i="54"/>
  <c r="F100" i="54"/>
  <c r="F98" i="54"/>
  <c r="F97" i="54"/>
  <c r="F96" i="54"/>
  <c r="F95" i="54"/>
  <c r="F94" i="54"/>
  <c r="F93" i="54"/>
  <c r="F92" i="54"/>
  <c r="F90" i="54"/>
  <c r="F89" i="54"/>
  <c r="F86" i="54"/>
  <c r="F85" i="54"/>
  <c r="AE625" i="54"/>
  <c r="AE624" i="54"/>
  <c r="AE622" i="54"/>
  <c r="AE616" i="54"/>
  <c r="AE614" i="54"/>
  <c r="AE612" i="54"/>
  <c r="AE611" i="54"/>
  <c r="AE609" i="54"/>
  <c r="AE608" i="54"/>
  <c r="AE606" i="54"/>
  <c r="S573" i="54"/>
  <c r="S572" i="54"/>
  <c r="S569" i="54"/>
  <c r="S568" i="54"/>
  <c r="S567" i="54"/>
  <c r="S566" i="54"/>
  <c r="S565" i="54"/>
  <c r="S564" i="54"/>
  <c r="S563" i="54"/>
  <c r="S562" i="54"/>
  <c r="S561" i="54"/>
  <c r="S559" i="54"/>
  <c r="S558" i="54"/>
  <c r="S557" i="54"/>
  <c r="S556" i="54"/>
  <c r="S555" i="54"/>
  <c r="S547" i="54"/>
  <c r="S545" i="54"/>
  <c r="S544" i="54"/>
  <c r="S543" i="54"/>
  <c r="S542" i="54"/>
  <c r="S541" i="54"/>
  <c r="S540" i="54"/>
  <c r="S539" i="54"/>
  <c r="S537" i="54"/>
  <c r="S536" i="54"/>
  <c r="S535" i="54"/>
  <c r="S534" i="54"/>
  <c r="S533" i="54"/>
  <c r="S532" i="54"/>
  <c r="S531" i="54"/>
  <c r="S529" i="54"/>
  <c r="S527" i="54"/>
  <c r="S521" i="54"/>
  <c r="S520" i="54"/>
  <c r="S519" i="54"/>
  <c r="S518" i="54"/>
  <c r="S517" i="54"/>
  <c r="S516" i="54"/>
  <c r="S515" i="54"/>
  <c r="S514" i="54"/>
  <c r="S513" i="54"/>
  <c r="S512" i="54"/>
  <c r="S511" i="54"/>
  <c r="S510" i="54"/>
  <c r="S509" i="54"/>
  <c r="S508" i="54"/>
  <c r="S507" i="54"/>
  <c r="S506" i="54"/>
  <c r="S505" i="54"/>
  <c r="S504" i="54"/>
  <c r="S502" i="54"/>
  <c r="S495" i="54"/>
  <c r="S493" i="54"/>
  <c r="S492" i="54"/>
  <c r="S491" i="54"/>
  <c r="S486" i="54"/>
  <c r="S483" i="54"/>
  <c r="S480" i="54"/>
  <c r="S479" i="54"/>
  <c r="S478" i="54"/>
  <c r="S476" i="54"/>
  <c r="S475" i="54"/>
  <c r="S469" i="54"/>
  <c r="S467" i="54"/>
  <c r="S466" i="54"/>
  <c r="S464" i="54"/>
  <c r="S461" i="54"/>
  <c r="S460" i="54"/>
  <c r="S459" i="54"/>
  <c r="S456" i="54"/>
  <c r="S455" i="54"/>
  <c r="S454" i="54"/>
  <c r="S453" i="54"/>
  <c r="S452" i="54"/>
  <c r="S451" i="54"/>
  <c r="F54" i="54"/>
  <c r="F103" i="54"/>
  <c r="F87" i="54"/>
  <c r="AE620" i="54"/>
  <c r="S570" i="54"/>
  <c r="S554" i="54"/>
  <c r="S503" i="54"/>
  <c r="F626" i="54"/>
  <c r="AE618" i="54"/>
  <c r="AE610" i="54"/>
  <c r="F600" i="54"/>
  <c r="R574" i="54"/>
  <c r="Q574" i="54"/>
  <c r="O574" i="54"/>
  <c r="N574" i="54"/>
  <c r="M574" i="54"/>
  <c r="L574" i="54"/>
  <c r="H574" i="54"/>
  <c r="G574" i="54"/>
  <c r="E574" i="54"/>
  <c r="D574" i="54"/>
  <c r="C574" i="54"/>
  <c r="B574" i="54"/>
  <c r="R548" i="54"/>
  <c r="Q548" i="54"/>
  <c r="O548" i="54"/>
  <c r="N548" i="54"/>
  <c r="M548" i="54"/>
  <c r="L548" i="54"/>
  <c r="H548" i="54"/>
  <c r="G548" i="54"/>
  <c r="E548" i="54"/>
  <c r="D548" i="54"/>
  <c r="C548" i="54"/>
  <c r="B548" i="54"/>
  <c r="R522" i="54"/>
  <c r="Q522" i="54"/>
  <c r="O522" i="54"/>
  <c r="N522" i="54"/>
  <c r="M522" i="54"/>
  <c r="L522" i="54"/>
  <c r="H522" i="54"/>
  <c r="G522" i="54"/>
  <c r="E522" i="54"/>
  <c r="D522" i="54"/>
  <c r="C522" i="54"/>
  <c r="B522" i="54"/>
  <c r="S501" i="54"/>
  <c r="R496" i="54"/>
  <c r="Q496" i="54"/>
  <c r="O496" i="54"/>
  <c r="N496" i="54"/>
  <c r="M496" i="54"/>
  <c r="L496" i="54"/>
  <c r="H496" i="54"/>
  <c r="G496" i="54"/>
  <c r="E496" i="54"/>
  <c r="D496" i="54"/>
  <c r="C496" i="54"/>
  <c r="B496" i="54"/>
  <c r="S494" i="54"/>
  <c r="S477" i="54"/>
  <c r="R470" i="54"/>
  <c r="Q470" i="54"/>
  <c r="O470" i="54"/>
  <c r="N470" i="54"/>
  <c r="M470" i="54"/>
  <c r="L470" i="54"/>
  <c r="H470" i="54"/>
  <c r="G470" i="54"/>
  <c r="E470" i="54"/>
  <c r="D470" i="54"/>
  <c r="C470" i="54"/>
  <c r="B470" i="54"/>
  <c r="S468" i="54"/>
  <c r="S462" i="54"/>
  <c r="F444" i="54"/>
  <c r="F418" i="54"/>
  <c r="F392" i="54"/>
  <c r="F366" i="54"/>
  <c r="F340" i="54"/>
  <c r="F314" i="54"/>
  <c r="F288" i="54"/>
  <c r="F262" i="54"/>
  <c r="F236" i="54"/>
  <c r="F210" i="54"/>
  <c r="F184" i="54"/>
  <c r="F158" i="54"/>
  <c r="F132" i="54"/>
  <c r="F104" i="54"/>
  <c r="F88" i="54"/>
  <c r="R80" i="54"/>
  <c r="Q80" i="54"/>
  <c r="O80" i="54"/>
  <c r="N80" i="54"/>
  <c r="M80" i="54"/>
  <c r="L80" i="54"/>
  <c r="H80" i="54"/>
  <c r="G80" i="54"/>
  <c r="E80" i="54"/>
  <c r="D80" i="54"/>
  <c r="C80" i="54"/>
  <c r="B80" i="54"/>
  <c r="A27" i="54"/>
  <c r="A26" i="54"/>
  <c r="A25" i="54"/>
  <c r="A24" i="54"/>
  <c r="AB36" i="54" l="1"/>
  <c r="AB44" i="54"/>
  <c r="AB48" i="54"/>
  <c r="AB43" i="54"/>
  <c r="AE617" i="54"/>
  <c r="I287" i="54"/>
  <c r="S548" i="55"/>
  <c r="O549" i="55" s="1"/>
  <c r="P38" i="54"/>
  <c r="P37" i="54"/>
  <c r="P41" i="54"/>
  <c r="P53" i="54"/>
  <c r="S61" i="55"/>
  <c r="S470" i="55"/>
  <c r="L471" i="55" s="1"/>
  <c r="S62" i="55"/>
  <c r="S59" i="55"/>
  <c r="AB33" i="54"/>
  <c r="P36" i="54"/>
  <c r="P44" i="54"/>
  <c r="P43" i="54"/>
  <c r="I233" i="54"/>
  <c r="S234" i="54"/>
  <c r="S63" i="55"/>
  <c r="S77" i="55"/>
  <c r="M523" i="55"/>
  <c r="P523" i="55"/>
  <c r="O523" i="55"/>
  <c r="N523" i="55"/>
  <c r="R523" i="55"/>
  <c r="L523" i="55"/>
  <c r="Q523" i="55"/>
  <c r="P575" i="55"/>
  <c r="M575" i="55"/>
  <c r="R575" i="55"/>
  <c r="Q575" i="55"/>
  <c r="N575" i="55"/>
  <c r="L575" i="55"/>
  <c r="O575" i="55"/>
  <c r="P59" i="54"/>
  <c r="S59" i="54" s="1"/>
  <c r="AB37" i="54"/>
  <c r="AB45" i="54"/>
  <c r="I209" i="54"/>
  <c r="S233" i="54"/>
  <c r="I391" i="54"/>
  <c r="S391" i="54"/>
  <c r="P94" i="54"/>
  <c r="S207" i="54"/>
  <c r="AB38" i="54"/>
  <c r="S365" i="54"/>
  <c r="I182" i="54"/>
  <c r="AB34" i="54"/>
  <c r="I207" i="54"/>
  <c r="S463" i="54"/>
  <c r="S487" i="54"/>
  <c r="P71" i="54"/>
  <c r="S71" i="54" s="1"/>
  <c r="AE607" i="54"/>
  <c r="AE615" i="54"/>
  <c r="AE623" i="54"/>
  <c r="AB41" i="54"/>
  <c r="I363" i="54"/>
  <c r="S363" i="54"/>
  <c r="S457" i="54"/>
  <c r="P67" i="54"/>
  <c r="S465" i="54"/>
  <c r="P75" i="54"/>
  <c r="S75" i="54" s="1"/>
  <c r="AE605" i="54"/>
  <c r="AE613" i="54"/>
  <c r="AF613" i="54" s="1"/>
  <c r="AE621" i="54"/>
  <c r="S522" i="54"/>
  <c r="O523" i="54" s="1"/>
  <c r="S450" i="54"/>
  <c r="P60" i="54"/>
  <c r="S60" i="54" s="1"/>
  <c r="S458" i="54"/>
  <c r="S490" i="54"/>
  <c r="P74" i="54"/>
  <c r="S74" i="54" s="1"/>
  <c r="S530" i="54"/>
  <c r="P62" i="54"/>
  <c r="AB35" i="54"/>
  <c r="P61" i="54"/>
  <c r="S61" i="54" s="1"/>
  <c r="S209" i="54"/>
  <c r="S546" i="54"/>
  <c r="P78" i="54"/>
  <c r="P34" i="54"/>
  <c r="P63" i="54"/>
  <c r="P79" i="54"/>
  <c r="S538" i="54"/>
  <c r="P70" i="54"/>
  <c r="S70" i="54" s="1"/>
  <c r="P76" i="54"/>
  <c r="S76" i="54" s="1"/>
  <c r="P64" i="54"/>
  <c r="S64" i="54" s="1"/>
  <c r="S571" i="54"/>
  <c r="P77" i="54"/>
  <c r="S131" i="54"/>
  <c r="P45" i="54"/>
  <c r="P48" i="54"/>
  <c r="S208" i="54"/>
  <c r="P35" i="54"/>
  <c r="S182" i="54"/>
  <c r="I208" i="54"/>
  <c r="P42" i="54"/>
  <c r="S183" i="54"/>
  <c r="I128" i="54"/>
  <c r="P46" i="54"/>
  <c r="AB42" i="54"/>
  <c r="S286" i="54"/>
  <c r="S560" i="54"/>
  <c r="P33" i="54"/>
  <c r="AB46" i="54"/>
  <c r="I286" i="54"/>
  <c r="S488" i="54"/>
  <c r="P72" i="54"/>
  <c r="I181" i="54"/>
  <c r="I235" i="54"/>
  <c r="I285" i="54"/>
  <c r="I234" i="54"/>
  <c r="I131" i="54"/>
  <c r="I183" i="54"/>
  <c r="S235" i="54"/>
  <c r="S181" i="54"/>
  <c r="S285" i="54"/>
  <c r="S287" i="54"/>
  <c r="I364" i="54"/>
  <c r="AF620" i="54"/>
  <c r="S364" i="54"/>
  <c r="I365" i="54"/>
  <c r="AF608" i="54"/>
  <c r="P548" i="54"/>
  <c r="S528" i="54"/>
  <c r="P522" i="54"/>
  <c r="P470" i="54"/>
  <c r="S449" i="54"/>
  <c r="P574" i="54"/>
  <c r="S553" i="54"/>
  <c r="S574" i="54" l="1"/>
  <c r="M575" i="54" s="1"/>
  <c r="P549" i="55"/>
  <c r="Q549" i="55"/>
  <c r="R549" i="55"/>
  <c r="M549" i="55"/>
  <c r="L549" i="55"/>
  <c r="N549" i="55"/>
  <c r="M471" i="55"/>
  <c r="N471" i="55"/>
  <c r="O471" i="55"/>
  <c r="P471" i="55"/>
  <c r="R471" i="55"/>
  <c r="P523" i="54"/>
  <c r="Q471" i="55"/>
  <c r="S575" i="55"/>
  <c r="S523" i="55"/>
  <c r="M523" i="54"/>
  <c r="Q523" i="54"/>
  <c r="L523" i="54"/>
  <c r="N523" i="54"/>
  <c r="R523" i="54"/>
  <c r="S78" i="54"/>
  <c r="S470" i="54"/>
  <c r="L471" i="54" s="1"/>
  <c r="S63" i="54"/>
  <c r="S67" i="54"/>
  <c r="S79" i="54"/>
  <c r="S548" i="54"/>
  <c r="N549" i="54" s="1"/>
  <c r="S62" i="54"/>
  <c r="R575" i="54"/>
  <c r="Q575" i="54"/>
  <c r="O575" i="54"/>
  <c r="L575" i="54"/>
  <c r="S72" i="54"/>
  <c r="S77" i="54"/>
  <c r="N575" i="54" l="1"/>
  <c r="P575" i="54"/>
  <c r="R549" i="54"/>
  <c r="L549" i="54"/>
  <c r="O549" i="54"/>
  <c r="S549" i="55"/>
  <c r="S471" i="55"/>
  <c r="P471" i="54"/>
  <c r="N471" i="54"/>
  <c r="O471" i="54"/>
  <c r="M549" i="54"/>
  <c r="S523" i="54"/>
  <c r="R471" i="54"/>
  <c r="Q549" i="54"/>
  <c r="P549" i="54"/>
  <c r="M471" i="54"/>
  <c r="Q471" i="54"/>
  <c r="S575" i="54"/>
  <c r="S549" i="54" l="1"/>
  <c r="S471" i="54"/>
  <c r="F102" i="7" l="1"/>
  <c r="F101" i="7"/>
  <c r="F100" i="7"/>
  <c r="F99" i="7"/>
  <c r="F98" i="7"/>
  <c r="F94" i="7"/>
  <c r="F93" i="7"/>
  <c r="F91" i="7"/>
  <c r="F90" i="7"/>
  <c r="F85" i="7"/>
  <c r="F102" i="6"/>
  <c r="F102" i="5"/>
  <c r="F102" i="4"/>
  <c r="F102" i="3"/>
  <c r="F626" i="7"/>
  <c r="F600" i="7"/>
  <c r="H574" i="7"/>
  <c r="G574" i="7"/>
  <c r="E574" i="7"/>
  <c r="D574" i="7"/>
  <c r="C574" i="7"/>
  <c r="B574" i="7"/>
  <c r="H548" i="7"/>
  <c r="G548" i="7"/>
  <c r="E548" i="7"/>
  <c r="D548" i="7"/>
  <c r="C548" i="7"/>
  <c r="B548" i="7"/>
  <c r="H522" i="7"/>
  <c r="G522" i="7"/>
  <c r="E522" i="7"/>
  <c r="D522" i="7"/>
  <c r="C522" i="7"/>
  <c r="B522" i="7"/>
  <c r="H496" i="7"/>
  <c r="G496" i="7"/>
  <c r="E496" i="7"/>
  <c r="D496" i="7"/>
  <c r="C496" i="7"/>
  <c r="B496" i="7"/>
  <c r="H470" i="7"/>
  <c r="G470" i="7"/>
  <c r="E470" i="7"/>
  <c r="D470" i="7"/>
  <c r="C470" i="7"/>
  <c r="B470" i="7"/>
  <c r="F444" i="7"/>
  <c r="F418" i="7"/>
  <c r="F392" i="7"/>
  <c r="F366" i="7"/>
  <c r="F340" i="7"/>
  <c r="F314" i="7"/>
  <c r="F288" i="7"/>
  <c r="F262" i="7"/>
  <c r="F236" i="7"/>
  <c r="F210" i="7"/>
  <c r="F184" i="7"/>
  <c r="F158" i="7"/>
  <c r="F132" i="7"/>
  <c r="F105" i="7"/>
  <c r="F104" i="7"/>
  <c r="F103" i="7"/>
  <c r="F97" i="7"/>
  <c r="F96" i="7"/>
  <c r="F95" i="7"/>
  <c r="F89" i="7"/>
  <c r="F88" i="7"/>
  <c r="F87" i="7"/>
  <c r="H80" i="7"/>
  <c r="G80" i="7"/>
  <c r="E80" i="7"/>
  <c r="D80" i="7"/>
  <c r="C80" i="7"/>
  <c r="B80" i="7"/>
  <c r="F54" i="7"/>
  <c r="F626" i="6"/>
  <c r="F600" i="6"/>
  <c r="H574" i="6"/>
  <c r="G574" i="6"/>
  <c r="E574" i="6"/>
  <c r="D574" i="6"/>
  <c r="C574" i="6"/>
  <c r="B574" i="6"/>
  <c r="H548" i="6"/>
  <c r="G548" i="6"/>
  <c r="E548" i="6"/>
  <c r="D548" i="6"/>
  <c r="C548" i="6"/>
  <c r="B548" i="6"/>
  <c r="H522" i="6"/>
  <c r="G522" i="6"/>
  <c r="E522" i="6"/>
  <c r="D522" i="6"/>
  <c r="C522" i="6"/>
  <c r="B522" i="6"/>
  <c r="H496" i="6"/>
  <c r="G496" i="6"/>
  <c r="E496" i="6"/>
  <c r="D496" i="6"/>
  <c r="C496" i="6"/>
  <c r="B496" i="6"/>
  <c r="H470" i="6"/>
  <c r="G470" i="6"/>
  <c r="E470" i="6"/>
  <c r="D470" i="6"/>
  <c r="C470" i="6"/>
  <c r="B470" i="6"/>
  <c r="F444" i="6"/>
  <c r="F418" i="6"/>
  <c r="F392" i="6"/>
  <c r="F366" i="6"/>
  <c r="F340" i="6"/>
  <c r="F314" i="6"/>
  <c r="F288" i="6"/>
  <c r="F262" i="6"/>
  <c r="F236" i="6"/>
  <c r="F210" i="6"/>
  <c r="F184" i="6"/>
  <c r="F158" i="6"/>
  <c r="F132" i="6"/>
  <c r="H80" i="6"/>
  <c r="G80" i="6"/>
  <c r="E80" i="6"/>
  <c r="D80" i="6"/>
  <c r="C80" i="6"/>
  <c r="B80" i="6"/>
  <c r="F54" i="6"/>
  <c r="F626" i="5"/>
  <c r="F600" i="5"/>
  <c r="H574" i="5"/>
  <c r="G574" i="5"/>
  <c r="E574" i="5"/>
  <c r="D574" i="5"/>
  <c r="C574" i="5"/>
  <c r="B574" i="5"/>
  <c r="H548" i="5"/>
  <c r="G548" i="5"/>
  <c r="E548" i="5"/>
  <c r="D548" i="5"/>
  <c r="C548" i="5"/>
  <c r="B548" i="5"/>
  <c r="H522" i="5"/>
  <c r="G522" i="5"/>
  <c r="E522" i="5"/>
  <c r="D522" i="5"/>
  <c r="C522" i="5"/>
  <c r="B522" i="5"/>
  <c r="H496" i="5"/>
  <c r="G496" i="5"/>
  <c r="E496" i="5"/>
  <c r="D496" i="5"/>
  <c r="C496" i="5"/>
  <c r="B496" i="5"/>
  <c r="H470" i="5"/>
  <c r="G470" i="5"/>
  <c r="E470" i="5"/>
  <c r="D470" i="5"/>
  <c r="C470" i="5"/>
  <c r="B470" i="5"/>
  <c r="F444" i="5"/>
  <c r="F418" i="5"/>
  <c r="F392" i="5"/>
  <c r="F366" i="5"/>
  <c r="F340" i="5"/>
  <c r="F314" i="5"/>
  <c r="F288" i="5"/>
  <c r="F262" i="5"/>
  <c r="F236" i="5"/>
  <c r="F210" i="5"/>
  <c r="F184" i="5"/>
  <c r="F158" i="5"/>
  <c r="F132" i="5"/>
  <c r="H80" i="5"/>
  <c r="G80" i="5"/>
  <c r="E80" i="5"/>
  <c r="D80" i="5"/>
  <c r="C80" i="5"/>
  <c r="B80" i="5"/>
  <c r="F54" i="5"/>
  <c r="F626" i="4"/>
  <c r="F600" i="4"/>
  <c r="H574" i="4"/>
  <c r="G574" i="4"/>
  <c r="E574" i="4"/>
  <c r="D574" i="4"/>
  <c r="C574" i="4"/>
  <c r="B574" i="4"/>
  <c r="H548" i="4"/>
  <c r="G548" i="4"/>
  <c r="E548" i="4"/>
  <c r="D548" i="4"/>
  <c r="C548" i="4"/>
  <c r="B548" i="4"/>
  <c r="H522" i="4"/>
  <c r="G522" i="4"/>
  <c r="E522" i="4"/>
  <c r="D522" i="4"/>
  <c r="C522" i="4"/>
  <c r="B522" i="4"/>
  <c r="H496" i="4"/>
  <c r="G496" i="4"/>
  <c r="E496" i="4"/>
  <c r="D496" i="4"/>
  <c r="C496" i="4"/>
  <c r="B496" i="4"/>
  <c r="H470" i="4"/>
  <c r="G470" i="4"/>
  <c r="E470" i="4"/>
  <c r="D470" i="4"/>
  <c r="C470" i="4"/>
  <c r="B470" i="4"/>
  <c r="F444" i="4"/>
  <c r="F418" i="4"/>
  <c r="F392" i="4"/>
  <c r="F366" i="4"/>
  <c r="F340" i="4"/>
  <c r="F314" i="4"/>
  <c r="F288" i="4"/>
  <c r="F262" i="4"/>
  <c r="F236" i="4"/>
  <c r="F210" i="4"/>
  <c r="F184" i="4"/>
  <c r="F158" i="4"/>
  <c r="F132" i="4"/>
  <c r="H80" i="4"/>
  <c r="G80" i="4"/>
  <c r="E80" i="4"/>
  <c r="D80" i="4"/>
  <c r="C80" i="4"/>
  <c r="B80" i="4"/>
  <c r="F54" i="4"/>
  <c r="F626" i="3"/>
  <c r="F600" i="3"/>
  <c r="H574" i="3"/>
  <c r="G574" i="3"/>
  <c r="E574" i="3"/>
  <c r="D574" i="3"/>
  <c r="C574" i="3"/>
  <c r="B574" i="3"/>
  <c r="H548" i="3"/>
  <c r="G548" i="3"/>
  <c r="E548" i="3"/>
  <c r="D548" i="3"/>
  <c r="C548" i="3"/>
  <c r="B548" i="3"/>
  <c r="H522" i="3"/>
  <c r="G522" i="3"/>
  <c r="E522" i="3"/>
  <c r="D522" i="3"/>
  <c r="C522" i="3"/>
  <c r="B522" i="3"/>
  <c r="H496" i="3"/>
  <c r="G496" i="3"/>
  <c r="E496" i="3"/>
  <c r="D496" i="3"/>
  <c r="C496" i="3"/>
  <c r="B496" i="3"/>
  <c r="H470" i="3"/>
  <c r="G470" i="3"/>
  <c r="E470" i="3"/>
  <c r="D470" i="3"/>
  <c r="C470" i="3"/>
  <c r="B470" i="3"/>
  <c r="F444" i="3"/>
  <c r="F418" i="3"/>
  <c r="F392" i="3"/>
  <c r="F366" i="3"/>
  <c r="F340" i="3"/>
  <c r="F314" i="3"/>
  <c r="F288" i="3"/>
  <c r="F262" i="3"/>
  <c r="F236" i="3"/>
  <c r="F210" i="3"/>
  <c r="F184" i="3"/>
  <c r="F158" i="3"/>
  <c r="F132" i="3"/>
  <c r="H80" i="3"/>
  <c r="G80" i="3"/>
  <c r="E80" i="3"/>
  <c r="D80" i="3"/>
  <c r="C80" i="3"/>
  <c r="B80" i="3"/>
  <c r="F54" i="3"/>
  <c r="F626" i="2"/>
  <c r="F600" i="2"/>
  <c r="H574" i="2"/>
  <c r="G574" i="2"/>
  <c r="E574" i="2"/>
  <c r="D574" i="2"/>
  <c r="C574" i="2"/>
  <c r="B574" i="2"/>
  <c r="H548" i="2"/>
  <c r="G548" i="2"/>
  <c r="E548" i="2"/>
  <c r="D548" i="2"/>
  <c r="C548" i="2"/>
  <c r="B548" i="2"/>
  <c r="H522" i="2"/>
  <c r="G522" i="2"/>
  <c r="E522" i="2"/>
  <c r="D522" i="2"/>
  <c r="C522" i="2"/>
  <c r="B522" i="2"/>
  <c r="H496" i="2"/>
  <c r="G496" i="2"/>
  <c r="E496" i="2"/>
  <c r="D496" i="2"/>
  <c r="C496" i="2"/>
  <c r="B496" i="2"/>
  <c r="H470" i="2"/>
  <c r="G470" i="2"/>
  <c r="E470" i="2"/>
  <c r="D470" i="2"/>
  <c r="C470" i="2"/>
  <c r="B470" i="2"/>
  <c r="F86" i="7" l="1"/>
  <c r="F444" i="2"/>
  <c r="F418" i="2"/>
  <c r="F392" i="2" l="1"/>
  <c r="F366" i="2"/>
  <c r="F340" i="2"/>
  <c r="F314" i="2"/>
  <c r="F288" i="2"/>
  <c r="F262" i="2"/>
  <c r="F236" i="2"/>
  <c r="F210" i="2"/>
  <c r="F184" i="2"/>
  <c r="F158" i="2"/>
  <c r="F132" i="2"/>
  <c r="F102" i="2"/>
  <c r="H80" i="2"/>
  <c r="G80" i="2"/>
  <c r="E80" i="2"/>
  <c r="D80" i="2"/>
  <c r="C80" i="2"/>
  <c r="B80" i="2"/>
  <c r="F54" i="2"/>
  <c r="F99" i="1"/>
  <c r="I573" i="1"/>
  <c r="I547" i="1"/>
  <c r="I521" i="1"/>
  <c r="I488" i="1"/>
  <c r="I487" i="1"/>
  <c r="I469" i="1"/>
  <c r="I461" i="1"/>
  <c r="F105" i="8"/>
  <c r="F104" i="8"/>
  <c r="F103" i="8"/>
  <c r="F102" i="8"/>
  <c r="F101" i="8"/>
  <c r="F100" i="8"/>
  <c r="F99" i="8"/>
  <c r="F98" i="8"/>
  <c r="F96" i="8"/>
  <c r="F95" i="8"/>
  <c r="F94" i="8"/>
  <c r="F93" i="8"/>
  <c r="F92" i="8"/>
  <c r="F90" i="8"/>
  <c r="F87" i="8"/>
  <c r="F86" i="8"/>
  <c r="F85" i="8"/>
  <c r="I573" i="8"/>
  <c r="I547" i="8"/>
  <c r="I521" i="8"/>
  <c r="I495" i="8"/>
  <c r="I494" i="8"/>
  <c r="I493" i="8"/>
  <c r="I491" i="8"/>
  <c r="I488" i="8"/>
  <c r="I487" i="8"/>
  <c r="I485" i="8"/>
  <c r="I480" i="8"/>
  <c r="I479" i="8"/>
  <c r="I478" i="8"/>
  <c r="I477" i="8"/>
  <c r="I475" i="8"/>
  <c r="I461" i="8"/>
  <c r="F105" i="32"/>
  <c r="F104" i="32"/>
  <c r="F103" i="32"/>
  <c r="F102" i="32"/>
  <c r="F101" i="32"/>
  <c r="F100" i="32"/>
  <c r="F98" i="32"/>
  <c r="F97" i="32"/>
  <c r="F96" i="32"/>
  <c r="F95" i="32"/>
  <c r="F94" i="32"/>
  <c r="F93" i="32"/>
  <c r="F92" i="32"/>
  <c r="F90" i="32"/>
  <c r="F89" i="32"/>
  <c r="F88" i="32"/>
  <c r="F87" i="32"/>
  <c r="F86" i="32"/>
  <c r="F85" i="32"/>
  <c r="I573" i="32"/>
  <c r="I521" i="32"/>
  <c r="I495" i="32"/>
  <c r="I493" i="32"/>
  <c r="I492" i="32"/>
  <c r="I491" i="32"/>
  <c r="I490" i="32"/>
  <c r="I488" i="32"/>
  <c r="I487" i="32"/>
  <c r="I485" i="32"/>
  <c r="I483" i="32"/>
  <c r="I479" i="32"/>
  <c r="I477" i="32"/>
  <c r="I476" i="32"/>
  <c r="I461" i="32"/>
  <c r="F105" i="34"/>
  <c r="F103" i="34"/>
  <c r="F102" i="34"/>
  <c r="F100" i="34"/>
  <c r="F99" i="34"/>
  <c r="F98" i="34"/>
  <c r="F97" i="34"/>
  <c r="F95" i="34"/>
  <c r="F94" i="34"/>
  <c r="F93" i="34"/>
  <c r="F92" i="34"/>
  <c r="F90" i="34"/>
  <c r="F89" i="34"/>
  <c r="F88" i="34"/>
  <c r="F87" i="34"/>
  <c r="F86" i="34"/>
  <c r="F85" i="34"/>
  <c r="I573" i="34"/>
  <c r="I547" i="34"/>
  <c r="I521" i="34"/>
  <c r="I495" i="34"/>
  <c r="I494" i="34"/>
  <c r="I493" i="34"/>
  <c r="I492" i="34"/>
  <c r="I491" i="34"/>
  <c r="I490" i="34"/>
  <c r="I488" i="34"/>
  <c r="I487" i="34"/>
  <c r="I485" i="34"/>
  <c r="I483" i="34"/>
  <c r="I480" i="34"/>
  <c r="I479" i="34"/>
  <c r="I478" i="34"/>
  <c r="I477" i="34"/>
  <c r="I475" i="34"/>
  <c r="I469" i="34"/>
  <c r="I461" i="34"/>
  <c r="F105" i="35"/>
  <c r="F104" i="35"/>
  <c r="F102" i="35"/>
  <c r="F101" i="35"/>
  <c r="F100" i="35"/>
  <c r="F99" i="35"/>
  <c r="F98" i="35"/>
  <c r="F97" i="35"/>
  <c r="F96" i="35"/>
  <c r="F94" i="35"/>
  <c r="F93" i="35"/>
  <c r="F92" i="35"/>
  <c r="F89" i="35"/>
  <c r="F88" i="35"/>
  <c r="F85" i="35"/>
  <c r="I573" i="35"/>
  <c r="I547" i="35"/>
  <c r="I521" i="35"/>
  <c r="I494" i="35"/>
  <c r="I493" i="35"/>
  <c r="I492" i="35"/>
  <c r="I491" i="35"/>
  <c r="I488" i="35"/>
  <c r="I483" i="35"/>
  <c r="I479" i="35"/>
  <c r="I478" i="35"/>
  <c r="I475" i="35"/>
  <c r="F626" i="1"/>
  <c r="F600" i="1"/>
  <c r="H574" i="1"/>
  <c r="G574" i="1"/>
  <c r="E574" i="1"/>
  <c r="D574" i="1"/>
  <c r="C574" i="1"/>
  <c r="B574" i="1"/>
  <c r="H548" i="1"/>
  <c r="G548" i="1"/>
  <c r="E548" i="1"/>
  <c r="D548" i="1"/>
  <c r="C548" i="1"/>
  <c r="B548" i="1"/>
  <c r="H522" i="1"/>
  <c r="G522" i="1"/>
  <c r="E522" i="1"/>
  <c r="D522" i="1"/>
  <c r="C522" i="1"/>
  <c r="B522" i="1"/>
  <c r="H496" i="1"/>
  <c r="G496" i="1"/>
  <c r="E496" i="1"/>
  <c r="D496" i="1"/>
  <c r="C496" i="1"/>
  <c r="B496" i="1"/>
  <c r="H470" i="1"/>
  <c r="G470" i="1"/>
  <c r="E470" i="1"/>
  <c r="D470" i="1"/>
  <c r="C470" i="1"/>
  <c r="B470" i="1"/>
  <c r="F444" i="1"/>
  <c r="F418" i="1"/>
  <c r="F392" i="1"/>
  <c r="F366" i="1"/>
  <c r="F340" i="1"/>
  <c r="F314" i="1"/>
  <c r="F288" i="1"/>
  <c r="F262" i="1"/>
  <c r="F236" i="1"/>
  <c r="F210" i="1"/>
  <c r="F184" i="1"/>
  <c r="F158" i="1"/>
  <c r="F132" i="1"/>
  <c r="H80" i="1"/>
  <c r="G80" i="1"/>
  <c r="E80" i="1"/>
  <c r="D80" i="1"/>
  <c r="C80" i="1"/>
  <c r="B80" i="1"/>
  <c r="F54" i="1"/>
  <c r="F626" i="8"/>
  <c r="F600" i="8"/>
  <c r="H574" i="8"/>
  <c r="G574" i="8"/>
  <c r="E574" i="8"/>
  <c r="D574" i="8"/>
  <c r="C574" i="8"/>
  <c r="B574" i="8"/>
  <c r="H548" i="8"/>
  <c r="G548" i="8"/>
  <c r="E548" i="8"/>
  <c r="D548" i="8"/>
  <c r="C548" i="8"/>
  <c r="B548" i="8"/>
  <c r="H522" i="8"/>
  <c r="G522" i="8"/>
  <c r="E522" i="8"/>
  <c r="D522" i="8"/>
  <c r="C522" i="8"/>
  <c r="B522" i="8"/>
  <c r="H496" i="8"/>
  <c r="G496" i="8"/>
  <c r="E496" i="8"/>
  <c r="D496" i="8"/>
  <c r="C496" i="8"/>
  <c r="B496" i="8"/>
  <c r="I483" i="8"/>
  <c r="H470" i="8"/>
  <c r="G470" i="8"/>
  <c r="E470" i="8"/>
  <c r="D470" i="8"/>
  <c r="C470" i="8"/>
  <c r="B470" i="8"/>
  <c r="F444" i="8"/>
  <c r="F418" i="8"/>
  <c r="F392" i="8"/>
  <c r="F366" i="8"/>
  <c r="F340" i="8"/>
  <c r="F314" i="8"/>
  <c r="F288" i="8"/>
  <c r="F262" i="8"/>
  <c r="F236" i="8"/>
  <c r="F210" i="8"/>
  <c r="F184" i="8"/>
  <c r="F158" i="8"/>
  <c r="F132" i="8"/>
  <c r="F97" i="8"/>
  <c r="F89" i="8"/>
  <c r="F88" i="8"/>
  <c r="H80" i="8"/>
  <c r="G80" i="8"/>
  <c r="E80" i="8"/>
  <c r="D80" i="8"/>
  <c r="C80" i="8"/>
  <c r="B80" i="8"/>
  <c r="F54" i="8"/>
  <c r="F626" i="32"/>
  <c r="F600" i="32"/>
  <c r="H574" i="32"/>
  <c r="G574" i="32"/>
  <c r="E574" i="32"/>
  <c r="D574" i="32"/>
  <c r="C574" i="32"/>
  <c r="B574" i="32"/>
  <c r="H548" i="32"/>
  <c r="G548" i="32"/>
  <c r="E548" i="32"/>
  <c r="D548" i="32"/>
  <c r="C548" i="32"/>
  <c r="B548" i="32"/>
  <c r="I547" i="32"/>
  <c r="H522" i="32"/>
  <c r="G522" i="32"/>
  <c r="E522" i="32"/>
  <c r="D522" i="32"/>
  <c r="C522" i="32"/>
  <c r="B522" i="32"/>
  <c r="H496" i="32"/>
  <c r="G496" i="32"/>
  <c r="E496" i="32"/>
  <c r="D496" i="32"/>
  <c r="C496" i="32"/>
  <c r="B496" i="32"/>
  <c r="H470" i="32"/>
  <c r="G470" i="32"/>
  <c r="E470" i="32"/>
  <c r="D470" i="32"/>
  <c r="C470" i="32"/>
  <c r="B470" i="32"/>
  <c r="F444" i="32"/>
  <c r="F418" i="32"/>
  <c r="F392" i="32"/>
  <c r="F366" i="32"/>
  <c r="F340" i="32"/>
  <c r="F314" i="32"/>
  <c r="F288" i="32"/>
  <c r="F262" i="32"/>
  <c r="F236" i="32"/>
  <c r="F210" i="32"/>
  <c r="F184" i="32"/>
  <c r="F158" i="32"/>
  <c r="F132" i="32"/>
  <c r="F99" i="32"/>
  <c r="H80" i="32"/>
  <c r="G80" i="32"/>
  <c r="E80" i="32"/>
  <c r="D80" i="32"/>
  <c r="C80" i="32"/>
  <c r="B80" i="32"/>
  <c r="F54" i="32"/>
  <c r="F101" i="34"/>
  <c r="F626" i="34"/>
  <c r="F600" i="34"/>
  <c r="H574" i="34"/>
  <c r="G574" i="34"/>
  <c r="E574" i="34"/>
  <c r="D574" i="34"/>
  <c r="C574" i="34"/>
  <c r="B574" i="34"/>
  <c r="H548" i="34"/>
  <c r="G548" i="34"/>
  <c r="E548" i="34"/>
  <c r="D548" i="34"/>
  <c r="C548" i="34"/>
  <c r="B548" i="34"/>
  <c r="H522" i="34"/>
  <c r="G522" i="34"/>
  <c r="E522" i="34"/>
  <c r="D522" i="34"/>
  <c r="C522" i="34"/>
  <c r="B522" i="34"/>
  <c r="H496" i="34"/>
  <c r="G496" i="34"/>
  <c r="E496" i="34"/>
  <c r="D496" i="34"/>
  <c r="C496" i="34"/>
  <c r="B496" i="34"/>
  <c r="H470" i="34"/>
  <c r="G470" i="34"/>
  <c r="E470" i="34"/>
  <c r="D470" i="34"/>
  <c r="C470" i="34"/>
  <c r="B470" i="34"/>
  <c r="F444" i="34"/>
  <c r="F418" i="34"/>
  <c r="F392" i="34"/>
  <c r="F366" i="34"/>
  <c r="F340" i="34"/>
  <c r="F314" i="34"/>
  <c r="F288" i="34"/>
  <c r="F262" i="34"/>
  <c r="F236" i="34"/>
  <c r="F210" i="34"/>
  <c r="F184" i="34"/>
  <c r="F158" i="34"/>
  <c r="F132" i="34"/>
  <c r="F104" i="34"/>
  <c r="F96" i="34"/>
  <c r="H80" i="34"/>
  <c r="G80" i="34"/>
  <c r="E80" i="34"/>
  <c r="D80" i="34"/>
  <c r="C80" i="34"/>
  <c r="B80" i="34"/>
  <c r="F54" i="34"/>
  <c r="F90" i="35"/>
  <c r="F626" i="35"/>
  <c r="F600" i="35"/>
  <c r="H574" i="35"/>
  <c r="G574" i="35"/>
  <c r="E574" i="35"/>
  <c r="D574" i="35"/>
  <c r="C574" i="35"/>
  <c r="B574" i="35"/>
  <c r="H548" i="35"/>
  <c r="G548" i="35"/>
  <c r="E548" i="35"/>
  <c r="D548" i="35"/>
  <c r="C548" i="35"/>
  <c r="B548" i="35"/>
  <c r="H522" i="35"/>
  <c r="G522" i="35"/>
  <c r="E522" i="35"/>
  <c r="D522" i="35"/>
  <c r="C522" i="35"/>
  <c r="B522" i="35"/>
  <c r="H496" i="35"/>
  <c r="G496" i="35"/>
  <c r="E496" i="35"/>
  <c r="D496" i="35"/>
  <c r="C496" i="35"/>
  <c r="B496" i="35"/>
  <c r="I490" i="35"/>
  <c r="I485" i="35"/>
  <c r="I477" i="35"/>
  <c r="H470" i="35"/>
  <c r="G470" i="35"/>
  <c r="E470" i="35"/>
  <c r="D470" i="35"/>
  <c r="C470" i="35"/>
  <c r="B470" i="35"/>
  <c r="I469" i="35"/>
  <c r="I461" i="35"/>
  <c r="F444" i="35"/>
  <c r="F418" i="35"/>
  <c r="F392" i="35"/>
  <c r="F366" i="35"/>
  <c r="F340" i="35"/>
  <c r="F314" i="35"/>
  <c r="F288" i="35"/>
  <c r="F262" i="35"/>
  <c r="F236" i="35"/>
  <c r="F210" i="35"/>
  <c r="F184" i="35"/>
  <c r="F158" i="35"/>
  <c r="F132" i="35"/>
  <c r="F103" i="35"/>
  <c r="F95" i="35"/>
  <c r="F87" i="35"/>
  <c r="H80" i="35"/>
  <c r="G80" i="35"/>
  <c r="E80" i="35"/>
  <c r="D80" i="35"/>
  <c r="C80" i="35"/>
  <c r="B80" i="35"/>
  <c r="F54" i="35"/>
  <c r="F86" i="36"/>
  <c r="F87" i="36"/>
  <c r="F88" i="36"/>
  <c r="F89" i="36"/>
  <c r="F90" i="36"/>
  <c r="F92" i="36"/>
  <c r="F93" i="36"/>
  <c r="F95" i="36"/>
  <c r="F96" i="36"/>
  <c r="F97" i="36"/>
  <c r="F98" i="36"/>
  <c r="F99" i="36"/>
  <c r="F100" i="36"/>
  <c r="F101" i="36"/>
  <c r="F103" i="36"/>
  <c r="F104" i="36"/>
  <c r="F105" i="36"/>
  <c r="F626" i="36"/>
  <c r="F600" i="36"/>
  <c r="I573" i="36"/>
  <c r="H574" i="36"/>
  <c r="G574" i="36"/>
  <c r="E574" i="36"/>
  <c r="D574" i="36"/>
  <c r="C574" i="36"/>
  <c r="B574" i="36"/>
  <c r="H548" i="36"/>
  <c r="G548" i="36"/>
  <c r="E548" i="36"/>
  <c r="D548" i="36"/>
  <c r="C548" i="36"/>
  <c r="B548" i="36"/>
  <c r="I547" i="36"/>
  <c r="H522" i="36"/>
  <c r="G522" i="36"/>
  <c r="E522" i="36"/>
  <c r="D522" i="36"/>
  <c r="C522" i="36"/>
  <c r="B522" i="36"/>
  <c r="I521" i="36"/>
  <c r="H496" i="36"/>
  <c r="G496" i="36"/>
  <c r="E496" i="36"/>
  <c r="D496" i="36"/>
  <c r="C496" i="36"/>
  <c r="B496" i="36"/>
  <c r="I475" i="36"/>
  <c r="I476" i="36"/>
  <c r="I477" i="36"/>
  <c r="I478" i="36"/>
  <c r="I479" i="36"/>
  <c r="I480" i="36"/>
  <c r="I483" i="36"/>
  <c r="I487" i="36"/>
  <c r="I488" i="36"/>
  <c r="I490" i="36"/>
  <c r="I491" i="36"/>
  <c r="I492" i="36"/>
  <c r="I493" i="36"/>
  <c r="I494" i="36"/>
  <c r="I495" i="36"/>
  <c r="H470" i="36"/>
  <c r="G470" i="36"/>
  <c r="E470" i="36"/>
  <c r="D470" i="36"/>
  <c r="C470" i="36"/>
  <c r="B470" i="36"/>
  <c r="I461" i="36"/>
  <c r="I469" i="36"/>
  <c r="F444" i="36"/>
  <c r="F418" i="36"/>
  <c r="F392" i="36"/>
  <c r="F366" i="36"/>
  <c r="F340" i="36"/>
  <c r="F314" i="36"/>
  <c r="F288" i="36"/>
  <c r="F262" i="36"/>
  <c r="F236" i="36"/>
  <c r="F210" i="36"/>
  <c r="F184" i="36"/>
  <c r="F158" i="36"/>
  <c r="F132" i="36"/>
  <c r="F102" i="36"/>
  <c r="F94" i="36"/>
  <c r="F79" i="34" l="1"/>
  <c r="I79" i="34" s="1"/>
  <c r="I487" i="35"/>
  <c r="I475" i="32"/>
  <c r="I495" i="1"/>
  <c r="F79" i="1"/>
  <c r="F79" i="8"/>
  <c r="I79" i="8" s="1"/>
  <c r="I469" i="8"/>
  <c r="I478" i="32"/>
  <c r="I480" i="32"/>
  <c r="I480" i="35"/>
  <c r="F79" i="35"/>
  <c r="I495" i="35"/>
  <c r="I492" i="8"/>
  <c r="I490" i="8"/>
  <c r="I476" i="8"/>
  <c r="I494" i="32"/>
  <c r="I469" i="32"/>
  <c r="F79" i="32"/>
  <c r="F27" i="34"/>
  <c r="I476" i="34"/>
  <c r="I476" i="35"/>
  <c r="F86" i="35"/>
  <c r="F85" i="36"/>
  <c r="H80" i="36"/>
  <c r="G80" i="36"/>
  <c r="E80" i="36"/>
  <c r="D80" i="36"/>
  <c r="C80" i="36"/>
  <c r="B80" i="36"/>
  <c r="F79" i="36"/>
  <c r="I79" i="36" s="1"/>
  <c r="F54" i="36"/>
  <c r="F27" i="8" l="1"/>
  <c r="I79" i="1"/>
  <c r="F27" i="35"/>
  <c r="I79" i="35"/>
  <c r="F27" i="32"/>
  <c r="I79" i="32"/>
  <c r="F27" i="36"/>
  <c r="F104" i="53"/>
  <c r="F102" i="53"/>
  <c r="F100" i="53"/>
  <c r="F98" i="53"/>
  <c r="F96" i="53"/>
  <c r="F92" i="53"/>
  <c r="F90" i="53"/>
  <c r="F88" i="53"/>
  <c r="AE624" i="53"/>
  <c r="AE622" i="53"/>
  <c r="AE620" i="53"/>
  <c r="AE616" i="53"/>
  <c r="AE612" i="53"/>
  <c r="AE608" i="53"/>
  <c r="P92" i="53"/>
  <c r="S572" i="53"/>
  <c r="S570" i="53"/>
  <c r="S568" i="53"/>
  <c r="S566" i="53"/>
  <c r="S564" i="53"/>
  <c r="S562" i="53"/>
  <c r="S560" i="53"/>
  <c r="S558" i="53"/>
  <c r="S556" i="53"/>
  <c r="S554" i="53"/>
  <c r="S547" i="53"/>
  <c r="S545" i="53"/>
  <c r="S541" i="53"/>
  <c r="S539" i="53"/>
  <c r="S537" i="53"/>
  <c r="S535" i="53"/>
  <c r="S533" i="53"/>
  <c r="S527" i="53"/>
  <c r="S520" i="53"/>
  <c r="S518" i="53"/>
  <c r="S516" i="53"/>
  <c r="S514" i="53"/>
  <c r="S512" i="53"/>
  <c r="S510" i="53"/>
  <c r="S506" i="53"/>
  <c r="S504" i="53"/>
  <c r="S502" i="53"/>
  <c r="S491" i="53"/>
  <c r="S483" i="53"/>
  <c r="S479" i="53"/>
  <c r="S475" i="53"/>
  <c r="S466" i="53"/>
  <c r="S462" i="53"/>
  <c r="S454" i="53"/>
  <c r="S452" i="53"/>
  <c r="S450" i="53"/>
  <c r="S235" i="53"/>
  <c r="I235" i="53"/>
  <c r="I234" i="53"/>
  <c r="AB51" i="53"/>
  <c r="AB43" i="53"/>
  <c r="P36" i="53"/>
  <c r="AB35" i="53"/>
  <c r="P53" i="53"/>
  <c r="AB52" i="53"/>
  <c r="AB48" i="53"/>
  <c r="P46" i="53"/>
  <c r="AB44" i="53"/>
  <c r="P42" i="53"/>
  <c r="P38" i="53"/>
  <c r="AB36" i="53"/>
  <c r="P34" i="53"/>
  <c r="F626" i="53"/>
  <c r="AE625" i="53"/>
  <c r="AE621" i="53"/>
  <c r="AE619" i="53"/>
  <c r="AE617" i="53"/>
  <c r="AE615" i="53"/>
  <c r="AE614" i="53"/>
  <c r="AE613" i="53"/>
  <c r="AE611" i="53"/>
  <c r="AE609" i="53"/>
  <c r="AE607" i="53"/>
  <c r="F600" i="53"/>
  <c r="R574" i="53"/>
  <c r="Q574" i="53"/>
  <c r="O574" i="53"/>
  <c r="N574" i="53"/>
  <c r="M574" i="53"/>
  <c r="L574" i="53"/>
  <c r="H574" i="53"/>
  <c r="G574" i="53"/>
  <c r="E574" i="53"/>
  <c r="D574" i="53"/>
  <c r="C574" i="53"/>
  <c r="B574" i="53"/>
  <c r="S573" i="53"/>
  <c r="S571" i="53"/>
  <c r="S569" i="53"/>
  <c r="S567" i="53"/>
  <c r="S565" i="53"/>
  <c r="S563" i="53"/>
  <c r="S561" i="53"/>
  <c r="S559" i="53"/>
  <c r="S557" i="53"/>
  <c r="S555" i="53"/>
  <c r="R548" i="53"/>
  <c r="Q548" i="53"/>
  <c r="O548" i="53"/>
  <c r="N548" i="53"/>
  <c r="M548" i="53"/>
  <c r="L548" i="53"/>
  <c r="H548" i="53"/>
  <c r="G548" i="53"/>
  <c r="E548" i="53"/>
  <c r="D548" i="53"/>
  <c r="C548" i="53"/>
  <c r="B548" i="53"/>
  <c r="S546" i="53"/>
  <c r="S544" i="53"/>
  <c r="S542" i="53"/>
  <c r="S540" i="53"/>
  <c r="S538" i="53"/>
  <c r="S536" i="53"/>
  <c r="S534" i="53"/>
  <c r="S532" i="53"/>
  <c r="S529" i="53"/>
  <c r="S528" i="53"/>
  <c r="R522" i="53"/>
  <c r="Q522" i="53"/>
  <c r="O522" i="53"/>
  <c r="N522" i="53"/>
  <c r="M522" i="53"/>
  <c r="L522" i="53"/>
  <c r="H522" i="53"/>
  <c r="G522" i="53"/>
  <c r="E522" i="53"/>
  <c r="D522" i="53"/>
  <c r="C522" i="53"/>
  <c r="B522" i="53"/>
  <c r="S521" i="53"/>
  <c r="S519" i="53"/>
  <c r="S517" i="53"/>
  <c r="S515" i="53"/>
  <c r="S513" i="53"/>
  <c r="S511" i="53"/>
  <c r="S509" i="53"/>
  <c r="S508" i="53"/>
  <c r="S507" i="53"/>
  <c r="S505" i="53"/>
  <c r="S503" i="53"/>
  <c r="R496" i="53"/>
  <c r="Q496" i="53"/>
  <c r="O496" i="53"/>
  <c r="N496" i="53"/>
  <c r="M496" i="53"/>
  <c r="L496" i="53"/>
  <c r="H496" i="53"/>
  <c r="G496" i="53"/>
  <c r="E496" i="53"/>
  <c r="D496" i="53"/>
  <c r="C496" i="53"/>
  <c r="B496" i="53"/>
  <c r="S494" i="53"/>
  <c r="S492" i="53"/>
  <c r="S490" i="53"/>
  <c r="S488" i="53"/>
  <c r="S486" i="53"/>
  <c r="S478" i="53"/>
  <c r="S476" i="53"/>
  <c r="R470" i="53"/>
  <c r="Q470" i="53"/>
  <c r="O470" i="53"/>
  <c r="N470" i="53"/>
  <c r="M470" i="53"/>
  <c r="L470" i="53"/>
  <c r="H470" i="53"/>
  <c r="G470" i="53"/>
  <c r="E470" i="53"/>
  <c r="D470" i="53"/>
  <c r="C470" i="53"/>
  <c r="B470" i="53"/>
  <c r="S469" i="53"/>
  <c r="S467" i="53"/>
  <c r="S465" i="53"/>
  <c r="S463" i="53"/>
  <c r="S461" i="53"/>
  <c r="S459" i="53"/>
  <c r="S457" i="53"/>
  <c r="S455" i="53"/>
  <c r="S453" i="53"/>
  <c r="S451" i="53"/>
  <c r="S449" i="53"/>
  <c r="F444" i="53"/>
  <c r="F418" i="53"/>
  <c r="F392" i="53"/>
  <c r="F366" i="53"/>
  <c r="F340" i="53"/>
  <c r="F314" i="53"/>
  <c r="F288" i="53"/>
  <c r="F262" i="53"/>
  <c r="F236" i="53"/>
  <c r="F210" i="53"/>
  <c r="F184" i="53"/>
  <c r="F158" i="53"/>
  <c r="F132" i="53"/>
  <c r="F105" i="53"/>
  <c r="F103" i="53"/>
  <c r="F101" i="53"/>
  <c r="F97" i="53"/>
  <c r="F95" i="53"/>
  <c r="F94" i="53"/>
  <c r="F93" i="53"/>
  <c r="F89" i="53"/>
  <c r="F87" i="53"/>
  <c r="F85" i="53"/>
  <c r="R80" i="53"/>
  <c r="Q80" i="53"/>
  <c r="O80" i="53"/>
  <c r="N80" i="53"/>
  <c r="M80" i="53"/>
  <c r="L80" i="53"/>
  <c r="H80" i="53"/>
  <c r="G80" i="53"/>
  <c r="E80" i="53"/>
  <c r="D80" i="53"/>
  <c r="C80" i="53"/>
  <c r="B80" i="53"/>
  <c r="F54" i="53"/>
  <c r="A27" i="53"/>
  <c r="A26" i="53"/>
  <c r="A25" i="53"/>
  <c r="A24" i="53"/>
  <c r="S531" i="53" l="1"/>
  <c r="P63" i="53"/>
  <c r="S63" i="53" s="1"/>
  <c r="S543" i="53"/>
  <c r="P75" i="53"/>
  <c r="S75" i="53" s="1"/>
  <c r="P50" i="53"/>
  <c r="I391" i="53"/>
  <c r="AB37" i="53"/>
  <c r="AB49" i="53"/>
  <c r="AB53" i="53"/>
  <c r="S363" i="53"/>
  <c r="S286" i="53"/>
  <c r="I364" i="53"/>
  <c r="S364" i="53"/>
  <c r="S365" i="53"/>
  <c r="I389" i="53"/>
  <c r="S389" i="53"/>
  <c r="S390" i="53"/>
  <c r="S460" i="53"/>
  <c r="P70" i="53"/>
  <c r="S70" i="53" s="1"/>
  <c r="S464" i="53"/>
  <c r="P74" i="53"/>
  <c r="S74" i="53" s="1"/>
  <c r="S468" i="53"/>
  <c r="P78" i="53"/>
  <c r="S78" i="53" s="1"/>
  <c r="S477" i="53"/>
  <c r="P61" i="53"/>
  <c r="S61" i="53" s="1"/>
  <c r="S493" i="53"/>
  <c r="P77" i="53"/>
  <c r="P59" i="53"/>
  <c r="S59" i="53" s="1"/>
  <c r="P72" i="53"/>
  <c r="S72" i="53" s="1"/>
  <c r="P37" i="53"/>
  <c r="P41" i="53"/>
  <c r="P48" i="53"/>
  <c r="I183" i="53"/>
  <c r="I233" i="53"/>
  <c r="S234" i="53"/>
  <c r="AB34" i="53"/>
  <c r="AB45" i="53"/>
  <c r="P67" i="53"/>
  <c r="S67" i="53" s="1"/>
  <c r="AB41" i="53"/>
  <c r="AB50" i="53"/>
  <c r="AB33" i="53"/>
  <c r="P52" i="53"/>
  <c r="P43" i="53"/>
  <c r="P51" i="53"/>
  <c r="S183" i="53"/>
  <c r="S208" i="53"/>
  <c r="I390" i="53"/>
  <c r="P76" i="53"/>
  <c r="S76" i="53" s="1"/>
  <c r="S458" i="53"/>
  <c r="S487" i="53"/>
  <c r="P71" i="53"/>
  <c r="S71" i="53" s="1"/>
  <c r="S495" i="53"/>
  <c r="P79" i="53"/>
  <c r="S79" i="53" s="1"/>
  <c r="AE618" i="53"/>
  <c r="P60" i="53"/>
  <c r="S60" i="53" s="1"/>
  <c r="P94" i="53"/>
  <c r="F86" i="53"/>
  <c r="AE606" i="53"/>
  <c r="P626" i="53"/>
  <c r="AE610" i="53"/>
  <c r="AF613" i="53"/>
  <c r="P45" i="53"/>
  <c r="P35" i="53"/>
  <c r="AB38" i="53"/>
  <c r="AB42" i="53"/>
  <c r="P49" i="53"/>
  <c r="P44" i="53"/>
  <c r="I182" i="53"/>
  <c r="S480" i="53"/>
  <c r="P64" i="53"/>
  <c r="P33" i="53"/>
  <c r="S181" i="53"/>
  <c r="I209" i="53"/>
  <c r="S530" i="53"/>
  <c r="P62" i="53"/>
  <c r="I181" i="53"/>
  <c r="S131" i="53"/>
  <c r="AB46" i="53"/>
  <c r="I131" i="53"/>
  <c r="I207" i="53"/>
  <c r="S207" i="53"/>
  <c r="S285" i="53"/>
  <c r="S287" i="53"/>
  <c r="I287" i="53"/>
  <c r="S456" i="53"/>
  <c r="S233" i="53"/>
  <c r="I285" i="53"/>
  <c r="I286" i="53"/>
  <c r="I208" i="53"/>
  <c r="S209" i="53"/>
  <c r="S182" i="53"/>
  <c r="P522" i="53"/>
  <c r="S501" i="53"/>
  <c r="S522" i="53" s="1"/>
  <c r="S553" i="53"/>
  <c r="S574" i="53" s="1"/>
  <c r="P574" i="53"/>
  <c r="I363" i="53"/>
  <c r="I365" i="53"/>
  <c r="S391" i="53"/>
  <c r="AF608" i="53"/>
  <c r="P470" i="53"/>
  <c r="AE623" i="53"/>
  <c r="P548" i="53"/>
  <c r="AE605" i="53"/>
  <c r="AF620" i="53"/>
  <c r="S548" i="53" l="1"/>
  <c r="M549" i="53" s="1"/>
  <c r="S470" i="53"/>
  <c r="AE626" i="53"/>
  <c r="AE630" i="53" s="1"/>
  <c r="S77" i="53"/>
  <c r="Q575" i="53"/>
  <c r="N575" i="53"/>
  <c r="M575" i="53"/>
  <c r="L575" i="53"/>
  <c r="P575" i="53"/>
  <c r="O575" i="53"/>
  <c r="R575" i="53"/>
  <c r="P549" i="53"/>
  <c r="Q471" i="53"/>
  <c r="M471" i="53"/>
  <c r="L471" i="53"/>
  <c r="P471" i="53"/>
  <c r="O471" i="53"/>
  <c r="N471" i="53"/>
  <c r="R471" i="53"/>
  <c r="S62" i="53"/>
  <c r="Q523" i="53"/>
  <c r="P523" i="53"/>
  <c r="L523" i="53"/>
  <c r="O523" i="53"/>
  <c r="M523" i="53"/>
  <c r="R523" i="53"/>
  <c r="N523" i="53"/>
  <c r="S64" i="53"/>
  <c r="O549" i="53" l="1"/>
  <c r="L549" i="53"/>
  <c r="N549" i="53"/>
  <c r="Q549" i="53"/>
  <c r="R549" i="53"/>
  <c r="S471" i="53"/>
  <c r="S575" i="53"/>
  <c r="S523" i="53"/>
  <c r="S549" i="53"/>
  <c r="F104" i="52" l="1"/>
  <c r="F103" i="52"/>
  <c r="F102" i="52"/>
  <c r="F100" i="52"/>
  <c r="F99" i="52"/>
  <c r="F98" i="52"/>
  <c r="F96" i="52"/>
  <c r="F95" i="52"/>
  <c r="F94" i="52"/>
  <c r="F92" i="52"/>
  <c r="F90" i="52"/>
  <c r="F88" i="52"/>
  <c r="F87" i="52"/>
  <c r="AE624" i="52"/>
  <c r="AE623" i="52"/>
  <c r="AE620" i="52"/>
  <c r="AE616" i="52"/>
  <c r="AE615" i="52"/>
  <c r="AE612" i="52"/>
  <c r="AE611" i="52"/>
  <c r="AE608" i="52"/>
  <c r="AE607" i="52"/>
  <c r="AE606" i="52"/>
  <c r="S573" i="52"/>
  <c r="S572" i="52"/>
  <c r="S571" i="52"/>
  <c r="S570" i="52"/>
  <c r="S569" i="52"/>
  <c r="S568" i="52"/>
  <c r="S567" i="52"/>
  <c r="S566" i="52"/>
  <c r="S565" i="52"/>
  <c r="S564" i="52"/>
  <c r="S563" i="52"/>
  <c r="S562" i="52"/>
  <c r="S561" i="52"/>
  <c r="S560" i="52"/>
  <c r="S559" i="52"/>
  <c r="S558" i="52"/>
  <c r="S557" i="52"/>
  <c r="S556" i="52"/>
  <c r="S555" i="52"/>
  <c r="S554" i="52"/>
  <c r="S553" i="52"/>
  <c r="S547" i="52"/>
  <c r="S546" i="52"/>
  <c r="S545" i="52"/>
  <c r="S544" i="52"/>
  <c r="S543" i="52"/>
  <c r="S542" i="52"/>
  <c r="S541" i="52"/>
  <c r="S540" i="52"/>
  <c r="S539" i="52"/>
  <c r="S538" i="52"/>
  <c r="S537" i="52"/>
  <c r="S536" i="52"/>
  <c r="S535" i="52"/>
  <c r="S534" i="52"/>
  <c r="S533" i="52"/>
  <c r="S532" i="52"/>
  <c r="S531" i="52"/>
  <c r="S530" i="52"/>
  <c r="S529" i="52"/>
  <c r="S528" i="52"/>
  <c r="S527" i="52"/>
  <c r="S521" i="52"/>
  <c r="S520" i="52"/>
  <c r="S519" i="52"/>
  <c r="S518" i="52"/>
  <c r="S517" i="52"/>
  <c r="S516" i="52"/>
  <c r="S515" i="52"/>
  <c r="S514" i="52"/>
  <c r="S513" i="52"/>
  <c r="S512" i="52"/>
  <c r="S511" i="52"/>
  <c r="S510" i="52"/>
  <c r="S509" i="52"/>
  <c r="S508" i="52"/>
  <c r="S507" i="52"/>
  <c r="S506" i="52"/>
  <c r="S505" i="52"/>
  <c r="S504" i="52"/>
  <c r="S503" i="52"/>
  <c r="S502" i="52"/>
  <c r="S494" i="52"/>
  <c r="S492" i="52"/>
  <c r="S491" i="52"/>
  <c r="S490" i="52"/>
  <c r="S488" i="52"/>
  <c r="S486" i="52"/>
  <c r="S480" i="52"/>
  <c r="S478" i="52"/>
  <c r="S477" i="52"/>
  <c r="S469" i="52"/>
  <c r="S467" i="52"/>
  <c r="S465" i="52"/>
  <c r="S464" i="52"/>
  <c r="S463" i="52"/>
  <c r="S461" i="52"/>
  <c r="S457" i="52"/>
  <c r="S455" i="52"/>
  <c r="S453" i="52"/>
  <c r="S451" i="52"/>
  <c r="F54" i="52"/>
  <c r="F626" i="52"/>
  <c r="AE625" i="52"/>
  <c r="AE621" i="52"/>
  <c r="AE617" i="52"/>
  <c r="AE613" i="52"/>
  <c r="AE609" i="52"/>
  <c r="F600" i="52"/>
  <c r="R574" i="52"/>
  <c r="Q574" i="52"/>
  <c r="O574" i="52"/>
  <c r="N574" i="52"/>
  <c r="M574" i="52"/>
  <c r="L574" i="52"/>
  <c r="H574" i="52"/>
  <c r="G574" i="52"/>
  <c r="E574" i="52"/>
  <c r="D574" i="52"/>
  <c r="C574" i="52"/>
  <c r="B574" i="52"/>
  <c r="R548" i="52"/>
  <c r="Q548" i="52"/>
  <c r="O548" i="52"/>
  <c r="N548" i="52"/>
  <c r="M548" i="52"/>
  <c r="L548" i="52"/>
  <c r="H548" i="52"/>
  <c r="G548" i="52"/>
  <c r="E548" i="52"/>
  <c r="D548" i="52"/>
  <c r="C548" i="52"/>
  <c r="B548" i="52"/>
  <c r="R522" i="52"/>
  <c r="Q522" i="52"/>
  <c r="O522" i="52"/>
  <c r="N522" i="52"/>
  <c r="M522" i="52"/>
  <c r="L522" i="52"/>
  <c r="H522" i="52"/>
  <c r="G522" i="52"/>
  <c r="E522" i="52"/>
  <c r="D522" i="52"/>
  <c r="C522" i="52"/>
  <c r="B522" i="52"/>
  <c r="R496" i="52"/>
  <c r="Q496" i="52"/>
  <c r="O496" i="52"/>
  <c r="N496" i="52"/>
  <c r="M496" i="52"/>
  <c r="L496" i="52"/>
  <c r="H496" i="52"/>
  <c r="G496" i="52"/>
  <c r="E496" i="52"/>
  <c r="D496" i="52"/>
  <c r="C496" i="52"/>
  <c r="B496" i="52"/>
  <c r="S476" i="52"/>
  <c r="R470" i="52"/>
  <c r="Q470" i="52"/>
  <c r="O470" i="52"/>
  <c r="N470" i="52"/>
  <c r="M470" i="52"/>
  <c r="L470" i="52"/>
  <c r="H470" i="52"/>
  <c r="G470" i="52"/>
  <c r="E470" i="52"/>
  <c r="D470" i="52"/>
  <c r="C470" i="52"/>
  <c r="B470" i="52"/>
  <c r="S459" i="52"/>
  <c r="F444" i="52"/>
  <c r="F418" i="52"/>
  <c r="F392" i="52"/>
  <c r="F366" i="52"/>
  <c r="F340" i="52"/>
  <c r="F314" i="52"/>
  <c r="F288" i="52"/>
  <c r="F262" i="52"/>
  <c r="F236" i="52"/>
  <c r="F210" i="52"/>
  <c r="F184" i="52"/>
  <c r="F158" i="52"/>
  <c r="F132" i="52"/>
  <c r="F105" i="52"/>
  <c r="F101" i="52"/>
  <c r="F97" i="52"/>
  <c r="F93" i="52"/>
  <c r="F89" i="52"/>
  <c r="F85" i="52"/>
  <c r="R80" i="52"/>
  <c r="Q80" i="52"/>
  <c r="O80" i="52"/>
  <c r="N80" i="52"/>
  <c r="M80" i="52"/>
  <c r="L80" i="52"/>
  <c r="H80" i="52"/>
  <c r="G80" i="52"/>
  <c r="E80" i="52"/>
  <c r="D80" i="52"/>
  <c r="C80" i="52"/>
  <c r="B80" i="52"/>
  <c r="A27" i="52"/>
  <c r="A26" i="52"/>
  <c r="A25" i="52"/>
  <c r="A24" i="52"/>
  <c r="AB36" i="52" l="1"/>
  <c r="AB40" i="52"/>
  <c r="AB52" i="52"/>
  <c r="AB51" i="52"/>
  <c r="AB50" i="52"/>
  <c r="S181" i="52"/>
  <c r="S182" i="52"/>
  <c r="I209" i="52"/>
  <c r="AB53" i="52"/>
  <c r="I235" i="52"/>
  <c r="I313" i="52"/>
  <c r="I338" i="52"/>
  <c r="I339" i="52"/>
  <c r="P41" i="52"/>
  <c r="I390" i="52"/>
  <c r="P78" i="52"/>
  <c r="S78" i="52" s="1"/>
  <c r="S468" i="52"/>
  <c r="P74" i="52"/>
  <c r="S74" i="52" s="1"/>
  <c r="AB33" i="52"/>
  <c r="I157" i="52"/>
  <c r="I208" i="52"/>
  <c r="I287" i="52"/>
  <c r="S313" i="52"/>
  <c r="P40" i="52"/>
  <c r="S338" i="52"/>
  <c r="I155" i="52"/>
  <c r="S156" i="52"/>
  <c r="S157" i="52"/>
  <c r="I260" i="52"/>
  <c r="S260" i="52"/>
  <c r="S261" i="52"/>
  <c r="I389" i="52"/>
  <c r="S389" i="52"/>
  <c r="I443" i="52"/>
  <c r="S443" i="52"/>
  <c r="S452" i="52"/>
  <c r="P62" i="52"/>
  <c r="S456" i="52"/>
  <c r="S460" i="52"/>
  <c r="P70" i="52"/>
  <c r="S70" i="52" s="1"/>
  <c r="P77" i="52"/>
  <c r="S77" i="52" s="1"/>
  <c r="S493" i="52"/>
  <c r="P37" i="52"/>
  <c r="P48" i="52"/>
  <c r="I261" i="52"/>
  <c r="P75" i="52"/>
  <c r="S75" i="52" s="1"/>
  <c r="AB34" i="52"/>
  <c r="AB45" i="52"/>
  <c r="AB38" i="52"/>
  <c r="AB46" i="52"/>
  <c r="AB49" i="52"/>
  <c r="P61" i="52"/>
  <c r="S61" i="52" s="1"/>
  <c r="P45" i="52"/>
  <c r="P53" i="52"/>
  <c r="P36" i="52"/>
  <c r="P52" i="52"/>
  <c r="P51" i="52"/>
  <c r="I182" i="52"/>
  <c r="S183" i="52"/>
  <c r="S208" i="52"/>
  <c r="I311" i="52"/>
  <c r="S391" i="52"/>
  <c r="AB41" i="52"/>
  <c r="S454" i="52"/>
  <c r="P64" i="52"/>
  <c r="S64" i="52" s="1"/>
  <c r="P59" i="52"/>
  <c r="S487" i="52"/>
  <c r="P71" i="52"/>
  <c r="S71" i="52" s="1"/>
  <c r="P94" i="52"/>
  <c r="AE622" i="52"/>
  <c r="AB37" i="52"/>
  <c r="S458" i="52"/>
  <c r="S466" i="52"/>
  <c r="P76" i="52"/>
  <c r="S76" i="52" s="1"/>
  <c r="AE618" i="52"/>
  <c r="S450" i="52"/>
  <c r="P60" i="52"/>
  <c r="S60" i="52" s="1"/>
  <c r="S462" i="52"/>
  <c r="P72" i="52"/>
  <c r="S72" i="52" s="1"/>
  <c r="S479" i="52"/>
  <c r="P63" i="52"/>
  <c r="S483" i="52"/>
  <c r="P67" i="52"/>
  <c r="S67" i="52" s="1"/>
  <c r="S495" i="52"/>
  <c r="P79" i="52"/>
  <c r="S79" i="52" s="1"/>
  <c r="AE610" i="52"/>
  <c r="S441" i="52"/>
  <c r="AF613" i="52"/>
  <c r="P35" i="52"/>
  <c r="P38" i="52"/>
  <c r="AB35" i="52"/>
  <c r="P34" i="52"/>
  <c r="P49" i="52"/>
  <c r="P33" i="52"/>
  <c r="AB48" i="52"/>
  <c r="P46" i="52"/>
  <c r="P50" i="52"/>
  <c r="I131" i="52"/>
  <c r="I128" i="52"/>
  <c r="F86" i="52"/>
  <c r="I234" i="52"/>
  <c r="S131" i="52"/>
  <c r="I156" i="52"/>
  <c r="I207" i="52"/>
  <c r="I183" i="52"/>
  <c r="S155" i="52"/>
  <c r="S233" i="52"/>
  <c r="S235" i="52"/>
  <c r="S207" i="52"/>
  <c r="S209" i="52"/>
  <c r="I233" i="52"/>
  <c r="S234" i="52"/>
  <c r="I285" i="52"/>
  <c r="S286" i="52"/>
  <c r="S339" i="52"/>
  <c r="P522" i="52"/>
  <c r="S501" i="52"/>
  <c r="S522" i="52" s="1"/>
  <c r="I181" i="52"/>
  <c r="S311" i="52"/>
  <c r="I286" i="52"/>
  <c r="S287" i="52"/>
  <c r="I312" i="52"/>
  <c r="S259" i="52"/>
  <c r="S337" i="52"/>
  <c r="I259" i="52"/>
  <c r="S285" i="52"/>
  <c r="S312" i="52"/>
  <c r="I337" i="52"/>
  <c r="S574" i="52"/>
  <c r="AE614" i="52"/>
  <c r="I391" i="52"/>
  <c r="I441" i="52"/>
  <c r="S442" i="52"/>
  <c r="S475" i="52"/>
  <c r="S390" i="52"/>
  <c r="P548" i="52"/>
  <c r="I442" i="52"/>
  <c r="P470" i="52"/>
  <c r="S449" i="52"/>
  <c r="S548" i="52"/>
  <c r="AF620" i="52"/>
  <c r="P574" i="52"/>
  <c r="AF608" i="52"/>
  <c r="AE605" i="52"/>
  <c r="F105" i="51"/>
  <c r="F104" i="51"/>
  <c r="F103" i="51"/>
  <c r="F102" i="51"/>
  <c r="F101" i="51"/>
  <c r="F100" i="51"/>
  <c r="F98" i="51"/>
  <c r="F97" i="51"/>
  <c r="F96" i="51"/>
  <c r="F94" i="51"/>
  <c r="F93" i="51"/>
  <c r="F92" i="51"/>
  <c r="F90" i="51"/>
  <c r="F89" i="51"/>
  <c r="F88" i="51"/>
  <c r="F86" i="51"/>
  <c r="F85" i="51"/>
  <c r="AE625" i="51"/>
  <c r="AE624" i="51"/>
  <c r="AE623" i="51"/>
  <c r="AE621" i="51"/>
  <c r="AE620" i="51"/>
  <c r="AE619" i="51"/>
  <c r="AE618" i="51"/>
  <c r="AE617" i="51"/>
  <c r="AE616" i="51"/>
  <c r="AE614" i="51"/>
  <c r="AE613" i="51"/>
  <c r="AE612" i="51"/>
  <c r="AE611" i="51"/>
  <c r="AE610" i="51"/>
  <c r="AE609" i="51"/>
  <c r="AE608" i="51"/>
  <c r="AE607" i="51"/>
  <c r="AE606" i="51"/>
  <c r="S573" i="51"/>
  <c r="S572" i="51"/>
  <c r="S571" i="51"/>
  <c r="S570" i="51"/>
  <c r="S569" i="51"/>
  <c r="S568" i="51"/>
  <c r="S567" i="51"/>
  <c r="S566" i="51"/>
  <c r="S565" i="51"/>
  <c r="S564" i="51"/>
  <c r="S563" i="51"/>
  <c r="S562" i="51"/>
  <c r="S561" i="51"/>
  <c r="S560" i="51"/>
  <c r="S559" i="51"/>
  <c r="S558" i="51"/>
  <c r="S557" i="51"/>
  <c r="S556" i="51"/>
  <c r="S555" i="51"/>
  <c r="S554" i="51"/>
  <c r="S547" i="51"/>
  <c r="S546" i="51"/>
  <c r="S545" i="51"/>
  <c r="S544" i="51"/>
  <c r="S543" i="51"/>
  <c r="S542" i="51"/>
  <c r="S541" i="51"/>
  <c r="S539" i="51"/>
  <c r="S538" i="51"/>
  <c r="S537" i="51"/>
  <c r="S536" i="51"/>
  <c r="S535" i="51"/>
  <c r="S534" i="51"/>
  <c r="S533" i="51"/>
  <c r="S531" i="51"/>
  <c r="S530" i="51"/>
  <c r="S529" i="51"/>
  <c r="S521" i="51"/>
  <c r="S520" i="51"/>
  <c r="S518" i="51"/>
  <c r="S517" i="51"/>
  <c r="S516" i="51"/>
  <c r="S514" i="51"/>
  <c r="S513" i="51"/>
  <c r="S512" i="51"/>
  <c r="S511" i="51"/>
  <c r="S510" i="51"/>
  <c r="S509" i="51"/>
  <c r="S508" i="51"/>
  <c r="S506" i="51"/>
  <c r="S505" i="51"/>
  <c r="S504" i="51"/>
  <c r="S502" i="51"/>
  <c r="S501" i="51"/>
  <c r="S495" i="51"/>
  <c r="S493" i="51"/>
  <c r="S492" i="51"/>
  <c r="S491" i="51"/>
  <c r="S488" i="51"/>
  <c r="S487" i="51"/>
  <c r="S483" i="51"/>
  <c r="S481" i="51"/>
  <c r="S480" i="51"/>
  <c r="S479" i="51"/>
  <c r="S477" i="51"/>
  <c r="S476" i="51"/>
  <c r="S475" i="51"/>
  <c r="S468" i="51"/>
  <c r="S467" i="51"/>
  <c r="S466" i="51"/>
  <c r="S464" i="51"/>
  <c r="S463" i="51"/>
  <c r="S462" i="51"/>
  <c r="S460" i="51"/>
  <c r="S459" i="51"/>
  <c r="S458" i="51"/>
  <c r="S456" i="51"/>
  <c r="S455" i="51"/>
  <c r="S454" i="51"/>
  <c r="S452" i="51"/>
  <c r="S451" i="51"/>
  <c r="S450" i="51"/>
  <c r="F54" i="51"/>
  <c r="F626" i="51"/>
  <c r="AE622" i="51"/>
  <c r="F600" i="51"/>
  <c r="R574" i="51"/>
  <c r="Q574" i="51"/>
  <c r="O574" i="51"/>
  <c r="N574" i="51"/>
  <c r="M574" i="51"/>
  <c r="L574" i="51"/>
  <c r="H574" i="51"/>
  <c r="G574" i="51"/>
  <c r="E574" i="51"/>
  <c r="D574" i="51"/>
  <c r="C574" i="51"/>
  <c r="B574" i="51"/>
  <c r="R548" i="51"/>
  <c r="Q548" i="51"/>
  <c r="O548" i="51"/>
  <c r="N548" i="51"/>
  <c r="M548" i="51"/>
  <c r="L548" i="51"/>
  <c r="H548" i="51"/>
  <c r="G548" i="51"/>
  <c r="E548" i="51"/>
  <c r="D548" i="51"/>
  <c r="C548" i="51"/>
  <c r="B548" i="51"/>
  <c r="R522" i="51"/>
  <c r="Q522" i="51"/>
  <c r="O522" i="51"/>
  <c r="N522" i="51"/>
  <c r="M522" i="51"/>
  <c r="L522" i="51"/>
  <c r="H522" i="51"/>
  <c r="G522" i="51"/>
  <c r="E522" i="51"/>
  <c r="D522" i="51"/>
  <c r="C522" i="51"/>
  <c r="B522" i="51"/>
  <c r="R496" i="51"/>
  <c r="Q496" i="51"/>
  <c r="O496" i="51"/>
  <c r="N496" i="51"/>
  <c r="M496" i="51"/>
  <c r="L496" i="51"/>
  <c r="H496" i="51"/>
  <c r="G496" i="51"/>
  <c r="E496" i="51"/>
  <c r="D496" i="51"/>
  <c r="C496" i="51"/>
  <c r="B496" i="51"/>
  <c r="R470" i="51"/>
  <c r="Q470" i="51"/>
  <c r="O470" i="51"/>
  <c r="N470" i="51"/>
  <c r="M470" i="51"/>
  <c r="L470" i="51"/>
  <c r="H470" i="51"/>
  <c r="G470" i="51"/>
  <c r="E470" i="51"/>
  <c r="D470" i="51"/>
  <c r="C470" i="51"/>
  <c r="B470" i="51"/>
  <c r="F444" i="51"/>
  <c r="F418" i="51"/>
  <c r="F392" i="51"/>
  <c r="F366" i="51"/>
  <c r="F340" i="51"/>
  <c r="F314" i="51"/>
  <c r="F288" i="51"/>
  <c r="F262" i="51"/>
  <c r="F236" i="51"/>
  <c r="F210" i="51"/>
  <c r="F184" i="51"/>
  <c r="F158" i="51"/>
  <c r="F132" i="51"/>
  <c r="R80" i="51"/>
  <c r="Q80" i="51"/>
  <c r="O80" i="51"/>
  <c r="N80" i="51"/>
  <c r="M80" i="51"/>
  <c r="L80" i="51"/>
  <c r="H80" i="51"/>
  <c r="G80" i="51"/>
  <c r="E80" i="51"/>
  <c r="D80" i="51"/>
  <c r="C80" i="51"/>
  <c r="B80" i="51"/>
  <c r="A27" i="51"/>
  <c r="A26" i="51"/>
  <c r="A25" i="51"/>
  <c r="A24" i="51"/>
  <c r="P38" i="51" l="1"/>
  <c r="P42" i="51"/>
  <c r="P46" i="51"/>
  <c r="P50" i="51"/>
  <c r="P314" i="51"/>
  <c r="P158" i="51"/>
  <c r="P262" i="51"/>
  <c r="P366" i="51"/>
  <c r="P392" i="51"/>
  <c r="P184" i="51"/>
  <c r="P210" i="51"/>
  <c r="P236" i="51"/>
  <c r="P288" i="51"/>
  <c r="P340" i="51"/>
  <c r="P418" i="51"/>
  <c r="S63" i="52"/>
  <c r="S470" i="52"/>
  <c r="O471" i="52" s="1"/>
  <c r="S59" i="52"/>
  <c r="S62" i="52"/>
  <c r="O523" i="52"/>
  <c r="L523" i="52"/>
  <c r="P523" i="52"/>
  <c r="N523" i="52"/>
  <c r="M523" i="52"/>
  <c r="R523" i="52"/>
  <c r="Q523" i="52"/>
  <c r="R575" i="52"/>
  <c r="Q575" i="52"/>
  <c r="O575" i="52"/>
  <c r="M575" i="52"/>
  <c r="L575" i="52"/>
  <c r="P575" i="52"/>
  <c r="N575" i="52"/>
  <c r="M549" i="52"/>
  <c r="P549" i="52"/>
  <c r="O549" i="52"/>
  <c r="N549" i="52"/>
  <c r="L549" i="52"/>
  <c r="Q549" i="52"/>
  <c r="R549" i="52"/>
  <c r="AB37" i="51"/>
  <c r="AB41" i="51"/>
  <c r="AB45" i="51"/>
  <c r="AB49" i="51"/>
  <c r="AB53" i="51"/>
  <c r="I157" i="51"/>
  <c r="I182" i="51"/>
  <c r="S183" i="51"/>
  <c r="I207" i="51"/>
  <c r="S208" i="51"/>
  <c r="AB236" i="51"/>
  <c r="S233" i="51"/>
  <c r="I235" i="51"/>
  <c r="I260" i="51"/>
  <c r="I261" i="51"/>
  <c r="S261" i="51"/>
  <c r="I285" i="51"/>
  <c r="I286" i="51"/>
  <c r="S286" i="51"/>
  <c r="S287" i="51"/>
  <c r="AB314" i="51"/>
  <c r="I311" i="51"/>
  <c r="S312" i="51"/>
  <c r="I313" i="51"/>
  <c r="AB340" i="51"/>
  <c r="S337" i="51"/>
  <c r="I338" i="51"/>
  <c r="I339" i="51"/>
  <c r="S339" i="51"/>
  <c r="AB366" i="51"/>
  <c r="I363" i="51"/>
  <c r="S364" i="51"/>
  <c r="I365" i="51"/>
  <c r="I390" i="51"/>
  <c r="S391" i="51"/>
  <c r="AB444" i="51"/>
  <c r="P92" i="51"/>
  <c r="S441" i="51"/>
  <c r="I442" i="51"/>
  <c r="P71" i="51"/>
  <c r="S71" i="51" s="1"/>
  <c r="P522" i="51"/>
  <c r="P77" i="51"/>
  <c r="S77" i="51" s="1"/>
  <c r="P60" i="51"/>
  <c r="S60" i="51" s="1"/>
  <c r="P64" i="51"/>
  <c r="S64" i="51" s="1"/>
  <c r="P574" i="51"/>
  <c r="P94" i="51"/>
  <c r="P444" i="51"/>
  <c r="AB36" i="51"/>
  <c r="AB40" i="51"/>
  <c r="AB44" i="51"/>
  <c r="AB48" i="51"/>
  <c r="AB52" i="51"/>
  <c r="AB158" i="51"/>
  <c r="S365" i="51"/>
  <c r="S389" i="51"/>
  <c r="F95" i="51"/>
  <c r="F99" i="51"/>
  <c r="P61" i="51"/>
  <c r="S61" i="51" s="1"/>
  <c r="I155" i="51"/>
  <c r="I156" i="51"/>
  <c r="S156" i="51"/>
  <c r="S157" i="51"/>
  <c r="AB184" i="51"/>
  <c r="I181" i="51"/>
  <c r="S182" i="51"/>
  <c r="S207" i="51"/>
  <c r="I312" i="51"/>
  <c r="I183" i="51"/>
  <c r="I233" i="51"/>
  <c r="I287" i="51"/>
  <c r="I337" i="51"/>
  <c r="I441" i="51"/>
  <c r="S363" i="51"/>
  <c r="I208" i="51"/>
  <c r="S209" i="51"/>
  <c r="S234" i="51"/>
  <c r="S259" i="51"/>
  <c r="S313" i="51"/>
  <c r="S338" i="51"/>
  <c r="S442" i="51"/>
  <c r="P65" i="51"/>
  <c r="S65" i="51" s="1"/>
  <c r="S507" i="51"/>
  <c r="P72" i="51"/>
  <c r="S540" i="51"/>
  <c r="AE615" i="51"/>
  <c r="AF620" i="51"/>
  <c r="P626" i="51"/>
  <c r="I131" i="51"/>
  <c r="AB33" i="51"/>
  <c r="AB132" i="51"/>
  <c r="I128" i="51"/>
  <c r="P67" i="51"/>
  <c r="S457" i="51"/>
  <c r="P62" i="51"/>
  <c r="S62" i="51" s="1"/>
  <c r="S478" i="51"/>
  <c r="S490" i="51"/>
  <c r="P74" i="51"/>
  <c r="S74" i="51" s="1"/>
  <c r="F87" i="51"/>
  <c r="S519" i="51"/>
  <c r="S532" i="51"/>
  <c r="P76" i="51"/>
  <c r="S503" i="51"/>
  <c r="S515" i="51"/>
  <c r="S528" i="51"/>
  <c r="S131" i="51"/>
  <c r="P59" i="51"/>
  <c r="S449" i="51"/>
  <c r="P75" i="51"/>
  <c r="S465" i="51"/>
  <c r="P70" i="51"/>
  <c r="S486" i="51"/>
  <c r="P99" i="51"/>
  <c r="P63" i="51"/>
  <c r="S453" i="51"/>
  <c r="P79" i="51"/>
  <c r="S469" i="51"/>
  <c r="P78" i="51"/>
  <c r="S494" i="51"/>
  <c r="P548" i="51"/>
  <c r="P34" i="51"/>
  <c r="P132" i="51"/>
  <c r="S155" i="51"/>
  <c r="P470" i="51"/>
  <c r="S461" i="51"/>
  <c r="S181" i="51"/>
  <c r="AB210" i="51"/>
  <c r="I209" i="51"/>
  <c r="I234" i="51"/>
  <c r="S235" i="51"/>
  <c r="I259" i="51"/>
  <c r="S260" i="51"/>
  <c r="AB288" i="51"/>
  <c r="S285" i="51"/>
  <c r="S311" i="51"/>
  <c r="I364" i="51"/>
  <c r="AB392" i="51"/>
  <c r="S390" i="51"/>
  <c r="AB418" i="51"/>
  <c r="I443" i="51"/>
  <c r="S443" i="51"/>
  <c r="AB262" i="51"/>
  <c r="AB34" i="51"/>
  <c r="P33" i="51"/>
  <c r="P37" i="51"/>
  <c r="P41" i="51"/>
  <c r="P45" i="51"/>
  <c r="P49" i="51"/>
  <c r="P53" i="51"/>
  <c r="AB38" i="51"/>
  <c r="AB42" i="51"/>
  <c r="AB50" i="51"/>
  <c r="P35" i="51"/>
  <c r="P39" i="51"/>
  <c r="P43" i="51"/>
  <c r="P47" i="51"/>
  <c r="P51" i="51"/>
  <c r="AB35" i="51"/>
  <c r="AB39" i="51"/>
  <c r="AB43" i="51"/>
  <c r="AB47" i="51"/>
  <c r="AB51" i="51"/>
  <c r="AB46" i="51"/>
  <c r="P36" i="51"/>
  <c r="P40" i="51"/>
  <c r="P44" i="51"/>
  <c r="P48" i="51"/>
  <c r="P52" i="51"/>
  <c r="I389" i="51"/>
  <c r="I391" i="51"/>
  <c r="S527" i="51"/>
  <c r="S553" i="51"/>
  <c r="S574" i="51" s="1"/>
  <c r="AF608" i="51"/>
  <c r="AF613" i="51"/>
  <c r="AE605" i="51"/>
  <c r="F105" i="40"/>
  <c r="F104" i="40"/>
  <c r="F103" i="40"/>
  <c r="F102" i="40"/>
  <c r="F101" i="40"/>
  <c r="F100" i="40"/>
  <c r="F99" i="40"/>
  <c r="F98" i="40"/>
  <c r="F97" i="40"/>
  <c r="F96" i="40"/>
  <c r="F95" i="40"/>
  <c r="F94" i="40"/>
  <c r="F93" i="40"/>
  <c r="F92" i="40"/>
  <c r="F90" i="40"/>
  <c r="F89" i="40"/>
  <c r="F88" i="40"/>
  <c r="F87" i="40"/>
  <c r="F86" i="40"/>
  <c r="F85" i="40"/>
  <c r="F105" i="41"/>
  <c r="F104" i="41"/>
  <c r="F103" i="41"/>
  <c r="F102" i="41"/>
  <c r="F101" i="41"/>
  <c r="F100" i="41"/>
  <c r="F99" i="41"/>
  <c r="F98" i="41"/>
  <c r="F97" i="41"/>
  <c r="F96" i="41"/>
  <c r="F95" i="41"/>
  <c r="F94" i="41"/>
  <c r="F93" i="41"/>
  <c r="F92" i="41"/>
  <c r="F90" i="41"/>
  <c r="F89" i="41"/>
  <c r="F88" i="41"/>
  <c r="F87" i="41"/>
  <c r="F86" i="41"/>
  <c r="F85" i="41"/>
  <c r="F105" i="42"/>
  <c r="F104" i="42"/>
  <c r="F103" i="42"/>
  <c r="F102" i="42"/>
  <c r="F101" i="42"/>
  <c r="F100" i="42"/>
  <c r="F99" i="42"/>
  <c r="F98" i="42"/>
  <c r="F97" i="42"/>
  <c r="F96" i="42"/>
  <c r="F95" i="42"/>
  <c r="F94" i="42"/>
  <c r="F93" i="42"/>
  <c r="F92" i="42"/>
  <c r="F90" i="42"/>
  <c r="F89" i="42"/>
  <c r="F88" i="42"/>
  <c r="F87" i="42"/>
  <c r="F86" i="42"/>
  <c r="F85" i="42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0" i="43"/>
  <c r="F89" i="43"/>
  <c r="F88" i="43"/>
  <c r="F87" i="43"/>
  <c r="F86" i="43"/>
  <c r="F85" i="43"/>
  <c r="F105" i="46"/>
  <c r="F104" i="46"/>
  <c r="F103" i="46"/>
  <c r="F102" i="46"/>
  <c r="F101" i="46"/>
  <c r="F100" i="46"/>
  <c r="F98" i="46"/>
  <c r="F97" i="46"/>
  <c r="F96" i="46"/>
  <c r="F95" i="46"/>
  <c r="F94" i="46"/>
  <c r="F93" i="46"/>
  <c r="F92" i="46"/>
  <c r="F90" i="46"/>
  <c r="F89" i="46"/>
  <c r="F88" i="46"/>
  <c r="F87" i="46"/>
  <c r="F86" i="46"/>
  <c r="F85" i="46"/>
  <c r="F105" i="47"/>
  <c r="F104" i="47"/>
  <c r="F103" i="47"/>
  <c r="F102" i="47"/>
  <c r="F101" i="47"/>
  <c r="F100" i="47"/>
  <c r="F98" i="47"/>
  <c r="F97" i="47"/>
  <c r="F96" i="47"/>
  <c r="F95" i="47"/>
  <c r="F94" i="47"/>
  <c r="F93" i="47"/>
  <c r="F92" i="47"/>
  <c r="F90" i="47"/>
  <c r="F89" i="47"/>
  <c r="F88" i="47"/>
  <c r="F87" i="47"/>
  <c r="F86" i="47"/>
  <c r="F85" i="47"/>
  <c r="F105" i="48"/>
  <c r="F104" i="48"/>
  <c r="F103" i="48"/>
  <c r="F102" i="48"/>
  <c r="F101" i="48"/>
  <c r="F100" i="48"/>
  <c r="F99" i="48"/>
  <c r="F98" i="48"/>
  <c r="F97" i="48"/>
  <c r="F96" i="48"/>
  <c r="F95" i="48"/>
  <c r="F94" i="48"/>
  <c r="F93" i="48"/>
  <c r="F92" i="48"/>
  <c r="F90" i="48"/>
  <c r="F89" i="48"/>
  <c r="F88" i="48"/>
  <c r="F87" i="48"/>
  <c r="F86" i="48"/>
  <c r="F85" i="48"/>
  <c r="F105" i="50"/>
  <c r="F104" i="50"/>
  <c r="F103" i="50"/>
  <c r="F102" i="50"/>
  <c r="F101" i="50"/>
  <c r="F100" i="50"/>
  <c r="F99" i="50"/>
  <c r="F98" i="50"/>
  <c r="F97" i="50"/>
  <c r="F96" i="50"/>
  <c r="F95" i="50"/>
  <c r="F94" i="50"/>
  <c r="F93" i="50"/>
  <c r="F92" i="50"/>
  <c r="F90" i="50"/>
  <c r="F89" i="50"/>
  <c r="F88" i="50"/>
  <c r="F87" i="50"/>
  <c r="F86" i="50"/>
  <c r="F85" i="50"/>
  <c r="S72" i="51" l="1"/>
  <c r="M471" i="52"/>
  <c r="R471" i="52"/>
  <c r="Q471" i="52"/>
  <c r="P471" i="52"/>
  <c r="L471" i="52"/>
  <c r="N471" i="52"/>
  <c r="S549" i="52"/>
  <c r="S575" i="52"/>
  <c r="S523" i="52"/>
  <c r="P94" i="43"/>
  <c r="P94" i="42"/>
  <c r="P94" i="40"/>
  <c r="P92" i="41"/>
  <c r="P75" i="40"/>
  <c r="P59" i="40"/>
  <c r="G51" i="50"/>
  <c r="P43" i="50"/>
  <c r="AB38" i="50"/>
  <c r="B53" i="50"/>
  <c r="P35" i="50"/>
  <c r="P51" i="50"/>
  <c r="R53" i="50"/>
  <c r="AB46" i="50"/>
  <c r="P60" i="50"/>
  <c r="S60" i="50" s="1"/>
  <c r="P76" i="50"/>
  <c r="S76" i="50" s="1"/>
  <c r="D52" i="47"/>
  <c r="G53" i="47"/>
  <c r="N53" i="47"/>
  <c r="AB34" i="47"/>
  <c r="AB42" i="47"/>
  <c r="AB50" i="47"/>
  <c r="P64" i="47"/>
  <c r="P72" i="47"/>
  <c r="C53" i="42"/>
  <c r="P34" i="42"/>
  <c r="P42" i="42"/>
  <c r="P50" i="42"/>
  <c r="AB35" i="42"/>
  <c r="AB43" i="42"/>
  <c r="AB51" i="42"/>
  <c r="Z53" i="42"/>
  <c r="AH53" i="42"/>
  <c r="P61" i="42"/>
  <c r="P77" i="42"/>
  <c r="B52" i="48"/>
  <c r="D53" i="48"/>
  <c r="P33" i="48"/>
  <c r="P41" i="48"/>
  <c r="H51" i="47"/>
  <c r="C53" i="47"/>
  <c r="P34" i="47"/>
  <c r="P42" i="47"/>
  <c r="P50" i="47"/>
  <c r="AB35" i="47"/>
  <c r="AB43" i="47"/>
  <c r="AB51" i="47"/>
  <c r="C52" i="46"/>
  <c r="E53" i="46"/>
  <c r="P40" i="46"/>
  <c r="H53" i="43"/>
  <c r="P38" i="43"/>
  <c r="P46" i="43"/>
  <c r="O53" i="43"/>
  <c r="AB39" i="43"/>
  <c r="AB47" i="43"/>
  <c r="P99" i="50"/>
  <c r="P48" i="46"/>
  <c r="M53" i="46"/>
  <c r="AB37" i="46"/>
  <c r="AB45" i="46"/>
  <c r="AB53" i="46"/>
  <c r="H51" i="50"/>
  <c r="C53" i="50"/>
  <c r="P34" i="50"/>
  <c r="P42" i="50"/>
  <c r="P50" i="50"/>
  <c r="AB35" i="50"/>
  <c r="AB43" i="50"/>
  <c r="AB51" i="50"/>
  <c r="P59" i="50"/>
  <c r="S59" i="50" s="1"/>
  <c r="P67" i="50"/>
  <c r="S67" i="50" s="1"/>
  <c r="P75" i="50"/>
  <c r="S75" i="50" s="1"/>
  <c r="H51" i="48"/>
  <c r="C53" i="48"/>
  <c r="P34" i="48"/>
  <c r="P50" i="48"/>
  <c r="AB35" i="48"/>
  <c r="AB51" i="48"/>
  <c r="D52" i="43"/>
  <c r="G53" i="43"/>
  <c r="P39" i="43"/>
  <c r="P47" i="43"/>
  <c r="N53" i="43"/>
  <c r="AB34" i="43"/>
  <c r="AB42" i="43"/>
  <c r="AB50" i="43"/>
  <c r="P64" i="43"/>
  <c r="P94" i="47"/>
  <c r="P60" i="48"/>
  <c r="P76" i="48"/>
  <c r="P61" i="48"/>
  <c r="P77" i="48"/>
  <c r="H51" i="46"/>
  <c r="C53" i="46"/>
  <c r="P34" i="46"/>
  <c r="P42" i="46"/>
  <c r="P50" i="46"/>
  <c r="AB35" i="46"/>
  <c r="AB43" i="46"/>
  <c r="AB51" i="46"/>
  <c r="P61" i="46"/>
  <c r="P77" i="46"/>
  <c r="P49" i="48"/>
  <c r="L53" i="48"/>
  <c r="AB40" i="48"/>
  <c r="AB48" i="48"/>
  <c r="B52" i="46"/>
  <c r="D53" i="46"/>
  <c r="P33" i="46"/>
  <c r="P41" i="46"/>
  <c r="P49" i="46"/>
  <c r="L53" i="46"/>
  <c r="AB40" i="46"/>
  <c r="AB48" i="46"/>
  <c r="P62" i="46"/>
  <c r="P70" i="46"/>
  <c r="P78" i="46"/>
  <c r="P36" i="41"/>
  <c r="P44" i="41"/>
  <c r="P52" i="41"/>
  <c r="AB33" i="41"/>
  <c r="AB41" i="41"/>
  <c r="AB49" i="41"/>
  <c r="P59" i="41"/>
  <c r="P75" i="41"/>
  <c r="C53" i="40"/>
  <c r="P34" i="40"/>
  <c r="P42" i="40"/>
  <c r="P50" i="40"/>
  <c r="AB35" i="40"/>
  <c r="AB43" i="40"/>
  <c r="AB51" i="40"/>
  <c r="S70" i="51"/>
  <c r="P37" i="42"/>
  <c r="P45" i="42"/>
  <c r="P53" i="42"/>
  <c r="AB36" i="42"/>
  <c r="AB44" i="42"/>
  <c r="AB52" i="42"/>
  <c r="W53" i="42"/>
  <c r="AE53" i="42"/>
  <c r="P74" i="42"/>
  <c r="B52" i="40"/>
  <c r="D53" i="40"/>
  <c r="P33" i="40"/>
  <c r="P41" i="40"/>
  <c r="P49" i="40"/>
  <c r="L53" i="40"/>
  <c r="AB40" i="40"/>
  <c r="P37" i="41"/>
  <c r="P45" i="41"/>
  <c r="P53" i="41"/>
  <c r="AB36" i="41"/>
  <c r="AB44" i="41"/>
  <c r="AB52" i="41"/>
  <c r="P74" i="41"/>
  <c r="P36" i="40"/>
  <c r="P44" i="40"/>
  <c r="P52" i="40"/>
  <c r="Q53" i="40"/>
  <c r="AB33" i="40"/>
  <c r="AB41" i="40"/>
  <c r="AB49" i="40"/>
  <c r="AB48" i="40"/>
  <c r="P62" i="40"/>
  <c r="P78" i="40"/>
  <c r="S522" i="51"/>
  <c r="N523" i="51" s="1"/>
  <c r="B52" i="50"/>
  <c r="C52" i="50"/>
  <c r="P40" i="50"/>
  <c r="P47" i="50"/>
  <c r="AB34" i="50"/>
  <c r="P64" i="50"/>
  <c r="S64" i="50" s="1"/>
  <c r="P72" i="50"/>
  <c r="S72" i="50" s="1"/>
  <c r="H53" i="47"/>
  <c r="P38" i="47"/>
  <c r="P46" i="47"/>
  <c r="O53" i="47"/>
  <c r="D52" i="50"/>
  <c r="AB50" i="50"/>
  <c r="P37" i="48"/>
  <c r="P53" i="48"/>
  <c r="P74" i="48"/>
  <c r="P33" i="50"/>
  <c r="G53" i="50"/>
  <c r="P39" i="50"/>
  <c r="N53" i="50"/>
  <c r="AB42" i="50"/>
  <c r="P45" i="48"/>
  <c r="AB36" i="48"/>
  <c r="AB52" i="48"/>
  <c r="P63" i="46"/>
  <c r="D53" i="50"/>
  <c r="P41" i="50"/>
  <c r="E53" i="50"/>
  <c r="P36" i="50"/>
  <c r="P44" i="50"/>
  <c r="P52" i="50"/>
  <c r="Q53" i="50"/>
  <c r="AB33" i="50"/>
  <c r="AB41" i="50"/>
  <c r="AB49" i="50"/>
  <c r="P92" i="50"/>
  <c r="G51" i="48"/>
  <c r="B53" i="48"/>
  <c r="P35" i="48"/>
  <c r="P51" i="48"/>
  <c r="R53" i="48"/>
  <c r="AB38" i="48"/>
  <c r="AB46" i="48"/>
  <c r="P37" i="50"/>
  <c r="P45" i="50"/>
  <c r="P53" i="50"/>
  <c r="AB36" i="50"/>
  <c r="AB44" i="50"/>
  <c r="AB52" i="50"/>
  <c r="P74" i="50"/>
  <c r="S74" i="50" s="1"/>
  <c r="P61" i="47"/>
  <c r="P77" i="47"/>
  <c r="B53" i="42"/>
  <c r="P35" i="42"/>
  <c r="P43" i="42"/>
  <c r="P51" i="42"/>
  <c r="R53" i="42"/>
  <c r="AB38" i="42"/>
  <c r="AB46" i="42"/>
  <c r="Y53" i="42"/>
  <c r="AG53" i="42"/>
  <c r="P60" i="42"/>
  <c r="P76" i="42"/>
  <c r="S75" i="51"/>
  <c r="S67" i="51"/>
  <c r="P36" i="46"/>
  <c r="P44" i="46"/>
  <c r="P52" i="46"/>
  <c r="Q53" i="46"/>
  <c r="AB33" i="46"/>
  <c r="AB41" i="46"/>
  <c r="AB49" i="46"/>
  <c r="P62" i="48"/>
  <c r="P70" i="48"/>
  <c r="P78" i="48"/>
  <c r="C52" i="47"/>
  <c r="E53" i="47"/>
  <c r="P40" i="47"/>
  <c r="P48" i="47"/>
  <c r="M53" i="47"/>
  <c r="AB37" i="47"/>
  <c r="AB45" i="47"/>
  <c r="AB53" i="47"/>
  <c r="P63" i="47"/>
  <c r="P71" i="47"/>
  <c r="P79" i="47"/>
  <c r="H51" i="43"/>
  <c r="C53" i="43"/>
  <c r="P34" i="43"/>
  <c r="P42" i="43"/>
  <c r="P50" i="43"/>
  <c r="AB35" i="43"/>
  <c r="AB43" i="43"/>
  <c r="AB51" i="43"/>
  <c r="P61" i="43"/>
  <c r="P77" i="43"/>
  <c r="S59" i="51"/>
  <c r="H53" i="50"/>
  <c r="P38" i="50"/>
  <c r="P46" i="50"/>
  <c r="O53" i="50"/>
  <c r="AB39" i="50"/>
  <c r="AB47" i="50"/>
  <c r="P65" i="50"/>
  <c r="P94" i="50"/>
  <c r="P36" i="48"/>
  <c r="P52" i="48"/>
  <c r="Q53" i="48"/>
  <c r="AB33" i="48"/>
  <c r="AB41" i="48"/>
  <c r="AB49" i="48"/>
  <c r="P59" i="48"/>
  <c r="P67" i="48"/>
  <c r="P75" i="48"/>
  <c r="B52" i="47"/>
  <c r="D53" i="47"/>
  <c r="P33" i="47"/>
  <c r="P41" i="47"/>
  <c r="P49" i="47"/>
  <c r="L53" i="47"/>
  <c r="AB40" i="47"/>
  <c r="AB48" i="47"/>
  <c r="P62" i="47"/>
  <c r="P70" i="47"/>
  <c r="P78" i="47"/>
  <c r="G51" i="46"/>
  <c r="B53" i="46"/>
  <c r="P35" i="46"/>
  <c r="P43" i="46"/>
  <c r="P51" i="46"/>
  <c r="R53" i="46"/>
  <c r="AB38" i="46"/>
  <c r="AB46" i="46"/>
  <c r="P60" i="46"/>
  <c r="P76" i="46"/>
  <c r="B52" i="43"/>
  <c r="D53" i="43"/>
  <c r="P33" i="43"/>
  <c r="P41" i="43"/>
  <c r="P49" i="43"/>
  <c r="L53" i="43"/>
  <c r="AB40" i="43"/>
  <c r="AB48" i="43"/>
  <c r="P62" i="43"/>
  <c r="P78" i="43"/>
  <c r="S79" i="51"/>
  <c r="P61" i="50"/>
  <c r="S61" i="50" s="1"/>
  <c r="P77" i="50"/>
  <c r="S77" i="50" s="1"/>
  <c r="C52" i="48"/>
  <c r="E53" i="48"/>
  <c r="P40" i="48"/>
  <c r="P48" i="48"/>
  <c r="M53" i="48"/>
  <c r="AB37" i="48"/>
  <c r="AB45" i="48"/>
  <c r="AB53" i="48"/>
  <c r="P63" i="48"/>
  <c r="P71" i="48"/>
  <c r="P79" i="48"/>
  <c r="P37" i="47"/>
  <c r="P45" i="47"/>
  <c r="P53" i="47"/>
  <c r="AB36" i="47"/>
  <c r="AB44" i="47"/>
  <c r="AB52" i="47"/>
  <c r="P74" i="47"/>
  <c r="D52" i="46"/>
  <c r="G53" i="46"/>
  <c r="N53" i="46"/>
  <c r="AB34" i="46"/>
  <c r="AB42" i="46"/>
  <c r="AB50" i="46"/>
  <c r="P37" i="43"/>
  <c r="P45" i="43"/>
  <c r="P53" i="43"/>
  <c r="AB36" i="43"/>
  <c r="AB44" i="43"/>
  <c r="AB52" i="43"/>
  <c r="P74" i="43"/>
  <c r="S76" i="51"/>
  <c r="P49" i="50"/>
  <c r="L53" i="50"/>
  <c r="AB40" i="50"/>
  <c r="AB48" i="50"/>
  <c r="P62" i="50"/>
  <c r="S62" i="50" s="1"/>
  <c r="P70" i="50"/>
  <c r="S70" i="50" s="1"/>
  <c r="P78" i="50"/>
  <c r="D52" i="48"/>
  <c r="G53" i="48"/>
  <c r="N53" i="48"/>
  <c r="AB34" i="48"/>
  <c r="AB50" i="48"/>
  <c r="P64" i="48"/>
  <c r="P72" i="48"/>
  <c r="P36" i="47"/>
  <c r="P44" i="47"/>
  <c r="P52" i="47"/>
  <c r="Q53" i="47"/>
  <c r="AB33" i="47"/>
  <c r="AB41" i="47"/>
  <c r="AB49" i="47"/>
  <c r="P59" i="47"/>
  <c r="P67" i="47"/>
  <c r="P75" i="47"/>
  <c r="H53" i="46"/>
  <c r="P38" i="46"/>
  <c r="P46" i="46"/>
  <c r="O53" i="46"/>
  <c r="P94" i="46"/>
  <c r="D53" i="42"/>
  <c r="P33" i="42"/>
  <c r="P41" i="42"/>
  <c r="P49" i="42"/>
  <c r="L53" i="42"/>
  <c r="AB40" i="42"/>
  <c r="AB48" i="42"/>
  <c r="AA53" i="42"/>
  <c r="P62" i="42"/>
  <c r="P78" i="42"/>
  <c r="P48" i="50"/>
  <c r="M53" i="50"/>
  <c r="AB37" i="50"/>
  <c r="AB45" i="50"/>
  <c r="AB53" i="50"/>
  <c r="P63" i="50"/>
  <c r="S63" i="50" s="1"/>
  <c r="P71" i="50"/>
  <c r="S71" i="50" s="1"/>
  <c r="P79" i="50"/>
  <c r="S79" i="50" s="1"/>
  <c r="H53" i="48"/>
  <c r="P38" i="48"/>
  <c r="P46" i="48"/>
  <c r="O53" i="48"/>
  <c r="P94" i="48"/>
  <c r="G51" i="47"/>
  <c r="B53" i="47"/>
  <c r="P35" i="47"/>
  <c r="P43" i="47"/>
  <c r="P51" i="47"/>
  <c r="R53" i="47"/>
  <c r="AB38" i="47"/>
  <c r="AB46" i="47"/>
  <c r="P60" i="47"/>
  <c r="P76" i="47"/>
  <c r="P37" i="46"/>
  <c r="P45" i="46"/>
  <c r="P53" i="46"/>
  <c r="AB36" i="46"/>
  <c r="AB44" i="46"/>
  <c r="AB52" i="46"/>
  <c r="P74" i="46"/>
  <c r="E53" i="41"/>
  <c r="P40" i="41"/>
  <c r="P48" i="41"/>
  <c r="AB37" i="41"/>
  <c r="AB45" i="41"/>
  <c r="AB53" i="41"/>
  <c r="P63" i="41"/>
  <c r="P79" i="41"/>
  <c r="S78" i="51"/>
  <c r="P59" i="46"/>
  <c r="P67" i="46"/>
  <c r="P75" i="46"/>
  <c r="C52" i="43"/>
  <c r="E53" i="43"/>
  <c r="P40" i="43"/>
  <c r="P48" i="43"/>
  <c r="M53" i="43"/>
  <c r="AB37" i="43"/>
  <c r="AB45" i="43"/>
  <c r="AB53" i="43"/>
  <c r="P63" i="43"/>
  <c r="P79" i="43"/>
  <c r="P36" i="42"/>
  <c r="P44" i="42"/>
  <c r="P52" i="42"/>
  <c r="Q53" i="42"/>
  <c r="AB33" i="42"/>
  <c r="AB41" i="42"/>
  <c r="AB49" i="42"/>
  <c r="X53" i="42"/>
  <c r="AF53" i="42"/>
  <c r="P59" i="42"/>
  <c r="P75" i="42"/>
  <c r="P92" i="42"/>
  <c r="C52" i="40"/>
  <c r="E53" i="40"/>
  <c r="P40" i="40"/>
  <c r="P48" i="40"/>
  <c r="M53" i="40"/>
  <c r="AB37" i="40"/>
  <c r="AB45" i="40"/>
  <c r="AB53" i="40"/>
  <c r="P63" i="40"/>
  <c r="P79" i="40"/>
  <c r="AB54" i="51"/>
  <c r="P71" i="46"/>
  <c r="P79" i="46"/>
  <c r="P36" i="43"/>
  <c r="P44" i="43"/>
  <c r="P52" i="43"/>
  <c r="Q53" i="43"/>
  <c r="AB33" i="43"/>
  <c r="AB41" i="43"/>
  <c r="AB49" i="43"/>
  <c r="P59" i="43"/>
  <c r="P75" i="43"/>
  <c r="P92" i="43"/>
  <c r="E53" i="42"/>
  <c r="P40" i="42"/>
  <c r="P48" i="42"/>
  <c r="M53" i="42"/>
  <c r="AB37" i="42"/>
  <c r="AB45" i="42"/>
  <c r="AB53" i="42"/>
  <c r="P63" i="42"/>
  <c r="P79" i="42"/>
  <c r="P92" i="40"/>
  <c r="P64" i="46"/>
  <c r="P72" i="46"/>
  <c r="G51" i="43"/>
  <c r="B53" i="43"/>
  <c r="P35" i="43"/>
  <c r="P43" i="43"/>
  <c r="P51" i="43"/>
  <c r="R53" i="43"/>
  <c r="AB38" i="43"/>
  <c r="AB46" i="43"/>
  <c r="P60" i="43"/>
  <c r="P76" i="43"/>
  <c r="P99" i="43"/>
  <c r="G53" i="42"/>
  <c r="P39" i="42"/>
  <c r="P47" i="42"/>
  <c r="N53" i="42"/>
  <c r="AB34" i="42"/>
  <c r="AB42" i="42"/>
  <c r="AB50" i="42"/>
  <c r="AC53" i="42"/>
  <c r="P64" i="42"/>
  <c r="H53" i="41"/>
  <c r="P38" i="41"/>
  <c r="P46" i="41"/>
  <c r="AB39" i="41"/>
  <c r="AB47" i="41"/>
  <c r="P94" i="41"/>
  <c r="S63" i="51"/>
  <c r="H53" i="42"/>
  <c r="P38" i="42"/>
  <c r="P46" i="42"/>
  <c r="O53" i="42"/>
  <c r="AB39" i="42"/>
  <c r="AB47" i="42"/>
  <c r="V53" i="42"/>
  <c r="AD53" i="42"/>
  <c r="P61" i="40"/>
  <c r="P77" i="40"/>
  <c r="P99" i="42"/>
  <c r="G53" i="41"/>
  <c r="P39" i="41"/>
  <c r="P47" i="41"/>
  <c r="AB34" i="41"/>
  <c r="AB42" i="41"/>
  <c r="AB50" i="41"/>
  <c r="P64" i="41"/>
  <c r="B53" i="40"/>
  <c r="P35" i="40"/>
  <c r="P43" i="40"/>
  <c r="P51" i="40"/>
  <c r="R53" i="40"/>
  <c r="AB38" i="40"/>
  <c r="AB46" i="40"/>
  <c r="P60" i="40"/>
  <c r="P76" i="40"/>
  <c r="P99" i="40"/>
  <c r="S548" i="51"/>
  <c r="M549" i="51" s="1"/>
  <c r="S470" i="51"/>
  <c r="B53" i="41"/>
  <c r="P35" i="41"/>
  <c r="P43" i="41"/>
  <c r="P51" i="41"/>
  <c r="AB38" i="41"/>
  <c r="AB46" i="41"/>
  <c r="P60" i="41"/>
  <c r="P76" i="41"/>
  <c r="P99" i="41"/>
  <c r="G53" i="40"/>
  <c r="P39" i="40"/>
  <c r="P47" i="40"/>
  <c r="N53" i="40"/>
  <c r="AB34" i="40"/>
  <c r="AB42" i="40"/>
  <c r="AB50" i="40"/>
  <c r="P64" i="40"/>
  <c r="AE626" i="51"/>
  <c r="AE630" i="51" s="1"/>
  <c r="P54" i="51"/>
  <c r="C53" i="41"/>
  <c r="P34" i="41"/>
  <c r="P42" i="41"/>
  <c r="P50" i="41"/>
  <c r="AB35" i="41"/>
  <c r="AB43" i="41"/>
  <c r="AB51" i="41"/>
  <c r="P61" i="41"/>
  <c r="P77" i="41"/>
  <c r="H53" i="40"/>
  <c r="P38" i="40"/>
  <c r="P46" i="40"/>
  <c r="O53" i="40"/>
  <c r="AB39" i="40"/>
  <c r="AB47" i="40"/>
  <c r="D53" i="41"/>
  <c r="P33" i="41"/>
  <c r="P41" i="41"/>
  <c r="P49" i="41"/>
  <c r="AB40" i="41"/>
  <c r="AB48" i="41"/>
  <c r="P62" i="41"/>
  <c r="P78" i="41"/>
  <c r="P37" i="40"/>
  <c r="P45" i="40"/>
  <c r="P53" i="40"/>
  <c r="AB36" i="40"/>
  <c r="AB44" i="40"/>
  <c r="AB52" i="40"/>
  <c r="P74" i="40"/>
  <c r="R575" i="51"/>
  <c r="P575" i="51"/>
  <c r="N575" i="51"/>
  <c r="L575" i="51"/>
  <c r="Q575" i="51"/>
  <c r="O575" i="51"/>
  <c r="M575" i="51"/>
  <c r="F626" i="50"/>
  <c r="AE625" i="50"/>
  <c r="AE624" i="50"/>
  <c r="AE623" i="50"/>
  <c r="AE622" i="50"/>
  <c r="AE621" i="50"/>
  <c r="AE620" i="50"/>
  <c r="AF620" i="50" s="1"/>
  <c r="AE619" i="50"/>
  <c r="AE618" i="50"/>
  <c r="AE617" i="50"/>
  <c r="AE616" i="50"/>
  <c r="AE615" i="50"/>
  <c r="AE614" i="50"/>
  <c r="AE613" i="50"/>
  <c r="AE612" i="50"/>
  <c r="AE611" i="50"/>
  <c r="AE610" i="50"/>
  <c r="AE609" i="50"/>
  <c r="AE608" i="50"/>
  <c r="AE607" i="50"/>
  <c r="AE606" i="50"/>
  <c r="P626" i="50"/>
  <c r="F600" i="50"/>
  <c r="R574" i="50"/>
  <c r="Q574" i="50"/>
  <c r="O574" i="50"/>
  <c r="N574" i="50"/>
  <c r="M574" i="50"/>
  <c r="L574" i="50"/>
  <c r="H574" i="50"/>
  <c r="G574" i="50"/>
  <c r="E574" i="50"/>
  <c r="D574" i="50"/>
  <c r="C574" i="50"/>
  <c r="B574" i="50"/>
  <c r="S573" i="50"/>
  <c r="S572" i="50"/>
  <c r="S571" i="50"/>
  <c r="S570" i="50"/>
  <c r="S569" i="50"/>
  <c r="S568" i="50"/>
  <c r="S567" i="50"/>
  <c r="S566" i="50"/>
  <c r="S565" i="50"/>
  <c r="S564" i="50"/>
  <c r="S563" i="50"/>
  <c r="S562" i="50"/>
  <c r="S561" i="50"/>
  <c r="S560" i="50"/>
  <c r="S559" i="50"/>
  <c r="S558" i="50"/>
  <c r="S557" i="50"/>
  <c r="S556" i="50"/>
  <c r="S555" i="50"/>
  <c r="S554" i="50"/>
  <c r="S553" i="50"/>
  <c r="R548" i="50"/>
  <c r="Q548" i="50"/>
  <c r="O548" i="50"/>
  <c r="N548" i="50"/>
  <c r="M548" i="50"/>
  <c r="L548" i="50"/>
  <c r="H548" i="50"/>
  <c r="G548" i="50"/>
  <c r="E548" i="50"/>
  <c r="D548" i="50"/>
  <c r="C548" i="50"/>
  <c r="B548" i="50"/>
  <c r="S547" i="50"/>
  <c r="S546" i="50"/>
  <c r="S545" i="50"/>
  <c r="S544" i="50"/>
  <c r="S543" i="50"/>
  <c r="S542" i="50"/>
  <c r="S541" i="50"/>
  <c r="S540" i="50"/>
  <c r="S539" i="50"/>
  <c r="S538" i="50"/>
  <c r="S537" i="50"/>
  <c r="S536" i="50"/>
  <c r="S535" i="50"/>
  <c r="S534" i="50"/>
  <c r="S533" i="50"/>
  <c r="S532" i="50"/>
  <c r="S531" i="50"/>
  <c r="S530" i="50"/>
  <c r="S529" i="50"/>
  <c r="S528" i="50"/>
  <c r="S527" i="50"/>
  <c r="R522" i="50"/>
  <c r="Q522" i="50"/>
  <c r="O522" i="50"/>
  <c r="N522" i="50"/>
  <c r="M522" i="50"/>
  <c r="L522" i="50"/>
  <c r="H522" i="50"/>
  <c r="G522" i="50"/>
  <c r="E522" i="50"/>
  <c r="D522" i="50"/>
  <c r="C522" i="50"/>
  <c r="B522" i="50"/>
  <c r="S521" i="50"/>
  <c r="S520" i="50"/>
  <c r="S519" i="50"/>
  <c r="S518" i="50"/>
  <c r="S517" i="50"/>
  <c r="S516" i="50"/>
  <c r="S515" i="50"/>
  <c r="S514" i="50"/>
  <c r="S513" i="50"/>
  <c r="S512" i="50"/>
  <c r="S511" i="50"/>
  <c r="S510" i="50"/>
  <c r="S509" i="50"/>
  <c r="S508" i="50"/>
  <c r="S507" i="50"/>
  <c r="S506" i="50"/>
  <c r="S505" i="50"/>
  <c r="S504" i="50"/>
  <c r="S503" i="50"/>
  <c r="S502" i="50"/>
  <c r="P522" i="50"/>
  <c r="R496" i="50"/>
  <c r="Q496" i="50"/>
  <c r="O496" i="50"/>
  <c r="N496" i="50"/>
  <c r="M496" i="50"/>
  <c r="L496" i="50"/>
  <c r="H496" i="50"/>
  <c r="G496" i="50"/>
  <c r="E496" i="50"/>
  <c r="D496" i="50"/>
  <c r="C496" i="50"/>
  <c r="B496" i="50"/>
  <c r="S495" i="50"/>
  <c r="S494" i="50"/>
  <c r="S493" i="50"/>
  <c r="S492" i="50"/>
  <c r="S491" i="50"/>
  <c r="S490" i="50"/>
  <c r="S488" i="50"/>
  <c r="S487" i="50"/>
  <c r="S486" i="50"/>
  <c r="S483" i="50"/>
  <c r="S481" i="50"/>
  <c r="S480" i="50"/>
  <c r="S479" i="50"/>
  <c r="S478" i="50"/>
  <c r="S477" i="50"/>
  <c r="S476" i="50"/>
  <c r="S475" i="50"/>
  <c r="R470" i="50"/>
  <c r="Q470" i="50"/>
  <c r="O470" i="50"/>
  <c r="N470" i="50"/>
  <c r="M470" i="50"/>
  <c r="L470" i="50"/>
  <c r="H470" i="50"/>
  <c r="G470" i="50"/>
  <c r="E470" i="50"/>
  <c r="D470" i="50"/>
  <c r="C470" i="50"/>
  <c r="B470" i="50"/>
  <c r="S469" i="50"/>
  <c r="S468" i="50"/>
  <c r="S467" i="50"/>
  <c r="S466" i="50"/>
  <c r="S465" i="50"/>
  <c r="S464" i="50"/>
  <c r="S463" i="50"/>
  <c r="S462" i="50"/>
  <c r="S461" i="50"/>
  <c r="S460" i="50"/>
  <c r="S459" i="50"/>
  <c r="S458" i="50"/>
  <c r="S457" i="50"/>
  <c r="S456" i="50"/>
  <c r="S455" i="50"/>
  <c r="S454" i="50"/>
  <c r="S453" i="50"/>
  <c r="S452" i="50"/>
  <c r="S451" i="50"/>
  <c r="S450" i="50"/>
  <c r="S449" i="50"/>
  <c r="F444" i="50"/>
  <c r="S443" i="50"/>
  <c r="I443" i="50"/>
  <c r="S442" i="50"/>
  <c r="I442" i="50"/>
  <c r="S441" i="50"/>
  <c r="I441" i="50"/>
  <c r="AB444" i="50"/>
  <c r="P444" i="50"/>
  <c r="F418" i="50"/>
  <c r="S417" i="50"/>
  <c r="I417" i="50"/>
  <c r="S416" i="50"/>
  <c r="I416" i="50"/>
  <c r="S415" i="50"/>
  <c r="I415" i="50"/>
  <c r="AB418" i="50"/>
  <c r="P418" i="50"/>
  <c r="F392" i="50"/>
  <c r="S391" i="50"/>
  <c r="I391" i="50"/>
  <c r="S390" i="50"/>
  <c r="I390" i="50"/>
  <c r="S389" i="50"/>
  <c r="I389" i="50"/>
  <c r="AB392" i="50"/>
  <c r="P392" i="50"/>
  <c r="F366" i="50"/>
  <c r="S365" i="50"/>
  <c r="I365" i="50"/>
  <c r="S364" i="50"/>
  <c r="I364" i="50"/>
  <c r="S363" i="50"/>
  <c r="I363" i="50"/>
  <c r="AB366" i="50"/>
  <c r="P366" i="50"/>
  <c r="F340" i="50"/>
  <c r="S339" i="50"/>
  <c r="I339" i="50"/>
  <c r="S338" i="50"/>
  <c r="I338" i="50"/>
  <c r="S337" i="50"/>
  <c r="I337" i="50"/>
  <c r="AB340" i="50"/>
  <c r="P340" i="50"/>
  <c r="F314" i="50"/>
  <c r="S313" i="50"/>
  <c r="I313" i="50"/>
  <c r="S312" i="50"/>
  <c r="I312" i="50"/>
  <c r="S311" i="50"/>
  <c r="I311" i="50"/>
  <c r="AB314" i="50"/>
  <c r="P314" i="50"/>
  <c r="F288" i="50"/>
  <c r="S287" i="50"/>
  <c r="I287" i="50"/>
  <c r="S286" i="50"/>
  <c r="I286" i="50"/>
  <c r="S285" i="50"/>
  <c r="I285" i="50"/>
  <c r="AB288" i="50"/>
  <c r="P288" i="50"/>
  <c r="F262" i="50"/>
  <c r="S261" i="50"/>
  <c r="I261" i="50"/>
  <c r="S260" i="50"/>
  <c r="I260" i="50"/>
  <c r="S259" i="50"/>
  <c r="I259" i="50"/>
  <c r="AB262" i="50"/>
  <c r="P262" i="50"/>
  <c r="F236" i="50"/>
  <c r="S235" i="50"/>
  <c r="I235" i="50"/>
  <c r="S234" i="50"/>
  <c r="I234" i="50"/>
  <c r="S233" i="50"/>
  <c r="I233" i="50"/>
  <c r="AB236" i="50"/>
  <c r="P236" i="50"/>
  <c r="F210" i="50"/>
  <c r="S209" i="50"/>
  <c r="I209" i="50"/>
  <c r="S208" i="50"/>
  <c r="I208" i="50"/>
  <c r="S207" i="50"/>
  <c r="I207" i="50"/>
  <c r="AB210" i="50"/>
  <c r="P210" i="50"/>
  <c r="F184" i="50"/>
  <c r="S183" i="50"/>
  <c r="I183" i="50"/>
  <c r="S182" i="50"/>
  <c r="I182" i="50"/>
  <c r="S181" i="50"/>
  <c r="I181" i="50"/>
  <c r="AB184" i="50"/>
  <c r="P184" i="50"/>
  <c r="F158" i="50"/>
  <c r="S157" i="50"/>
  <c r="I157" i="50"/>
  <c r="S156" i="50"/>
  <c r="I156" i="50"/>
  <c r="S155" i="50"/>
  <c r="I155" i="50"/>
  <c r="AB158" i="50"/>
  <c r="P158" i="50"/>
  <c r="F132" i="50"/>
  <c r="S131" i="50"/>
  <c r="I131" i="50"/>
  <c r="I128" i="50"/>
  <c r="AB132" i="50"/>
  <c r="P132" i="50"/>
  <c r="R80" i="50"/>
  <c r="Q80" i="50"/>
  <c r="O80" i="50"/>
  <c r="N80" i="50"/>
  <c r="M80" i="50"/>
  <c r="L80" i="50"/>
  <c r="H80" i="50"/>
  <c r="G80" i="50"/>
  <c r="E80" i="50"/>
  <c r="D80" i="50"/>
  <c r="C80" i="50"/>
  <c r="B80" i="50"/>
  <c r="F54" i="50"/>
  <c r="A27" i="50"/>
  <c r="A26" i="50"/>
  <c r="A25" i="50"/>
  <c r="A24" i="50"/>
  <c r="M523" i="51" l="1"/>
  <c r="S471" i="52"/>
  <c r="S78" i="50"/>
  <c r="N549" i="51"/>
  <c r="O549" i="51"/>
  <c r="L549" i="51"/>
  <c r="Q549" i="51"/>
  <c r="P549" i="51"/>
  <c r="R549" i="51"/>
  <c r="S65" i="50"/>
  <c r="P54" i="50"/>
  <c r="P523" i="51"/>
  <c r="Q523" i="51"/>
  <c r="L523" i="51"/>
  <c r="O523" i="51"/>
  <c r="R523" i="51"/>
  <c r="AB54" i="50"/>
  <c r="I53" i="50"/>
  <c r="S53" i="50"/>
  <c r="R471" i="51"/>
  <c r="P471" i="51"/>
  <c r="O471" i="51"/>
  <c r="N471" i="51"/>
  <c r="L471" i="51"/>
  <c r="Q471" i="51"/>
  <c r="M471" i="51"/>
  <c r="S575" i="51"/>
  <c r="S470" i="50"/>
  <c r="P471" i="50" s="1"/>
  <c r="S574" i="50"/>
  <c r="Q575" i="50" s="1"/>
  <c r="S548" i="50"/>
  <c r="O549" i="50" s="1"/>
  <c r="P470" i="50"/>
  <c r="S501" i="50"/>
  <c r="S522" i="50" s="1"/>
  <c r="P548" i="50"/>
  <c r="P574" i="50"/>
  <c r="AF608" i="50"/>
  <c r="AF613" i="50"/>
  <c r="AE605" i="50"/>
  <c r="AE626" i="50" s="1"/>
  <c r="S549" i="51" l="1"/>
  <c r="N549" i="50"/>
  <c r="Q549" i="50"/>
  <c r="S523" i="51"/>
  <c r="S471" i="51"/>
  <c r="P575" i="50"/>
  <c r="AE630" i="50"/>
  <c r="L575" i="50"/>
  <c r="M575" i="50"/>
  <c r="N575" i="50"/>
  <c r="R575" i="50"/>
  <c r="O575" i="50"/>
  <c r="R471" i="50"/>
  <c r="L549" i="50"/>
  <c r="P549" i="50"/>
  <c r="R549" i="50"/>
  <c r="M549" i="50"/>
  <c r="O471" i="50"/>
  <c r="Q471" i="50"/>
  <c r="L471" i="50"/>
  <c r="M471" i="50"/>
  <c r="N471" i="50"/>
  <c r="Q523" i="50"/>
  <c r="O523" i="50"/>
  <c r="M523" i="50"/>
  <c r="R523" i="50"/>
  <c r="P523" i="50"/>
  <c r="N523" i="50"/>
  <c r="L523" i="50"/>
  <c r="S549" i="50" l="1"/>
  <c r="S575" i="50"/>
  <c r="S471" i="50"/>
  <c r="S523" i="50"/>
  <c r="I417" i="40" l="1"/>
  <c r="S416" i="40"/>
  <c r="I415" i="40"/>
  <c r="S391" i="40"/>
  <c r="I390" i="40"/>
  <c r="S389" i="40"/>
  <c r="S365" i="40"/>
  <c r="I365" i="40"/>
  <c r="S364" i="40"/>
  <c r="I364" i="40"/>
  <c r="I363" i="40"/>
  <c r="S339" i="40"/>
  <c r="S338" i="40"/>
  <c r="I338" i="40"/>
  <c r="S337" i="40"/>
  <c r="I337" i="40"/>
  <c r="I313" i="40"/>
  <c r="S312" i="40"/>
  <c r="S311" i="40"/>
  <c r="I311" i="40"/>
  <c r="S287" i="40"/>
  <c r="I287" i="40"/>
  <c r="I286" i="40"/>
  <c r="S285" i="40"/>
  <c r="S261" i="40"/>
  <c r="I261" i="40"/>
  <c r="S260" i="40"/>
  <c r="I260" i="40"/>
  <c r="I259" i="40"/>
  <c r="I235" i="40"/>
  <c r="S234" i="40"/>
  <c r="I233" i="40"/>
  <c r="S209" i="40"/>
  <c r="I208" i="40"/>
  <c r="S207" i="40"/>
  <c r="I183" i="40"/>
  <c r="S182" i="40"/>
  <c r="I181" i="40"/>
  <c r="S157" i="40"/>
  <c r="I156" i="40"/>
  <c r="S155" i="40"/>
  <c r="I131" i="40"/>
  <c r="S79" i="40"/>
  <c r="S78" i="40"/>
  <c r="S77" i="40"/>
  <c r="S76" i="40"/>
  <c r="S75" i="40"/>
  <c r="S74" i="40"/>
  <c r="S64" i="40"/>
  <c r="S63" i="40"/>
  <c r="S62" i="40"/>
  <c r="S61" i="40"/>
  <c r="S60" i="40"/>
  <c r="S53" i="40"/>
  <c r="F626" i="40"/>
  <c r="AE625" i="40"/>
  <c r="AE624" i="40"/>
  <c r="AE623" i="40"/>
  <c r="AE622" i="40"/>
  <c r="AE621" i="40"/>
  <c r="AE620" i="40"/>
  <c r="AE618" i="40"/>
  <c r="AE617" i="40"/>
  <c r="AE616" i="40"/>
  <c r="AE615" i="40"/>
  <c r="AE614" i="40"/>
  <c r="AE613" i="40"/>
  <c r="AE610" i="40"/>
  <c r="AE609" i="40"/>
  <c r="AE608" i="40"/>
  <c r="AE607" i="40"/>
  <c r="AE606" i="40"/>
  <c r="F600" i="40"/>
  <c r="R574" i="40"/>
  <c r="Q574" i="40"/>
  <c r="O574" i="40"/>
  <c r="N574" i="40"/>
  <c r="M574" i="40"/>
  <c r="L574" i="40"/>
  <c r="H574" i="40"/>
  <c r="G574" i="40"/>
  <c r="E574" i="40"/>
  <c r="D574" i="40"/>
  <c r="C574" i="40"/>
  <c r="B574" i="40"/>
  <c r="S573" i="40"/>
  <c r="S572" i="40"/>
  <c r="S571" i="40"/>
  <c r="S570" i="40"/>
  <c r="S569" i="40"/>
  <c r="S568" i="40"/>
  <c r="S567" i="40"/>
  <c r="S566" i="40"/>
  <c r="S565" i="40"/>
  <c r="S564" i="40"/>
  <c r="S563" i="40"/>
  <c r="S562" i="40"/>
  <c r="S561" i="40"/>
  <c r="S560" i="40"/>
  <c r="S559" i="40"/>
  <c r="S558" i="40"/>
  <c r="S557" i="40"/>
  <c r="S556" i="40"/>
  <c r="S555" i="40"/>
  <c r="S554" i="40"/>
  <c r="S553" i="40"/>
  <c r="R548" i="40"/>
  <c r="Q548" i="40"/>
  <c r="O548" i="40"/>
  <c r="N548" i="40"/>
  <c r="M548" i="40"/>
  <c r="L548" i="40"/>
  <c r="H548" i="40"/>
  <c r="G548" i="40"/>
  <c r="E548" i="40"/>
  <c r="D548" i="40"/>
  <c r="C548" i="40"/>
  <c r="B548" i="40"/>
  <c r="S547" i="40"/>
  <c r="S546" i="40"/>
  <c r="S545" i="40"/>
  <c r="S544" i="40"/>
  <c r="S543" i="40"/>
  <c r="S542" i="40"/>
  <c r="S541" i="40"/>
  <c r="S540" i="40"/>
  <c r="S539" i="40"/>
  <c r="S538" i="40"/>
  <c r="S537" i="40"/>
  <c r="S536" i="40"/>
  <c r="S535" i="40"/>
  <c r="S534" i="40"/>
  <c r="S533" i="40"/>
  <c r="S532" i="40"/>
  <c r="S531" i="40"/>
  <c r="S530" i="40"/>
  <c r="S529" i="40"/>
  <c r="S528" i="40"/>
  <c r="S527" i="40"/>
  <c r="R522" i="40"/>
  <c r="Q522" i="40"/>
  <c r="O522" i="40"/>
  <c r="N522" i="40"/>
  <c r="M522" i="40"/>
  <c r="L522" i="40"/>
  <c r="H522" i="40"/>
  <c r="G522" i="40"/>
  <c r="E522" i="40"/>
  <c r="D522" i="40"/>
  <c r="C522" i="40"/>
  <c r="B522" i="40"/>
  <c r="S521" i="40"/>
  <c r="S520" i="40"/>
  <c r="S519" i="40"/>
  <c r="S518" i="40"/>
  <c r="S517" i="40"/>
  <c r="S516" i="40"/>
  <c r="S515" i="40"/>
  <c r="S514" i="40"/>
  <c r="S513" i="40"/>
  <c r="S512" i="40"/>
  <c r="S511" i="40"/>
  <c r="S510" i="40"/>
  <c r="S509" i="40"/>
  <c r="S508" i="40"/>
  <c r="S507" i="40"/>
  <c r="S506" i="40"/>
  <c r="S505" i="40"/>
  <c r="S504" i="40"/>
  <c r="S503" i="40"/>
  <c r="S502" i="40"/>
  <c r="S501" i="40"/>
  <c r="P522" i="40"/>
  <c r="R496" i="40"/>
  <c r="Q496" i="40"/>
  <c r="O496" i="40"/>
  <c r="N496" i="40"/>
  <c r="M496" i="40"/>
  <c r="L496" i="40"/>
  <c r="H496" i="40"/>
  <c r="G496" i="40"/>
  <c r="E496" i="40"/>
  <c r="D496" i="40"/>
  <c r="C496" i="40"/>
  <c r="B496" i="40"/>
  <c r="S495" i="40"/>
  <c r="S494" i="40"/>
  <c r="S493" i="40"/>
  <c r="S492" i="40"/>
  <c r="S491" i="40"/>
  <c r="S490" i="40"/>
  <c r="S480" i="40"/>
  <c r="S479" i="40"/>
  <c r="S478" i="40"/>
  <c r="S477" i="40"/>
  <c r="S476" i="40"/>
  <c r="R470" i="40"/>
  <c r="Q470" i="40"/>
  <c r="O470" i="40"/>
  <c r="N470" i="40"/>
  <c r="M470" i="40"/>
  <c r="L470" i="40"/>
  <c r="H470" i="40"/>
  <c r="G470" i="40"/>
  <c r="E470" i="40"/>
  <c r="D470" i="40"/>
  <c r="C470" i="40"/>
  <c r="B470" i="40"/>
  <c r="S469" i="40"/>
  <c r="S468" i="40"/>
  <c r="S467" i="40"/>
  <c r="S466" i="40"/>
  <c r="S465" i="40"/>
  <c r="S464" i="40"/>
  <c r="S463" i="40"/>
  <c r="S462" i="40"/>
  <c r="S461" i="40"/>
  <c r="S460" i="40"/>
  <c r="S459" i="40"/>
  <c r="S458" i="40"/>
  <c r="S457" i="40"/>
  <c r="S456" i="40"/>
  <c r="S455" i="40"/>
  <c r="S454" i="40"/>
  <c r="S453" i="40"/>
  <c r="S452" i="40"/>
  <c r="S451" i="40"/>
  <c r="S450" i="40"/>
  <c r="P470" i="40"/>
  <c r="F444" i="40"/>
  <c r="S443" i="40"/>
  <c r="I443" i="40"/>
  <c r="S442" i="40"/>
  <c r="I442" i="40"/>
  <c r="S441" i="40"/>
  <c r="I441" i="40"/>
  <c r="F418" i="40"/>
  <c r="S417" i="40"/>
  <c r="I416" i="40"/>
  <c r="S415" i="40"/>
  <c r="F392" i="40"/>
  <c r="I391" i="40"/>
  <c r="S390" i="40"/>
  <c r="I389" i="40"/>
  <c r="F366" i="40"/>
  <c r="S363" i="40"/>
  <c r="F340" i="40"/>
  <c r="I339" i="40"/>
  <c r="F314" i="40"/>
  <c r="S313" i="40"/>
  <c r="I312" i="40"/>
  <c r="F288" i="40"/>
  <c r="S286" i="40"/>
  <c r="I285" i="40"/>
  <c r="F262" i="40"/>
  <c r="S259" i="40"/>
  <c r="F236" i="40"/>
  <c r="S235" i="40"/>
  <c r="I234" i="40"/>
  <c r="S233" i="40"/>
  <c r="F210" i="40"/>
  <c r="I209" i="40"/>
  <c r="S208" i="40"/>
  <c r="I207" i="40"/>
  <c r="F184" i="40"/>
  <c r="S183" i="40"/>
  <c r="I182" i="40"/>
  <c r="S181" i="40"/>
  <c r="F158" i="40"/>
  <c r="I157" i="40"/>
  <c r="S156" i="40"/>
  <c r="I155" i="40"/>
  <c r="F132" i="40"/>
  <c r="S131" i="40"/>
  <c r="R80" i="40"/>
  <c r="Q80" i="40"/>
  <c r="O80" i="40"/>
  <c r="N80" i="40"/>
  <c r="M80" i="40"/>
  <c r="L80" i="40"/>
  <c r="H80" i="40"/>
  <c r="G80" i="40"/>
  <c r="E80" i="40"/>
  <c r="D80" i="40"/>
  <c r="C80" i="40"/>
  <c r="B80" i="40"/>
  <c r="F54" i="40"/>
  <c r="I53" i="40"/>
  <c r="F626" i="41"/>
  <c r="AE625" i="41"/>
  <c r="AE624" i="41"/>
  <c r="AE623" i="41"/>
  <c r="AE622" i="41"/>
  <c r="AE621" i="41"/>
  <c r="AE620" i="41"/>
  <c r="AE618" i="41"/>
  <c r="AE617" i="41"/>
  <c r="AE616" i="41"/>
  <c r="AE615" i="41"/>
  <c r="AE614" i="41"/>
  <c r="AE613" i="41"/>
  <c r="AE610" i="41"/>
  <c r="AE609" i="41"/>
  <c r="AE608" i="41"/>
  <c r="AE607" i="41"/>
  <c r="AE606" i="41"/>
  <c r="F600" i="41"/>
  <c r="R574" i="41"/>
  <c r="Q574" i="41"/>
  <c r="O574" i="41"/>
  <c r="N574" i="41"/>
  <c r="M574" i="41"/>
  <c r="L574" i="41"/>
  <c r="H574" i="41"/>
  <c r="G574" i="41"/>
  <c r="E574" i="41"/>
  <c r="D574" i="41"/>
  <c r="C574" i="41"/>
  <c r="B574" i="41"/>
  <c r="S573" i="41"/>
  <c r="S572" i="41"/>
  <c r="S571" i="41"/>
  <c r="S570" i="41"/>
  <c r="S569" i="41"/>
  <c r="S568" i="41"/>
  <c r="S567" i="41"/>
  <c r="S566" i="41"/>
  <c r="S565" i="41"/>
  <c r="S564" i="41"/>
  <c r="S563" i="41"/>
  <c r="S562" i="41"/>
  <c r="S561" i="41"/>
  <c r="S560" i="41"/>
  <c r="S559" i="41"/>
  <c r="S558" i="41"/>
  <c r="S557" i="41"/>
  <c r="S556" i="41"/>
  <c r="S555" i="41"/>
  <c r="S554" i="41"/>
  <c r="S553" i="41"/>
  <c r="P574" i="41"/>
  <c r="R548" i="41"/>
  <c r="Q548" i="41"/>
  <c r="O548" i="41"/>
  <c r="N548" i="41"/>
  <c r="M548" i="41"/>
  <c r="L548" i="41"/>
  <c r="H548" i="41"/>
  <c r="G548" i="41"/>
  <c r="E548" i="41"/>
  <c r="D548" i="41"/>
  <c r="C548" i="41"/>
  <c r="B548" i="41"/>
  <c r="S547" i="41"/>
  <c r="S546" i="41"/>
  <c r="S545" i="41"/>
  <c r="S544" i="41"/>
  <c r="S543" i="41"/>
  <c r="S542" i="41"/>
  <c r="S541" i="41"/>
  <c r="S540" i="41"/>
  <c r="S539" i="41"/>
  <c r="S538" i="41"/>
  <c r="S537" i="41"/>
  <c r="S536" i="41"/>
  <c r="S535" i="41"/>
  <c r="S534" i="41"/>
  <c r="S533" i="41"/>
  <c r="S532" i="41"/>
  <c r="S531" i="41"/>
  <c r="S530" i="41"/>
  <c r="S529" i="41"/>
  <c r="S528" i="41"/>
  <c r="S527" i="41"/>
  <c r="P548" i="41"/>
  <c r="R522" i="41"/>
  <c r="Q522" i="41"/>
  <c r="O522" i="41"/>
  <c r="N522" i="41"/>
  <c r="M522" i="41"/>
  <c r="L522" i="41"/>
  <c r="H522" i="41"/>
  <c r="G522" i="41"/>
  <c r="E522" i="41"/>
  <c r="D522" i="41"/>
  <c r="C522" i="41"/>
  <c r="B522" i="41"/>
  <c r="S521" i="41"/>
  <c r="S520" i="41"/>
  <c r="S519" i="41"/>
  <c r="S518" i="41"/>
  <c r="S517" i="41"/>
  <c r="S516" i="41"/>
  <c r="S515" i="41"/>
  <c r="S514" i="41"/>
  <c r="S513" i="41"/>
  <c r="S512" i="41"/>
  <c r="S511" i="41"/>
  <c r="S510" i="41"/>
  <c r="S509" i="41"/>
  <c r="S508" i="41"/>
  <c r="S507" i="41"/>
  <c r="S506" i="41"/>
  <c r="S505" i="41"/>
  <c r="S504" i="41"/>
  <c r="S503" i="41"/>
  <c r="S502" i="41"/>
  <c r="S501" i="41"/>
  <c r="P522" i="41"/>
  <c r="R496" i="41"/>
  <c r="Q496" i="41"/>
  <c r="O496" i="41"/>
  <c r="N496" i="41"/>
  <c r="M496" i="41"/>
  <c r="L496" i="41"/>
  <c r="H496" i="41"/>
  <c r="G496" i="41"/>
  <c r="E496" i="41"/>
  <c r="D496" i="41"/>
  <c r="C496" i="41"/>
  <c r="B496" i="41"/>
  <c r="S495" i="41"/>
  <c r="S494" i="41"/>
  <c r="S493" i="41"/>
  <c r="S492" i="41"/>
  <c r="S491" i="41"/>
  <c r="S490" i="41"/>
  <c r="S480" i="41"/>
  <c r="S479" i="41"/>
  <c r="S478" i="41"/>
  <c r="S477" i="41"/>
  <c r="S476" i="41"/>
  <c r="S475" i="41"/>
  <c r="R470" i="41"/>
  <c r="Q470" i="41"/>
  <c r="O470" i="41"/>
  <c r="N470" i="41"/>
  <c r="M470" i="41"/>
  <c r="L470" i="41"/>
  <c r="H470" i="41"/>
  <c r="G470" i="41"/>
  <c r="E470" i="41"/>
  <c r="D470" i="41"/>
  <c r="C470" i="41"/>
  <c r="B470" i="41"/>
  <c r="S469" i="41"/>
  <c r="S468" i="41"/>
  <c r="S467" i="41"/>
  <c r="S466" i="41"/>
  <c r="S465" i="41"/>
  <c r="S464" i="41"/>
  <c r="S463" i="41"/>
  <c r="S462" i="41"/>
  <c r="S461" i="41"/>
  <c r="S460" i="41"/>
  <c r="S459" i="41"/>
  <c r="S458" i="41"/>
  <c r="S457" i="41"/>
  <c r="S456" i="41"/>
  <c r="S455" i="41"/>
  <c r="S454" i="41"/>
  <c r="S453" i="41"/>
  <c r="S452" i="41"/>
  <c r="S451" i="41"/>
  <c r="S450" i="41"/>
  <c r="S449" i="41"/>
  <c r="P470" i="41"/>
  <c r="F444" i="41"/>
  <c r="S443" i="41"/>
  <c r="I443" i="41"/>
  <c r="S442" i="41"/>
  <c r="I442" i="41"/>
  <c r="S441" i="41"/>
  <c r="I441" i="41"/>
  <c r="F418" i="41"/>
  <c r="S417" i="41"/>
  <c r="I417" i="41"/>
  <c r="S416" i="41"/>
  <c r="I416" i="41"/>
  <c r="S415" i="41"/>
  <c r="I415" i="41"/>
  <c r="F392" i="41"/>
  <c r="S391" i="41"/>
  <c r="I391" i="41"/>
  <c r="S390" i="41"/>
  <c r="I390" i="41"/>
  <c r="S389" i="41"/>
  <c r="I389" i="41"/>
  <c r="F366" i="41"/>
  <c r="S365" i="41"/>
  <c r="I365" i="41"/>
  <c r="S364" i="41"/>
  <c r="I364" i="41"/>
  <c r="S363" i="41"/>
  <c r="I363" i="41"/>
  <c r="F340" i="41"/>
  <c r="S339" i="41"/>
  <c r="I339" i="41"/>
  <c r="S338" i="41"/>
  <c r="S337" i="41"/>
  <c r="I337" i="41"/>
  <c r="F314" i="41"/>
  <c r="S313" i="41"/>
  <c r="I313" i="41"/>
  <c r="S312" i="41"/>
  <c r="I312" i="41"/>
  <c r="S311" i="41"/>
  <c r="I311" i="41"/>
  <c r="F288" i="41"/>
  <c r="S287" i="41"/>
  <c r="I287" i="41"/>
  <c r="S286" i="41"/>
  <c r="I286" i="41"/>
  <c r="S285" i="41"/>
  <c r="I285" i="41"/>
  <c r="F262" i="41"/>
  <c r="S261" i="41"/>
  <c r="I261" i="41"/>
  <c r="S260" i="41"/>
  <c r="I260" i="41"/>
  <c r="S259" i="41"/>
  <c r="I259" i="41"/>
  <c r="F236" i="41"/>
  <c r="S235" i="41"/>
  <c r="I235" i="41"/>
  <c r="S234" i="41"/>
  <c r="I234" i="41"/>
  <c r="S233" i="41"/>
  <c r="I233" i="41"/>
  <c r="F210" i="41"/>
  <c r="S209" i="41"/>
  <c r="I209" i="41"/>
  <c r="S208" i="41"/>
  <c r="I208" i="41"/>
  <c r="S207" i="41"/>
  <c r="I207" i="41"/>
  <c r="F184" i="41"/>
  <c r="S183" i="41"/>
  <c r="I183" i="41"/>
  <c r="S182" i="41"/>
  <c r="I182" i="41"/>
  <c r="S181" i="41"/>
  <c r="I181" i="41"/>
  <c r="F158" i="41"/>
  <c r="S157" i="41"/>
  <c r="I157" i="41"/>
  <c r="S156" i="41"/>
  <c r="I156" i="41"/>
  <c r="S155" i="41"/>
  <c r="I155" i="41"/>
  <c r="F132" i="41"/>
  <c r="I131" i="41"/>
  <c r="R80" i="41"/>
  <c r="Q80" i="41"/>
  <c r="O80" i="41"/>
  <c r="N80" i="41"/>
  <c r="M80" i="41"/>
  <c r="L80" i="41"/>
  <c r="H80" i="41"/>
  <c r="G80" i="41"/>
  <c r="E80" i="41"/>
  <c r="D80" i="41"/>
  <c r="C80" i="41"/>
  <c r="B80" i="41"/>
  <c r="S79" i="41"/>
  <c r="S78" i="41"/>
  <c r="S77" i="41"/>
  <c r="S76" i="41"/>
  <c r="S75" i="41"/>
  <c r="S74" i="41"/>
  <c r="S64" i="41"/>
  <c r="S63" i="41"/>
  <c r="S62" i="41"/>
  <c r="S61" i="41"/>
  <c r="S60" i="41"/>
  <c r="S59" i="41"/>
  <c r="F54" i="41"/>
  <c r="I53" i="41"/>
  <c r="F626" i="42"/>
  <c r="AE625" i="42"/>
  <c r="AE624" i="42"/>
  <c r="AE623" i="42"/>
  <c r="AE622" i="42"/>
  <c r="AE621" i="42"/>
  <c r="AE620" i="42"/>
  <c r="AE618" i="42"/>
  <c r="AE617" i="42"/>
  <c r="AE616" i="42"/>
  <c r="AE615" i="42"/>
  <c r="AE614" i="42"/>
  <c r="AE613" i="42"/>
  <c r="AE610" i="42"/>
  <c r="AE609" i="42"/>
  <c r="AE608" i="42"/>
  <c r="AE607" i="42"/>
  <c r="AE606" i="42"/>
  <c r="F600" i="42"/>
  <c r="R574" i="42"/>
  <c r="Q574" i="42"/>
  <c r="O574" i="42"/>
  <c r="N574" i="42"/>
  <c r="M574" i="42"/>
  <c r="L574" i="42"/>
  <c r="H574" i="42"/>
  <c r="G574" i="42"/>
  <c r="E574" i="42"/>
  <c r="D574" i="42"/>
  <c r="C574" i="42"/>
  <c r="B574" i="42"/>
  <c r="S573" i="42"/>
  <c r="S572" i="42"/>
  <c r="S571" i="42"/>
  <c r="S570" i="42"/>
  <c r="S569" i="42"/>
  <c r="S568" i="42"/>
  <c r="S567" i="42"/>
  <c r="S566" i="42"/>
  <c r="S565" i="42"/>
  <c r="S564" i="42"/>
  <c r="S563" i="42"/>
  <c r="S562" i="42"/>
  <c r="S561" i="42"/>
  <c r="S560" i="42"/>
  <c r="S559" i="42"/>
  <c r="S558" i="42"/>
  <c r="S557" i="42"/>
  <c r="S556" i="42"/>
  <c r="S555" i="42"/>
  <c r="S554" i="42"/>
  <c r="S553" i="42"/>
  <c r="R548" i="42"/>
  <c r="Q548" i="42"/>
  <c r="O548" i="42"/>
  <c r="N548" i="42"/>
  <c r="M548" i="42"/>
  <c r="L548" i="42"/>
  <c r="H548" i="42"/>
  <c r="G548" i="42"/>
  <c r="E548" i="42"/>
  <c r="D548" i="42"/>
  <c r="C548" i="42"/>
  <c r="B548" i="42"/>
  <c r="S547" i="42"/>
  <c r="S546" i="42"/>
  <c r="S545" i="42"/>
  <c r="S544" i="42"/>
  <c r="S543" i="42"/>
  <c r="S542" i="42"/>
  <c r="S541" i="42"/>
  <c r="S540" i="42"/>
  <c r="S539" i="42"/>
  <c r="S538" i="42"/>
  <c r="S537" i="42"/>
  <c r="S536" i="42"/>
  <c r="S535" i="42"/>
  <c r="S534" i="42"/>
  <c r="S533" i="42"/>
  <c r="S532" i="42"/>
  <c r="S531" i="42"/>
  <c r="S530" i="42"/>
  <c r="S529" i="42"/>
  <c r="S528" i="42"/>
  <c r="S527" i="42"/>
  <c r="R522" i="42"/>
  <c r="Q522" i="42"/>
  <c r="O522" i="42"/>
  <c r="N522" i="42"/>
  <c r="M522" i="42"/>
  <c r="L522" i="42"/>
  <c r="H522" i="42"/>
  <c r="G522" i="42"/>
  <c r="E522" i="42"/>
  <c r="D522" i="42"/>
  <c r="C522" i="42"/>
  <c r="B522" i="42"/>
  <c r="S521" i="42"/>
  <c r="S520" i="42"/>
  <c r="S519" i="42"/>
  <c r="S518" i="42"/>
  <c r="S517" i="42"/>
  <c r="S516" i="42"/>
  <c r="S515" i="42"/>
  <c r="S514" i="42"/>
  <c r="S513" i="42"/>
  <c r="S512" i="42"/>
  <c r="S511" i="42"/>
  <c r="S510" i="42"/>
  <c r="S509" i="42"/>
  <c r="S508" i="42"/>
  <c r="S507" i="42"/>
  <c r="S506" i="42"/>
  <c r="S505" i="42"/>
  <c r="S504" i="42"/>
  <c r="S503" i="42"/>
  <c r="S502" i="42"/>
  <c r="S501" i="42"/>
  <c r="P522" i="42"/>
  <c r="R496" i="42"/>
  <c r="Q496" i="42"/>
  <c r="O496" i="42"/>
  <c r="N496" i="42"/>
  <c r="M496" i="42"/>
  <c r="L496" i="42"/>
  <c r="H496" i="42"/>
  <c r="G496" i="42"/>
  <c r="E496" i="42"/>
  <c r="D496" i="42"/>
  <c r="C496" i="42"/>
  <c r="B496" i="42"/>
  <c r="S495" i="42"/>
  <c r="S494" i="42"/>
  <c r="S493" i="42"/>
  <c r="S492" i="42"/>
  <c r="S491" i="42"/>
  <c r="S490" i="42"/>
  <c r="S480" i="42"/>
  <c r="S479" i="42"/>
  <c r="S478" i="42"/>
  <c r="S477" i="42"/>
  <c r="S476" i="42"/>
  <c r="R470" i="42"/>
  <c r="Q470" i="42"/>
  <c r="O470" i="42"/>
  <c r="N470" i="42"/>
  <c r="M470" i="42"/>
  <c r="L470" i="42"/>
  <c r="H470" i="42"/>
  <c r="G470" i="42"/>
  <c r="E470" i="42"/>
  <c r="D470" i="42"/>
  <c r="C470" i="42"/>
  <c r="B470" i="42"/>
  <c r="S469" i="42"/>
  <c r="S468" i="42"/>
  <c r="S467" i="42"/>
  <c r="S466" i="42"/>
  <c r="S465" i="42"/>
  <c r="S464" i="42"/>
  <c r="S463" i="42"/>
  <c r="S462" i="42"/>
  <c r="S461" i="42"/>
  <c r="S460" i="42"/>
  <c r="S459" i="42"/>
  <c r="S458" i="42"/>
  <c r="S457" i="42"/>
  <c r="S456" i="42"/>
  <c r="S455" i="42"/>
  <c r="S454" i="42"/>
  <c r="S453" i="42"/>
  <c r="S452" i="42"/>
  <c r="S451" i="42"/>
  <c r="S450" i="42"/>
  <c r="P470" i="42"/>
  <c r="F444" i="42"/>
  <c r="AI443" i="42"/>
  <c r="S443" i="42"/>
  <c r="I443" i="42"/>
  <c r="AI442" i="42"/>
  <c r="S442" i="42"/>
  <c r="I442" i="42"/>
  <c r="AI441" i="42"/>
  <c r="S441" i="42"/>
  <c r="I441" i="42"/>
  <c r="F418" i="42"/>
  <c r="AI417" i="42"/>
  <c r="S417" i="42"/>
  <c r="I417" i="42"/>
  <c r="AI416" i="42"/>
  <c r="S416" i="42"/>
  <c r="I416" i="42"/>
  <c r="AI415" i="42"/>
  <c r="S415" i="42"/>
  <c r="I415" i="42"/>
  <c r="F392" i="42"/>
  <c r="AI391" i="42"/>
  <c r="S391" i="42"/>
  <c r="I391" i="42"/>
  <c r="AI390" i="42"/>
  <c r="S390" i="42"/>
  <c r="I390" i="42"/>
  <c r="AI389" i="42"/>
  <c r="S389" i="42"/>
  <c r="I389" i="42"/>
  <c r="F366" i="42"/>
  <c r="AI365" i="42"/>
  <c r="S365" i="42"/>
  <c r="I365" i="42"/>
  <c r="AI364" i="42"/>
  <c r="S364" i="42"/>
  <c r="I364" i="42"/>
  <c r="AI363" i="42"/>
  <c r="S363" i="42"/>
  <c r="I363" i="42"/>
  <c r="F340" i="42"/>
  <c r="AI339" i="42"/>
  <c r="S339" i="42"/>
  <c r="I339" i="42"/>
  <c r="AI338" i="42"/>
  <c r="S338" i="42"/>
  <c r="I338" i="42"/>
  <c r="AI337" i="42"/>
  <c r="S337" i="42"/>
  <c r="I337" i="42"/>
  <c r="F314" i="42"/>
  <c r="AI313" i="42"/>
  <c r="S313" i="42"/>
  <c r="I313" i="42"/>
  <c r="AI312" i="42"/>
  <c r="S312" i="42"/>
  <c r="I312" i="42"/>
  <c r="AI311" i="42"/>
  <c r="S311" i="42"/>
  <c r="I311" i="42"/>
  <c r="F288" i="42"/>
  <c r="AI287" i="42"/>
  <c r="S287" i="42"/>
  <c r="I287" i="42"/>
  <c r="AI286" i="42"/>
  <c r="S286" i="42"/>
  <c r="I286" i="42"/>
  <c r="AI285" i="42"/>
  <c r="S285" i="42"/>
  <c r="I285" i="42"/>
  <c r="F262" i="42"/>
  <c r="AI261" i="42"/>
  <c r="S261" i="42"/>
  <c r="I261" i="42"/>
  <c r="AI260" i="42"/>
  <c r="S260" i="42"/>
  <c r="I260" i="42"/>
  <c r="AI259" i="42"/>
  <c r="S259" i="42"/>
  <c r="I259" i="42"/>
  <c r="F236" i="42"/>
  <c r="AI235" i="42"/>
  <c r="S235" i="42"/>
  <c r="I235" i="42"/>
  <c r="AI234" i="42"/>
  <c r="S234" i="42"/>
  <c r="I234" i="42"/>
  <c r="AI233" i="42"/>
  <c r="S233" i="42"/>
  <c r="I233" i="42"/>
  <c r="F210" i="42"/>
  <c r="AI209" i="42"/>
  <c r="S209" i="42"/>
  <c r="I209" i="42"/>
  <c r="AI208" i="42"/>
  <c r="S208" i="42"/>
  <c r="I208" i="42"/>
  <c r="AI207" i="42"/>
  <c r="S207" i="42"/>
  <c r="I207" i="42"/>
  <c r="F184" i="42"/>
  <c r="AI183" i="42"/>
  <c r="S183" i="42"/>
  <c r="I183" i="42"/>
  <c r="AI182" i="42"/>
  <c r="S182" i="42"/>
  <c r="I182" i="42"/>
  <c r="AI181" i="42"/>
  <c r="S181" i="42"/>
  <c r="I181" i="42"/>
  <c r="F158" i="42"/>
  <c r="AI157" i="42"/>
  <c r="S157" i="42"/>
  <c r="I157" i="42"/>
  <c r="AI156" i="42"/>
  <c r="S156" i="42"/>
  <c r="I156" i="42"/>
  <c r="AI155" i="42"/>
  <c r="S155" i="42"/>
  <c r="I155" i="42"/>
  <c r="F132" i="42"/>
  <c r="AI131" i="42"/>
  <c r="S131" i="42"/>
  <c r="I131" i="42"/>
  <c r="AI128" i="42"/>
  <c r="S128" i="42"/>
  <c r="I128" i="42"/>
  <c r="R80" i="42"/>
  <c r="Q80" i="42"/>
  <c r="O80" i="42"/>
  <c r="N80" i="42"/>
  <c r="M80" i="42"/>
  <c r="L80" i="42"/>
  <c r="H80" i="42"/>
  <c r="G80" i="42"/>
  <c r="E80" i="42"/>
  <c r="D80" i="42"/>
  <c r="C80" i="42"/>
  <c r="B80" i="42"/>
  <c r="S79" i="42"/>
  <c r="S78" i="42"/>
  <c r="S77" i="42"/>
  <c r="S76" i="42"/>
  <c r="S75" i="42"/>
  <c r="S74" i="42"/>
  <c r="S64" i="42"/>
  <c r="S63" i="42"/>
  <c r="S62" i="42"/>
  <c r="S61" i="42"/>
  <c r="S60" i="42"/>
  <c r="S59" i="42"/>
  <c r="F54" i="42"/>
  <c r="AI53" i="42"/>
  <c r="S53" i="42"/>
  <c r="I53" i="42"/>
  <c r="F626" i="43"/>
  <c r="AE625" i="43"/>
  <c r="AE624" i="43"/>
  <c r="AE623" i="43"/>
  <c r="AE622" i="43"/>
  <c r="AE621" i="43"/>
  <c r="AE620" i="43"/>
  <c r="AE618" i="43"/>
  <c r="AE617" i="43"/>
  <c r="AE616" i="43"/>
  <c r="AE615" i="43"/>
  <c r="AE614" i="43"/>
  <c r="AE613" i="43"/>
  <c r="AE610" i="43"/>
  <c r="AE609" i="43"/>
  <c r="AE608" i="43"/>
  <c r="AE607" i="43"/>
  <c r="AE606" i="43"/>
  <c r="F600" i="43"/>
  <c r="R574" i="43"/>
  <c r="Q574" i="43"/>
  <c r="O574" i="43"/>
  <c r="N574" i="43"/>
  <c r="M574" i="43"/>
  <c r="L574" i="43"/>
  <c r="H574" i="43"/>
  <c r="G574" i="43"/>
  <c r="E574" i="43"/>
  <c r="D574" i="43"/>
  <c r="C574" i="43"/>
  <c r="B574" i="43"/>
  <c r="S573" i="43"/>
  <c r="S572" i="43"/>
  <c r="S571" i="43"/>
  <c r="S570" i="43"/>
  <c r="S569" i="43"/>
  <c r="S568" i="43"/>
  <c r="S567" i="43"/>
  <c r="S566" i="43"/>
  <c r="S565" i="43"/>
  <c r="S564" i="43"/>
  <c r="S563" i="43"/>
  <c r="S562" i="43"/>
  <c r="S561" i="43"/>
  <c r="S560" i="43"/>
  <c r="S559" i="43"/>
  <c r="S558" i="43"/>
  <c r="S557" i="43"/>
  <c r="S556" i="43"/>
  <c r="S555" i="43"/>
  <c r="S554" i="43"/>
  <c r="S553" i="43"/>
  <c r="R548" i="43"/>
  <c r="Q548" i="43"/>
  <c r="O548" i="43"/>
  <c r="N548" i="43"/>
  <c r="M548" i="43"/>
  <c r="L548" i="43"/>
  <c r="H548" i="43"/>
  <c r="G548" i="43"/>
  <c r="E548" i="43"/>
  <c r="D548" i="43"/>
  <c r="C548" i="43"/>
  <c r="B548" i="43"/>
  <c r="S547" i="43"/>
  <c r="S546" i="43"/>
  <c r="S545" i="43"/>
  <c r="S544" i="43"/>
  <c r="S543" i="43"/>
  <c r="S542" i="43"/>
  <c r="S541" i="43"/>
  <c r="S540" i="43"/>
  <c r="S539" i="43"/>
  <c r="S538" i="43"/>
  <c r="S537" i="43"/>
  <c r="S536" i="43"/>
  <c r="S535" i="43"/>
  <c r="S534" i="43"/>
  <c r="S533" i="43"/>
  <c r="S532" i="43"/>
  <c r="S531" i="43"/>
  <c r="S530" i="43"/>
  <c r="S529" i="43"/>
  <c r="S528" i="43"/>
  <c r="S527" i="43"/>
  <c r="R522" i="43"/>
  <c r="Q522" i="43"/>
  <c r="O522" i="43"/>
  <c r="N522" i="43"/>
  <c r="M522" i="43"/>
  <c r="L522" i="43"/>
  <c r="H522" i="43"/>
  <c r="G522" i="43"/>
  <c r="E522" i="43"/>
  <c r="D522" i="43"/>
  <c r="C522" i="43"/>
  <c r="B522" i="43"/>
  <c r="S521" i="43"/>
  <c r="S520" i="43"/>
  <c r="S519" i="43"/>
  <c r="S518" i="43"/>
  <c r="S517" i="43"/>
  <c r="S516" i="43"/>
  <c r="S515" i="43"/>
  <c r="S514" i="43"/>
  <c r="S513" i="43"/>
  <c r="S512" i="43"/>
  <c r="S511" i="43"/>
  <c r="S510" i="43"/>
  <c r="S509" i="43"/>
  <c r="S508" i="43"/>
  <c r="S507" i="43"/>
  <c r="S506" i="43"/>
  <c r="S505" i="43"/>
  <c r="S504" i="43"/>
  <c r="S503" i="43"/>
  <c r="S502" i="43"/>
  <c r="P522" i="43"/>
  <c r="R496" i="43"/>
  <c r="Q496" i="43"/>
  <c r="O496" i="43"/>
  <c r="N496" i="43"/>
  <c r="M496" i="43"/>
  <c r="L496" i="43"/>
  <c r="H496" i="43"/>
  <c r="G496" i="43"/>
  <c r="E496" i="43"/>
  <c r="D496" i="43"/>
  <c r="C496" i="43"/>
  <c r="B496" i="43"/>
  <c r="S495" i="43"/>
  <c r="S494" i="43"/>
  <c r="S493" i="43"/>
  <c r="S492" i="43"/>
  <c r="S491" i="43"/>
  <c r="S490" i="43"/>
  <c r="S480" i="43"/>
  <c r="S479" i="43"/>
  <c r="S478" i="43"/>
  <c r="S477" i="43"/>
  <c r="S476" i="43"/>
  <c r="S475" i="43"/>
  <c r="R470" i="43"/>
  <c r="Q470" i="43"/>
  <c r="O470" i="43"/>
  <c r="N470" i="43"/>
  <c r="M470" i="43"/>
  <c r="L470" i="43"/>
  <c r="H470" i="43"/>
  <c r="G470" i="43"/>
  <c r="E470" i="43"/>
  <c r="D470" i="43"/>
  <c r="C470" i="43"/>
  <c r="B470" i="43"/>
  <c r="S469" i="43"/>
  <c r="S468" i="43"/>
  <c r="S467" i="43"/>
  <c r="S466" i="43"/>
  <c r="S465" i="43"/>
  <c r="S464" i="43"/>
  <c r="S463" i="43"/>
  <c r="S462" i="43"/>
  <c r="S461" i="43"/>
  <c r="S460" i="43"/>
  <c r="S459" i="43"/>
  <c r="S458" i="43"/>
  <c r="S457" i="43"/>
  <c r="S456" i="43"/>
  <c r="S455" i="43"/>
  <c r="S454" i="43"/>
  <c r="S453" i="43"/>
  <c r="S452" i="43"/>
  <c r="S451" i="43"/>
  <c r="S450" i="43"/>
  <c r="S449" i="43"/>
  <c r="F444" i="43"/>
  <c r="S443" i="43"/>
  <c r="I443" i="43"/>
  <c r="S442" i="43"/>
  <c r="I442" i="43"/>
  <c r="S441" i="43"/>
  <c r="I441" i="43"/>
  <c r="F418" i="43"/>
  <c r="S417" i="43"/>
  <c r="I417" i="43"/>
  <c r="S416" i="43"/>
  <c r="I416" i="43"/>
  <c r="S415" i="43"/>
  <c r="I415" i="43"/>
  <c r="F392" i="43"/>
  <c r="S391" i="43"/>
  <c r="I391" i="43"/>
  <c r="S390" i="43"/>
  <c r="I390" i="43"/>
  <c r="S389" i="43"/>
  <c r="I389" i="43"/>
  <c r="F366" i="43"/>
  <c r="S365" i="43"/>
  <c r="I365" i="43"/>
  <c r="S364" i="43"/>
  <c r="I364" i="43"/>
  <c r="S363" i="43"/>
  <c r="I363" i="43"/>
  <c r="F340" i="43"/>
  <c r="S339" i="43"/>
  <c r="I339" i="43"/>
  <c r="S338" i="43"/>
  <c r="I338" i="43"/>
  <c r="S337" i="43"/>
  <c r="I337" i="43"/>
  <c r="F314" i="43"/>
  <c r="S313" i="43"/>
  <c r="I313" i="43"/>
  <c r="S312" i="43"/>
  <c r="I312" i="43"/>
  <c r="S311" i="43"/>
  <c r="I311" i="43"/>
  <c r="F288" i="43"/>
  <c r="S287" i="43"/>
  <c r="I287" i="43"/>
  <c r="S286" i="43"/>
  <c r="I286" i="43"/>
  <c r="S285" i="43"/>
  <c r="I285" i="43"/>
  <c r="F262" i="43"/>
  <c r="S261" i="43"/>
  <c r="I261" i="43"/>
  <c r="S260" i="43"/>
  <c r="I260" i="43"/>
  <c r="S259" i="43"/>
  <c r="I259" i="43"/>
  <c r="F236" i="43"/>
  <c r="S235" i="43"/>
  <c r="I235" i="43"/>
  <c r="S234" i="43"/>
  <c r="I234" i="43"/>
  <c r="S233" i="43"/>
  <c r="I233" i="43"/>
  <c r="F210" i="43"/>
  <c r="S209" i="43"/>
  <c r="I209" i="43"/>
  <c r="S208" i="43"/>
  <c r="I208" i="43"/>
  <c r="S207" i="43"/>
  <c r="I207" i="43"/>
  <c r="F184" i="43"/>
  <c r="S183" i="43"/>
  <c r="I183" i="43"/>
  <c r="S182" i="43"/>
  <c r="I182" i="43"/>
  <c r="S181" i="43"/>
  <c r="I181" i="43"/>
  <c r="F158" i="43"/>
  <c r="S157" i="43"/>
  <c r="I157" i="43"/>
  <c r="S156" i="43"/>
  <c r="I156" i="43"/>
  <c r="S155" i="43"/>
  <c r="I155" i="43"/>
  <c r="F132" i="43"/>
  <c r="S131" i="43"/>
  <c r="I131" i="43"/>
  <c r="I128" i="43"/>
  <c r="R80" i="43"/>
  <c r="Q80" i="43"/>
  <c r="O80" i="43"/>
  <c r="N80" i="43"/>
  <c r="M80" i="43"/>
  <c r="L80" i="43"/>
  <c r="H80" i="43"/>
  <c r="G80" i="43"/>
  <c r="E80" i="43"/>
  <c r="D80" i="43"/>
  <c r="C80" i="43"/>
  <c r="B80" i="43"/>
  <c r="S79" i="43"/>
  <c r="S78" i="43"/>
  <c r="S77" i="43"/>
  <c r="S76" i="43"/>
  <c r="S75" i="43"/>
  <c r="S74" i="43"/>
  <c r="S64" i="43"/>
  <c r="S63" i="43"/>
  <c r="S62" i="43"/>
  <c r="S61" i="43"/>
  <c r="S60" i="43"/>
  <c r="S59" i="43"/>
  <c r="F54" i="43"/>
  <c r="S53" i="43"/>
  <c r="I53" i="43"/>
  <c r="S574" i="41" l="1"/>
  <c r="P575" i="41" s="1"/>
  <c r="S470" i="41"/>
  <c r="P471" i="41" s="1"/>
  <c r="S548" i="41"/>
  <c r="R549" i="41" s="1"/>
  <c r="S574" i="40"/>
  <c r="M575" i="40" s="1"/>
  <c r="S470" i="43"/>
  <c r="Q471" i="43" s="1"/>
  <c r="S522" i="42"/>
  <c r="L523" i="42" s="1"/>
  <c r="S548" i="42"/>
  <c r="R549" i="42" s="1"/>
  <c r="S574" i="42"/>
  <c r="Q575" i="42" s="1"/>
  <c r="S522" i="41"/>
  <c r="M523" i="41" s="1"/>
  <c r="S522" i="40"/>
  <c r="M523" i="40" s="1"/>
  <c r="S548" i="43"/>
  <c r="P549" i="43" s="1"/>
  <c r="AJ53" i="42"/>
  <c r="S548" i="40"/>
  <c r="Q549" i="40" s="1"/>
  <c r="S574" i="43"/>
  <c r="O575" i="43" s="1"/>
  <c r="S59" i="40"/>
  <c r="S449" i="40"/>
  <c r="S470" i="40" s="1"/>
  <c r="S475" i="40"/>
  <c r="AF608" i="40"/>
  <c r="AF613" i="40"/>
  <c r="AF620" i="40"/>
  <c r="P548" i="40"/>
  <c r="P574" i="40"/>
  <c r="AE605" i="40"/>
  <c r="I338" i="41"/>
  <c r="Q471" i="41"/>
  <c r="AF608" i="41"/>
  <c r="AF613" i="41"/>
  <c r="AF620" i="41"/>
  <c r="AE605" i="41"/>
  <c r="S449" i="42"/>
  <c r="S470" i="42" s="1"/>
  <c r="S475" i="42"/>
  <c r="AF608" i="42"/>
  <c r="AF613" i="42"/>
  <c r="AF620" i="42"/>
  <c r="P548" i="42"/>
  <c r="P574" i="42"/>
  <c r="AE605" i="42"/>
  <c r="P470" i="43"/>
  <c r="S501" i="43"/>
  <c r="S522" i="43" s="1"/>
  <c r="AF608" i="43"/>
  <c r="AF613" i="43"/>
  <c r="AF620" i="43"/>
  <c r="P548" i="43"/>
  <c r="P574" i="43"/>
  <c r="AE605" i="43"/>
  <c r="L549" i="43" l="1"/>
  <c r="N549" i="43"/>
  <c r="N471" i="41"/>
  <c r="R471" i="41"/>
  <c r="L549" i="41"/>
  <c r="R575" i="41"/>
  <c r="N575" i="41"/>
  <c r="L575" i="40"/>
  <c r="L523" i="40"/>
  <c r="N523" i="40"/>
  <c r="M549" i="43"/>
  <c r="M471" i="43"/>
  <c r="N549" i="41"/>
  <c r="O549" i="41"/>
  <c r="R523" i="40"/>
  <c r="L575" i="41"/>
  <c r="Q523" i="42"/>
  <c r="P575" i="43"/>
  <c r="R575" i="43"/>
  <c r="P549" i="41"/>
  <c r="P523" i="40"/>
  <c r="L575" i="42"/>
  <c r="N575" i="42"/>
  <c r="O523" i="40"/>
  <c r="O471" i="43"/>
  <c r="N549" i="40"/>
  <c r="O549" i="43"/>
  <c r="M575" i="41"/>
  <c r="Q549" i="41"/>
  <c r="P549" i="40"/>
  <c r="Q549" i="43"/>
  <c r="O575" i="41"/>
  <c r="Q523" i="41"/>
  <c r="Q575" i="41"/>
  <c r="L471" i="41"/>
  <c r="R549" i="43"/>
  <c r="M549" i="41"/>
  <c r="N575" i="40"/>
  <c r="P575" i="42"/>
  <c r="R575" i="42"/>
  <c r="L523" i="41"/>
  <c r="M575" i="42"/>
  <c r="N523" i="41"/>
  <c r="R523" i="41"/>
  <c r="P575" i="40"/>
  <c r="O575" i="42"/>
  <c r="P523" i="41"/>
  <c r="R471" i="43"/>
  <c r="O523" i="41"/>
  <c r="R575" i="40"/>
  <c r="L549" i="42"/>
  <c r="P549" i="42"/>
  <c r="Q575" i="43"/>
  <c r="L471" i="43"/>
  <c r="M549" i="42"/>
  <c r="R523" i="42"/>
  <c r="O575" i="40"/>
  <c r="L575" i="43"/>
  <c r="N471" i="43"/>
  <c r="O549" i="42"/>
  <c r="M523" i="42"/>
  <c r="M471" i="41"/>
  <c r="Q575" i="40"/>
  <c r="Q523" i="40"/>
  <c r="N575" i="43"/>
  <c r="P471" i="43"/>
  <c r="Q549" i="42"/>
  <c r="O523" i="42"/>
  <c r="O471" i="41"/>
  <c r="L549" i="40"/>
  <c r="M575" i="43"/>
  <c r="N549" i="42"/>
  <c r="R549" i="40"/>
  <c r="N523" i="42"/>
  <c r="P523" i="42"/>
  <c r="O549" i="40"/>
  <c r="M549" i="40"/>
  <c r="R471" i="40"/>
  <c r="P471" i="40"/>
  <c r="N471" i="40"/>
  <c r="L471" i="40"/>
  <c r="Q471" i="40"/>
  <c r="O471" i="40"/>
  <c r="M471" i="40"/>
  <c r="R471" i="42"/>
  <c r="P471" i="42"/>
  <c r="N471" i="42"/>
  <c r="L471" i="42"/>
  <c r="Q471" i="42"/>
  <c r="O471" i="42"/>
  <c r="M471" i="42"/>
  <c r="Q523" i="43"/>
  <c r="O523" i="43"/>
  <c r="M523" i="43"/>
  <c r="R523" i="43"/>
  <c r="P523" i="43"/>
  <c r="N523" i="43"/>
  <c r="L523" i="43"/>
  <c r="S549" i="41" l="1"/>
  <c r="S523" i="40"/>
  <c r="S575" i="41"/>
  <c r="S575" i="42"/>
  <c r="S549" i="43"/>
  <c r="S575" i="43"/>
  <c r="S523" i="41"/>
  <c r="S549" i="40"/>
  <c r="S471" i="41"/>
  <c r="S471" i="43"/>
  <c r="S523" i="42"/>
  <c r="S549" i="42"/>
  <c r="S575" i="40"/>
  <c r="S471" i="40"/>
  <c r="S471" i="42"/>
  <c r="S523" i="43"/>
  <c r="AE625" i="48" l="1"/>
  <c r="F626" i="48"/>
  <c r="AE624" i="48"/>
  <c r="AE623" i="48"/>
  <c r="AE622" i="48"/>
  <c r="AE621" i="48"/>
  <c r="AE620" i="48"/>
  <c r="AE618" i="48"/>
  <c r="AE617" i="48"/>
  <c r="AE616" i="48"/>
  <c r="AE615" i="48"/>
  <c r="AE614" i="48"/>
  <c r="AE613" i="48"/>
  <c r="AE610" i="48"/>
  <c r="AE609" i="48"/>
  <c r="AE608" i="48"/>
  <c r="AE607" i="48"/>
  <c r="AE606" i="48"/>
  <c r="F600" i="48"/>
  <c r="R574" i="48"/>
  <c r="Q574" i="48"/>
  <c r="O574" i="48"/>
  <c r="N574" i="48"/>
  <c r="M574" i="48"/>
  <c r="L574" i="48"/>
  <c r="H574" i="48"/>
  <c r="G574" i="48"/>
  <c r="E574" i="48"/>
  <c r="D574" i="48"/>
  <c r="C574" i="48"/>
  <c r="B574" i="48"/>
  <c r="S573" i="48"/>
  <c r="S572" i="48"/>
  <c r="S571" i="48"/>
  <c r="S570" i="48"/>
  <c r="S569" i="48"/>
  <c r="S568" i="48"/>
  <c r="S567" i="48"/>
  <c r="S566" i="48"/>
  <c r="S565" i="48"/>
  <c r="S564" i="48"/>
  <c r="S563" i="48"/>
  <c r="S562" i="48"/>
  <c r="S561" i="48"/>
  <c r="S560" i="48"/>
  <c r="S559" i="48"/>
  <c r="S558" i="48"/>
  <c r="S557" i="48"/>
  <c r="S556" i="48"/>
  <c r="S555" i="48"/>
  <c r="S554" i="48"/>
  <c r="S553" i="48"/>
  <c r="R548" i="48"/>
  <c r="Q548" i="48"/>
  <c r="O548" i="48"/>
  <c r="N548" i="48"/>
  <c r="M548" i="48"/>
  <c r="L548" i="48"/>
  <c r="H548" i="48"/>
  <c r="G548" i="48"/>
  <c r="E548" i="48"/>
  <c r="D548" i="48"/>
  <c r="C548" i="48"/>
  <c r="B548" i="48"/>
  <c r="S547" i="48"/>
  <c r="S546" i="48"/>
  <c r="S545" i="48"/>
  <c r="S544" i="48"/>
  <c r="S543" i="48"/>
  <c r="S542" i="48"/>
  <c r="S541" i="48"/>
  <c r="S540" i="48"/>
  <c r="S539" i="48"/>
  <c r="S538" i="48"/>
  <c r="S537" i="48"/>
  <c r="S536" i="48"/>
  <c r="S535" i="48"/>
  <c r="S534" i="48"/>
  <c r="S533" i="48"/>
  <c r="S532" i="48"/>
  <c r="S531" i="48"/>
  <c r="S530" i="48"/>
  <c r="S529" i="48"/>
  <c r="S528" i="48"/>
  <c r="S527" i="48"/>
  <c r="R522" i="48"/>
  <c r="Q522" i="48"/>
  <c r="O522" i="48"/>
  <c r="N522" i="48"/>
  <c r="M522" i="48"/>
  <c r="L522" i="48"/>
  <c r="H522" i="48"/>
  <c r="G522" i="48"/>
  <c r="E522" i="48"/>
  <c r="D522" i="48"/>
  <c r="C522" i="48"/>
  <c r="B522" i="48"/>
  <c r="S521" i="48"/>
  <c r="S520" i="48"/>
  <c r="S519" i="48"/>
  <c r="S518" i="48"/>
  <c r="S517" i="48"/>
  <c r="S516" i="48"/>
  <c r="S515" i="48"/>
  <c r="S514" i="48"/>
  <c r="S513" i="48"/>
  <c r="S512" i="48"/>
  <c r="S511" i="48"/>
  <c r="S510" i="48"/>
  <c r="S509" i="48"/>
  <c r="S508" i="48"/>
  <c r="S507" i="48"/>
  <c r="S506" i="48"/>
  <c r="S505" i="48"/>
  <c r="S504" i="48"/>
  <c r="S503" i="48"/>
  <c r="S502" i="48"/>
  <c r="S501" i="48"/>
  <c r="P522" i="48"/>
  <c r="R496" i="48"/>
  <c r="Q496" i="48"/>
  <c r="O496" i="48"/>
  <c r="N496" i="48"/>
  <c r="M496" i="48"/>
  <c r="L496" i="48"/>
  <c r="H496" i="48"/>
  <c r="G496" i="48"/>
  <c r="E496" i="48"/>
  <c r="D496" i="48"/>
  <c r="C496" i="48"/>
  <c r="B496" i="48"/>
  <c r="S495" i="48"/>
  <c r="S494" i="48"/>
  <c r="S493" i="48"/>
  <c r="S492" i="48"/>
  <c r="S491" i="48"/>
  <c r="S490" i="48"/>
  <c r="S488" i="48"/>
  <c r="S487" i="48"/>
  <c r="S486" i="48"/>
  <c r="S483" i="48"/>
  <c r="S480" i="48"/>
  <c r="S479" i="48"/>
  <c r="S478" i="48"/>
  <c r="S477" i="48"/>
  <c r="S476" i="48"/>
  <c r="R470" i="48"/>
  <c r="Q470" i="48"/>
  <c r="O470" i="48"/>
  <c r="N470" i="48"/>
  <c r="M470" i="48"/>
  <c r="L470" i="48"/>
  <c r="H470" i="48"/>
  <c r="G470" i="48"/>
  <c r="E470" i="48"/>
  <c r="D470" i="48"/>
  <c r="C470" i="48"/>
  <c r="B470" i="48"/>
  <c r="S469" i="48"/>
  <c r="S468" i="48"/>
  <c r="S467" i="48"/>
  <c r="S466" i="48"/>
  <c r="S465" i="48"/>
  <c r="S464" i="48"/>
  <c r="S463" i="48"/>
  <c r="S462" i="48"/>
  <c r="S461" i="48"/>
  <c r="S460" i="48"/>
  <c r="S459" i="48"/>
  <c r="S458" i="48"/>
  <c r="S457" i="48"/>
  <c r="S456" i="48"/>
  <c r="S455" i="48"/>
  <c r="S454" i="48"/>
  <c r="S453" i="48"/>
  <c r="S452" i="48"/>
  <c r="S451" i="48"/>
  <c r="S450" i="48"/>
  <c r="P470" i="48"/>
  <c r="F444" i="48"/>
  <c r="S443" i="48"/>
  <c r="I443" i="48"/>
  <c r="S442" i="48"/>
  <c r="I442" i="48"/>
  <c r="S441" i="48"/>
  <c r="I441" i="48"/>
  <c r="F418" i="48"/>
  <c r="S417" i="48"/>
  <c r="I417" i="48"/>
  <c r="S416" i="48"/>
  <c r="I416" i="48"/>
  <c r="S415" i="48"/>
  <c r="I415" i="48"/>
  <c r="F392" i="48"/>
  <c r="S391" i="48"/>
  <c r="I391" i="48"/>
  <c r="S390" i="48"/>
  <c r="I390" i="48"/>
  <c r="S389" i="48"/>
  <c r="I389" i="48"/>
  <c r="F366" i="48"/>
  <c r="S365" i="48"/>
  <c r="I365" i="48"/>
  <c r="S364" i="48"/>
  <c r="I364" i="48"/>
  <c r="S363" i="48"/>
  <c r="I363" i="48"/>
  <c r="F340" i="48"/>
  <c r="S339" i="48"/>
  <c r="I339" i="48"/>
  <c r="S338" i="48"/>
  <c r="I338" i="48"/>
  <c r="S337" i="48"/>
  <c r="I337" i="48"/>
  <c r="F314" i="48"/>
  <c r="S313" i="48"/>
  <c r="I313" i="48"/>
  <c r="S312" i="48"/>
  <c r="I312" i="48"/>
  <c r="S311" i="48"/>
  <c r="I311" i="48"/>
  <c r="F288" i="48"/>
  <c r="S287" i="48"/>
  <c r="I287" i="48"/>
  <c r="S286" i="48"/>
  <c r="I286" i="48"/>
  <c r="S285" i="48"/>
  <c r="I285" i="48"/>
  <c r="F262" i="48"/>
  <c r="S261" i="48"/>
  <c r="I261" i="48"/>
  <c r="S260" i="48"/>
  <c r="I260" i="48"/>
  <c r="S259" i="48"/>
  <c r="I259" i="48"/>
  <c r="F236" i="48"/>
  <c r="S235" i="48"/>
  <c r="I235" i="48"/>
  <c r="S234" i="48"/>
  <c r="I234" i="48"/>
  <c r="S233" i="48"/>
  <c r="I233" i="48"/>
  <c r="F210" i="48"/>
  <c r="S209" i="48"/>
  <c r="I209" i="48"/>
  <c r="S208" i="48"/>
  <c r="I208" i="48"/>
  <c r="S207" i="48"/>
  <c r="I207" i="48"/>
  <c r="F184" i="48"/>
  <c r="S183" i="48"/>
  <c r="I183" i="48"/>
  <c r="S182" i="48"/>
  <c r="I182" i="48"/>
  <c r="S181" i="48"/>
  <c r="I181" i="48"/>
  <c r="F158" i="48"/>
  <c r="S157" i="48"/>
  <c r="I157" i="48"/>
  <c r="S156" i="48"/>
  <c r="I156" i="48"/>
  <c r="S155" i="48"/>
  <c r="I155" i="48"/>
  <c r="F132" i="48"/>
  <c r="S131" i="48"/>
  <c r="I131" i="48"/>
  <c r="I128" i="48"/>
  <c r="R80" i="48"/>
  <c r="Q80" i="48"/>
  <c r="O80" i="48"/>
  <c r="N80" i="48"/>
  <c r="M80" i="48"/>
  <c r="L80" i="48"/>
  <c r="H80" i="48"/>
  <c r="G80" i="48"/>
  <c r="E80" i="48"/>
  <c r="D80" i="48"/>
  <c r="C80" i="48"/>
  <c r="B80" i="48"/>
  <c r="S79" i="48"/>
  <c r="S78" i="48"/>
  <c r="S77" i="48"/>
  <c r="S76" i="48"/>
  <c r="S75" i="48"/>
  <c r="S74" i="48"/>
  <c r="S72" i="48"/>
  <c r="S71" i="48"/>
  <c r="S70" i="48"/>
  <c r="S67" i="48"/>
  <c r="S64" i="48"/>
  <c r="S63" i="48"/>
  <c r="S62" i="48"/>
  <c r="S61" i="48"/>
  <c r="S60" i="48"/>
  <c r="S53" i="48"/>
  <c r="I53" i="48"/>
  <c r="F54" i="48"/>
  <c r="A27" i="48"/>
  <c r="A26" i="48"/>
  <c r="A25" i="48"/>
  <c r="A24" i="48"/>
  <c r="F626" i="47"/>
  <c r="AE625" i="47"/>
  <c r="AE624" i="47"/>
  <c r="AE623" i="47"/>
  <c r="AE622" i="47"/>
  <c r="AE621" i="47"/>
  <c r="AE620" i="47"/>
  <c r="AE618" i="47"/>
  <c r="AE617" i="47"/>
  <c r="AE616" i="47"/>
  <c r="AE615" i="47"/>
  <c r="AE614" i="47"/>
  <c r="AE613" i="47"/>
  <c r="AE610" i="47"/>
  <c r="AE609" i="47"/>
  <c r="AE608" i="47"/>
  <c r="AE607" i="47"/>
  <c r="AE606" i="47"/>
  <c r="F600" i="47"/>
  <c r="R574" i="47"/>
  <c r="Q574" i="47"/>
  <c r="O574" i="47"/>
  <c r="N574" i="47"/>
  <c r="M574" i="47"/>
  <c r="L574" i="47"/>
  <c r="H574" i="47"/>
  <c r="G574" i="47"/>
  <c r="E574" i="47"/>
  <c r="D574" i="47"/>
  <c r="C574" i="47"/>
  <c r="B574" i="47"/>
  <c r="S573" i="47"/>
  <c r="S572" i="47"/>
  <c r="S571" i="47"/>
  <c r="S570" i="47"/>
  <c r="S569" i="47"/>
  <c r="S568" i="47"/>
  <c r="S567" i="47"/>
  <c r="S566" i="47"/>
  <c r="S565" i="47"/>
  <c r="S564" i="47"/>
  <c r="S563" i="47"/>
  <c r="S562" i="47"/>
  <c r="S561" i="47"/>
  <c r="S560" i="47"/>
  <c r="S559" i="47"/>
  <c r="S558" i="47"/>
  <c r="S557" i="47"/>
  <c r="S556" i="47"/>
  <c r="S555" i="47"/>
  <c r="S554" i="47"/>
  <c r="S553" i="47"/>
  <c r="R548" i="47"/>
  <c r="Q548" i="47"/>
  <c r="O548" i="47"/>
  <c r="N548" i="47"/>
  <c r="M548" i="47"/>
  <c r="L548" i="47"/>
  <c r="H548" i="47"/>
  <c r="G548" i="47"/>
  <c r="E548" i="47"/>
  <c r="D548" i="47"/>
  <c r="C548" i="47"/>
  <c r="B548" i="47"/>
  <c r="S547" i="47"/>
  <c r="S546" i="47"/>
  <c r="S545" i="47"/>
  <c r="S544" i="47"/>
  <c r="S543" i="47"/>
  <c r="S542" i="47"/>
  <c r="S541" i="47"/>
  <c r="S540" i="47"/>
  <c r="S539" i="47"/>
  <c r="S538" i="47"/>
  <c r="S537" i="47"/>
  <c r="S536" i="47"/>
  <c r="S535" i="47"/>
  <c r="S534" i="47"/>
  <c r="S533" i="47"/>
  <c r="S532" i="47"/>
  <c r="S531" i="47"/>
  <c r="S530" i="47"/>
  <c r="S529" i="47"/>
  <c r="S528" i="47"/>
  <c r="S527" i="47"/>
  <c r="R522" i="47"/>
  <c r="Q522" i="47"/>
  <c r="O522" i="47"/>
  <c r="N522" i="47"/>
  <c r="M522" i="47"/>
  <c r="L522" i="47"/>
  <c r="H522" i="47"/>
  <c r="G522" i="47"/>
  <c r="E522" i="47"/>
  <c r="D522" i="47"/>
  <c r="C522" i="47"/>
  <c r="B522" i="47"/>
  <c r="S521" i="47"/>
  <c r="S520" i="47"/>
  <c r="S519" i="47"/>
  <c r="S518" i="47"/>
  <c r="S517" i="47"/>
  <c r="S516" i="47"/>
  <c r="S515" i="47"/>
  <c r="S514" i="47"/>
  <c r="S513" i="47"/>
  <c r="S512" i="47"/>
  <c r="S511" i="47"/>
  <c r="S510" i="47"/>
  <c r="S509" i="47"/>
  <c r="S508" i="47"/>
  <c r="S507" i="47"/>
  <c r="S506" i="47"/>
  <c r="S505" i="47"/>
  <c r="S504" i="47"/>
  <c r="S503" i="47"/>
  <c r="S502" i="47"/>
  <c r="P522" i="47"/>
  <c r="R496" i="47"/>
  <c r="Q496" i="47"/>
  <c r="O496" i="47"/>
  <c r="N496" i="47"/>
  <c r="M496" i="47"/>
  <c r="L496" i="47"/>
  <c r="H496" i="47"/>
  <c r="G496" i="47"/>
  <c r="E496" i="47"/>
  <c r="D496" i="47"/>
  <c r="C496" i="47"/>
  <c r="B496" i="47"/>
  <c r="S495" i="47"/>
  <c r="S494" i="47"/>
  <c r="S493" i="47"/>
  <c r="S492" i="47"/>
  <c r="S491" i="47"/>
  <c r="S490" i="47"/>
  <c r="S488" i="47"/>
  <c r="S487" i="47"/>
  <c r="S486" i="47"/>
  <c r="S483" i="47"/>
  <c r="S480" i="47"/>
  <c r="S479" i="47"/>
  <c r="S478" i="47"/>
  <c r="S477" i="47"/>
  <c r="S476" i="47"/>
  <c r="S475" i="47"/>
  <c r="R470" i="47"/>
  <c r="Q470" i="47"/>
  <c r="O470" i="47"/>
  <c r="N470" i="47"/>
  <c r="M470" i="47"/>
  <c r="L470" i="47"/>
  <c r="H470" i="47"/>
  <c r="G470" i="47"/>
  <c r="E470" i="47"/>
  <c r="D470" i="47"/>
  <c r="C470" i="47"/>
  <c r="B470" i="47"/>
  <c r="S469" i="47"/>
  <c r="S468" i="47"/>
  <c r="S467" i="47"/>
  <c r="S466" i="47"/>
  <c r="S465" i="47"/>
  <c r="S464" i="47"/>
  <c r="S463" i="47"/>
  <c r="S462" i="47"/>
  <c r="S461" i="47"/>
  <c r="S460" i="47"/>
  <c r="S459" i="47"/>
  <c r="S458" i="47"/>
  <c r="S457" i="47"/>
  <c r="S456" i="47"/>
  <c r="S455" i="47"/>
  <c r="S454" i="47"/>
  <c r="S453" i="47"/>
  <c r="S452" i="47"/>
  <c r="S451" i="47"/>
  <c r="S450" i="47"/>
  <c r="S449" i="47"/>
  <c r="F444" i="47"/>
  <c r="S443" i="47"/>
  <c r="I443" i="47"/>
  <c r="S442" i="47"/>
  <c r="I442" i="47"/>
  <c r="S441" i="47"/>
  <c r="I441" i="47"/>
  <c r="F418" i="47"/>
  <c r="S417" i="47"/>
  <c r="I417" i="47"/>
  <c r="S416" i="47"/>
  <c r="I416" i="47"/>
  <c r="S415" i="47"/>
  <c r="I415" i="47"/>
  <c r="F392" i="47"/>
  <c r="S391" i="47"/>
  <c r="I391" i="47"/>
  <c r="S390" i="47"/>
  <c r="I390" i="47"/>
  <c r="S389" i="47"/>
  <c r="I389" i="47"/>
  <c r="F366" i="47"/>
  <c r="S365" i="47"/>
  <c r="I365" i="47"/>
  <c r="S364" i="47"/>
  <c r="I364" i="47"/>
  <c r="S363" i="47"/>
  <c r="I363" i="47"/>
  <c r="F340" i="47"/>
  <c r="S339" i="47"/>
  <c r="I339" i="47"/>
  <c r="S338" i="47"/>
  <c r="I338" i="47"/>
  <c r="S337" i="47"/>
  <c r="I337" i="47"/>
  <c r="F314" i="47"/>
  <c r="S313" i="47"/>
  <c r="I313" i="47"/>
  <c r="S312" i="47"/>
  <c r="I312" i="47"/>
  <c r="S311" i="47"/>
  <c r="I311" i="47"/>
  <c r="F288" i="47"/>
  <c r="S287" i="47"/>
  <c r="I287" i="47"/>
  <c r="S286" i="47"/>
  <c r="I286" i="47"/>
  <c r="S285" i="47"/>
  <c r="I285" i="47"/>
  <c r="F262" i="47"/>
  <c r="S261" i="47"/>
  <c r="I261" i="47"/>
  <c r="S260" i="47"/>
  <c r="I260" i="47"/>
  <c r="S259" i="47"/>
  <c r="I259" i="47"/>
  <c r="F236" i="47"/>
  <c r="S235" i="47"/>
  <c r="I235" i="47"/>
  <c r="S234" i="47"/>
  <c r="I234" i="47"/>
  <c r="S233" i="47"/>
  <c r="I233" i="47"/>
  <c r="F210" i="47"/>
  <c r="S209" i="47"/>
  <c r="I209" i="47"/>
  <c r="S208" i="47"/>
  <c r="I208" i="47"/>
  <c r="S207" i="47"/>
  <c r="I207" i="47"/>
  <c r="F184" i="47"/>
  <c r="S183" i="47"/>
  <c r="I183" i="47"/>
  <c r="S182" i="47"/>
  <c r="I182" i="47"/>
  <c r="S181" i="47"/>
  <c r="I181" i="47"/>
  <c r="F158" i="47"/>
  <c r="S157" i="47"/>
  <c r="I157" i="47"/>
  <c r="S156" i="47"/>
  <c r="I156" i="47"/>
  <c r="S155" i="47"/>
  <c r="I155" i="47"/>
  <c r="F132" i="47"/>
  <c r="S131" i="47"/>
  <c r="I131" i="47"/>
  <c r="I128" i="47"/>
  <c r="R80" i="47"/>
  <c r="Q80" i="47"/>
  <c r="O80" i="47"/>
  <c r="N80" i="47"/>
  <c r="M80" i="47"/>
  <c r="L80" i="47"/>
  <c r="H80" i="47"/>
  <c r="G80" i="47"/>
  <c r="E80" i="47"/>
  <c r="D80" i="47"/>
  <c r="C80" i="47"/>
  <c r="B80" i="47"/>
  <c r="S79" i="47"/>
  <c r="S78" i="47"/>
  <c r="S77" i="47"/>
  <c r="S76" i="47"/>
  <c r="S75" i="47"/>
  <c r="S74" i="47"/>
  <c r="S72" i="47"/>
  <c r="S71" i="47"/>
  <c r="S70" i="47"/>
  <c r="S67" i="47"/>
  <c r="S64" i="47"/>
  <c r="S63" i="47"/>
  <c r="S62" i="47"/>
  <c r="S61" i="47"/>
  <c r="S60" i="47"/>
  <c r="S59" i="47"/>
  <c r="F54" i="47"/>
  <c r="S53" i="47"/>
  <c r="I53" i="47"/>
  <c r="A27" i="47"/>
  <c r="A26" i="47"/>
  <c r="A25" i="47"/>
  <c r="A24" i="47"/>
  <c r="F626" i="46"/>
  <c r="AE625" i="46"/>
  <c r="AE624" i="46"/>
  <c r="AE623" i="46"/>
  <c r="AE622" i="46"/>
  <c r="AE621" i="46"/>
  <c r="AE620" i="46"/>
  <c r="AE618" i="46"/>
  <c r="AE617" i="46"/>
  <c r="AE616" i="46"/>
  <c r="AE615" i="46"/>
  <c r="AE614" i="46"/>
  <c r="AE613" i="46"/>
  <c r="AE610" i="46"/>
  <c r="AE609" i="46"/>
  <c r="AE608" i="46"/>
  <c r="AE607" i="46"/>
  <c r="AE606" i="46"/>
  <c r="F600" i="46"/>
  <c r="R574" i="46"/>
  <c r="Q574" i="46"/>
  <c r="O574" i="46"/>
  <c r="N574" i="46"/>
  <c r="M574" i="46"/>
  <c r="L574" i="46"/>
  <c r="H574" i="46"/>
  <c r="G574" i="46"/>
  <c r="E574" i="46"/>
  <c r="D574" i="46"/>
  <c r="C574" i="46"/>
  <c r="B574" i="46"/>
  <c r="S573" i="46"/>
  <c r="S572" i="46"/>
  <c r="S571" i="46"/>
  <c r="S570" i="46"/>
  <c r="S569" i="46"/>
  <c r="S568" i="46"/>
  <c r="S567" i="46"/>
  <c r="S566" i="46"/>
  <c r="S565" i="46"/>
  <c r="S564" i="46"/>
  <c r="S563" i="46"/>
  <c r="S562" i="46"/>
  <c r="S561" i="46"/>
  <c r="S560" i="46"/>
  <c r="S559" i="46"/>
  <c r="S558" i="46"/>
  <c r="S557" i="46"/>
  <c r="S556" i="46"/>
  <c r="S555" i="46"/>
  <c r="S554" i="46"/>
  <c r="S553" i="46"/>
  <c r="R548" i="46"/>
  <c r="Q548" i="46"/>
  <c r="O548" i="46"/>
  <c r="N548" i="46"/>
  <c r="M548" i="46"/>
  <c r="L548" i="46"/>
  <c r="H548" i="46"/>
  <c r="G548" i="46"/>
  <c r="E548" i="46"/>
  <c r="D548" i="46"/>
  <c r="C548" i="46"/>
  <c r="B548" i="46"/>
  <c r="S547" i="46"/>
  <c r="S546" i="46"/>
  <c r="S545" i="46"/>
  <c r="S544" i="46"/>
  <c r="S543" i="46"/>
  <c r="S542" i="46"/>
  <c r="S541" i="46"/>
  <c r="S540" i="46"/>
  <c r="S539" i="46"/>
  <c r="S538" i="46"/>
  <c r="S537" i="46"/>
  <c r="S536" i="46"/>
  <c r="S535" i="46"/>
  <c r="S534" i="46"/>
  <c r="S533" i="46"/>
  <c r="S532" i="46"/>
  <c r="S531" i="46"/>
  <c r="S530" i="46"/>
  <c r="S529" i="46"/>
  <c r="S528" i="46"/>
  <c r="S527" i="46"/>
  <c r="R522" i="46"/>
  <c r="Q522" i="46"/>
  <c r="O522" i="46"/>
  <c r="N522" i="46"/>
  <c r="M522" i="46"/>
  <c r="L522" i="46"/>
  <c r="H522" i="46"/>
  <c r="G522" i="46"/>
  <c r="E522" i="46"/>
  <c r="D522" i="46"/>
  <c r="C522" i="46"/>
  <c r="B522" i="46"/>
  <c r="S521" i="46"/>
  <c r="S520" i="46"/>
  <c r="S519" i="46"/>
  <c r="S518" i="46"/>
  <c r="S517" i="46"/>
  <c r="S516" i="46"/>
  <c r="S515" i="46"/>
  <c r="S514" i="46"/>
  <c r="S513" i="46"/>
  <c r="S512" i="46"/>
  <c r="S511" i="46"/>
  <c r="S510" i="46"/>
  <c r="S509" i="46"/>
  <c r="S508" i="46"/>
  <c r="S507" i="46"/>
  <c r="S506" i="46"/>
  <c r="S505" i="46"/>
  <c r="S504" i="46"/>
  <c r="S503" i="46"/>
  <c r="S502" i="46"/>
  <c r="P522" i="46"/>
  <c r="R496" i="46"/>
  <c r="Q496" i="46"/>
  <c r="O496" i="46"/>
  <c r="N496" i="46"/>
  <c r="M496" i="46"/>
  <c r="L496" i="46"/>
  <c r="H496" i="46"/>
  <c r="G496" i="46"/>
  <c r="E496" i="46"/>
  <c r="D496" i="46"/>
  <c r="C496" i="46"/>
  <c r="B496" i="46"/>
  <c r="S495" i="46"/>
  <c r="S494" i="46"/>
  <c r="S493" i="46"/>
  <c r="S492" i="46"/>
  <c r="S491" i="46"/>
  <c r="S490" i="46"/>
  <c r="S488" i="46"/>
  <c r="S487" i="46"/>
  <c r="S486" i="46"/>
  <c r="S483" i="46"/>
  <c r="S480" i="46"/>
  <c r="S479" i="46"/>
  <c r="S478" i="46"/>
  <c r="S477" i="46"/>
  <c r="S476" i="46"/>
  <c r="S475" i="46"/>
  <c r="R470" i="46"/>
  <c r="Q470" i="46"/>
  <c r="O470" i="46"/>
  <c r="N470" i="46"/>
  <c r="M470" i="46"/>
  <c r="L470" i="46"/>
  <c r="H470" i="46"/>
  <c r="G470" i="46"/>
  <c r="E470" i="46"/>
  <c r="D470" i="46"/>
  <c r="C470" i="46"/>
  <c r="B470" i="46"/>
  <c r="S469" i="46"/>
  <c r="S468" i="46"/>
  <c r="S467" i="46"/>
  <c r="S466" i="46"/>
  <c r="S465" i="46"/>
  <c r="S464" i="46"/>
  <c r="S463" i="46"/>
  <c r="S462" i="46"/>
  <c r="S461" i="46"/>
  <c r="S460" i="46"/>
  <c r="S459" i="46"/>
  <c r="S458" i="46"/>
  <c r="S457" i="46"/>
  <c r="S456" i="46"/>
  <c r="S455" i="46"/>
  <c r="S454" i="46"/>
  <c r="S453" i="46"/>
  <c r="S452" i="46"/>
  <c r="S451" i="46"/>
  <c r="S450" i="46"/>
  <c r="S449" i="46"/>
  <c r="F444" i="46"/>
  <c r="S443" i="46"/>
  <c r="I443" i="46"/>
  <c r="S442" i="46"/>
  <c r="I442" i="46"/>
  <c r="S441" i="46"/>
  <c r="I441" i="46"/>
  <c r="F418" i="46"/>
  <c r="S417" i="46"/>
  <c r="I417" i="46"/>
  <c r="S416" i="46"/>
  <c r="I416" i="46"/>
  <c r="S415" i="46"/>
  <c r="I415" i="46"/>
  <c r="F392" i="46"/>
  <c r="S391" i="46"/>
  <c r="I391" i="46"/>
  <c r="S390" i="46"/>
  <c r="I390" i="46"/>
  <c r="S389" i="46"/>
  <c r="I389" i="46"/>
  <c r="F366" i="46"/>
  <c r="S365" i="46"/>
  <c r="I365" i="46"/>
  <c r="S364" i="46"/>
  <c r="I364" i="46"/>
  <c r="S363" i="46"/>
  <c r="I363" i="46"/>
  <c r="F340" i="46"/>
  <c r="S339" i="46"/>
  <c r="I339" i="46"/>
  <c r="S338" i="46"/>
  <c r="I338" i="46"/>
  <c r="S337" i="46"/>
  <c r="I337" i="46"/>
  <c r="F314" i="46"/>
  <c r="S313" i="46"/>
  <c r="I313" i="46"/>
  <c r="S312" i="46"/>
  <c r="I312" i="46"/>
  <c r="S311" i="46"/>
  <c r="I311" i="46"/>
  <c r="F288" i="46"/>
  <c r="S287" i="46"/>
  <c r="I287" i="46"/>
  <c r="S286" i="46"/>
  <c r="I286" i="46"/>
  <c r="S285" i="46"/>
  <c r="I285" i="46"/>
  <c r="F262" i="46"/>
  <c r="S261" i="46"/>
  <c r="I261" i="46"/>
  <c r="S260" i="46"/>
  <c r="I260" i="46"/>
  <c r="S259" i="46"/>
  <c r="I259" i="46"/>
  <c r="F236" i="46"/>
  <c r="S235" i="46"/>
  <c r="I235" i="46"/>
  <c r="S234" i="46"/>
  <c r="I234" i="46"/>
  <c r="S233" i="46"/>
  <c r="I233" i="46"/>
  <c r="F210" i="46"/>
  <c r="S209" i="46"/>
  <c r="I209" i="46"/>
  <c r="S208" i="46"/>
  <c r="I208" i="46"/>
  <c r="S207" i="46"/>
  <c r="I207" i="46"/>
  <c r="F184" i="46"/>
  <c r="S183" i="46"/>
  <c r="I183" i="46"/>
  <c r="S182" i="46"/>
  <c r="I182" i="46"/>
  <c r="S181" i="46"/>
  <c r="I181" i="46"/>
  <c r="F158" i="46"/>
  <c r="S157" i="46"/>
  <c r="I157" i="46"/>
  <c r="S156" i="46"/>
  <c r="I156" i="46"/>
  <c r="S155" i="46"/>
  <c r="I155" i="46"/>
  <c r="F132" i="46"/>
  <c r="S131" i="46"/>
  <c r="I131" i="46"/>
  <c r="I128" i="46"/>
  <c r="R80" i="46"/>
  <c r="Q80" i="46"/>
  <c r="O80" i="46"/>
  <c r="N80" i="46"/>
  <c r="M80" i="46"/>
  <c r="L80" i="46"/>
  <c r="H80" i="46"/>
  <c r="G80" i="46"/>
  <c r="E80" i="46"/>
  <c r="D80" i="46"/>
  <c r="C80" i="46"/>
  <c r="B80" i="46"/>
  <c r="S79" i="46"/>
  <c r="S78" i="46"/>
  <c r="S77" i="46"/>
  <c r="S76" i="46"/>
  <c r="S75" i="46"/>
  <c r="S74" i="46"/>
  <c r="S72" i="46"/>
  <c r="S71" i="46"/>
  <c r="S70" i="46"/>
  <c r="S67" i="46"/>
  <c r="S64" i="46"/>
  <c r="S63" i="46"/>
  <c r="S62" i="46"/>
  <c r="S61" i="46"/>
  <c r="S60" i="46"/>
  <c r="S59" i="46"/>
  <c r="F54" i="46"/>
  <c r="S53" i="46"/>
  <c r="I53" i="46"/>
  <c r="S470" i="47" l="1"/>
  <c r="M471" i="47" s="1"/>
  <c r="S574" i="46"/>
  <c r="P575" i="46" s="1"/>
  <c r="S470" i="46"/>
  <c r="N471" i="46" s="1"/>
  <c r="S522" i="48"/>
  <c r="Q523" i="48" s="1"/>
  <c r="S548" i="46"/>
  <c r="N549" i="46" s="1"/>
  <c r="S548" i="48"/>
  <c r="Q549" i="48" s="1"/>
  <c r="S574" i="48"/>
  <c r="Q575" i="48" s="1"/>
  <c r="S548" i="47"/>
  <c r="M549" i="47" s="1"/>
  <c r="S574" i="47"/>
  <c r="R575" i="47" s="1"/>
  <c r="S59" i="48"/>
  <c r="S449" i="48"/>
  <c r="S470" i="48" s="1"/>
  <c r="S475" i="48"/>
  <c r="AF608" i="48"/>
  <c r="AF613" i="48"/>
  <c r="AF620" i="48"/>
  <c r="P548" i="48"/>
  <c r="P574" i="48"/>
  <c r="AE605" i="48"/>
  <c r="P470" i="47"/>
  <c r="S501" i="47"/>
  <c r="S522" i="47" s="1"/>
  <c r="AF608" i="47"/>
  <c r="AF613" i="47"/>
  <c r="AF620" i="47"/>
  <c r="P548" i="47"/>
  <c r="P574" i="47"/>
  <c r="AE605" i="47"/>
  <c r="M471" i="46"/>
  <c r="R471" i="46"/>
  <c r="P470" i="46"/>
  <c r="S501" i="46"/>
  <c r="S522" i="46" s="1"/>
  <c r="AF608" i="46"/>
  <c r="AF613" i="46"/>
  <c r="AF620" i="46"/>
  <c r="P548" i="46"/>
  <c r="P574" i="46"/>
  <c r="AE605" i="46"/>
  <c r="P549" i="46" l="1"/>
  <c r="R575" i="46"/>
  <c r="M575" i="46"/>
  <c r="O575" i="46"/>
  <c r="Q575" i="46"/>
  <c r="L575" i="46"/>
  <c r="N575" i="46"/>
  <c r="M575" i="47"/>
  <c r="O471" i="47"/>
  <c r="L523" i="48"/>
  <c r="N471" i="47"/>
  <c r="N549" i="48"/>
  <c r="M523" i="48"/>
  <c r="Q471" i="46"/>
  <c r="L575" i="47"/>
  <c r="R549" i="48"/>
  <c r="Q549" i="46"/>
  <c r="P549" i="47"/>
  <c r="L471" i="46"/>
  <c r="O575" i="48"/>
  <c r="P471" i="46"/>
  <c r="L549" i="48"/>
  <c r="Q549" i="47"/>
  <c r="P549" i="48"/>
  <c r="N523" i="48"/>
  <c r="N575" i="48"/>
  <c r="M549" i="48"/>
  <c r="O523" i="48"/>
  <c r="L575" i="48"/>
  <c r="O549" i="47"/>
  <c r="P575" i="48"/>
  <c r="O549" i="48"/>
  <c r="N549" i="47"/>
  <c r="M575" i="48"/>
  <c r="R549" i="46"/>
  <c r="O575" i="47"/>
  <c r="Q471" i="47"/>
  <c r="M549" i="46"/>
  <c r="Q575" i="47"/>
  <c r="P523" i="48"/>
  <c r="O549" i="46"/>
  <c r="O471" i="46"/>
  <c r="L549" i="47"/>
  <c r="L471" i="47"/>
  <c r="R575" i="48"/>
  <c r="R523" i="48"/>
  <c r="N575" i="47"/>
  <c r="P471" i="47"/>
  <c r="L549" i="46"/>
  <c r="P575" i="47"/>
  <c r="R549" i="47"/>
  <c r="R471" i="47"/>
  <c r="R471" i="48"/>
  <c r="P471" i="48"/>
  <c r="N471" i="48"/>
  <c r="L471" i="48"/>
  <c r="Q471" i="48"/>
  <c r="O471" i="48"/>
  <c r="M471" i="48"/>
  <c r="Q523" i="47"/>
  <c r="O523" i="47"/>
  <c r="M523" i="47"/>
  <c r="R523" i="47"/>
  <c r="P523" i="47"/>
  <c r="N523" i="47"/>
  <c r="L523" i="47"/>
  <c r="Q523" i="46"/>
  <c r="O523" i="46"/>
  <c r="M523" i="46"/>
  <c r="R523" i="46"/>
  <c r="P523" i="46"/>
  <c r="N523" i="46"/>
  <c r="L523" i="46"/>
  <c r="S575" i="46" l="1"/>
  <c r="S471" i="46"/>
  <c r="S471" i="47"/>
  <c r="S549" i="48"/>
  <c r="S575" i="48"/>
  <c r="S549" i="47"/>
  <c r="S575" i="47"/>
  <c r="S549" i="46"/>
  <c r="S523" i="48"/>
  <c r="S523" i="46"/>
  <c r="S471" i="48"/>
  <c r="S523" i="47"/>
  <c r="A27" i="36" l="1"/>
  <c r="A26" i="36"/>
  <c r="A25" i="36"/>
  <c r="A24" i="36"/>
  <c r="A27" i="35"/>
  <c r="A26" i="35"/>
  <c r="A25" i="35"/>
  <c r="A24" i="35"/>
  <c r="A27" i="34"/>
  <c r="A26" i="34"/>
  <c r="A25" i="34"/>
  <c r="A24" i="34"/>
  <c r="A27" i="32"/>
  <c r="A26" i="32"/>
  <c r="A25" i="32"/>
  <c r="A24" i="32"/>
  <c r="A27" i="8"/>
  <c r="A26" i="8"/>
  <c r="A25" i="8"/>
  <c r="A24" i="8"/>
  <c r="A27" i="1"/>
  <c r="A26" i="1"/>
  <c r="A25" i="1"/>
  <c r="A24" i="1"/>
  <c r="AB184" i="41" l="1"/>
  <c r="AB288" i="41"/>
  <c r="AB210" i="41"/>
  <c r="AB340" i="41"/>
  <c r="AB158" i="41"/>
  <c r="AB418" i="41"/>
  <c r="AB262" i="41"/>
  <c r="AB132" i="41"/>
  <c r="AB314" i="41"/>
  <c r="AB392" i="41"/>
  <c r="AB444" i="41"/>
  <c r="AB236" i="41"/>
  <c r="AB366" i="41"/>
  <c r="P392" i="41" l="1"/>
  <c r="P132" i="41"/>
  <c r="P418" i="41"/>
  <c r="P236" i="41"/>
  <c r="P210" i="41"/>
  <c r="P444" i="41"/>
  <c r="P262" i="41"/>
  <c r="P366" i="41"/>
  <c r="P340" i="41"/>
  <c r="P314" i="41"/>
  <c r="AB54" i="41"/>
  <c r="P184" i="41"/>
  <c r="P158" i="41"/>
  <c r="P288" i="41"/>
  <c r="P54" i="41" l="1"/>
  <c r="AB132" i="43" l="1"/>
  <c r="AB158" i="43"/>
  <c r="AB184" i="43"/>
  <c r="AB210" i="43"/>
  <c r="AB236" i="43"/>
  <c r="AB262" i="43"/>
  <c r="AB288" i="43"/>
  <c r="AB314" i="43"/>
  <c r="AB340" i="43"/>
  <c r="AB366" i="43"/>
  <c r="AB392" i="43"/>
  <c r="AB418" i="43"/>
  <c r="AB444" i="43"/>
  <c r="P392" i="43" l="1"/>
  <c r="P314" i="43"/>
  <c r="P236" i="43"/>
  <c r="P418" i="43"/>
  <c r="P366" i="43"/>
  <c r="P262" i="43"/>
  <c r="P210" i="43"/>
  <c r="P132" i="43"/>
  <c r="P444" i="43"/>
  <c r="P340" i="43"/>
  <c r="P288" i="43"/>
  <c r="P184" i="43"/>
  <c r="P158" i="43"/>
  <c r="AB54" i="43"/>
  <c r="P54" i="43" l="1"/>
  <c r="AB340" i="42" l="1"/>
  <c r="AB262" i="42"/>
  <c r="AB288" i="42"/>
  <c r="AB210" i="42"/>
  <c r="AB132" i="42"/>
  <c r="AB418" i="42"/>
  <c r="AB184" i="42"/>
  <c r="AB236" i="42"/>
  <c r="AB392" i="42"/>
  <c r="AB366" i="42"/>
  <c r="AB158" i="42"/>
  <c r="AB314" i="42"/>
  <c r="AB444" i="42"/>
  <c r="P366" i="42" l="1"/>
  <c r="P314" i="42"/>
  <c r="P158" i="42"/>
  <c r="P392" i="42"/>
  <c r="P184" i="42"/>
  <c r="AB54" i="42"/>
  <c r="P288" i="42"/>
  <c r="P236" i="42"/>
  <c r="P418" i="42"/>
  <c r="P132" i="42"/>
  <c r="P210" i="42"/>
  <c r="P262" i="42"/>
  <c r="P340" i="42"/>
  <c r="P444" i="42"/>
  <c r="P54" i="42" l="1"/>
  <c r="AE611" i="46" l="1"/>
  <c r="AE612" i="46"/>
  <c r="AE612" i="43" l="1"/>
  <c r="AE612" i="41"/>
  <c r="AE612" i="40" l="1"/>
  <c r="AE611" i="40" l="1"/>
  <c r="AE611" i="41"/>
  <c r="P626" i="40"/>
  <c r="AE619" i="41" l="1"/>
  <c r="AE612" i="42"/>
  <c r="AE619" i="40"/>
  <c r="P626" i="41"/>
  <c r="AE626" i="41" l="1"/>
  <c r="AE630" i="41" s="1"/>
  <c r="AE626" i="40"/>
  <c r="AE630" i="40" s="1"/>
  <c r="AE611" i="43"/>
  <c r="AE611" i="42"/>
  <c r="P626" i="43"/>
  <c r="AE619" i="42" l="1"/>
  <c r="P626" i="42"/>
  <c r="AE619" i="43"/>
  <c r="AE626" i="43" l="1"/>
  <c r="AE626" i="42"/>
  <c r="AE630" i="42" l="1"/>
  <c r="AE630" i="43"/>
  <c r="AB132" i="40" l="1"/>
  <c r="AB288" i="40"/>
  <c r="AB444" i="40"/>
  <c r="AB262" i="40"/>
  <c r="AB418" i="40"/>
  <c r="AB236" i="40"/>
  <c r="AB392" i="40"/>
  <c r="AB210" i="40"/>
  <c r="AB366" i="40"/>
  <c r="AB184" i="40"/>
  <c r="AB340" i="40"/>
  <c r="AB158" i="40"/>
  <c r="AB314" i="40"/>
  <c r="P236" i="40" l="1"/>
  <c r="P262" i="40"/>
  <c r="P444" i="40"/>
  <c r="AB54" i="40"/>
  <c r="P314" i="40"/>
  <c r="P158" i="40"/>
  <c r="P340" i="40"/>
  <c r="P184" i="40"/>
  <c r="P366" i="40"/>
  <c r="P210" i="40"/>
  <c r="P392" i="40"/>
  <c r="P418" i="40"/>
  <c r="P288" i="40"/>
  <c r="P132" i="40"/>
  <c r="P54" i="40" l="1"/>
  <c r="AE611" i="47" l="1"/>
  <c r="AE612" i="47"/>
  <c r="F99" i="46" l="1"/>
  <c r="P92" i="46" l="1"/>
  <c r="AB392" i="46" l="1"/>
  <c r="AB210" i="46"/>
  <c r="AB184" i="46"/>
  <c r="P99" i="46"/>
  <c r="P626" i="46"/>
  <c r="AE619" i="46"/>
  <c r="AB366" i="46"/>
  <c r="AB418" i="46"/>
  <c r="AB39" i="46"/>
  <c r="AB132" i="46"/>
  <c r="AB444" i="46"/>
  <c r="AB47" i="46"/>
  <c r="AB158" i="46"/>
  <c r="AB340" i="46"/>
  <c r="AB262" i="46"/>
  <c r="AB288" i="46"/>
  <c r="AB236" i="46"/>
  <c r="AB314" i="46"/>
  <c r="P39" i="46" l="1"/>
  <c r="P132" i="46"/>
  <c r="P340" i="46"/>
  <c r="P158" i="46"/>
  <c r="P236" i="46"/>
  <c r="P262" i="46"/>
  <c r="P418" i="46"/>
  <c r="AB54" i="46"/>
  <c r="AE626" i="46"/>
  <c r="P392" i="46"/>
  <c r="P288" i="46"/>
  <c r="P366" i="46"/>
  <c r="P184" i="46"/>
  <c r="P314" i="46"/>
  <c r="P47" i="46"/>
  <c r="P444" i="46"/>
  <c r="P210" i="46"/>
  <c r="AE630" i="46" l="1"/>
  <c r="P54" i="46"/>
  <c r="F99" i="47" l="1"/>
  <c r="P92" i="47" l="1"/>
  <c r="AB314" i="47" l="1"/>
  <c r="AB184" i="47"/>
  <c r="AB418" i="47"/>
  <c r="AB262" i="47"/>
  <c r="AB236" i="47"/>
  <c r="AB366" i="47"/>
  <c r="AB288" i="47"/>
  <c r="AB47" i="47"/>
  <c r="AB340" i="47"/>
  <c r="AB158" i="47"/>
  <c r="P99" i="47"/>
  <c r="AB444" i="47"/>
  <c r="P626" i="47"/>
  <c r="AE619" i="47"/>
  <c r="AB39" i="47"/>
  <c r="AB132" i="47"/>
  <c r="AB392" i="47"/>
  <c r="AB210" i="47"/>
  <c r="P340" i="47" l="1"/>
  <c r="P418" i="47"/>
  <c r="P47" i="47"/>
  <c r="AB54" i="47"/>
  <c r="AE626" i="47"/>
  <c r="P444" i="47"/>
  <c r="P262" i="47"/>
  <c r="P158" i="47"/>
  <c r="P236" i="47"/>
  <c r="P184" i="47"/>
  <c r="P314" i="47"/>
  <c r="P39" i="47"/>
  <c r="P132" i="47"/>
  <c r="P288" i="47"/>
  <c r="P366" i="47"/>
  <c r="P210" i="47"/>
  <c r="P392" i="47"/>
  <c r="P54" i="47" l="1"/>
  <c r="AE630" i="47"/>
  <c r="AB42" i="48" l="1"/>
  <c r="AB44" i="48"/>
  <c r="AB43" i="48"/>
  <c r="P42" i="48" l="1"/>
  <c r="AB39" i="48"/>
  <c r="AB132" i="48"/>
  <c r="AB47" i="48"/>
  <c r="AB392" i="48"/>
  <c r="P43" i="48"/>
  <c r="AB366" i="48"/>
  <c r="AB236" i="48"/>
  <c r="AB262" i="48"/>
  <c r="AB158" i="48"/>
  <c r="AB444" i="48"/>
  <c r="P44" i="48"/>
  <c r="AB184" i="48"/>
  <c r="AB210" i="48"/>
  <c r="AB340" i="48"/>
  <c r="AB314" i="48"/>
  <c r="AB288" i="48"/>
  <c r="AB418" i="48"/>
  <c r="P210" i="48" l="1"/>
  <c r="P158" i="48"/>
  <c r="P444" i="48"/>
  <c r="P47" i="48"/>
  <c r="P366" i="48"/>
  <c r="AB54" i="48"/>
  <c r="P392" i="48"/>
  <c r="P288" i="48"/>
  <c r="P236" i="48"/>
  <c r="P262" i="48"/>
  <c r="P418" i="48"/>
  <c r="P340" i="48"/>
  <c r="P39" i="48"/>
  <c r="P132" i="48"/>
  <c r="P314" i="48"/>
  <c r="P184" i="48"/>
  <c r="P54" i="48" l="1"/>
  <c r="AE611" i="48" l="1"/>
  <c r="P626" i="48"/>
  <c r="AE612" i="48"/>
  <c r="AE619" i="48" l="1"/>
  <c r="AE626" i="48"/>
  <c r="AE630" i="48" l="1"/>
  <c r="P92" i="48" l="1"/>
  <c r="P99" i="48" l="1"/>
  <c r="AB42" i="52" l="1"/>
  <c r="AB43" i="52"/>
  <c r="P43" i="52" l="1"/>
  <c r="P42" i="52"/>
  <c r="AB44" i="52" l="1"/>
  <c r="P44" i="52" l="1"/>
  <c r="P92" i="52" l="1"/>
  <c r="AB210" i="52" l="1"/>
  <c r="AB288" i="52"/>
  <c r="AB184" i="52"/>
  <c r="AB392" i="52"/>
  <c r="AB262" i="52"/>
  <c r="AB47" i="52"/>
  <c r="AB340" i="52"/>
  <c r="AB418" i="52"/>
  <c r="AE619" i="52"/>
  <c r="P626" i="52"/>
  <c r="AB132" i="52"/>
  <c r="AB39" i="52"/>
  <c r="AB444" i="52"/>
  <c r="AB366" i="52"/>
  <c r="AB314" i="52"/>
  <c r="AB236" i="52"/>
  <c r="AB158" i="52"/>
  <c r="P47" i="52" l="1"/>
  <c r="P184" i="52"/>
  <c r="AE626" i="52"/>
  <c r="P158" i="52"/>
  <c r="P99" i="52"/>
  <c r="P236" i="52"/>
  <c r="P288" i="52"/>
  <c r="P262" i="52"/>
  <c r="P418" i="52"/>
  <c r="P340" i="52"/>
  <c r="P444" i="52"/>
  <c r="P392" i="52"/>
  <c r="P39" i="52"/>
  <c r="P132" i="52"/>
  <c r="P314" i="52"/>
  <c r="AB54" i="52"/>
  <c r="P366" i="52"/>
  <c r="P210" i="52"/>
  <c r="P65" i="52" l="1"/>
  <c r="S481" i="52"/>
  <c r="P54" i="52"/>
  <c r="AE630" i="52"/>
  <c r="S65" i="52" l="1"/>
  <c r="AE619" i="55" l="1"/>
  <c r="P626" i="55"/>
  <c r="AE626" i="55" l="1"/>
  <c r="AE630" i="55" l="1"/>
  <c r="AB43" i="55" l="1"/>
  <c r="P43" i="55" l="1"/>
  <c r="P92" i="55" l="1"/>
  <c r="AE619" i="54" l="1"/>
  <c r="P626" i="54"/>
  <c r="AE626" i="54" l="1"/>
  <c r="AE630" i="54" l="1"/>
  <c r="P92" i="54" l="1"/>
  <c r="I519" i="57" l="1"/>
  <c r="I512" i="57"/>
  <c r="I478" i="57"/>
  <c r="I247" i="8"/>
  <c r="I195" i="8"/>
  <c r="I568" i="57" l="1"/>
  <c r="I518" i="57"/>
  <c r="I450" i="57"/>
  <c r="I480" i="57"/>
  <c r="I488" i="57"/>
  <c r="I502" i="57"/>
  <c r="I510" i="57"/>
  <c r="I532" i="57"/>
  <c r="I540" i="57"/>
  <c r="I554" i="57"/>
  <c r="I562" i="57"/>
  <c r="I571" i="57"/>
  <c r="I457" i="57"/>
  <c r="I464" i="57"/>
  <c r="I494" i="57"/>
  <c r="I531" i="57"/>
  <c r="I538" i="57"/>
  <c r="I449" i="57"/>
  <c r="I129" i="1"/>
  <c r="I451" i="57"/>
  <c r="I459" i="57"/>
  <c r="I468" i="57"/>
  <c r="I481" i="57"/>
  <c r="I489" i="57"/>
  <c r="I503" i="57"/>
  <c r="I511" i="57"/>
  <c r="I520" i="57"/>
  <c r="I533" i="57"/>
  <c r="I541" i="57"/>
  <c r="I555" i="57"/>
  <c r="I563" i="57"/>
  <c r="I572" i="57"/>
  <c r="I487" i="57"/>
  <c r="I547" i="57"/>
  <c r="I476" i="57"/>
  <c r="I484" i="57"/>
  <c r="I493" i="57"/>
  <c r="I514" i="57"/>
  <c r="I528" i="57"/>
  <c r="I536" i="57"/>
  <c r="I545" i="57"/>
  <c r="I558" i="57"/>
  <c r="I566" i="57"/>
  <c r="I454" i="57"/>
  <c r="I479" i="57"/>
  <c r="I509" i="57"/>
  <c r="I129" i="32"/>
  <c r="I477" i="57"/>
  <c r="I507" i="57"/>
  <c r="I515" i="57"/>
  <c r="I529" i="57"/>
  <c r="I537" i="57"/>
  <c r="I546" i="57"/>
  <c r="I559" i="57"/>
  <c r="I567" i="57"/>
  <c r="I539" i="57"/>
  <c r="I452" i="57"/>
  <c r="I469" i="57"/>
  <c r="I482" i="57"/>
  <c r="I490" i="57"/>
  <c r="I521" i="57"/>
  <c r="I534" i="57"/>
  <c r="I542" i="57"/>
  <c r="I556" i="57"/>
  <c r="I564" i="57"/>
  <c r="I573" i="57"/>
  <c r="I456" i="57"/>
  <c r="I495" i="57"/>
  <c r="I508" i="57"/>
  <c r="I560" i="57"/>
  <c r="AI397" i="57"/>
  <c r="I553" i="57"/>
  <c r="I460" i="57"/>
  <c r="I504" i="57"/>
  <c r="I561" i="57"/>
  <c r="I453" i="57"/>
  <c r="I461" i="57"/>
  <c r="I475" i="57"/>
  <c r="I483" i="57"/>
  <c r="I505" i="57"/>
  <c r="F59" i="57"/>
  <c r="I535" i="57"/>
  <c r="I557" i="57"/>
  <c r="I565" i="57"/>
  <c r="I501" i="57"/>
  <c r="I516" i="57"/>
  <c r="I530" i="57"/>
  <c r="I129" i="8"/>
  <c r="AB50" i="57"/>
  <c r="AB51" i="57"/>
  <c r="AI279" i="57"/>
  <c r="AI373" i="57"/>
  <c r="I492" i="57"/>
  <c r="I491" i="57"/>
  <c r="AA38" i="57" l="1"/>
  <c r="AH36" i="57"/>
  <c r="AI287" i="57"/>
  <c r="AJ287" i="57" s="1"/>
  <c r="AI166" i="57"/>
  <c r="F78" i="57"/>
  <c r="F26" i="57" s="1"/>
  <c r="F60" i="57"/>
  <c r="AI371" i="57"/>
  <c r="AI147" i="57"/>
  <c r="AI271" i="57"/>
  <c r="AI269" i="57"/>
  <c r="AD47" i="57"/>
  <c r="W50" i="57"/>
  <c r="W51" i="57"/>
  <c r="AD36" i="57"/>
  <c r="AI285" i="57"/>
  <c r="AJ285" i="57" s="1"/>
  <c r="F74" i="57"/>
  <c r="F22" i="57" s="1"/>
  <c r="AI405" i="57"/>
  <c r="AI402" i="57"/>
  <c r="AI375" i="57"/>
  <c r="AI409" i="57"/>
  <c r="AI353" i="57"/>
  <c r="AI433" i="57"/>
  <c r="AI293" i="57"/>
  <c r="AI270" i="57"/>
  <c r="AI412" i="57"/>
  <c r="AI261" i="57"/>
  <c r="AI282" i="57"/>
  <c r="AI226" i="57"/>
  <c r="P105" i="57"/>
  <c r="P27" i="57" s="1"/>
  <c r="P87" i="57"/>
  <c r="P9" i="57" s="1"/>
  <c r="AA48" i="57"/>
  <c r="I486" i="57"/>
  <c r="I496" i="57" s="1"/>
  <c r="F70" i="57"/>
  <c r="I485" i="57"/>
  <c r="F69" i="57"/>
  <c r="AC48" i="57"/>
  <c r="I506" i="57"/>
  <c r="F64" i="57"/>
  <c r="I462" i="57"/>
  <c r="F72" i="57"/>
  <c r="AI347" i="57"/>
  <c r="I569" i="57"/>
  <c r="I574" i="57" s="1"/>
  <c r="AI415" i="57"/>
  <c r="AI376" i="57"/>
  <c r="AE35" i="57"/>
  <c r="Z48" i="57"/>
  <c r="AI349" i="57"/>
  <c r="AI320" i="57"/>
  <c r="I517" i="57"/>
  <c r="AI232" i="57"/>
  <c r="AI256" i="57"/>
  <c r="AD418" i="57"/>
  <c r="F7" i="57"/>
  <c r="I59" i="57"/>
  <c r="F79" i="57"/>
  <c r="AI438" i="57"/>
  <c r="P97" i="57"/>
  <c r="P19" i="57" s="1"/>
  <c r="P95" i="57"/>
  <c r="AG46" i="57"/>
  <c r="AD35" i="57"/>
  <c r="AI199" i="57"/>
  <c r="AE53" i="57"/>
  <c r="AI235" i="57"/>
  <c r="AJ235" i="57" s="1"/>
  <c r="AI183" i="57"/>
  <c r="AJ183" i="57" s="1"/>
  <c r="AA40" i="57"/>
  <c r="AC37" i="57"/>
  <c r="AD53" i="57"/>
  <c r="V38" i="57"/>
  <c r="AC46" i="57"/>
  <c r="V48" i="57"/>
  <c r="AI126" i="57"/>
  <c r="V41" i="57"/>
  <c r="AI112" i="57"/>
  <c r="V34" i="57"/>
  <c r="AF34" i="57"/>
  <c r="AA39" i="57"/>
  <c r="I513" i="57"/>
  <c r="F71" i="57"/>
  <c r="W40" i="57"/>
  <c r="AE46" i="57"/>
  <c r="AH51" i="57"/>
  <c r="AI168" i="57"/>
  <c r="AA41" i="57"/>
  <c r="AI119" i="57"/>
  <c r="AD34" i="57"/>
  <c r="AG39" i="57"/>
  <c r="AE38" i="57"/>
  <c r="AI277" i="57"/>
  <c r="AC35" i="57"/>
  <c r="AA35" i="57"/>
  <c r="AD52" i="57"/>
  <c r="AG50" i="57"/>
  <c r="V33" i="57"/>
  <c r="AI298" i="57"/>
  <c r="AI254" i="57"/>
  <c r="AC33" i="57"/>
  <c r="AI276" i="57"/>
  <c r="AI388" i="57"/>
  <c r="AI255" i="57"/>
  <c r="AH34" i="57"/>
  <c r="AI234" i="57"/>
  <c r="AJ234" i="57" s="1"/>
  <c r="AB52" i="57"/>
  <c r="AC38" i="57"/>
  <c r="AI220" i="57"/>
  <c r="AI363" i="57"/>
  <c r="AJ363" i="57" s="1"/>
  <c r="AI384" i="57"/>
  <c r="AE36" i="57"/>
  <c r="AG52" i="57"/>
  <c r="I527" i="57"/>
  <c r="F548" i="57"/>
  <c r="I455" i="57"/>
  <c r="F65" i="57"/>
  <c r="V37" i="57"/>
  <c r="I458" i="57"/>
  <c r="F68" i="57"/>
  <c r="P86" i="57"/>
  <c r="P8" i="57" s="1"/>
  <c r="P88" i="57"/>
  <c r="P10" i="57" s="1"/>
  <c r="AI407" i="57"/>
  <c r="P85" i="57"/>
  <c r="P7" i="57" s="1"/>
  <c r="P104" i="57"/>
  <c r="AI372" i="57"/>
  <c r="AH46" i="57"/>
  <c r="AI362" i="57"/>
  <c r="AI286" i="57"/>
  <c r="AJ286" i="57" s="1"/>
  <c r="AI182" i="57"/>
  <c r="AJ182" i="57" s="1"/>
  <c r="AI229" i="57"/>
  <c r="Z41" i="57"/>
  <c r="AH52" i="57"/>
  <c r="AI228" i="57"/>
  <c r="AA158" i="57"/>
  <c r="Z47" i="57"/>
  <c r="W36" i="57"/>
  <c r="AI230" i="57"/>
  <c r="Z53" i="57"/>
  <c r="V51" i="57"/>
  <c r="AI129" i="57"/>
  <c r="AD51" i="57"/>
  <c r="AG38" i="57"/>
  <c r="W48" i="57"/>
  <c r="AC41" i="57"/>
  <c r="W34" i="57"/>
  <c r="AE39" i="57"/>
  <c r="F470" i="57"/>
  <c r="AI295" i="57"/>
  <c r="V184" i="57"/>
  <c r="Y39" i="57"/>
  <c r="AI364" i="57"/>
  <c r="AJ364" i="57" s="1"/>
  <c r="AI246" i="57"/>
  <c r="AE41" i="57"/>
  <c r="AC51" i="57"/>
  <c r="AI350" i="57"/>
  <c r="AI337" i="57"/>
  <c r="AJ337" i="57" s="1"/>
  <c r="AI149" i="57"/>
  <c r="AI442" i="57"/>
  <c r="X50" i="57"/>
  <c r="V53" i="57"/>
  <c r="AI218" i="57"/>
  <c r="AA37" i="57"/>
  <c r="AI332" i="57"/>
  <c r="F496" i="57"/>
  <c r="AH33" i="57"/>
  <c r="I60" i="57"/>
  <c r="F8" i="57"/>
  <c r="AC50" i="57"/>
  <c r="AI327" i="57"/>
  <c r="AG48" i="57"/>
  <c r="AI245" i="57"/>
  <c r="AI411" i="57"/>
  <c r="I78" i="57"/>
  <c r="Z52" i="57"/>
  <c r="AA36" i="57"/>
  <c r="AG41" i="57"/>
  <c r="AI306" i="57"/>
  <c r="AD38" i="57"/>
  <c r="AG47" i="57"/>
  <c r="AI307" i="57"/>
  <c r="AD37" i="57"/>
  <c r="AI202" i="57"/>
  <c r="AF50" i="57"/>
  <c r="AI193" i="57"/>
  <c r="AA47" i="57"/>
  <c r="AD158" i="57"/>
  <c r="W47" i="57"/>
  <c r="AG51" i="57"/>
  <c r="AD46" i="57"/>
  <c r="AA33" i="57"/>
  <c r="AG34" i="57"/>
  <c r="AD39" i="57"/>
  <c r="AI123" i="57"/>
  <c r="AH35" i="57"/>
  <c r="AI312" i="57"/>
  <c r="AI329" i="57"/>
  <c r="W52" i="57"/>
  <c r="AI358" i="57"/>
  <c r="AI172" i="57"/>
  <c r="AE33" i="57"/>
  <c r="AI180" i="57"/>
  <c r="AI333" i="57"/>
  <c r="AH41" i="57"/>
  <c r="AI428" i="57"/>
  <c r="W38" i="57"/>
  <c r="AI227" i="57"/>
  <c r="AI206" i="57"/>
  <c r="F66" i="57"/>
  <c r="F62" i="57"/>
  <c r="I466" i="57"/>
  <c r="AI355" i="57"/>
  <c r="AI191" i="57"/>
  <c r="V35" i="57"/>
  <c r="AI305" i="57"/>
  <c r="AI401" i="57"/>
  <c r="AI194" i="57"/>
  <c r="AI242" i="57"/>
  <c r="AI280" i="57"/>
  <c r="AI272" i="57"/>
  <c r="AI201" i="57"/>
  <c r="AI321" i="57"/>
  <c r="AI181" i="57"/>
  <c r="AJ181" i="57" s="1"/>
  <c r="AE52" i="57"/>
  <c r="AI165" i="57"/>
  <c r="AI141" i="57"/>
  <c r="AI137" i="57"/>
  <c r="Z34" i="57"/>
  <c r="Z40" i="57"/>
  <c r="AI138" i="57"/>
  <c r="AE158" i="57"/>
  <c r="AI113" i="57"/>
  <c r="W35" i="57"/>
  <c r="W46" i="57"/>
  <c r="AC52" i="57"/>
  <c r="AD41" i="57"/>
  <c r="AC34" i="57"/>
  <c r="AI331" i="57"/>
  <c r="AI275" i="57"/>
  <c r="W33" i="57"/>
  <c r="W132" i="57"/>
  <c r="V46" i="57"/>
  <c r="AI150" i="57"/>
  <c r="AI431" i="57"/>
  <c r="AI281" i="57"/>
  <c r="AI139" i="57"/>
  <c r="AF33" i="57"/>
  <c r="AI359" i="57"/>
  <c r="AA52" i="57"/>
  <c r="AI360" i="57"/>
  <c r="AI324" i="57"/>
  <c r="AF48" i="57"/>
  <c r="Z51" i="57"/>
  <c r="AG40" i="57"/>
  <c r="AI128" i="57"/>
  <c r="AI294" i="57"/>
  <c r="AF51" i="57"/>
  <c r="AI249" i="57"/>
  <c r="AI197" i="57"/>
  <c r="V36" i="57"/>
  <c r="Y48" i="57"/>
  <c r="F63" i="57"/>
  <c r="F67" i="57"/>
  <c r="AI424" i="57"/>
  <c r="AI399" i="57"/>
  <c r="AI354" i="57"/>
  <c r="AI284" i="57"/>
  <c r="AE47" i="57"/>
  <c r="V39" i="57"/>
  <c r="AI301" i="57"/>
  <c r="Z35" i="57"/>
  <c r="AA50" i="57"/>
  <c r="AI425" i="57"/>
  <c r="Y35" i="57"/>
  <c r="AE37" i="57"/>
  <c r="AI241" i="57"/>
  <c r="AI365" i="57"/>
  <c r="AJ365" i="57" s="1"/>
  <c r="P100" i="57"/>
  <c r="P22" i="57" s="1"/>
  <c r="P98" i="57"/>
  <c r="P20" i="57" s="1"/>
  <c r="AH37" i="57"/>
  <c r="I543" i="57"/>
  <c r="AI311" i="57"/>
  <c r="AI374" i="57"/>
  <c r="AE51" i="57"/>
  <c r="AI339" i="57"/>
  <c r="AJ339" i="57" s="1"/>
  <c r="AA34" i="57"/>
  <c r="AI323" i="57"/>
  <c r="AI386" i="57"/>
  <c r="AI334" i="57"/>
  <c r="P93" i="57"/>
  <c r="P15" i="57" s="1"/>
  <c r="AI223" i="57"/>
  <c r="AI217" i="57"/>
  <c r="AI260" i="57"/>
  <c r="AF41" i="57"/>
  <c r="AI345" i="57"/>
  <c r="AI296" i="57"/>
  <c r="AH48" i="57"/>
  <c r="V52" i="57"/>
  <c r="AI130" i="57"/>
  <c r="AI267" i="57"/>
  <c r="AI151" i="57"/>
  <c r="AG158" i="57"/>
  <c r="AI225" i="57"/>
  <c r="AI171" i="57"/>
  <c r="AH53" i="57"/>
  <c r="AI120" i="57"/>
  <c r="AD33" i="57"/>
  <c r="AD48" i="57"/>
  <c r="AI215" i="57"/>
  <c r="W41" i="57"/>
  <c r="AE34" i="57"/>
  <c r="AD50" i="57"/>
  <c r="AI224" i="57"/>
  <c r="AI297" i="57"/>
  <c r="Z46" i="57"/>
  <c r="AI233" i="57"/>
  <c r="AJ233" i="57" s="1"/>
  <c r="AI423" i="57"/>
  <c r="AI111" i="57"/>
  <c r="Y33" i="57"/>
  <c r="AE50" i="57"/>
  <c r="V47" i="57"/>
  <c r="AI322" i="57"/>
  <c r="AI173" i="57"/>
  <c r="AI385" i="57"/>
  <c r="AB53" i="57"/>
  <c r="X47" i="57"/>
  <c r="AD40" i="57"/>
  <c r="AI207" i="57"/>
  <c r="AJ207" i="57" s="1"/>
  <c r="AI176" i="57"/>
  <c r="AI302" i="57"/>
  <c r="X51" i="57"/>
  <c r="Z37" i="57"/>
  <c r="AC53" i="57"/>
  <c r="AG37" i="57"/>
  <c r="AF37" i="57"/>
  <c r="AA53" i="57"/>
  <c r="I463" i="57"/>
  <c r="F73" i="57"/>
  <c r="I467" i="57"/>
  <c r="F77" i="57"/>
  <c r="AI268" i="57"/>
  <c r="AI336" i="57"/>
  <c r="AI389" i="57"/>
  <c r="AI190" i="57"/>
  <c r="AI189" i="57"/>
  <c r="AG33" i="57"/>
  <c r="AC36" i="57"/>
  <c r="AI319" i="57"/>
  <c r="AI328" i="57"/>
  <c r="AF35" i="57"/>
  <c r="AG35" i="57"/>
  <c r="I74" i="57"/>
  <c r="P89" i="57"/>
  <c r="P11" i="57" s="1"/>
  <c r="P103" i="57"/>
  <c r="AI436" i="57"/>
  <c r="AH38" i="57"/>
  <c r="P90" i="57"/>
  <c r="P12" i="57" s="1"/>
  <c r="AI427" i="57"/>
  <c r="AI414" i="57"/>
  <c r="I544" i="57"/>
  <c r="AI443" i="57"/>
  <c r="I570" i="57"/>
  <c r="AI417" i="57"/>
  <c r="AI383" i="57"/>
  <c r="AI435" i="57"/>
  <c r="AI348" i="57"/>
  <c r="AI338" i="57"/>
  <c r="AJ338" i="57" s="1"/>
  <c r="AA51" i="57"/>
  <c r="AI219" i="57"/>
  <c r="AI204" i="57"/>
  <c r="AI178" i="57"/>
  <c r="AI155" i="57"/>
  <c r="AH50" i="57"/>
  <c r="AI216" i="57"/>
  <c r="AI192" i="57"/>
  <c r="AI131" i="57"/>
  <c r="AJ131" i="57" s="1"/>
  <c r="Y53" i="57"/>
  <c r="Y38" i="57"/>
  <c r="W53" i="57"/>
  <c r="AE40" i="57"/>
  <c r="AI175" i="57"/>
  <c r="AG53" i="57"/>
  <c r="W39" i="57"/>
  <c r="W37" i="57"/>
  <c r="AE48" i="57"/>
  <c r="AI379" i="57"/>
  <c r="AI142" i="57"/>
  <c r="AI410" i="57"/>
  <c r="AI163" i="57"/>
  <c r="Z33" i="57"/>
  <c r="AI441" i="57"/>
  <c r="AI208" i="57"/>
  <c r="AJ208" i="57" s="1"/>
  <c r="Z36" i="57"/>
  <c r="AI308" i="57"/>
  <c r="AI346" i="57"/>
  <c r="AA46" i="57"/>
  <c r="AI209" i="57"/>
  <c r="AJ209" i="57" s="1"/>
  <c r="V40" i="57"/>
  <c r="Y46" i="57"/>
  <c r="AF39" i="57"/>
  <c r="AI167" i="57"/>
  <c r="Y37" i="57"/>
  <c r="AI313" i="57"/>
  <c r="X37" i="57"/>
  <c r="Y52" i="57"/>
  <c r="F574" i="57"/>
  <c r="F61" i="57"/>
  <c r="Z418" i="57"/>
  <c r="AG418" i="57"/>
  <c r="AA418" i="57"/>
  <c r="AE418" i="57"/>
  <c r="AH158" i="57"/>
  <c r="AA184" i="57"/>
  <c r="AI432" i="57"/>
  <c r="AI357" i="57"/>
  <c r="S166" i="57"/>
  <c r="S216" i="57"/>
  <c r="AJ216" i="57" s="1"/>
  <c r="W184" i="57"/>
  <c r="S433" i="57"/>
  <c r="AJ433" i="57" s="1"/>
  <c r="W392" i="57"/>
  <c r="Z392" i="57"/>
  <c r="AI380" i="57"/>
  <c r="Y626" i="57"/>
  <c r="AI303" i="57"/>
  <c r="P51" i="57"/>
  <c r="AB49" i="57"/>
  <c r="AA392" i="57"/>
  <c r="AH392" i="57"/>
  <c r="Z366" i="57"/>
  <c r="AA366" i="57"/>
  <c r="S354" i="57"/>
  <c r="AI330" i="57"/>
  <c r="S408" i="57"/>
  <c r="AI148" i="57"/>
  <c r="AH236" i="57"/>
  <c r="AF619" i="57"/>
  <c r="AA444" i="57"/>
  <c r="AE132" i="57"/>
  <c r="AF618" i="57"/>
  <c r="S431" i="57"/>
  <c r="AJ431" i="57" s="1"/>
  <c r="AD392" i="57"/>
  <c r="Z340" i="57"/>
  <c r="S397" i="57"/>
  <c r="S173" i="57"/>
  <c r="S175" i="57"/>
  <c r="AJ175" i="57" s="1"/>
  <c r="AD132" i="57"/>
  <c r="Z314" i="57"/>
  <c r="AF611" i="57"/>
  <c r="AF622" i="57"/>
  <c r="AI278" i="57"/>
  <c r="AA132" i="57"/>
  <c r="AF624" i="57"/>
  <c r="Y392" i="57"/>
  <c r="AI304" i="57"/>
  <c r="AA210" i="57"/>
  <c r="AA288" i="57"/>
  <c r="Z288" i="57"/>
  <c r="S321" i="57" l="1"/>
  <c r="AJ321" i="57" s="1"/>
  <c r="S409" i="57"/>
  <c r="AJ409" i="57" s="1"/>
  <c r="S436" i="57"/>
  <c r="AJ166" i="57"/>
  <c r="X33" i="57"/>
  <c r="AI33" i="57" s="1"/>
  <c r="AI259" i="57"/>
  <c r="AH184" i="57"/>
  <c r="S150" i="57"/>
  <c r="AJ150" i="57" s="1"/>
  <c r="Q47" i="57"/>
  <c r="AB47" i="57"/>
  <c r="Y50" i="57"/>
  <c r="AF36" i="57"/>
  <c r="X46" i="57"/>
  <c r="AI114" i="57"/>
  <c r="AI391" i="57"/>
  <c r="AJ391" i="57" s="1"/>
  <c r="X35" i="57"/>
  <c r="AI35" i="57" s="1"/>
  <c r="Z38" i="57"/>
  <c r="AF614" i="57"/>
  <c r="X158" i="57"/>
  <c r="AH40" i="57"/>
  <c r="S424" i="57"/>
  <c r="AJ424" i="57" s="1"/>
  <c r="AA626" i="57"/>
  <c r="S301" i="57"/>
  <c r="AJ301" i="57" s="1"/>
  <c r="AB626" i="57"/>
  <c r="AF47" i="57"/>
  <c r="X39" i="57"/>
  <c r="X52" i="57"/>
  <c r="X48" i="57"/>
  <c r="AI48" i="57" s="1"/>
  <c r="AI152" i="57"/>
  <c r="AI416" i="57"/>
  <c r="Y132" i="57"/>
  <c r="S376" i="57"/>
  <c r="AJ376" i="57" s="1"/>
  <c r="AI195" i="57"/>
  <c r="Q39" i="57"/>
  <c r="S178" i="57"/>
  <c r="S441" i="57"/>
  <c r="S417" i="57"/>
  <c r="AJ417" i="57" s="1"/>
  <c r="Y184" i="57"/>
  <c r="AG36" i="57"/>
  <c r="AI310" i="57"/>
  <c r="AI440" i="57"/>
  <c r="Y51" i="57"/>
  <c r="AF40" i="57"/>
  <c r="AF52" i="57"/>
  <c r="Z50" i="57"/>
  <c r="AF53" i="57"/>
  <c r="X34" i="57"/>
  <c r="S427" i="57"/>
  <c r="AJ427" i="57" s="1"/>
  <c r="S112" i="57"/>
  <c r="AJ112" i="57" s="1"/>
  <c r="AF615" i="57"/>
  <c r="R41" i="57"/>
  <c r="S415" i="57"/>
  <c r="AF46" i="57"/>
  <c r="AI177" i="57"/>
  <c r="AI437" i="57"/>
  <c r="AJ354" i="57"/>
  <c r="I522" i="57"/>
  <c r="E523" i="57" s="1"/>
  <c r="P25" i="57"/>
  <c r="I227" i="57"/>
  <c r="AI390" i="57"/>
  <c r="AI400" i="57"/>
  <c r="AJ397" i="57"/>
  <c r="AF366" i="57"/>
  <c r="AF210" i="57"/>
  <c r="AE340" i="57"/>
  <c r="AG444" i="57"/>
  <c r="AD236" i="57"/>
  <c r="Y210" i="57"/>
  <c r="AH49" i="57"/>
  <c r="AG314" i="57"/>
  <c r="S200" i="57"/>
  <c r="AF340" i="57"/>
  <c r="AD340" i="57"/>
  <c r="P101" i="57"/>
  <c r="S123" i="57"/>
  <c r="AJ123" i="57" s="1"/>
  <c r="Q34" i="57"/>
  <c r="AE366" i="57"/>
  <c r="M41" i="57"/>
  <c r="X626" i="57"/>
  <c r="S379" i="57"/>
  <c r="AJ379" i="57" s="1"/>
  <c r="AF236" i="57"/>
  <c r="X236" i="57"/>
  <c r="S405" i="57"/>
  <c r="AJ405" i="57" s="1"/>
  <c r="S320" i="57"/>
  <c r="AJ320" i="57" s="1"/>
  <c r="Z184" i="57"/>
  <c r="AJ436" i="57"/>
  <c r="AJ178" i="57"/>
  <c r="S222" i="57"/>
  <c r="AJ222" i="57" s="1"/>
  <c r="AI222" i="57"/>
  <c r="AI356" i="57"/>
  <c r="AI382" i="57"/>
  <c r="L37" i="57"/>
  <c r="S246" i="57"/>
  <c r="AJ246" i="57" s="1"/>
  <c r="S322" i="57"/>
  <c r="AJ322" i="57" s="1"/>
  <c r="S149" i="57"/>
  <c r="AJ149" i="57" s="1"/>
  <c r="Q35" i="57"/>
  <c r="S139" i="57"/>
  <c r="AJ139" i="57" s="1"/>
  <c r="S142" i="57"/>
  <c r="AJ142" i="57" s="1"/>
  <c r="S128" i="57"/>
  <c r="AJ128" i="57" s="1"/>
  <c r="S434" i="57"/>
  <c r="S304" i="57"/>
  <c r="AJ304" i="57" s="1"/>
  <c r="AC340" i="57"/>
  <c r="S147" i="57"/>
  <c r="AJ147" i="57" s="1"/>
  <c r="S384" i="57"/>
  <c r="AJ384" i="57" s="1"/>
  <c r="S416" i="57"/>
  <c r="AJ416" i="57" s="1"/>
  <c r="S414" i="57"/>
  <c r="AJ414" i="57" s="1"/>
  <c r="S114" i="57"/>
  <c r="AJ114" i="57" s="1"/>
  <c r="M37" i="57"/>
  <c r="AJ441" i="57"/>
  <c r="AI164" i="57"/>
  <c r="M40" i="57"/>
  <c r="V366" i="57"/>
  <c r="AI426" i="57"/>
  <c r="AF158" i="57"/>
  <c r="I66" i="57"/>
  <c r="F14" i="57"/>
  <c r="AI37" i="57"/>
  <c r="AJ415" i="57"/>
  <c r="I64" i="57"/>
  <c r="F12" i="57"/>
  <c r="I70" i="57"/>
  <c r="F18" i="57"/>
  <c r="AD288" i="57"/>
  <c r="AE210" i="57"/>
  <c r="M36" i="57"/>
  <c r="Z444" i="57"/>
  <c r="X444" i="57"/>
  <c r="M34" i="57"/>
  <c r="S280" i="57"/>
  <c r="AJ280" i="57" s="1"/>
  <c r="R46" i="57"/>
  <c r="S330" i="57"/>
  <c r="AJ330" i="57" s="1"/>
  <c r="S152" i="57"/>
  <c r="AJ152" i="57" s="1"/>
  <c r="AG236" i="57"/>
  <c r="L34" i="57"/>
  <c r="S242" i="57"/>
  <c r="AJ242" i="57" s="1"/>
  <c r="AF623" i="57"/>
  <c r="AD184" i="57"/>
  <c r="AE392" i="57"/>
  <c r="S323" i="57"/>
  <c r="AJ323" i="57" s="1"/>
  <c r="Q41" i="57"/>
  <c r="O35" i="57"/>
  <c r="L48" i="57"/>
  <c r="S430" i="57"/>
  <c r="AI430" i="57"/>
  <c r="S190" i="57"/>
  <c r="AJ190" i="57" s="1"/>
  <c r="S269" i="57"/>
  <c r="AJ269" i="57" s="1"/>
  <c r="S327" i="57"/>
  <c r="AJ327" i="57" s="1"/>
  <c r="S245" i="57"/>
  <c r="AJ245" i="57" s="1"/>
  <c r="S305" i="57"/>
  <c r="AJ305" i="57" s="1"/>
  <c r="R48" i="57"/>
  <c r="S168" i="57"/>
  <c r="AJ168" i="57" s="1"/>
  <c r="AH210" i="57"/>
  <c r="R40" i="57"/>
  <c r="AI352" i="57"/>
  <c r="AF184" i="57"/>
  <c r="AC47" i="57"/>
  <c r="AI47" i="57" s="1"/>
  <c r="AE184" i="57"/>
  <c r="S324" i="57"/>
  <c r="AJ324" i="57" s="1"/>
  <c r="S145" i="57"/>
  <c r="AJ145" i="57" s="1"/>
  <c r="S156" i="57"/>
  <c r="AI145" i="57"/>
  <c r="V210" i="57"/>
  <c r="Q51" i="57"/>
  <c r="AI125" i="57"/>
  <c r="S258" i="57"/>
  <c r="Y41" i="57"/>
  <c r="F15" i="57"/>
  <c r="I67" i="57"/>
  <c r="Y47" i="57"/>
  <c r="Z39" i="57"/>
  <c r="AI115" i="57"/>
  <c r="I548" i="57"/>
  <c r="F522" i="57"/>
  <c r="W444" i="57"/>
  <c r="S359" i="57"/>
  <c r="AJ359" i="57" s="1"/>
  <c r="S306" i="57"/>
  <c r="AJ306" i="57" s="1"/>
  <c r="O33" i="57"/>
  <c r="S347" i="57"/>
  <c r="AJ347" i="57" s="1"/>
  <c r="S407" i="57"/>
  <c r="AJ407" i="57" s="1"/>
  <c r="AC236" i="57"/>
  <c r="Q37" i="57"/>
  <c r="AI52" i="57"/>
  <c r="I65" i="57"/>
  <c r="S228" i="57"/>
  <c r="AJ228" i="57" s="1"/>
  <c r="S398" i="57"/>
  <c r="N52" i="57"/>
  <c r="L39" i="57"/>
  <c r="AI198" i="57"/>
  <c r="AI408" i="57"/>
  <c r="I465" i="57"/>
  <c r="I470" i="57" s="1"/>
  <c r="F75" i="57"/>
  <c r="AF610" i="57"/>
  <c r="N340" i="57"/>
  <c r="AG366" i="57"/>
  <c r="S230" i="57"/>
  <c r="AJ230" i="57" s="1"/>
  <c r="AH314" i="57"/>
  <c r="S348" i="57"/>
  <c r="AJ348" i="57" s="1"/>
  <c r="S164" i="57"/>
  <c r="AJ164" i="57" s="1"/>
  <c r="Z236" i="57"/>
  <c r="S119" i="57"/>
  <c r="AJ119" i="57" s="1"/>
  <c r="S353" i="57"/>
  <c r="AJ353" i="57" s="1"/>
  <c r="P102" i="57"/>
  <c r="S381" i="57"/>
  <c r="AJ381" i="57" s="1"/>
  <c r="S334" i="57"/>
  <c r="AJ334" i="57" s="1"/>
  <c r="M35" i="57"/>
  <c r="S224" i="57"/>
  <c r="AJ224" i="57" s="1"/>
  <c r="S275" i="57"/>
  <c r="AJ275" i="57" s="1"/>
  <c r="S192" i="57"/>
  <c r="AJ192" i="57" s="1"/>
  <c r="Z626" i="57"/>
  <c r="S193" i="57"/>
  <c r="AJ193" i="57" s="1"/>
  <c r="Q46" i="57"/>
  <c r="S170" i="57"/>
  <c r="AJ170" i="57" s="1"/>
  <c r="AI170" i="57"/>
  <c r="S276" i="57"/>
  <c r="AJ276" i="57" s="1"/>
  <c r="S332" i="57"/>
  <c r="AJ332" i="57" s="1"/>
  <c r="S410" i="57"/>
  <c r="AJ410" i="57" s="1"/>
  <c r="AC288" i="57"/>
  <c r="S374" i="57"/>
  <c r="AJ374" i="57" s="1"/>
  <c r="L53" i="57"/>
  <c r="S157" i="57"/>
  <c r="AJ157" i="57" s="1"/>
  <c r="S326" i="57"/>
  <c r="AJ326" i="57" s="1"/>
  <c r="S440" i="57"/>
  <c r="AJ440" i="57" s="1"/>
  <c r="O37" i="57"/>
  <c r="X184" i="57"/>
  <c r="AI121" i="57"/>
  <c r="X53" i="57"/>
  <c r="M50" i="57"/>
  <c r="Q52" i="57"/>
  <c r="M418" i="57"/>
  <c r="R158" i="57"/>
  <c r="Y418" i="57"/>
  <c r="AF38" i="57"/>
  <c r="X38" i="57"/>
  <c r="AI398" i="57"/>
  <c r="Z210" i="57"/>
  <c r="AJ173" i="57"/>
  <c r="Y236" i="57"/>
  <c r="S197" i="57"/>
  <c r="AJ197" i="57" s="1"/>
  <c r="S402" i="57"/>
  <c r="AJ402" i="57" s="1"/>
  <c r="AC366" i="57"/>
  <c r="Z158" i="57"/>
  <c r="W158" i="57"/>
  <c r="F11" i="57"/>
  <c r="I63" i="57"/>
  <c r="Q53" i="57"/>
  <c r="W210" i="57"/>
  <c r="Y314" i="57"/>
  <c r="W366" i="57"/>
  <c r="S372" i="57"/>
  <c r="AJ372" i="57" s="1"/>
  <c r="S307" i="57"/>
  <c r="AJ307" i="57" s="1"/>
  <c r="S279" i="57"/>
  <c r="AJ279" i="57" s="1"/>
  <c r="S331" i="57"/>
  <c r="AJ331" i="57" s="1"/>
  <c r="I77" i="57"/>
  <c r="F25" i="57"/>
  <c r="R47" i="57"/>
  <c r="S293" i="57"/>
  <c r="Z132" i="57"/>
  <c r="AH132" i="57"/>
  <c r="S229" i="57"/>
  <c r="AJ229" i="57" s="1"/>
  <c r="S295" i="57"/>
  <c r="AJ295" i="57" s="1"/>
  <c r="R34" i="57"/>
  <c r="S328" i="57"/>
  <c r="AJ328" i="57" s="1"/>
  <c r="S215" i="57"/>
  <c r="S163" i="57"/>
  <c r="P47" i="57"/>
  <c r="AA236" i="57"/>
  <c r="S425" i="57"/>
  <c r="AJ425" i="57" s="1"/>
  <c r="S172" i="57"/>
  <c r="AJ172" i="57" s="1"/>
  <c r="Q48" i="57"/>
  <c r="S298" i="57"/>
  <c r="AJ298" i="57" s="1"/>
  <c r="N33" i="57"/>
  <c r="N34" i="57"/>
  <c r="S223" i="57"/>
  <c r="AJ223" i="57" s="1"/>
  <c r="AI118" i="57"/>
  <c r="M48" i="57"/>
  <c r="Q33" i="57"/>
  <c r="Q158" i="57"/>
  <c r="S401" i="57"/>
  <c r="AJ401" i="57" s="1"/>
  <c r="X132" i="57"/>
  <c r="AC158" i="57"/>
  <c r="N39" i="57"/>
  <c r="S198" i="57"/>
  <c r="AI434" i="57"/>
  <c r="S442" i="57"/>
  <c r="AJ442" i="57" s="1"/>
  <c r="S443" i="57"/>
  <c r="AJ443" i="57" s="1"/>
  <c r="S438" i="57"/>
  <c r="AJ438" i="57" s="1"/>
  <c r="O53" i="57"/>
  <c r="AF418" i="57"/>
  <c r="AI377" i="57"/>
  <c r="S311" i="57"/>
  <c r="AJ311" i="57" s="1"/>
  <c r="AI140" i="57"/>
  <c r="S312" i="57"/>
  <c r="AJ312" i="57" s="1"/>
  <c r="AI157" i="57"/>
  <c r="AI243" i="57"/>
  <c r="R38" i="57"/>
  <c r="Q38" i="57"/>
  <c r="I79" i="57"/>
  <c r="F27" i="57"/>
  <c r="I69" i="57"/>
  <c r="F17" i="57"/>
  <c r="S382" i="57"/>
  <c r="X40" i="57"/>
  <c r="N35" i="57"/>
  <c r="AG288" i="57"/>
  <c r="Y444" i="57"/>
  <c r="S126" i="57"/>
  <c r="AJ126" i="57" s="1"/>
  <c r="S204" i="57"/>
  <c r="AJ204" i="57" s="1"/>
  <c r="AF607" i="57"/>
  <c r="W236" i="57"/>
  <c r="S349" i="57"/>
  <c r="AJ349" i="57" s="1"/>
  <c r="S165" i="57"/>
  <c r="AJ165" i="57" s="1"/>
  <c r="S201" i="57"/>
  <c r="AJ201" i="57" s="1"/>
  <c r="S333" i="57"/>
  <c r="AJ333" i="57" s="1"/>
  <c r="AH366" i="57"/>
  <c r="AI156" i="57"/>
  <c r="AI200" i="57"/>
  <c r="M47" i="57"/>
  <c r="X366" i="57"/>
  <c r="AE288" i="57"/>
  <c r="S268" i="57"/>
  <c r="AJ268" i="57" s="1"/>
  <c r="S383" i="57"/>
  <c r="AJ383" i="57" s="1"/>
  <c r="W340" i="57"/>
  <c r="AF288" i="57"/>
  <c r="X210" i="57"/>
  <c r="S138" i="57"/>
  <c r="AJ138" i="57" s="1"/>
  <c r="AD314" i="57"/>
  <c r="AF606" i="57"/>
  <c r="S411" i="57"/>
  <c r="AJ411" i="57" s="1"/>
  <c r="S267" i="57"/>
  <c r="AD210" i="57"/>
  <c r="AE314" i="57"/>
  <c r="W314" i="57"/>
  <c r="AG340" i="57"/>
  <c r="S130" i="57"/>
  <c r="AJ130" i="57" s="1"/>
  <c r="L52" i="57"/>
  <c r="AE444" i="57"/>
  <c r="L51" i="57"/>
  <c r="S129" i="57"/>
  <c r="AJ129" i="57" s="1"/>
  <c r="S141" i="57"/>
  <c r="AJ141" i="57" s="1"/>
  <c r="S296" i="57"/>
  <c r="AJ296" i="57" s="1"/>
  <c r="Y366" i="57"/>
  <c r="S220" i="57"/>
  <c r="AJ220" i="57" s="1"/>
  <c r="AC626" i="57"/>
  <c r="AG132" i="57"/>
  <c r="AF392" i="57"/>
  <c r="S371" i="57"/>
  <c r="R37" i="57"/>
  <c r="Q40" i="57"/>
  <c r="S272" i="57"/>
  <c r="AJ272" i="57" s="1"/>
  <c r="S435" i="57"/>
  <c r="AJ435" i="57" s="1"/>
  <c r="I375" i="57"/>
  <c r="S375" i="57"/>
  <c r="AJ375" i="57" s="1"/>
  <c r="S386" i="57"/>
  <c r="AJ386" i="57" s="1"/>
  <c r="S140" i="57"/>
  <c r="AJ140" i="57" s="1"/>
  <c r="S389" i="57"/>
  <c r="AJ389" i="57" s="1"/>
  <c r="S254" i="57"/>
  <c r="AJ254" i="57" s="1"/>
  <c r="S350" i="57"/>
  <c r="AJ350" i="57" s="1"/>
  <c r="N40" i="57"/>
  <c r="S255" i="57"/>
  <c r="AJ255" i="57" s="1"/>
  <c r="Q36" i="57"/>
  <c r="S196" i="57"/>
  <c r="AI196" i="57"/>
  <c r="AI406" i="57"/>
  <c r="AI174" i="57"/>
  <c r="S281" i="57"/>
  <c r="AJ281" i="57" s="1"/>
  <c r="AH288" i="57"/>
  <c r="AI381" i="57"/>
  <c r="S151" i="57"/>
  <c r="AJ151" i="57" s="1"/>
  <c r="S412" i="57"/>
  <c r="AJ412" i="57" s="1"/>
  <c r="P52" i="57"/>
  <c r="P26" i="57" s="1"/>
  <c r="O51" i="57"/>
  <c r="S428" i="57"/>
  <c r="AJ428" i="57" s="1"/>
  <c r="Y158" i="57"/>
  <c r="S122" i="57"/>
  <c r="S154" i="57"/>
  <c r="AJ154" i="57" s="1"/>
  <c r="I61" i="57"/>
  <c r="F9" i="57"/>
  <c r="AI46" i="57"/>
  <c r="I73" i="57"/>
  <c r="AI53" i="57"/>
  <c r="V444" i="57"/>
  <c r="F76" i="57"/>
  <c r="AI124" i="57"/>
  <c r="Y34" i="57"/>
  <c r="I68" i="57"/>
  <c r="F16" i="57"/>
  <c r="E575" i="57"/>
  <c r="F575" i="57"/>
  <c r="C575" i="57"/>
  <c r="H575" i="57"/>
  <c r="D575" i="57"/>
  <c r="G575" i="57"/>
  <c r="B575" i="57"/>
  <c r="Y36" i="57"/>
  <c r="X41" i="57"/>
  <c r="AI41" i="57" s="1"/>
  <c r="AI38" i="57"/>
  <c r="F80" i="57"/>
  <c r="I72" i="57"/>
  <c r="F20" i="57"/>
  <c r="X288" i="57"/>
  <c r="AF612" i="57"/>
  <c r="X314" i="57"/>
  <c r="S189" i="57"/>
  <c r="AD366" i="57"/>
  <c r="S356" i="57"/>
  <c r="S277" i="57"/>
  <c r="AJ277" i="57" s="1"/>
  <c r="S155" i="57"/>
  <c r="AJ155" i="57" s="1"/>
  <c r="AI51" i="57"/>
  <c r="X36" i="57"/>
  <c r="S319" i="57"/>
  <c r="W288" i="57"/>
  <c r="AD444" i="57"/>
  <c r="AJ408" i="57"/>
  <c r="S167" i="57"/>
  <c r="AJ167" i="57" s="1"/>
  <c r="S271" i="57"/>
  <c r="AJ271" i="57" s="1"/>
  <c r="S249" i="57"/>
  <c r="AJ249" i="57" s="1"/>
  <c r="S202" i="57"/>
  <c r="AJ202" i="57" s="1"/>
  <c r="S148" i="57"/>
  <c r="AJ148" i="57" s="1"/>
  <c r="S352" i="57"/>
  <c r="AJ352" i="57" s="1"/>
  <c r="S203" i="57"/>
  <c r="S385" i="57"/>
  <c r="AJ385" i="57" s="1"/>
  <c r="AH444" i="57"/>
  <c r="P50" i="57"/>
  <c r="S282" i="57"/>
  <c r="AJ282" i="57" s="1"/>
  <c r="N53" i="57"/>
  <c r="AC314" i="57"/>
  <c r="P600" i="57"/>
  <c r="AG392" i="57"/>
  <c r="AF617" i="57"/>
  <c r="M39" i="57"/>
  <c r="AH340" i="57"/>
  <c r="M38" i="57"/>
  <c r="X340" i="57"/>
  <c r="AH39" i="57"/>
  <c r="S243" i="57"/>
  <c r="AJ243" i="57" s="1"/>
  <c r="S225" i="57"/>
  <c r="AJ225" i="57" s="1"/>
  <c r="Y288" i="57"/>
  <c r="AC49" i="57"/>
  <c r="AG210" i="57"/>
  <c r="S116" i="57"/>
  <c r="AJ116" i="57" s="1"/>
  <c r="AA314" i="57"/>
  <c r="AF314" i="57"/>
  <c r="Y340" i="57"/>
  <c r="AA340" i="57"/>
  <c r="S297" i="57"/>
  <c r="AJ297" i="57" s="1"/>
  <c r="AF605" i="57"/>
  <c r="AF444" i="57"/>
  <c r="R35" i="57"/>
  <c r="S241" i="57"/>
  <c r="S217" i="57"/>
  <c r="AJ217" i="57" s="1"/>
  <c r="N41" i="57"/>
  <c r="S423" i="57"/>
  <c r="AC444" i="57"/>
  <c r="O38" i="57"/>
  <c r="AE236" i="57"/>
  <c r="X392" i="57"/>
  <c r="S355" i="57"/>
  <c r="AJ355" i="57" s="1"/>
  <c r="Y49" i="57"/>
  <c r="S308" i="57"/>
  <c r="AJ308" i="57" s="1"/>
  <c r="S358" i="57"/>
  <c r="AJ358" i="57" s="1"/>
  <c r="S194" i="57"/>
  <c r="AJ194" i="57" s="1"/>
  <c r="S174" i="57"/>
  <c r="S399" i="57"/>
  <c r="AJ399" i="57" s="1"/>
  <c r="S373" i="57"/>
  <c r="AJ373" i="57" s="1"/>
  <c r="S432" i="57"/>
  <c r="AJ432" i="57" s="1"/>
  <c r="S191" i="57"/>
  <c r="AJ191" i="57" s="1"/>
  <c r="P158" i="57"/>
  <c r="S144" i="57"/>
  <c r="AI144" i="57"/>
  <c r="S124" i="57"/>
  <c r="S256" i="57"/>
  <c r="AJ256" i="57" s="1"/>
  <c r="S171" i="57"/>
  <c r="AJ171" i="57" s="1"/>
  <c r="R39" i="57"/>
  <c r="AH418" i="57"/>
  <c r="S300" i="57"/>
  <c r="AJ300" i="57" s="1"/>
  <c r="AI300" i="57"/>
  <c r="AG184" i="57"/>
  <c r="AI326" i="57"/>
  <c r="S302" i="57"/>
  <c r="AJ302" i="57" s="1"/>
  <c r="S346" i="57"/>
  <c r="AJ346" i="57" s="1"/>
  <c r="S244" i="57"/>
  <c r="AJ244" i="57" s="1"/>
  <c r="V418" i="57"/>
  <c r="X418" i="57"/>
  <c r="S227" i="57"/>
  <c r="AJ227" i="57" s="1"/>
  <c r="M46" i="57"/>
  <c r="Y40" i="57"/>
  <c r="R33" i="57"/>
  <c r="AI154" i="57"/>
  <c r="I62" i="57"/>
  <c r="F10" i="57"/>
  <c r="N50" i="57"/>
  <c r="R53" i="57"/>
  <c r="AI244" i="57"/>
  <c r="D497" i="57"/>
  <c r="H497" i="57"/>
  <c r="F497" i="57"/>
  <c r="B497" i="57"/>
  <c r="E497" i="57"/>
  <c r="G497" i="57"/>
  <c r="C497" i="57"/>
  <c r="F19" i="57"/>
  <c r="I71" i="57"/>
  <c r="AI116" i="57"/>
  <c r="S357" i="57"/>
  <c r="AJ357" i="57" s="1"/>
  <c r="I412" i="57"/>
  <c r="C37" i="57"/>
  <c r="M184" i="57"/>
  <c r="S278" i="57"/>
  <c r="AJ278" i="57" s="1"/>
  <c r="G51" i="57"/>
  <c r="S329" i="57"/>
  <c r="AJ329" i="57" s="1"/>
  <c r="C47" i="57"/>
  <c r="I166" i="57"/>
  <c r="S169" i="57"/>
  <c r="N392" i="57"/>
  <c r="I178" i="57"/>
  <c r="I270" i="57"/>
  <c r="I345" i="57"/>
  <c r="V626" i="57"/>
  <c r="P49" i="57"/>
  <c r="P23" i="57" s="1"/>
  <c r="P236" i="57"/>
  <c r="I148" i="57"/>
  <c r="R132" i="57"/>
  <c r="I409" i="57"/>
  <c r="S177" i="57"/>
  <c r="P96" i="57"/>
  <c r="P18" i="57" s="1"/>
  <c r="AD626" i="57"/>
  <c r="I277" i="57"/>
  <c r="I388" i="57"/>
  <c r="H523" i="57" l="1"/>
  <c r="I296" i="57"/>
  <c r="I276" i="57"/>
  <c r="I219" i="57"/>
  <c r="AJ200" i="57"/>
  <c r="C523" i="57"/>
  <c r="I402" i="57"/>
  <c r="AJ177" i="57"/>
  <c r="C41" i="57"/>
  <c r="I429" i="57"/>
  <c r="I428" i="57"/>
  <c r="H40" i="57"/>
  <c r="I295" i="57"/>
  <c r="I305" i="57"/>
  <c r="I438" i="57"/>
  <c r="AJ144" i="57"/>
  <c r="AJ196" i="57"/>
  <c r="AI439" i="57"/>
  <c r="R51" i="57"/>
  <c r="I347" i="57"/>
  <c r="F523" i="57"/>
  <c r="S310" i="57"/>
  <c r="AJ310" i="57" s="1"/>
  <c r="AI203" i="57"/>
  <c r="AJ203" i="57" s="1"/>
  <c r="D523" i="57"/>
  <c r="H46" i="57"/>
  <c r="I194" i="57"/>
  <c r="I223" i="57"/>
  <c r="E48" i="57"/>
  <c r="S345" i="57"/>
  <c r="AJ156" i="57"/>
  <c r="I176" i="57"/>
  <c r="B523" i="57"/>
  <c r="D34" i="57"/>
  <c r="S176" i="57"/>
  <c r="AJ176" i="57" s="1"/>
  <c r="L392" i="57"/>
  <c r="H158" i="57"/>
  <c r="N51" i="57"/>
  <c r="N46" i="57"/>
  <c r="I271" i="57"/>
  <c r="M53" i="57"/>
  <c r="N48" i="57"/>
  <c r="S146" i="57"/>
  <c r="AJ146" i="57" s="1"/>
  <c r="AI146" i="57"/>
  <c r="G523" i="57"/>
  <c r="I523" i="57" s="1"/>
  <c r="I354" i="57"/>
  <c r="I141" i="57"/>
  <c r="I389" i="57"/>
  <c r="O392" i="57"/>
  <c r="I173" i="57"/>
  <c r="O132" i="57"/>
  <c r="I430" i="57"/>
  <c r="I330" i="57"/>
  <c r="I145" i="57"/>
  <c r="R52" i="57"/>
  <c r="O340" i="57"/>
  <c r="S259" i="57"/>
  <c r="AJ259" i="57" s="1"/>
  <c r="AI274" i="57"/>
  <c r="L41" i="57"/>
  <c r="AI361" i="57"/>
  <c r="O41" i="57"/>
  <c r="C48" i="57"/>
  <c r="I254" i="57"/>
  <c r="N38" i="57"/>
  <c r="S261" i="57"/>
  <c r="AJ261" i="57" s="1"/>
  <c r="I404" i="57"/>
  <c r="I410" i="57"/>
  <c r="I138" i="57"/>
  <c r="P184" i="57"/>
  <c r="I407" i="57"/>
  <c r="C46" i="57"/>
  <c r="C40" i="57"/>
  <c r="AJ124" i="57"/>
  <c r="O52" i="57"/>
  <c r="S360" i="57"/>
  <c r="AJ360" i="57" s="1"/>
  <c r="O158" i="57"/>
  <c r="S115" i="57"/>
  <c r="AJ115" i="57" s="1"/>
  <c r="L184" i="57"/>
  <c r="N158" i="57"/>
  <c r="C471" i="57"/>
  <c r="B471" i="57"/>
  <c r="D471" i="57"/>
  <c r="F471" i="57"/>
  <c r="E471" i="57"/>
  <c r="H471" i="57"/>
  <c r="G471" i="57"/>
  <c r="I320" i="57"/>
  <c r="I155" i="57"/>
  <c r="AI283" i="57"/>
  <c r="V288" i="57"/>
  <c r="R418" i="57"/>
  <c r="AA49" i="57"/>
  <c r="I360" i="57"/>
  <c r="I373" i="57"/>
  <c r="G35" i="57"/>
  <c r="I150" i="57"/>
  <c r="E35" i="57"/>
  <c r="I431" i="57"/>
  <c r="I258" i="57"/>
  <c r="I218" i="57"/>
  <c r="O50" i="57"/>
  <c r="M288" i="57"/>
  <c r="O39" i="57"/>
  <c r="Q314" i="57"/>
  <c r="G53" i="57"/>
  <c r="I272" i="57"/>
  <c r="AC184" i="57"/>
  <c r="B35" i="57"/>
  <c r="I113" i="57"/>
  <c r="D158" i="57"/>
  <c r="AE49" i="57"/>
  <c r="AI127" i="57"/>
  <c r="V132" i="57"/>
  <c r="G36" i="57"/>
  <c r="M51" i="57"/>
  <c r="C314" i="57"/>
  <c r="M314" i="57"/>
  <c r="I146" i="57"/>
  <c r="S41" i="57"/>
  <c r="AJ41" i="57" s="1"/>
  <c r="S388" i="57"/>
  <c r="AI205" i="57"/>
  <c r="AI153" i="57"/>
  <c r="V158" i="57"/>
  <c r="O184" i="57"/>
  <c r="N47" i="57"/>
  <c r="L33" i="57"/>
  <c r="S111" i="57"/>
  <c r="AJ430" i="57"/>
  <c r="B48" i="57"/>
  <c r="I126" i="57"/>
  <c r="I114" i="57"/>
  <c r="N288" i="57"/>
  <c r="D35" i="57"/>
  <c r="D626" i="57"/>
  <c r="B46" i="57"/>
  <c r="G132" i="57"/>
  <c r="G33" i="57"/>
  <c r="I144" i="57"/>
  <c r="N236" i="57"/>
  <c r="I229" i="57"/>
  <c r="I175" i="57"/>
  <c r="I408" i="57"/>
  <c r="I196" i="57"/>
  <c r="I172" i="57"/>
  <c r="H184" i="57"/>
  <c r="D41" i="57"/>
  <c r="I246" i="57"/>
  <c r="O40" i="57"/>
  <c r="I434" i="57"/>
  <c r="I359" i="57"/>
  <c r="S437" i="57"/>
  <c r="AJ437" i="57" s="1"/>
  <c r="I312" i="57"/>
  <c r="AI403" i="57"/>
  <c r="AJ241" i="57"/>
  <c r="M132" i="57"/>
  <c r="I76" i="57"/>
  <c r="F24" i="57"/>
  <c r="AJ371" i="57"/>
  <c r="S294" i="57"/>
  <c r="AJ294" i="57" s="1"/>
  <c r="AB184" i="57"/>
  <c r="AI169" i="57"/>
  <c r="AJ169" i="57" s="1"/>
  <c r="AF625" i="57"/>
  <c r="AC39" i="57"/>
  <c r="S270" i="57"/>
  <c r="AJ270" i="57" s="1"/>
  <c r="Z49" i="57"/>
  <c r="N36" i="57"/>
  <c r="P24" i="57"/>
  <c r="Q50" i="57"/>
  <c r="AJ398" i="57"/>
  <c r="AB210" i="57"/>
  <c r="AI210" i="57" s="1"/>
  <c r="S143" i="57"/>
  <c r="N418" i="57"/>
  <c r="D52" i="57"/>
  <c r="S219" i="57"/>
  <c r="AJ219" i="57" s="1"/>
  <c r="B33" i="57"/>
  <c r="I111" i="57"/>
  <c r="O34" i="57"/>
  <c r="AH47" i="57"/>
  <c r="AC392" i="57"/>
  <c r="AI179" i="57"/>
  <c r="D33" i="57"/>
  <c r="I122" i="57"/>
  <c r="I156" i="57"/>
  <c r="N210" i="57"/>
  <c r="E38" i="57"/>
  <c r="I119" i="57"/>
  <c r="B41" i="57"/>
  <c r="C39" i="57"/>
  <c r="I297" i="57"/>
  <c r="I243" i="57"/>
  <c r="I376" i="57"/>
  <c r="L366" i="57"/>
  <c r="C158" i="57"/>
  <c r="M158" i="57"/>
  <c r="L418" i="57"/>
  <c r="P366" i="57"/>
  <c r="I374" i="57"/>
  <c r="I280" i="57"/>
  <c r="I352" i="57"/>
  <c r="I427" i="57"/>
  <c r="I216" i="57"/>
  <c r="B34" i="57"/>
  <c r="I112" i="57"/>
  <c r="I400" i="57"/>
  <c r="H35" i="57"/>
  <c r="I435" i="57"/>
  <c r="G48" i="57"/>
  <c r="I228" i="57"/>
  <c r="I377" i="57"/>
  <c r="P210" i="57"/>
  <c r="L132" i="57"/>
  <c r="C36" i="57"/>
  <c r="D36" i="57"/>
  <c r="I401" i="57"/>
  <c r="I331" i="57"/>
  <c r="S195" i="57"/>
  <c r="AJ195" i="57" s="1"/>
  <c r="I355" i="57"/>
  <c r="I432" i="57"/>
  <c r="D38" i="57"/>
  <c r="I140" i="57"/>
  <c r="B53" i="57"/>
  <c r="H314" i="57"/>
  <c r="R314" i="57"/>
  <c r="AJ345" i="57"/>
  <c r="Q340" i="57"/>
  <c r="I356" i="57"/>
  <c r="S426" i="57"/>
  <c r="AJ426" i="57" s="1"/>
  <c r="AJ267" i="57"/>
  <c r="Q210" i="57"/>
  <c r="AI36" i="57"/>
  <c r="AJ163" i="57"/>
  <c r="E37" i="57"/>
  <c r="I332" i="57"/>
  <c r="AB236" i="57"/>
  <c r="AI221" i="57"/>
  <c r="AC418" i="57"/>
  <c r="I324" i="57"/>
  <c r="AF616" i="57"/>
  <c r="R184" i="57"/>
  <c r="X49" i="57"/>
  <c r="O288" i="57"/>
  <c r="AI34" i="57"/>
  <c r="S378" i="57"/>
  <c r="G38" i="57"/>
  <c r="I299" i="57"/>
  <c r="AB158" i="57"/>
  <c r="AI143" i="57"/>
  <c r="Q366" i="57"/>
  <c r="M444" i="57"/>
  <c r="I120" i="57"/>
  <c r="I348" i="57"/>
  <c r="D46" i="57"/>
  <c r="I215" i="57"/>
  <c r="I424" i="57"/>
  <c r="I118" i="57"/>
  <c r="D40" i="57"/>
  <c r="I142" i="57"/>
  <c r="AB132" i="57"/>
  <c r="AI117" i="57"/>
  <c r="I310" i="57"/>
  <c r="C33" i="57"/>
  <c r="S313" i="57"/>
  <c r="AJ313" i="57" s="1"/>
  <c r="D48" i="57"/>
  <c r="I325" i="57"/>
  <c r="G314" i="57"/>
  <c r="I327" i="57"/>
  <c r="I301" i="57"/>
  <c r="I334" i="57"/>
  <c r="I247" i="57"/>
  <c r="AB288" i="57"/>
  <c r="AI273" i="57"/>
  <c r="I358" i="57"/>
  <c r="I346" i="57"/>
  <c r="AF49" i="57"/>
  <c r="AF132" i="57"/>
  <c r="L340" i="57"/>
  <c r="S121" i="57"/>
  <c r="AJ121" i="57" s="1"/>
  <c r="L46" i="57"/>
  <c r="AJ189" i="57"/>
  <c r="Q288" i="57"/>
  <c r="I575" i="57"/>
  <c r="W49" i="57"/>
  <c r="AJ382" i="57"/>
  <c r="I350" i="57"/>
  <c r="O46" i="57"/>
  <c r="AJ293" i="57"/>
  <c r="AI413" i="57"/>
  <c r="W418" i="57"/>
  <c r="I279" i="57"/>
  <c r="O210" i="57"/>
  <c r="R366" i="57"/>
  <c r="I75" i="57"/>
  <c r="I80" i="57" s="1"/>
  <c r="F23" i="57"/>
  <c r="S260" i="57"/>
  <c r="AJ260" i="57" s="1"/>
  <c r="S390" i="57"/>
  <c r="AJ390" i="57" s="1"/>
  <c r="AI309" i="57"/>
  <c r="V314" i="57"/>
  <c r="AJ434" i="57"/>
  <c r="R36" i="57"/>
  <c r="AC40" i="57"/>
  <c r="I115" i="57"/>
  <c r="B37" i="57"/>
  <c r="I425" i="57"/>
  <c r="E46" i="57"/>
  <c r="G47" i="57"/>
  <c r="AI387" i="57"/>
  <c r="V392" i="57"/>
  <c r="I137" i="57"/>
  <c r="I190" i="57"/>
  <c r="AI335" i="57"/>
  <c r="V340" i="57"/>
  <c r="AC210" i="57"/>
  <c r="R236" i="57"/>
  <c r="H48" i="57"/>
  <c r="H36" i="57"/>
  <c r="I436" i="57"/>
  <c r="I241" i="57"/>
  <c r="I204" i="57"/>
  <c r="S485" i="57"/>
  <c r="P69" i="57"/>
  <c r="E34" i="57"/>
  <c r="I282" i="57"/>
  <c r="I306" i="57"/>
  <c r="H47" i="57"/>
  <c r="AJ356" i="57"/>
  <c r="M236" i="57"/>
  <c r="H549" i="57"/>
  <c r="G549" i="57"/>
  <c r="F549" i="57"/>
  <c r="C549" i="57"/>
  <c r="E549" i="57"/>
  <c r="D549" i="57"/>
  <c r="B549" i="57"/>
  <c r="N132" i="57"/>
  <c r="Q444" i="57"/>
  <c r="I397" i="57"/>
  <c r="B38" i="57"/>
  <c r="I116" i="57"/>
  <c r="I202" i="57"/>
  <c r="I171" i="57"/>
  <c r="C34" i="57"/>
  <c r="H39" i="57"/>
  <c r="N444" i="57"/>
  <c r="B36" i="57"/>
  <c r="I192" i="57"/>
  <c r="I322" i="57"/>
  <c r="H41" i="57"/>
  <c r="I383" i="57"/>
  <c r="C38" i="57"/>
  <c r="I139" i="57"/>
  <c r="B40" i="57"/>
  <c r="N366" i="57"/>
  <c r="I143" i="57"/>
  <c r="I152" i="57"/>
  <c r="I245" i="57"/>
  <c r="I164" i="57"/>
  <c r="I193" i="57"/>
  <c r="I351" i="57"/>
  <c r="G39" i="57"/>
  <c r="S380" i="57"/>
  <c r="AJ380" i="57" s="1"/>
  <c r="I371" i="57"/>
  <c r="I423" i="57"/>
  <c r="I300" i="57"/>
  <c r="I267" i="57"/>
  <c r="G158" i="57"/>
  <c r="I151" i="57"/>
  <c r="AF621" i="57"/>
  <c r="I225" i="57"/>
  <c r="I304" i="57"/>
  <c r="I372" i="57"/>
  <c r="I124" i="57"/>
  <c r="G46" i="57"/>
  <c r="I398" i="57"/>
  <c r="G40" i="57"/>
  <c r="E158" i="57"/>
  <c r="I244" i="57"/>
  <c r="I323" i="57"/>
  <c r="H34" i="57"/>
  <c r="I405" i="57"/>
  <c r="I390" i="57"/>
  <c r="C35" i="57"/>
  <c r="I191" i="57"/>
  <c r="G37" i="57"/>
  <c r="I294" i="57"/>
  <c r="C52" i="57"/>
  <c r="AI404" i="57"/>
  <c r="H51" i="57"/>
  <c r="Q392" i="57"/>
  <c r="I256" i="57"/>
  <c r="D314" i="57"/>
  <c r="N314" i="57"/>
  <c r="N184" i="57"/>
  <c r="AI257" i="57"/>
  <c r="E53" i="57"/>
  <c r="I313" i="57"/>
  <c r="AJ174" i="57"/>
  <c r="AJ319" i="57"/>
  <c r="R444" i="57"/>
  <c r="M340" i="57"/>
  <c r="M52" i="57"/>
  <c r="S52" i="57" s="1"/>
  <c r="AJ52" i="57" s="1"/>
  <c r="R210" i="57"/>
  <c r="D53" i="57"/>
  <c r="M366" i="57"/>
  <c r="R288" i="57"/>
  <c r="AI258" i="57"/>
  <c r="AJ258" i="57" s="1"/>
  <c r="V50" i="57"/>
  <c r="AI50" i="57" s="1"/>
  <c r="Q184" i="57"/>
  <c r="AJ198" i="57"/>
  <c r="S118" i="57"/>
  <c r="AJ118" i="57" s="1"/>
  <c r="C418" i="57"/>
  <c r="S53" i="57"/>
  <c r="AJ53" i="57" s="1"/>
  <c r="B418" i="57"/>
  <c r="P68" i="57"/>
  <c r="S484" i="57"/>
  <c r="AB444" i="57"/>
  <c r="AI444" i="57" s="1"/>
  <c r="AI429" i="57"/>
  <c r="AI184" i="57"/>
  <c r="AG185" i="57" s="1"/>
  <c r="I260" i="57"/>
  <c r="S221" i="57"/>
  <c r="AJ221" i="57" s="1"/>
  <c r="O36" i="57"/>
  <c r="C53" i="57"/>
  <c r="R50" i="57"/>
  <c r="S125" i="57"/>
  <c r="AJ125" i="57" s="1"/>
  <c r="L47" i="57"/>
  <c r="Q236" i="57"/>
  <c r="M210" i="57"/>
  <c r="I123" i="57"/>
  <c r="G41" i="57"/>
  <c r="I189" i="57"/>
  <c r="L35" i="57"/>
  <c r="S113" i="57"/>
  <c r="AJ113" i="57" s="1"/>
  <c r="I319" i="57"/>
  <c r="I386" i="57"/>
  <c r="I117" i="57"/>
  <c r="B39" i="57"/>
  <c r="B626" i="57"/>
  <c r="O314" i="57"/>
  <c r="I255" i="57"/>
  <c r="I381" i="57"/>
  <c r="I217" i="57"/>
  <c r="G34" i="57"/>
  <c r="I220" i="57"/>
  <c r="I293" i="57"/>
  <c r="I163" i="57"/>
  <c r="P392" i="57"/>
  <c r="I249" i="57"/>
  <c r="AI248" i="57"/>
  <c r="I259" i="57"/>
  <c r="S403" i="57"/>
  <c r="AJ423" i="57"/>
  <c r="AB262" i="57"/>
  <c r="AI247" i="57"/>
  <c r="AI122" i="57"/>
  <c r="AJ122" i="57" s="1"/>
  <c r="AC132" i="57"/>
  <c r="I298" i="57"/>
  <c r="Q132" i="57"/>
  <c r="I268" i="57"/>
  <c r="O366" i="57"/>
  <c r="I281" i="57"/>
  <c r="I384" i="57"/>
  <c r="I269" i="57"/>
  <c r="I326" i="57"/>
  <c r="I165" i="57"/>
  <c r="I403" i="57"/>
  <c r="I275" i="57"/>
  <c r="I200" i="57"/>
  <c r="I379" i="57"/>
  <c r="I321" i="57"/>
  <c r="I399" i="57"/>
  <c r="I274" i="57"/>
  <c r="I168" i="57"/>
  <c r="I174" i="57"/>
  <c r="I224" i="57"/>
  <c r="E33" i="57"/>
  <c r="I203" i="57"/>
  <c r="I222" i="57"/>
  <c r="L314" i="57"/>
  <c r="I411" i="57"/>
  <c r="D39" i="57"/>
  <c r="I125" i="57"/>
  <c r="D47" i="57"/>
  <c r="I170" i="57"/>
  <c r="I433" i="57"/>
  <c r="H38" i="57"/>
  <c r="I201" i="57"/>
  <c r="I221" i="57"/>
  <c r="E41" i="57"/>
  <c r="I308" i="57"/>
  <c r="I333" i="57"/>
  <c r="I328" i="57"/>
  <c r="I149" i="57"/>
  <c r="I307" i="57"/>
  <c r="M392" i="57"/>
  <c r="I353" i="57"/>
  <c r="I230" i="57"/>
  <c r="I426" i="57"/>
  <c r="R392" i="57"/>
  <c r="I349" i="57"/>
  <c r="I242" i="57"/>
  <c r="I147" i="57"/>
  <c r="H37" i="57"/>
  <c r="I167" i="57"/>
  <c r="I311" i="57"/>
  <c r="B184" i="57"/>
  <c r="S179" i="57"/>
  <c r="I497" i="57"/>
  <c r="Q418" i="57"/>
  <c r="H33" i="57"/>
  <c r="L36" i="57"/>
  <c r="L38" i="57"/>
  <c r="S303" i="57"/>
  <c r="AJ303" i="57" s="1"/>
  <c r="S218" i="57"/>
  <c r="AJ218" i="57" s="1"/>
  <c r="AI231" i="57"/>
  <c r="V236" i="57"/>
  <c r="M33" i="57"/>
  <c r="I382" i="57"/>
  <c r="I198" i="57"/>
  <c r="I385" i="57"/>
  <c r="S137" i="57"/>
  <c r="L158" i="57"/>
  <c r="L40" i="57"/>
  <c r="AJ215" i="57"/>
  <c r="AG49" i="57"/>
  <c r="AD49" i="57"/>
  <c r="N37" i="57"/>
  <c r="S37" i="57" s="1"/>
  <c r="AJ37" i="57" s="1"/>
  <c r="S120" i="57"/>
  <c r="AJ120" i="57" s="1"/>
  <c r="O48" i="57"/>
  <c r="S48" i="57" s="1"/>
  <c r="AJ48" i="57" s="1"/>
  <c r="E36" i="57"/>
  <c r="H53" i="57"/>
  <c r="S400" i="57"/>
  <c r="AJ400" i="57" s="1"/>
  <c r="I197" i="57"/>
  <c r="B47" i="57"/>
  <c r="R340" i="57"/>
  <c r="I153" i="57"/>
  <c r="S180" i="57"/>
  <c r="AJ180" i="57" s="1"/>
  <c r="G392" i="57"/>
  <c r="C392" i="57"/>
  <c r="C184" i="57"/>
  <c r="E340" i="57"/>
  <c r="I378" i="57"/>
  <c r="I169" i="57"/>
  <c r="H392" i="57"/>
  <c r="I248" i="57"/>
  <c r="D392" i="57"/>
  <c r="I278" i="57"/>
  <c r="H132" i="57"/>
  <c r="I380" i="57"/>
  <c r="S336" i="57"/>
  <c r="AJ336" i="57" s="1"/>
  <c r="G52" i="57"/>
  <c r="S284" i="57"/>
  <c r="AJ284" i="57" s="1"/>
  <c r="I177" i="57"/>
  <c r="S232" i="57"/>
  <c r="AJ232" i="57" s="1"/>
  <c r="S362" i="57"/>
  <c r="AJ362" i="57" s="1"/>
  <c r="S206" i="57"/>
  <c r="AJ206" i="57" s="1"/>
  <c r="S404" i="57"/>
  <c r="D132" i="57"/>
  <c r="AA211" i="57" l="1"/>
  <c r="AF211" i="57"/>
  <c r="X211" i="57"/>
  <c r="W211" i="57"/>
  <c r="AE211" i="57"/>
  <c r="AA445" i="57"/>
  <c r="W445" i="57"/>
  <c r="AF445" i="57"/>
  <c r="AG445" i="57"/>
  <c r="AE445" i="57"/>
  <c r="V445" i="57"/>
  <c r="AH445" i="57"/>
  <c r="AJ404" i="57"/>
  <c r="AJ179" i="57"/>
  <c r="I329" i="57"/>
  <c r="S184" i="57"/>
  <c r="AJ143" i="57"/>
  <c r="N49" i="57"/>
  <c r="I261" i="57"/>
  <c r="S413" i="57"/>
  <c r="AJ413" i="57" s="1"/>
  <c r="D184" i="57"/>
  <c r="I471" i="57"/>
  <c r="I387" i="57"/>
  <c r="I392" i="57" s="1"/>
  <c r="AJ403" i="57"/>
  <c r="E132" i="57"/>
  <c r="E47" i="57"/>
  <c r="B158" i="57"/>
  <c r="O49" i="57"/>
  <c r="P418" i="57"/>
  <c r="I53" i="57"/>
  <c r="S257" i="57"/>
  <c r="AJ257" i="57" s="1"/>
  <c r="H340" i="57"/>
  <c r="AJ137" i="57"/>
  <c r="I121" i="57"/>
  <c r="E366" i="57"/>
  <c r="M49" i="57"/>
  <c r="G236" i="57"/>
  <c r="B392" i="57"/>
  <c r="D366" i="57"/>
  <c r="I38" i="57"/>
  <c r="S69" i="57"/>
  <c r="P17" i="57"/>
  <c r="S226" i="57"/>
  <c r="AJ226" i="57" s="1"/>
  <c r="O236" i="57"/>
  <c r="AE185" i="57"/>
  <c r="H366" i="57"/>
  <c r="S46" i="57"/>
  <c r="AJ46" i="57" s="1"/>
  <c r="Q49" i="57"/>
  <c r="H418" i="57"/>
  <c r="X445" i="57"/>
  <c r="S351" i="57"/>
  <c r="I47" i="57"/>
  <c r="W626" i="57"/>
  <c r="AF609" i="57"/>
  <c r="AF626" i="57" s="1"/>
  <c r="S309" i="57"/>
  <c r="AJ309" i="57" s="1"/>
  <c r="S335" i="57"/>
  <c r="AJ335" i="57" s="1"/>
  <c r="Z185" i="57"/>
  <c r="E392" i="57"/>
  <c r="D444" i="57"/>
  <c r="I549" i="57"/>
  <c r="C236" i="57"/>
  <c r="I37" i="57"/>
  <c r="V211" i="57"/>
  <c r="AG211" i="57"/>
  <c r="S283" i="57"/>
  <c r="AJ283" i="57" s="1"/>
  <c r="S439" i="57"/>
  <c r="AJ439" i="57" s="1"/>
  <c r="AF185" i="57"/>
  <c r="G340" i="57"/>
  <c r="S153" i="57"/>
  <c r="AJ153" i="57" s="1"/>
  <c r="L288" i="57"/>
  <c r="D37" i="57"/>
  <c r="I46" i="57"/>
  <c r="I48" i="57"/>
  <c r="S34" i="57"/>
  <c r="AJ34" i="57" s="1"/>
  <c r="F81" i="57"/>
  <c r="E81" i="57"/>
  <c r="D81" i="57"/>
  <c r="G81" i="57"/>
  <c r="C81" i="57"/>
  <c r="H81" i="57"/>
  <c r="B81" i="57"/>
  <c r="AB340" i="57"/>
  <c r="AI340" i="57" s="1"/>
  <c r="V341" i="57" s="1"/>
  <c r="AI325" i="57"/>
  <c r="I226" i="57"/>
  <c r="G288" i="57"/>
  <c r="AB39" i="57"/>
  <c r="S236" i="57"/>
  <c r="P39" i="57"/>
  <c r="I184" i="57"/>
  <c r="S231" i="57"/>
  <c r="AJ231" i="57" s="1"/>
  <c r="L236" i="57"/>
  <c r="AB314" i="57"/>
  <c r="AI299" i="57"/>
  <c r="C210" i="57"/>
  <c r="I302" i="57"/>
  <c r="S406" i="57"/>
  <c r="AJ406" i="57" s="1"/>
  <c r="O418" i="57"/>
  <c r="AC211" i="57"/>
  <c r="G366" i="57"/>
  <c r="AB40" i="57"/>
  <c r="AI40" i="57" s="1"/>
  <c r="AI378" i="57"/>
  <c r="AJ378" i="57" s="1"/>
  <c r="AB392" i="57"/>
  <c r="I154" i="57"/>
  <c r="AB185" i="57"/>
  <c r="AI158" i="57"/>
  <c r="V159" i="57"/>
  <c r="V49" i="57"/>
  <c r="AI49" i="57" s="1"/>
  <c r="S51" i="57"/>
  <c r="AJ51" i="57" s="1"/>
  <c r="L444" i="57"/>
  <c r="Y445" i="57"/>
  <c r="O444" i="57"/>
  <c r="D340" i="57"/>
  <c r="H50" i="57"/>
  <c r="H210" i="57"/>
  <c r="P444" i="57"/>
  <c r="S429" i="57"/>
  <c r="E184" i="57"/>
  <c r="E444" i="57"/>
  <c r="L50" i="57"/>
  <c r="P314" i="57"/>
  <c r="S299" i="57"/>
  <c r="AB445" i="57"/>
  <c r="H288" i="57"/>
  <c r="C340" i="57"/>
  <c r="I36" i="57"/>
  <c r="Y211" i="57"/>
  <c r="AH211" i="57"/>
  <c r="C132" i="57"/>
  <c r="S387" i="57"/>
  <c r="AJ387" i="57" s="1"/>
  <c r="G210" i="57"/>
  <c r="S205" i="57"/>
  <c r="AJ205" i="57" s="1"/>
  <c r="AB211" i="57"/>
  <c r="O47" i="57"/>
  <c r="R49" i="57"/>
  <c r="D288" i="57"/>
  <c r="AJ111" i="57"/>
  <c r="X185" i="57"/>
  <c r="E288" i="57"/>
  <c r="Z211" i="57"/>
  <c r="S273" i="57"/>
  <c r="G184" i="57"/>
  <c r="Z445" i="57"/>
  <c r="I437" i="57"/>
  <c r="AJ184" i="57"/>
  <c r="Q185" i="57"/>
  <c r="M185" i="57"/>
  <c r="P185" i="57"/>
  <c r="O185" i="57"/>
  <c r="R185" i="57"/>
  <c r="L185" i="57"/>
  <c r="N185" i="57"/>
  <c r="T184" i="57"/>
  <c r="C288" i="57"/>
  <c r="I303" i="57"/>
  <c r="AH185" i="57"/>
  <c r="W185" i="57"/>
  <c r="V185" i="57"/>
  <c r="AA185" i="57"/>
  <c r="Y185" i="57"/>
  <c r="C366" i="57"/>
  <c r="H236" i="57"/>
  <c r="I157" i="57"/>
  <c r="I35" i="57"/>
  <c r="P132" i="57"/>
  <c r="S117" i="57"/>
  <c r="AJ117" i="57" s="1"/>
  <c r="B314" i="57"/>
  <c r="S38" i="57"/>
  <c r="AJ38" i="57" s="1"/>
  <c r="I179" i="57"/>
  <c r="AB366" i="57"/>
  <c r="AI351" i="57"/>
  <c r="S247" i="57"/>
  <c r="AD211" i="57"/>
  <c r="B52" i="57"/>
  <c r="I158" i="57"/>
  <c r="S377" i="57"/>
  <c r="E39" i="57"/>
  <c r="I39" i="57" s="1"/>
  <c r="I33" i="57"/>
  <c r="AB237" i="57"/>
  <c r="E40" i="57"/>
  <c r="I34" i="57"/>
  <c r="I41" i="57"/>
  <c r="D210" i="57"/>
  <c r="AC393" i="57"/>
  <c r="AC445" i="57"/>
  <c r="S199" i="57"/>
  <c r="AJ199" i="57" s="1"/>
  <c r="L210" i="57"/>
  <c r="D236" i="57"/>
  <c r="S33" i="57"/>
  <c r="C444" i="57"/>
  <c r="AI288" i="57"/>
  <c r="AB289" i="57" s="1"/>
  <c r="G418" i="57"/>
  <c r="S274" i="57"/>
  <c r="AJ274" i="57" s="1"/>
  <c r="AI314" i="57"/>
  <c r="V315" i="57"/>
  <c r="AI132" i="57"/>
  <c r="I127" i="57"/>
  <c r="N626" i="57"/>
  <c r="E236" i="57"/>
  <c r="L626" i="57"/>
  <c r="V630" i="57" s="1"/>
  <c r="AD185" i="57"/>
  <c r="S36" i="57"/>
  <c r="AJ36" i="57" s="1"/>
  <c r="S35" i="57"/>
  <c r="AJ35" i="57" s="1"/>
  <c r="S68" i="57"/>
  <c r="P16" i="57"/>
  <c r="AD445" i="57"/>
  <c r="H444" i="57"/>
  <c r="I273" i="57"/>
  <c r="S361" i="57"/>
  <c r="AJ361" i="57" s="1"/>
  <c r="G444" i="57"/>
  <c r="AI392" i="57"/>
  <c r="V393" i="57"/>
  <c r="AB159" i="57"/>
  <c r="S127" i="57"/>
  <c r="AJ127" i="57" s="1"/>
  <c r="AB418" i="57"/>
  <c r="AC185" i="57"/>
  <c r="AI236" i="57"/>
  <c r="V237" i="57" s="1"/>
  <c r="E51" i="57"/>
  <c r="D51" i="57"/>
  <c r="C51" i="57"/>
  <c r="H52" i="57"/>
  <c r="AI445" i="57" l="1"/>
  <c r="P288" i="57"/>
  <c r="S418" i="57"/>
  <c r="L49" i="57"/>
  <c r="S49" i="57" s="1"/>
  <c r="AJ49" i="57" s="1"/>
  <c r="E49" i="57"/>
  <c r="V289" i="57"/>
  <c r="S39" i="57"/>
  <c r="I440" i="57"/>
  <c r="C50" i="57"/>
  <c r="I180" i="57"/>
  <c r="AJ377" i="57"/>
  <c r="S392" i="57"/>
  <c r="AJ429" i="57"/>
  <c r="S444" i="57"/>
  <c r="G185" i="57"/>
  <c r="D185" i="57"/>
  <c r="B185" i="57"/>
  <c r="F185" i="57"/>
  <c r="C185" i="57"/>
  <c r="E185" i="57"/>
  <c r="H185" i="57"/>
  <c r="W630" i="57"/>
  <c r="W627" i="57"/>
  <c r="AD393" i="57"/>
  <c r="AA393" i="57"/>
  <c r="Z393" i="57"/>
  <c r="W393" i="57"/>
  <c r="AH393" i="57"/>
  <c r="Y393" i="57"/>
  <c r="AE393" i="57"/>
  <c r="AF393" i="57"/>
  <c r="X393" i="57"/>
  <c r="AG393" i="57"/>
  <c r="D49" i="57"/>
  <c r="C159" i="57"/>
  <c r="H159" i="57"/>
  <c r="D159" i="57"/>
  <c r="G159" i="57"/>
  <c r="E159" i="57"/>
  <c r="F159" i="57"/>
  <c r="B159" i="57"/>
  <c r="AH341" i="57"/>
  <c r="Z341" i="57"/>
  <c r="AE341" i="57"/>
  <c r="AA341" i="57"/>
  <c r="W341" i="57"/>
  <c r="AC341" i="57"/>
  <c r="AF341" i="57"/>
  <c r="AG341" i="57"/>
  <c r="Y341" i="57"/>
  <c r="X341" i="57"/>
  <c r="AD341" i="57"/>
  <c r="AB54" i="57"/>
  <c r="AI39" i="57"/>
  <c r="AJ351" i="57"/>
  <c r="S366" i="57"/>
  <c r="AJ273" i="57"/>
  <c r="S288" i="57"/>
  <c r="I257" i="57"/>
  <c r="I52" i="57"/>
  <c r="B132" i="57"/>
  <c r="AB315" i="57"/>
  <c r="R237" i="57"/>
  <c r="P237" i="57"/>
  <c r="AJ236" i="57"/>
  <c r="T236" i="57"/>
  <c r="O237" i="57"/>
  <c r="N237" i="57"/>
  <c r="M237" i="57"/>
  <c r="Q237" i="57"/>
  <c r="L237" i="57"/>
  <c r="I81" i="57"/>
  <c r="E210" i="57"/>
  <c r="I195" i="57"/>
  <c r="I283" i="57"/>
  <c r="I288" i="57" s="1"/>
  <c r="B288" i="57"/>
  <c r="P419" i="57"/>
  <c r="Q419" i="57"/>
  <c r="M419" i="57"/>
  <c r="R419" i="57"/>
  <c r="L419" i="57"/>
  <c r="N419" i="57"/>
  <c r="O419" i="57"/>
  <c r="I361" i="57"/>
  <c r="AA289" i="57"/>
  <c r="Z289" i="57"/>
  <c r="AD289" i="57"/>
  <c r="AF289" i="57"/>
  <c r="AG289" i="57"/>
  <c r="AH289" i="57"/>
  <c r="X289" i="57"/>
  <c r="W289" i="57"/>
  <c r="AE289" i="57"/>
  <c r="Y289" i="57"/>
  <c r="AC289" i="57"/>
  <c r="I284" i="57"/>
  <c r="D418" i="57"/>
  <c r="I413" i="57"/>
  <c r="AJ247" i="57"/>
  <c r="I231" i="57"/>
  <c r="I236" i="57" s="1"/>
  <c r="B236" i="57"/>
  <c r="I335" i="57"/>
  <c r="I340" i="57" s="1"/>
  <c r="B340" i="57"/>
  <c r="S185" i="57"/>
  <c r="AJ185" i="57" s="1"/>
  <c r="S210" i="57"/>
  <c r="S158" i="57"/>
  <c r="P40" i="57"/>
  <c r="S40" i="57" s="1"/>
  <c r="AJ40" i="57" s="1"/>
  <c r="S248" i="57"/>
  <c r="AJ248" i="57" s="1"/>
  <c r="I357" i="57"/>
  <c r="B366" i="57"/>
  <c r="AI185" i="57"/>
  <c r="F393" i="57"/>
  <c r="C393" i="57"/>
  <c r="E393" i="57"/>
  <c r="H393" i="57"/>
  <c r="G393" i="57"/>
  <c r="D393" i="57"/>
  <c r="B393" i="57"/>
  <c r="E50" i="57"/>
  <c r="I362" i="57"/>
  <c r="AH237" i="57"/>
  <c r="AF237" i="57"/>
  <c r="Y237" i="57"/>
  <c r="AA237" i="57"/>
  <c r="AD237" i="57"/>
  <c r="W237" i="57"/>
  <c r="AE237" i="57"/>
  <c r="AC237" i="57"/>
  <c r="Z237" i="57"/>
  <c r="AG237" i="57"/>
  <c r="X237" i="57"/>
  <c r="AJ33" i="57"/>
  <c r="I205" i="57"/>
  <c r="I40" i="57"/>
  <c r="AJ299" i="57"/>
  <c r="S314" i="57"/>
  <c r="S50" i="57"/>
  <c r="AJ50" i="57" s="1"/>
  <c r="D50" i="57"/>
  <c r="X159" i="57"/>
  <c r="AE159" i="57"/>
  <c r="AA159" i="57"/>
  <c r="AG159" i="57"/>
  <c r="AH159" i="57"/>
  <c r="AD159" i="57"/>
  <c r="AC159" i="57"/>
  <c r="Y159" i="57"/>
  <c r="AF159" i="57"/>
  <c r="Z159" i="57"/>
  <c r="W159" i="57"/>
  <c r="S47" i="57"/>
  <c r="AJ47" i="57" s="1"/>
  <c r="AI211" i="57"/>
  <c r="G49" i="57"/>
  <c r="E52" i="57"/>
  <c r="I130" i="57"/>
  <c r="P340" i="57"/>
  <c r="S325" i="57"/>
  <c r="I232" i="57"/>
  <c r="E314" i="57"/>
  <c r="G50" i="57"/>
  <c r="I414" i="57"/>
  <c r="I439" i="57"/>
  <c r="I444" i="57" s="1"/>
  <c r="B444" i="57"/>
  <c r="Z315" i="57"/>
  <c r="Y315" i="57"/>
  <c r="AC315" i="57"/>
  <c r="W315" i="57"/>
  <c r="AI315" i="57" s="1"/>
  <c r="AG315" i="57"/>
  <c r="AE315" i="57"/>
  <c r="AF315" i="57"/>
  <c r="AH315" i="57"/>
  <c r="AA315" i="57"/>
  <c r="X315" i="57"/>
  <c r="AD315" i="57"/>
  <c r="AI366" i="57"/>
  <c r="AB367" i="57" s="1"/>
  <c r="I199" i="57"/>
  <c r="B210" i="57"/>
  <c r="S132" i="57"/>
  <c r="AI418" i="57"/>
  <c r="T418" i="57" s="1"/>
  <c r="AB393" i="57"/>
  <c r="I309" i="57"/>
  <c r="I314" i="57" s="1"/>
  <c r="H49" i="57"/>
  <c r="AB341" i="57"/>
  <c r="AE627" i="57"/>
  <c r="AF627" i="57"/>
  <c r="AB627" i="57"/>
  <c r="Y627" i="57"/>
  <c r="AA627" i="57"/>
  <c r="AD627" i="57"/>
  <c r="Z627" i="57"/>
  <c r="AC627" i="57"/>
  <c r="V627" i="57"/>
  <c r="X627" i="57"/>
  <c r="C49" i="57"/>
  <c r="P262" i="57"/>
  <c r="I132" i="57"/>
  <c r="I406" i="57"/>
  <c r="E418" i="57"/>
  <c r="AI289" i="57" l="1"/>
  <c r="AJ418" i="57"/>
  <c r="I418" i="57"/>
  <c r="D419" i="57" s="1"/>
  <c r="AI341" i="57"/>
  <c r="AI159" i="57"/>
  <c r="AI393" i="57"/>
  <c r="C315" i="57"/>
  <c r="B315" i="57"/>
  <c r="F315" i="57"/>
  <c r="E315" i="57"/>
  <c r="D315" i="57"/>
  <c r="H315" i="57"/>
  <c r="G315" i="57"/>
  <c r="C445" i="57"/>
  <c r="D445" i="57"/>
  <c r="G445" i="57"/>
  <c r="B445" i="57"/>
  <c r="H445" i="57"/>
  <c r="F445" i="57"/>
  <c r="E445" i="57"/>
  <c r="N367" i="57"/>
  <c r="O367" i="57"/>
  <c r="M367" i="57"/>
  <c r="L367" i="57"/>
  <c r="T366" i="57"/>
  <c r="P367" i="57"/>
  <c r="R367" i="57"/>
  <c r="AJ366" i="57"/>
  <c r="Q367" i="57"/>
  <c r="AJ325" i="57"/>
  <c r="S340" i="57"/>
  <c r="AJ314" i="57"/>
  <c r="N315" i="57"/>
  <c r="O315" i="57"/>
  <c r="M315" i="57"/>
  <c r="R315" i="57"/>
  <c r="T314" i="57"/>
  <c r="Q315" i="57"/>
  <c r="P315" i="57"/>
  <c r="L315" i="57"/>
  <c r="I366" i="57"/>
  <c r="H419" i="57"/>
  <c r="E419" i="57"/>
  <c r="G419" i="57"/>
  <c r="C419" i="57"/>
  <c r="B419" i="57"/>
  <c r="F419" i="57"/>
  <c r="B51" i="57"/>
  <c r="I129" i="57"/>
  <c r="R159" i="57"/>
  <c r="L159" i="57"/>
  <c r="T158" i="57"/>
  <c r="N159" i="57"/>
  <c r="O159" i="57"/>
  <c r="M159" i="57"/>
  <c r="P159" i="57"/>
  <c r="Q159" i="57"/>
  <c r="AJ158" i="57"/>
  <c r="F341" i="57"/>
  <c r="E341" i="57"/>
  <c r="H341" i="57"/>
  <c r="B341" i="57"/>
  <c r="D341" i="57"/>
  <c r="G341" i="57"/>
  <c r="C341" i="57"/>
  <c r="S237" i="57"/>
  <c r="I185" i="57"/>
  <c r="Z367" i="57"/>
  <c r="AA367" i="57"/>
  <c r="W367" i="57"/>
  <c r="AF367" i="57"/>
  <c r="Y367" i="57"/>
  <c r="AD367" i="57"/>
  <c r="AH367" i="57"/>
  <c r="AC367" i="57"/>
  <c r="X367" i="57"/>
  <c r="AE367" i="57"/>
  <c r="V367" i="57"/>
  <c r="AG367" i="57"/>
  <c r="E289" i="57"/>
  <c r="F289" i="57"/>
  <c r="H289" i="57"/>
  <c r="C289" i="57"/>
  <c r="B289" i="57"/>
  <c r="G289" i="57"/>
  <c r="D289" i="57"/>
  <c r="I393" i="57"/>
  <c r="I336" i="57"/>
  <c r="E133" i="57"/>
  <c r="D133" i="57"/>
  <c r="H133" i="57"/>
  <c r="F133" i="57"/>
  <c r="G133" i="57"/>
  <c r="C133" i="57"/>
  <c r="B133" i="57"/>
  <c r="C237" i="57"/>
  <c r="F237" i="57"/>
  <c r="B237" i="57"/>
  <c r="G237" i="57"/>
  <c r="E237" i="57"/>
  <c r="D237" i="57"/>
  <c r="H237" i="57"/>
  <c r="I206" i="57"/>
  <c r="B50" i="57"/>
  <c r="AG419" i="57"/>
  <c r="Z419" i="57"/>
  <c r="AD419" i="57"/>
  <c r="AE419" i="57"/>
  <c r="AA419" i="57"/>
  <c r="AF419" i="57"/>
  <c r="Y419" i="57"/>
  <c r="X419" i="57"/>
  <c r="V419" i="57"/>
  <c r="AH419" i="57"/>
  <c r="W419" i="57"/>
  <c r="AC419" i="57"/>
  <c r="AI237" i="57"/>
  <c r="L211" i="57"/>
  <c r="O211" i="57"/>
  <c r="AJ210" i="57"/>
  <c r="T210" i="57"/>
  <c r="R211" i="57"/>
  <c r="Q211" i="57"/>
  <c r="N211" i="57"/>
  <c r="P211" i="57"/>
  <c r="M211" i="57"/>
  <c r="S419" i="57"/>
  <c r="P289" i="57"/>
  <c r="T288" i="57"/>
  <c r="M289" i="57"/>
  <c r="N289" i="57"/>
  <c r="AJ288" i="57"/>
  <c r="R289" i="57"/>
  <c r="O289" i="57"/>
  <c r="Q289" i="57"/>
  <c r="L289" i="57"/>
  <c r="AB419" i="57"/>
  <c r="AJ39" i="57"/>
  <c r="N393" i="57"/>
  <c r="R393" i="57"/>
  <c r="Q393" i="57"/>
  <c r="O393" i="57"/>
  <c r="M393" i="57"/>
  <c r="P393" i="57"/>
  <c r="AJ392" i="57"/>
  <c r="T392" i="57"/>
  <c r="L393" i="57"/>
  <c r="N133" i="57"/>
  <c r="T132" i="57"/>
  <c r="AJ132" i="57"/>
  <c r="L133" i="57"/>
  <c r="R133" i="57"/>
  <c r="P133" i="57"/>
  <c r="M133" i="57"/>
  <c r="Q133" i="57"/>
  <c r="O133" i="57"/>
  <c r="I210" i="57"/>
  <c r="B49" i="57"/>
  <c r="I159" i="57"/>
  <c r="T444" i="57"/>
  <c r="AJ444" i="57"/>
  <c r="Q445" i="57"/>
  <c r="R445" i="57"/>
  <c r="L445" i="57"/>
  <c r="P445" i="57"/>
  <c r="M445" i="57"/>
  <c r="N445" i="57"/>
  <c r="O445" i="57"/>
  <c r="P54" i="57"/>
  <c r="I51" i="57" l="1"/>
  <c r="S289" i="57"/>
  <c r="AJ289" i="57" s="1"/>
  <c r="D367" i="57"/>
  <c r="C367" i="57"/>
  <c r="B367" i="57"/>
  <c r="H367" i="57"/>
  <c r="F367" i="57"/>
  <c r="G367" i="57"/>
  <c r="E367" i="57"/>
  <c r="I49" i="57"/>
  <c r="S133" i="57"/>
  <c r="AJ133" i="57" s="1"/>
  <c r="I237" i="57"/>
  <c r="I289" i="57"/>
  <c r="S315" i="57"/>
  <c r="AJ315" i="57" s="1"/>
  <c r="I341" i="57"/>
  <c r="F211" i="57"/>
  <c r="B211" i="57"/>
  <c r="C211" i="57"/>
  <c r="E211" i="57"/>
  <c r="H211" i="57"/>
  <c r="D211" i="57"/>
  <c r="G211" i="57"/>
  <c r="S211" i="57"/>
  <c r="AJ211" i="57" s="1"/>
  <c r="I419" i="57"/>
  <c r="M341" i="57"/>
  <c r="Q341" i="57"/>
  <c r="AJ340" i="57"/>
  <c r="N341" i="57"/>
  <c r="L341" i="57"/>
  <c r="P341" i="57"/>
  <c r="O341" i="57"/>
  <c r="T340" i="57"/>
  <c r="R341" i="57"/>
  <c r="I445" i="57"/>
  <c r="S445" i="57"/>
  <c r="AJ445" i="57" s="1"/>
  <c r="AI419" i="57"/>
  <c r="AJ419" i="57" s="1"/>
  <c r="I50" i="57"/>
  <c r="S159" i="57"/>
  <c r="AJ159" i="57" s="1"/>
  <c r="S367" i="57"/>
  <c r="I315" i="57"/>
  <c r="AI367" i="57"/>
  <c r="S393" i="57"/>
  <c r="AJ393" i="57" s="1"/>
  <c r="I133" i="57"/>
  <c r="AJ237" i="57"/>
  <c r="S341" i="57" l="1"/>
  <c r="AJ341" i="57" s="1"/>
  <c r="I367" i="57"/>
  <c r="I211" i="57"/>
  <c r="AJ367" i="57"/>
  <c r="I573" i="55" l="1"/>
  <c r="I572" i="55"/>
  <c r="I569" i="55"/>
  <c r="I571" i="55"/>
  <c r="I570" i="55"/>
  <c r="I568" i="55"/>
  <c r="I567" i="55"/>
  <c r="I566" i="55"/>
  <c r="I565" i="55"/>
  <c r="I564" i="55"/>
  <c r="I563" i="55"/>
  <c r="I562" i="55"/>
  <c r="I561" i="55"/>
  <c r="I560" i="55"/>
  <c r="I559" i="55"/>
  <c r="I558" i="55"/>
  <c r="I557" i="55"/>
  <c r="I556" i="55"/>
  <c r="I555" i="55"/>
  <c r="I554" i="55"/>
  <c r="I546" i="55"/>
  <c r="I544" i="55"/>
  <c r="I542" i="55"/>
  <c r="I541" i="55"/>
  <c r="I540" i="55"/>
  <c r="I539" i="55"/>
  <c r="I538" i="55"/>
  <c r="I537" i="55"/>
  <c r="I536" i="55"/>
  <c r="I535" i="55"/>
  <c r="I534" i="55"/>
  <c r="I533" i="55"/>
  <c r="I532" i="55"/>
  <c r="I531" i="55"/>
  <c r="I530" i="55"/>
  <c r="I528" i="55"/>
  <c r="I521" i="55"/>
  <c r="I520" i="55"/>
  <c r="I519" i="55"/>
  <c r="I516" i="55"/>
  <c r="I515" i="55"/>
  <c r="I514" i="55"/>
  <c r="I513" i="55"/>
  <c r="I512" i="55"/>
  <c r="I511" i="55"/>
  <c r="I510" i="55"/>
  <c r="I509" i="55"/>
  <c r="I508" i="55"/>
  <c r="I507" i="55"/>
  <c r="I506" i="55"/>
  <c r="I505" i="55"/>
  <c r="I504" i="55"/>
  <c r="I503" i="55"/>
  <c r="I502" i="55"/>
  <c r="I495" i="55"/>
  <c r="I494" i="55"/>
  <c r="I491" i="55"/>
  <c r="I492" i="55"/>
  <c r="I490" i="55"/>
  <c r="I489" i="55"/>
  <c r="I488" i="55"/>
  <c r="I487" i="55"/>
  <c r="I486" i="55"/>
  <c r="I485" i="55"/>
  <c r="I484" i="55"/>
  <c r="I483" i="55"/>
  <c r="I482" i="55"/>
  <c r="I480" i="55"/>
  <c r="I479" i="55"/>
  <c r="I478" i="55"/>
  <c r="I477" i="55"/>
  <c r="I476" i="55"/>
  <c r="I451" i="55" l="1"/>
  <c r="I455" i="55"/>
  <c r="I459" i="55"/>
  <c r="F69" i="55"/>
  <c r="F73" i="55"/>
  <c r="I463" i="55"/>
  <c r="I468" i="55"/>
  <c r="F78" i="55"/>
  <c r="I481" i="55"/>
  <c r="I527" i="55"/>
  <c r="I456" i="55"/>
  <c r="F66" i="55"/>
  <c r="I501" i="55"/>
  <c r="F59" i="55"/>
  <c r="I449" i="55"/>
  <c r="I453" i="55"/>
  <c r="F63" i="55"/>
  <c r="I457" i="55"/>
  <c r="F67" i="55"/>
  <c r="I461" i="55"/>
  <c r="F71" i="55"/>
  <c r="I475" i="55"/>
  <c r="I496" i="55" s="1"/>
  <c r="F496" i="55"/>
  <c r="I529" i="55"/>
  <c r="Y37" i="55"/>
  <c r="I452" i="55"/>
  <c r="F62" i="55"/>
  <c r="I553" i="55"/>
  <c r="I574" i="55" s="1"/>
  <c r="F574" i="55"/>
  <c r="I464" i="55"/>
  <c r="F74" i="55"/>
  <c r="I450" i="55"/>
  <c r="F60" i="55"/>
  <c r="I454" i="55"/>
  <c r="F64" i="55"/>
  <c r="I458" i="55"/>
  <c r="F68" i="55"/>
  <c r="I462" i="55"/>
  <c r="F72" i="55"/>
  <c r="I467" i="55"/>
  <c r="I547" i="55"/>
  <c r="I460" i="55"/>
  <c r="F70" i="55"/>
  <c r="I469" i="55"/>
  <c r="AD51" i="55"/>
  <c r="P86" i="55"/>
  <c r="P8" i="55" s="1"/>
  <c r="AI410" i="55"/>
  <c r="P100" i="55"/>
  <c r="P22" i="55" s="1"/>
  <c r="AI115" i="55"/>
  <c r="F470" i="55"/>
  <c r="I518" i="55"/>
  <c r="AF44" i="55"/>
  <c r="AH51" i="55"/>
  <c r="AH52" i="55"/>
  <c r="Y34" i="55"/>
  <c r="Z40" i="55"/>
  <c r="Y36" i="55"/>
  <c r="AC36" i="55"/>
  <c r="Y48" i="55"/>
  <c r="P96" i="55"/>
  <c r="P18" i="55" s="1"/>
  <c r="AI275" i="55"/>
  <c r="AI147" i="55"/>
  <c r="AF41" i="55"/>
  <c r="AI182" i="55"/>
  <c r="AJ182" i="55" s="1"/>
  <c r="X37" i="55"/>
  <c r="AI180" i="55"/>
  <c r="AI191" i="55"/>
  <c r="AI201" i="55"/>
  <c r="AI279" i="55"/>
  <c r="AI417" i="55"/>
  <c r="AJ417" i="55" s="1"/>
  <c r="AI330" i="55"/>
  <c r="AI336" i="55"/>
  <c r="AI337" i="55"/>
  <c r="AJ337" i="55" s="1"/>
  <c r="AB51" i="55"/>
  <c r="AB50" i="55"/>
  <c r="AB53" i="55"/>
  <c r="AI391" i="55"/>
  <c r="AJ391" i="55" s="1"/>
  <c r="I493" i="55"/>
  <c r="P87" i="55"/>
  <c r="P9" i="55" s="1"/>
  <c r="P90" i="55"/>
  <c r="P12" i="55" s="1"/>
  <c r="AB52" i="55"/>
  <c r="P105" i="55"/>
  <c r="P27" i="55" s="1"/>
  <c r="P93" i="55"/>
  <c r="P15" i="55" s="1"/>
  <c r="P97" i="55"/>
  <c r="P19" i="55" s="1"/>
  <c r="P89" i="55"/>
  <c r="P11" i="55" s="1"/>
  <c r="AI438" i="55"/>
  <c r="I543" i="55"/>
  <c r="P95" i="55"/>
  <c r="AI442" i="55"/>
  <c r="AJ442" i="55" s="1"/>
  <c r="P98" i="55"/>
  <c r="P20" i="55" s="1"/>
  <c r="P104" i="55"/>
  <c r="P88" i="55"/>
  <c r="P10" i="55" s="1"/>
  <c r="AI334" i="55" l="1"/>
  <c r="AI253" i="55"/>
  <c r="Z43" i="55"/>
  <c r="AA39" i="55"/>
  <c r="AD52" i="55"/>
  <c r="Z53" i="55"/>
  <c r="Y46" i="55"/>
  <c r="AI399" i="55"/>
  <c r="AI295" i="55"/>
  <c r="AI224" i="55"/>
  <c r="AG43" i="55"/>
  <c r="AG39" i="55"/>
  <c r="AI358" i="55"/>
  <c r="AI348" i="55"/>
  <c r="AI313" i="55"/>
  <c r="AJ313" i="55" s="1"/>
  <c r="AI255" i="55"/>
  <c r="AI193" i="55"/>
  <c r="AG37" i="55"/>
  <c r="AI176" i="55"/>
  <c r="AA43" i="55"/>
  <c r="AI441" i="55"/>
  <c r="AJ441" i="55" s="1"/>
  <c r="AI346" i="55"/>
  <c r="AF39" i="55"/>
  <c r="AI151" i="55"/>
  <c r="Z48" i="55"/>
  <c r="Y47" i="55"/>
  <c r="AI254" i="55"/>
  <c r="AI297" i="55"/>
  <c r="AD35" i="55"/>
  <c r="Y44" i="55"/>
  <c r="AI428" i="55"/>
  <c r="AI414" i="55"/>
  <c r="AI412" i="55"/>
  <c r="AI409" i="55"/>
  <c r="AI308" i="55"/>
  <c r="AI301" i="55"/>
  <c r="AI268" i="55"/>
  <c r="AI202" i="55"/>
  <c r="AE44" i="55"/>
  <c r="AI204" i="55"/>
  <c r="AA37" i="55"/>
  <c r="Z39" i="55"/>
  <c r="AE48" i="55"/>
  <c r="AG36" i="55"/>
  <c r="AF43" i="55"/>
  <c r="X43" i="55"/>
  <c r="W33" i="55"/>
  <c r="AD36" i="55"/>
  <c r="AI375" i="55"/>
  <c r="AI256" i="55"/>
  <c r="AD37" i="55"/>
  <c r="AI141" i="55"/>
  <c r="AI149" i="55"/>
  <c r="AE51" i="55"/>
  <c r="AI373" i="55"/>
  <c r="AI353" i="55"/>
  <c r="AI235" i="55"/>
  <c r="AJ235" i="55" s="1"/>
  <c r="W46" i="55"/>
  <c r="AI167" i="55"/>
  <c r="AD44" i="55"/>
  <c r="AF50" i="55"/>
  <c r="F548" i="55"/>
  <c r="AG40" i="55"/>
  <c r="AI287" i="55"/>
  <c r="AJ287" i="55" s="1"/>
  <c r="Z44" i="55"/>
  <c r="AI339" i="55"/>
  <c r="AJ339" i="55" s="1"/>
  <c r="AI270" i="55"/>
  <c r="W44" i="55"/>
  <c r="AI269" i="55"/>
  <c r="AI152" i="55"/>
  <c r="AH34" i="55"/>
  <c r="Y35" i="55"/>
  <c r="AI246" i="55"/>
  <c r="AI220" i="55"/>
  <c r="AI183" i="55"/>
  <c r="AJ183" i="55" s="1"/>
  <c r="AI139" i="55"/>
  <c r="AF37" i="55"/>
  <c r="AI311" i="55"/>
  <c r="AJ311" i="55" s="1"/>
  <c r="Y40" i="55"/>
  <c r="AI386" i="55"/>
  <c r="AI282" i="55"/>
  <c r="AI296" i="55"/>
  <c r="AI234" i="55"/>
  <c r="AJ234" i="55" s="1"/>
  <c r="AI249" i="55"/>
  <c r="AI228" i="55"/>
  <c r="Z184" i="55"/>
  <c r="Z36" i="55"/>
  <c r="AC52" i="55"/>
  <c r="AG366" i="55"/>
  <c r="AA44" i="55"/>
  <c r="Y39" i="55"/>
  <c r="AG52" i="55"/>
  <c r="Z51" i="55"/>
  <c r="AI416" i="55"/>
  <c r="AJ416" i="55" s="1"/>
  <c r="AI398" i="55"/>
  <c r="AF444" i="55"/>
  <c r="AI271" i="55"/>
  <c r="AI242" i="55"/>
  <c r="AI384" i="55"/>
  <c r="AI190" i="55"/>
  <c r="AI241" i="55"/>
  <c r="AI312" i="55"/>
  <c r="AJ312" i="55" s="1"/>
  <c r="AI196" i="55"/>
  <c r="W43" i="55"/>
  <c r="AI286" i="55"/>
  <c r="AJ286" i="55" s="1"/>
  <c r="AA52" i="55"/>
  <c r="Z50" i="55"/>
  <c r="AA366" i="55"/>
  <c r="AE366" i="55"/>
  <c r="AD46" i="55"/>
  <c r="X35" i="55"/>
  <c r="V33" i="55"/>
  <c r="AI111" i="55"/>
  <c r="V41" i="55"/>
  <c r="Y38" i="55"/>
  <c r="V34" i="55"/>
  <c r="AI112" i="55"/>
  <c r="AI178" i="55"/>
  <c r="AI142" i="55"/>
  <c r="AG47" i="55"/>
  <c r="AC41" i="55"/>
  <c r="AI166" i="55"/>
  <c r="X48" i="55"/>
  <c r="AF47" i="55"/>
  <c r="AF40" i="55"/>
  <c r="X42" i="55"/>
  <c r="AI219" i="55"/>
  <c r="AI181" i="55"/>
  <c r="AJ181" i="55" s="1"/>
  <c r="AI415" i="55"/>
  <c r="AJ415" i="55" s="1"/>
  <c r="V392" i="55"/>
  <c r="AI371" i="55"/>
  <c r="AI165" i="55"/>
  <c r="AC50" i="55"/>
  <c r="F75" i="55"/>
  <c r="AE36" i="55"/>
  <c r="V40" i="55"/>
  <c r="AI145" i="55"/>
  <c r="AI163" i="55"/>
  <c r="W53" i="55"/>
  <c r="AG44" i="55"/>
  <c r="AI173" i="55"/>
  <c r="Z45" i="55"/>
  <c r="AI411" i="55"/>
  <c r="F79" i="55"/>
  <c r="AI130" i="55"/>
  <c r="I68" i="55"/>
  <c r="F16" i="55"/>
  <c r="AI385" i="55"/>
  <c r="AI376" i="55"/>
  <c r="AI423" i="55"/>
  <c r="AI324" i="55"/>
  <c r="AI307" i="55"/>
  <c r="AI245" i="55"/>
  <c r="AI321" i="55"/>
  <c r="AI227" i="55"/>
  <c r="AI350" i="55"/>
  <c r="AI223" i="55"/>
  <c r="AI293" i="55"/>
  <c r="AG53" i="55"/>
  <c r="AE39" i="55"/>
  <c r="W52" i="55"/>
  <c r="AD43" i="55"/>
  <c r="W366" i="55"/>
  <c r="AI172" i="55"/>
  <c r="AI124" i="55"/>
  <c r="V46" i="55"/>
  <c r="AG38" i="55"/>
  <c r="AG35" i="55"/>
  <c r="AE41" i="55"/>
  <c r="X45" i="55"/>
  <c r="AH38" i="55"/>
  <c r="AE34" i="55"/>
  <c r="AI137" i="55"/>
  <c r="AI327" i="55"/>
  <c r="AG34" i="55"/>
  <c r="AG48" i="55"/>
  <c r="AA38" i="55"/>
  <c r="W41" i="55"/>
  <c r="AH35" i="55"/>
  <c r="Y52" i="55"/>
  <c r="AI209" i="55"/>
  <c r="AJ209" i="55" s="1"/>
  <c r="AF42" i="55"/>
  <c r="AH41" i="55"/>
  <c r="AF34" i="55"/>
  <c r="AI192" i="55"/>
  <c r="AH36" i="55"/>
  <c r="AI243" i="55"/>
  <c r="Y43" i="55"/>
  <c r="AF45" i="55"/>
  <c r="I63" i="55"/>
  <c r="F11" i="55"/>
  <c r="AI272" i="55"/>
  <c r="V37" i="55"/>
  <c r="AI397" i="55"/>
  <c r="W39" i="55"/>
  <c r="Z33" i="55"/>
  <c r="Z47" i="55"/>
  <c r="I70" i="55"/>
  <c r="F18" i="55"/>
  <c r="I73" i="55"/>
  <c r="AI435" i="55"/>
  <c r="X366" i="55"/>
  <c r="AC35" i="55"/>
  <c r="AA34" i="55"/>
  <c r="AH48" i="55"/>
  <c r="F17" i="55"/>
  <c r="I69" i="55"/>
  <c r="P85" i="55"/>
  <c r="AG288" i="55"/>
  <c r="AI426" i="55"/>
  <c r="AI260" i="55"/>
  <c r="AI207" i="55"/>
  <c r="AJ207" i="55" s="1"/>
  <c r="AI433" i="55"/>
  <c r="AI218" i="55"/>
  <c r="AI197" i="55"/>
  <c r="AI277" i="55"/>
  <c r="AI427" i="55"/>
  <c r="AC51" i="55"/>
  <c r="AA53" i="55"/>
  <c r="AI208" i="55"/>
  <c r="AJ208" i="55" s="1"/>
  <c r="AI216" i="55"/>
  <c r="AI154" i="55"/>
  <c r="AI217" i="55"/>
  <c r="X36" i="55"/>
  <c r="V39" i="55"/>
  <c r="Y366" i="55"/>
  <c r="AA46" i="55"/>
  <c r="Z35" i="55"/>
  <c r="AG33" i="55"/>
  <c r="AC38" i="55"/>
  <c r="AH45" i="55"/>
  <c r="AE38" i="55"/>
  <c r="W210" i="55"/>
  <c r="AI138" i="55"/>
  <c r="AD48" i="55"/>
  <c r="AA47" i="55"/>
  <c r="AI164" i="55"/>
  <c r="AA40" i="55"/>
  <c r="X52" i="55"/>
  <c r="AI280" i="55"/>
  <c r="Z34" i="55"/>
  <c r="AF52" i="55"/>
  <c r="Y41" i="55"/>
  <c r="AI425" i="55"/>
  <c r="AI215" i="55"/>
  <c r="AI323" i="55"/>
  <c r="Z37" i="55"/>
  <c r="AD38" i="55"/>
  <c r="AI198" i="55"/>
  <c r="X314" i="55"/>
  <c r="I60" i="55"/>
  <c r="F8" i="55"/>
  <c r="E575" i="55"/>
  <c r="D575" i="55"/>
  <c r="B575" i="55"/>
  <c r="H575" i="55"/>
  <c r="G575" i="55"/>
  <c r="F575" i="55"/>
  <c r="C575" i="55"/>
  <c r="D497" i="55"/>
  <c r="B497" i="55"/>
  <c r="F497" i="55"/>
  <c r="G497" i="55"/>
  <c r="H497" i="55"/>
  <c r="E497" i="55"/>
  <c r="C497" i="55"/>
  <c r="V44" i="55"/>
  <c r="I548" i="55"/>
  <c r="X39" i="55"/>
  <c r="AG45" i="55"/>
  <c r="I64" i="55"/>
  <c r="F12" i="55"/>
  <c r="AI405" i="55"/>
  <c r="AI333" i="55"/>
  <c r="AI361" i="55"/>
  <c r="AI338" i="55"/>
  <c r="AJ338" i="55" s="1"/>
  <c r="AC53" i="55"/>
  <c r="V38" i="55"/>
  <c r="AI116" i="55"/>
  <c r="W34" i="55"/>
  <c r="AE52" i="55"/>
  <c r="X38" i="55"/>
  <c r="AI440" i="55"/>
  <c r="AI383" i="55"/>
  <c r="X418" i="55"/>
  <c r="AI354" i="55"/>
  <c r="AI284" i="55"/>
  <c r="AI374" i="55"/>
  <c r="AI349" i="55"/>
  <c r="AI347" i="55"/>
  <c r="AI232" i="55"/>
  <c r="AI305" i="55"/>
  <c r="AI233" i="55"/>
  <c r="AJ233" i="55" s="1"/>
  <c r="Y262" i="55"/>
  <c r="AI267" i="55"/>
  <c r="AI244" i="55"/>
  <c r="AD50" i="55"/>
  <c r="AC37" i="55"/>
  <c r="AH366" i="55"/>
  <c r="AA35" i="55"/>
  <c r="Y33" i="55"/>
  <c r="AD45" i="55"/>
  <c r="W38" i="55"/>
  <c r="AF48" i="55"/>
  <c r="W47" i="55"/>
  <c r="AI140" i="55"/>
  <c r="W40" i="55"/>
  <c r="AC34" i="55"/>
  <c r="W48" i="55"/>
  <c r="AA42" i="55"/>
  <c r="AE35" i="55"/>
  <c r="AI306" i="55"/>
  <c r="AI225" i="55"/>
  <c r="AD40" i="55"/>
  <c r="Z38" i="55"/>
  <c r="AA33" i="55"/>
  <c r="W51" i="55"/>
  <c r="AE37" i="55"/>
  <c r="AI175" i="55"/>
  <c r="AD53" i="55"/>
  <c r="AD42" i="55"/>
  <c r="AG42" i="55"/>
  <c r="I71" i="55"/>
  <c r="F19" i="55"/>
  <c r="I59" i="55"/>
  <c r="F7" i="55"/>
  <c r="F65" i="55"/>
  <c r="X53" i="55"/>
  <c r="AD366" i="55"/>
  <c r="AI302" i="55"/>
  <c r="S484" i="55"/>
  <c r="P68" i="55"/>
  <c r="AI355" i="55"/>
  <c r="AI360" i="55"/>
  <c r="AG51" i="55"/>
  <c r="Y45" i="55"/>
  <c r="AI443" i="55"/>
  <c r="AJ443" i="55" s="1"/>
  <c r="AF33" i="55"/>
  <c r="Z42" i="55"/>
  <c r="X41" i="55"/>
  <c r="AE236" i="55"/>
  <c r="AI310" i="55"/>
  <c r="AI436" i="55"/>
  <c r="AI424" i="55"/>
  <c r="AI431" i="55"/>
  <c r="AI389" i="55"/>
  <c r="AI319" i="55"/>
  <c r="AI400" i="55"/>
  <c r="AI332" i="55"/>
  <c r="AI294" i="55"/>
  <c r="AA50" i="55"/>
  <c r="AI128" i="55"/>
  <c r="V50" i="55"/>
  <c r="AF36" i="55"/>
  <c r="Z366" i="55"/>
  <c r="AG41" i="55"/>
  <c r="W35" i="55"/>
  <c r="AH33" i="55"/>
  <c r="AC45" i="55"/>
  <c r="AI171" i="55"/>
  <c r="AI123" i="55"/>
  <c r="AF38" i="55"/>
  <c r="AD47" i="55"/>
  <c r="AA48" i="55"/>
  <c r="AA45" i="55"/>
  <c r="AE47" i="55"/>
  <c r="AH46" i="55"/>
  <c r="AE40" i="55"/>
  <c r="AI126" i="55"/>
  <c r="V48" i="55"/>
  <c r="V47" i="55"/>
  <c r="AI125" i="55"/>
  <c r="W42" i="55"/>
  <c r="X34" i="55"/>
  <c r="AI362" i="55"/>
  <c r="AI390" i="55"/>
  <c r="W37" i="55"/>
  <c r="AI206" i="55"/>
  <c r="I465" i="55"/>
  <c r="I470" i="55" s="1"/>
  <c r="AH37" i="55"/>
  <c r="AE314" i="55"/>
  <c r="V51" i="55"/>
  <c r="AI129" i="55"/>
  <c r="AA36" i="55"/>
  <c r="AI230" i="55"/>
  <c r="AE53" i="55"/>
  <c r="AI120" i="55"/>
  <c r="V42" i="55"/>
  <c r="AI150" i="55"/>
  <c r="AI359" i="55"/>
  <c r="AI113" i="55"/>
  <c r="I72" i="55"/>
  <c r="F20" i="55"/>
  <c r="AF366" i="55"/>
  <c r="AE46" i="55"/>
  <c r="Z41" i="55"/>
  <c r="I74" i="55"/>
  <c r="F22" i="55"/>
  <c r="I66" i="55"/>
  <c r="F14" i="55"/>
  <c r="AI365" i="55"/>
  <c r="Y340" i="55"/>
  <c r="AD39" i="55"/>
  <c r="X33" i="55"/>
  <c r="AA41" i="55"/>
  <c r="AI322" i="55"/>
  <c r="AH53" i="55"/>
  <c r="P103" i="55"/>
  <c r="P25" i="55" s="1"/>
  <c r="I545" i="55"/>
  <c r="AI401" i="55"/>
  <c r="AI379" i="55"/>
  <c r="AI331" i="55"/>
  <c r="AI372" i="55"/>
  <c r="AF51" i="55"/>
  <c r="AI285" i="55"/>
  <c r="AJ285" i="55" s="1"/>
  <c r="AI258" i="55"/>
  <c r="AI320" i="55"/>
  <c r="AF53" i="55"/>
  <c r="AI168" i="55"/>
  <c r="AI194" i="55"/>
  <c r="AE43" i="55"/>
  <c r="Z52" i="55"/>
  <c r="AE50" i="55"/>
  <c r="W36" i="55"/>
  <c r="AI345" i="55"/>
  <c r="AC46" i="55"/>
  <c r="AF35" i="55"/>
  <c r="AD33" i="55"/>
  <c r="AD41" i="55"/>
  <c r="AE45" i="55"/>
  <c r="AD34" i="55"/>
  <c r="AI189" i="55"/>
  <c r="AC48" i="55"/>
  <c r="X47" i="55"/>
  <c r="W45" i="55"/>
  <c r="X40" i="55"/>
  <c r="AG46" i="55"/>
  <c r="AE42" i="55"/>
  <c r="AC33" i="55"/>
  <c r="AI114" i="55"/>
  <c r="V36" i="55"/>
  <c r="AI36" i="55" s="1"/>
  <c r="AH50" i="55"/>
  <c r="AI407" i="55"/>
  <c r="Y51" i="55"/>
  <c r="X50" i="55"/>
  <c r="W50" i="55"/>
  <c r="AF46" i="55"/>
  <c r="AI131" i="55"/>
  <c r="AJ131" i="55" s="1"/>
  <c r="V53" i="55"/>
  <c r="Y42" i="55"/>
  <c r="AI276" i="55"/>
  <c r="AI388" i="55"/>
  <c r="V35" i="55"/>
  <c r="V52" i="55"/>
  <c r="I62" i="55"/>
  <c r="F10" i="55"/>
  <c r="I67" i="55"/>
  <c r="F15" i="55"/>
  <c r="I78" i="55"/>
  <c r="F26" i="55"/>
  <c r="F61" i="55"/>
  <c r="F80" i="55" s="1"/>
  <c r="AG236" i="55"/>
  <c r="AI381" i="55"/>
  <c r="AI177" i="55"/>
  <c r="AH47" i="55"/>
  <c r="AI121" i="55"/>
  <c r="AI403" i="55"/>
  <c r="AI329" i="55"/>
  <c r="AI222" i="55"/>
  <c r="V184" i="55"/>
  <c r="S224" i="55"/>
  <c r="AJ224" i="55" s="1"/>
  <c r="AI118" i="55"/>
  <c r="M35" i="55"/>
  <c r="AD262" i="55"/>
  <c r="AI430" i="55"/>
  <c r="AI326" i="55"/>
  <c r="AI352" i="55"/>
  <c r="AI300" i="55"/>
  <c r="R37" i="55"/>
  <c r="W392" i="55"/>
  <c r="AG184" i="55"/>
  <c r="W184" i="55"/>
  <c r="P102" i="55"/>
  <c r="AD392" i="55"/>
  <c r="AI303" i="55"/>
  <c r="AI406" i="55"/>
  <c r="P50" i="55"/>
  <c r="AB49" i="55"/>
  <c r="AE340" i="55"/>
  <c r="V340" i="55"/>
  <c r="AD340" i="55"/>
  <c r="AG340" i="55"/>
  <c r="X340" i="55"/>
  <c r="Z340" i="55"/>
  <c r="W340" i="55"/>
  <c r="AA340" i="55"/>
  <c r="AI251" i="55"/>
  <c r="AD158" i="55"/>
  <c r="AG158" i="55"/>
  <c r="AF158" i="55"/>
  <c r="W158" i="55"/>
  <c r="Z158" i="55"/>
  <c r="AE158" i="55"/>
  <c r="AA158" i="55"/>
  <c r="AI148" i="55"/>
  <c r="Z132" i="55"/>
  <c r="AH288" i="55"/>
  <c r="AG132" i="55"/>
  <c r="S282" i="55"/>
  <c r="AJ282" i="55" s="1"/>
  <c r="AI146" i="55"/>
  <c r="AF607" i="55"/>
  <c r="AH444" i="55"/>
  <c r="Z392" i="55"/>
  <c r="S270" i="55"/>
  <c r="AJ270" i="55" s="1"/>
  <c r="R48" i="55"/>
  <c r="P52" i="55"/>
  <c r="P26" i="55" s="1"/>
  <c r="Z314" i="55"/>
  <c r="Y314" i="55"/>
  <c r="W314" i="55"/>
  <c r="AD314" i="55"/>
  <c r="AG314" i="55"/>
  <c r="AF314" i="55"/>
  <c r="S149" i="55"/>
  <c r="S431" i="55"/>
  <c r="AF612" i="55"/>
  <c r="AE392" i="55"/>
  <c r="AI328" i="55"/>
  <c r="S254" i="55"/>
  <c r="AJ254" i="55" s="1"/>
  <c r="AF623" i="55"/>
  <c r="Y444" i="55"/>
  <c r="AE444" i="55"/>
  <c r="AD444" i="55"/>
  <c r="AA444" i="55"/>
  <c r="X444" i="55"/>
  <c r="AG444" i="55"/>
  <c r="W444" i="55"/>
  <c r="AI408" i="55"/>
  <c r="Z288" i="55"/>
  <c r="Y288" i="55"/>
  <c r="AD288" i="55"/>
  <c r="AA288" i="55"/>
  <c r="X288" i="55"/>
  <c r="AF288" i="55"/>
  <c r="W288" i="55"/>
  <c r="AE288" i="55"/>
  <c r="M262" i="55"/>
  <c r="AF622" i="55"/>
  <c r="AI434" i="55"/>
  <c r="Y210" i="55"/>
  <c r="AG210" i="55"/>
  <c r="X210" i="55"/>
  <c r="AA210" i="55"/>
  <c r="AF210" i="55"/>
  <c r="AE210" i="55"/>
  <c r="Z210" i="55"/>
  <c r="AD210" i="55"/>
  <c r="AF610" i="55"/>
  <c r="AE418" i="55"/>
  <c r="AD418" i="55"/>
  <c r="W418" i="55"/>
  <c r="AF418" i="55"/>
  <c r="AA418" i="55"/>
  <c r="P51" i="55"/>
  <c r="S381" i="55"/>
  <c r="AC418" i="55"/>
  <c r="V132" i="55"/>
  <c r="S190" i="55" l="1"/>
  <c r="AJ190" i="55" s="1"/>
  <c r="Y50" i="55"/>
  <c r="S374" i="55"/>
  <c r="AJ374" i="55" s="1"/>
  <c r="R43" i="55"/>
  <c r="AF624" i="55"/>
  <c r="S167" i="55"/>
  <c r="AJ167" i="55" s="1"/>
  <c r="M39" i="55"/>
  <c r="S202" i="55"/>
  <c r="AJ202" i="55" s="1"/>
  <c r="AH184" i="55"/>
  <c r="O36" i="55"/>
  <c r="R41" i="55"/>
  <c r="M40" i="55"/>
  <c r="M46" i="55"/>
  <c r="AI363" i="55"/>
  <c r="AI119" i="55"/>
  <c r="Z444" i="55"/>
  <c r="S171" i="55"/>
  <c r="AJ171" i="55" s="1"/>
  <c r="AH262" i="55"/>
  <c r="R42" i="55"/>
  <c r="S407" i="55"/>
  <c r="AJ407" i="55" s="1"/>
  <c r="N43" i="55"/>
  <c r="S297" i="55"/>
  <c r="AJ297" i="55" s="1"/>
  <c r="S349" i="55"/>
  <c r="AJ349" i="55" s="1"/>
  <c r="AF618" i="55"/>
  <c r="S168" i="55"/>
  <c r="AJ168" i="55" s="1"/>
  <c r="Q366" i="55"/>
  <c r="S347" i="55"/>
  <c r="AJ347" i="55" s="1"/>
  <c r="S296" i="55"/>
  <c r="AJ296" i="55" s="1"/>
  <c r="AH418" i="55"/>
  <c r="Q46" i="55"/>
  <c r="N45" i="55"/>
  <c r="S322" i="55"/>
  <c r="Q48" i="55"/>
  <c r="S277" i="55"/>
  <c r="AJ277" i="55" s="1"/>
  <c r="M38" i="55"/>
  <c r="S204" i="55"/>
  <c r="AJ204" i="55" s="1"/>
  <c r="S361" i="55"/>
  <c r="AJ361" i="55" s="1"/>
  <c r="S354" i="55"/>
  <c r="AJ354" i="55" s="1"/>
  <c r="AJ149" i="55"/>
  <c r="M36" i="55"/>
  <c r="S433" i="55"/>
  <c r="AJ433" i="55" s="1"/>
  <c r="S227" i="55"/>
  <c r="AJ227" i="55" s="1"/>
  <c r="AF617" i="55"/>
  <c r="Q42" i="55"/>
  <c r="AC49" i="55"/>
  <c r="AH43" i="55"/>
  <c r="S334" i="55"/>
  <c r="AJ334" i="55" s="1"/>
  <c r="R44" i="55"/>
  <c r="AI261" i="55"/>
  <c r="Y53" i="55"/>
  <c r="AI53" i="55" s="1"/>
  <c r="Y132" i="55"/>
  <c r="AB47" i="55"/>
  <c r="S228" i="55"/>
  <c r="AJ228" i="55" s="1"/>
  <c r="R50" i="55"/>
  <c r="AI156" i="55"/>
  <c r="S177" i="55"/>
  <c r="AG418" i="55"/>
  <c r="S268" i="55"/>
  <c r="AJ268" i="55" s="1"/>
  <c r="S435" i="55"/>
  <c r="AJ435" i="55" s="1"/>
  <c r="S355" i="55"/>
  <c r="AJ355" i="55" s="1"/>
  <c r="R34" i="55"/>
  <c r="Q37" i="55"/>
  <c r="Q39" i="55"/>
  <c r="AI155" i="55"/>
  <c r="AI259" i="55"/>
  <c r="Q44" i="55"/>
  <c r="AI37" i="55"/>
  <c r="S249" i="55"/>
  <c r="AJ249" i="55" s="1"/>
  <c r="S150" i="55"/>
  <c r="S348" i="55"/>
  <c r="AJ348" i="55" s="1"/>
  <c r="AH40" i="55"/>
  <c r="AC184" i="55"/>
  <c r="AC366" i="55"/>
  <c r="H471" i="55"/>
  <c r="B471" i="55"/>
  <c r="F471" i="55"/>
  <c r="C471" i="55"/>
  <c r="E471" i="55"/>
  <c r="G471" i="55"/>
  <c r="D471" i="55"/>
  <c r="S425" i="55"/>
  <c r="AJ425" i="55" s="1"/>
  <c r="N262" i="55"/>
  <c r="AJ177" i="55"/>
  <c r="AI205" i="55"/>
  <c r="O48" i="55"/>
  <c r="S178" i="55"/>
  <c r="AJ178" i="55" s="1"/>
  <c r="Q36" i="55"/>
  <c r="S113" i="55"/>
  <c r="AJ113" i="55" s="1"/>
  <c r="S358" i="55"/>
  <c r="AJ358" i="55" s="1"/>
  <c r="AI122" i="55"/>
  <c r="S379" i="55"/>
  <c r="AJ379" i="55" s="1"/>
  <c r="M34" i="55"/>
  <c r="S345" i="55"/>
  <c r="S300" i="55"/>
  <c r="AJ300" i="55" s="1"/>
  <c r="S220" i="55"/>
  <c r="AJ220" i="55" s="1"/>
  <c r="S308" i="55"/>
  <c r="AJ308" i="55" s="1"/>
  <c r="S252" i="55"/>
  <c r="S276" i="55"/>
  <c r="AJ276" i="55" s="1"/>
  <c r="L51" i="55"/>
  <c r="S129" i="55"/>
  <c r="AJ129" i="55" s="1"/>
  <c r="S230" i="55"/>
  <c r="AJ230" i="55" s="1"/>
  <c r="O184" i="55"/>
  <c r="S382" i="55"/>
  <c r="S304" i="55"/>
  <c r="AH314" i="55"/>
  <c r="I61" i="55"/>
  <c r="F9" i="55"/>
  <c r="AI48" i="55"/>
  <c r="S68" i="55"/>
  <c r="P16" i="55"/>
  <c r="AI402" i="55"/>
  <c r="AI38" i="55"/>
  <c r="X44" i="55"/>
  <c r="S427" i="55"/>
  <c r="AJ427" i="55" s="1"/>
  <c r="S402" i="55"/>
  <c r="AJ402" i="55" s="1"/>
  <c r="R40" i="55"/>
  <c r="R35" i="55"/>
  <c r="S197" i="55"/>
  <c r="AJ197" i="55" s="1"/>
  <c r="S360" i="55"/>
  <c r="AJ360" i="55" s="1"/>
  <c r="AI283" i="55"/>
  <c r="S436" i="55"/>
  <c r="AJ436" i="55" s="1"/>
  <c r="O41" i="55"/>
  <c r="S124" i="55"/>
  <c r="AJ124" i="55" s="1"/>
  <c r="S242" i="55"/>
  <c r="AJ242" i="55" s="1"/>
  <c r="S438" i="55"/>
  <c r="AJ438" i="55" s="1"/>
  <c r="S356" i="55"/>
  <c r="AF611" i="55"/>
  <c r="R47" i="55"/>
  <c r="S383" i="55"/>
  <c r="AJ383" i="55" s="1"/>
  <c r="S116" i="55"/>
  <c r="AJ116" i="55" s="1"/>
  <c r="S173" i="55"/>
  <c r="AJ173" i="55" s="1"/>
  <c r="S426" i="55"/>
  <c r="AJ426" i="55" s="1"/>
  <c r="P47" i="55"/>
  <c r="S350" i="55"/>
  <c r="AJ350" i="55" s="1"/>
  <c r="S216" i="55"/>
  <c r="AJ216" i="55" s="1"/>
  <c r="S119" i="55"/>
  <c r="AJ119" i="55" s="1"/>
  <c r="L41" i="55"/>
  <c r="S115" i="55"/>
  <c r="AJ115" i="55" s="1"/>
  <c r="X262" i="55"/>
  <c r="X184" i="55"/>
  <c r="AF619" i="55"/>
  <c r="Q38" i="55"/>
  <c r="S175" i="55"/>
  <c r="AJ175" i="55" s="1"/>
  <c r="O46" i="55"/>
  <c r="S293" i="55"/>
  <c r="S353" i="55"/>
  <c r="AJ353" i="55" s="1"/>
  <c r="N37" i="55"/>
  <c r="AC43" i="55"/>
  <c r="AI252" i="55"/>
  <c r="AG262" i="55"/>
  <c r="AD132" i="55"/>
  <c r="AI50" i="55"/>
  <c r="AF132" i="55"/>
  <c r="V288" i="55"/>
  <c r="AI364" i="55"/>
  <c r="X158" i="55"/>
  <c r="F77" i="55"/>
  <c r="Q52" i="55"/>
  <c r="M37" i="55"/>
  <c r="AI298" i="55"/>
  <c r="AI41" i="55"/>
  <c r="AF605" i="55"/>
  <c r="S243" i="55"/>
  <c r="AJ243" i="55" s="1"/>
  <c r="S295" i="55"/>
  <c r="AJ295" i="55" s="1"/>
  <c r="Y418" i="55"/>
  <c r="S255" i="55"/>
  <c r="AJ255" i="55" s="1"/>
  <c r="S305" i="55"/>
  <c r="AJ305" i="55" s="1"/>
  <c r="S246" i="55"/>
  <c r="AJ246" i="55" s="1"/>
  <c r="S198" i="55"/>
  <c r="AJ198" i="55" s="1"/>
  <c r="R39" i="55"/>
  <c r="S390" i="55"/>
  <c r="AJ390" i="55" s="1"/>
  <c r="Q51" i="55"/>
  <c r="AC158" i="55"/>
  <c r="R36" i="55"/>
  <c r="AI413" i="55"/>
  <c r="AF606" i="55"/>
  <c r="S218" i="55"/>
  <c r="AJ218" i="55" s="1"/>
  <c r="S164" i="55"/>
  <c r="AJ164" i="55" s="1"/>
  <c r="S359" i="55"/>
  <c r="AJ359" i="55" s="1"/>
  <c r="S123" i="55"/>
  <c r="AJ123" i="55" s="1"/>
  <c r="S281" i="55"/>
  <c r="AA314" i="55"/>
  <c r="AI309" i="55"/>
  <c r="N34" i="55"/>
  <c r="S112" i="55"/>
  <c r="AJ112" i="55" s="1"/>
  <c r="L34" i="55"/>
  <c r="L47" i="55"/>
  <c r="S424" i="55"/>
  <c r="AJ424" i="55" s="1"/>
  <c r="AF340" i="55"/>
  <c r="AI335" i="55"/>
  <c r="S176" i="55"/>
  <c r="AJ176" i="55" s="1"/>
  <c r="S319" i="55"/>
  <c r="R38" i="55"/>
  <c r="R46" i="55"/>
  <c r="S323" i="55"/>
  <c r="AJ323" i="55" s="1"/>
  <c r="AF262" i="55"/>
  <c r="Y392" i="55"/>
  <c r="S375" i="55"/>
  <c r="AJ375" i="55" s="1"/>
  <c r="AG392" i="55"/>
  <c r="S200" i="55"/>
  <c r="AH210" i="55"/>
  <c r="AI229" i="55"/>
  <c r="AC340" i="55"/>
  <c r="S117" i="55"/>
  <c r="AA236" i="55"/>
  <c r="AI35" i="55"/>
  <c r="F76" i="55"/>
  <c r="I466" i="55"/>
  <c r="X132" i="55"/>
  <c r="AH236" i="55"/>
  <c r="AE132" i="55"/>
  <c r="AI157" i="55"/>
  <c r="S386" i="55"/>
  <c r="AJ386" i="55" s="1"/>
  <c r="AE262" i="55"/>
  <c r="N44" i="55"/>
  <c r="C549" i="55"/>
  <c r="B549" i="55"/>
  <c r="H549" i="55"/>
  <c r="E549" i="55"/>
  <c r="F549" i="55"/>
  <c r="D549" i="55"/>
  <c r="G549" i="55"/>
  <c r="N366" i="55"/>
  <c r="S298" i="55"/>
  <c r="AJ298" i="55" s="1"/>
  <c r="M132" i="55"/>
  <c r="AI432" i="55"/>
  <c r="S217" i="55"/>
  <c r="AJ217" i="55" s="1"/>
  <c r="S278" i="55"/>
  <c r="S376" i="55"/>
  <c r="AJ376" i="55" s="1"/>
  <c r="S151" i="55"/>
  <c r="AJ151" i="55" s="1"/>
  <c r="R33" i="55"/>
  <c r="Z262" i="55"/>
  <c r="Q45" i="55"/>
  <c r="AI439" i="55"/>
  <c r="R366" i="55"/>
  <c r="S166" i="55"/>
  <c r="AJ166" i="55" s="1"/>
  <c r="S226" i="55"/>
  <c r="S400" i="55"/>
  <c r="AJ400" i="55" s="1"/>
  <c r="S321" i="55"/>
  <c r="AJ321" i="55" s="1"/>
  <c r="S434" i="55"/>
  <c r="AJ434" i="55" s="1"/>
  <c r="S203" i="55"/>
  <c r="S189" i="55"/>
  <c r="O366" i="55"/>
  <c r="Y158" i="55"/>
  <c r="S275" i="55"/>
  <c r="AJ275" i="55" s="1"/>
  <c r="AF614" i="55"/>
  <c r="AF615" i="55"/>
  <c r="S244" i="55"/>
  <c r="AJ244" i="55" s="1"/>
  <c r="S256" i="55"/>
  <c r="AJ256" i="55" s="1"/>
  <c r="S192" i="55"/>
  <c r="AJ192" i="55" s="1"/>
  <c r="P24" i="55"/>
  <c r="AI170" i="55"/>
  <c r="S279" i="55"/>
  <c r="AJ279" i="55" s="1"/>
  <c r="S201" i="55"/>
  <c r="AJ201" i="55" s="1"/>
  <c r="M42" i="55"/>
  <c r="S193" i="55"/>
  <c r="AJ193" i="55" s="1"/>
  <c r="AD184" i="55"/>
  <c r="S145" i="55"/>
  <c r="AJ145" i="55" s="1"/>
  <c r="Q33" i="55"/>
  <c r="S225" i="55"/>
  <c r="AJ225" i="55" s="1"/>
  <c r="Y184" i="55"/>
  <c r="N39" i="55"/>
  <c r="S330" i="55"/>
  <c r="AJ330" i="55" s="1"/>
  <c r="AI278" i="55"/>
  <c r="AI380" i="55"/>
  <c r="AI281" i="55"/>
  <c r="W236" i="55"/>
  <c r="AI226" i="55"/>
  <c r="L53" i="55"/>
  <c r="S157" i="55"/>
  <c r="O50" i="55"/>
  <c r="X236" i="55"/>
  <c r="AH158" i="55"/>
  <c r="AH132" i="55"/>
  <c r="X46" i="55"/>
  <c r="I575" i="55"/>
  <c r="P7" i="55"/>
  <c r="V314" i="55"/>
  <c r="I79" i="55"/>
  <c r="F27" i="55"/>
  <c r="AI33" i="55"/>
  <c r="L48" i="55"/>
  <c r="S126" i="55"/>
  <c r="AJ126" i="55" s="1"/>
  <c r="S423" i="55"/>
  <c r="L444" i="55"/>
  <c r="AC288" i="55"/>
  <c r="S302" i="55"/>
  <c r="AJ302" i="55" s="1"/>
  <c r="L36" i="55"/>
  <c r="S114" i="55"/>
  <c r="AJ114" i="55" s="1"/>
  <c r="S428" i="55"/>
  <c r="AJ428" i="55" s="1"/>
  <c r="N36" i="55"/>
  <c r="O38" i="55"/>
  <c r="S140" i="55"/>
  <c r="AJ140" i="55" s="1"/>
  <c r="AJ431" i="55"/>
  <c r="O45" i="55"/>
  <c r="S253" i="55"/>
  <c r="AJ253" i="55" s="1"/>
  <c r="W262" i="55"/>
  <c r="AD236" i="55"/>
  <c r="N53" i="55"/>
  <c r="M48" i="55"/>
  <c r="Q34" i="55"/>
  <c r="N40" i="55"/>
  <c r="L52" i="55"/>
  <c r="S130" i="55"/>
  <c r="AJ130" i="55" s="1"/>
  <c r="S172" i="55"/>
  <c r="AJ172" i="55" s="1"/>
  <c r="S128" i="55"/>
  <c r="AJ128" i="55" s="1"/>
  <c r="S241" i="55"/>
  <c r="X392" i="55"/>
  <c r="N41" i="55"/>
  <c r="M366" i="55"/>
  <c r="AA392" i="55"/>
  <c r="S271" i="55"/>
  <c r="AJ271" i="55" s="1"/>
  <c r="S412" i="55"/>
  <c r="AJ412" i="55" s="1"/>
  <c r="S405" i="55"/>
  <c r="AJ405" i="55" s="1"/>
  <c r="S332" i="55"/>
  <c r="AJ332" i="55" s="1"/>
  <c r="S320" i="55"/>
  <c r="AJ320" i="55" s="1"/>
  <c r="S141" i="55"/>
  <c r="AJ141" i="55" s="1"/>
  <c r="S307" i="55"/>
  <c r="AJ307" i="55" s="1"/>
  <c r="S245" i="55"/>
  <c r="AJ245" i="55" s="1"/>
  <c r="S142" i="55"/>
  <c r="AJ142" i="55" s="1"/>
  <c r="M45" i="55"/>
  <c r="S333" i="55"/>
  <c r="S280" i="55"/>
  <c r="AJ280" i="55" s="1"/>
  <c r="S411" i="55"/>
  <c r="AJ411" i="55" s="1"/>
  <c r="S111" i="55"/>
  <c r="AJ111" i="55" s="1"/>
  <c r="AH49" i="55"/>
  <c r="S306" i="55"/>
  <c r="AJ306" i="55" s="1"/>
  <c r="S269" i="55"/>
  <c r="AJ269" i="55" s="1"/>
  <c r="M43" i="55"/>
  <c r="S410" i="55"/>
  <c r="AJ410" i="55" s="1"/>
  <c r="AI356" i="55"/>
  <c r="N33" i="55"/>
  <c r="AI200" i="55"/>
  <c r="AI437" i="55"/>
  <c r="M44" i="55"/>
  <c r="AG50" i="55"/>
  <c r="F23" i="55"/>
  <c r="I75" i="55"/>
  <c r="I80" i="55" s="1"/>
  <c r="I65" i="55"/>
  <c r="N52" i="55"/>
  <c r="AJ333" i="55"/>
  <c r="M41" i="55"/>
  <c r="R53" i="55"/>
  <c r="R45" i="55"/>
  <c r="X51" i="55"/>
  <c r="V444" i="55"/>
  <c r="I517" i="55"/>
  <c r="I522" i="55" s="1"/>
  <c r="F522" i="55"/>
  <c r="AI143" i="55"/>
  <c r="S401" i="55"/>
  <c r="AJ401" i="55" s="1"/>
  <c r="AA262" i="55"/>
  <c r="S120" i="55"/>
  <c r="AJ120" i="55" s="1"/>
  <c r="L42" i="55"/>
  <c r="Z236" i="55"/>
  <c r="S363" i="55"/>
  <c r="AJ363" i="55" s="1"/>
  <c r="AJ322" i="55"/>
  <c r="R51" i="55"/>
  <c r="AI174" i="55"/>
  <c r="AJ381" i="55"/>
  <c r="N48" i="55"/>
  <c r="S331" i="55"/>
  <c r="AJ331" i="55" s="1"/>
  <c r="AJ150" i="55"/>
  <c r="AF392" i="55"/>
  <c r="O37" i="55"/>
  <c r="S272" i="55"/>
  <c r="AJ272" i="55" s="1"/>
  <c r="S373" i="55"/>
  <c r="AJ373" i="55" s="1"/>
  <c r="S329" i="55"/>
  <c r="AJ329" i="55" s="1"/>
  <c r="AI52" i="55"/>
  <c r="Z418" i="55"/>
  <c r="AE33" i="55"/>
  <c r="V49" i="55"/>
  <c r="AI127" i="55"/>
  <c r="S194" i="55"/>
  <c r="AJ194" i="55" s="1"/>
  <c r="N47" i="55"/>
  <c r="Q35" i="55"/>
  <c r="S301" i="55"/>
  <c r="AJ301" i="55" s="1"/>
  <c r="S437" i="55"/>
  <c r="R52" i="55"/>
  <c r="S384" i="55"/>
  <c r="AJ384" i="55" s="1"/>
  <c r="S324" i="55"/>
  <c r="AJ324" i="55" s="1"/>
  <c r="S397" i="55"/>
  <c r="S398" i="55"/>
  <c r="AJ398" i="55" s="1"/>
  <c r="S327" i="55"/>
  <c r="AJ327" i="55" s="1"/>
  <c r="N38" i="55"/>
  <c r="S267" i="55"/>
  <c r="Q40" i="55"/>
  <c r="AG49" i="55"/>
  <c r="S223" i="55"/>
  <c r="AJ223" i="55" s="1"/>
  <c r="S372" i="55"/>
  <c r="AJ372" i="55" s="1"/>
  <c r="S152" i="55"/>
  <c r="AJ152" i="55" s="1"/>
  <c r="S294" i="55"/>
  <c r="AJ294" i="55" s="1"/>
  <c r="S388" i="55"/>
  <c r="S385" i="55"/>
  <c r="AJ385" i="55" s="1"/>
  <c r="N46" i="55"/>
  <c r="S409" i="55"/>
  <c r="AJ409" i="55" s="1"/>
  <c r="Q47" i="55"/>
  <c r="S147" i="55"/>
  <c r="AJ147" i="55" s="1"/>
  <c r="AI144" i="55"/>
  <c r="AA184" i="55"/>
  <c r="S139" i="55"/>
  <c r="AJ139" i="55" s="1"/>
  <c r="S346" i="55"/>
  <c r="AJ346" i="55" s="1"/>
  <c r="AE184" i="55"/>
  <c r="S399" i="55"/>
  <c r="AJ399" i="55" s="1"/>
  <c r="M47" i="55"/>
  <c r="L392" i="55"/>
  <c r="AF184" i="55"/>
  <c r="S389" i="55"/>
  <c r="AJ389" i="55" s="1"/>
  <c r="Q41" i="55"/>
  <c r="O34" i="55"/>
  <c r="S191" i="55"/>
  <c r="AJ191" i="55" s="1"/>
  <c r="L40" i="55"/>
  <c r="AI382" i="55"/>
  <c r="AH340" i="55"/>
  <c r="R236" i="55"/>
  <c r="AF236" i="55"/>
  <c r="M236" i="55"/>
  <c r="Y236" i="55"/>
  <c r="M51" i="55"/>
  <c r="S261" i="55"/>
  <c r="AJ261" i="55" s="1"/>
  <c r="N50" i="55"/>
  <c r="Q43" i="55"/>
  <c r="AA51" i="55"/>
  <c r="Q50" i="55"/>
  <c r="Z46" i="55"/>
  <c r="AA132" i="55"/>
  <c r="I497" i="55"/>
  <c r="AG54" i="55"/>
  <c r="S364" i="55"/>
  <c r="AJ364" i="55" s="1"/>
  <c r="V418" i="55"/>
  <c r="AI34" i="55"/>
  <c r="I192" i="55"/>
  <c r="S143" i="55"/>
  <c r="AJ143" i="55" s="1"/>
  <c r="S222" i="55"/>
  <c r="AJ222" i="55" s="1"/>
  <c r="S146" i="55"/>
  <c r="AJ146" i="55" s="1"/>
  <c r="Q184" i="55"/>
  <c r="Q236" i="55"/>
  <c r="S352" i="55"/>
  <c r="AJ352" i="55" s="1"/>
  <c r="I145" i="55"/>
  <c r="S326" i="55"/>
  <c r="AJ326" i="55" s="1"/>
  <c r="Q288" i="55"/>
  <c r="Q444" i="55"/>
  <c r="H46" i="55"/>
  <c r="AI404" i="55"/>
  <c r="M392" i="55"/>
  <c r="R184" i="55"/>
  <c r="R210" i="55"/>
  <c r="H41" i="55"/>
  <c r="S430" i="55"/>
  <c r="AJ430" i="55" s="1"/>
  <c r="S328" i="55"/>
  <c r="AJ328" i="55" s="1"/>
  <c r="N158" i="55"/>
  <c r="S406" i="55"/>
  <c r="AJ406" i="55" s="1"/>
  <c r="C40" i="55"/>
  <c r="D39" i="55"/>
  <c r="I348" i="55"/>
  <c r="Q340" i="55"/>
  <c r="S408" i="55"/>
  <c r="AJ408" i="55" s="1"/>
  <c r="AF625" i="55"/>
  <c r="H43" i="55"/>
  <c r="I436" i="55"/>
  <c r="I242" i="55"/>
  <c r="I246" i="55"/>
  <c r="AF621" i="55"/>
  <c r="I190" i="55"/>
  <c r="I411" i="55"/>
  <c r="N210" i="55"/>
  <c r="O210" i="55"/>
  <c r="I322" i="55"/>
  <c r="L340" i="55"/>
  <c r="I222" i="55"/>
  <c r="I197" i="55"/>
  <c r="I178" i="55"/>
  <c r="N132" i="55"/>
  <c r="S251" i="55"/>
  <c r="AJ251" i="55" s="1"/>
  <c r="N340" i="55"/>
  <c r="P49" i="55"/>
  <c r="I147" i="55"/>
  <c r="I218" i="55"/>
  <c r="I228" i="55"/>
  <c r="I358" i="55"/>
  <c r="M288" i="55"/>
  <c r="I347" i="55"/>
  <c r="L132" i="55"/>
  <c r="I355" i="55"/>
  <c r="I223" i="55"/>
  <c r="I376" i="55"/>
  <c r="I379" i="55" l="1"/>
  <c r="C45" i="55"/>
  <c r="I177" i="55"/>
  <c r="C44" i="55"/>
  <c r="C46" i="55"/>
  <c r="G44" i="55"/>
  <c r="S259" i="55"/>
  <c r="AJ259" i="55" s="1"/>
  <c r="I249" i="55"/>
  <c r="I276" i="55"/>
  <c r="H37" i="55"/>
  <c r="S221" i="55"/>
  <c r="AC444" i="55"/>
  <c r="AI444" i="55" s="1"/>
  <c r="V445" i="55" s="1"/>
  <c r="L288" i="55"/>
  <c r="AI248" i="55"/>
  <c r="AI51" i="55"/>
  <c r="S219" i="55"/>
  <c r="AJ219" i="55" s="1"/>
  <c r="S365" i="55"/>
  <c r="AJ365" i="55" s="1"/>
  <c r="C37" i="55"/>
  <c r="D43" i="55"/>
  <c r="B44" i="55"/>
  <c r="I359" i="55"/>
  <c r="C262" i="55"/>
  <c r="I429" i="55"/>
  <c r="I166" i="55"/>
  <c r="H34" i="55"/>
  <c r="I383" i="55"/>
  <c r="I405" i="55"/>
  <c r="G48" i="55"/>
  <c r="I270" i="55"/>
  <c r="E38" i="55"/>
  <c r="E37" i="55"/>
  <c r="G43" i="55"/>
  <c r="G39" i="55"/>
  <c r="H236" i="55"/>
  <c r="M50" i="55"/>
  <c r="S260" i="55"/>
  <c r="AJ260" i="55" s="1"/>
  <c r="S155" i="55"/>
  <c r="AJ155" i="55" s="1"/>
  <c r="AI387" i="55"/>
  <c r="S165" i="55"/>
  <c r="AJ165" i="55" s="1"/>
  <c r="Q53" i="55"/>
  <c r="AJ200" i="55"/>
  <c r="AB158" i="55"/>
  <c r="I372" i="55"/>
  <c r="I356" i="55"/>
  <c r="I171" i="55"/>
  <c r="C35" i="55"/>
  <c r="AI46" i="55"/>
  <c r="I272" i="55"/>
  <c r="AH42" i="55"/>
  <c r="S174" i="55"/>
  <c r="AJ174" i="55" s="1"/>
  <c r="I167" i="55"/>
  <c r="H45" i="55"/>
  <c r="I150" i="55"/>
  <c r="I248" i="55"/>
  <c r="I176" i="55"/>
  <c r="I280" i="55"/>
  <c r="I271" i="55"/>
  <c r="I398" i="55"/>
  <c r="I330" i="55"/>
  <c r="C39" i="55"/>
  <c r="C41" i="55"/>
  <c r="O288" i="55"/>
  <c r="O340" i="55"/>
  <c r="S380" i="55"/>
  <c r="AJ380" i="55" s="1"/>
  <c r="I170" i="55"/>
  <c r="G46" i="55"/>
  <c r="I282" i="55"/>
  <c r="G34" i="55"/>
  <c r="E35" i="55"/>
  <c r="I438" i="55"/>
  <c r="I227" i="55"/>
  <c r="D46" i="55"/>
  <c r="C36" i="55"/>
  <c r="G37" i="55"/>
  <c r="I428" i="55"/>
  <c r="I194" i="55"/>
  <c r="I373" i="55"/>
  <c r="H44" i="55"/>
  <c r="I375" i="55"/>
  <c r="I399" i="55"/>
  <c r="M184" i="55"/>
  <c r="O52" i="55"/>
  <c r="O53" i="55"/>
  <c r="AH392" i="55"/>
  <c r="I406" i="55"/>
  <c r="N392" i="55"/>
  <c r="I121" i="55"/>
  <c r="R288" i="55"/>
  <c r="S179" i="55"/>
  <c r="AJ179" i="55" s="1"/>
  <c r="I363" i="55"/>
  <c r="S34" i="55"/>
  <c r="AJ34" i="55" s="1"/>
  <c r="C38" i="55"/>
  <c r="G33" i="55"/>
  <c r="B35" i="55"/>
  <c r="I113" i="55"/>
  <c r="I402" i="55"/>
  <c r="E41" i="55"/>
  <c r="I427" i="55"/>
  <c r="H39" i="55"/>
  <c r="I225" i="55"/>
  <c r="C42" i="55"/>
  <c r="R262" i="55"/>
  <c r="S127" i="55"/>
  <c r="AJ127" i="55" s="1"/>
  <c r="AB288" i="55"/>
  <c r="AI288" i="55" s="1"/>
  <c r="AI273" i="55"/>
  <c r="I346" i="55"/>
  <c r="C43" i="55"/>
  <c r="G41" i="55"/>
  <c r="I202" i="55"/>
  <c r="I199" i="55"/>
  <c r="L210" i="55"/>
  <c r="I259" i="55"/>
  <c r="D53" i="55"/>
  <c r="AJ267" i="55"/>
  <c r="I410" i="55"/>
  <c r="S36" i="55"/>
  <c r="AJ36" i="55" s="1"/>
  <c r="AI274" i="55"/>
  <c r="O35" i="55"/>
  <c r="H53" i="55"/>
  <c r="M33" i="55"/>
  <c r="O51" i="55"/>
  <c r="I154" i="55"/>
  <c r="AB340" i="55"/>
  <c r="AI340" i="55" s="1"/>
  <c r="AC341" i="55" s="1"/>
  <c r="AI325" i="55"/>
  <c r="I243" i="55"/>
  <c r="L37" i="55"/>
  <c r="I220" i="55"/>
  <c r="I142" i="55"/>
  <c r="I412" i="55"/>
  <c r="I360" i="55"/>
  <c r="I298" i="55"/>
  <c r="I384" i="55"/>
  <c r="C48" i="55"/>
  <c r="E46" i="55"/>
  <c r="D48" i="55"/>
  <c r="I409" i="55"/>
  <c r="I152" i="55"/>
  <c r="I267" i="55"/>
  <c r="D132" i="55"/>
  <c r="D33" i="55"/>
  <c r="I274" i="55"/>
  <c r="I334" i="55"/>
  <c r="I173" i="55"/>
  <c r="I119" i="55"/>
  <c r="B41" i="55"/>
  <c r="I386" i="55"/>
  <c r="I434" i="55"/>
  <c r="I361" i="55"/>
  <c r="I374" i="55"/>
  <c r="I319" i="55"/>
  <c r="N444" i="55"/>
  <c r="I219" i="55"/>
  <c r="R418" i="55"/>
  <c r="R444" i="55"/>
  <c r="S148" i="55"/>
  <c r="AJ148" i="55" s="1"/>
  <c r="I308" i="55"/>
  <c r="G38" i="55"/>
  <c r="I306" i="55"/>
  <c r="AB366" i="55"/>
  <c r="AI351" i="55"/>
  <c r="P236" i="55"/>
  <c r="I120" i="55"/>
  <c r="B42" i="55"/>
  <c r="E47" i="55"/>
  <c r="I155" i="55"/>
  <c r="I261" i="55"/>
  <c r="AA49" i="55"/>
  <c r="AA54" i="55" s="1"/>
  <c r="L39" i="55"/>
  <c r="AJ241" i="55"/>
  <c r="AI179" i="55"/>
  <c r="AJ423" i="55"/>
  <c r="I193" i="55"/>
  <c r="N42" i="55"/>
  <c r="S195" i="55"/>
  <c r="AJ195" i="55" s="1"/>
  <c r="AJ278" i="55"/>
  <c r="S403" i="55"/>
  <c r="AJ403" i="55" s="1"/>
  <c r="M53" i="55"/>
  <c r="F24" i="55"/>
  <c r="I76" i="55"/>
  <c r="AI357" i="55"/>
  <c r="V45" i="55"/>
  <c r="AI45" i="55" s="1"/>
  <c r="V366" i="55"/>
  <c r="X49" i="55"/>
  <c r="X54" i="55" s="1"/>
  <c r="AI304" i="55"/>
  <c r="AJ304" i="55" s="1"/>
  <c r="AC314" i="55"/>
  <c r="AJ382" i="55"/>
  <c r="N314" i="55"/>
  <c r="L46" i="55"/>
  <c r="AC262" i="55"/>
  <c r="AC44" i="55"/>
  <c r="AI44" i="55" s="1"/>
  <c r="S387" i="55"/>
  <c r="AJ387" i="55" s="1"/>
  <c r="P340" i="55"/>
  <c r="I297" i="55"/>
  <c r="I320" i="55"/>
  <c r="I300" i="55"/>
  <c r="R158" i="55"/>
  <c r="AB262" i="55"/>
  <c r="AI247" i="55"/>
  <c r="I435" i="55"/>
  <c r="I217" i="55"/>
  <c r="G366" i="55"/>
  <c r="I281" i="55"/>
  <c r="I401" i="55"/>
  <c r="I324" i="55"/>
  <c r="G47" i="55"/>
  <c r="S283" i="55"/>
  <c r="AJ283" i="55" s="1"/>
  <c r="C366" i="55"/>
  <c r="I140" i="55"/>
  <c r="I321" i="55"/>
  <c r="I268" i="55"/>
  <c r="I230" i="55"/>
  <c r="I382" i="55"/>
  <c r="S153" i="55"/>
  <c r="I323" i="55"/>
  <c r="R392" i="55"/>
  <c r="M210" i="55"/>
  <c r="S303" i="55"/>
  <c r="AJ303" i="55" s="1"/>
  <c r="I224" i="55"/>
  <c r="I247" i="55"/>
  <c r="I200" i="55"/>
  <c r="D236" i="55"/>
  <c r="N236" i="55"/>
  <c r="I157" i="55"/>
  <c r="B53" i="55"/>
  <c r="I139" i="55"/>
  <c r="AC392" i="55"/>
  <c r="AI199" i="55"/>
  <c r="V210" i="55"/>
  <c r="V43" i="55"/>
  <c r="Z49" i="55"/>
  <c r="O33" i="55"/>
  <c r="O132" i="55"/>
  <c r="S258" i="55"/>
  <c r="AJ258" i="55" s="1"/>
  <c r="I215" i="55"/>
  <c r="S48" i="55"/>
  <c r="AJ48" i="55" s="1"/>
  <c r="S163" i="55"/>
  <c r="AJ189" i="55"/>
  <c r="N35" i="55"/>
  <c r="N54" i="55" s="1"/>
  <c r="Z54" i="55"/>
  <c r="I549" i="55"/>
  <c r="AC39" i="55"/>
  <c r="AC132" i="55"/>
  <c r="L158" i="55"/>
  <c r="S362" i="55"/>
  <c r="AJ362" i="55" s="1"/>
  <c r="I365" i="55"/>
  <c r="S144" i="55"/>
  <c r="AJ144" i="55" s="1"/>
  <c r="Y49" i="55"/>
  <c r="Y54" i="55" s="1"/>
  <c r="AJ252" i="55"/>
  <c r="AJ345" i="55"/>
  <c r="AI153" i="55"/>
  <c r="V158" i="55"/>
  <c r="I111" i="55"/>
  <c r="B33" i="55"/>
  <c r="S274" i="55"/>
  <c r="AJ274" i="55" s="1"/>
  <c r="I381" i="55"/>
  <c r="H38" i="55"/>
  <c r="Q262" i="55"/>
  <c r="I397" i="55"/>
  <c r="I253" i="55"/>
  <c r="S232" i="55"/>
  <c r="AJ232" i="55" s="1"/>
  <c r="L49" i="55"/>
  <c r="H51" i="55"/>
  <c r="Q158" i="55"/>
  <c r="AJ226" i="55"/>
  <c r="C236" i="55"/>
  <c r="D40" i="55"/>
  <c r="I293" i="55"/>
  <c r="I294" i="55"/>
  <c r="B39" i="55"/>
  <c r="I117" i="55"/>
  <c r="AB210" i="55"/>
  <c r="AI195" i="55"/>
  <c r="I256" i="55"/>
  <c r="I326" i="55"/>
  <c r="B37" i="55"/>
  <c r="I115" i="55"/>
  <c r="E36" i="55"/>
  <c r="I389" i="55"/>
  <c r="M418" i="55"/>
  <c r="P132" i="55"/>
  <c r="I325" i="55"/>
  <c r="I175" i="55"/>
  <c r="I260" i="55"/>
  <c r="I378" i="55"/>
  <c r="L418" i="55"/>
  <c r="AI377" i="55"/>
  <c r="E53" i="55"/>
  <c r="E33" i="55"/>
  <c r="S156" i="55"/>
  <c r="AJ156" i="55" s="1"/>
  <c r="I258" i="55"/>
  <c r="L314" i="55"/>
  <c r="G53" i="55"/>
  <c r="S325" i="55"/>
  <c r="L184" i="55"/>
  <c r="M52" i="55"/>
  <c r="S52" i="55" s="1"/>
  <c r="AJ52" i="55" s="1"/>
  <c r="G51" i="55"/>
  <c r="S137" i="55"/>
  <c r="I362" i="55"/>
  <c r="C53" i="55"/>
  <c r="I144" i="55"/>
  <c r="I353" i="55"/>
  <c r="AJ356" i="55"/>
  <c r="S138" i="55"/>
  <c r="AJ138" i="55" s="1"/>
  <c r="I471" i="55"/>
  <c r="N418" i="55"/>
  <c r="B34" i="55"/>
  <c r="I112" i="55"/>
  <c r="R314" i="55"/>
  <c r="S248" i="55"/>
  <c r="R340" i="55"/>
  <c r="E236" i="55"/>
  <c r="O49" i="55"/>
  <c r="C52" i="55"/>
  <c r="AI203" i="55"/>
  <c r="AJ203" i="55" s="1"/>
  <c r="AC47" i="55"/>
  <c r="AI47" i="55" s="1"/>
  <c r="I352" i="55"/>
  <c r="I327" i="55"/>
  <c r="I307" i="55"/>
  <c r="D47" i="55"/>
  <c r="I430" i="55"/>
  <c r="G36" i="55"/>
  <c r="I118" i="55"/>
  <c r="B40" i="55"/>
  <c r="G45" i="55"/>
  <c r="I123" i="55"/>
  <c r="I221" i="55"/>
  <c r="H47" i="55"/>
  <c r="I303" i="55"/>
  <c r="D36" i="55"/>
  <c r="D44" i="55"/>
  <c r="I279" i="55"/>
  <c r="I252" i="55"/>
  <c r="S215" i="55"/>
  <c r="F25" i="55"/>
  <c r="I77" i="55"/>
  <c r="I229" i="55"/>
  <c r="I216" i="55"/>
  <c r="H48" i="55"/>
  <c r="I138" i="55"/>
  <c r="I116" i="55"/>
  <c r="B38" i="55"/>
  <c r="E45" i="55"/>
  <c r="I172" i="55"/>
  <c r="I423" i="55"/>
  <c r="I400" i="55"/>
  <c r="I277" i="55"/>
  <c r="I345" i="55"/>
  <c r="I165" i="55"/>
  <c r="I426" i="55"/>
  <c r="E366" i="55"/>
  <c r="D35" i="55"/>
  <c r="D45" i="55"/>
  <c r="I301" i="55"/>
  <c r="H35" i="55"/>
  <c r="E34" i="55"/>
  <c r="I433" i="55"/>
  <c r="I305" i="55"/>
  <c r="I125" i="55"/>
  <c r="B47" i="55"/>
  <c r="I196" i="55"/>
  <c r="I137" i="55"/>
  <c r="C33" i="55"/>
  <c r="I388" i="55"/>
  <c r="H42" i="55"/>
  <c r="I437" i="55"/>
  <c r="I204" i="55"/>
  <c r="D366" i="55"/>
  <c r="I407" i="55"/>
  <c r="I226" i="55"/>
  <c r="O392" i="55"/>
  <c r="M340" i="55"/>
  <c r="Q210" i="55"/>
  <c r="I143" i="55"/>
  <c r="AB314" i="55"/>
  <c r="AI299" i="55"/>
  <c r="AI378" i="55"/>
  <c r="I163" i="55"/>
  <c r="Q314" i="55"/>
  <c r="I425" i="55"/>
  <c r="I198" i="55"/>
  <c r="I191" i="55"/>
  <c r="S196" i="55"/>
  <c r="AJ196" i="55" s="1"/>
  <c r="AH341" i="55"/>
  <c r="C47" i="55"/>
  <c r="AJ397" i="55"/>
  <c r="AJ437" i="55"/>
  <c r="AC40" i="55"/>
  <c r="H523" i="55"/>
  <c r="D523" i="55"/>
  <c r="G523" i="55"/>
  <c r="F523" i="55"/>
  <c r="E523" i="55"/>
  <c r="C523" i="55"/>
  <c r="B523" i="55"/>
  <c r="AB418" i="55"/>
  <c r="AI418" i="55" s="1"/>
  <c r="S121" i="55"/>
  <c r="AC42" i="55"/>
  <c r="AI42" i="55" s="1"/>
  <c r="AI250" i="55"/>
  <c r="P101" i="55"/>
  <c r="P23" i="55" s="1"/>
  <c r="P600" i="55"/>
  <c r="AJ293" i="55"/>
  <c r="AC236" i="55"/>
  <c r="W49" i="55"/>
  <c r="W54" i="55" s="1"/>
  <c r="W132" i="55"/>
  <c r="AJ319" i="55"/>
  <c r="N51" i="55"/>
  <c r="M314" i="55"/>
  <c r="L38" i="55"/>
  <c r="AF49" i="55"/>
  <c r="AF54" i="55" s="1"/>
  <c r="L44" i="55"/>
  <c r="S154" i="55"/>
  <c r="AJ154" i="55" s="1"/>
  <c r="AJ281" i="55"/>
  <c r="L35" i="55"/>
  <c r="I124" i="55"/>
  <c r="B46" i="55"/>
  <c r="I351" i="55"/>
  <c r="I304" i="55"/>
  <c r="H40" i="55"/>
  <c r="I403" i="55"/>
  <c r="G40" i="55"/>
  <c r="I126" i="55"/>
  <c r="B48" i="55"/>
  <c r="I331" i="55"/>
  <c r="I269" i="55"/>
  <c r="Q392" i="55"/>
  <c r="D37" i="55"/>
  <c r="I151" i="55"/>
  <c r="P158" i="55"/>
  <c r="AB444" i="55"/>
  <c r="AI429" i="55"/>
  <c r="AI231" i="55"/>
  <c r="V236" i="55"/>
  <c r="S41" i="55"/>
  <c r="AJ41" i="55" s="1"/>
  <c r="F81" i="55"/>
  <c r="B81" i="55"/>
  <c r="G81" i="55"/>
  <c r="C81" i="55"/>
  <c r="H81" i="55"/>
  <c r="D81" i="55"/>
  <c r="E81" i="55"/>
  <c r="H366" i="55"/>
  <c r="I241" i="55"/>
  <c r="C34" i="55"/>
  <c r="G35" i="55"/>
  <c r="H36" i="55"/>
  <c r="H33" i="55"/>
  <c r="I385" i="55"/>
  <c r="D34" i="55"/>
  <c r="I332" i="55"/>
  <c r="I275" i="55"/>
  <c r="I203" i="55"/>
  <c r="I254" i="55"/>
  <c r="I168" i="55"/>
  <c r="G42" i="55"/>
  <c r="I333" i="55"/>
  <c r="I278" i="55"/>
  <c r="I141" i="55"/>
  <c r="I189" i="55"/>
  <c r="I164" i="55"/>
  <c r="D262" i="55"/>
  <c r="I245" i="55"/>
  <c r="I244" i="55"/>
  <c r="D38" i="55"/>
  <c r="I431" i="55"/>
  <c r="I349" i="55"/>
  <c r="S122" i="55"/>
  <c r="AJ122" i="55" s="1"/>
  <c r="I350" i="55"/>
  <c r="N49" i="55"/>
  <c r="I354" i="55"/>
  <c r="D41" i="55"/>
  <c r="D42" i="55"/>
  <c r="E48" i="55"/>
  <c r="I149" i="55"/>
  <c r="I255" i="55"/>
  <c r="I424" i="55"/>
  <c r="B36" i="55"/>
  <c r="I114" i="55"/>
  <c r="O262" i="55"/>
  <c r="S170" i="55"/>
  <c r="AJ170" i="55" s="1"/>
  <c r="I380" i="55"/>
  <c r="I302" i="55"/>
  <c r="I296" i="55"/>
  <c r="I329" i="55"/>
  <c r="I371" i="55"/>
  <c r="Q418" i="55"/>
  <c r="M444" i="55"/>
  <c r="I295" i="55"/>
  <c r="I390" i="55"/>
  <c r="L366" i="55"/>
  <c r="D52" i="55"/>
  <c r="N288" i="55"/>
  <c r="S118" i="55"/>
  <c r="AJ118" i="55" s="1"/>
  <c r="AJ157" i="55"/>
  <c r="I201" i="55"/>
  <c r="L33" i="55"/>
  <c r="I364" i="55"/>
  <c r="AB236" i="55"/>
  <c r="AI221" i="55"/>
  <c r="AJ221" i="55" s="1"/>
  <c r="S371" i="55"/>
  <c r="AE49" i="55"/>
  <c r="AE54" i="55" s="1"/>
  <c r="S125" i="55"/>
  <c r="AJ125" i="55" s="1"/>
  <c r="N184" i="55"/>
  <c r="AI257" i="55"/>
  <c r="V262" i="55"/>
  <c r="AH44" i="55"/>
  <c r="S51" i="55"/>
  <c r="Q132" i="55"/>
  <c r="AD49" i="55"/>
  <c r="AD54" i="55" s="1"/>
  <c r="AC210" i="55"/>
  <c r="AH39" i="55"/>
  <c r="AH54" i="55" s="1"/>
  <c r="B262" i="55"/>
  <c r="P288" i="55"/>
  <c r="G314" i="55"/>
  <c r="I250" i="55"/>
  <c r="I408" i="55"/>
  <c r="D444" i="55"/>
  <c r="G158" i="55"/>
  <c r="H158" i="55"/>
  <c r="G184" i="55"/>
  <c r="I195" i="55"/>
  <c r="I174" i="55"/>
  <c r="G340" i="55"/>
  <c r="I169" i="55"/>
  <c r="G236" i="55"/>
  <c r="C392" i="55"/>
  <c r="E40" i="55"/>
  <c r="H392" i="55"/>
  <c r="I148" i="55"/>
  <c r="G392" i="55"/>
  <c r="E340" i="55"/>
  <c r="I432" i="55"/>
  <c r="H418" i="55"/>
  <c r="E314" i="55"/>
  <c r="I377" i="55"/>
  <c r="D392" i="55"/>
  <c r="C184" i="55"/>
  <c r="S284" i="55"/>
  <c r="AJ284" i="55" s="1"/>
  <c r="S440" i="55"/>
  <c r="AJ440" i="55" s="1"/>
  <c r="B158" i="55"/>
  <c r="D288" i="55"/>
  <c r="P418" i="55"/>
  <c r="C288" i="55"/>
  <c r="B132" i="55"/>
  <c r="G132" i="55"/>
  <c r="S336" i="55"/>
  <c r="AJ336" i="55" s="1"/>
  <c r="S414" i="55"/>
  <c r="AJ414" i="55" s="1"/>
  <c r="B418" i="55"/>
  <c r="S310" i="55"/>
  <c r="AJ310" i="55" s="1"/>
  <c r="B314" i="55"/>
  <c r="S206" i="55"/>
  <c r="AJ206" i="55" s="1"/>
  <c r="B210" i="55"/>
  <c r="I251" i="55"/>
  <c r="O158" i="55" l="1"/>
  <c r="O39" i="55"/>
  <c r="AC54" i="55"/>
  <c r="S257" i="55"/>
  <c r="AJ257" i="55" s="1"/>
  <c r="AB40" i="55"/>
  <c r="AI40" i="55" s="1"/>
  <c r="O314" i="55"/>
  <c r="AJ51" i="55"/>
  <c r="L236" i="55"/>
  <c r="AJ325" i="55"/>
  <c r="AB392" i="55"/>
  <c r="AI392" i="55" s="1"/>
  <c r="AE393" i="55" s="1"/>
  <c r="S205" i="55"/>
  <c r="AJ205" i="55" s="1"/>
  <c r="AJ153" i="55"/>
  <c r="S53" i="55"/>
  <c r="AJ53" i="55" s="1"/>
  <c r="I404" i="55"/>
  <c r="E44" i="55"/>
  <c r="AJ248" i="55"/>
  <c r="M158" i="55"/>
  <c r="I328" i="55"/>
  <c r="I44" i="55"/>
  <c r="AB289" i="55"/>
  <c r="X289" i="55"/>
  <c r="Y289" i="55"/>
  <c r="W289" i="55"/>
  <c r="AD289" i="55"/>
  <c r="Z289" i="55"/>
  <c r="AA289" i="55"/>
  <c r="AE289" i="55"/>
  <c r="AG289" i="55"/>
  <c r="AH289" i="55"/>
  <c r="AF289" i="55"/>
  <c r="V289" i="55"/>
  <c r="AC289" i="55"/>
  <c r="AB419" i="55"/>
  <c r="AE419" i="55"/>
  <c r="AH419" i="55"/>
  <c r="AG419" i="55"/>
  <c r="AC419" i="55"/>
  <c r="AF419" i="55"/>
  <c r="X419" i="55"/>
  <c r="W419" i="55"/>
  <c r="AA419" i="55"/>
  <c r="AD419" i="55"/>
  <c r="Y419" i="55"/>
  <c r="V419" i="55"/>
  <c r="Z419" i="55"/>
  <c r="AB393" i="55"/>
  <c r="AD393" i="55"/>
  <c r="V393" i="55"/>
  <c r="W393" i="55"/>
  <c r="Z393" i="55"/>
  <c r="AG393" i="55"/>
  <c r="AF393" i="55"/>
  <c r="AH393" i="55"/>
  <c r="X393" i="55"/>
  <c r="AA393" i="55"/>
  <c r="H340" i="55"/>
  <c r="D340" i="55"/>
  <c r="D184" i="55"/>
  <c r="E262" i="55"/>
  <c r="AB39" i="55"/>
  <c r="AB132" i="55"/>
  <c r="AI132" i="55" s="1"/>
  <c r="AI117" i="55"/>
  <c r="AJ117" i="55" s="1"/>
  <c r="AI43" i="55"/>
  <c r="V54" i="55"/>
  <c r="P444" i="55"/>
  <c r="S429" i="55"/>
  <c r="E43" i="55"/>
  <c r="AI366" i="55"/>
  <c r="V367" i="55"/>
  <c r="L262" i="55"/>
  <c r="E392" i="55"/>
  <c r="P210" i="55"/>
  <c r="C418" i="55"/>
  <c r="C340" i="55"/>
  <c r="C158" i="55"/>
  <c r="H314" i="55"/>
  <c r="P366" i="55"/>
  <c r="S351" i="55"/>
  <c r="S33" i="55"/>
  <c r="E418" i="55"/>
  <c r="O44" i="55"/>
  <c r="S44" i="55" s="1"/>
  <c r="AJ44" i="55" s="1"/>
  <c r="I40" i="55"/>
  <c r="AI210" i="55"/>
  <c r="AB211" i="55" s="1"/>
  <c r="AJ163" i="55"/>
  <c r="AF609" i="55"/>
  <c r="I41" i="55"/>
  <c r="I35" i="55"/>
  <c r="I46" i="55"/>
  <c r="AJ215" i="55"/>
  <c r="I33" i="55"/>
  <c r="O40" i="55"/>
  <c r="S404" i="55"/>
  <c r="O418" i="55"/>
  <c r="B288" i="55"/>
  <c r="C444" i="55"/>
  <c r="AJ371" i="55"/>
  <c r="H184" i="55"/>
  <c r="I36" i="55"/>
  <c r="Q49" i="55"/>
  <c r="S335" i="55"/>
  <c r="I523" i="55"/>
  <c r="E210" i="55"/>
  <c r="AJ137" i="55"/>
  <c r="S158" i="55"/>
  <c r="I37" i="55"/>
  <c r="E444" i="55"/>
  <c r="O444" i="55"/>
  <c r="S432" i="55"/>
  <c r="AJ432" i="55" s="1"/>
  <c r="S377" i="55"/>
  <c r="AJ377" i="55" s="1"/>
  <c r="O236" i="55"/>
  <c r="O47" i="55"/>
  <c r="S229" i="55"/>
  <c r="AJ229" i="55" s="1"/>
  <c r="B340" i="55"/>
  <c r="S37" i="55"/>
  <c r="AJ37" i="55" s="1"/>
  <c r="R49" i="55"/>
  <c r="R132" i="55"/>
  <c r="I122" i="55"/>
  <c r="AI158" i="55"/>
  <c r="V159" i="55"/>
  <c r="H262" i="55"/>
  <c r="AB445" i="55"/>
  <c r="Z445" i="55"/>
  <c r="W445" i="55"/>
  <c r="AF445" i="55"/>
  <c r="AE445" i="55"/>
  <c r="Y445" i="55"/>
  <c r="X445" i="55"/>
  <c r="AA445" i="55"/>
  <c r="AH445" i="55"/>
  <c r="AD445" i="55"/>
  <c r="AG445" i="55"/>
  <c r="G210" i="55"/>
  <c r="G262" i="55"/>
  <c r="D158" i="55"/>
  <c r="H210" i="55"/>
  <c r="S413" i="55"/>
  <c r="AJ413" i="55" s="1"/>
  <c r="S35" i="55"/>
  <c r="AJ35" i="55" s="1"/>
  <c r="I156" i="55"/>
  <c r="B52" i="55"/>
  <c r="I38" i="55"/>
  <c r="I299" i="55"/>
  <c r="I34" i="55"/>
  <c r="E132" i="55"/>
  <c r="AI49" i="55"/>
  <c r="AC393" i="55"/>
  <c r="I53" i="55"/>
  <c r="AC445" i="55"/>
  <c r="O43" i="55"/>
  <c r="B43" i="55"/>
  <c r="H444" i="55"/>
  <c r="AI236" i="55"/>
  <c r="V237" i="55"/>
  <c r="S132" i="55"/>
  <c r="AJ121" i="55"/>
  <c r="M49" i="55"/>
  <c r="S309" i="55"/>
  <c r="AJ309" i="55" s="1"/>
  <c r="C210" i="55"/>
  <c r="D418" i="55"/>
  <c r="AI262" i="55"/>
  <c r="AC263" i="55" s="1"/>
  <c r="V263" i="55"/>
  <c r="S199" i="55"/>
  <c r="AJ199" i="55" s="1"/>
  <c r="L43" i="55"/>
  <c r="L54" i="55" s="1"/>
  <c r="E49" i="55"/>
  <c r="G418" i="55"/>
  <c r="I153" i="55"/>
  <c r="I387" i="55"/>
  <c r="I392" i="55" s="1"/>
  <c r="C314" i="55"/>
  <c r="B49" i="55"/>
  <c r="H52" i="55"/>
  <c r="S439" i="55"/>
  <c r="AJ439" i="55" s="1"/>
  <c r="I81" i="55"/>
  <c r="I47" i="55"/>
  <c r="S231" i="55"/>
  <c r="AJ231" i="55" s="1"/>
  <c r="S46" i="55"/>
  <c r="AJ46" i="55" s="1"/>
  <c r="S273" i="55"/>
  <c r="AB184" i="55"/>
  <c r="AI184" i="55" s="1"/>
  <c r="AI169" i="55"/>
  <c r="E184" i="55"/>
  <c r="D210" i="55"/>
  <c r="S357" i="55"/>
  <c r="AJ357" i="55" s="1"/>
  <c r="L45" i="55"/>
  <c r="P262" i="55"/>
  <c r="S247" i="55"/>
  <c r="AB341" i="55"/>
  <c r="AG341" i="55"/>
  <c r="V341" i="55"/>
  <c r="AD341" i="55"/>
  <c r="Z341" i="55"/>
  <c r="X341" i="55"/>
  <c r="AA341" i="55"/>
  <c r="Y341" i="55"/>
  <c r="W341" i="55"/>
  <c r="AE341" i="55"/>
  <c r="H288" i="55"/>
  <c r="G288" i="55"/>
  <c r="G444" i="55"/>
  <c r="D314" i="55"/>
  <c r="S378" i="55"/>
  <c r="AJ378" i="55" s="1"/>
  <c r="B392" i="55"/>
  <c r="O42" i="55"/>
  <c r="S42" i="55" s="1"/>
  <c r="AJ42" i="55" s="1"/>
  <c r="S250" i="55"/>
  <c r="AJ250" i="55" s="1"/>
  <c r="AI314" i="55"/>
  <c r="I48" i="55"/>
  <c r="S38" i="55"/>
  <c r="AJ38" i="55" s="1"/>
  <c r="AF341" i="55"/>
  <c r="M54" i="55"/>
  <c r="C51" i="55"/>
  <c r="E51" i="55"/>
  <c r="G52" i="55"/>
  <c r="D51" i="55"/>
  <c r="AI445" i="55" l="1"/>
  <c r="I309" i="55"/>
  <c r="I314" i="55" s="1"/>
  <c r="E315" i="55" s="1"/>
  <c r="V211" i="55"/>
  <c r="AI393" i="55"/>
  <c r="I284" i="55"/>
  <c r="AC211" i="55"/>
  <c r="I310" i="55"/>
  <c r="I205" i="55"/>
  <c r="I210" i="55" s="1"/>
  <c r="Y393" i="55"/>
  <c r="C211" i="55"/>
  <c r="F211" i="55"/>
  <c r="B211" i="55"/>
  <c r="H211" i="55"/>
  <c r="G211" i="55"/>
  <c r="D211" i="55"/>
  <c r="E211" i="55"/>
  <c r="D315" i="55"/>
  <c r="H315" i="55"/>
  <c r="C315" i="55"/>
  <c r="F315" i="55"/>
  <c r="B315" i="55"/>
  <c r="G315" i="55"/>
  <c r="I146" i="55"/>
  <c r="I158" i="55" s="1"/>
  <c r="E42" i="55"/>
  <c r="E158" i="55"/>
  <c r="I129" i="55"/>
  <c r="B51" i="55"/>
  <c r="H49" i="55"/>
  <c r="H132" i="55"/>
  <c r="I127" i="55"/>
  <c r="I132" i="55" s="1"/>
  <c r="AB237" i="55"/>
  <c r="AG237" i="55"/>
  <c r="AE237" i="55"/>
  <c r="Y237" i="55"/>
  <c r="AA237" i="55"/>
  <c r="AF237" i="55"/>
  <c r="AH237" i="55"/>
  <c r="AD237" i="55"/>
  <c r="Z237" i="55"/>
  <c r="W237" i="55"/>
  <c r="X237" i="55"/>
  <c r="P392" i="55"/>
  <c r="S392" i="55"/>
  <c r="I335" i="55"/>
  <c r="I340" i="55" s="1"/>
  <c r="S210" i="55"/>
  <c r="E39" i="55"/>
  <c r="E288" i="55"/>
  <c r="I273" i="55"/>
  <c r="AJ247" i="55"/>
  <c r="S262" i="55"/>
  <c r="S43" i="55"/>
  <c r="AJ43" i="55" s="1"/>
  <c r="I257" i="55"/>
  <c r="I262" i="55" s="1"/>
  <c r="P184" i="55"/>
  <c r="P39" i="55"/>
  <c r="S169" i="55"/>
  <c r="AJ33" i="55"/>
  <c r="P40" i="55"/>
  <c r="S40" i="55" s="1"/>
  <c r="AJ40" i="55" s="1"/>
  <c r="R54" i="55"/>
  <c r="I439" i="55"/>
  <c r="I444" i="55" s="1"/>
  <c r="B444" i="55"/>
  <c r="S49" i="55"/>
  <c r="AJ49" i="55" s="1"/>
  <c r="I206" i="55"/>
  <c r="AB315" i="55"/>
  <c r="X315" i="55"/>
  <c r="AE315" i="55"/>
  <c r="AD315" i="55"/>
  <c r="Y315" i="55"/>
  <c r="Z315" i="55"/>
  <c r="AG315" i="55"/>
  <c r="W315" i="55"/>
  <c r="AF315" i="55"/>
  <c r="AA315" i="55"/>
  <c r="V315" i="55"/>
  <c r="AH315" i="55"/>
  <c r="C49" i="55"/>
  <c r="I49" i="55" s="1"/>
  <c r="C132" i="55"/>
  <c r="S45" i="55"/>
  <c r="AJ45" i="55" s="1"/>
  <c r="AB185" i="55"/>
  <c r="Z185" i="55"/>
  <c r="AH185" i="55"/>
  <c r="V185" i="55"/>
  <c r="W185" i="55"/>
  <c r="AG185" i="55"/>
  <c r="AD185" i="55"/>
  <c r="Y185" i="55"/>
  <c r="AC185" i="55"/>
  <c r="AA185" i="55"/>
  <c r="AF185" i="55"/>
  <c r="AE185" i="55"/>
  <c r="X185" i="55"/>
  <c r="I180" i="55"/>
  <c r="B50" i="55"/>
  <c r="S180" i="55"/>
  <c r="AJ180" i="55" s="1"/>
  <c r="L50" i="55"/>
  <c r="S236" i="55"/>
  <c r="AB367" i="55"/>
  <c r="AG367" i="55"/>
  <c r="AA367" i="55"/>
  <c r="AD367" i="55"/>
  <c r="Y367" i="55"/>
  <c r="AE367" i="55"/>
  <c r="W367" i="55"/>
  <c r="AF367" i="55"/>
  <c r="X367" i="55"/>
  <c r="Z367" i="55"/>
  <c r="AH367" i="55"/>
  <c r="AC367" i="55"/>
  <c r="AI289" i="55"/>
  <c r="I179" i="55"/>
  <c r="I184" i="55" s="1"/>
  <c r="B184" i="55"/>
  <c r="M159" i="55"/>
  <c r="R159" i="55"/>
  <c r="N159" i="55"/>
  <c r="P159" i="55"/>
  <c r="Q159" i="55"/>
  <c r="O159" i="55"/>
  <c r="AJ158" i="55"/>
  <c r="L159" i="55"/>
  <c r="T158" i="55"/>
  <c r="I440" i="55"/>
  <c r="AJ273" i="55"/>
  <c r="S288" i="55"/>
  <c r="M133" i="55"/>
  <c r="AJ132" i="55"/>
  <c r="Q133" i="55"/>
  <c r="R133" i="55"/>
  <c r="L133" i="55"/>
  <c r="P133" i="55"/>
  <c r="T132" i="55"/>
  <c r="O133" i="55"/>
  <c r="N133" i="55"/>
  <c r="S47" i="55"/>
  <c r="AJ47" i="55" s="1"/>
  <c r="Q54" i="55"/>
  <c r="I357" i="55"/>
  <c r="I366" i="55" s="1"/>
  <c r="B45" i="55"/>
  <c r="B366" i="55"/>
  <c r="I283" i="55"/>
  <c r="E393" i="55"/>
  <c r="B393" i="55"/>
  <c r="C393" i="55"/>
  <c r="D393" i="55"/>
  <c r="G393" i="55"/>
  <c r="H393" i="55"/>
  <c r="F393" i="55"/>
  <c r="H50" i="55"/>
  <c r="AJ335" i="55"/>
  <c r="S340" i="55"/>
  <c r="I130" i="55"/>
  <c r="E52" i="55"/>
  <c r="I414" i="55"/>
  <c r="G50" i="55"/>
  <c r="AB263" i="55"/>
  <c r="Y263" i="55"/>
  <c r="AH263" i="55"/>
  <c r="AD263" i="55"/>
  <c r="Z263" i="55"/>
  <c r="AE263" i="55"/>
  <c r="W263" i="55"/>
  <c r="AF263" i="55"/>
  <c r="AG263" i="55"/>
  <c r="AA263" i="55"/>
  <c r="X263" i="55"/>
  <c r="P314" i="55"/>
  <c r="S299" i="55"/>
  <c r="AC237" i="55"/>
  <c r="AC315" i="55"/>
  <c r="X211" i="55"/>
  <c r="AG211" i="55"/>
  <c r="Z211" i="55"/>
  <c r="AA211" i="55"/>
  <c r="AD211" i="55"/>
  <c r="AE211" i="55"/>
  <c r="AF211" i="55"/>
  <c r="W211" i="55"/>
  <c r="AI211" i="55" s="1"/>
  <c r="Y211" i="55"/>
  <c r="AH211" i="55"/>
  <c r="I232" i="55"/>
  <c r="AJ429" i="55"/>
  <c r="S444" i="55"/>
  <c r="AI419" i="55"/>
  <c r="C50" i="55"/>
  <c r="AI341" i="55"/>
  <c r="G49" i="55"/>
  <c r="I43" i="55"/>
  <c r="O54" i="55"/>
  <c r="I336" i="55"/>
  <c r="E50" i="55"/>
  <c r="D50" i="55"/>
  <c r="I413" i="55"/>
  <c r="I418" i="55" s="1"/>
  <c r="AF159" i="55"/>
  <c r="W159" i="55"/>
  <c r="AG159" i="55"/>
  <c r="Z159" i="55"/>
  <c r="AD159" i="55"/>
  <c r="AE159" i="55"/>
  <c r="AA159" i="55"/>
  <c r="AH159" i="55"/>
  <c r="AB159" i="55"/>
  <c r="X159" i="55"/>
  <c r="Y159" i="55"/>
  <c r="AC159" i="55"/>
  <c r="AJ404" i="55"/>
  <c r="S418" i="55"/>
  <c r="AJ351" i="55"/>
  <c r="S366" i="55"/>
  <c r="D49" i="55"/>
  <c r="AB54" i="55"/>
  <c r="AI39" i="55"/>
  <c r="I231" i="55"/>
  <c r="I236" i="55" s="1"/>
  <c r="B236" i="55"/>
  <c r="AI367" i="55" l="1"/>
  <c r="AI159" i="55"/>
  <c r="AI263" i="55"/>
  <c r="AI237" i="55"/>
  <c r="G133" i="55"/>
  <c r="H133" i="55"/>
  <c r="B133" i="55"/>
  <c r="F133" i="55"/>
  <c r="D133" i="55"/>
  <c r="C133" i="55"/>
  <c r="E133" i="55"/>
  <c r="I42" i="55"/>
  <c r="L367" i="55"/>
  <c r="P367" i="55"/>
  <c r="Q367" i="55"/>
  <c r="N367" i="55"/>
  <c r="O367" i="55"/>
  <c r="AJ366" i="55"/>
  <c r="T366" i="55"/>
  <c r="M367" i="55"/>
  <c r="R367" i="55"/>
  <c r="H419" i="55"/>
  <c r="G419" i="55"/>
  <c r="C419" i="55"/>
  <c r="F419" i="55"/>
  <c r="D419" i="55"/>
  <c r="B419" i="55"/>
  <c r="E419" i="55"/>
  <c r="E185" i="55"/>
  <c r="C185" i="55"/>
  <c r="D185" i="55"/>
  <c r="G185" i="55"/>
  <c r="H185" i="55"/>
  <c r="F185" i="55"/>
  <c r="B185" i="55"/>
  <c r="S50" i="55"/>
  <c r="AJ50" i="55" s="1"/>
  <c r="F263" i="55"/>
  <c r="C263" i="55"/>
  <c r="B263" i="55"/>
  <c r="E263" i="55"/>
  <c r="D263" i="55"/>
  <c r="H263" i="55"/>
  <c r="G263" i="55"/>
  <c r="E54" i="55"/>
  <c r="I39" i="55"/>
  <c r="R211" i="55"/>
  <c r="M211" i="55"/>
  <c r="Q211" i="55"/>
  <c r="L211" i="55"/>
  <c r="N211" i="55"/>
  <c r="T210" i="55"/>
  <c r="AJ210" i="55"/>
  <c r="P211" i="55"/>
  <c r="O211" i="55"/>
  <c r="P419" i="55"/>
  <c r="N419" i="55"/>
  <c r="M419" i="55"/>
  <c r="L419" i="55"/>
  <c r="AJ418" i="55"/>
  <c r="R419" i="55"/>
  <c r="O419" i="55"/>
  <c r="T418" i="55"/>
  <c r="Q419" i="55"/>
  <c r="O341" i="55"/>
  <c r="L341" i="55"/>
  <c r="M341" i="55"/>
  <c r="P341" i="55"/>
  <c r="AJ340" i="55"/>
  <c r="T340" i="55"/>
  <c r="R341" i="55"/>
  <c r="Q341" i="55"/>
  <c r="N341" i="55"/>
  <c r="I50" i="55"/>
  <c r="I45" i="55"/>
  <c r="P289" i="55"/>
  <c r="L289" i="55"/>
  <c r="AJ288" i="55"/>
  <c r="M289" i="55"/>
  <c r="O289" i="55"/>
  <c r="T288" i="55"/>
  <c r="N289" i="55"/>
  <c r="R289" i="55"/>
  <c r="Q289" i="55"/>
  <c r="C341" i="55"/>
  <c r="B341" i="55"/>
  <c r="G341" i="55"/>
  <c r="D341" i="55"/>
  <c r="F341" i="55"/>
  <c r="E341" i="55"/>
  <c r="H341" i="55"/>
  <c r="I315" i="55"/>
  <c r="G237" i="55"/>
  <c r="H237" i="55"/>
  <c r="B237" i="55"/>
  <c r="F237" i="55"/>
  <c r="D237" i="55"/>
  <c r="C237" i="55"/>
  <c r="E237" i="55"/>
  <c r="F445" i="55"/>
  <c r="G445" i="55"/>
  <c r="C445" i="55"/>
  <c r="E445" i="55"/>
  <c r="D445" i="55"/>
  <c r="H445" i="55"/>
  <c r="B445" i="55"/>
  <c r="AJ299" i="55"/>
  <c r="S314" i="55"/>
  <c r="I393" i="55"/>
  <c r="Q237" i="55"/>
  <c r="P237" i="55"/>
  <c r="R237" i="55"/>
  <c r="T236" i="55"/>
  <c r="M237" i="55"/>
  <c r="L237" i="55"/>
  <c r="N237" i="55"/>
  <c r="O237" i="55"/>
  <c r="AJ236" i="55"/>
  <c r="AI315" i="55"/>
  <c r="P54" i="55"/>
  <c r="S39" i="55"/>
  <c r="I288" i="55"/>
  <c r="H54" i="55"/>
  <c r="B367" i="55"/>
  <c r="D367" i="55"/>
  <c r="E367" i="55"/>
  <c r="H367" i="55"/>
  <c r="C367" i="55"/>
  <c r="G367" i="55"/>
  <c r="F367" i="55"/>
  <c r="C54" i="55"/>
  <c r="Q263" i="55"/>
  <c r="N263" i="55"/>
  <c r="AJ262" i="55"/>
  <c r="O263" i="55"/>
  <c r="P263" i="55"/>
  <c r="T262" i="55"/>
  <c r="L263" i="55"/>
  <c r="M263" i="55"/>
  <c r="R263" i="55"/>
  <c r="R445" i="55"/>
  <c r="T444" i="55"/>
  <c r="AJ444" i="55"/>
  <c r="N445" i="55"/>
  <c r="M445" i="55"/>
  <c r="L445" i="55"/>
  <c r="P445" i="55"/>
  <c r="Q445" i="55"/>
  <c r="O445" i="55"/>
  <c r="S133" i="55"/>
  <c r="AJ133" i="55" s="1"/>
  <c r="AI185" i="55"/>
  <c r="AJ169" i="55"/>
  <c r="S184" i="55"/>
  <c r="P393" i="55"/>
  <c r="AJ392" i="55"/>
  <c r="O393" i="55"/>
  <c r="R393" i="55"/>
  <c r="Q393" i="55"/>
  <c r="M393" i="55"/>
  <c r="N393" i="55"/>
  <c r="L393" i="55"/>
  <c r="T392" i="55"/>
  <c r="D159" i="55"/>
  <c r="C159" i="55"/>
  <c r="H159" i="55"/>
  <c r="E159" i="55"/>
  <c r="G159" i="55"/>
  <c r="F159" i="55"/>
  <c r="B159" i="55"/>
  <c r="I211" i="55"/>
  <c r="D54" i="55"/>
  <c r="G54" i="55"/>
  <c r="AI54" i="55"/>
  <c r="AB55" i="55" s="1"/>
  <c r="S159" i="55"/>
  <c r="AJ159" i="55" s="1"/>
  <c r="I52" i="55"/>
  <c r="I51" i="55"/>
  <c r="B54" i="55"/>
  <c r="I263" i="55" l="1"/>
  <c r="I367" i="55"/>
  <c r="I445" i="55"/>
  <c r="D289" i="55"/>
  <c r="F289" i="55"/>
  <c r="C289" i="55"/>
  <c r="G289" i="55"/>
  <c r="B289" i="55"/>
  <c r="I289" i="55" s="1"/>
  <c r="E289" i="55"/>
  <c r="H289" i="55"/>
  <c r="R315" i="55"/>
  <c r="N315" i="55"/>
  <c r="L315" i="55"/>
  <c r="T314" i="55"/>
  <c r="AJ314" i="55"/>
  <c r="Q315" i="55"/>
  <c r="P315" i="55"/>
  <c r="M315" i="55"/>
  <c r="O315" i="55"/>
  <c r="S211" i="55"/>
  <c r="AJ211" i="55" s="1"/>
  <c r="I419" i="55"/>
  <c r="AJ39" i="55"/>
  <c r="S54" i="55"/>
  <c r="I341" i="55"/>
  <c r="S237" i="55"/>
  <c r="AJ237" i="55" s="1"/>
  <c r="I185" i="55"/>
  <c r="S289" i="55"/>
  <c r="AJ289" i="55" s="1"/>
  <c r="I54" i="55"/>
  <c r="I159" i="55"/>
  <c r="S393" i="55"/>
  <c r="AJ393" i="55" s="1"/>
  <c r="T184" i="55"/>
  <c r="O185" i="55"/>
  <c r="R185" i="55"/>
  <c r="L185" i="55"/>
  <c r="N185" i="55"/>
  <c r="Q185" i="55"/>
  <c r="M185" i="55"/>
  <c r="AJ184" i="55"/>
  <c r="P185" i="55"/>
  <c r="I133" i="55"/>
  <c r="S263" i="55"/>
  <c r="AJ263" i="55" s="1"/>
  <c r="S367" i="55"/>
  <c r="AJ367" i="55" s="1"/>
  <c r="S445" i="55"/>
  <c r="AJ445" i="55" s="1"/>
  <c r="AG55" i="55"/>
  <c r="X55" i="55"/>
  <c r="AA55" i="55"/>
  <c r="Y55" i="55"/>
  <c r="AF55" i="55"/>
  <c r="AH55" i="55"/>
  <c r="AC55" i="55"/>
  <c r="AE55" i="55"/>
  <c r="AD55" i="55"/>
  <c r="Z55" i="55"/>
  <c r="W55" i="55"/>
  <c r="V55" i="55"/>
  <c r="I237" i="55"/>
  <c r="S341" i="55"/>
  <c r="AJ341" i="55" s="1"/>
  <c r="S419" i="55"/>
  <c r="AJ419" i="55" s="1"/>
  <c r="S185" i="55" l="1"/>
  <c r="AJ185" i="55" s="1"/>
  <c r="S315" i="55"/>
  <c r="AJ315" i="55" s="1"/>
  <c r="AI55" i="55"/>
  <c r="M55" i="55"/>
  <c r="R55" i="55"/>
  <c r="T54" i="55"/>
  <c r="L55" i="55"/>
  <c r="AJ54" i="55"/>
  <c r="Q55" i="55"/>
  <c r="O55" i="55"/>
  <c r="N55" i="55"/>
  <c r="P55" i="55"/>
  <c r="C55" i="55"/>
  <c r="G55" i="55"/>
  <c r="B55" i="55"/>
  <c r="F55" i="55"/>
  <c r="E55" i="55"/>
  <c r="D55" i="55"/>
  <c r="H55" i="55"/>
  <c r="AB53" i="54"/>
  <c r="I573" i="54"/>
  <c r="I559" i="54"/>
  <c r="I539" i="54"/>
  <c r="I521" i="54"/>
  <c r="I513" i="54"/>
  <c r="I502" i="54"/>
  <c r="I484" i="54"/>
  <c r="I477" i="54"/>
  <c r="S55" i="55" l="1"/>
  <c r="AJ55" i="55" s="1"/>
  <c r="I480" i="54"/>
  <c r="I507" i="54"/>
  <c r="I515" i="54"/>
  <c r="I571" i="54"/>
  <c r="I451" i="54"/>
  <c r="I459" i="54"/>
  <c r="I527" i="54"/>
  <c r="I531" i="54"/>
  <c r="I535" i="54"/>
  <c r="I481" i="54"/>
  <c r="I487" i="54"/>
  <c r="I504" i="54"/>
  <c r="I508" i="54"/>
  <c r="I512" i="54"/>
  <c r="I516" i="54"/>
  <c r="I544" i="54"/>
  <c r="I555" i="54"/>
  <c r="I563" i="54"/>
  <c r="I567" i="54"/>
  <c r="I572" i="54"/>
  <c r="I486" i="54"/>
  <c r="I511" i="54"/>
  <c r="I566" i="54"/>
  <c r="AB50" i="54"/>
  <c r="AB51" i="54"/>
  <c r="I55" i="55"/>
  <c r="I452" i="54"/>
  <c r="I464" i="54"/>
  <c r="I482" i="54"/>
  <c r="I493" i="54"/>
  <c r="I528" i="54"/>
  <c r="I532" i="54"/>
  <c r="I536" i="54"/>
  <c r="I540" i="54"/>
  <c r="I562" i="54"/>
  <c r="I478" i="54"/>
  <c r="I488" i="54"/>
  <c r="I505" i="54"/>
  <c r="I509" i="54"/>
  <c r="I545" i="54"/>
  <c r="I556" i="54"/>
  <c r="I564" i="54"/>
  <c r="I449" i="54"/>
  <c r="I457" i="54"/>
  <c r="I494" i="54"/>
  <c r="I529" i="54"/>
  <c r="I533" i="54"/>
  <c r="I537" i="54"/>
  <c r="I541" i="54"/>
  <c r="I503" i="54"/>
  <c r="I554" i="54"/>
  <c r="I560" i="54"/>
  <c r="I568" i="54"/>
  <c r="I475" i="54"/>
  <c r="I479" i="54"/>
  <c r="I489" i="54"/>
  <c r="I506" i="54"/>
  <c r="I510" i="54"/>
  <c r="I514" i="54"/>
  <c r="I519" i="54"/>
  <c r="I553" i="54"/>
  <c r="I557" i="54"/>
  <c r="I561" i="54"/>
  <c r="I565" i="54"/>
  <c r="I476" i="54"/>
  <c r="I520" i="54"/>
  <c r="I558" i="54"/>
  <c r="I483" i="54"/>
  <c r="AB52" i="54"/>
  <c r="AI201" i="54"/>
  <c r="I450" i="54"/>
  <c r="I454" i="54"/>
  <c r="I467" i="54"/>
  <c r="F77" i="54"/>
  <c r="I485" i="54"/>
  <c r="I490" i="54"/>
  <c r="I495" i="54"/>
  <c r="I530" i="54"/>
  <c r="I534" i="54"/>
  <c r="I538" i="54"/>
  <c r="I542" i="54"/>
  <c r="I547" i="54"/>
  <c r="AB49" i="54"/>
  <c r="AI181" i="54"/>
  <c r="AJ181" i="54" s="1"/>
  <c r="AA51" i="54"/>
  <c r="AC41" i="54"/>
  <c r="AG38" i="54"/>
  <c r="AI234" i="54"/>
  <c r="AJ234" i="54" s="1"/>
  <c r="AI363" i="54"/>
  <c r="AJ363" i="54" s="1"/>
  <c r="P95" i="54"/>
  <c r="AI391" i="54"/>
  <c r="AJ391" i="54" s="1"/>
  <c r="AD392" i="54" l="1"/>
  <c r="AC38" i="54"/>
  <c r="AG262" i="54"/>
  <c r="AE40" i="54"/>
  <c r="AG43" i="54"/>
  <c r="AC45" i="54"/>
  <c r="AH262" i="54"/>
  <c r="AI206" i="54"/>
  <c r="AI278" i="54"/>
  <c r="F67" i="54"/>
  <c r="Z46" i="54"/>
  <c r="F64" i="54"/>
  <c r="AI253" i="54"/>
  <c r="AD50" i="54"/>
  <c r="W45" i="54"/>
  <c r="AC51" i="54"/>
  <c r="AI388" i="54"/>
  <c r="AC34" i="54"/>
  <c r="AA46" i="54"/>
  <c r="AH38" i="54"/>
  <c r="Z40" i="54"/>
  <c r="AI155" i="54"/>
  <c r="W262" i="54"/>
  <c r="AA41" i="54"/>
  <c r="AC46" i="54"/>
  <c r="F60" i="54"/>
  <c r="F61" i="54"/>
  <c r="AE46" i="54"/>
  <c r="AA40" i="54"/>
  <c r="AC262" i="54"/>
  <c r="Z39" i="54"/>
  <c r="W47" i="54"/>
  <c r="W34" i="54"/>
  <c r="Z45" i="54"/>
  <c r="AH39" i="54"/>
  <c r="AD46" i="54"/>
  <c r="AC35" i="54"/>
  <c r="W53" i="54"/>
  <c r="AG35" i="54"/>
  <c r="AH48" i="54"/>
  <c r="V44" i="54"/>
  <c r="AD34" i="54"/>
  <c r="AA392" i="54"/>
  <c r="AI440" i="54"/>
  <c r="P86" i="54"/>
  <c r="P8" i="54" s="1"/>
  <c r="AI402" i="54"/>
  <c r="AI327" i="54"/>
  <c r="AI207" i="54"/>
  <c r="AJ207" i="54" s="1"/>
  <c r="AE262" i="54"/>
  <c r="AD40" i="54"/>
  <c r="AD44" i="54"/>
  <c r="AI130" i="54"/>
  <c r="I492" i="54"/>
  <c r="AH33" i="54"/>
  <c r="AE35" i="54"/>
  <c r="AI442" i="54"/>
  <c r="I543" i="54"/>
  <c r="I548" i="54" s="1"/>
  <c r="P88" i="54"/>
  <c r="P10" i="54" s="1"/>
  <c r="AH392" i="54"/>
  <c r="AI321" i="54"/>
  <c r="AI268" i="54"/>
  <c r="AI258" i="54"/>
  <c r="AI267" i="54"/>
  <c r="V37" i="54"/>
  <c r="W46" i="54"/>
  <c r="AI220" i="54"/>
  <c r="AC37" i="54"/>
  <c r="AD48" i="54"/>
  <c r="W50" i="54"/>
  <c r="AA39" i="54"/>
  <c r="AI247" i="54"/>
  <c r="AC53" i="54"/>
  <c r="AH41" i="54"/>
  <c r="AA42" i="54"/>
  <c r="W42" i="54"/>
  <c r="AD33" i="54"/>
  <c r="AI189" i="54"/>
  <c r="Y35" i="54"/>
  <c r="AA52" i="54"/>
  <c r="AI125" i="54"/>
  <c r="AA47" i="54"/>
  <c r="AI436" i="54"/>
  <c r="AI433" i="54"/>
  <c r="AI296" i="54"/>
  <c r="AI305" i="54"/>
  <c r="AI269" i="54"/>
  <c r="AI182" i="54"/>
  <c r="AJ182" i="54" s="1"/>
  <c r="AI227" i="54"/>
  <c r="AA45" i="54"/>
  <c r="AG41" i="54"/>
  <c r="V40" i="54"/>
  <c r="AI204" i="54"/>
  <c r="AA43" i="54"/>
  <c r="AI202" i="54"/>
  <c r="I570" i="54"/>
  <c r="AA340" i="54"/>
  <c r="AC36" i="54"/>
  <c r="Y50" i="54"/>
  <c r="W37" i="54"/>
  <c r="AF607" i="54"/>
  <c r="F12" i="54"/>
  <c r="I64" i="54"/>
  <c r="I461" i="54"/>
  <c r="F71" i="54"/>
  <c r="P51" i="54"/>
  <c r="I518" i="54"/>
  <c r="Y53" i="54"/>
  <c r="W39" i="54"/>
  <c r="Y33" i="54"/>
  <c r="I517" i="54"/>
  <c r="P89" i="54"/>
  <c r="P11" i="54" s="1"/>
  <c r="AI390" i="54"/>
  <c r="AG42" i="54"/>
  <c r="V314" i="54"/>
  <c r="AI293" i="54"/>
  <c r="AI281" i="54"/>
  <c r="AI175" i="54"/>
  <c r="AI330" i="54"/>
  <c r="AI209" i="54"/>
  <c r="AJ209" i="54" s="1"/>
  <c r="AI216" i="54"/>
  <c r="V34" i="54"/>
  <c r="AE42" i="54"/>
  <c r="AH44" i="54"/>
  <c r="AD52" i="54"/>
  <c r="AI286" i="54"/>
  <c r="AJ286" i="54" s="1"/>
  <c r="AI176" i="54"/>
  <c r="AI434" i="54"/>
  <c r="AA53" i="54"/>
  <c r="Y51" i="54"/>
  <c r="Z50" i="54"/>
  <c r="I569" i="54"/>
  <c r="F74" i="54"/>
  <c r="I61" i="54"/>
  <c r="F9" i="54"/>
  <c r="I546" i="54"/>
  <c r="AI381" i="54"/>
  <c r="P93" i="54"/>
  <c r="P15" i="54" s="1"/>
  <c r="AI276" i="54"/>
  <c r="AI426" i="54"/>
  <c r="AI219" i="54"/>
  <c r="AI358" i="54"/>
  <c r="AH53" i="54"/>
  <c r="AI257" i="54"/>
  <c r="AD37" i="54"/>
  <c r="AI152" i="54"/>
  <c r="W40" i="54"/>
  <c r="AC39" i="54"/>
  <c r="AI233" i="54"/>
  <c r="AJ233" i="54" s="1"/>
  <c r="AI168" i="54"/>
  <c r="V33" i="54"/>
  <c r="AI111" i="54"/>
  <c r="AC48" i="54"/>
  <c r="AI126" i="54"/>
  <c r="V48" i="54"/>
  <c r="AI180" i="54"/>
  <c r="V45" i="54"/>
  <c r="AI123" i="54"/>
  <c r="AI146" i="54"/>
  <c r="Z51" i="54"/>
  <c r="AC52" i="54"/>
  <c r="Z47" i="54"/>
  <c r="P105" i="54"/>
  <c r="P27" i="54" s="1"/>
  <c r="Z340" i="54"/>
  <c r="P103" i="54"/>
  <c r="P25" i="54" s="1"/>
  <c r="AD45" i="54"/>
  <c r="AI389" i="54"/>
  <c r="Z158" i="54"/>
  <c r="AH35" i="54"/>
  <c r="AC40" i="54"/>
  <c r="AA36" i="54"/>
  <c r="AI183" i="54"/>
  <c r="AJ183" i="54" s="1"/>
  <c r="AI235" i="54"/>
  <c r="AJ235" i="54" s="1"/>
  <c r="AG50" i="54"/>
  <c r="AI338" i="54"/>
  <c r="AI437" i="54"/>
  <c r="AI385" i="54"/>
  <c r="I574" i="54"/>
  <c r="F70" i="54"/>
  <c r="I460" i="54"/>
  <c r="F73" i="54"/>
  <c r="I463" i="54"/>
  <c r="AI431" i="54"/>
  <c r="AI400" i="54"/>
  <c r="AI304" i="54"/>
  <c r="W52" i="54"/>
  <c r="AE51" i="54"/>
  <c r="AD36" i="54"/>
  <c r="F8" i="54"/>
  <c r="I60" i="54"/>
  <c r="AI295" i="54"/>
  <c r="Z53" i="54"/>
  <c r="AI166" i="54"/>
  <c r="AI203" i="54"/>
  <c r="AA38" i="54"/>
  <c r="AA50" i="54"/>
  <c r="AI443" i="54"/>
  <c r="P98" i="54"/>
  <c r="P20" i="54" s="1"/>
  <c r="AI383" i="54"/>
  <c r="AI332" i="54"/>
  <c r="AI346" i="54"/>
  <c r="AI298" i="54"/>
  <c r="P87" i="54"/>
  <c r="P9" i="54" s="1"/>
  <c r="AI297" i="54"/>
  <c r="AI215" i="54"/>
  <c r="AI303" i="54"/>
  <c r="AD53" i="54"/>
  <c r="AI243" i="54"/>
  <c r="AI137" i="54"/>
  <c r="AI225" i="54"/>
  <c r="AI250" i="54"/>
  <c r="AC42" i="54"/>
  <c r="AA44" i="54"/>
  <c r="V36" i="54"/>
  <c r="AI114" i="54"/>
  <c r="AF33" i="54"/>
  <c r="P96" i="54"/>
  <c r="P18" i="54" s="1"/>
  <c r="AI172" i="54"/>
  <c r="AI129" i="54"/>
  <c r="V51" i="54"/>
  <c r="AD51" i="54"/>
  <c r="AI217" i="54"/>
  <c r="AF622" i="54"/>
  <c r="AI417" i="54"/>
  <c r="AI373" i="54"/>
  <c r="AI323" i="54"/>
  <c r="W38" i="54"/>
  <c r="V47" i="54"/>
  <c r="AH37" i="54"/>
  <c r="AI313" i="54"/>
  <c r="Y48" i="54"/>
  <c r="AD38" i="54"/>
  <c r="AH43" i="54"/>
  <c r="S484" i="54"/>
  <c r="P68" i="54"/>
  <c r="AI362" i="54"/>
  <c r="AC50" i="54"/>
  <c r="Y43" i="54"/>
  <c r="AI322" i="54"/>
  <c r="AI122" i="54"/>
  <c r="P50" i="54"/>
  <c r="I462" i="54"/>
  <c r="F72" i="54"/>
  <c r="P52" i="54"/>
  <c r="I453" i="54"/>
  <c r="F63" i="54"/>
  <c r="AA33" i="54"/>
  <c r="Z33" i="54"/>
  <c r="AE38" i="54"/>
  <c r="W48" i="54"/>
  <c r="AI150" i="54"/>
  <c r="AI425" i="54"/>
  <c r="AH47" i="54"/>
  <c r="AD43" i="54"/>
  <c r="I67" i="54"/>
  <c r="F15" i="54"/>
  <c r="AE36" i="54"/>
  <c r="AC132" i="54"/>
  <c r="AC33" i="54"/>
  <c r="AI194" i="54"/>
  <c r="AI324" i="54"/>
  <c r="AI200" i="54"/>
  <c r="AC392" i="54"/>
  <c r="AG48" i="54"/>
  <c r="AH36" i="54"/>
  <c r="W43" i="54"/>
  <c r="AI284" i="54"/>
  <c r="I455" i="54"/>
  <c r="F65" i="54"/>
  <c r="I466" i="54"/>
  <c r="P85" i="54"/>
  <c r="AH52" i="54"/>
  <c r="P97" i="54"/>
  <c r="P19" i="54" s="1"/>
  <c r="AI371" i="54"/>
  <c r="Z43" i="54"/>
  <c r="AI380" i="54"/>
  <c r="AI311" i="54"/>
  <c r="AI423" i="54"/>
  <c r="AI360" i="54"/>
  <c r="AI302" i="54"/>
  <c r="AI260" i="54"/>
  <c r="AI228" i="54"/>
  <c r="AE50" i="54"/>
  <c r="W41" i="54"/>
  <c r="AI251" i="54"/>
  <c r="AD39" i="54"/>
  <c r="V53" i="54"/>
  <c r="AI131" i="54"/>
  <c r="AJ131" i="54" s="1"/>
  <c r="AG37" i="54"/>
  <c r="AC44" i="54"/>
  <c r="AC47" i="54"/>
  <c r="AI386" i="54"/>
  <c r="W51" i="54"/>
  <c r="AI348" i="54"/>
  <c r="AI374" i="54"/>
  <c r="AI379" i="54"/>
  <c r="AI428" i="54"/>
  <c r="AI350" i="54"/>
  <c r="Y47" i="54"/>
  <c r="AI245" i="54"/>
  <c r="AI306" i="54"/>
  <c r="AI142" i="54"/>
  <c r="AI244" i="54"/>
  <c r="V50" i="54"/>
  <c r="AI128" i="54"/>
  <c r="Z52" i="54"/>
  <c r="AI331" i="54"/>
  <c r="AI139" i="54"/>
  <c r="AI119" i="54"/>
  <c r="V41" i="54"/>
  <c r="AI221" i="54"/>
  <c r="I501" i="54"/>
  <c r="I522" i="54" s="1"/>
  <c r="F522" i="54"/>
  <c r="AI163" i="54"/>
  <c r="I469" i="54"/>
  <c r="F79" i="54"/>
  <c r="F62" i="54"/>
  <c r="AI120" i="54"/>
  <c r="F69" i="54"/>
  <c r="AH40" i="54"/>
  <c r="AI357" i="54"/>
  <c r="AE33" i="54"/>
  <c r="AD47" i="54"/>
  <c r="V35" i="54"/>
  <c r="AI384" i="54"/>
  <c r="F25" i="54"/>
  <c r="I77" i="54"/>
  <c r="AI441" i="54"/>
  <c r="AI414" i="54"/>
  <c r="P100" i="54"/>
  <c r="P22" i="54" s="1"/>
  <c r="AI287" i="54"/>
  <c r="AJ287" i="54" s="1"/>
  <c r="AI173" i="54"/>
  <c r="AI190" i="54"/>
  <c r="AI116" i="54"/>
  <c r="V38" i="54"/>
  <c r="Z36" i="54"/>
  <c r="AI147" i="54"/>
  <c r="AI226" i="54"/>
  <c r="AI432" i="54"/>
  <c r="AI275" i="54"/>
  <c r="AI412" i="54"/>
  <c r="AE44" i="54"/>
  <c r="AE37" i="54"/>
  <c r="AI376" i="54"/>
  <c r="I456" i="54"/>
  <c r="F66" i="54"/>
  <c r="I468" i="54"/>
  <c r="F78" i="54"/>
  <c r="AG53" i="54"/>
  <c r="AI410" i="54"/>
  <c r="AG40" i="54"/>
  <c r="AI397" i="54"/>
  <c r="AH45" i="54"/>
  <c r="AI349" i="54"/>
  <c r="P90" i="54"/>
  <c r="P12" i="54" s="1"/>
  <c r="AI307" i="54"/>
  <c r="AI337" i="54"/>
  <c r="AD41" i="54"/>
  <c r="AI438" i="54"/>
  <c r="AI375" i="54"/>
  <c r="AE34" i="54"/>
  <c r="AG36" i="54"/>
  <c r="AI355" i="54"/>
  <c r="Z392" i="54"/>
  <c r="AH51" i="54"/>
  <c r="AI301" i="54"/>
  <c r="AF51" i="54"/>
  <c r="Y42" i="54"/>
  <c r="AI364" i="54"/>
  <c r="AJ364" i="54" s="1"/>
  <c r="AF262" i="54"/>
  <c r="AI241" i="54"/>
  <c r="V262" i="54"/>
  <c r="AD42" i="54"/>
  <c r="AE48" i="54"/>
  <c r="AI191" i="54"/>
  <c r="AI208" i="54"/>
  <c r="AJ208" i="54" s="1"/>
  <c r="AI174" i="54"/>
  <c r="AF41" i="54"/>
  <c r="AE45" i="54"/>
  <c r="AF34" i="54"/>
  <c r="AI252" i="54"/>
  <c r="AF50" i="54"/>
  <c r="AC43" i="54"/>
  <c r="AI218" i="54"/>
  <c r="V39" i="54"/>
  <c r="AE53" i="54"/>
  <c r="AI285" i="54"/>
  <c r="AJ285" i="54" s="1"/>
  <c r="AH42" i="54"/>
  <c r="Y41" i="54"/>
  <c r="AE47" i="54"/>
  <c r="Z44" i="54"/>
  <c r="W36" i="54"/>
  <c r="AA48" i="54"/>
  <c r="I491" i="54"/>
  <c r="I496" i="54" s="1"/>
  <c r="AF619" i="54"/>
  <c r="AE39" i="54"/>
  <c r="AI401" i="54"/>
  <c r="Z38" i="54"/>
  <c r="AI365" i="54"/>
  <c r="AJ365" i="54" s="1"/>
  <c r="AA262" i="54"/>
  <c r="AI339" i="54"/>
  <c r="AF52" i="54"/>
  <c r="AI177" i="54"/>
  <c r="AI232" i="54"/>
  <c r="X36" i="54"/>
  <c r="AI405" i="54"/>
  <c r="AI356" i="54"/>
  <c r="AI124" i="54"/>
  <c r="W33" i="54"/>
  <c r="X33" i="54"/>
  <c r="AA37" i="54"/>
  <c r="AI272" i="54"/>
  <c r="AH50" i="54"/>
  <c r="AD35" i="54"/>
  <c r="AA35" i="54"/>
  <c r="I458" i="54"/>
  <c r="F68" i="54"/>
  <c r="F59" i="54"/>
  <c r="AF43" i="54"/>
  <c r="V42" i="54"/>
  <c r="AI387" i="54"/>
  <c r="AH340" i="54"/>
  <c r="W314" i="54"/>
  <c r="AF611" i="54"/>
  <c r="AA366" i="54"/>
  <c r="W158" i="54" l="1"/>
  <c r="AF53" i="54"/>
  <c r="AI435" i="54"/>
  <c r="AF42" i="54"/>
  <c r="AI416" i="54"/>
  <c r="AE52" i="54"/>
  <c r="X50" i="54"/>
  <c r="AI333" i="54"/>
  <c r="AI320" i="54"/>
  <c r="Z418" i="54"/>
  <c r="AF44" i="54"/>
  <c r="AI167" i="54"/>
  <c r="AI229" i="54"/>
  <c r="AI354" i="54"/>
  <c r="V392" i="54"/>
  <c r="AI193" i="54"/>
  <c r="AI424" i="54"/>
  <c r="AI280" i="54"/>
  <c r="Z314" i="54"/>
  <c r="F548" i="54"/>
  <c r="F549" i="54" s="1"/>
  <c r="AF46" i="54"/>
  <c r="AF314" i="54"/>
  <c r="W35" i="54"/>
  <c r="AG52" i="54"/>
  <c r="AI406" i="54"/>
  <c r="AF48" i="54"/>
  <c r="AG46" i="54"/>
  <c r="Z48" i="54"/>
  <c r="AI48" i="54" s="1"/>
  <c r="AI372" i="54"/>
  <c r="P47" i="54"/>
  <c r="I390" i="54"/>
  <c r="AI254" i="54"/>
  <c r="AI199" i="54"/>
  <c r="AI255" i="54"/>
  <c r="AG39" i="54"/>
  <c r="AI282" i="54"/>
  <c r="X37" i="54"/>
  <c r="Y52" i="54"/>
  <c r="X42" i="54"/>
  <c r="AI178" i="54"/>
  <c r="AI171" i="54"/>
  <c r="AI169" i="54"/>
  <c r="X51" i="54"/>
  <c r="AI51" i="54" s="1"/>
  <c r="AI271" i="54"/>
  <c r="AF392" i="54"/>
  <c r="AG45" i="54"/>
  <c r="AI192" i="54"/>
  <c r="AI415" i="54"/>
  <c r="AF36" i="54"/>
  <c r="AB47" i="54"/>
  <c r="V52" i="54"/>
  <c r="Z34" i="54"/>
  <c r="AI312" i="54"/>
  <c r="X39" i="54"/>
  <c r="Y34" i="54"/>
  <c r="AG236" i="54"/>
  <c r="AI359" i="54"/>
  <c r="AI246" i="54"/>
  <c r="X38" i="54"/>
  <c r="AI38" i="54" s="1"/>
  <c r="AI156" i="54"/>
  <c r="AI198" i="54"/>
  <c r="X392" i="54"/>
  <c r="V46" i="54"/>
  <c r="AI197" i="54"/>
  <c r="AI277" i="54"/>
  <c r="AI382" i="54"/>
  <c r="AI165" i="54"/>
  <c r="Z444" i="54"/>
  <c r="AF40" i="54"/>
  <c r="AF47" i="54"/>
  <c r="Z41" i="54"/>
  <c r="AI328" i="54"/>
  <c r="AF45" i="54"/>
  <c r="AG44" i="54"/>
  <c r="AF39" i="54"/>
  <c r="AI145" i="54"/>
  <c r="AI411" i="54"/>
  <c r="AI409" i="54"/>
  <c r="AG47" i="54"/>
  <c r="AI407" i="54"/>
  <c r="X45" i="54"/>
  <c r="AI249" i="54"/>
  <c r="Z366" i="54"/>
  <c r="Y39" i="54"/>
  <c r="AI279" i="54"/>
  <c r="AI399" i="54"/>
  <c r="X44" i="54"/>
  <c r="AG51" i="54"/>
  <c r="AI143" i="54"/>
  <c r="AI157" i="54"/>
  <c r="AI329" i="54"/>
  <c r="X48" i="54"/>
  <c r="Y36" i="54"/>
  <c r="AI270" i="54"/>
  <c r="AI334" i="54"/>
  <c r="AI138" i="54"/>
  <c r="AI256" i="54"/>
  <c r="AI336" i="54"/>
  <c r="Y418" i="54"/>
  <c r="H497" i="54"/>
  <c r="D497" i="54"/>
  <c r="B497" i="54"/>
  <c r="C497" i="54"/>
  <c r="G497" i="54"/>
  <c r="E497" i="54"/>
  <c r="E523" i="54"/>
  <c r="D523" i="54"/>
  <c r="G523" i="54"/>
  <c r="F523" i="54"/>
  <c r="C523" i="54"/>
  <c r="B523" i="54"/>
  <c r="H523" i="54"/>
  <c r="AH210" i="54"/>
  <c r="S189" i="54"/>
  <c r="S245" i="54"/>
  <c r="AJ245" i="54" s="1"/>
  <c r="S401" i="54"/>
  <c r="AJ401" i="54" s="1"/>
  <c r="AE340" i="54"/>
  <c r="X314" i="54"/>
  <c r="AH236" i="54"/>
  <c r="AI170" i="54"/>
  <c r="AI352" i="54"/>
  <c r="C549" i="54"/>
  <c r="G549" i="54"/>
  <c r="D549" i="54"/>
  <c r="E549" i="54"/>
  <c r="B549" i="54"/>
  <c r="H549" i="54"/>
  <c r="F10" i="54"/>
  <c r="I62" i="54"/>
  <c r="S147" i="54"/>
  <c r="AJ147" i="54" s="1"/>
  <c r="Q44" i="54"/>
  <c r="X34" i="54"/>
  <c r="Y38" i="54"/>
  <c r="W210" i="54"/>
  <c r="W288" i="54"/>
  <c r="S112" i="54"/>
  <c r="L38" i="54"/>
  <c r="AH418" i="54"/>
  <c r="AF444" i="54"/>
  <c r="AI144" i="54"/>
  <c r="AI248" i="54"/>
  <c r="S191" i="54"/>
  <c r="AJ191" i="54" s="1"/>
  <c r="AI398" i="54"/>
  <c r="S201" i="54"/>
  <c r="AJ201" i="54" s="1"/>
  <c r="S226" i="54"/>
  <c r="AJ226" i="54" s="1"/>
  <c r="X47" i="54"/>
  <c r="AE392" i="54"/>
  <c r="S389" i="54"/>
  <c r="AJ389" i="54" s="1"/>
  <c r="P104" i="54"/>
  <c r="P26" i="54" s="1"/>
  <c r="S373" i="54"/>
  <c r="AJ373" i="54" s="1"/>
  <c r="X46" i="54"/>
  <c r="AI154" i="54"/>
  <c r="AA34" i="54"/>
  <c r="AI308" i="54"/>
  <c r="AD184" i="54"/>
  <c r="S241" i="54"/>
  <c r="X366" i="54"/>
  <c r="S376" i="54"/>
  <c r="AJ376" i="54" s="1"/>
  <c r="AG210" i="54"/>
  <c r="AE210" i="54"/>
  <c r="AF612" i="54"/>
  <c r="S293" i="54"/>
  <c r="AF288" i="54"/>
  <c r="AC418" i="54"/>
  <c r="AA444" i="54"/>
  <c r="AH158" i="54"/>
  <c r="S253" i="54"/>
  <c r="AJ253" i="54" s="1"/>
  <c r="AB184" i="54"/>
  <c r="AB158" i="54"/>
  <c r="Z35" i="54"/>
  <c r="Z132" i="54"/>
  <c r="S222" i="54"/>
  <c r="AJ222" i="54" s="1"/>
  <c r="AG34" i="54"/>
  <c r="I465" i="54"/>
  <c r="I470" i="54" s="1"/>
  <c r="F75" i="54"/>
  <c r="F26" i="54"/>
  <c r="I78" i="54"/>
  <c r="AI164" i="54"/>
  <c r="S275" i="54"/>
  <c r="AJ275" i="54" s="1"/>
  <c r="Y392" i="54"/>
  <c r="AI223" i="54"/>
  <c r="Z262" i="54"/>
  <c r="AI151" i="54"/>
  <c r="AE43" i="54"/>
  <c r="X236" i="54"/>
  <c r="S307" i="54"/>
  <c r="AJ307" i="54" s="1"/>
  <c r="X40" i="54"/>
  <c r="X53" i="54"/>
  <c r="AI53" i="54" s="1"/>
  <c r="X41" i="54"/>
  <c r="AI41" i="54" s="1"/>
  <c r="W444" i="54"/>
  <c r="S441" i="54"/>
  <c r="AJ441" i="54" s="1"/>
  <c r="S320" i="54"/>
  <c r="AJ320" i="54" s="1"/>
  <c r="AI259" i="54"/>
  <c r="R47" i="54"/>
  <c r="Y45" i="54"/>
  <c r="AI45" i="54" s="1"/>
  <c r="AI230" i="54"/>
  <c r="Z288" i="54"/>
  <c r="V184" i="54"/>
  <c r="E40" i="54"/>
  <c r="S267" i="54"/>
  <c r="AE418" i="54"/>
  <c r="S331" i="54"/>
  <c r="AJ331" i="54" s="1"/>
  <c r="AI300" i="54"/>
  <c r="N53" i="54"/>
  <c r="AA288" i="54"/>
  <c r="X418" i="54"/>
  <c r="Y184" i="54"/>
  <c r="AC184" i="54"/>
  <c r="S120" i="54"/>
  <c r="AJ120" i="54" s="1"/>
  <c r="AH366" i="54"/>
  <c r="P102" i="54"/>
  <c r="P24" i="54" s="1"/>
  <c r="S125" i="54"/>
  <c r="AJ125" i="54" s="1"/>
  <c r="S114" i="54"/>
  <c r="AJ114" i="54" s="1"/>
  <c r="AD210" i="54"/>
  <c r="Y288" i="54"/>
  <c r="AC444" i="54"/>
  <c r="S330" i="54"/>
  <c r="AJ330" i="54" s="1"/>
  <c r="AG340" i="54"/>
  <c r="L42" i="54"/>
  <c r="AI378" i="54"/>
  <c r="S415" i="54"/>
  <c r="AJ415" i="54" s="1"/>
  <c r="AG392" i="54"/>
  <c r="F20" i="54"/>
  <c r="I72" i="54"/>
  <c r="S295" i="54"/>
  <c r="AJ295" i="54" s="1"/>
  <c r="AF35" i="54"/>
  <c r="AI34" i="54"/>
  <c r="AI408" i="54"/>
  <c r="AI294" i="54"/>
  <c r="AI242" i="54"/>
  <c r="M52" i="54"/>
  <c r="AE184" i="54"/>
  <c r="P101" i="54"/>
  <c r="S111" i="54"/>
  <c r="AG366" i="54"/>
  <c r="S144" i="54"/>
  <c r="AJ144" i="54" s="1"/>
  <c r="Z210" i="54"/>
  <c r="AF623" i="54"/>
  <c r="S380" i="54"/>
  <c r="AJ380" i="54" s="1"/>
  <c r="AD418" i="54"/>
  <c r="AF236" i="54"/>
  <c r="AC158" i="54"/>
  <c r="AF158" i="54"/>
  <c r="AF340" i="54"/>
  <c r="S143" i="54"/>
  <c r="AJ143" i="54" s="1"/>
  <c r="AC236" i="54"/>
  <c r="AI404" i="54"/>
  <c r="AB262" i="54"/>
  <c r="AG314" i="54"/>
  <c r="S336" i="54"/>
  <c r="AJ336" i="54" s="1"/>
  <c r="L52" i="54"/>
  <c r="I59" i="54"/>
  <c r="F7" i="54"/>
  <c r="F80" i="54"/>
  <c r="F16" i="54"/>
  <c r="I68" i="54"/>
  <c r="Y46" i="54"/>
  <c r="X52" i="54"/>
  <c r="S431" i="54"/>
  <c r="AJ431" i="54" s="1"/>
  <c r="Z184" i="54"/>
  <c r="AI140" i="54"/>
  <c r="AI141" i="54"/>
  <c r="AI148" i="54"/>
  <c r="W44" i="54"/>
  <c r="I73" i="54"/>
  <c r="I434" i="54"/>
  <c r="AI224" i="54"/>
  <c r="S425" i="54"/>
  <c r="AJ425" i="54" s="1"/>
  <c r="S123" i="54"/>
  <c r="AJ123" i="54" s="1"/>
  <c r="X43" i="54"/>
  <c r="Y40" i="54"/>
  <c r="AI347" i="54"/>
  <c r="AI335" i="54"/>
  <c r="AI403" i="54"/>
  <c r="X35" i="54"/>
  <c r="AH34" i="54"/>
  <c r="S215" i="54"/>
  <c r="S157" i="54"/>
  <c r="F14" i="54"/>
  <c r="I66" i="54"/>
  <c r="AI427" i="54"/>
  <c r="AH46" i="54"/>
  <c r="S220" i="54"/>
  <c r="AJ220" i="54" s="1"/>
  <c r="W184" i="54"/>
  <c r="W366" i="54"/>
  <c r="S397" i="54"/>
  <c r="AF605" i="54"/>
  <c r="Y210" i="54"/>
  <c r="I425" i="54"/>
  <c r="S172" i="54"/>
  <c r="AJ172" i="54" s="1"/>
  <c r="S124" i="54"/>
  <c r="AJ124" i="54" s="1"/>
  <c r="AE288" i="54"/>
  <c r="AH288" i="54"/>
  <c r="S278" i="54"/>
  <c r="AJ278" i="54" s="1"/>
  <c r="AA418" i="54"/>
  <c r="AG418" i="54"/>
  <c r="AD444" i="54"/>
  <c r="S199" i="54"/>
  <c r="AJ199" i="54" s="1"/>
  <c r="AE314" i="54"/>
  <c r="AA314" i="54"/>
  <c r="S270" i="54"/>
  <c r="AJ270" i="54" s="1"/>
  <c r="L36" i="54"/>
  <c r="O38" i="54"/>
  <c r="N43" i="54"/>
  <c r="AH314" i="54"/>
  <c r="AI196" i="54"/>
  <c r="P210" i="54"/>
  <c r="AB314" i="54"/>
  <c r="P49" i="54"/>
  <c r="M50" i="54"/>
  <c r="I337" i="54"/>
  <c r="Y366" i="54"/>
  <c r="AI149" i="54"/>
  <c r="R41" i="54"/>
  <c r="S350" i="54"/>
  <c r="AJ350" i="54" s="1"/>
  <c r="AF38" i="54"/>
  <c r="Y262" i="54"/>
  <c r="AI35" i="54"/>
  <c r="I69" i="54"/>
  <c r="F17" i="54"/>
  <c r="X210" i="54"/>
  <c r="N37" i="54"/>
  <c r="S302" i="54"/>
  <c r="AJ302" i="54" s="1"/>
  <c r="F76" i="54"/>
  <c r="Q37" i="54"/>
  <c r="AE41" i="54"/>
  <c r="S219" i="54"/>
  <c r="AJ219" i="54" s="1"/>
  <c r="I70" i="54"/>
  <c r="F18" i="54"/>
  <c r="Y158" i="54"/>
  <c r="S166" i="54"/>
  <c r="AJ166" i="54" s="1"/>
  <c r="S178" i="54"/>
  <c r="AJ178" i="54" s="1"/>
  <c r="S436" i="54"/>
  <c r="AJ436" i="54" s="1"/>
  <c r="Q53" i="54"/>
  <c r="S353" i="54"/>
  <c r="Z42" i="54"/>
  <c r="AI42" i="54" s="1"/>
  <c r="Z37" i="54"/>
  <c r="AD236" i="54"/>
  <c r="R33" i="54"/>
  <c r="AD366" i="54"/>
  <c r="AG288" i="54"/>
  <c r="AA158" i="54"/>
  <c r="I253" i="54"/>
  <c r="W340" i="54"/>
  <c r="Y236" i="54"/>
  <c r="AI33" i="54"/>
  <c r="O366" i="54"/>
  <c r="AC210" i="54"/>
  <c r="AI326" i="54"/>
  <c r="S268" i="54"/>
  <c r="AJ268" i="54" s="1"/>
  <c r="I377" i="54"/>
  <c r="AE236" i="54"/>
  <c r="AG33" i="54"/>
  <c r="AE366" i="54"/>
  <c r="AC366" i="54"/>
  <c r="O33" i="54"/>
  <c r="AF617" i="54"/>
  <c r="X288" i="54"/>
  <c r="AD288" i="54"/>
  <c r="AE444" i="54"/>
  <c r="AF624" i="54"/>
  <c r="AG158" i="54"/>
  <c r="S424" i="54"/>
  <c r="AJ424" i="54" s="1"/>
  <c r="S379" i="54"/>
  <c r="AJ379" i="54" s="1"/>
  <c r="AA236" i="54"/>
  <c r="S118" i="54"/>
  <c r="S113" i="54"/>
  <c r="S328" i="54"/>
  <c r="AJ328" i="54" s="1"/>
  <c r="I310" i="54"/>
  <c r="S310" i="54"/>
  <c r="AJ310" i="54" s="1"/>
  <c r="AI353" i="54"/>
  <c r="AI345" i="54"/>
  <c r="AI113" i="54"/>
  <c r="AH132" i="54"/>
  <c r="AI121" i="54"/>
  <c r="R39" i="54"/>
  <c r="I65" i="54"/>
  <c r="S372" i="54"/>
  <c r="AJ372" i="54" s="1"/>
  <c r="I63" i="54"/>
  <c r="F11" i="54"/>
  <c r="Y44" i="54"/>
  <c r="AI44" i="54" s="1"/>
  <c r="S156" i="54"/>
  <c r="AJ156" i="54" s="1"/>
  <c r="X262" i="54"/>
  <c r="AI262" i="54" s="1"/>
  <c r="V340" i="54"/>
  <c r="S228" i="54"/>
  <c r="AJ228" i="54" s="1"/>
  <c r="Y37" i="54"/>
  <c r="S334" i="54"/>
  <c r="AJ334" i="54" s="1"/>
  <c r="M34" i="54"/>
  <c r="S437" i="54"/>
  <c r="AJ437" i="54" s="1"/>
  <c r="S333" i="54"/>
  <c r="AJ333" i="54" s="1"/>
  <c r="S300" i="54"/>
  <c r="S217" i="54"/>
  <c r="AJ217" i="54" s="1"/>
  <c r="AD262" i="54"/>
  <c r="F470" i="54"/>
  <c r="AG184" i="54"/>
  <c r="AA210" i="54"/>
  <c r="X444" i="54"/>
  <c r="S218" i="54"/>
  <c r="AJ218" i="54" s="1"/>
  <c r="X158" i="54"/>
  <c r="S356" i="54"/>
  <c r="AJ356" i="54" s="1"/>
  <c r="W236" i="54"/>
  <c r="AI377" i="54"/>
  <c r="S351" i="54"/>
  <c r="S280" i="54"/>
  <c r="AJ280" i="54" s="1"/>
  <c r="AH444" i="54"/>
  <c r="S138" i="54"/>
  <c r="AJ138" i="54" s="1"/>
  <c r="AD340" i="54"/>
  <c r="D39" i="54"/>
  <c r="S274" i="54"/>
  <c r="AI274" i="54"/>
  <c r="I388" i="54"/>
  <c r="S388" i="54"/>
  <c r="X340" i="54"/>
  <c r="S438" i="54"/>
  <c r="AJ438" i="54" s="1"/>
  <c r="F27" i="54"/>
  <c r="I79" i="54"/>
  <c r="P7" i="54"/>
  <c r="Q46" i="54"/>
  <c r="S223" i="54"/>
  <c r="AF132" i="54"/>
  <c r="AF37" i="54"/>
  <c r="AI46" i="54"/>
  <c r="Y340" i="54"/>
  <c r="AI261" i="54"/>
  <c r="AH184" i="54"/>
  <c r="AF606" i="54"/>
  <c r="S319" i="54"/>
  <c r="S230" i="54"/>
  <c r="AF184" i="54"/>
  <c r="S423" i="54"/>
  <c r="I353" i="54"/>
  <c r="AF618" i="54"/>
  <c r="AF418" i="54"/>
  <c r="Y444" i="54"/>
  <c r="S252" i="54"/>
  <c r="AJ252" i="54" s="1"/>
  <c r="AD158" i="54"/>
  <c r="X184" i="54"/>
  <c r="AA184" i="54"/>
  <c r="AF366" i="54"/>
  <c r="O36" i="54"/>
  <c r="L48" i="54"/>
  <c r="S126" i="54"/>
  <c r="AJ126" i="54" s="1"/>
  <c r="S327" i="54"/>
  <c r="AJ327" i="54" s="1"/>
  <c r="AF614" i="54"/>
  <c r="AF610" i="54"/>
  <c r="AC288" i="54"/>
  <c r="S485" i="54"/>
  <c r="P69" i="54"/>
  <c r="I224" i="54"/>
  <c r="I223" i="54"/>
  <c r="S371" i="54"/>
  <c r="AG444" i="54"/>
  <c r="AF615" i="54"/>
  <c r="AC314" i="54"/>
  <c r="AC340" i="54"/>
  <c r="AE158" i="54"/>
  <c r="AD314" i="54"/>
  <c r="S139" i="54"/>
  <c r="AJ139" i="54" s="1"/>
  <c r="S434" i="54"/>
  <c r="AJ434" i="54" s="1"/>
  <c r="S345" i="54"/>
  <c r="Y314" i="54"/>
  <c r="AI430" i="54"/>
  <c r="X132" i="54"/>
  <c r="AI222" i="54"/>
  <c r="Z236" i="54"/>
  <c r="L53" i="54"/>
  <c r="S258" i="54"/>
  <c r="AJ258" i="54" s="1"/>
  <c r="F496" i="54"/>
  <c r="F497" i="54" s="1"/>
  <c r="S435" i="54"/>
  <c r="AJ435" i="54" s="1"/>
  <c r="W418" i="54"/>
  <c r="S282" i="54"/>
  <c r="AJ282" i="54" s="1"/>
  <c r="S254" i="54"/>
  <c r="AJ254" i="54" s="1"/>
  <c r="S294" i="54"/>
  <c r="AJ294" i="54" s="1"/>
  <c r="M39" i="54"/>
  <c r="S384" i="54"/>
  <c r="AJ384" i="54" s="1"/>
  <c r="AI50" i="54"/>
  <c r="N51" i="54"/>
  <c r="S416" i="54"/>
  <c r="AJ416" i="54" s="1"/>
  <c r="V43" i="54"/>
  <c r="S68" i="54"/>
  <c r="P16" i="54"/>
  <c r="I246" i="54"/>
  <c r="S381" i="54"/>
  <c r="AJ381" i="54" s="1"/>
  <c r="AI36" i="54"/>
  <c r="AI319" i="54"/>
  <c r="S304" i="54"/>
  <c r="AJ304" i="54" s="1"/>
  <c r="H575" i="54"/>
  <c r="F575" i="54"/>
  <c r="E575" i="54"/>
  <c r="B575" i="54"/>
  <c r="G575" i="54"/>
  <c r="D575" i="54"/>
  <c r="C575" i="54"/>
  <c r="AI310" i="54"/>
  <c r="F22" i="54"/>
  <c r="I74" i="54"/>
  <c r="AI112" i="54"/>
  <c r="S390" i="54"/>
  <c r="AJ390" i="54" s="1"/>
  <c r="M33" i="54"/>
  <c r="I71" i="54"/>
  <c r="F19" i="54"/>
  <c r="F574" i="54"/>
  <c r="AI115" i="54"/>
  <c r="S197" i="54"/>
  <c r="S251" i="54"/>
  <c r="AJ251" i="54" s="1"/>
  <c r="W392" i="54"/>
  <c r="AF625" i="54"/>
  <c r="S256" i="54" l="1"/>
  <c r="AJ256" i="54" s="1"/>
  <c r="S383" i="54"/>
  <c r="AJ383" i="54" s="1"/>
  <c r="S246" i="54"/>
  <c r="AJ246" i="54" s="1"/>
  <c r="S272" i="54"/>
  <c r="AJ272" i="54" s="1"/>
  <c r="S359" i="54"/>
  <c r="AJ359" i="54" s="1"/>
  <c r="N44" i="54"/>
  <c r="N38" i="54"/>
  <c r="O46" i="54"/>
  <c r="AJ223" i="54"/>
  <c r="D40" i="54"/>
  <c r="O48" i="54"/>
  <c r="S375" i="54"/>
  <c r="AJ375" i="54" s="1"/>
  <c r="N262" i="54"/>
  <c r="S296" i="54"/>
  <c r="AJ296" i="54" s="1"/>
  <c r="Q392" i="54"/>
  <c r="Q38" i="54"/>
  <c r="O51" i="54"/>
  <c r="N47" i="54"/>
  <c r="S346" i="54"/>
  <c r="AJ346" i="54" s="1"/>
  <c r="N48" i="54"/>
  <c r="O53" i="54"/>
  <c r="P366" i="54"/>
  <c r="AF621" i="54"/>
  <c r="I323" i="54"/>
  <c r="D45" i="54"/>
  <c r="R392" i="54"/>
  <c r="S225" i="54"/>
  <c r="AJ225" i="54" s="1"/>
  <c r="S244" i="54"/>
  <c r="AJ244" i="54" s="1"/>
  <c r="R52" i="54"/>
  <c r="S165" i="54"/>
  <c r="AJ165" i="54" s="1"/>
  <c r="S177" i="54"/>
  <c r="AJ177" i="54" s="1"/>
  <c r="S193" i="54"/>
  <c r="AJ193" i="54" s="1"/>
  <c r="I242" i="54"/>
  <c r="S404" i="54"/>
  <c r="AJ404" i="54" s="1"/>
  <c r="M43" i="54"/>
  <c r="S386" i="54"/>
  <c r="AJ386" i="54" s="1"/>
  <c r="AF49" i="54"/>
  <c r="Q45" i="54"/>
  <c r="S204" i="54"/>
  <c r="AJ204" i="54" s="1"/>
  <c r="I385" i="54"/>
  <c r="D43" i="54"/>
  <c r="N50" i="54"/>
  <c r="AJ157" i="54"/>
  <c r="I171" i="54"/>
  <c r="S406" i="54"/>
  <c r="AJ406" i="54" s="1"/>
  <c r="S248" i="54"/>
  <c r="AJ248" i="54" s="1"/>
  <c r="N42" i="54"/>
  <c r="S42" i="54" s="1"/>
  <c r="AJ42" i="54" s="1"/>
  <c r="AI52" i="54"/>
  <c r="M42" i="54"/>
  <c r="S410" i="54"/>
  <c r="AJ410" i="54" s="1"/>
  <c r="S277" i="54"/>
  <c r="AJ277" i="54" s="1"/>
  <c r="S229" i="54"/>
  <c r="AJ229" i="54" s="1"/>
  <c r="S411" i="54"/>
  <c r="AJ411" i="54" s="1"/>
  <c r="S137" i="54"/>
  <c r="S141" i="54"/>
  <c r="AJ141" i="54" s="1"/>
  <c r="I201" i="54"/>
  <c r="Y49" i="54"/>
  <c r="S129" i="54"/>
  <c r="AJ129" i="54" s="1"/>
  <c r="R314" i="54"/>
  <c r="S203" i="54"/>
  <c r="AJ203" i="54" s="1"/>
  <c r="M36" i="54"/>
  <c r="O41" i="54"/>
  <c r="P158" i="54"/>
  <c r="S409" i="54"/>
  <c r="AJ409" i="54" s="1"/>
  <c r="R53" i="54"/>
  <c r="S196" i="54"/>
  <c r="AJ196" i="54" s="1"/>
  <c r="M47" i="54"/>
  <c r="S168" i="54"/>
  <c r="AJ168" i="54" s="1"/>
  <c r="AJ230" i="54"/>
  <c r="I430" i="54"/>
  <c r="S152" i="54"/>
  <c r="AJ152" i="54" s="1"/>
  <c r="Y54" i="54"/>
  <c r="S155" i="54"/>
  <c r="AJ155" i="54" s="1"/>
  <c r="O52" i="54"/>
  <c r="AB40" i="54"/>
  <c r="S347" i="54"/>
  <c r="AJ347" i="54" s="1"/>
  <c r="S142" i="54"/>
  <c r="AJ142" i="54" s="1"/>
  <c r="S402" i="54"/>
  <c r="AJ402" i="54" s="1"/>
  <c r="S348" i="54"/>
  <c r="AJ348" i="54" s="1"/>
  <c r="S261" i="54"/>
  <c r="AJ261" i="54" s="1"/>
  <c r="S301" i="54"/>
  <c r="AJ301" i="54" s="1"/>
  <c r="AI40" i="54"/>
  <c r="S279" i="54"/>
  <c r="AJ279" i="54" s="1"/>
  <c r="Q42" i="54"/>
  <c r="I378" i="54"/>
  <c r="S297" i="54"/>
  <c r="AJ297" i="54" s="1"/>
  <c r="O184" i="54"/>
  <c r="R46" i="54"/>
  <c r="S417" i="54"/>
  <c r="AJ417" i="54" s="1"/>
  <c r="S360" i="54"/>
  <c r="AJ360" i="54" s="1"/>
  <c r="AJ353" i="54"/>
  <c r="AJ197" i="54"/>
  <c r="S257" i="54"/>
  <c r="AJ257" i="54" s="1"/>
  <c r="P236" i="54"/>
  <c r="S306" i="54"/>
  <c r="AJ306" i="54" s="1"/>
  <c r="O262" i="54"/>
  <c r="S145" i="54"/>
  <c r="AJ145" i="54" s="1"/>
  <c r="AB392" i="54"/>
  <c r="S250" i="54"/>
  <c r="AJ250" i="54" s="1"/>
  <c r="L45" i="54"/>
  <c r="R42" i="54"/>
  <c r="S352" i="54"/>
  <c r="AJ352" i="54" s="1"/>
  <c r="Q41" i="54"/>
  <c r="S354" i="54"/>
  <c r="AJ354" i="54" s="1"/>
  <c r="S349" i="54"/>
  <c r="AJ349" i="54" s="1"/>
  <c r="O42" i="54"/>
  <c r="S224" i="54"/>
  <c r="AJ224" i="54" s="1"/>
  <c r="S329" i="54"/>
  <c r="AJ329" i="54" s="1"/>
  <c r="Q47" i="54"/>
  <c r="H34" i="54"/>
  <c r="R40" i="54"/>
  <c r="R36" i="54"/>
  <c r="O44" i="54"/>
  <c r="S298" i="54"/>
  <c r="AJ298" i="54" s="1"/>
  <c r="S326" i="54"/>
  <c r="AJ326" i="54" s="1"/>
  <c r="S322" i="54"/>
  <c r="AJ322" i="54" s="1"/>
  <c r="O39" i="54"/>
  <c r="S202" i="54"/>
  <c r="AJ202" i="54" s="1"/>
  <c r="S358" i="54"/>
  <c r="AJ358" i="54" s="1"/>
  <c r="R43" i="54"/>
  <c r="C392" i="54"/>
  <c r="S442" i="54"/>
  <c r="AJ442" i="54" s="1"/>
  <c r="S313" i="54"/>
  <c r="AJ313" i="54" s="1"/>
  <c r="O34" i="54"/>
  <c r="AB340" i="54"/>
  <c r="S427" i="54"/>
  <c r="AJ427" i="54" s="1"/>
  <c r="D34" i="54"/>
  <c r="R44" i="54"/>
  <c r="O50" i="54"/>
  <c r="S400" i="54"/>
  <c r="AJ400" i="54" s="1"/>
  <c r="S332" i="54"/>
  <c r="AJ332" i="54" s="1"/>
  <c r="S430" i="54"/>
  <c r="AJ430" i="54" s="1"/>
  <c r="S321" i="54"/>
  <c r="AJ321" i="54" s="1"/>
  <c r="S426" i="54"/>
  <c r="AJ426" i="54" s="1"/>
  <c r="I329" i="54"/>
  <c r="S175" i="54"/>
  <c r="AJ175" i="54" s="1"/>
  <c r="N39" i="54"/>
  <c r="I331" i="54"/>
  <c r="S408" i="54"/>
  <c r="AJ408" i="54" s="1"/>
  <c r="R262" i="54"/>
  <c r="G44" i="54"/>
  <c r="Q36" i="54"/>
  <c r="S324" i="54"/>
  <c r="AJ324" i="54" s="1"/>
  <c r="D41" i="54"/>
  <c r="R45" i="54"/>
  <c r="S169" i="54"/>
  <c r="AJ169" i="54" s="1"/>
  <c r="S150" i="54"/>
  <c r="AJ150" i="54" s="1"/>
  <c r="S357" i="54"/>
  <c r="AJ357" i="54" s="1"/>
  <c r="S377" i="54"/>
  <c r="AJ377" i="54" s="1"/>
  <c r="S355" i="54"/>
  <c r="AJ355" i="54" s="1"/>
  <c r="S281" i="54"/>
  <c r="AJ281" i="54" s="1"/>
  <c r="N52" i="54"/>
  <c r="S173" i="54"/>
  <c r="AJ173" i="54" s="1"/>
  <c r="S198" i="54"/>
  <c r="AJ198" i="54" s="1"/>
  <c r="S151" i="54"/>
  <c r="AJ151" i="54" s="1"/>
  <c r="Q48" i="54"/>
  <c r="Y132" i="54"/>
  <c r="S176" i="54"/>
  <c r="AJ176" i="54" s="1"/>
  <c r="S149" i="54"/>
  <c r="AJ149" i="54" s="1"/>
  <c r="S192" i="54"/>
  <c r="AJ192" i="54" s="1"/>
  <c r="S260" i="54"/>
  <c r="AJ260" i="54" s="1"/>
  <c r="S259" i="54"/>
  <c r="AJ259" i="54" s="1"/>
  <c r="S255" i="54"/>
  <c r="AJ255" i="54" s="1"/>
  <c r="AF54" i="54"/>
  <c r="O288" i="54"/>
  <c r="Y185" i="54"/>
  <c r="AJ274" i="54"/>
  <c r="AE185" i="54"/>
  <c r="Q210" i="54"/>
  <c r="C340" i="54"/>
  <c r="AJ137" i="54"/>
  <c r="AB263" i="54"/>
  <c r="AG263" i="54"/>
  <c r="AC263" i="54"/>
  <c r="W263" i="54"/>
  <c r="AH263" i="54"/>
  <c r="V263" i="54"/>
  <c r="AA263" i="54"/>
  <c r="AE263" i="54"/>
  <c r="AF263" i="54"/>
  <c r="AI314" i="54"/>
  <c r="X315" i="54" s="1"/>
  <c r="I355" i="54"/>
  <c r="E41" i="54"/>
  <c r="I275" i="54"/>
  <c r="I407" i="54"/>
  <c r="Q184" i="54"/>
  <c r="R38" i="54"/>
  <c r="AJ111" i="54"/>
  <c r="G471" i="54"/>
  <c r="H471" i="54"/>
  <c r="F471" i="54"/>
  <c r="D471" i="54"/>
  <c r="E471" i="54"/>
  <c r="B471" i="54"/>
  <c r="C471" i="54"/>
  <c r="I274" i="54"/>
  <c r="I222" i="54"/>
  <c r="I252" i="54"/>
  <c r="D38" i="54"/>
  <c r="I250" i="54"/>
  <c r="I349" i="54"/>
  <c r="D262" i="54"/>
  <c r="N418" i="54"/>
  <c r="P444" i="54"/>
  <c r="I575" i="54"/>
  <c r="I219" i="54"/>
  <c r="I380" i="54"/>
  <c r="I257" i="54"/>
  <c r="E418" i="54"/>
  <c r="O418" i="54"/>
  <c r="I229" i="54"/>
  <c r="D42" i="54"/>
  <c r="I308" i="54"/>
  <c r="E444" i="54"/>
  <c r="C42" i="54"/>
  <c r="O392" i="54"/>
  <c r="I170" i="54"/>
  <c r="L236" i="54"/>
  <c r="P288" i="54"/>
  <c r="I258" i="54"/>
  <c r="M314" i="54"/>
  <c r="C314" i="54"/>
  <c r="AI439" i="54"/>
  <c r="V444" i="54"/>
  <c r="Q39" i="54"/>
  <c r="G43" i="54"/>
  <c r="P392" i="54"/>
  <c r="S121" i="54"/>
  <c r="AJ121" i="54" s="1"/>
  <c r="R340" i="54"/>
  <c r="R158" i="54"/>
  <c r="L51" i="54"/>
  <c r="I403" i="54"/>
  <c r="S146" i="54"/>
  <c r="AJ146" i="54" s="1"/>
  <c r="AJ345" i="54"/>
  <c r="I175" i="54"/>
  <c r="D392" i="54"/>
  <c r="N392" i="54"/>
  <c r="I332" i="54"/>
  <c r="I409" i="54"/>
  <c r="H43" i="54"/>
  <c r="I176" i="54"/>
  <c r="I386" i="54"/>
  <c r="I146" i="54"/>
  <c r="I218" i="54"/>
  <c r="C36" i="54"/>
  <c r="I402" i="54"/>
  <c r="E45" i="54"/>
  <c r="I190" i="54"/>
  <c r="I306" i="54"/>
  <c r="I282" i="54"/>
  <c r="I426" i="54"/>
  <c r="D418" i="54"/>
  <c r="I225" i="54"/>
  <c r="I411" i="54"/>
  <c r="I279" i="54"/>
  <c r="I163" i="54"/>
  <c r="I177" i="54"/>
  <c r="I137" i="54"/>
  <c r="I321" i="54"/>
  <c r="E158" i="54"/>
  <c r="O158" i="54"/>
  <c r="N288" i="54"/>
  <c r="I328" i="54"/>
  <c r="P418" i="54"/>
  <c r="I350" i="54"/>
  <c r="I442" i="54"/>
  <c r="M44" i="54"/>
  <c r="AJ113" i="54"/>
  <c r="Q34" i="54"/>
  <c r="R184" i="54"/>
  <c r="S174" i="54"/>
  <c r="AJ174" i="54" s="1"/>
  <c r="N40" i="54"/>
  <c r="S414" i="54"/>
  <c r="AJ414" i="54" s="1"/>
  <c r="AB39" i="54"/>
  <c r="AB132" i="54"/>
  <c r="S216" i="54"/>
  <c r="AJ216" i="54" s="1"/>
  <c r="H51" i="54"/>
  <c r="C52" i="54"/>
  <c r="M262" i="54"/>
  <c r="AH49" i="54"/>
  <c r="AH54" i="54" s="1"/>
  <c r="O37" i="54"/>
  <c r="I302" i="54"/>
  <c r="S433" i="54"/>
  <c r="AJ433" i="54" s="1"/>
  <c r="S429" i="54"/>
  <c r="L46" i="54"/>
  <c r="M40" i="54"/>
  <c r="AA49" i="54"/>
  <c r="AA54" i="54" s="1"/>
  <c r="AA132" i="54"/>
  <c r="AI283" i="54"/>
  <c r="V288" i="54"/>
  <c r="AI205" i="54"/>
  <c r="V210" i="54"/>
  <c r="N46" i="54"/>
  <c r="I399" i="54"/>
  <c r="I303" i="54"/>
  <c r="I191" i="54"/>
  <c r="I305" i="54"/>
  <c r="I152" i="54"/>
  <c r="N33" i="54"/>
  <c r="S122" i="54"/>
  <c r="AJ122" i="54" s="1"/>
  <c r="S428" i="54"/>
  <c r="AJ428" i="54" s="1"/>
  <c r="I497" i="54"/>
  <c r="I269" i="54"/>
  <c r="E34" i="54"/>
  <c r="E48" i="54"/>
  <c r="I427" i="54"/>
  <c r="I417" i="54"/>
  <c r="Q262" i="54"/>
  <c r="AB444" i="54"/>
  <c r="AI429" i="54"/>
  <c r="S312" i="54"/>
  <c r="AJ312" i="54" s="1"/>
  <c r="M392" i="54"/>
  <c r="I382" i="54"/>
  <c r="I256" i="54"/>
  <c r="I277" i="54"/>
  <c r="G46" i="54"/>
  <c r="E42" i="54"/>
  <c r="I298" i="54"/>
  <c r="D48" i="54"/>
  <c r="G37" i="54"/>
  <c r="E340" i="54"/>
  <c r="O340" i="54"/>
  <c r="P314" i="54"/>
  <c r="I339" i="54"/>
  <c r="I155" i="54"/>
  <c r="H46" i="54"/>
  <c r="Q132" i="54"/>
  <c r="E47" i="54"/>
  <c r="O210" i="54"/>
  <c r="I169" i="54"/>
  <c r="I325" i="54"/>
  <c r="I196" i="54"/>
  <c r="I280" i="54"/>
  <c r="C48" i="54"/>
  <c r="I174" i="54"/>
  <c r="E262" i="54"/>
  <c r="H42" i="54"/>
  <c r="I270" i="54"/>
  <c r="I333" i="54"/>
  <c r="I254" i="54"/>
  <c r="C47" i="54"/>
  <c r="H36" i="54"/>
  <c r="I149" i="54"/>
  <c r="O236" i="54"/>
  <c r="D53" i="54"/>
  <c r="S242" i="54"/>
  <c r="AJ242" i="54" s="1"/>
  <c r="C37" i="54"/>
  <c r="G53" i="54"/>
  <c r="I311" i="54"/>
  <c r="S269" i="54"/>
  <c r="AJ269" i="54" s="1"/>
  <c r="AI37" i="54"/>
  <c r="O43" i="54"/>
  <c r="I271" i="54"/>
  <c r="AI153" i="54"/>
  <c r="S128" i="54"/>
  <c r="AJ128" i="54" s="1"/>
  <c r="AB418" i="54"/>
  <c r="D35" i="54"/>
  <c r="I249" i="54"/>
  <c r="S399" i="54"/>
  <c r="AJ399" i="54" s="1"/>
  <c r="O45" i="54"/>
  <c r="S303" i="54"/>
  <c r="AJ303" i="54" s="1"/>
  <c r="M48" i="54"/>
  <c r="I276" i="54"/>
  <c r="S305" i="54"/>
  <c r="AJ305" i="54" s="1"/>
  <c r="AJ293" i="54"/>
  <c r="Q50" i="54"/>
  <c r="L44" i="54"/>
  <c r="N36" i="54"/>
  <c r="S163" i="54"/>
  <c r="L184" i="54"/>
  <c r="I384" i="54"/>
  <c r="I381" i="54"/>
  <c r="G45" i="54"/>
  <c r="I245" i="54"/>
  <c r="C35" i="54"/>
  <c r="I373" i="54"/>
  <c r="I359" i="54"/>
  <c r="G47" i="54"/>
  <c r="I300" i="54"/>
  <c r="I299" i="54"/>
  <c r="G392" i="54"/>
  <c r="D37" i="54"/>
  <c r="H48" i="54"/>
  <c r="I204" i="54"/>
  <c r="D47" i="54"/>
  <c r="I398" i="54"/>
  <c r="I142" i="54"/>
  <c r="C43" i="54"/>
  <c r="I247" i="54"/>
  <c r="I150" i="54"/>
  <c r="I410" i="54"/>
  <c r="I220" i="54"/>
  <c r="I230" i="54"/>
  <c r="I376" i="54"/>
  <c r="I358" i="54"/>
  <c r="I168" i="54"/>
  <c r="D44" i="54"/>
  <c r="I379" i="54"/>
  <c r="I415" i="54"/>
  <c r="I416" i="54"/>
  <c r="I441" i="54"/>
  <c r="I312" i="54"/>
  <c r="C44" i="54"/>
  <c r="AI43" i="54"/>
  <c r="S154" i="54"/>
  <c r="AJ154" i="54" s="1"/>
  <c r="S407" i="54"/>
  <c r="AJ407" i="54" s="1"/>
  <c r="L35" i="54"/>
  <c r="R48" i="54"/>
  <c r="AJ423" i="54"/>
  <c r="I217" i="54"/>
  <c r="I414" i="54"/>
  <c r="Q236" i="54"/>
  <c r="Q444" i="54"/>
  <c r="S308" i="54"/>
  <c r="AJ308" i="54" s="1"/>
  <c r="O35" i="54"/>
  <c r="E37" i="54"/>
  <c r="G262" i="54"/>
  <c r="I433" i="54"/>
  <c r="Y263" i="54"/>
  <c r="I429" i="54"/>
  <c r="S385" i="54"/>
  <c r="AJ385" i="54" s="1"/>
  <c r="S140" i="54"/>
  <c r="AJ140" i="54" s="1"/>
  <c r="S194" i="54"/>
  <c r="AJ194" i="54" s="1"/>
  <c r="R34" i="54"/>
  <c r="S171" i="54"/>
  <c r="AJ171" i="54" s="1"/>
  <c r="S338" i="54"/>
  <c r="AJ338" i="54" s="1"/>
  <c r="S443" i="54"/>
  <c r="AJ443" i="54" s="1"/>
  <c r="L33" i="54"/>
  <c r="I338" i="54"/>
  <c r="S378" i="54"/>
  <c r="AJ378" i="54" s="1"/>
  <c r="R35" i="54"/>
  <c r="W49" i="54"/>
  <c r="W54" i="54" s="1"/>
  <c r="W132" i="54"/>
  <c r="S167" i="54"/>
  <c r="AJ167" i="54" s="1"/>
  <c r="R288" i="54"/>
  <c r="M53" i="54"/>
  <c r="AF210" i="54"/>
  <c r="N45" i="54"/>
  <c r="AJ112" i="54"/>
  <c r="S130" i="54"/>
  <c r="AJ130" i="54" s="1"/>
  <c r="S382" i="54"/>
  <c r="AJ382" i="54" s="1"/>
  <c r="I428" i="54"/>
  <c r="I221" i="54"/>
  <c r="AI299" i="54"/>
  <c r="S221" i="54"/>
  <c r="AJ221" i="54" s="1"/>
  <c r="M35" i="54"/>
  <c r="AI325" i="54"/>
  <c r="I431" i="54"/>
  <c r="E53" i="54"/>
  <c r="M444" i="54"/>
  <c r="E35" i="54"/>
  <c r="H53" i="54"/>
  <c r="H39" i="54"/>
  <c r="E43" i="54"/>
  <c r="I304" i="54"/>
  <c r="I320" i="54"/>
  <c r="I138" i="54"/>
  <c r="N41" i="54"/>
  <c r="H38" i="54"/>
  <c r="S440" i="54"/>
  <c r="AJ440" i="54" s="1"/>
  <c r="R210" i="54"/>
  <c r="I76" i="54"/>
  <c r="F24" i="54"/>
  <c r="S273" i="54"/>
  <c r="AJ273" i="54" s="1"/>
  <c r="I200" i="54"/>
  <c r="I226" i="54"/>
  <c r="C53" i="54"/>
  <c r="AI184" i="54"/>
  <c r="X185" i="54" s="1"/>
  <c r="Z49" i="54"/>
  <c r="Z54" i="54" s="1"/>
  <c r="S243" i="54"/>
  <c r="AJ243" i="54" s="1"/>
  <c r="I383" i="54"/>
  <c r="D46" i="54"/>
  <c r="I173" i="54"/>
  <c r="I372" i="54"/>
  <c r="E392" i="54"/>
  <c r="I193" i="54"/>
  <c r="I141" i="54"/>
  <c r="E39" i="54"/>
  <c r="I295" i="54"/>
  <c r="N444" i="54"/>
  <c r="N236" i="54"/>
  <c r="I313" i="54"/>
  <c r="V158" i="54"/>
  <c r="AE49" i="54"/>
  <c r="AE54" i="54" s="1"/>
  <c r="AE132" i="54"/>
  <c r="S48" i="54"/>
  <c r="AJ48" i="54" s="1"/>
  <c r="L40" i="54"/>
  <c r="R366" i="54"/>
  <c r="AJ319" i="54"/>
  <c r="AD263" i="54"/>
  <c r="M132" i="54"/>
  <c r="AI340" i="54"/>
  <c r="AG341" i="54" s="1"/>
  <c r="AD49" i="54"/>
  <c r="AD54" i="54" s="1"/>
  <c r="AD132" i="54"/>
  <c r="S374" i="54"/>
  <c r="AJ374" i="54" s="1"/>
  <c r="I440" i="54"/>
  <c r="S405" i="54"/>
  <c r="AJ405" i="54" s="1"/>
  <c r="H37" i="54"/>
  <c r="AC49" i="54"/>
  <c r="AC54" i="54" s="1"/>
  <c r="R50" i="54"/>
  <c r="I273" i="54"/>
  <c r="M46" i="54"/>
  <c r="M45" i="54"/>
  <c r="Q40" i="54"/>
  <c r="N34" i="54"/>
  <c r="I336" i="54"/>
  <c r="I389" i="54"/>
  <c r="L39" i="54"/>
  <c r="P23" i="54"/>
  <c r="N340" i="54"/>
  <c r="O40" i="54"/>
  <c r="I408" i="54"/>
  <c r="M38" i="54"/>
  <c r="I334" i="54"/>
  <c r="R51" i="54"/>
  <c r="AI179" i="54"/>
  <c r="AI117" i="54"/>
  <c r="I255" i="54"/>
  <c r="I261" i="54"/>
  <c r="I549" i="54"/>
  <c r="AI413" i="54"/>
  <c r="V418" i="54"/>
  <c r="AJ189" i="54"/>
  <c r="I202" i="54"/>
  <c r="AJ300" i="54"/>
  <c r="M236" i="54"/>
  <c r="S190" i="54"/>
  <c r="AJ190" i="54" s="1"/>
  <c r="AC185" i="54"/>
  <c r="M51" i="54"/>
  <c r="G444" i="54"/>
  <c r="E36" i="54"/>
  <c r="I327" i="54"/>
  <c r="H262" i="54"/>
  <c r="Q158" i="54"/>
  <c r="R37" i="54"/>
  <c r="O47" i="54"/>
  <c r="AB288" i="54"/>
  <c r="AI273" i="54"/>
  <c r="Z263" i="54"/>
  <c r="S116" i="54"/>
  <c r="AJ116" i="54" s="1"/>
  <c r="Q52" i="54"/>
  <c r="S52" i="54" s="1"/>
  <c r="AJ52" i="54" s="1"/>
  <c r="G42" i="54"/>
  <c r="I268" i="54"/>
  <c r="I148" i="54"/>
  <c r="I324" i="54"/>
  <c r="I272" i="54"/>
  <c r="I248" i="54"/>
  <c r="I113" i="54"/>
  <c r="I326" i="54"/>
  <c r="N366" i="54"/>
  <c r="I243" i="54"/>
  <c r="I356" i="54"/>
  <c r="H41" i="54"/>
  <c r="I401" i="54"/>
  <c r="N184" i="54"/>
  <c r="I404" i="54"/>
  <c r="E314" i="54"/>
  <c r="O314" i="54"/>
  <c r="P340" i="54"/>
  <c r="S339" i="54"/>
  <c r="AJ339" i="54" s="1"/>
  <c r="S164" i="54"/>
  <c r="AJ164" i="54" s="1"/>
  <c r="S115" i="54"/>
  <c r="AJ115" i="54" s="1"/>
  <c r="S69" i="54"/>
  <c r="P17" i="54"/>
  <c r="L340" i="54"/>
  <c r="M41" i="54"/>
  <c r="I203" i="54"/>
  <c r="M158" i="54"/>
  <c r="I374" i="54"/>
  <c r="Q288" i="54"/>
  <c r="I405" i="54"/>
  <c r="AJ397" i="54"/>
  <c r="Q35" i="54"/>
  <c r="L41" i="54"/>
  <c r="S119" i="54"/>
  <c r="AJ119" i="54" s="1"/>
  <c r="AJ215" i="54"/>
  <c r="Q51" i="54"/>
  <c r="C46" i="54"/>
  <c r="D52" i="54"/>
  <c r="G40" i="54"/>
  <c r="AI231" i="54"/>
  <c r="V236" i="54"/>
  <c r="G340" i="54"/>
  <c r="Q340" i="54"/>
  <c r="M418" i="54"/>
  <c r="AI47" i="54"/>
  <c r="S432" i="54"/>
  <c r="AJ432" i="54" s="1"/>
  <c r="S412" i="54"/>
  <c r="AJ412" i="54" s="1"/>
  <c r="Q33" i="54"/>
  <c r="M184" i="54"/>
  <c r="P600" i="54"/>
  <c r="AJ267" i="54"/>
  <c r="G51" i="54"/>
  <c r="S195" i="54"/>
  <c r="AJ195" i="54" s="1"/>
  <c r="AJ241" i="54"/>
  <c r="AG49" i="54"/>
  <c r="AG54" i="54" s="1"/>
  <c r="AG132" i="54"/>
  <c r="R444" i="54"/>
  <c r="AI361" i="54"/>
  <c r="V366" i="54"/>
  <c r="Q314" i="54"/>
  <c r="I523" i="54"/>
  <c r="I281" i="54"/>
  <c r="I192" i="54"/>
  <c r="I406" i="54"/>
  <c r="I172" i="54"/>
  <c r="G34" i="54"/>
  <c r="S170" i="54"/>
  <c r="AJ170" i="54" s="1"/>
  <c r="I140" i="54"/>
  <c r="AI127" i="54"/>
  <c r="V49" i="54"/>
  <c r="V132" i="54"/>
  <c r="S200" i="54"/>
  <c r="AJ200" i="54" s="1"/>
  <c r="M288" i="54"/>
  <c r="AG185" i="54"/>
  <c r="I167" i="54"/>
  <c r="L34" i="54"/>
  <c r="I437" i="54"/>
  <c r="N210" i="54"/>
  <c r="G38" i="54"/>
  <c r="X263" i="54"/>
  <c r="AB210" i="54"/>
  <c r="AI195" i="54"/>
  <c r="I151" i="54"/>
  <c r="R236" i="54"/>
  <c r="Q418" i="54"/>
  <c r="AB185" i="54"/>
  <c r="N158" i="54"/>
  <c r="C262" i="54"/>
  <c r="Q366" i="54"/>
  <c r="AI309" i="54"/>
  <c r="I435" i="54"/>
  <c r="H44" i="54"/>
  <c r="I438" i="54"/>
  <c r="I111" i="54"/>
  <c r="B33" i="54"/>
  <c r="H47" i="54"/>
  <c r="I400" i="54"/>
  <c r="G48" i="54"/>
  <c r="I294" i="54"/>
  <c r="O444" i="54"/>
  <c r="C39" i="54"/>
  <c r="H35" i="54"/>
  <c r="E38" i="54"/>
  <c r="I360" i="54"/>
  <c r="I194" i="54"/>
  <c r="I424" i="54"/>
  <c r="I297" i="54"/>
  <c r="I354" i="54"/>
  <c r="I199" i="54"/>
  <c r="I357" i="54"/>
  <c r="G36" i="54"/>
  <c r="H40" i="54"/>
  <c r="G314" i="54"/>
  <c r="I178" i="54"/>
  <c r="I198" i="54"/>
  <c r="G41" i="54"/>
  <c r="H392" i="54"/>
  <c r="E44" i="54"/>
  <c r="I346" i="54"/>
  <c r="D444" i="54"/>
  <c r="I301" i="54"/>
  <c r="I296" i="54"/>
  <c r="I144" i="54"/>
  <c r="C45" i="54"/>
  <c r="I348" i="54"/>
  <c r="I197" i="54"/>
  <c r="H45" i="54"/>
  <c r="E46" i="54"/>
  <c r="I278" i="54"/>
  <c r="I352" i="54"/>
  <c r="I375" i="54"/>
  <c r="H314" i="54"/>
  <c r="I166" i="54"/>
  <c r="I387" i="54"/>
  <c r="I330" i="54"/>
  <c r="D36" i="54"/>
  <c r="I216" i="54"/>
  <c r="I251" i="54"/>
  <c r="I322" i="54"/>
  <c r="I307" i="54"/>
  <c r="C444" i="54"/>
  <c r="I228" i="54"/>
  <c r="I347" i="54"/>
  <c r="D314" i="54"/>
  <c r="N314" i="54"/>
  <c r="I443" i="54"/>
  <c r="I260" i="54"/>
  <c r="M37" i="54"/>
  <c r="X49" i="54"/>
  <c r="X54" i="54" s="1"/>
  <c r="AB366" i="54"/>
  <c r="I164" i="54"/>
  <c r="S323" i="54"/>
  <c r="AJ323" i="54" s="1"/>
  <c r="L37" i="54"/>
  <c r="AJ371" i="54"/>
  <c r="AH185" i="54"/>
  <c r="S311" i="54"/>
  <c r="AJ311" i="54" s="1"/>
  <c r="Q43" i="54"/>
  <c r="AB236" i="54"/>
  <c r="C41" i="54"/>
  <c r="AB393" i="54"/>
  <c r="S398" i="54"/>
  <c r="AJ398" i="54" s="1"/>
  <c r="AI118" i="54"/>
  <c r="AJ118" i="54" s="1"/>
  <c r="S227" i="54"/>
  <c r="AJ227" i="54" s="1"/>
  <c r="I351" i="54"/>
  <c r="S148" i="54"/>
  <c r="AJ148" i="54" s="1"/>
  <c r="AI392" i="54"/>
  <c r="Y393" i="54" s="1"/>
  <c r="S271" i="54"/>
  <c r="AJ271" i="54" s="1"/>
  <c r="L158" i="54"/>
  <c r="I436" i="54"/>
  <c r="S337" i="54"/>
  <c r="AJ337" i="54" s="1"/>
  <c r="M210" i="54"/>
  <c r="L43" i="54"/>
  <c r="L418" i="54"/>
  <c r="G35" i="54"/>
  <c r="AI351" i="54"/>
  <c r="AJ351" i="54" s="1"/>
  <c r="N35" i="54"/>
  <c r="S249" i="54"/>
  <c r="AJ249" i="54" s="1"/>
  <c r="I432" i="54"/>
  <c r="I412" i="54"/>
  <c r="G39" i="54"/>
  <c r="L47" i="54"/>
  <c r="R418" i="54"/>
  <c r="I75" i="54"/>
  <c r="I80" i="54" s="1"/>
  <c r="F23" i="54"/>
  <c r="S276" i="54"/>
  <c r="AJ276" i="54" s="1"/>
  <c r="I195" i="54"/>
  <c r="L314" i="54"/>
  <c r="L262" i="54"/>
  <c r="L366" i="54"/>
  <c r="S206" i="54"/>
  <c r="AJ206" i="54" s="1"/>
  <c r="S284" i="54"/>
  <c r="AJ284" i="54" s="1"/>
  <c r="S362" i="54"/>
  <c r="AJ362" i="54" s="1"/>
  <c r="E184" i="54"/>
  <c r="I423" i="54" l="1"/>
  <c r="AD315" i="54"/>
  <c r="AI49" i="54"/>
  <c r="I114" i="54"/>
  <c r="B53" i="54"/>
  <c r="I145" i="54"/>
  <c r="I123" i="54"/>
  <c r="AE315" i="54"/>
  <c r="H158" i="54"/>
  <c r="S299" i="54"/>
  <c r="AJ299" i="54" s="1"/>
  <c r="D340" i="54"/>
  <c r="S335" i="54"/>
  <c r="AJ335" i="54" s="1"/>
  <c r="I112" i="54"/>
  <c r="AG315" i="54"/>
  <c r="S361" i="54"/>
  <c r="AC315" i="54"/>
  <c r="P40" i="54"/>
  <c r="G418" i="54"/>
  <c r="S153" i="54"/>
  <c r="S158" i="54" s="1"/>
  <c r="X341" i="54"/>
  <c r="I126" i="54"/>
  <c r="G33" i="54"/>
  <c r="M340" i="54"/>
  <c r="I293" i="54"/>
  <c r="S38" i="54"/>
  <c r="AJ38" i="54" s="1"/>
  <c r="R49" i="54"/>
  <c r="AJ429" i="54"/>
  <c r="I115" i="54"/>
  <c r="AE341" i="54"/>
  <c r="I189" i="54"/>
  <c r="I147" i="54"/>
  <c r="AI132" i="54"/>
  <c r="W341" i="54"/>
  <c r="W185" i="54"/>
  <c r="AI263" i="54"/>
  <c r="AJ361" i="54"/>
  <c r="S366" i="54"/>
  <c r="F81" i="54"/>
  <c r="G81" i="54"/>
  <c r="C81" i="54"/>
  <c r="B81" i="54"/>
  <c r="D81" i="54"/>
  <c r="E81" i="54"/>
  <c r="H81" i="54"/>
  <c r="I335" i="54"/>
  <c r="I309" i="54"/>
  <c r="M49" i="54"/>
  <c r="AI236" i="54"/>
  <c r="AB237" i="54" s="1"/>
  <c r="V237" i="54"/>
  <c r="E210" i="54"/>
  <c r="I165" i="54"/>
  <c r="AF609" i="54"/>
  <c r="S37" i="54"/>
  <c r="AJ37" i="54" s="1"/>
  <c r="B48" i="54"/>
  <c r="B392" i="54"/>
  <c r="S403" i="54"/>
  <c r="AJ403" i="54" s="1"/>
  <c r="I143" i="54"/>
  <c r="G158" i="54"/>
  <c r="I154" i="54"/>
  <c r="AI210" i="54"/>
  <c r="V211" i="54"/>
  <c r="P262" i="54"/>
  <c r="S247" i="54"/>
  <c r="AJ247" i="54" s="1"/>
  <c r="O49" i="54"/>
  <c r="O54" i="54" s="1"/>
  <c r="B262" i="54"/>
  <c r="C38" i="54"/>
  <c r="I439" i="54"/>
  <c r="I444" i="54" s="1"/>
  <c r="S413" i="54"/>
  <c r="AJ413" i="54" s="1"/>
  <c r="I116" i="54"/>
  <c r="I124" i="54"/>
  <c r="C288" i="54"/>
  <c r="C184" i="54"/>
  <c r="G288" i="54"/>
  <c r="H366" i="54"/>
  <c r="H210" i="54"/>
  <c r="P184" i="54"/>
  <c r="AJ163" i="54"/>
  <c r="H444" i="54"/>
  <c r="C418" i="54"/>
  <c r="B47" i="54"/>
  <c r="S46" i="54"/>
  <c r="AJ46" i="54" s="1"/>
  <c r="I244" i="54"/>
  <c r="I227" i="54"/>
  <c r="E132" i="54"/>
  <c r="I471" i="54"/>
  <c r="I241" i="54"/>
  <c r="B210" i="54"/>
  <c r="I53" i="54"/>
  <c r="S35" i="54"/>
  <c r="AJ35" i="54" s="1"/>
  <c r="B184" i="54"/>
  <c r="E366" i="54"/>
  <c r="I117" i="54"/>
  <c r="M54" i="54"/>
  <c r="B35" i="54"/>
  <c r="M366" i="54"/>
  <c r="G210" i="54"/>
  <c r="B37" i="54"/>
  <c r="I125" i="54"/>
  <c r="S231" i="54"/>
  <c r="V315" i="54"/>
  <c r="W315" i="54"/>
  <c r="AF315" i="54"/>
  <c r="Z315" i="54"/>
  <c r="S180" i="54"/>
  <c r="AJ180" i="54" s="1"/>
  <c r="D158" i="54"/>
  <c r="S47" i="54"/>
  <c r="AJ47" i="54" s="1"/>
  <c r="S43" i="54"/>
  <c r="AJ43" i="54" s="1"/>
  <c r="W393" i="54"/>
  <c r="S179" i="54"/>
  <c r="AJ179" i="54" s="1"/>
  <c r="B38" i="54"/>
  <c r="AB211" i="54"/>
  <c r="I397" i="54"/>
  <c r="B46" i="54"/>
  <c r="B34" i="54"/>
  <c r="I157" i="54"/>
  <c r="D184" i="54"/>
  <c r="Z185" i="54"/>
  <c r="Y341" i="54"/>
  <c r="AD341" i="54"/>
  <c r="S40" i="54"/>
  <c r="AJ40" i="54" s="1"/>
  <c r="I319" i="54"/>
  <c r="I340" i="54" s="1"/>
  <c r="AF211" i="54"/>
  <c r="C40" i="54"/>
  <c r="P39" i="54"/>
  <c r="P54" i="54" s="1"/>
  <c r="P132" i="54"/>
  <c r="S117" i="54"/>
  <c r="AJ117" i="54" s="1"/>
  <c r="AB341" i="54"/>
  <c r="AI288" i="54"/>
  <c r="AB289" i="54" s="1"/>
  <c r="V289" i="54"/>
  <c r="H33" i="54"/>
  <c r="E33" i="54"/>
  <c r="S309" i="54"/>
  <c r="AJ309" i="54" s="1"/>
  <c r="G184" i="54"/>
  <c r="AA185" i="54"/>
  <c r="C158" i="54"/>
  <c r="S53" i="54"/>
  <c r="AJ53" i="54" s="1"/>
  <c r="G236" i="54"/>
  <c r="I122" i="54"/>
  <c r="B314" i="54"/>
  <c r="B44" i="54"/>
  <c r="C366" i="54"/>
  <c r="I119" i="54"/>
  <c r="AE393" i="54"/>
  <c r="AD393" i="54"/>
  <c r="Z393" i="54"/>
  <c r="AF393" i="54"/>
  <c r="V393" i="54"/>
  <c r="AH393" i="54"/>
  <c r="AC393" i="54"/>
  <c r="AA393" i="54"/>
  <c r="X393" i="54"/>
  <c r="S127" i="54"/>
  <c r="AJ127" i="54" s="1"/>
  <c r="L49" i="54"/>
  <c r="I120" i="54"/>
  <c r="B366" i="54"/>
  <c r="H236" i="54"/>
  <c r="D210" i="54"/>
  <c r="B36" i="54"/>
  <c r="I371" i="54"/>
  <c r="I392" i="54" s="1"/>
  <c r="AI418" i="54"/>
  <c r="AB419" i="54" s="1"/>
  <c r="S39" i="54"/>
  <c r="V185" i="54"/>
  <c r="AC341" i="54"/>
  <c r="AG393" i="54"/>
  <c r="AB315" i="54"/>
  <c r="E236" i="54"/>
  <c r="D132" i="54"/>
  <c r="AD185" i="54"/>
  <c r="H184" i="54"/>
  <c r="I153" i="54"/>
  <c r="Y315" i="54"/>
  <c r="AF341" i="54"/>
  <c r="AH315" i="54"/>
  <c r="E288" i="54"/>
  <c r="C210" i="54"/>
  <c r="D366" i="54"/>
  <c r="S283" i="54"/>
  <c r="AJ283" i="54" s="1"/>
  <c r="B42" i="54"/>
  <c r="S205" i="54"/>
  <c r="AI366" i="54"/>
  <c r="V367" i="54"/>
  <c r="S41" i="54"/>
  <c r="AJ41" i="54" s="1"/>
  <c r="V54" i="54"/>
  <c r="R132" i="54"/>
  <c r="C236" i="54"/>
  <c r="V341" i="54"/>
  <c r="AH341" i="54"/>
  <c r="Z341" i="54"/>
  <c r="AA341" i="54"/>
  <c r="D236" i="54"/>
  <c r="AF185" i="54"/>
  <c r="C33" i="54"/>
  <c r="H288" i="54"/>
  <c r="D33" i="54"/>
  <c r="Q49" i="54"/>
  <c r="Q54" i="54" s="1"/>
  <c r="I259" i="54"/>
  <c r="B158" i="54"/>
  <c r="N49" i="54"/>
  <c r="N54" i="54" s="1"/>
  <c r="N132" i="54"/>
  <c r="R54" i="54"/>
  <c r="B43" i="54"/>
  <c r="L288" i="54"/>
  <c r="L210" i="54"/>
  <c r="L132" i="54"/>
  <c r="G366" i="54"/>
  <c r="C34" i="54"/>
  <c r="C132" i="54"/>
  <c r="S44" i="54"/>
  <c r="AJ44" i="54" s="1"/>
  <c r="H340" i="54"/>
  <c r="S34" i="54"/>
  <c r="AJ34" i="54" s="1"/>
  <c r="B45" i="54"/>
  <c r="B52" i="54"/>
  <c r="I156" i="54"/>
  <c r="B41" i="54"/>
  <c r="I118" i="54"/>
  <c r="S387" i="54"/>
  <c r="L392" i="54"/>
  <c r="I345" i="54"/>
  <c r="S232" i="54"/>
  <c r="AJ232" i="54" s="1"/>
  <c r="AB367" i="54"/>
  <c r="B40" i="54"/>
  <c r="B39" i="54"/>
  <c r="I267" i="54"/>
  <c r="H418" i="54"/>
  <c r="AI158" i="54"/>
  <c r="V159" i="54"/>
  <c r="I139" i="54"/>
  <c r="I158" i="54" s="1"/>
  <c r="S33" i="54"/>
  <c r="L54" i="54"/>
  <c r="S439" i="54"/>
  <c r="AJ439" i="54" s="1"/>
  <c r="L444" i="54"/>
  <c r="I215" i="54"/>
  <c r="S36" i="54"/>
  <c r="AJ36" i="54" s="1"/>
  <c r="AB54" i="54"/>
  <c r="AI39" i="54"/>
  <c r="D288" i="54"/>
  <c r="S51" i="54"/>
  <c r="AJ51" i="54" s="1"/>
  <c r="AA315" i="54"/>
  <c r="AI444" i="54"/>
  <c r="AB445" i="54" s="1"/>
  <c r="V445" i="54"/>
  <c r="I121" i="54"/>
  <c r="O132" i="54"/>
  <c r="S45" i="54"/>
  <c r="AJ45" i="54" s="1"/>
  <c r="S325" i="54"/>
  <c r="S314" i="54" l="1"/>
  <c r="AJ39" i="54"/>
  <c r="AJ153" i="54"/>
  <c r="V419" i="54"/>
  <c r="AI393" i="54"/>
  <c r="I262" i="54"/>
  <c r="B340" i="54"/>
  <c r="I81" i="54"/>
  <c r="S288" i="54"/>
  <c r="E49" i="54"/>
  <c r="I314" i="54"/>
  <c r="D315" i="54" s="1"/>
  <c r="D50" i="54"/>
  <c r="E445" i="54"/>
  <c r="D445" i="54"/>
  <c r="H445" i="54"/>
  <c r="C445" i="54"/>
  <c r="F445" i="54"/>
  <c r="G445" i="54"/>
  <c r="E315" i="54"/>
  <c r="C315" i="54"/>
  <c r="B159" i="54"/>
  <c r="D159" i="54"/>
  <c r="F159" i="54"/>
  <c r="E159" i="54"/>
  <c r="H159" i="54"/>
  <c r="G159" i="54"/>
  <c r="C159" i="54"/>
  <c r="S49" i="54"/>
  <c r="AJ49" i="54" s="1"/>
  <c r="G52" i="54"/>
  <c r="I362" i="54"/>
  <c r="S184" i="54"/>
  <c r="S418" i="54"/>
  <c r="D51" i="54"/>
  <c r="AJ325" i="54"/>
  <c r="S340" i="54"/>
  <c r="AG159" i="54"/>
  <c r="W159" i="54"/>
  <c r="AI159" i="54" s="1"/>
  <c r="Z159" i="54"/>
  <c r="AD159" i="54"/>
  <c r="AF159" i="54"/>
  <c r="AA159" i="54"/>
  <c r="AE159" i="54"/>
  <c r="AC159" i="54"/>
  <c r="AH159" i="54"/>
  <c r="X159" i="54"/>
  <c r="AB159" i="54"/>
  <c r="Y159" i="54"/>
  <c r="I39" i="54"/>
  <c r="C49" i="54"/>
  <c r="B444" i="54"/>
  <c r="B445" i="54" s="1"/>
  <c r="AJ158" i="54"/>
  <c r="M159" i="54"/>
  <c r="Q159" i="54"/>
  <c r="N159" i="54"/>
  <c r="T158" i="54"/>
  <c r="R159" i="54"/>
  <c r="L159" i="54"/>
  <c r="P159" i="54"/>
  <c r="O159" i="54"/>
  <c r="C341" i="54"/>
  <c r="E341" i="54"/>
  <c r="D341" i="54"/>
  <c r="F341" i="54"/>
  <c r="H341" i="54"/>
  <c r="G341" i="54"/>
  <c r="B341" i="54"/>
  <c r="I34" i="54"/>
  <c r="AJ231" i="54"/>
  <c r="S236" i="54"/>
  <c r="I205" i="54"/>
  <c r="I210" i="54" s="1"/>
  <c r="E51" i="54"/>
  <c r="I46" i="54"/>
  <c r="C51" i="54"/>
  <c r="E50" i="54"/>
  <c r="AJ205" i="54"/>
  <c r="S210" i="54"/>
  <c r="I283" i="54"/>
  <c r="I33" i="54"/>
  <c r="Q367" i="54"/>
  <c r="P367" i="54"/>
  <c r="T366" i="54"/>
  <c r="AJ366" i="54"/>
  <c r="O367" i="54"/>
  <c r="L367" i="54"/>
  <c r="R367" i="54"/>
  <c r="N367" i="54"/>
  <c r="M367" i="54"/>
  <c r="I41" i="54"/>
  <c r="I43" i="54"/>
  <c r="AJ314" i="54"/>
  <c r="P315" i="54"/>
  <c r="O315" i="54"/>
  <c r="N315" i="54"/>
  <c r="Q315" i="54"/>
  <c r="L315" i="54"/>
  <c r="M315" i="54"/>
  <c r="T314" i="54"/>
  <c r="R315" i="54"/>
  <c r="AI341" i="54"/>
  <c r="AI54" i="54"/>
  <c r="V55" i="54"/>
  <c r="I42" i="54"/>
  <c r="I36" i="54"/>
  <c r="D49" i="54"/>
  <c r="D54" i="54" s="1"/>
  <c r="S262" i="54"/>
  <c r="C50" i="54"/>
  <c r="G49" i="54"/>
  <c r="I361" i="54"/>
  <c r="I129" i="54"/>
  <c r="B51" i="54"/>
  <c r="E52" i="54"/>
  <c r="I52" i="54" s="1"/>
  <c r="I288" i="54"/>
  <c r="I45" i="54"/>
  <c r="Y419" i="54"/>
  <c r="Z419" i="54"/>
  <c r="AF419" i="54"/>
  <c r="AA419" i="54"/>
  <c r="X419" i="54"/>
  <c r="AC419" i="54"/>
  <c r="AH419" i="54"/>
  <c r="AE419" i="54"/>
  <c r="W419" i="54"/>
  <c r="AI419" i="54" s="1"/>
  <c r="AD419" i="54"/>
  <c r="AG419" i="54"/>
  <c r="G50" i="54"/>
  <c r="AA289" i="54"/>
  <c r="Y289" i="54"/>
  <c r="AH289" i="54"/>
  <c r="AE289" i="54"/>
  <c r="AC289" i="54"/>
  <c r="W289" i="54"/>
  <c r="Z289" i="54"/>
  <c r="AF289" i="54"/>
  <c r="X289" i="54"/>
  <c r="AG289" i="54"/>
  <c r="AD289" i="54"/>
  <c r="I231" i="54"/>
  <c r="I236" i="54" s="1"/>
  <c r="G132" i="54"/>
  <c r="S132" i="54"/>
  <c r="I47" i="54"/>
  <c r="AC211" i="54"/>
  <c r="Y211" i="54"/>
  <c r="AH211" i="54"/>
  <c r="AE211" i="54"/>
  <c r="AA211" i="54"/>
  <c r="X211" i="54"/>
  <c r="Z211" i="54"/>
  <c r="AG211" i="54"/>
  <c r="AD211" i="54"/>
  <c r="W211" i="54"/>
  <c r="N289" i="54"/>
  <c r="M289" i="54"/>
  <c r="R289" i="54"/>
  <c r="L289" i="54"/>
  <c r="P289" i="54"/>
  <c r="Q289" i="54"/>
  <c r="AJ288" i="54"/>
  <c r="T288" i="54"/>
  <c r="O289" i="54"/>
  <c r="I366" i="54"/>
  <c r="AF237" i="54"/>
  <c r="AG237" i="54"/>
  <c r="AA237" i="54"/>
  <c r="X237" i="54"/>
  <c r="Y237" i="54"/>
  <c r="Z237" i="54"/>
  <c r="AC237" i="54"/>
  <c r="AD237" i="54"/>
  <c r="AE237" i="54"/>
  <c r="AH237" i="54"/>
  <c r="W237" i="54"/>
  <c r="AI237" i="54" s="1"/>
  <c r="H52" i="54"/>
  <c r="I206" i="54"/>
  <c r="I413" i="54"/>
  <c r="I418" i="54" s="1"/>
  <c r="B418" i="54"/>
  <c r="AI185" i="54"/>
  <c r="B393" i="54"/>
  <c r="F393" i="54"/>
  <c r="D393" i="54"/>
  <c r="G393" i="54"/>
  <c r="C393" i="54"/>
  <c r="E393" i="54"/>
  <c r="H393" i="54"/>
  <c r="L50" i="54"/>
  <c r="I37" i="54"/>
  <c r="I35" i="54"/>
  <c r="I232" i="54"/>
  <c r="I179" i="54"/>
  <c r="I184" i="54" s="1"/>
  <c r="I127" i="54"/>
  <c r="I132" i="54" s="1"/>
  <c r="B49" i="54"/>
  <c r="B54" i="54" s="1"/>
  <c r="B132" i="54"/>
  <c r="I40" i="54"/>
  <c r="I48" i="54"/>
  <c r="AJ33" i="54"/>
  <c r="H49" i="54"/>
  <c r="H132" i="54"/>
  <c r="F263" i="54"/>
  <c r="B263" i="54"/>
  <c r="H263" i="54"/>
  <c r="C263" i="54"/>
  <c r="D263" i="54"/>
  <c r="E263" i="54"/>
  <c r="G263" i="54"/>
  <c r="I284" i="54"/>
  <c r="AH445" i="54"/>
  <c r="Z445" i="54"/>
  <c r="W445" i="54"/>
  <c r="AF445" i="54"/>
  <c r="AG445" i="54"/>
  <c r="AE445" i="54"/>
  <c r="AD445" i="54"/>
  <c r="AC445" i="54"/>
  <c r="X445" i="54"/>
  <c r="Y445" i="54"/>
  <c r="AA445" i="54"/>
  <c r="AJ387" i="54"/>
  <c r="S392" i="54"/>
  <c r="AC367" i="54"/>
  <c r="AA367" i="54"/>
  <c r="Z367" i="54"/>
  <c r="AD367" i="54"/>
  <c r="X367" i="54"/>
  <c r="AG367" i="54"/>
  <c r="AF367" i="54"/>
  <c r="AE367" i="54"/>
  <c r="W367" i="54"/>
  <c r="AH367" i="54"/>
  <c r="Y367" i="54"/>
  <c r="H50" i="54"/>
  <c r="I44" i="54"/>
  <c r="E54" i="54"/>
  <c r="I38" i="54"/>
  <c r="AI315" i="54"/>
  <c r="S444" i="54"/>
  <c r="B288" i="54"/>
  <c r="B236" i="54"/>
  <c r="AI211" i="54" l="1"/>
  <c r="AI367" i="54"/>
  <c r="G315" i="54"/>
  <c r="S54" i="54"/>
  <c r="F315" i="54"/>
  <c r="AI289" i="54"/>
  <c r="I445" i="54"/>
  <c r="B315" i="54"/>
  <c r="I315" i="54" s="1"/>
  <c r="H315" i="54"/>
  <c r="AI445" i="54"/>
  <c r="I130" i="54"/>
  <c r="E419" i="54"/>
  <c r="C419" i="54"/>
  <c r="G419" i="54"/>
  <c r="F419" i="54"/>
  <c r="D419" i="54"/>
  <c r="H419" i="54"/>
  <c r="B419" i="54"/>
  <c r="B237" i="54"/>
  <c r="G237" i="54"/>
  <c r="H237" i="54"/>
  <c r="E237" i="54"/>
  <c r="C237" i="54"/>
  <c r="D237" i="54"/>
  <c r="F237" i="54"/>
  <c r="I393" i="54"/>
  <c r="Q211" i="54"/>
  <c r="N211" i="54"/>
  <c r="P211" i="54"/>
  <c r="O211" i="54"/>
  <c r="L211" i="54"/>
  <c r="R211" i="54"/>
  <c r="T210" i="54"/>
  <c r="AJ210" i="54"/>
  <c r="M211" i="54"/>
  <c r="F133" i="54"/>
  <c r="H133" i="54"/>
  <c r="E133" i="54"/>
  <c r="B133" i="54"/>
  <c r="G133" i="54"/>
  <c r="D133" i="54"/>
  <c r="C133" i="54"/>
  <c r="M55" i="54"/>
  <c r="L55" i="54"/>
  <c r="Q55" i="54"/>
  <c r="AJ54" i="54"/>
  <c r="R55" i="54"/>
  <c r="P55" i="54"/>
  <c r="O55" i="54"/>
  <c r="T54" i="54"/>
  <c r="N55" i="54"/>
  <c r="S50" i="54"/>
  <c r="AJ50" i="54" s="1"/>
  <c r="I180" i="54"/>
  <c r="D211" i="54"/>
  <c r="F211" i="54"/>
  <c r="C211" i="54"/>
  <c r="H211" i="54"/>
  <c r="G211" i="54"/>
  <c r="E211" i="54"/>
  <c r="B211" i="54"/>
  <c r="Q263" i="54"/>
  <c r="R263" i="54"/>
  <c r="M263" i="54"/>
  <c r="P263" i="54"/>
  <c r="N263" i="54"/>
  <c r="O263" i="54"/>
  <c r="L263" i="54"/>
  <c r="AJ262" i="54"/>
  <c r="T262" i="54"/>
  <c r="I49" i="54"/>
  <c r="C54" i="54"/>
  <c r="I263" i="54"/>
  <c r="C185" i="54"/>
  <c r="H185" i="54"/>
  <c r="G185" i="54"/>
  <c r="B185" i="54"/>
  <c r="F185" i="54"/>
  <c r="D185" i="54"/>
  <c r="E185" i="54"/>
  <c r="I51" i="54"/>
  <c r="AB55" i="54"/>
  <c r="Y55" i="54"/>
  <c r="Z55" i="54"/>
  <c r="AE55" i="54"/>
  <c r="AA55" i="54"/>
  <c r="W55" i="54"/>
  <c r="AC55" i="54"/>
  <c r="X55" i="54"/>
  <c r="AG55" i="54"/>
  <c r="AH55" i="54"/>
  <c r="AF55" i="54"/>
  <c r="AD55" i="54"/>
  <c r="T236" i="54"/>
  <c r="AJ236" i="54"/>
  <c r="N237" i="54"/>
  <c r="O237" i="54"/>
  <c r="R237" i="54"/>
  <c r="M237" i="54"/>
  <c r="Q237" i="54"/>
  <c r="L237" i="54"/>
  <c r="P237" i="54"/>
  <c r="N393" i="54"/>
  <c r="Q393" i="54"/>
  <c r="L393" i="54"/>
  <c r="M393" i="54"/>
  <c r="R393" i="54"/>
  <c r="T392" i="54"/>
  <c r="AJ392" i="54"/>
  <c r="P393" i="54"/>
  <c r="O393" i="54"/>
  <c r="S289" i="54"/>
  <c r="B289" i="54"/>
  <c r="E289" i="54"/>
  <c r="C289" i="54"/>
  <c r="G289" i="54"/>
  <c r="F289" i="54"/>
  <c r="D289" i="54"/>
  <c r="H289" i="54"/>
  <c r="Q419" i="54"/>
  <c r="R419" i="54"/>
  <c r="T418" i="54"/>
  <c r="N419" i="54"/>
  <c r="M419" i="54"/>
  <c r="L419" i="54"/>
  <c r="P419" i="54"/>
  <c r="AJ418" i="54"/>
  <c r="O419" i="54"/>
  <c r="N133" i="54"/>
  <c r="P133" i="54"/>
  <c r="R133" i="54"/>
  <c r="M133" i="54"/>
  <c r="AJ132" i="54"/>
  <c r="Q133" i="54"/>
  <c r="T132" i="54"/>
  <c r="O133" i="54"/>
  <c r="L133" i="54"/>
  <c r="S367" i="54"/>
  <c r="AJ367" i="54" s="1"/>
  <c r="I341" i="54"/>
  <c r="N185" i="54"/>
  <c r="Q185" i="54"/>
  <c r="P185" i="54"/>
  <c r="O185" i="54"/>
  <c r="M185" i="54"/>
  <c r="L185" i="54"/>
  <c r="R185" i="54"/>
  <c r="AJ184" i="54"/>
  <c r="T184" i="54"/>
  <c r="T444" i="54"/>
  <c r="M445" i="54"/>
  <c r="AJ444" i="54"/>
  <c r="R445" i="54"/>
  <c r="N445" i="54"/>
  <c r="L445" i="54"/>
  <c r="P445" i="54"/>
  <c r="Q445" i="54"/>
  <c r="O445" i="54"/>
  <c r="B50" i="54"/>
  <c r="I54" i="54"/>
  <c r="E367" i="54"/>
  <c r="F367" i="54"/>
  <c r="B367" i="54"/>
  <c r="C367" i="54"/>
  <c r="G367" i="54"/>
  <c r="H367" i="54"/>
  <c r="D367" i="54"/>
  <c r="G54" i="54"/>
  <c r="S315" i="54"/>
  <c r="AJ315" i="54" s="1"/>
  <c r="H54" i="54"/>
  <c r="S159" i="54"/>
  <c r="AJ159" i="54" s="1"/>
  <c r="N341" i="54"/>
  <c r="L341" i="54"/>
  <c r="O341" i="54"/>
  <c r="M341" i="54"/>
  <c r="Q341" i="54"/>
  <c r="T340" i="54"/>
  <c r="AJ340" i="54"/>
  <c r="R341" i="54"/>
  <c r="P341" i="54"/>
  <c r="I159" i="54"/>
  <c r="AJ289" i="54" l="1"/>
  <c r="AI55" i="54"/>
  <c r="I367" i="54"/>
  <c r="S445" i="54"/>
  <c r="AJ445" i="54" s="1"/>
  <c r="S263" i="54"/>
  <c r="AJ263" i="54" s="1"/>
  <c r="S419" i="54"/>
  <c r="AJ419" i="54" s="1"/>
  <c r="S393" i="54"/>
  <c r="AJ393" i="54" s="1"/>
  <c r="S185" i="54"/>
  <c r="AJ185" i="54" s="1"/>
  <c r="S133" i="54"/>
  <c r="AJ133" i="54" s="1"/>
  <c r="I419" i="54"/>
  <c r="F55" i="54"/>
  <c r="D55" i="54"/>
  <c r="C55" i="54"/>
  <c r="H55" i="54"/>
  <c r="B55" i="54"/>
  <c r="G55" i="54"/>
  <c r="E55" i="54"/>
  <c r="I237" i="54"/>
  <c r="I211" i="54"/>
  <c r="S341" i="54"/>
  <c r="AJ341" i="54" s="1"/>
  <c r="I133" i="54"/>
  <c r="I289" i="54"/>
  <c r="S237" i="54"/>
  <c r="AJ237" i="54" s="1"/>
  <c r="I50" i="54"/>
  <c r="S211" i="54"/>
  <c r="AJ211" i="54" s="1"/>
  <c r="I185" i="54"/>
  <c r="S55" i="54"/>
  <c r="AJ55" i="54" s="1"/>
  <c r="I557" i="53"/>
  <c r="I532" i="53"/>
  <c r="I481" i="53"/>
  <c r="I489" i="53" l="1"/>
  <c r="I529" i="53"/>
  <c r="I533" i="53"/>
  <c r="I546" i="53"/>
  <c r="I459" i="53"/>
  <c r="I508" i="53"/>
  <c r="I521" i="53"/>
  <c r="I555" i="53"/>
  <c r="I563" i="53"/>
  <c r="I572" i="53"/>
  <c r="I482" i="53"/>
  <c r="I488" i="53"/>
  <c r="I493" i="53"/>
  <c r="I528" i="53"/>
  <c r="I536" i="53"/>
  <c r="I540" i="53"/>
  <c r="I545" i="53"/>
  <c r="I537" i="53"/>
  <c r="I451" i="53"/>
  <c r="I468" i="53"/>
  <c r="I477" i="53"/>
  <c r="I504" i="53"/>
  <c r="I512" i="53"/>
  <c r="I516" i="53"/>
  <c r="I559" i="53"/>
  <c r="I567" i="53"/>
  <c r="I452" i="53"/>
  <c r="I464" i="53"/>
  <c r="F74" i="53"/>
  <c r="I469" i="53"/>
  <c r="I478" i="53"/>
  <c r="I483" i="53"/>
  <c r="I501" i="53"/>
  <c r="I505" i="53"/>
  <c r="I509" i="53"/>
  <c r="I513" i="53"/>
  <c r="I556" i="53"/>
  <c r="I560" i="53"/>
  <c r="I564" i="53"/>
  <c r="I568" i="53"/>
  <c r="I573" i="53"/>
  <c r="I457" i="53"/>
  <c r="I479" i="53"/>
  <c r="I519" i="53"/>
  <c r="I565" i="53"/>
  <c r="I486" i="53"/>
  <c r="I495" i="53"/>
  <c r="I530" i="53"/>
  <c r="I534" i="53"/>
  <c r="I538" i="53"/>
  <c r="I542" i="53"/>
  <c r="I547" i="53"/>
  <c r="I494" i="53"/>
  <c r="I449" i="53"/>
  <c r="I490" i="53"/>
  <c r="I476" i="53"/>
  <c r="I480" i="53"/>
  <c r="I503" i="53"/>
  <c r="I507" i="53"/>
  <c r="I511" i="53"/>
  <c r="I515" i="53"/>
  <c r="I520" i="53"/>
  <c r="I554" i="53"/>
  <c r="I558" i="53"/>
  <c r="I562" i="53"/>
  <c r="I566" i="53"/>
  <c r="I571" i="53"/>
  <c r="I541" i="53"/>
  <c r="I461" i="53"/>
  <c r="I485" i="53"/>
  <c r="I502" i="53"/>
  <c r="I506" i="53"/>
  <c r="I510" i="53"/>
  <c r="I514" i="53"/>
  <c r="I561" i="53"/>
  <c r="I487" i="53"/>
  <c r="I492" i="53"/>
  <c r="I531" i="53"/>
  <c r="I535" i="53"/>
  <c r="I539" i="53"/>
  <c r="I55" i="54"/>
  <c r="AI362" i="53"/>
  <c r="AI319" i="53"/>
  <c r="P95" i="53"/>
  <c r="P105" i="53"/>
  <c r="P27" i="53" s="1"/>
  <c r="AA51" i="53" l="1"/>
  <c r="AA37" i="53"/>
  <c r="AC53" i="53"/>
  <c r="F71" i="53"/>
  <c r="AE53" i="53"/>
  <c r="AG36" i="53"/>
  <c r="AD38" i="53"/>
  <c r="AE47" i="53"/>
  <c r="AI206" i="53"/>
  <c r="AG39" i="53"/>
  <c r="W51" i="53"/>
  <c r="W41" i="53"/>
  <c r="W52" i="53"/>
  <c r="AI232" i="53"/>
  <c r="AA47" i="53"/>
  <c r="AI183" i="53"/>
  <c r="AJ183" i="53" s="1"/>
  <c r="AA48" i="53"/>
  <c r="AI259" i="53"/>
  <c r="AI175" i="53"/>
  <c r="AI140" i="53"/>
  <c r="AI401" i="53"/>
  <c r="V48" i="53"/>
  <c r="I517" i="53"/>
  <c r="I522" i="53" s="1"/>
  <c r="AI391" i="53"/>
  <c r="AJ391" i="53" s="1"/>
  <c r="AI172" i="53"/>
  <c r="AD33" i="53"/>
  <c r="AE35" i="53"/>
  <c r="AE45" i="53"/>
  <c r="AA52" i="53"/>
  <c r="AI412" i="53"/>
  <c r="W53" i="53"/>
  <c r="AI332" i="53"/>
  <c r="AE42" i="53"/>
  <c r="AD42" i="53"/>
  <c r="AH35" i="53"/>
  <c r="W44" i="53"/>
  <c r="F64" i="53"/>
  <c r="I454" i="53"/>
  <c r="F78" i="53"/>
  <c r="I518" i="53"/>
  <c r="P87" i="53"/>
  <c r="P9" i="53" s="1"/>
  <c r="P85" i="53"/>
  <c r="P88" i="53"/>
  <c r="P10" i="53" s="1"/>
  <c r="AI304" i="53"/>
  <c r="AI209" i="53"/>
  <c r="AJ209" i="53" s="1"/>
  <c r="AI261" i="53"/>
  <c r="AI216" i="53"/>
  <c r="AD44" i="53"/>
  <c r="W33" i="53"/>
  <c r="AI390" i="53"/>
  <c r="AJ390" i="53" s="1"/>
  <c r="AI181" i="53"/>
  <c r="AJ181" i="53" s="1"/>
  <c r="AD47" i="53"/>
  <c r="AA35" i="53"/>
  <c r="AI234" i="53"/>
  <c r="AJ234" i="53" s="1"/>
  <c r="AI165" i="53"/>
  <c r="AC45" i="53"/>
  <c r="V51" i="53"/>
  <c r="AI119" i="53"/>
  <c r="V41" i="53"/>
  <c r="AC52" i="53"/>
  <c r="V52" i="53"/>
  <c r="AC37" i="53"/>
  <c r="AI167" i="53"/>
  <c r="AH48" i="53"/>
  <c r="AC38" i="53"/>
  <c r="AG42" i="53"/>
  <c r="AH53" i="53"/>
  <c r="AH42" i="53"/>
  <c r="Z46" i="53"/>
  <c r="AA38" i="53"/>
  <c r="AI365" i="53"/>
  <c r="AJ365" i="53" s="1"/>
  <c r="AD53" i="53"/>
  <c r="AC39" i="53"/>
  <c r="AI286" i="53"/>
  <c r="AJ286" i="53" s="1"/>
  <c r="AH40" i="53"/>
  <c r="V42" i="53"/>
  <c r="AI414" i="53"/>
  <c r="Z47" i="53"/>
  <c r="Z35" i="53"/>
  <c r="AC33" i="53"/>
  <c r="AD50" i="53"/>
  <c r="AA53" i="53"/>
  <c r="AI112" i="53"/>
  <c r="V34" i="53"/>
  <c r="AH33" i="53"/>
  <c r="Z33" i="53"/>
  <c r="I475" i="53"/>
  <c r="I544" i="53"/>
  <c r="AI371" i="53"/>
  <c r="AI142" i="53"/>
  <c r="AH46" i="53"/>
  <c r="AD36" i="53"/>
  <c r="AI220" i="53"/>
  <c r="V44" i="53"/>
  <c r="AA45" i="53"/>
  <c r="AD41" i="53"/>
  <c r="Z52" i="53"/>
  <c r="AG34" i="53"/>
  <c r="AI336" i="53"/>
  <c r="AI208" i="53"/>
  <c r="AJ208" i="53" s="1"/>
  <c r="V36" i="53"/>
  <c r="AI114" i="53"/>
  <c r="X43" i="53"/>
  <c r="AA42" i="53"/>
  <c r="AI139" i="53"/>
  <c r="AI280" i="53"/>
  <c r="AI302" i="53"/>
  <c r="AA50" i="53"/>
  <c r="W36" i="53"/>
  <c r="I527" i="53"/>
  <c r="I456" i="53"/>
  <c r="F66" i="53"/>
  <c r="I570" i="53"/>
  <c r="P86" i="53"/>
  <c r="P8" i="53" s="1"/>
  <c r="AI435" i="53"/>
  <c r="AI389" i="53"/>
  <c r="AJ389" i="53" s="1"/>
  <c r="AI381" i="53"/>
  <c r="I543" i="53"/>
  <c r="AI358" i="53"/>
  <c r="I465" i="53"/>
  <c r="AI350" i="53"/>
  <c r="AH36" i="53"/>
  <c r="AD43" i="53"/>
  <c r="V38" i="53"/>
  <c r="AI293" i="53"/>
  <c r="AI141" i="53"/>
  <c r="AE40" i="53"/>
  <c r="AI284" i="53"/>
  <c r="W47" i="53"/>
  <c r="AI152" i="53"/>
  <c r="V45" i="53"/>
  <c r="AI123" i="53"/>
  <c r="W40" i="53"/>
  <c r="AC36" i="53"/>
  <c r="AE41" i="53"/>
  <c r="AA46" i="53"/>
  <c r="AE52" i="53"/>
  <c r="AD37" i="53"/>
  <c r="AH34" i="53"/>
  <c r="I569" i="53"/>
  <c r="P104" i="53"/>
  <c r="P26" i="53" s="1"/>
  <c r="AI364" i="53"/>
  <c r="AJ364" i="53" s="1"/>
  <c r="AH47" i="53"/>
  <c r="Z42" i="53"/>
  <c r="AI380" i="53"/>
  <c r="AI131" i="53"/>
  <c r="AJ131" i="53" s="1"/>
  <c r="V53" i="53"/>
  <c r="AH50" i="53"/>
  <c r="V35" i="53"/>
  <c r="AI113" i="53"/>
  <c r="Z53" i="53"/>
  <c r="AA40" i="53"/>
  <c r="AA44" i="53"/>
  <c r="AI148" i="53"/>
  <c r="AI227" i="53"/>
  <c r="AI233" i="53"/>
  <c r="AJ233" i="53" s="1"/>
  <c r="AD48" i="53"/>
  <c r="AI126" i="53"/>
  <c r="AI324" i="53"/>
  <c r="AF622" i="53"/>
  <c r="I467" i="53"/>
  <c r="F77" i="53"/>
  <c r="I450" i="53"/>
  <c r="F60" i="53"/>
  <c r="F67" i="53"/>
  <c r="F79" i="53"/>
  <c r="F62" i="53"/>
  <c r="I463" i="53"/>
  <c r="F73" i="53"/>
  <c r="I466" i="53"/>
  <c r="AI246" i="53"/>
  <c r="AI192" i="53"/>
  <c r="AE48" i="53"/>
  <c r="Z50" i="53"/>
  <c r="F19" i="53"/>
  <c r="I71" i="53"/>
  <c r="AI168" i="53"/>
  <c r="AI207" i="53"/>
  <c r="AJ207" i="53" s="1"/>
  <c r="AC46" i="53"/>
  <c r="AD34" i="53"/>
  <c r="AI270" i="53"/>
  <c r="AI241" i="53"/>
  <c r="AD35" i="53"/>
  <c r="AD45" i="53"/>
  <c r="V43" i="53"/>
  <c r="AI121" i="53"/>
  <c r="AE33" i="53"/>
  <c r="AI348" i="53"/>
  <c r="AI225" i="53"/>
  <c r="I455" i="53"/>
  <c r="F65" i="53"/>
  <c r="P100" i="53"/>
  <c r="P22" i="53" s="1"/>
  <c r="AI409" i="53"/>
  <c r="AI407" i="53"/>
  <c r="AI356" i="53"/>
  <c r="AI285" i="53"/>
  <c r="AJ285" i="53" s="1"/>
  <c r="AI150" i="53"/>
  <c r="AC50" i="53"/>
  <c r="AD39" i="53"/>
  <c r="Z51" i="53"/>
  <c r="AH41" i="53"/>
  <c r="W39" i="53"/>
  <c r="AI124" i="53"/>
  <c r="V46" i="53"/>
  <c r="X34" i="53"/>
  <c r="Z34" i="53"/>
  <c r="AI145" i="53"/>
  <c r="AE34" i="53"/>
  <c r="AI331" i="53"/>
  <c r="Z48" i="53"/>
  <c r="AI337" i="53"/>
  <c r="AG46" i="53"/>
  <c r="Z184" i="53"/>
  <c r="Z41" i="53"/>
  <c r="AI122" i="53"/>
  <c r="AH44" i="53"/>
  <c r="AE51" i="53"/>
  <c r="AG50" i="53"/>
  <c r="AI180" i="53"/>
  <c r="W35" i="53"/>
  <c r="AC47" i="53"/>
  <c r="AI253" i="53"/>
  <c r="AI388" i="53"/>
  <c r="AD46" i="53"/>
  <c r="F574" i="53"/>
  <c r="I553" i="53"/>
  <c r="I574" i="53" s="1"/>
  <c r="I453" i="53"/>
  <c r="F63" i="53"/>
  <c r="F59" i="53"/>
  <c r="AI434" i="53"/>
  <c r="V40" i="53"/>
  <c r="AE46" i="53"/>
  <c r="Z418" i="53"/>
  <c r="AC42" i="53"/>
  <c r="AG48" i="53"/>
  <c r="AI349" i="53"/>
  <c r="AI328" i="53"/>
  <c r="AG43" i="53"/>
  <c r="AI235" i="53"/>
  <c r="AJ235" i="53" s="1"/>
  <c r="AI115" i="53"/>
  <c r="V37" i="53"/>
  <c r="AA34" i="53"/>
  <c r="AG41" i="53"/>
  <c r="I491" i="53"/>
  <c r="AI189" i="53"/>
  <c r="AI303" i="53"/>
  <c r="AH51" i="53"/>
  <c r="AI415" i="53"/>
  <c r="AI379" i="53"/>
  <c r="F69" i="53"/>
  <c r="AG53" i="53"/>
  <c r="AI443" i="53"/>
  <c r="AI410" i="53"/>
  <c r="AI218" i="53"/>
  <c r="AI313" i="53"/>
  <c r="AI226" i="53"/>
  <c r="Y53" i="53"/>
  <c r="AI244" i="53"/>
  <c r="Z39" i="53"/>
  <c r="P89" i="53"/>
  <c r="P11" i="53" s="1"/>
  <c r="AI277" i="53"/>
  <c r="AI193" i="53"/>
  <c r="AI178" i="53"/>
  <c r="AC51" i="53"/>
  <c r="AA36" i="53"/>
  <c r="AA41" i="53"/>
  <c r="Z158" i="53"/>
  <c r="AH52" i="53"/>
  <c r="V47" i="53"/>
  <c r="AC34" i="53"/>
  <c r="AI441" i="53"/>
  <c r="AI384" i="53"/>
  <c r="P90" i="53"/>
  <c r="P12" i="53" s="1"/>
  <c r="AG38" i="53"/>
  <c r="W38" i="53"/>
  <c r="AC44" i="53"/>
  <c r="AC40" i="53"/>
  <c r="AI306" i="53"/>
  <c r="AI166" i="53"/>
  <c r="Z44" i="53"/>
  <c r="AI269" i="53"/>
  <c r="AI272" i="53"/>
  <c r="AI116" i="53"/>
  <c r="AG47" i="53"/>
  <c r="AI143" i="53"/>
  <c r="AI417" i="53"/>
  <c r="AI194" i="53"/>
  <c r="AI128" i="53"/>
  <c r="V50" i="53"/>
  <c r="AI156" i="53"/>
  <c r="AE43" i="53"/>
  <c r="AC48" i="53"/>
  <c r="Z43" i="53"/>
  <c r="AI330" i="53"/>
  <c r="I458" i="53"/>
  <c r="I460" i="53"/>
  <c r="F70" i="53"/>
  <c r="F61" i="53"/>
  <c r="AI431" i="53"/>
  <c r="AI339" i="53"/>
  <c r="AI294" i="53"/>
  <c r="AI154" i="53"/>
  <c r="AI334" i="53"/>
  <c r="AE36" i="53"/>
  <c r="AI250" i="53"/>
  <c r="W37" i="53"/>
  <c r="AI440" i="53"/>
  <c r="AA39" i="53"/>
  <c r="AI405" i="53"/>
  <c r="AI322" i="53"/>
  <c r="AI374" i="53"/>
  <c r="AI399" i="53"/>
  <c r="AI406" i="53"/>
  <c r="AI436" i="53"/>
  <c r="AI305" i="53"/>
  <c r="AI312" i="53"/>
  <c r="AI243" i="53"/>
  <c r="AI200" i="53"/>
  <c r="AI176" i="53"/>
  <c r="AI282" i="53"/>
  <c r="AI164" i="53"/>
  <c r="AD40" i="53"/>
  <c r="AI258" i="53"/>
  <c r="AH43" i="53"/>
  <c r="W45" i="53"/>
  <c r="AG51" i="53"/>
  <c r="AD52" i="53"/>
  <c r="AG52" i="53"/>
  <c r="AI398" i="53"/>
  <c r="W42" i="53"/>
  <c r="AI182" i="53"/>
  <c r="AJ182" i="53" s="1"/>
  <c r="AI425" i="53"/>
  <c r="AI427" i="53"/>
  <c r="AE37" i="53"/>
  <c r="AE39" i="53"/>
  <c r="W43" i="53"/>
  <c r="AI383" i="53"/>
  <c r="AI174" i="53"/>
  <c r="F72" i="53"/>
  <c r="I462" i="53"/>
  <c r="F470" i="53"/>
  <c r="I74" i="53"/>
  <c r="F22" i="53"/>
  <c r="AI433" i="53"/>
  <c r="P93" i="53"/>
  <c r="P15" i="53" s="1"/>
  <c r="P98" i="53"/>
  <c r="P20" i="53" s="1"/>
  <c r="P103" i="53"/>
  <c r="P25" i="53" s="1"/>
  <c r="AI426" i="53"/>
  <c r="P97" i="53"/>
  <c r="P19" i="53" s="1"/>
  <c r="AI416" i="53"/>
  <c r="AI424" i="53"/>
  <c r="AI224" i="53"/>
  <c r="AI260" i="53"/>
  <c r="AI355" i="53"/>
  <c r="AI345" i="53"/>
  <c r="AI279" i="53"/>
  <c r="AG45" i="53"/>
  <c r="AI363" i="53"/>
  <c r="AJ363" i="53" s="1"/>
  <c r="AI199" i="53"/>
  <c r="AI191" i="53"/>
  <c r="AE50" i="53"/>
  <c r="AI278" i="53"/>
  <c r="AI217" i="53"/>
  <c r="AE44" i="53"/>
  <c r="AH39" i="53"/>
  <c r="Z38" i="53"/>
  <c r="AI287" i="53"/>
  <c r="AJ287" i="53" s="1"/>
  <c r="AH45" i="53"/>
  <c r="AD51" i="53"/>
  <c r="W48" i="53"/>
  <c r="AC41" i="53"/>
  <c r="W46" i="53"/>
  <c r="AI375" i="53"/>
  <c r="AH37" i="53"/>
  <c r="W34" i="53"/>
  <c r="AG40" i="53"/>
  <c r="V39" i="53"/>
  <c r="AF53" i="53"/>
  <c r="Z37" i="53"/>
  <c r="AI230" i="53"/>
  <c r="AI275" i="53"/>
  <c r="AA43" i="53"/>
  <c r="AH38" i="53"/>
  <c r="AI149" i="53"/>
  <c r="Z40" i="53"/>
  <c r="AI155" i="53"/>
  <c r="AG33" i="53"/>
  <c r="AC43" i="53"/>
  <c r="AI382" i="53"/>
  <c r="Z45" i="53"/>
  <c r="AC35" i="53"/>
  <c r="AE38" i="53"/>
  <c r="AI223" i="53"/>
  <c r="W50" i="53"/>
  <c r="V33" i="53"/>
  <c r="AI111" i="53"/>
  <c r="AI423" i="53"/>
  <c r="AA33" i="53"/>
  <c r="AG35" i="53"/>
  <c r="AI268" i="53"/>
  <c r="AG44" i="53"/>
  <c r="AH132" i="53"/>
  <c r="AC132" i="53"/>
  <c r="W418" i="53"/>
  <c r="V158" i="53"/>
  <c r="AE158" i="53"/>
  <c r="AF618" i="53"/>
  <c r="AA210" i="53"/>
  <c r="Z314" i="53"/>
  <c r="V366" i="53"/>
  <c r="AA340" i="53"/>
  <c r="AA236" i="53"/>
  <c r="AA444" i="53"/>
  <c r="Z444" i="53"/>
  <c r="AF623" i="53"/>
  <c r="AI146" i="53" l="1"/>
  <c r="Y51" i="53"/>
  <c r="AF48" i="53"/>
  <c r="I470" i="53"/>
  <c r="AI171" i="53"/>
  <c r="AI323" i="53"/>
  <c r="AI204" i="53"/>
  <c r="AI276" i="53"/>
  <c r="AF39" i="53"/>
  <c r="AI249" i="53"/>
  <c r="AI403" i="53"/>
  <c r="X41" i="53"/>
  <c r="AI353" i="53"/>
  <c r="AI373" i="53"/>
  <c r="AI201" i="53"/>
  <c r="F76" i="53"/>
  <c r="AI271" i="53"/>
  <c r="AG37" i="53"/>
  <c r="X46" i="53"/>
  <c r="AI357" i="53"/>
  <c r="AI321" i="53"/>
  <c r="AI360" i="53"/>
  <c r="AI428" i="53"/>
  <c r="AF45" i="53"/>
  <c r="AF46" i="53"/>
  <c r="AI402" i="53"/>
  <c r="Y37" i="53"/>
  <c r="AI37" i="53" s="1"/>
  <c r="AI347" i="53"/>
  <c r="AI202" i="53"/>
  <c r="AI256" i="53"/>
  <c r="X37" i="53"/>
  <c r="AF42" i="53"/>
  <c r="AI438" i="53"/>
  <c r="AF38" i="53"/>
  <c r="Y46" i="53"/>
  <c r="AI46" i="53" s="1"/>
  <c r="AI338" i="53"/>
  <c r="Y50" i="53"/>
  <c r="AI311" i="53"/>
  <c r="AI442" i="53"/>
  <c r="X51" i="53"/>
  <c r="AI372" i="53"/>
  <c r="AF37" i="53"/>
  <c r="AI400" i="53"/>
  <c r="AI308" i="53"/>
  <c r="Y43" i="53"/>
  <c r="AI296" i="53"/>
  <c r="X48" i="53"/>
  <c r="AF43" i="53"/>
  <c r="AI138" i="53"/>
  <c r="AI301" i="53"/>
  <c r="F522" i="53"/>
  <c r="AI408" i="53"/>
  <c r="AI376" i="53"/>
  <c r="AI251" i="53"/>
  <c r="AI297" i="53"/>
  <c r="AI198" i="53"/>
  <c r="AI377" i="53"/>
  <c r="AI228" i="53"/>
  <c r="AI320" i="53"/>
  <c r="AI329" i="53"/>
  <c r="AI354" i="53"/>
  <c r="AI173" i="53"/>
  <c r="AF607" i="53"/>
  <c r="AI432" i="53"/>
  <c r="AI298" i="53"/>
  <c r="Z392" i="53"/>
  <c r="AI120" i="53"/>
  <c r="X53" i="53"/>
  <c r="AF34" i="53"/>
  <c r="AI252" i="53"/>
  <c r="AI219" i="53"/>
  <c r="F75" i="53"/>
  <c r="X39" i="53"/>
  <c r="AI147" i="53"/>
  <c r="X314" i="53"/>
  <c r="B471" i="53"/>
  <c r="F471" i="53"/>
  <c r="D471" i="53"/>
  <c r="C471" i="53"/>
  <c r="G471" i="53"/>
  <c r="E471" i="53"/>
  <c r="H471" i="53"/>
  <c r="AI352" i="53"/>
  <c r="R33" i="53"/>
  <c r="AA314" i="53"/>
  <c r="Y210" i="53"/>
  <c r="S293" i="53"/>
  <c r="Y158" i="53"/>
  <c r="AH158" i="53"/>
  <c r="AA418" i="53"/>
  <c r="AF47" i="53"/>
  <c r="I62" i="53"/>
  <c r="F10" i="53"/>
  <c r="AC184" i="53"/>
  <c r="Y366" i="53"/>
  <c r="Z210" i="53"/>
  <c r="W444" i="53"/>
  <c r="AH340" i="53"/>
  <c r="AG366" i="53"/>
  <c r="AD210" i="53"/>
  <c r="W158" i="53"/>
  <c r="AI274" i="53"/>
  <c r="S142" i="53"/>
  <c r="AJ142" i="53" s="1"/>
  <c r="AD392" i="53"/>
  <c r="X40" i="53"/>
  <c r="M44" i="53"/>
  <c r="Y41" i="53"/>
  <c r="AI157" i="53"/>
  <c r="I78" i="53"/>
  <c r="F26" i="53"/>
  <c r="X50" i="53"/>
  <c r="AI50" i="53" s="1"/>
  <c r="AG262" i="53"/>
  <c r="Z262" i="53"/>
  <c r="AF615" i="53"/>
  <c r="Y184" i="53"/>
  <c r="AF444" i="53"/>
  <c r="W236" i="53"/>
  <c r="Z366" i="53"/>
  <c r="AH314" i="53"/>
  <c r="AF314" i="53"/>
  <c r="AF210" i="53"/>
  <c r="AH288" i="53"/>
  <c r="S400" i="53"/>
  <c r="AJ400" i="53" s="1"/>
  <c r="S346" i="53"/>
  <c r="AJ346" i="53" s="1"/>
  <c r="S382" i="53"/>
  <c r="AJ382" i="53" s="1"/>
  <c r="L44" i="53"/>
  <c r="AI170" i="53"/>
  <c r="AA392" i="53"/>
  <c r="AF392" i="53"/>
  <c r="X42" i="53"/>
  <c r="S173" i="53"/>
  <c r="AJ173" i="53" s="1"/>
  <c r="Y36" i="53"/>
  <c r="AI197" i="53"/>
  <c r="AI327" i="53"/>
  <c r="AF158" i="53"/>
  <c r="AI346" i="53"/>
  <c r="AF40" i="53"/>
  <c r="S337" i="53"/>
  <c r="AJ337" i="53" s="1"/>
  <c r="X52" i="53"/>
  <c r="AF44" i="53"/>
  <c r="AI53" i="53"/>
  <c r="F548" i="53"/>
  <c r="Y35" i="53"/>
  <c r="X44" i="53"/>
  <c r="W262" i="53"/>
  <c r="P102" i="53"/>
  <c r="P24" i="53" s="1"/>
  <c r="S294" i="53"/>
  <c r="AJ294" i="53" s="1"/>
  <c r="R45" i="53"/>
  <c r="Z36" i="53"/>
  <c r="F24" i="53"/>
  <c r="I76" i="53"/>
  <c r="X236" i="53"/>
  <c r="AC262" i="53"/>
  <c r="W184" i="53"/>
  <c r="AD236" i="53"/>
  <c r="W340" i="53"/>
  <c r="AG314" i="53"/>
  <c r="AC288" i="53"/>
  <c r="S241" i="53"/>
  <c r="Y262" i="53"/>
  <c r="S137" i="53"/>
  <c r="S189" i="53"/>
  <c r="AE184" i="53"/>
  <c r="Y444" i="53"/>
  <c r="AH236" i="53"/>
  <c r="L314" i="53"/>
  <c r="AD158" i="53"/>
  <c r="S428" i="53"/>
  <c r="AJ428" i="53" s="1"/>
  <c r="AG392" i="53"/>
  <c r="I70" i="53"/>
  <c r="F18" i="53"/>
  <c r="AF35" i="53"/>
  <c r="X45" i="53"/>
  <c r="S261" i="53"/>
  <c r="AJ261" i="53" s="1"/>
  <c r="X288" i="53"/>
  <c r="AF50" i="53"/>
  <c r="AA262" i="53"/>
  <c r="AD184" i="53"/>
  <c r="AC444" i="53"/>
  <c r="AF236" i="53"/>
  <c r="AF340" i="53"/>
  <c r="AD366" i="53"/>
  <c r="AD314" i="53"/>
  <c r="AF619" i="53"/>
  <c r="AF617" i="53"/>
  <c r="AA288" i="53"/>
  <c r="AE288" i="53"/>
  <c r="S124" i="53"/>
  <c r="AJ124" i="53" s="1"/>
  <c r="AF611" i="53"/>
  <c r="S378" i="53"/>
  <c r="L48" i="53"/>
  <c r="AI326" i="53"/>
  <c r="X392" i="53"/>
  <c r="S157" i="53"/>
  <c r="AJ157" i="53" s="1"/>
  <c r="I154" i="53"/>
  <c r="AI117" i="53"/>
  <c r="S176" i="53"/>
  <c r="AJ176" i="53" s="1"/>
  <c r="S374" i="53"/>
  <c r="AJ374" i="53" s="1"/>
  <c r="X36" i="53"/>
  <c r="AI242" i="53"/>
  <c r="I63" i="53"/>
  <c r="F11" i="53"/>
  <c r="Y44" i="53"/>
  <c r="R41" i="53"/>
  <c r="F8" i="53"/>
  <c r="I60" i="53"/>
  <c r="AF52" i="53"/>
  <c r="I548" i="53"/>
  <c r="AI44" i="53"/>
  <c r="AF36" i="53"/>
  <c r="AI130" i="53"/>
  <c r="AI190" i="53"/>
  <c r="I64" i="53"/>
  <c r="F12" i="53"/>
  <c r="S375" i="53"/>
  <c r="AJ375" i="53" s="1"/>
  <c r="AF262" i="53"/>
  <c r="Y340" i="53"/>
  <c r="W288" i="53"/>
  <c r="AE392" i="53"/>
  <c r="Y39" i="53"/>
  <c r="AF610" i="53"/>
  <c r="P101" i="53"/>
  <c r="P23" i="53" s="1"/>
  <c r="AE210" i="53"/>
  <c r="AF612" i="53"/>
  <c r="Q236" i="53"/>
  <c r="S295" i="53"/>
  <c r="AJ295" i="53" s="1"/>
  <c r="I79" i="53"/>
  <c r="F27" i="53"/>
  <c r="S170" i="53"/>
  <c r="AE262" i="53"/>
  <c r="AF624" i="53"/>
  <c r="X184" i="53"/>
  <c r="AF184" i="53"/>
  <c r="AG444" i="53"/>
  <c r="AC236" i="53"/>
  <c r="AE340" i="53"/>
  <c r="S152" i="53"/>
  <c r="AJ152" i="53" s="1"/>
  <c r="AH366" i="53"/>
  <c r="W366" i="53"/>
  <c r="Y314" i="53"/>
  <c r="AF606" i="53"/>
  <c r="AH210" i="53"/>
  <c r="X210" i="53"/>
  <c r="Z288" i="53"/>
  <c r="S112" i="53"/>
  <c r="AJ112" i="53" s="1"/>
  <c r="AE418" i="53"/>
  <c r="X158" i="53"/>
  <c r="S123" i="53"/>
  <c r="AJ123" i="53" s="1"/>
  <c r="AI430" i="53"/>
  <c r="L34" i="53"/>
  <c r="Y52" i="53"/>
  <c r="AI295" i="53"/>
  <c r="I61" i="53"/>
  <c r="F9" i="53"/>
  <c r="Y40" i="53"/>
  <c r="S410" i="53"/>
  <c r="AJ410" i="53" s="1"/>
  <c r="I69" i="53"/>
  <c r="F17" i="53"/>
  <c r="AI118" i="53"/>
  <c r="S306" i="53"/>
  <c r="AJ306" i="53" s="1"/>
  <c r="AI386" i="53"/>
  <c r="I73" i="53"/>
  <c r="AI254" i="53"/>
  <c r="Y45" i="53"/>
  <c r="X38" i="53"/>
  <c r="AI38" i="53" s="1"/>
  <c r="AI215" i="53"/>
  <c r="X35" i="53"/>
  <c r="AI35" i="53" s="1"/>
  <c r="AI129" i="53"/>
  <c r="AA184" i="53"/>
  <c r="AG418" i="53"/>
  <c r="AF605" i="53"/>
  <c r="F7" i="53"/>
  <c r="I59" i="53"/>
  <c r="Z340" i="53"/>
  <c r="AF418" i="53"/>
  <c r="AI196" i="53"/>
  <c r="AC392" i="53"/>
  <c r="C575" i="53"/>
  <c r="B575" i="53"/>
  <c r="G575" i="53"/>
  <c r="D575" i="53"/>
  <c r="F575" i="53"/>
  <c r="E575" i="53"/>
  <c r="H575" i="53"/>
  <c r="N36" i="53"/>
  <c r="Q34" i="53"/>
  <c r="F25" i="53"/>
  <c r="I77" i="53"/>
  <c r="S267" i="53"/>
  <c r="S345" i="53"/>
  <c r="AG184" i="53"/>
  <c r="X444" i="53"/>
  <c r="AC340" i="53"/>
  <c r="AA366" i="53"/>
  <c r="W210" i="53"/>
  <c r="AG210" i="53"/>
  <c r="AD288" i="53"/>
  <c r="AF614" i="53"/>
  <c r="AD418" i="53"/>
  <c r="AA158" i="53"/>
  <c r="S141" i="53"/>
  <c r="AJ141" i="53" s="1"/>
  <c r="I229" i="53"/>
  <c r="S357" i="53"/>
  <c r="AJ357" i="53" s="1"/>
  <c r="AI222" i="53"/>
  <c r="AI300" i="53"/>
  <c r="AG132" i="53"/>
  <c r="N53" i="53"/>
  <c r="AI397" i="53"/>
  <c r="AI245" i="53"/>
  <c r="Y38" i="53"/>
  <c r="S219" i="53"/>
  <c r="AJ219" i="53" s="1"/>
  <c r="R48" i="53"/>
  <c r="Q37" i="53"/>
  <c r="S305" i="53"/>
  <c r="AJ305" i="53" s="1"/>
  <c r="AI310" i="53"/>
  <c r="Y48" i="53"/>
  <c r="S174" i="53"/>
  <c r="AJ174" i="53" s="1"/>
  <c r="S358" i="53"/>
  <c r="AJ358" i="53" s="1"/>
  <c r="V340" i="53"/>
  <c r="Y47" i="53"/>
  <c r="R46" i="53"/>
  <c r="Z236" i="53"/>
  <c r="AG340" i="53"/>
  <c r="X366" i="53"/>
  <c r="S427" i="53"/>
  <c r="AJ427" i="53" s="1"/>
  <c r="S268" i="53"/>
  <c r="AJ268" i="53" s="1"/>
  <c r="AF41" i="53"/>
  <c r="S381" i="53"/>
  <c r="AJ381" i="53" s="1"/>
  <c r="AE366" i="53"/>
  <c r="AF288" i="53"/>
  <c r="S119" i="53"/>
  <c r="AJ119" i="53" s="1"/>
  <c r="AC418" i="53"/>
  <c r="AH418" i="53"/>
  <c r="S248" i="53"/>
  <c r="AB40" i="53"/>
  <c r="AI40" i="53" s="1"/>
  <c r="AH392" i="53"/>
  <c r="Y42" i="53"/>
  <c r="F523" i="53"/>
  <c r="G523" i="53"/>
  <c r="E523" i="53"/>
  <c r="C523" i="53"/>
  <c r="B523" i="53"/>
  <c r="D523" i="53"/>
  <c r="H523" i="53"/>
  <c r="S329" i="53"/>
  <c r="AJ329" i="53" s="1"/>
  <c r="AI137" i="53"/>
  <c r="AF33" i="53"/>
  <c r="I75" i="53"/>
  <c r="F23" i="53"/>
  <c r="V392" i="53"/>
  <c r="AI51" i="53"/>
  <c r="M53" i="53"/>
  <c r="P7" i="53"/>
  <c r="AI48" i="53"/>
  <c r="L39" i="53"/>
  <c r="S146" i="53"/>
  <c r="AJ146" i="53" s="1"/>
  <c r="X262" i="53"/>
  <c r="S122" i="53"/>
  <c r="AJ122" i="53" s="1"/>
  <c r="S308" i="53"/>
  <c r="AD444" i="53"/>
  <c r="AE236" i="53"/>
  <c r="X340" i="53"/>
  <c r="AF366" i="53"/>
  <c r="AC314" i="53"/>
  <c r="S424" i="53"/>
  <c r="AJ424" i="53" s="1"/>
  <c r="O45" i="53"/>
  <c r="AD262" i="53"/>
  <c r="AH262" i="53"/>
  <c r="L43" i="53"/>
  <c r="S121" i="53"/>
  <c r="AJ121" i="53" s="1"/>
  <c r="AH184" i="53"/>
  <c r="AE444" i="53"/>
  <c r="AH444" i="53"/>
  <c r="AG236" i="53"/>
  <c r="S319" i="53"/>
  <c r="AD340" i="53"/>
  <c r="AC366" i="53"/>
  <c r="W314" i="53"/>
  <c r="AE314" i="53"/>
  <c r="AC210" i="53"/>
  <c r="AG288" i="53"/>
  <c r="S165" i="53"/>
  <c r="AJ165" i="53" s="1"/>
  <c r="S356" i="53"/>
  <c r="AJ356" i="53" s="1"/>
  <c r="L38" i="53"/>
  <c r="AG158" i="53"/>
  <c r="Y418" i="53"/>
  <c r="AC158" i="53"/>
  <c r="L40" i="53"/>
  <c r="AI404" i="53"/>
  <c r="W392" i="53"/>
  <c r="AA132" i="53"/>
  <c r="X47" i="53"/>
  <c r="AI267" i="53"/>
  <c r="S338" i="53"/>
  <c r="I72" i="53"/>
  <c r="F20" i="53"/>
  <c r="Y34" i="53"/>
  <c r="S245" i="53"/>
  <c r="AJ245" i="53" s="1"/>
  <c r="G39" i="53"/>
  <c r="S116" i="53"/>
  <c r="AJ116" i="53" s="1"/>
  <c r="S401" i="53"/>
  <c r="AJ401" i="53" s="1"/>
  <c r="Y236" i="53"/>
  <c r="AI163" i="53"/>
  <c r="S197" i="53"/>
  <c r="AJ197" i="53" s="1"/>
  <c r="Y33" i="53"/>
  <c r="Y132" i="53"/>
  <c r="S373" i="53"/>
  <c r="AJ373" i="53" s="1"/>
  <c r="Q45" i="53"/>
  <c r="I65" i="53"/>
  <c r="AI43" i="53"/>
  <c r="I67" i="53"/>
  <c r="F15" i="53"/>
  <c r="S126" i="53"/>
  <c r="AJ126" i="53" s="1"/>
  <c r="X132" i="53"/>
  <c r="X33" i="53"/>
  <c r="S297" i="53"/>
  <c r="AJ297" i="53" s="1"/>
  <c r="AI45" i="53"/>
  <c r="F14" i="53"/>
  <c r="I66" i="53"/>
  <c r="AI36" i="53"/>
  <c r="AF51" i="53"/>
  <c r="AI34" i="53"/>
  <c r="S168" i="53"/>
  <c r="AJ168" i="53" s="1"/>
  <c r="S222" i="53"/>
  <c r="AJ222" i="53" s="1"/>
  <c r="S426" i="53"/>
  <c r="AJ426" i="53" s="1"/>
  <c r="X418" i="53"/>
  <c r="S274" i="53"/>
  <c r="S302" i="53"/>
  <c r="AJ302" i="53" s="1"/>
  <c r="S383" i="53" l="1"/>
  <c r="AJ383" i="53" s="1"/>
  <c r="O34" i="53"/>
  <c r="S349" i="53"/>
  <c r="AJ349" i="53" s="1"/>
  <c r="S415" i="53"/>
  <c r="AJ415" i="53" s="1"/>
  <c r="R47" i="53"/>
  <c r="S440" i="53"/>
  <c r="AJ440" i="53" s="1"/>
  <c r="S217" i="53"/>
  <c r="AJ217" i="53" s="1"/>
  <c r="S433" i="53"/>
  <c r="AJ433" i="53" s="1"/>
  <c r="M42" i="53"/>
  <c r="S303" i="53"/>
  <c r="AJ303" i="53" s="1"/>
  <c r="S164" i="53"/>
  <c r="AJ164" i="53" s="1"/>
  <c r="S353" i="53"/>
  <c r="AJ353" i="53" s="1"/>
  <c r="S434" i="53"/>
  <c r="AJ434" i="53" s="1"/>
  <c r="S228" i="53"/>
  <c r="AJ228" i="53" s="1"/>
  <c r="S224" i="53"/>
  <c r="AJ224" i="53" s="1"/>
  <c r="S360" i="53"/>
  <c r="AJ360" i="53" s="1"/>
  <c r="S298" i="53"/>
  <c r="AJ298" i="53" s="1"/>
  <c r="S441" i="53"/>
  <c r="AJ441" i="53" s="1"/>
  <c r="AF49" i="53"/>
  <c r="O43" i="53"/>
  <c r="S276" i="53"/>
  <c r="AJ276" i="53" s="1"/>
  <c r="S227" i="53"/>
  <c r="AJ227" i="53" s="1"/>
  <c r="S334" i="53"/>
  <c r="AJ334" i="53" s="1"/>
  <c r="S256" i="53"/>
  <c r="AJ256" i="53" s="1"/>
  <c r="S175" i="53"/>
  <c r="AJ175" i="53" s="1"/>
  <c r="S218" i="53"/>
  <c r="AJ218" i="53" s="1"/>
  <c r="S327" i="53"/>
  <c r="AJ327" i="53" s="1"/>
  <c r="S244" i="53"/>
  <c r="AJ244" i="53" s="1"/>
  <c r="M35" i="53"/>
  <c r="S280" i="53"/>
  <c r="AJ280" i="53" s="1"/>
  <c r="S339" i="53"/>
  <c r="AJ339" i="53" s="1"/>
  <c r="O44" i="53"/>
  <c r="I337" i="53"/>
  <c r="S407" i="53"/>
  <c r="AJ407" i="53" s="1"/>
  <c r="R39" i="53"/>
  <c r="S156" i="53"/>
  <c r="AJ156" i="53" s="1"/>
  <c r="S402" i="53"/>
  <c r="AJ402" i="53" s="1"/>
  <c r="S435" i="53"/>
  <c r="AJ435" i="53" s="1"/>
  <c r="S386" i="53"/>
  <c r="AJ386" i="53" s="1"/>
  <c r="Q47" i="53"/>
  <c r="S417" i="53"/>
  <c r="AJ417" i="53" s="1"/>
  <c r="S192" i="53"/>
  <c r="AJ192" i="53" s="1"/>
  <c r="R50" i="53"/>
  <c r="AF621" i="53"/>
  <c r="AJ338" i="53"/>
  <c r="S312" i="53"/>
  <c r="AJ312" i="53" s="1"/>
  <c r="S271" i="53"/>
  <c r="AJ271" i="53" s="1"/>
  <c r="S226" i="53"/>
  <c r="AJ226" i="53" s="1"/>
  <c r="R43" i="53"/>
  <c r="G42" i="53"/>
  <c r="N38" i="53"/>
  <c r="S243" i="53"/>
  <c r="AJ243" i="53" s="1"/>
  <c r="S199" i="53"/>
  <c r="AJ199" i="53" s="1"/>
  <c r="S198" i="53"/>
  <c r="AJ198" i="53" s="1"/>
  <c r="S301" i="53"/>
  <c r="AJ301" i="53" s="1"/>
  <c r="O53" i="53"/>
  <c r="S140" i="53"/>
  <c r="AJ140" i="53" s="1"/>
  <c r="S436" i="53"/>
  <c r="AJ436" i="53" s="1"/>
  <c r="S311" i="53"/>
  <c r="AJ311" i="53" s="1"/>
  <c r="S145" i="53"/>
  <c r="AJ145" i="53" s="1"/>
  <c r="N34" i="53"/>
  <c r="S277" i="53"/>
  <c r="AJ277" i="53" s="1"/>
  <c r="Y49" i="53"/>
  <c r="Y54" i="53" s="1"/>
  <c r="S409" i="53"/>
  <c r="AJ409" i="53" s="1"/>
  <c r="I348" i="53"/>
  <c r="S336" i="53"/>
  <c r="AJ336" i="53" s="1"/>
  <c r="S138" i="53"/>
  <c r="AJ138" i="53" s="1"/>
  <c r="I312" i="53"/>
  <c r="S172" i="53"/>
  <c r="AJ172" i="53" s="1"/>
  <c r="O41" i="53"/>
  <c r="S225" i="53"/>
  <c r="AJ225" i="53" s="1"/>
  <c r="S380" i="53"/>
  <c r="AJ380" i="53" s="1"/>
  <c r="AI42" i="53"/>
  <c r="H43" i="53"/>
  <c r="D42" i="53"/>
  <c r="S148" i="53"/>
  <c r="AJ148" i="53" s="1"/>
  <c r="I200" i="53"/>
  <c r="S350" i="53"/>
  <c r="AJ350" i="53" s="1"/>
  <c r="AI387" i="53"/>
  <c r="S321" i="53"/>
  <c r="AJ321" i="53" s="1"/>
  <c r="N43" i="53"/>
  <c r="AI52" i="53"/>
  <c r="S147" i="53"/>
  <c r="AJ147" i="53" s="1"/>
  <c r="S399" i="53"/>
  <c r="AJ399" i="53" s="1"/>
  <c r="S431" i="53"/>
  <c r="AJ431" i="53" s="1"/>
  <c r="M45" i="53"/>
  <c r="G47" i="53"/>
  <c r="AJ308" i="53"/>
  <c r="S425" i="53"/>
  <c r="AJ425" i="53" s="1"/>
  <c r="O50" i="53"/>
  <c r="S278" i="53"/>
  <c r="AJ278" i="53" s="1"/>
  <c r="O40" i="53"/>
  <c r="Q42" i="53"/>
  <c r="R36" i="53"/>
  <c r="S251" i="53"/>
  <c r="AJ251" i="53" s="1"/>
  <c r="S144" i="53"/>
  <c r="I220" i="53"/>
  <c r="M40" i="53"/>
  <c r="S404" i="53"/>
  <c r="AJ404" i="53" s="1"/>
  <c r="S406" i="53"/>
  <c r="AJ406" i="53" s="1"/>
  <c r="S155" i="53"/>
  <c r="AJ155" i="53" s="1"/>
  <c r="S328" i="53"/>
  <c r="AJ328" i="53" s="1"/>
  <c r="S252" i="53"/>
  <c r="AJ252" i="53" s="1"/>
  <c r="S191" i="53"/>
  <c r="AJ191" i="53" s="1"/>
  <c r="M51" i="53"/>
  <c r="Q48" i="53"/>
  <c r="S202" i="53"/>
  <c r="AJ202" i="53" s="1"/>
  <c r="S194" i="53"/>
  <c r="AJ194" i="53" s="1"/>
  <c r="O35" i="53"/>
  <c r="S201" i="53"/>
  <c r="AJ201" i="53" s="1"/>
  <c r="S331" i="53"/>
  <c r="AJ331" i="53" s="1"/>
  <c r="S223" i="53"/>
  <c r="AJ223" i="53" s="1"/>
  <c r="R53" i="53"/>
  <c r="G52" i="53"/>
  <c r="S443" i="53"/>
  <c r="AJ443" i="53" s="1"/>
  <c r="S432" i="53"/>
  <c r="AJ432" i="53" s="1"/>
  <c r="S260" i="53"/>
  <c r="AJ260" i="53" s="1"/>
  <c r="S322" i="53"/>
  <c r="AJ322" i="53" s="1"/>
  <c r="S250" i="53"/>
  <c r="AJ250" i="53" s="1"/>
  <c r="S442" i="53"/>
  <c r="AJ442" i="53" s="1"/>
  <c r="R38" i="53"/>
  <c r="M36" i="53"/>
  <c r="O37" i="53"/>
  <c r="Y392" i="53"/>
  <c r="S230" i="53"/>
  <c r="AJ230" i="53" s="1"/>
  <c r="S379" i="53"/>
  <c r="AJ379" i="53" s="1"/>
  <c r="I347" i="53"/>
  <c r="M37" i="53"/>
  <c r="S384" i="53"/>
  <c r="AJ384" i="53" s="1"/>
  <c r="S355" i="53"/>
  <c r="AJ355" i="53" s="1"/>
  <c r="O46" i="53"/>
  <c r="S324" i="53"/>
  <c r="AJ324" i="53" s="1"/>
  <c r="S310" i="53"/>
  <c r="AJ310" i="53" s="1"/>
  <c r="S258" i="53"/>
  <c r="AJ258" i="53" s="1"/>
  <c r="S438" i="53"/>
  <c r="AJ438" i="53" s="1"/>
  <c r="L47" i="53"/>
  <c r="S270" i="53"/>
  <c r="AJ270" i="53" s="1"/>
  <c r="Q43" i="53"/>
  <c r="S178" i="53"/>
  <c r="AJ178" i="53" s="1"/>
  <c r="S326" i="53"/>
  <c r="AJ326" i="53" s="1"/>
  <c r="S253" i="53"/>
  <c r="AJ253" i="53" s="1"/>
  <c r="S254" i="53"/>
  <c r="AJ254" i="53" s="1"/>
  <c r="S412" i="53"/>
  <c r="AJ412" i="53" s="1"/>
  <c r="S352" i="53"/>
  <c r="AJ352" i="53" s="1"/>
  <c r="Q39" i="53"/>
  <c r="Q46" i="53"/>
  <c r="S139" i="53"/>
  <c r="AJ139" i="53" s="1"/>
  <c r="AI41" i="53"/>
  <c r="S296" i="53"/>
  <c r="AJ296" i="53" s="1"/>
  <c r="S430" i="53"/>
  <c r="AJ430" i="53" s="1"/>
  <c r="Q38" i="53"/>
  <c r="M184" i="53"/>
  <c r="N236" i="53"/>
  <c r="O262" i="53"/>
  <c r="S231" i="53"/>
  <c r="AJ231" i="53" s="1"/>
  <c r="D39" i="53"/>
  <c r="G46" i="53"/>
  <c r="C37" i="53"/>
  <c r="I386" i="53"/>
  <c r="I280" i="53"/>
  <c r="N366" i="53"/>
  <c r="C36" i="53"/>
  <c r="I225" i="53"/>
  <c r="I261" i="53"/>
  <c r="R366" i="53"/>
  <c r="L51" i="53"/>
  <c r="S129" i="53"/>
  <c r="AJ129" i="53" s="1"/>
  <c r="AI127" i="53"/>
  <c r="V49" i="53"/>
  <c r="V132" i="53"/>
  <c r="H52" i="53"/>
  <c r="AD49" i="53"/>
  <c r="AD54" i="53" s="1"/>
  <c r="AD132" i="53"/>
  <c r="I217" i="53"/>
  <c r="I434" i="53"/>
  <c r="I425" i="53"/>
  <c r="E34" i="53"/>
  <c r="I223" i="53"/>
  <c r="I360" i="53"/>
  <c r="I270" i="53"/>
  <c r="E39" i="53"/>
  <c r="I260" i="53"/>
  <c r="I248" i="53"/>
  <c r="E262" i="53"/>
  <c r="E35" i="53"/>
  <c r="I199" i="53"/>
  <c r="I436" i="53"/>
  <c r="I226" i="53"/>
  <c r="I278" i="53"/>
  <c r="I357" i="53"/>
  <c r="N392" i="53"/>
  <c r="N340" i="53"/>
  <c r="I197" i="53"/>
  <c r="I352" i="53"/>
  <c r="H46" i="53"/>
  <c r="I308" i="53"/>
  <c r="E314" i="53"/>
  <c r="L288" i="53"/>
  <c r="I293" i="53"/>
  <c r="I168" i="53"/>
  <c r="I375" i="53"/>
  <c r="I251" i="53"/>
  <c r="I336" i="53"/>
  <c r="I300" i="53"/>
  <c r="R37" i="53"/>
  <c r="S485" i="53"/>
  <c r="P69" i="53"/>
  <c r="Q366" i="53"/>
  <c r="AJ345" i="53"/>
  <c r="AJ267" i="53"/>
  <c r="N46" i="53"/>
  <c r="R40" i="53"/>
  <c r="S320" i="53"/>
  <c r="AJ320" i="53" s="1"/>
  <c r="M34" i="53"/>
  <c r="O36" i="53"/>
  <c r="AI413" i="53"/>
  <c r="V418" i="53"/>
  <c r="S269" i="53"/>
  <c r="AJ269" i="53" s="1"/>
  <c r="R314" i="53"/>
  <c r="L37" i="53"/>
  <c r="I429" i="53"/>
  <c r="M158" i="53"/>
  <c r="AI378" i="53"/>
  <c r="AJ378" i="53" s="1"/>
  <c r="I126" i="53"/>
  <c r="O184" i="53"/>
  <c r="I328" i="53"/>
  <c r="I256" i="53"/>
  <c r="I319" i="53"/>
  <c r="I202" i="53"/>
  <c r="I277" i="53"/>
  <c r="I195" i="53"/>
  <c r="I359" i="53"/>
  <c r="E36" i="53"/>
  <c r="C46" i="53"/>
  <c r="I356" i="53"/>
  <c r="I174" i="53"/>
  <c r="G43" i="53"/>
  <c r="I306" i="53"/>
  <c r="I381" i="53"/>
  <c r="I178" i="53"/>
  <c r="E41" i="53"/>
  <c r="H37" i="53"/>
  <c r="D340" i="53"/>
  <c r="H38" i="53"/>
  <c r="I190" i="53"/>
  <c r="I192" i="53"/>
  <c r="I176" i="53"/>
  <c r="I402" i="53"/>
  <c r="E444" i="53"/>
  <c r="O444" i="53"/>
  <c r="O418" i="53"/>
  <c r="I156" i="53"/>
  <c r="I441" i="53"/>
  <c r="M47" i="53"/>
  <c r="AE49" i="53"/>
  <c r="AE54" i="53" s="1"/>
  <c r="AE132" i="53"/>
  <c r="S272" i="53"/>
  <c r="AJ272" i="53" s="1"/>
  <c r="AI153" i="53"/>
  <c r="R42" i="53"/>
  <c r="C418" i="53"/>
  <c r="C52" i="53"/>
  <c r="C51" i="53"/>
  <c r="S416" i="53"/>
  <c r="AJ416" i="53" s="1"/>
  <c r="W49" i="53"/>
  <c r="W54" i="53" s="1"/>
  <c r="W132" i="53"/>
  <c r="S216" i="53"/>
  <c r="AJ216" i="53" s="1"/>
  <c r="Q184" i="53"/>
  <c r="O42" i="53"/>
  <c r="M340" i="53"/>
  <c r="M392" i="53"/>
  <c r="S279" i="53"/>
  <c r="AJ279" i="53" s="1"/>
  <c r="S397" i="53"/>
  <c r="L418" i="53"/>
  <c r="C44" i="53"/>
  <c r="S190" i="53"/>
  <c r="AJ190" i="53" s="1"/>
  <c r="AJ241" i="53"/>
  <c r="S149" i="53"/>
  <c r="AJ149" i="53" s="1"/>
  <c r="Q40" i="53"/>
  <c r="R35" i="53"/>
  <c r="E52" i="53"/>
  <c r="R158" i="53"/>
  <c r="S330" i="53"/>
  <c r="AJ330" i="53" s="1"/>
  <c r="D52" i="53"/>
  <c r="AJ274" i="53"/>
  <c r="S246" i="53"/>
  <c r="AJ246" i="53" s="1"/>
  <c r="R34" i="53"/>
  <c r="I221" i="53"/>
  <c r="C43" i="53"/>
  <c r="I355" i="53"/>
  <c r="I303" i="53"/>
  <c r="I194" i="53"/>
  <c r="I440" i="53"/>
  <c r="E47" i="53"/>
  <c r="S398" i="53"/>
  <c r="AJ398" i="53" s="1"/>
  <c r="O48" i="53"/>
  <c r="I249" i="53"/>
  <c r="I383" i="53"/>
  <c r="I406" i="53"/>
  <c r="H45" i="53"/>
  <c r="I373" i="53"/>
  <c r="I219" i="53"/>
  <c r="I385" i="53"/>
  <c r="M48" i="53"/>
  <c r="I274" i="53"/>
  <c r="I143" i="53"/>
  <c r="I271" i="53"/>
  <c r="I346" i="53"/>
  <c r="I353" i="53"/>
  <c r="I297" i="53"/>
  <c r="I228" i="53"/>
  <c r="D34" i="53"/>
  <c r="I354" i="53"/>
  <c r="M41" i="53"/>
  <c r="L41" i="53"/>
  <c r="C39" i="53"/>
  <c r="M52" i="53"/>
  <c r="Y288" i="53"/>
  <c r="D33" i="53"/>
  <c r="I423" i="53"/>
  <c r="I111" i="53"/>
  <c r="B33" i="53"/>
  <c r="AI257" i="53"/>
  <c r="V262" i="53"/>
  <c r="I299" i="53"/>
  <c r="Q314" i="53"/>
  <c r="R262" i="53"/>
  <c r="I259" i="53"/>
  <c r="O52" i="53"/>
  <c r="S118" i="53"/>
  <c r="AJ118" i="53" s="1"/>
  <c r="N52" i="53"/>
  <c r="D35" i="53"/>
  <c r="I295" i="53"/>
  <c r="I379" i="53"/>
  <c r="I242" i="53"/>
  <c r="I298" i="53"/>
  <c r="G48" i="53"/>
  <c r="I424" i="53"/>
  <c r="D40" i="53"/>
  <c r="I172" i="53"/>
  <c r="I324" i="53"/>
  <c r="G36" i="53"/>
  <c r="G45" i="53"/>
  <c r="E37" i="53"/>
  <c r="I224" i="53"/>
  <c r="I321" i="53"/>
  <c r="E43" i="53"/>
  <c r="I198" i="53"/>
  <c r="I148" i="53"/>
  <c r="I410" i="53"/>
  <c r="I372" i="53"/>
  <c r="I201" i="53"/>
  <c r="E45" i="53"/>
  <c r="I417" i="53"/>
  <c r="C47" i="53"/>
  <c r="I443" i="53"/>
  <c r="I272" i="53"/>
  <c r="AJ319" i="53"/>
  <c r="Q340" i="53"/>
  <c r="N39" i="53"/>
  <c r="Q53" i="53"/>
  <c r="N42" i="53"/>
  <c r="O39" i="53"/>
  <c r="I281" i="53"/>
  <c r="Q36" i="53"/>
  <c r="O47" i="53"/>
  <c r="S167" i="53"/>
  <c r="AJ167" i="53" s="1"/>
  <c r="AI33" i="53"/>
  <c r="I416" i="53"/>
  <c r="I216" i="53"/>
  <c r="I411" i="53"/>
  <c r="M314" i="53"/>
  <c r="E42" i="53"/>
  <c r="Q52" i="53"/>
  <c r="S154" i="53"/>
  <c r="AJ154" i="53" s="1"/>
  <c r="N50" i="53"/>
  <c r="I279" i="53"/>
  <c r="G418" i="53"/>
  <c r="H340" i="53"/>
  <c r="R340" i="53"/>
  <c r="L262" i="53"/>
  <c r="R52" i="53"/>
  <c r="Z49" i="53"/>
  <c r="Z54" i="53" s="1"/>
  <c r="Z132" i="53"/>
  <c r="I149" i="53"/>
  <c r="G40" i="53"/>
  <c r="H35" i="53"/>
  <c r="S347" i="53"/>
  <c r="AJ347" i="53" s="1"/>
  <c r="S348" i="53"/>
  <c r="AJ348" i="53" s="1"/>
  <c r="S249" i="53"/>
  <c r="AJ249" i="53" s="1"/>
  <c r="N47" i="53"/>
  <c r="I330" i="53"/>
  <c r="I246" i="53"/>
  <c r="AI283" i="53"/>
  <c r="V288" i="53"/>
  <c r="AI309" i="53"/>
  <c r="V314" i="53"/>
  <c r="S242" i="53"/>
  <c r="AJ242" i="53" s="1"/>
  <c r="AI179" i="53"/>
  <c r="V184" i="53"/>
  <c r="AI144" i="53"/>
  <c r="AJ144" i="53" s="1"/>
  <c r="AI248" i="53"/>
  <c r="AJ248" i="53" s="1"/>
  <c r="O366" i="53"/>
  <c r="I267" i="53"/>
  <c r="N262" i="53"/>
  <c r="I327" i="53"/>
  <c r="G41" i="53"/>
  <c r="I432" i="53"/>
  <c r="E158" i="53"/>
  <c r="O158" i="53"/>
  <c r="I339" i="53"/>
  <c r="AF54" i="53"/>
  <c r="S166" i="53"/>
  <c r="AJ166" i="53" s="1"/>
  <c r="I326" i="53"/>
  <c r="I401" i="53"/>
  <c r="I333" i="53"/>
  <c r="M418" i="53"/>
  <c r="N41" i="53"/>
  <c r="M46" i="53"/>
  <c r="Q35" i="53"/>
  <c r="S414" i="53"/>
  <c r="AJ414" i="53" s="1"/>
  <c r="O392" i="53"/>
  <c r="H47" i="53"/>
  <c r="N288" i="53"/>
  <c r="I164" i="53"/>
  <c r="I435" i="53"/>
  <c r="I139" i="53"/>
  <c r="I350" i="53"/>
  <c r="H48" i="53"/>
  <c r="I412" i="53"/>
  <c r="I302" i="53"/>
  <c r="I137" i="53"/>
  <c r="I269" i="53"/>
  <c r="I345" i="53"/>
  <c r="I296" i="53"/>
  <c r="D48" i="53"/>
  <c r="I145" i="53"/>
  <c r="I241" i="53"/>
  <c r="I403" i="53"/>
  <c r="D36" i="53"/>
  <c r="L340" i="53"/>
  <c r="I175" i="53"/>
  <c r="I117" i="53"/>
  <c r="S127" i="53"/>
  <c r="AJ127" i="53" s="1"/>
  <c r="I193" i="53"/>
  <c r="I227" i="53"/>
  <c r="D53" i="53"/>
  <c r="M38" i="53"/>
  <c r="S313" i="53"/>
  <c r="AJ313" i="53" s="1"/>
  <c r="S128" i="53"/>
  <c r="AJ128" i="53" s="1"/>
  <c r="S332" i="53"/>
  <c r="AJ332" i="53" s="1"/>
  <c r="S323" i="53"/>
  <c r="AJ323" i="53" s="1"/>
  <c r="S371" i="53"/>
  <c r="Q262" i="53"/>
  <c r="I523" i="53"/>
  <c r="D41" i="53"/>
  <c r="G35" i="53"/>
  <c r="I258" i="53"/>
  <c r="X49" i="53"/>
  <c r="X54" i="53" s="1"/>
  <c r="S163" i="53"/>
  <c r="L184" i="53"/>
  <c r="I376" i="53"/>
  <c r="G38" i="53"/>
  <c r="H41" i="53"/>
  <c r="I575" i="53"/>
  <c r="I177" i="53"/>
  <c r="D418" i="53"/>
  <c r="N418" i="53"/>
  <c r="I414" i="53"/>
  <c r="Q50" i="53"/>
  <c r="D45" i="53"/>
  <c r="B549" i="53"/>
  <c r="H549" i="53"/>
  <c r="G549" i="53"/>
  <c r="C549" i="53"/>
  <c r="F549" i="53"/>
  <c r="E549" i="53"/>
  <c r="D549" i="53"/>
  <c r="L53" i="53"/>
  <c r="E51" i="53"/>
  <c r="N44" i="53"/>
  <c r="S204" i="53"/>
  <c r="AJ204" i="53" s="1"/>
  <c r="I275" i="53"/>
  <c r="I254" i="53"/>
  <c r="S372" i="53"/>
  <c r="AJ372" i="53" s="1"/>
  <c r="R51" i="53"/>
  <c r="M33" i="53"/>
  <c r="M132" i="53"/>
  <c r="C53" i="53"/>
  <c r="L52" i="53"/>
  <c r="S130" i="53"/>
  <c r="AJ130" i="53" s="1"/>
  <c r="S282" i="53"/>
  <c r="AJ282" i="53" s="1"/>
  <c r="S408" i="53"/>
  <c r="AJ408" i="53" s="1"/>
  <c r="C444" i="53"/>
  <c r="M444" i="53"/>
  <c r="AH49" i="53"/>
  <c r="AH54" i="53" s="1"/>
  <c r="D51" i="53"/>
  <c r="S171" i="53"/>
  <c r="AJ171" i="53" s="1"/>
  <c r="Q418" i="53"/>
  <c r="S304" i="53"/>
  <c r="AJ304" i="53" s="1"/>
  <c r="S196" i="53"/>
  <c r="AJ196" i="53" s="1"/>
  <c r="O38" i="53"/>
  <c r="I230" i="53"/>
  <c r="I222" i="53"/>
  <c r="AJ189" i="53"/>
  <c r="I400" i="53"/>
  <c r="AF132" i="53"/>
  <c r="S376" i="53"/>
  <c r="AJ376" i="53" s="1"/>
  <c r="C45" i="53"/>
  <c r="N48" i="53"/>
  <c r="Q210" i="53"/>
  <c r="AJ170" i="53"/>
  <c r="O51" i="53"/>
  <c r="I253" i="53"/>
  <c r="S275" i="53"/>
  <c r="AJ275" i="53" s="1"/>
  <c r="N51" i="53"/>
  <c r="I431" i="53"/>
  <c r="I245" i="53"/>
  <c r="G34" i="53"/>
  <c r="O314" i="53"/>
  <c r="I150" i="53"/>
  <c r="C48" i="53"/>
  <c r="E340" i="53"/>
  <c r="O340" i="53"/>
  <c r="I382" i="53"/>
  <c r="I305" i="53"/>
  <c r="I349" i="53"/>
  <c r="O236" i="53"/>
  <c r="I310" i="53"/>
  <c r="I313" i="53"/>
  <c r="I128" i="53"/>
  <c r="I332" i="53"/>
  <c r="I323" i="53"/>
  <c r="N158" i="53"/>
  <c r="Q41" i="53"/>
  <c r="H42" i="53"/>
  <c r="S405" i="53"/>
  <c r="AJ405" i="53" s="1"/>
  <c r="G53" i="53"/>
  <c r="I163" i="53"/>
  <c r="I307" i="53"/>
  <c r="S113" i="53"/>
  <c r="AJ113" i="53" s="1"/>
  <c r="L35" i="53"/>
  <c r="Q444" i="53"/>
  <c r="N37" i="53"/>
  <c r="S150" i="53"/>
  <c r="AJ150" i="53" s="1"/>
  <c r="S193" i="53"/>
  <c r="AJ193" i="53" s="1"/>
  <c r="Q51" i="53"/>
  <c r="Q44" i="53"/>
  <c r="R44" i="53"/>
  <c r="D44" i="53"/>
  <c r="I204" i="53"/>
  <c r="R236" i="53"/>
  <c r="H51" i="53"/>
  <c r="Q33" i="53"/>
  <c r="Q132" i="53"/>
  <c r="I130" i="53"/>
  <c r="I282" i="53"/>
  <c r="I408" i="53"/>
  <c r="M262" i="53"/>
  <c r="O33" i="53"/>
  <c r="N40" i="53"/>
  <c r="I171" i="53"/>
  <c r="R210" i="53"/>
  <c r="AI335" i="53"/>
  <c r="H444" i="53"/>
  <c r="R444" i="53"/>
  <c r="M43" i="53"/>
  <c r="I304" i="53"/>
  <c r="I196" i="53"/>
  <c r="H36" i="53"/>
  <c r="M366" i="53"/>
  <c r="AA49" i="53"/>
  <c r="AA54" i="53" s="1"/>
  <c r="E38" i="53"/>
  <c r="AI231" i="53"/>
  <c r="V236" i="53"/>
  <c r="I301" i="53"/>
  <c r="I146" i="53"/>
  <c r="I428" i="53"/>
  <c r="E44" i="53"/>
  <c r="I115" i="53"/>
  <c r="D444" i="53"/>
  <c r="N444" i="53"/>
  <c r="S215" i="53"/>
  <c r="I203" i="53"/>
  <c r="AG49" i="53"/>
  <c r="AG54" i="53" s="1"/>
  <c r="N184" i="53"/>
  <c r="L36" i="53"/>
  <c r="S36" i="53" s="1"/>
  <c r="AJ36" i="53" s="1"/>
  <c r="S114" i="53"/>
  <c r="AJ114" i="53" s="1"/>
  <c r="M236" i="53"/>
  <c r="L45" i="53"/>
  <c r="AJ293" i="53"/>
  <c r="D43" i="53"/>
  <c r="I320" i="53"/>
  <c r="C41" i="53"/>
  <c r="O288" i="53"/>
  <c r="I169" i="53"/>
  <c r="I255" i="53"/>
  <c r="G444" i="53"/>
  <c r="I311" i="53"/>
  <c r="AI439" i="53"/>
  <c r="V444" i="53"/>
  <c r="AI205" i="53"/>
  <c r="V210" i="53"/>
  <c r="S120" i="53"/>
  <c r="AJ120" i="53" s="1"/>
  <c r="L42" i="53"/>
  <c r="C42" i="53"/>
  <c r="N45" i="53"/>
  <c r="AC49" i="53"/>
  <c r="AC54" i="53" s="1"/>
  <c r="I409" i="53"/>
  <c r="E48" i="53"/>
  <c r="H39" i="53"/>
  <c r="M288" i="53"/>
  <c r="I166" i="53"/>
  <c r="I399" i="53"/>
  <c r="I471" i="53"/>
  <c r="I244" i="53"/>
  <c r="I404" i="53"/>
  <c r="I329" i="53"/>
  <c r="I438" i="53"/>
  <c r="I374" i="53"/>
  <c r="I252" i="53"/>
  <c r="E46" i="53"/>
  <c r="I243" i="53"/>
  <c r="I140" i="53"/>
  <c r="E40" i="53"/>
  <c r="I294" i="53"/>
  <c r="I273" i="53"/>
  <c r="H34" i="53"/>
  <c r="N210" i="53"/>
  <c r="D46" i="53"/>
  <c r="I358" i="53"/>
  <c r="I173" i="53"/>
  <c r="I191" i="53"/>
  <c r="I380" i="53"/>
  <c r="S361" i="53"/>
  <c r="I430" i="53"/>
  <c r="I407" i="53"/>
  <c r="I151" i="53"/>
  <c r="D38" i="53"/>
  <c r="O210" i="53"/>
  <c r="I334" i="53"/>
  <c r="I384" i="53"/>
  <c r="I218" i="53"/>
  <c r="I147" i="53"/>
  <c r="I331" i="53"/>
  <c r="I189" i="53"/>
  <c r="I141" i="53"/>
  <c r="I268" i="53"/>
  <c r="I437" i="53"/>
  <c r="I247" i="53"/>
  <c r="I142" i="53"/>
  <c r="I433" i="53"/>
  <c r="I426" i="53"/>
  <c r="I250" i="53"/>
  <c r="I167" i="53"/>
  <c r="C34" i="53"/>
  <c r="I378" i="53"/>
  <c r="I325" i="53"/>
  <c r="I322" i="53"/>
  <c r="I276" i="53"/>
  <c r="H40" i="53"/>
  <c r="I138" i="53"/>
  <c r="D314" i="53"/>
  <c r="N314" i="53"/>
  <c r="P40" i="53"/>
  <c r="E53" i="53"/>
  <c r="I155" i="53"/>
  <c r="I338" i="53"/>
  <c r="I415" i="53"/>
  <c r="I442" i="53"/>
  <c r="S354" i="53"/>
  <c r="AJ354" i="53" s="1"/>
  <c r="S220" i="53"/>
  <c r="AJ220" i="53" s="1"/>
  <c r="M39" i="53"/>
  <c r="I405" i="53"/>
  <c r="S200" i="53"/>
  <c r="AJ200" i="53" s="1"/>
  <c r="I113" i="53"/>
  <c r="L366" i="53"/>
  <c r="D37" i="53"/>
  <c r="R418" i="53"/>
  <c r="AI361" i="53"/>
  <c r="M50" i="53"/>
  <c r="R184" i="53"/>
  <c r="G51" i="53"/>
  <c r="G44" i="53"/>
  <c r="H44" i="53"/>
  <c r="Q392" i="53"/>
  <c r="N132" i="53"/>
  <c r="N33" i="53"/>
  <c r="L444" i="53"/>
  <c r="S423" i="53"/>
  <c r="S111" i="53"/>
  <c r="L132" i="53"/>
  <c r="L33" i="53"/>
  <c r="L46" i="53"/>
  <c r="AJ137" i="53"/>
  <c r="S259" i="53"/>
  <c r="AJ259" i="53" s="1"/>
  <c r="Q288" i="53"/>
  <c r="R288" i="53"/>
  <c r="H53" i="53"/>
  <c r="R392" i="53"/>
  <c r="I351" i="53"/>
  <c r="AF625" i="53"/>
  <c r="C40" i="53"/>
  <c r="S115" i="53"/>
  <c r="AJ115" i="53" s="1"/>
  <c r="N35" i="53"/>
  <c r="M210" i="53"/>
  <c r="R132" i="53"/>
  <c r="D184" i="53"/>
  <c r="S388" i="53"/>
  <c r="S232" i="53"/>
  <c r="AJ232" i="53" s="1"/>
  <c r="S284" i="53"/>
  <c r="AJ284" i="53" s="1"/>
  <c r="G236" i="53"/>
  <c r="S180" i="53"/>
  <c r="AJ180" i="53" s="1"/>
  <c r="S206" i="53"/>
  <c r="AJ206" i="53" s="1"/>
  <c r="S362" i="53"/>
  <c r="AJ362" i="53" s="1"/>
  <c r="S38" i="53" l="1"/>
  <c r="AJ38" i="53" s="1"/>
  <c r="D132" i="53"/>
  <c r="I427" i="53"/>
  <c r="I444" i="53" s="1"/>
  <c r="G37" i="53"/>
  <c r="C33" i="53"/>
  <c r="I335" i="53"/>
  <c r="I340" i="53" s="1"/>
  <c r="I125" i="53"/>
  <c r="I112" i="53"/>
  <c r="G158" i="53"/>
  <c r="R49" i="53"/>
  <c r="R54" i="53" s="1"/>
  <c r="S48" i="53"/>
  <c r="AJ48" i="53" s="1"/>
  <c r="G314" i="53"/>
  <c r="Q49" i="53"/>
  <c r="S44" i="53"/>
  <c r="AJ44" i="53" s="1"/>
  <c r="I549" i="53"/>
  <c r="H314" i="53"/>
  <c r="Q158" i="53"/>
  <c r="C236" i="53"/>
  <c r="I371" i="53"/>
  <c r="G210" i="53"/>
  <c r="I413" i="53"/>
  <c r="E132" i="53"/>
  <c r="B46" i="53"/>
  <c r="B41" i="53"/>
  <c r="C35" i="53"/>
  <c r="B262" i="53"/>
  <c r="E418" i="53"/>
  <c r="D236" i="53"/>
  <c r="I377" i="53"/>
  <c r="C314" i="53"/>
  <c r="AI49" i="53"/>
  <c r="V54" i="53"/>
  <c r="B392" i="53"/>
  <c r="C132" i="53"/>
  <c r="E33" i="53"/>
  <c r="G33" i="53"/>
  <c r="S387" i="53"/>
  <c r="AJ387" i="53" s="1"/>
  <c r="I124" i="53"/>
  <c r="B314" i="53"/>
  <c r="AJ361" i="53"/>
  <c r="B36" i="53"/>
  <c r="S42" i="53"/>
  <c r="AJ42" i="53" s="1"/>
  <c r="S45" i="53"/>
  <c r="AJ45" i="53" s="1"/>
  <c r="S35" i="53"/>
  <c r="AJ35" i="53" s="1"/>
  <c r="S52" i="53"/>
  <c r="AJ52" i="53" s="1"/>
  <c r="B42" i="53"/>
  <c r="L50" i="53"/>
  <c r="S309" i="53"/>
  <c r="AJ309" i="53" s="1"/>
  <c r="C392" i="53"/>
  <c r="G184" i="53"/>
  <c r="B38" i="53"/>
  <c r="S257" i="53"/>
  <c r="AJ257" i="53" s="1"/>
  <c r="B47" i="53"/>
  <c r="G392" i="53"/>
  <c r="G288" i="53"/>
  <c r="S205" i="53"/>
  <c r="AJ205" i="53" s="1"/>
  <c r="L210" i="53"/>
  <c r="I114" i="53"/>
  <c r="O49" i="53"/>
  <c r="O54" i="53" s="1"/>
  <c r="E366" i="53"/>
  <c r="C158" i="53"/>
  <c r="I116" i="53"/>
  <c r="I165" i="53"/>
  <c r="I123" i="53"/>
  <c r="H366" i="53"/>
  <c r="I439" i="53"/>
  <c r="I153" i="53"/>
  <c r="G132" i="53"/>
  <c r="B35" i="53"/>
  <c r="S300" i="53"/>
  <c r="AJ300" i="53" s="1"/>
  <c r="E210" i="53"/>
  <c r="I170" i="53"/>
  <c r="C288" i="53"/>
  <c r="B37" i="53"/>
  <c r="I37" i="53" s="1"/>
  <c r="Q54" i="53"/>
  <c r="L392" i="53"/>
  <c r="C38" i="53"/>
  <c r="E236" i="53"/>
  <c r="I120" i="53"/>
  <c r="AJ163" i="53"/>
  <c r="G262" i="53"/>
  <c r="B34" i="53"/>
  <c r="D158" i="53"/>
  <c r="H392" i="53"/>
  <c r="S413" i="53"/>
  <c r="AJ413" i="53" s="1"/>
  <c r="B340" i="53"/>
  <c r="C184" i="53"/>
  <c r="G366" i="53"/>
  <c r="H33" i="53"/>
  <c r="I33" i="53" s="1"/>
  <c r="H132" i="53"/>
  <c r="S283" i="53"/>
  <c r="AJ283" i="53" s="1"/>
  <c r="D366" i="53"/>
  <c r="H184" i="53"/>
  <c r="S153" i="53"/>
  <c r="AJ153" i="53" s="1"/>
  <c r="L158" i="53"/>
  <c r="I152" i="53"/>
  <c r="L49" i="53"/>
  <c r="B418" i="53"/>
  <c r="B210" i="53"/>
  <c r="H418" i="53"/>
  <c r="AJ215" i="53"/>
  <c r="B43" i="53"/>
  <c r="O132" i="53"/>
  <c r="B52" i="53"/>
  <c r="S43" i="53"/>
  <c r="AJ43" i="53" s="1"/>
  <c r="AJ371" i="53"/>
  <c r="I157" i="53"/>
  <c r="I397" i="53"/>
  <c r="N49" i="53"/>
  <c r="S179" i="53"/>
  <c r="AJ179" i="53" s="1"/>
  <c r="I144" i="53"/>
  <c r="C340" i="53"/>
  <c r="E184" i="53"/>
  <c r="S69" i="53"/>
  <c r="P17" i="53"/>
  <c r="C262" i="53"/>
  <c r="H210" i="53"/>
  <c r="D47" i="53"/>
  <c r="B44" i="53"/>
  <c r="L54" i="53"/>
  <c r="S33" i="53"/>
  <c r="M49" i="53"/>
  <c r="M54" i="53" s="1"/>
  <c r="D210" i="53"/>
  <c r="B184" i="53"/>
  <c r="S53" i="53"/>
  <c r="AJ53" i="53" s="1"/>
  <c r="B39" i="53"/>
  <c r="I39" i="53" s="1"/>
  <c r="B236" i="53"/>
  <c r="AJ111" i="53"/>
  <c r="B51" i="53"/>
  <c r="E288" i="53"/>
  <c r="L236" i="53"/>
  <c r="I215" i="53"/>
  <c r="G340" i="53"/>
  <c r="S41" i="53"/>
  <c r="AJ41" i="53" s="1"/>
  <c r="AJ397" i="53"/>
  <c r="AF609" i="53"/>
  <c r="B48" i="53"/>
  <c r="S37" i="53"/>
  <c r="AJ37" i="53" s="1"/>
  <c r="S439" i="53"/>
  <c r="AJ439" i="53" s="1"/>
  <c r="I122" i="53"/>
  <c r="S40" i="53"/>
  <c r="AJ40" i="53" s="1"/>
  <c r="S46" i="53"/>
  <c r="AJ46" i="53" s="1"/>
  <c r="H288" i="53"/>
  <c r="D392" i="53"/>
  <c r="H158" i="53"/>
  <c r="B53" i="53"/>
  <c r="B366" i="53"/>
  <c r="H262" i="53"/>
  <c r="S51" i="53"/>
  <c r="AJ51" i="53" s="1"/>
  <c r="C210" i="53"/>
  <c r="B40" i="53"/>
  <c r="I121" i="53"/>
  <c r="I309" i="53"/>
  <c r="I314" i="53" s="1"/>
  <c r="AJ423" i="53"/>
  <c r="I118" i="53"/>
  <c r="I398" i="53"/>
  <c r="I119" i="53"/>
  <c r="I129" i="53"/>
  <c r="D262" i="53"/>
  <c r="H236" i="53"/>
  <c r="E392" i="53"/>
  <c r="S335" i="53"/>
  <c r="AJ335" i="53" s="1"/>
  <c r="D288" i="53"/>
  <c r="S34" i="53"/>
  <c r="AJ34" i="53" s="1"/>
  <c r="B45" i="53"/>
  <c r="E341" i="53" l="1"/>
  <c r="F341" i="53"/>
  <c r="H341" i="53"/>
  <c r="B341" i="53"/>
  <c r="D341" i="53"/>
  <c r="C341" i="53"/>
  <c r="I341" i="53" s="1"/>
  <c r="G341" i="53"/>
  <c r="I158" i="53"/>
  <c r="C159" i="53" s="1"/>
  <c r="I205" i="53"/>
  <c r="I210" i="53" s="1"/>
  <c r="I361" i="53"/>
  <c r="I366" i="53" s="1"/>
  <c r="D49" i="53"/>
  <c r="I257" i="53"/>
  <c r="I262" i="53" s="1"/>
  <c r="F263" i="53" s="1"/>
  <c r="D159" i="53"/>
  <c r="F159" i="53"/>
  <c r="H211" i="53"/>
  <c r="C211" i="53"/>
  <c r="E211" i="53"/>
  <c r="F211" i="53"/>
  <c r="G211" i="53"/>
  <c r="D211" i="53"/>
  <c r="B211" i="53"/>
  <c r="F367" i="53"/>
  <c r="G367" i="53"/>
  <c r="B367" i="53"/>
  <c r="D367" i="53"/>
  <c r="E367" i="53"/>
  <c r="H367" i="53"/>
  <c r="G263" i="53"/>
  <c r="B263" i="53"/>
  <c r="E263" i="53"/>
  <c r="D263" i="53"/>
  <c r="H263" i="53"/>
  <c r="B315" i="53"/>
  <c r="G315" i="53"/>
  <c r="D315" i="53"/>
  <c r="F315" i="53"/>
  <c r="C315" i="53"/>
  <c r="E315" i="53"/>
  <c r="H315" i="53"/>
  <c r="E50" i="53"/>
  <c r="I283" i="53"/>
  <c r="I288" i="53" s="1"/>
  <c r="C50" i="53"/>
  <c r="D54" i="53"/>
  <c r="I35" i="53"/>
  <c r="S50" i="53"/>
  <c r="AJ50" i="53" s="1"/>
  <c r="I48" i="53"/>
  <c r="I52" i="53"/>
  <c r="I362" i="53"/>
  <c r="AJ33" i="53"/>
  <c r="I44" i="53"/>
  <c r="D50" i="53"/>
  <c r="C366" i="53"/>
  <c r="C367" i="53" s="1"/>
  <c r="I42" i="53"/>
  <c r="I387" i="53"/>
  <c r="I41" i="53"/>
  <c r="E445" i="53"/>
  <c r="C445" i="53"/>
  <c r="H445" i="53"/>
  <c r="D445" i="53"/>
  <c r="G445" i="53"/>
  <c r="F445" i="53"/>
  <c r="H50" i="53"/>
  <c r="I206" i="53"/>
  <c r="I45" i="53"/>
  <c r="B288" i="53"/>
  <c r="I43" i="53"/>
  <c r="S49" i="53"/>
  <c r="AJ49" i="53" s="1"/>
  <c r="C54" i="53"/>
  <c r="I231" i="53"/>
  <c r="I236" i="53" s="1"/>
  <c r="G49" i="53"/>
  <c r="I40" i="53"/>
  <c r="I127" i="53"/>
  <c r="I132" i="53" s="1"/>
  <c r="B49" i="53"/>
  <c r="B132" i="53"/>
  <c r="I53" i="53"/>
  <c r="I418" i="53"/>
  <c r="C49" i="53"/>
  <c r="H49" i="53"/>
  <c r="H54" i="53" s="1"/>
  <c r="I51" i="53"/>
  <c r="I179" i="53"/>
  <c r="I184" i="53" s="1"/>
  <c r="I34" i="53"/>
  <c r="I46" i="53"/>
  <c r="I232" i="53"/>
  <c r="I388" i="53"/>
  <c r="G50" i="53"/>
  <c r="I284" i="53"/>
  <c r="B158" i="53"/>
  <c r="I47" i="53"/>
  <c r="I38" i="53"/>
  <c r="B444" i="53"/>
  <c r="B445" i="53" s="1"/>
  <c r="E49" i="53"/>
  <c r="I36" i="53"/>
  <c r="N54" i="53"/>
  <c r="I392" i="53"/>
  <c r="B159" i="53" l="1"/>
  <c r="H159" i="53"/>
  <c r="I445" i="53"/>
  <c r="C263" i="53"/>
  <c r="G159" i="53"/>
  <c r="E159" i="53"/>
  <c r="H237" i="53"/>
  <c r="D237" i="53"/>
  <c r="G237" i="53"/>
  <c r="C237" i="53"/>
  <c r="F237" i="53"/>
  <c r="E237" i="53"/>
  <c r="B237" i="53"/>
  <c r="B133" i="53"/>
  <c r="E133" i="53"/>
  <c r="G133" i="53"/>
  <c r="C133" i="53"/>
  <c r="H133" i="53"/>
  <c r="F133" i="53"/>
  <c r="D133" i="53"/>
  <c r="D185" i="53"/>
  <c r="F185" i="53"/>
  <c r="B185" i="53"/>
  <c r="E185" i="53"/>
  <c r="G185" i="53"/>
  <c r="C185" i="53"/>
  <c r="H185" i="53"/>
  <c r="F393" i="53"/>
  <c r="H393" i="53"/>
  <c r="D393" i="53"/>
  <c r="E393" i="53"/>
  <c r="B393" i="53"/>
  <c r="G393" i="53"/>
  <c r="C393" i="53"/>
  <c r="I211" i="53"/>
  <c r="G54" i="53"/>
  <c r="I49" i="53"/>
  <c r="I54" i="53" s="1"/>
  <c r="B50" i="53"/>
  <c r="I367" i="53"/>
  <c r="I180" i="53"/>
  <c r="I263" i="53"/>
  <c r="D419" i="53"/>
  <c r="C419" i="53"/>
  <c r="H419" i="53"/>
  <c r="G419" i="53"/>
  <c r="B419" i="53"/>
  <c r="F419" i="53"/>
  <c r="E419" i="53"/>
  <c r="E54" i="53"/>
  <c r="C289" i="53"/>
  <c r="B289" i="53"/>
  <c r="H289" i="53"/>
  <c r="F289" i="53"/>
  <c r="D289" i="53"/>
  <c r="G289" i="53"/>
  <c r="E289" i="53"/>
  <c r="I315" i="53"/>
  <c r="B54" i="53"/>
  <c r="I159" i="53" l="1"/>
  <c r="C55" i="53"/>
  <c r="D55" i="53"/>
  <c r="E55" i="53"/>
  <c r="F55" i="53"/>
  <c r="G55" i="53"/>
  <c r="H55" i="53"/>
  <c r="B55" i="53"/>
  <c r="I55" i="53" s="1"/>
  <c r="I289" i="53"/>
  <c r="I50" i="53"/>
  <c r="I237" i="53"/>
  <c r="I393" i="53"/>
  <c r="I185" i="53"/>
  <c r="I419" i="53"/>
  <c r="I133" i="53"/>
  <c r="I530" i="52" l="1"/>
  <c r="I519" i="52"/>
  <c r="I510" i="52"/>
  <c r="I505" i="52"/>
  <c r="I502" i="52"/>
  <c r="I490" i="52"/>
  <c r="I485" i="52"/>
  <c r="I509" i="52" l="1"/>
  <c r="I513" i="52"/>
  <c r="I545" i="52"/>
  <c r="I449" i="52"/>
  <c r="F59" i="52"/>
  <c r="I457" i="52"/>
  <c r="I475" i="52"/>
  <c r="I479" i="52"/>
  <c r="I484" i="52"/>
  <c r="I489" i="52"/>
  <c r="I494" i="52"/>
  <c r="I529" i="52"/>
  <c r="I533" i="52"/>
  <c r="I537" i="52"/>
  <c r="I541" i="52"/>
  <c r="I556" i="52"/>
  <c r="I560" i="52"/>
  <c r="I568" i="52"/>
  <c r="I573" i="52"/>
  <c r="I506" i="52"/>
  <c r="I514" i="52"/>
  <c r="I546" i="52"/>
  <c r="I450" i="52"/>
  <c r="I454" i="52"/>
  <c r="I462" i="52"/>
  <c r="I467" i="52"/>
  <c r="I476" i="52"/>
  <c r="I480" i="52"/>
  <c r="I486" i="52"/>
  <c r="I495" i="52"/>
  <c r="I534" i="52"/>
  <c r="I538" i="52"/>
  <c r="I542" i="52"/>
  <c r="I553" i="52"/>
  <c r="I557" i="52"/>
  <c r="I561" i="52"/>
  <c r="I565" i="52"/>
  <c r="I515" i="52"/>
  <c r="I451" i="52"/>
  <c r="I468" i="52"/>
  <c r="I477" i="52"/>
  <c r="I481" i="52"/>
  <c r="I487" i="52"/>
  <c r="I492" i="52"/>
  <c r="I527" i="52"/>
  <c r="I531" i="52"/>
  <c r="I535" i="52"/>
  <c r="I539" i="52"/>
  <c r="I554" i="52"/>
  <c r="I558" i="52"/>
  <c r="I562" i="52"/>
  <c r="I566" i="52"/>
  <c r="I571" i="52"/>
  <c r="I507" i="52"/>
  <c r="I482" i="52"/>
  <c r="I504" i="52"/>
  <c r="I508" i="52"/>
  <c r="I512" i="52"/>
  <c r="I516" i="52"/>
  <c r="I521" i="52"/>
  <c r="I544" i="52"/>
  <c r="I511" i="52"/>
  <c r="I460" i="52"/>
  <c r="I464" i="52"/>
  <c r="I469" i="52"/>
  <c r="I478" i="52"/>
  <c r="I483" i="52"/>
  <c r="I488" i="52"/>
  <c r="I493" i="52"/>
  <c r="I528" i="52"/>
  <c r="I532" i="52"/>
  <c r="I536" i="52"/>
  <c r="I540" i="52"/>
  <c r="I555" i="52"/>
  <c r="I559" i="52"/>
  <c r="I563" i="52"/>
  <c r="I567" i="52"/>
  <c r="I572" i="52"/>
  <c r="AI206" i="52"/>
  <c r="AD45" i="52"/>
  <c r="AI441" i="52"/>
  <c r="AJ441" i="52" s="1"/>
  <c r="AG40" i="52" l="1"/>
  <c r="AI339" i="52"/>
  <c r="AJ339" i="52" s="1"/>
  <c r="AI258" i="52"/>
  <c r="AI285" i="52"/>
  <c r="AJ285" i="52" s="1"/>
  <c r="F72" i="52"/>
  <c r="AI440" i="52"/>
  <c r="AI337" i="52"/>
  <c r="AJ337" i="52" s="1"/>
  <c r="F67" i="52"/>
  <c r="F15" i="52" s="1"/>
  <c r="AI287" i="52"/>
  <c r="AJ287" i="52" s="1"/>
  <c r="AD47" i="52"/>
  <c r="AG47" i="52"/>
  <c r="F74" i="52"/>
  <c r="AI380" i="52"/>
  <c r="Y184" i="52"/>
  <c r="AA33" i="52"/>
  <c r="AG33" i="52"/>
  <c r="AI163" i="52"/>
  <c r="AE53" i="52"/>
  <c r="AI157" i="52"/>
  <c r="AJ157" i="52" s="1"/>
  <c r="AH51" i="52"/>
  <c r="Z36" i="52"/>
  <c r="P105" i="52"/>
  <c r="P27" i="52" s="1"/>
  <c r="AI259" i="52"/>
  <c r="AJ259" i="52" s="1"/>
  <c r="AC52" i="52"/>
  <c r="AD34" i="52"/>
  <c r="AA44" i="52"/>
  <c r="AA36" i="52"/>
  <c r="W34" i="52"/>
  <c r="AD46" i="52"/>
  <c r="AI375" i="52"/>
  <c r="AI428" i="52"/>
  <c r="AD39" i="52"/>
  <c r="AI401" i="52"/>
  <c r="AI216" i="52"/>
  <c r="AC38" i="52"/>
  <c r="AH36" i="52"/>
  <c r="AI111" i="52"/>
  <c r="Z41" i="52"/>
  <c r="AG210" i="52"/>
  <c r="X46" i="52"/>
  <c r="I547" i="52"/>
  <c r="F79" i="52"/>
  <c r="I453" i="52"/>
  <c r="F63" i="52"/>
  <c r="AI347" i="52"/>
  <c r="AC41" i="52"/>
  <c r="AI410" i="52"/>
  <c r="AI405" i="52"/>
  <c r="AI207" i="52"/>
  <c r="AJ207" i="52" s="1"/>
  <c r="V38" i="52"/>
  <c r="AI116" i="52"/>
  <c r="AG50" i="52"/>
  <c r="AD51" i="52"/>
  <c r="AE45" i="52"/>
  <c r="AE43" i="52"/>
  <c r="AH40" i="52"/>
  <c r="V36" i="52"/>
  <c r="AI112" i="52"/>
  <c r="V34" i="52"/>
  <c r="I491" i="52"/>
  <c r="AA40" i="52"/>
  <c r="AA51" i="52"/>
  <c r="AD48" i="52"/>
  <c r="V40" i="52"/>
  <c r="AI118" i="52"/>
  <c r="AH33" i="52"/>
  <c r="AI137" i="52"/>
  <c r="AI245" i="52"/>
  <c r="Z33" i="52"/>
  <c r="AA48" i="52"/>
  <c r="AI200" i="52"/>
  <c r="Z46" i="52"/>
  <c r="Z35" i="52"/>
  <c r="W37" i="52"/>
  <c r="AC53" i="52"/>
  <c r="Y53" i="52"/>
  <c r="AI406" i="52"/>
  <c r="AI397" i="52"/>
  <c r="I503" i="52"/>
  <c r="F61" i="52"/>
  <c r="AI389" i="52"/>
  <c r="AJ389" i="52" s="1"/>
  <c r="AI382" i="52"/>
  <c r="AI224" i="52"/>
  <c r="AI308" i="52"/>
  <c r="AE48" i="52"/>
  <c r="P97" i="52"/>
  <c r="P19" i="52" s="1"/>
  <c r="Y50" i="52"/>
  <c r="AI336" i="52"/>
  <c r="AI353" i="52"/>
  <c r="AI346" i="52"/>
  <c r="I72" i="52"/>
  <c r="F20" i="52"/>
  <c r="I461" i="52"/>
  <c r="F71" i="52"/>
  <c r="P98" i="52"/>
  <c r="P20" i="52" s="1"/>
  <c r="AC444" i="52"/>
  <c r="AI391" i="52"/>
  <c r="AJ391" i="52" s="1"/>
  <c r="W50" i="52"/>
  <c r="I564" i="52"/>
  <c r="I574" i="52" s="1"/>
  <c r="F70" i="52"/>
  <c r="P86" i="52"/>
  <c r="P8" i="52" s="1"/>
  <c r="AI374" i="52"/>
  <c r="P103" i="52"/>
  <c r="P25" i="52" s="1"/>
  <c r="AI305" i="52"/>
  <c r="AI432" i="52"/>
  <c r="P100" i="52"/>
  <c r="P22" i="52" s="1"/>
  <c r="P85" i="52"/>
  <c r="I466" i="52"/>
  <c r="AI296" i="52"/>
  <c r="AI183" i="52"/>
  <c r="AJ183" i="52" s="1"/>
  <c r="V52" i="52"/>
  <c r="AG37" i="52"/>
  <c r="AH53" i="52"/>
  <c r="Z43" i="52"/>
  <c r="AI217" i="52"/>
  <c r="Z42" i="52"/>
  <c r="AA45" i="52"/>
  <c r="W43" i="52"/>
  <c r="Z34" i="52"/>
  <c r="I570" i="52"/>
  <c r="AG36" i="52"/>
  <c r="AI233" i="52"/>
  <c r="AJ233" i="52" s="1"/>
  <c r="AI154" i="52"/>
  <c r="AI123" i="52"/>
  <c r="AI115" i="52"/>
  <c r="I518" i="52"/>
  <c r="W39" i="52"/>
  <c r="AC46" i="52"/>
  <c r="AI124" i="52"/>
  <c r="V46" i="52"/>
  <c r="V45" i="52"/>
  <c r="AI143" i="52"/>
  <c r="AI140" i="52"/>
  <c r="AC47" i="52"/>
  <c r="AI437" i="52"/>
  <c r="V37" i="52"/>
  <c r="AI407" i="52"/>
  <c r="W44" i="52"/>
  <c r="AI172" i="52"/>
  <c r="P95" i="52"/>
  <c r="P89" i="52"/>
  <c r="P11" i="52" s="1"/>
  <c r="AI427" i="52"/>
  <c r="AI271" i="52"/>
  <c r="AI222" i="52"/>
  <c r="AH52" i="52"/>
  <c r="P93" i="52"/>
  <c r="P15" i="52" s="1"/>
  <c r="AI443" i="52"/>
  <c r="AJ443" i="52" s="1"/>
  <c r="AI431" i="52"/>
  <c r="AI355" i="52"/>
  <c r="AI281" i="52"/>
  <c r="AI230" i="52"/>
  <c r="AE46" i="52"/>
  <c r="AI276" i="52"/>
  <c r="Z38" i="52"/>
  <c r="AD50" i="52"/>
  <c r="AI119" i="52"/>
  <c r="V41" i="52"/>
  <c r="AG51" i="52"/>
  <c r="AI168" i="52"/>
  <c r="AC40" i="52"/>
  <c r="AC34" i="52"/>
  <c r="W42" i="52"/>
  <c r="P90" i="52"/>
  <c r="P12" i="52" s="1"/>
  <c r="P87" i="52"/>
  <c r="P9" i="52" s="1"/>
  <c r="AI429" i="52"/>
  <c r="P104" i="52"/>
  <c r="P26" i="52" s="1"/>
  <c r="AI385" i="52"/>
  <c r="I520" i="52"/>
  <c r="F78" i="52"/>
  <c r="AI311" i="52"/>
  <c r="AJ311" i="52" s="1"/>
  <c r="AI434" i="52"/>
  <c r="AI298" i="52"/>
  <c r="AE41" i="52"/>
  <c r="AG52" i="52"/>
  <c r="V53" i="52"/>
  <c r="AI131" i="52"/>
  <c r="AJ131" i="52" s="1"/>
  <c r="AH48" i="52"/>
  <c r="AA42" i="52"/>
  <c r="AA38" i="52"/>
  <c r="AI215" i="52"/>
  <c r="Z50" i="52"/>
  <c r="AC45" i="52"/>
  <c r="W40" i="52"/>
  <c r="AC36" i="52"/>
  <c r="AA34" i="52"/>
  <c r="AF51" i="52"/>
  <c r="AI196" i="52"/>
  <c r="AA47" i="52"/>
  <c r="AE35" i="52"/>
  <c r="AD53" i="52"/>
  <c r="AC44" i="52"/>
  <c r="AA37" i="52"/>
  <c r="AI362" i="52"/>
  <c r="AI261" i="52"/>
  <c r="AJ261" i="52" s="1"/>
  <c r="AA46" i="52"/>
  <c r="AI269" i="52"/>
  <c r="AH45" i="52"/>
  <c r="AH39" i="52"/>
  <c r="V39" i="52"/>
  <c r="AA52" i="52"/>
  <c r="AE40" i="52"/>
  <c r="AI301" i="52"/>
  <c r="AG39" i="52"/>
  <c r="AG46" i="52"/>
  <c r="AI180" i="52"/>
  <c r="V35" i="52"/>
  <c r="AI295" i="52"/>
  <c r="AI182" i="52"/>
  <c r="AJ182" i="52" s="1"/>
  <c r="I74" i="52"/>
  <c r="F22" i="52"/>
  <c r="F574" i="52"/>
  <c r="F77" i="52"/>
  <c r="F60" i="52"/>
  <c r="AI352" i="52"/>
  <c r="AI364" i="52"/>
  <c r="AI372" i="52"/>
  <c r="AI254" i="52"/>
  <c r="AI323" i="52"/>
  <c r="AI241" i="52"/>
  <c r="AI226" i="52"/>
  <c r="AI307" i="52"/>
  <c r="AI306" i="52"/>
  <c r="AI167" i="52"/>
  <c r="AG41" i="52"/>
  <c r="AH46" i="52"/>
  <c r="AA53" i="52"/>
  <c r="AH50" i="52"/>
  <c r="V48" i="52"/>
  <c r="AI126" i="52"/>
  <c r="V50" i="52"/>
  <c r="AI128" i="52"/>
  <c r="AD36" i="52"/>
  <c r="AG43" i="52"/>
  <c r="AG42" i="52"/>
  <c r="I543" i="52"/>
  <c r="I548" i="52" s="1"/>
  <c r="AE418" i="52"/>
  <c r="AI299" i="52"/>
  <c r="AI208" i="52"/>
  <c r="AJ208" i="52" s="1"/>
  <c r="AE51" i="52"/>
  <c r="AD35" i="52"/>
  <c r="AF52" i="52"/>
  <c r="AI173" i="52"/>
  <c r="AI138" i="52"/>
  <c r="AI398" i="52"/>
  <c r="AD41" i="52"/>
  <c r="V33" i="52"/>
  <c r="AI354" i="52"/>
  <c r="AI409" i="52"/>
  <c r="AH37" i="52"/>
  <c r="AD37" i="52"/>
  <c r="AC35" i="52"/>
  <c r="AH35" i="52"/>
  <c r="AE37" i="52"/>
  <c r="AF53" i="52"/>
  <c r="W41" i="52"/>
  <c r="AI351" i="52"/>
  <c r="AI248" i="52"/>
  <c r="AI152" i="52"/>
  <c r="AI332" i="52"/>
  <c r="I496" i="52"/>
  <c r="I463" i="52"/>
  <c r="F73" i="52"/>
  <c r="AI243" i="52"/>
  <c r="AI273" i="52"/>
  <c r="AI321" i="52"/>
  <c r="AI350" i="52"/>
  <c r="AI225" i="52"/>
  <c r="W52" i="52"/>
  <c r="AI297" i="52"/>
  <c r="AI229" i="52"/>
  <c r="AC37" i="52"/>
  <c r="AD44" i="52"/>
  <c r="W53" i="52"/>
  <c r="AC48" i="52"/>
  <c r="AE38" i="52"/>
  <c r="AE50" i="52"/>
  <c r="AI277" i="52"/>
  <c r="W45" i="52"/>
  <c r="AE42" i="52"/>
  <c r="Z40" i="52"/>
  <c r="AE36" i="52"/>
  <c r="AI139" i="52"/>
  <c r="AH43" i="52"/>
  <c r="AH42" i="52"/>
  <c r="AE34" i="52"/>
  <c r="P88" i="52"/>
  <c r="P10" i="52" s="1"/>
  <c r="AI423" i="52"/>
  <c r="AI294" i="52"/>
  <c r="AI424" i="52"/>
  <c r="AG38" i="52"/>
  <c r="AI156" i="52"/>
  <c r="AJ156" i="52" s="1"/>
  <c r="AE39" i="52"/>
  <c r="Z39" i="52"/>
  <c r="AI320" i="52"/>
  <c r="AI148" i="52"/>
  <c r="AI125" i="52"/>
  <c r="AC39" i="52"/>
  <c r="AI390" i="52"/>
  <c r="AJ390" i="52" s="1"/>
  <c r="AI150" i="52"/>
  <c r="Z53" i="52"/>
  <c r="AI377" i="52"/>
  <c r="AI203" i="52"/>
  <c r="AI144" i="52"/>
  <c r="AI436" i="52"/>
  <c r="AH44" i="52"/>
  <c r="AI113" i="52"/>
  <c r="AI426" i="52"/>
  <c r="W35" i="52"/>
  <c r="AI371" i="52"/>
  <c r="I456" i="52"/>
  <c r="F66" i="52"/>
  <c r="I459" i="52"/>
  <c r="F69" i="52"/>
  <c r="F68" i="52"/>
  <c r="I458" i="52"/>
  <c r="I501" i="52"/>
  <c r="AI358" i="52"/>
  <c r="AI378" i="52"/>
  <c r="AI338" i="52"/>
  <c r="AJ338" i="52" s="1"/>
  <c r="AI293" i="52"/>
  <c r="AI334" i="52"/>
  <c r="AI284" i="52"/>
  <c r="AI221" i="52"/>
  <c r="AI348" i="52"/>
  <c r="AI228" i="52"/>
  <c r="AI202" i="52"/>
  <c r="AI194" i="52"/>
  <c r="AI252" i="52"/>
  <c r="AI181" i="52"/>
  <c r="AJ181" i="52" s="1"/>
  <c r="AE47" i="52"/>
  <c r="AI235" i="52"/>
  <c r="AJ235" i="52" s="1"/>
  <c r="AC33" i="52"/>
  <c r="AG53" i="52"/>
  <c r="W48" i="52"/>
  <c r="Z47" i="52"/>
  <c r="V44" i="52"/>
  <c r="AI122" i="52"/>
  <c r="AC51" i="52"/>
  <c r="AA50" i="52"/>
  <c r="AI232" i="52"/>
  <c r="AG45" i="52"/>
  <c r="W36" i="52"/>
  <c r="AI175" i="52"/>
  <c r="AI149" i="52"/>
  <c r="AD43" i="52"/>
  <c r="AA43" i="52"/>
  <c r="V42" i="52"/>
  <c r="AI120" i="52"/>
  <c r="AI219" i="52"/>
  <c r="AI201" i="52"/>
  <c r="Y51" i="52"/>
  <c r="AI199" i="52"/>
  <c r="AD52" i="52"/>
  <c r="AI171" i="52"/>
  <c r="AI155" i="52"/>
  <c r="AJ155" i="52" s="1"/>
  <c r="AD38" i="52"/>
  <c r="AI388" i="52"/>
  <c r="AI360" i="52"/>
  <c r="AI319" i="52"/>
  <c r="AH47" i="52"/>
  <c r="AA39" i="52"/>
  <c r="Z52" i="52"/>
  <c r="AI310" i="52"/>
  <c r="AI195" i="52"/>
  <c r="AI227" i="52"/>
  <c r="AI442" i="52"/>
  <c r="AJ442" i="52" s="1"/>
  <c r="AI220" i="52"/>
  <c r="AI279" i="52"/>
  <c r="AI365" i="52"/>
  <c r="Z44" i="52"/>
  <c r="AE33" i="52"/>
  <c r="AI411" i="52"/>
  <c r="V51" i="52"/>
  <c r="F496" i="52"/>
  <c r="AI373" i="52"/>
  <c r="AI327" i="52"/>
  <c r="AI376" i="52"/>
  <c r="AI404" i="52"/>
  <c r="AI274" i="52"/>
  <c r="AI379" i="52"/>
  <c r="AI275" i="52"/>
  <c r="AI267" i="52"/>
  <c r="V288" i="52"/>
  <c r="AI278" i="52"/>
  <c r="AI260" i="52"/>
  <c r="AJ260" i="52" s="1"/>
  <c r="V47" i="52"/>
  <c r="AI197" i="52"/>
  <c r="AE52" i="52"/>
  <c r="AI209" i="52"/>
  <c r="AJ209" i="52" s="1"/>
  <c r="AI255" i="52"/>
  <c r="X53" i="52"/>
  <c r="AG48" i="52"/>
  <c r="AH38" i="52"/>
  <c r="AI121" i="52"/>
  <c r="V43" i="52"/>
  <c r="AI247" i="52"/>
  <c r="W51" i="52"/>
  <c r="AG34" i="52"/>
  <c r="AC50" i="52"/>
  <c r="Z45" i="52"/>
  <c r="AD40" i="52"/>
  <c r="AC43" i="52"/>
  <c r="AC42" i="52"/>
  <c r="AD42" i="52"/>
  <c r="AH34" i="52"/>
  <c r="I569" i="52"/>
  <c r="AI386" i="52"/>
  <c r="AI356" i="52"/>
  <c r="AI329" i="52"/>
  <c r="AG35" i="52"/>
  <c r="W47" i="52"/>
  <c r="Z37" i="52"/>
  <c r="AI145" i="52"/>
  <c r="W46" i="52"/>
  <c r="W38" i="52"/>
  <c r="AI312" i="52"/>
  <c r="AJ312" i="52" s="1"/>
  <c r="AA41" i="52"/>
  <c r="AI286" i="52"/>
  <c r="AJ286" i="52" s="1"/>
  <c r="AI313" i="52"/>
  <c r="AJ313" i="52" s="1"/>
  <c r="AI223" i="52"/>
  <c r="AI166" i="52"/>
  <c r="AH41" i="52"/>
  <c r="AG44" i="52"/>
  <c r="Z51" i="52"/>
  <c r="AD33" i="52"/>
  <c r="AI249" i="52"/>
  <c r="AI198" i="52"/>
  <c r="AA35" i="52"/>
  <c r="Z48" i="52"/>
  <c r="W33" i="52"/>
  <c r="AI250" i="52"/>
  <c r="AI234" i="52"/>
  <c r="AJ234" i="52" s="1"/>
  <c r="AE44" i="52"/>
  <c r="I452" i="52"/>
  <c r="F62" i="52"/>
  <c r="AI129" i="52"/>
  <c r="F548" i="52"/>
  <c r="I455" i="52"/>
  <c r="F65" i="52"/>
  <c r="F64" i="52"/>
  <c r="I59" i="52"/>
  <c r="F7" i="52"/>
  <c r="AD52" i="42"/>
  <c r="Z52" i="42"/>
  <c r="AC52" i="42"/>
  <c r="AH52" i="42"/>
  <c r="AE52" i="42"/>
  <c r="AA52" i="42"/>
  <c r="AG52" i="42"/>
  <c r="W52" i="42"/>
  <c r="AH51" i="42"/>
  <c r="AG51" i="42"/>
  <c r="AE51" i="42"/>
  <c r="AD51" i="42"/>
  <c r="W51" i="42"/>
  <c r="AA51" i="42"/>
  <c r="Z51" i="42"/>
  <c r="AC51" i="42"/>
  <c r="AE158" i="52"/>
  <c r="AD158" i="52"/>
  <c r="Z444" i="52"/>
  <c r="AF623" i="52"/>
  <c r="AA418" i="52"/>
  <c r="AG418" i="52"/>
  <c r="V418" i="52"/>
  <c r="W184" i="52"/>
  <c r="AF622" i="52"/>
  <c r="AA340" i="52"/>
  <c r="Z340" i="52"/>
  <c r="Z392" i="52"/>
  <c r="AA392" i="52"/>
  <c r="AA236" i="52"/>
  <c r="Z262" i="52"/>
  <c r="AA262" i="52"/>
  <c r="AF617" i="52"/>
  <c r="W132" i="52"/>
  <c r="AH132" i="52"/>
  <c r="AA314" i="52"/>
  <c r="Z314" i="52"/>
  <c r="AF611" i="52"/>
  <c r="AI417" i="52" l="1"/>
  <c r="AI438" i="52"/>
  <c r="AI141" i="52"/>
  <c r="AI425" i="52"/>
  <c r="AI218" i="52"/>
  <c r="AI326" i="52"/>
  <c r="AI270" i="52"/>
  <c r="AI430" i="52"/>
  <c r="I67" i="52"/>
  <c r="AI165" i="52"/>
  <c r="AI402" i="52"/>
  <c r="AI246" i="52"/>
  <c r="AI192" i="52"/>
  <c r="AI272" i="52"/>
  <c r="AI170" i="52"/>
  <c r="AI304" i="52"/>
  <c r="Y43" i="52"/>
  <c r="AI303" i="52"/>
  <c r="AI242" i="52"/>
  <c r="AF41" i="52"/>
  <c r="AI403" i="52"/>
  <c r="AI322" i="52"/>
  <c r="AI146" i="52"/>
  <c r="AI282" i="52"/>
  <c r="AF614" i="52"/>
  <c r="AF44" i="52"/>
  <c r="AI383" i="52"/>
  <c r="AI357" i="52"/>
  <c r="AI302" i="52"/>
  <c r="AI435" i="52"/>
  <c r="AI415" i="52"/>
  <c r="AI204" i="52"/>
  <c r="AI384" i="52"/>
  <c r="AI331" i="52"/>
  <c r="X35" i="52"/>
  <c r="AI408" i="52"/>
  <c r="AF42" i="52"/>
  <c r="AI164" i="52"/>
  <c r="AI169" i="52"/>
  <c r="AF50" i="52"/>
  <c r="AI193" i="52"/>
  <c r="AF36" i="52"/>
  <c r="AI300" i="52"/>
  <c r="AI433" i="52"/>
  <c r="AI325" i="52"/>
  <c r="AI412" i="52"/>
  <c r="AI324" i="52"/>
  <c r="AI330" i="52"/>
  <c r="AF40" i="52"/>
  <c r="AI177" i="52"/>
  <c r="Y42" i="52"/>
  <c r="AI251" i="52"/>
  <c r="AI363" i="52"/>
  <c r="AI253" i="52"/>
  <c r="AI333" i="52"/>
  <c r="X52" i="52"/>
  <c r="AI174" i="52"/>
  <c r="AI328" i="52"/>
  <c r="AI381" i="52"/>
  <c r="AI349" i="52"/>
  <c r="AD392" i="52"/>
  <c r="AF288" i="52"/>
  <c r="AD340" i="52"/>
  <c r="Z184" i="52"/>
  <c r="AC210" i="52"/>
  <c r="W418" i="52"/>
  <c r="AG158" i="52"/>
  <c r="Y52" i="42"/>
  <c r="F549" i="52"/>
  <c r="D549" i="52"/>
  <c r="H549" i="52"/>
  <c r="E549" i="52"/>
  <c r="C549" i="52"/>
  <c r="B549" i="52"/>
  <c r="G549" i="52"/>
  <c r="AI190" i="52"/>
  <c r="AI345" i="52"/>
  <c r="Y41" i="52"/>
  <c r="AC262" i="52"/>
  <c r="AF619" i="52"/>
  <c r="X236" i="52"/>
  <c r="X184" i="52"/>
  <c r="AH444" i="52"/>
  <c r="AG184" i="52"/>
  <c r="AI191" i="52"/>
  <c r="S268" i="52"/>
  <c r="AJ268" i="52" s="1"/>
  <c r="M43" i="52"/>
  <c r="X47" i="52"/>
  <c r="S241" i="52"/>
  <c r="X38" i="52"/>
  <c r="AI359" i="52"/>
  <c r="B575" i="52"/>
  <c r="H575" i="52"/>
  <c r="E575" i="52"/>
  <c r="G575" i="52"/>
  <c r="D575" i="52"/>
  <c r="C575" i="52"/>
  <c r="F575" i="52"/>
  <c r="AF158" i="52"/>
  <c r="X41" i="52"/>
  <c r="AI41" i="52" s="1"/>
  <c r="AF605" i="52"/>
  <c r="P101" i="52"/>
  <c r="P23" i="52" s="1"/>
  <c r="AH392" i="52"/>
  <c r="W392" i="52"/>
  <c r="AH418" i="52"/>
  <c r="AH210" i="52"/>
  <c r="AH366" i="52"/>
  <c r="L51" i="52"/>
  <c r="X51" i="42"/>
  <c r="V52" i="42"/>
  <c r="AI280" i="52"/>
  <c r="S194" i="52"/>
  <c r="AJ194" i="52" s="1"/>
  <c r="I68" i="52"/>
  <c r="F16" i="52"/>
  <c r="X34" i="52"/>
  <c r="X39" i="52"/>
  <c r="AI117" i="52"/>
  <c r="AI147" i="52"/>
  <c r="X43" i="52"/>
  <c r="I61" i="52"/>
  <c r="F9" i="52"/>
  <c r="AC418" i="52"/>
  <c r="AA158" i="52"/>
  <c r="Q40" i="52"/>
  <c r="Y47" i="52"/>
  <c r="AI47" i="52" s="1"/>
  <c r="AI151" i="52"/>
  <c r="AI268" i="52"/>
  <c r="X48" i="52"/>
  <c r="AD132" i="52"/>
  <c r="AH288" i="52"/>
  <c r="W262" i="52"/>
  <c r="AE262" i="52"/>
  <c r="AD236" i="52"/>
  <c r="Y236" i="52"/>
  <c r="S278" i="52"/>
  <c r="AJ278" i="52" s="1"/>
  <c r="Y52" i="52"/>
  <c r="AI130" i="52"/>
  <c r="AF46" i="52"/>
  <c r="I60" i="52"/>
  <c r="F8" i="52"/>
  <c r="AI256" i="52"/>
  <c r="AI414" i="52"/>
  <c r="Y48" i="52"/>
  <c r="Y38" i="52"/>
  <c r="AI38" i="52" s="1"/>
  <c r="AI142" i="52"/>
  <c r="Z132" i="52"/>
  <c r="W288" i="52"/>
  <c r="AH340" i="52"/>
  <c r="AE210" i="52"/>
  <c r="AG366" i="52"/>
  <c r="Z418" i="52"/>
  <c r="V51" i="42"/>
  <c r="AC132" i="52"/>
  <c r="S118" i="52"/>
  <c r="AJ118" i="52" s="1"/>
  <c r="AF618" i="52"/>
  <c r="S244" i="52"/>
  <c r="AJ244" i="52" s="1"/>
  <c r="AE392" i="52"/>
  <c r="AC288" i="52"/>
  <c r="W340" i="52"/>
  <c r="AG340" i="52"/>
  <c r="AH184" i="52"/>
  <c r="AC184" i="52"/>
  <c r="S377" i="52"/>
  <c r="AJ377" i="52" s="1"/>
  <c r="R33" i="52"/>
  <c r="Y40" i="52"/>
  <c r="I517" i="52"/>
  <c r="I522" i="52" s="1"/>
  <c r="F522" i="52"/>
  <c r="X40" i="52"/>
  <c r="AI40" i="52" s="1"/>
  <c r="X37" i="52"/>
  <c r="AI416" i="52"/>
  <c r="R42" i="52"/>
  <c r="AE314" i="52"/>
  <c r="X52" i="42"/>
  <c r="S126" i="52"/>
  <c r="AJ126" i="52" s="1"/>
  <c r="AF48" i="52"/>
  <c r="AF43" i="52"/>
  <c r="AF314" i="52"/>
  <c r="X132" i="52"/>
  <c r="S116" i="52"/>
  <c r="AJ116" i="52" s="1"/>
  <c r="AH262" i="52"/>
  <c r="AF262" i="52"/>
  <c r="S142" i="52"/>
  <c r="AJ142" i="52" s="1"/>
  <c r="Y444" i="52"/>
  <c r="S365" i="52"/>
  <c r="AJ365" i="52" s="1"/>
  <c r="F12" i="52"/>
  <c r="I64" i="52"/>
  <c r="AI400" i="52"/>
  <c r="AF35" i="52"/>
  <c r="Y34" i="52"/>
  <c r="AI34" i="52" s="1"/>
  <c r="AI178" i="52"/>
  <c r="AF33" i="52"/>
  <c r="AF132" i="52"/>
  <c r="AI244" i="52"/>
  <c r="X262" i="52"/>
  <c r="I465" i="52"/>
  <c r="I470" i="52" s="1"/>
  <c r="F75" i="52"/>
  <c r="F470" i="52"/>
  <c r="Y36" i="52"/>
  <c r="AI114" i="52"/>
  <c r="I79" i="52"/>
  <c r="F27" i="52"/>
  <c r="X33" i="52"/>
  <c r="AI189" i="52"/>
  <c r="S385" i="52"/>
  <c r="AJ385" i="52" s="1"/>
  <c r="S378" i="52"/>
  <c r="AJ378" i="52" s="1"/>
  <c r="I70" i="52"/>
  <c r="F18" i="52"/>
  <c r="I63" i="52"/>
  <c r="F11" i="52"/>
  <c r="AF47" i="52"/>
  <c r="W314" i="52"/>
  <c r="AF606" i="52"/>
  <c r="M51" i="52"/>
  <c r="P102" i="52"/>
  <c r="P24" i="52" s="1"/>
  <c r="AC236" i="52"/>
  <c r="S121" i="52"/>
  <c r="AJ121" i="52" s="1"/>
  <c r="L48" i="52"/>
  <c r="AG392" i="52"/>
  <c r="Z288" i="52"/>
  <c r="AA184" i="52"/>
  <c r="Y210" i="52"/>
  <c r="S404" i="52"/>
  <c r="AJ404" i="52" s="1"/>
  <c r="AD418" i="52"/>
  <c r="W158" i="52"/>
  <c r="I275" i="52"/>
  <c r="Z158" i="52"/>
  <c r="AC158" i="52"/>
  <c r="Z210" i="52"/>
  <c r="X158" i="52"/>
  <c r="AD444" i="52"/>
  <c r="O53" i="52"/>
  <c r="I62" i="52"/>
  <c r="F10" i="52"/>
  <c r="AI43" i="52"/>
  <c r="Q53" i="52"/>
  <c r="AF37" i="52"/>
  <c r="Y35" i="52"/>
  <c r="H497" i="52"/>
  <c r="G497" i="52"/>
  <c r="B497" i="52"/>
  <c r="D497" i="52"/>
  <c r="F497" i="52"/>
  <c r="E497" i="52"/>
  <c r="C497" i="52"/>
  <c r="V262" i="52"/>
  <c r="S191" i="52"/>
  <c r="AJ191" i="52" s="1"/>
  <c r="X51" i="52"/>
  <c r="AI51" i="52" s="1"/>
  <c r="F26" i="52"/>
  <c r="I78" i="52"/>
  <c r="AF38" i="52"/>
  <c r="Y37" i="52"/>
  <c r="X50" i="52"/>
  <c r="AI50" i="52" s="1"/>
  <c r="S203" i="52"/>
  <c r="AJ203" i="52" s="1"/>
  <c r="AI52" i="52"/>
  <c r="P7" i="52"/>
  <c r="S423" i="52"/>
  <c r="AD314" i="52"/>
  <c r="AC314" i="52"/>
  <c r="S319" i="52"/>
  <c r="S119" i="52"/>
  <c r="AJ119" i="52" s="1"/>
  <c r="AE236" i="52"/>
  <c r="L52" i="52"/>
  <c r="AC340" i="52"/>
  <c r="AF210" i="52"/>
  <c r="X418" i="52"/>
  <c r="AE366" i="52"/>
  <c r="I222" i="52"/>
  <c r="S406" i="52"/>
  <c r="AJ406" i="52" s="1"/>
  <c r="S326" i="52"/>
  <c r="AJ326" i="52" s="1"/>
  <c r="S354" i="52"/>
  <c r="AJ354" i="52" s="1"/>
  <c r="S150" i="52"/>
  <c r="AJ150" i="52" s="1"/>
  <c r="AH158" i="52"/>
  <c r="AF52" i="42"/>
  <c r="L40" i="52"/>
  <c r="AA444" i="52"/>
  <c r="AC366" i="52"/>
  <c r="S204" i="52"/>
  <c r="AJ204" i="52" s="1"/>
  <c r="L53" i="52"/>
  <c r="AF418" i="52"/>
  <c r="S177" i="52"/>
  <c r="AJ177" i="52" s="1"/>
  <c r="S221" i="52"/>
  <c r="AJ221" i="52" s="1"/>
  <c r="Y366" i="52"/>
  <c r="M38" i="52"/>
  <c r="AI48" i="52"/>
  <c r="I77" i="52"/>
  <c r="F25" i="52"/>
  <c r="AI53" i="52"/>
  <c r="AI37" i="52"/>
  <c r="Y45" i="52"/>
  <c r="S355" i="52"/>
  <c r="AJ355" i="52" s="1"/>
  <c r="Y39" i="52"/>
  <c r="Y33" i="52"/>
  <c r="Y132" i="52"/>
  <c r="R43" i="52"/>
  <c r="R53" i="52"/>
  <c r="S215" i="52"/>
  <c r="AF236" i="52"/>
  <c r="AH236" i="52"/>
  <c r="AF609" i="52"/>
  <c r="AF392" i="52"/>
  <c r="AA288" i="52"/>
  <c r="AG288" i="52"/>
  <c r="AE340" i="52"/>
  <c r="AF624" i="52"/>
  <c r="AG444" i="52"/>
  <c r="AF610" i="52"/>
  <c r="Z366" i="52"/>
  <c r="AF184" i="52"/>
  <c r="AE184" i="52"/>
  <c r="N42" i="52"/>
  <c r="Y51" i="42"/>
  <c r="N33" i="52"/>
  <c r="S304" i="52"/>
  <c r="N40" i="52"/>
  <c r="W444" i="52"/>
  <c r="G53" i="52"/>
  <c r="I65" i="52"/>
  <c r="AF444" i="52"/>
  <c r="X340" i="52"/>
  <c r="F14" i="52"/>
  <c r="I66" i="52"/>
  <c r="Y340" i="52"/>
  <c r="S384" i="52"/>
  <c r="AJ384" i="52" s="1"/>
  <c r="S302" i="52"/>
  <c r="AJ302" i="52" s="1"/>
  <c r="AI35" i="52"/>
  <c r="M40" i="52"/>
  <c r="R38" i="52"/>
  <c r="F76" i="52"/>
  <c r="Y44" i="52"/>
  <c r="X36" i="52"/>
  <c r="AI36" i="52" s="1"/>
  <c r="X42" i="52"/>
  <c r="S114" i="52"/>
  <c r="AF612" i="52"/>
  <c r="Z236" i="52"/>
  <c r="L44" i="52"/>
  <c r="X392" i="52"/>
  <c r="Q33" i="52"/>
  <c r="AD288" i="52"/>
  <c r="X288" i="52"/>
  <c r="X444" i="52"/>
  <c r="W210" i="52"/>
  <c r="AD210" i="52"/>
  <c r="AD184" i="52"/>
  <c r="AA366" i="52"/>
  <c r="AF366" i="52"/>
  <c r="X366" i="52"/>
  <c r="Y158" i="52"/>
  <c r="AE444" i="52"/>
  <c r="L43" i="52"/>
  <c r="S328" i="52"/>
  <c r="AJ328" i="52" s="1"/>
  <c r="L36" i="52"/>
  <c r="S371" i="52"/>
  <c r="O50" i="52"/>
  <c r="S280" i="52"/>
  <c r="AJ280" i="52" s="1"/>
  <c r="S303" i="52"/>
  <c r="AJ303" i="52" s="1"/>
  <c r="AF39" i="52"/>
  <c r="AF45" i="52"/>
  <c r="S273" i="52"/>
  <c r="AJ273" i="52" s="1"/>
  <c r="Y314" i="52"/>
  <c r="AI176" i="52"/>
  <c r="S416" i="52"/>
  <c r="AJ416" i="52" s="1"/>
  <c r="S358" i="52"/>
  <c r="AJ358" i="52" s="1"/>
  <c r="AI399" i="52"/>
  <c r="S327" i="52"/>
  <c r="AJ327" i="52" s="1"/>
  <c r="Y46" i="52"/>
  <c r="AI46" i="52" s="1"/>
  <c r="S401" i="52"/>
  <c r="AJ401" i="52" s="1"/>
  <c r="M184" i="52"/>
  <c r="AG314" i="52"/>
  <c r="AF607" i="52"/>
  <c r="AF615" i="52"/>
  <c r="AG262" i="52"/>
  <c r="N51" i="52"/>
  <c r="Y262" i="52"/>
  <c r="S323" i="52"/>
  <c r="AJ323" i="52" s="1"/>
  <c r="AG236" i="52"/>
  <c r="S298" i="52"/>
  <c r="AJ298" i="52" s="1"/>
  <c r="N50" i="52"/>
  <c r="AH314" i="52"/>
  <c r="S430" i="52"/>
  <c r="AJ430" i="52" s="1"/>
  <c r="AF625" i="52"/>
  <c r="S434" i="52"/>
  <c r="AJ434" i="52" s="1"/>
  <c r="S293" i="52"/>
  <c r="AD262" i="52"/>
  <c r="S305" i="52"/>
  <c r="AJ305" i="52" s="1"/>
  <c r="S163" i="52"/>
  <c r="W236" i="52"/>
  <c r="L47" i="52"/>
  <c r="S125" i="52"/>
  <c r="AJ125" i="52" s="1"/>
  <c r="AC392" i="52"/>
  <c r="S120" i="52"/>
  <c r="AJ120" i="52" s="1"/>
  <c r="AE288" i="52"/>
  <c r="Y288" i="52"/>
  <c r="AF340" i="52"/>
  <c r="L41" i="52"/>
  <c r="W366" i="52"/>
  <c r="AA210" i="52"/>
  <c r="AD366" i="52"/>
  <c r="O33" i="52"/>
  <c r="N43" i="52"/>
  <c r="S267" i="52"/>
  <c r="O40" i="52"/>
  <c r="AF51" i="42"/>
  <c r="X210" i="52"/>
  <c r="Y418" i="52"/>
  <c r="S297" i="52"/>
  <c r="AJ297" i="52" s="1"/>
  <c r="S399" i="52"/>
  <c r="X44" i="52"/>
  <c r="AI44" i="52" s="1"/>
  <c r="I69" i="52"/>
  <c r="F17" i="52"/>
  <c r="I73" i="52"/>
  <c r="F21" i="52"/>
  <c r="S277" i="52"/>
  <c r="AJ277" i="52" s="1"/>
  <c r="Y392" i="52"/>
  <c r="X314" i="52"/>
  <c r="X45" i="52"/>
  <c r="AI45" i="52" s="1"/>
  <c r="S381" i="52"/>
  <c r="AJ381" i="52" s="1"/>
  <c r="M53" i="52"/>
  <c r="I71" i="52"/>
  <c r="F19" i="52"/>
  <c r="AF34" i="52"/>
  <c r="S276" i="52"/>
  <c r="AJ276" i="52" s="1"/>
  <c r="L392" i="52"/>
  <c r="O43" i="52" l="1"/>
  <c r="S363" i="52"/>
  <c r="AJ363" i="52" s="1"/>
  <c r="N41" i="52"/>
  <c r="S274" i="52"/>
  <c r="AJ274" i="52" s="1"/>
  <c r="M41" i="52"/>
  <c r="I376" i="52"/>
  <c r="I173" i="52"/>
  <c r="I299" i="52"/>
  <c r="S331" i="52"/>
  <c r="AJ331" i="52" s="1"/>
  <c r="Q44" i="52"/>
  <c r="S281" i="52"/>
  <c r="AJ281" i="52" s="1"/>
  <c r="S382" i="52"/>
  <c r="AJ382" i="52" s="1"/>
  <c r="I167" i="52"/>
  <c r="S300" i="52"/>
  <c r="AJ300" i="52" s="1"/>
  <c r="S417" i="52"/>
  <c r="AJ417" i="52" s="1"/>
  <c r="S424" i="52"/>
  <c r="AJ424" i="52" s="1"/>
  <c r="D44" i="52"/>
  <c r="S435" i="52"/>
  <c r="AJ435" i="52" s="1"/>
  <c r="S431" i="52"/>
  <c r="AJ431" i="52" s="1"/>
  <c r="S351" i="52"/>
  <c r="AJ351" i="52" s="1"/>
  <c r="I166" i="52"/>
  <c r="S438" i="52"/>
  <c r="AJ438" i="52" s="1"/>
  <c r="S436" i="52"/>
  <c r="AJ436" i="52" s="1"/>
  <c r="Q41" i="52"/>
  <c r="S356" i="52"/>
  <c r="AJ356" i="52" s="1"/>
  <c r="O52" i="52"/>
  <c r="S329" i="52"/>
  <c r="AJ329" i="52" s="1"/>
  <c r="D39" i="52"/>
  <c r="L38" i="52"/>
  <c r="S230" i="52"/>
  <c r="AJ230" i="52" s="1"/>
  <c r="S375" i="52"/>
  <c r="AJ375" i="52" s="1"/>
  <c r="Q46" i="52"/>
  <c r="R48" i="52"/>
  <c r="Q43" i="52"/>
  <c r="S43" i="52" s="1"/>
  <c r="AJ43" i="52" s="1"/>
  <c r="S190" i="52"/>
  <c r="AJ190" i="52" s="1"/>
  <c r="S220" i="52"/>
  <c r="AJ220" i="52" s="1"/>
  <c r="S152" i="52"/>
  <c r="AJ152" i="52" s="1"/>
  <c r="L418" i="52"/>
  <c r="S346" i="52"/>
  <c r="AJ346" i="52" s="1"/>
  <c r="S372" i="52"/>
  <c r="AJ372" i="52" s="1"/>
  <c r="S219" i="52"/>
  <c r="AJ219" i="52" s="1"/>
  <c r="AI39" i="52"/>
  <c r="S202" i="52"/>
  <c r="AJ202" i="52" s="1"/>
  <c r="S325" i="52"/>
  <c r="AJ325" i="52" s="1"/>
  <c r="O42" i="52"/>
  <c r="O34" i="52"/>
  <c r="S383" i="52"/>
  <c r="AJ383" i="52" s="1"/>
  <c r="S334" i="52"/>
  <c r="AJ334" i="52" s="1"/>
  <c r="S379" i="52"/>
  <c r="AJ379" i="52" s="1"/>
  <c r="R52" i="52"/>
  <c r="S192" i="52"/>
  <c r="AJ192" i="52" s="1"/>
  <c r="S295" i="52"/>
  <c r="AJ295" i="52" s="1"/>
  <c r="S247" i="52"/>
  <c r="AJ247" i="52" s="1"/>
  <c r="S218" i="52"/>
  <c r="AJ218" i="52" s="1"/>
  <c r="S330" i="52"/>
  <c r="AJ330" i="52" s="1"/>
  <c r="S350" i="52"/>
  <c r="AJ350" i="52" s="1"/>
  <c r="N47" i="52"/>
  <c r="S174" i="52"/>
  <c r="AJ174" i="52" s="1"/>
  <c r="I405" i="52"/>
  <c r="AI33" i="52"/>
  <c r="S172" i="52"/>
  <c r="AJ172" i="52" s="1"/>
  <c r="O38" i="52"/>
  <c r="R35" i="52"/>
  <c r="S296" i="52"/>
  <c r="AJ296" i="52" s="1"/>
  <c r="S271" i="52"/>
  <c r="AJ271" i="52" s="1"/>
  <c r="S252" i="52"/>
  <c r="AJ252" i="52" s="1"/>
  <c r="S249" i="52"/>
  <c r="AJ249" i="52" s="1"/>
  <c r="S349" i="52"/>
  <c r="AJ349" i="52" s="1"/>
  <c r="O51" i="52"/>
  <c r="I417" i="52"/>
  <c r="I140" i="52"/>
  <c r="M34" i="52"/>
  <c r="S253" i="52"/>
  <c r="AJ253" i="52" s="1"/>
  <c r="O46" i="52"/>
  <c r="S226" i="52"/>
  <c r="AJ226" i="52" s="1"/>
  <c r="I330" i="52"/>
  <c r="O47" i="52"/>
  <c r="S380" i="52"/>
  <c r="AJ380" i="52" s="1"/>
  <c r="H53" i="52"/>
  <c r="S400" i="52"/>
  <c r="AJ400" i="52" s="1"/>
  <c r="S359" i="52"/>
  <c r="AJ359" i="52" s="1"/>
  <c r="S246" i="52"/>
  <c r="AJ246" i="52" s="1"/>
  <c r="S175" i="52"/>
  <c r="AJ175" i="52" s="1"/>
  <c r="S333" i="52"/>
  <c r="AJ333" i="52" s="1"/>
  <c r="S195" i="52"/>
  <c r="AJ195" i="52" s="1"/>
  <c r="S402" i="52"/>
  <c r="AJ402" i="52" s="1"/>
  <c r="S347" i="52"/>
  <c r="AJ347" i="52" s="1"/>
  <c r="R46" i="52"/>
  <c r="S415" i="52"/>
  <c r="AJ415" i="52" s="1"/>
  <c r="O48" i="52"/>
  <c r="N45" i="52"/>
  <c r="N36" i="52"/>
  <c r="N38" i="52"/>
  <c r="S38" i="52" s="1"/>
  <c r="AJ38" i="52" s="1"/>
  <c r="R40" i="52"/>
  <c r="S306" i="52"/>
  <c r="AJ306" i="52" s="1"/>
  <c r="Q42" i="52"/>
  <c r="Q37" i="52"/>
  <c r="S197" i="52"/>
  <c r="AJ197" i="52" s="1"/>
  <c r="S217" i="52"/>
  <c r="AJ217" i="52" s="1"/>
  <c r="S373" i="52"/>
  <c r="AJ373" i="52" s="1"/>
  <c r="S248" i="52"/>
  <c r="AJ248" i="52" s="1"/>
  <c r="S332" i="52"/>
  <c r="AJ332" i="52" s="1"/>
  <c r="N37" i="52"/>
  <c r="S428" i="52"/>
  <c r="AJ428" i="52" s="1"/>
  <c r="AI42" i="52"/>
  <c r="M47" i="52"/>
  <c r="M42" i="52"/>
  <c r="S374" i="52"/>
  <c r="AJ374" i="52" s="1"/>
  <c r="S364" i="52"/>
  <c r="AJ364" i="52" s="1"/>
  <c r="I415" i="52"/>
  <c r="S408" i="52"/>
  <c r="AJ408" i="52" s="1"/>
  <c r="S308" i="52"/>
  <c r="AJ308" i="52" s="1"/>
  <c r="S282" i="52"/>
  <c r="AJ282" i="52" s="1"/>
  <c r="I147" i="52"/>
  <c r="S141" i="52"/>
  <c r="AJ141" i="52" s="1"/>
  <c r="S255" i="52"/>
  <c r="AJ255" i="52" s="1"/>
  <c r="S224" i="52"/>
  <c r="AJ224" i="52" s="1"/>
  <c r="R36" i="52"/>
  <c r="S412" i="52"/>
  <c r="AJ412" i="52" s="1"/>
  <c r="R45" i="52"/>
  <c r="M50" i="52"/>
  <c r="R51" i="52"/>
  <c r="S410" i="52"/>
  <c r="AJ410" i="52" s="1"/>
  <c r="S178" i="52"/>
  <c r="AJ178" i="52" s="1"/>
  <c r="S250" i="52"/>
  <c r="AJ250" i="52" s="1"/>
  <c r="AJ304" i="52"/>
  <c r="M48" i="52"/>
  <c r="S223" i="52"/>
  <c r="AJ223" i="52" s="1"/>
  <c r="Q45" i="52"/>
  <c r="S411" i="52"/>
  <c r="AJ411" i="52" s="1"/>
  <c r="S386" i="52"/>
  <c r="AJ386" i="52" s="1"/>
  <c r="S168" i="52"/>
  <c r="AJ168" i="52" s="1"/>
  <c r="S245" i="52"/>
  <c r="AJ245" i="52" s="1"/>
  <c r="Q38" i="52"/>
  <c r="S403" i="52"/>
  <c r="AJ403" i="52" s="1"/>
  <c r="S229" i="52"/>
  <c r="AJ229" i="52" s="1"/>
  <c r="O45" i="52"/>
  <c r="S200" i="52"/>
  <c r="AJ200" i="52" s="1"/>
  <c r="S254" i="52"/>
  <c r="AJ254" i="52" s="1"/>
  <c r="Q48" i="52"/>
  <c r="AI129" i="42"/>
  <c r="S352" i="52"/>
  <c r="AJ352" i="52" s="1"/>
  <c r="S272" i="52"/>
  <c r="AJ272" i="52" s="1"/>
  <c r="I575" i="52"/>
  <c r="S357" i="52"/>
  <c r="AJ357" i="52" s="1"/>
  <c r="AI418" i="52"/>
  <c r="S40" i="52"/>
  <c r="AJ40" i="52" s="1"/>
  <c r="AI288" i="52"/>
  <c r="Y289" i="52" s="1"/>
  <c r="D523" i="52"/>
  <c r="H523" i="52"/>
  <c r="C523" i="52"/>
  <c r="B523" i="52"/>
  <c r="F523" i="52"/>
  <c r="E523" i="52"/>
  <c r="G523" i="52"/>
  <c r="M236" i="52"/>
  <c r="M288" i="52"/>
  <c r="Y419" i="52"/>
  <c r="R132" i="52"/>
  <c r="C471" i="52"/>
  <c r="F471" i="52"/>
  <c r="E471" i="52"/>
  <c r="G471" i="52"/>
  <c r="D471" i="52"/>
  <c r="H471" i="52"/>
  <c r="B471" i="52"/>
  <c r="I198" i="52"/>
  <c r="I203" i="52"/>
  <c r="I252" i="52"/>
  <c r="I438" i="52"/>
  <c r="I190" i="52"/>
  <c r="C46" i="52"/>
  <c r="M36" i="52"/>
  <c r="S251" i="52"/>
  <c r="AJ251" i="52" s="1"/>
  <c r="I414" i="52"/>
  <c r="AE49" i="52"/>
  <c r="AE54" i="52" s="1"/>
  <c r="AE132" i="52"/>
  <c r="S176" i="52"/>
  <c r="AJ176" i="52" s="1"/>
  <c r="M444" i="52"/>
  <c r="S348" i="52"/>
  <c r="AJ348" i="52" s="1"/>
  <c r="M366" i="52"/>
  <c r="I360" i="52"/>
  <c r="I152" i="52"/>
  <c r="I247" i="52"/>
  <c r="E33" i="52"/>
  <c r="I254" i="52"/>
  <c r="I224" i="52"/>
  <c r="I164" i="52"/>
  <c r="O262" i="52"/>
  <c r="G38" i="52"/>
  <c r="I217" i="52"/>
  <c r="C35" i="52"/>
  <c r="I221" i="52"/>
  <c r="D40" i="52"/>
  <c r="I384" i="52"/>
  <c r="I410" i="52"/>
  <c r="I192" i="52"/>
  <c r="I220" i="52"/>
  <c r="I373" i="52"/>
  <c r="I386" i="52"/>
  <c r="S127" i="52"/>
  <c r="AJ127" i="52" s="1"/>
  <c r="I189" i="52"/>
  <c r="H36" i="52"/>
  <c r="I244" i="52"/>
  <c r="N236" i="52"/>
  <c r="H44" i="52"/>
  <c r="I306" i="52"/>
  <c r="N340" i="52"/>
  <c r="D53" i="52"/>
  <c r="N46" i="52"/>
  <c r="I111" i="52"/>
  <c r="B33" i="52"/>
  <c r="S294" i="52"/>
  <c r="AJ294" i="52" s="1"/>
  <c r="AJ267" i="52"/>
  <c r="I437" i="52"/>
  <c r="S196" i="52"/>
  <c r="AJ196" i="52" s="1"/>
  <c r="AJ319" i="52"/>
  <c r="AI262" i="52"/>
  <c r="AG263" i="52" s="1"/>
  <c r="S426" i="52"/>
  <c r="AJ426" i="52" s="1"/>
  <c r="AI257" i="52"/>
  <c r="S269" i="52"/>
  <c r="AJ269" i="52" s="1"/>
  <c r="S321" i="52"/>
  <c r="AJ321" i="52" s="1"/>
  <c r="I279" i="52"/>
  <c r="AG49" i="52"/>
  <c r="AG54" i="52" s="1"/>
  <c r="AG132" i="52"/>
  <c r="D36" i="52"/>
  <c r="I278" i="52"/>
  <c r="I271" i="52"/>
  <c r="I346" i="52"/>
  <c r="I300" i="52"/>
  <c r="D45" i="52"/>
  <c r="I374" i="52"/>
  <c r="C41" i="52"/>
  <c r="I380" i="52"/>
  <c r="G37" i="52"/>
  <c r="I328" i="52"/>
  <c r="I412" i="52"/>
  <c r="I411" i="52"/>
  <c r="I280" i="52"/>
  <c r="C40" i="52"/>
  <c r="I245" i="52"/>
  <c r="I347" i="52"/>
  <c r="O340" i="52"/>
  <c r="I357" i="52"/>
  <c r="I424" i="52"/>
  <c r="N184" i="52"/>
  <c r="D51" i="42"/>
  <c r="N51" i="42"/>
  <c r="I364" i="52"/>
  <c r="D46" i="52"/>
  <c r="S171" i="52"/>
  <c r="AJ171" i="52" s="1"/>
  <c r="S145" i="52"/>
  <c r="AJ145" i="52" s="1"/>
  <c r="AD263" i="52"/>
  <c r="AJ293" i="52"/>
  <c r="Y49" i="52"/>
  <c r="Y54" i="52" s="1"/>
  <c r="S165" i="52"/>
  <c r="AJ165" i="52" s="1"/>
  <c r="S148" i="52"/>
  <c r="AJ148" i="52" s="1"/>
  <c r="S432" i="52"/>
  <c r="AJ432" i="52" s="1"/>
  <c r="AI413" i="52"/>
  <c r="AJ241" i="52"/>
  <c r="I425" i="52"/>
  <c r="R236" i="52"/>
  <c r="H52" i="42"/>
  <c r="R52" i="42"/>
  <c r="S199" i="52"/>
  <c r="AJ199" i="52" s="1"/>
  <c r="I196" i="52"/>
  <c r="Q418" i="52"/>
  <c r="AI283" i="52"/>
  <c r="S164" i="52"/>
  <c r="AJ164" i="52" s="1"/>
  <c r="S427" i="52"/>
  <c r="AJ427" i="52" s="1"/>
  <c r="H34" i="52"/>
  <c r="M39" i="52"/>
  <c r="M35" i="52"/>
  <c r="N34" i="52"/>
  <c r="AI51" i="42"/>
  <c r="Z49" i="52"/>
  <c r="Z54" i="52" s="1"/>
  <c r="Q34" i="52"/>
  <c r="AD49" i="52"/>
  <c r="AD54" i="52" s="1"/>
  <c r="I256" i="52"/>
  <c r="S362" i="52"/>
  <c r="AJ362" i="52" s="1"/>
  <c r="G51" i="42"/>
  <c r="Q51" i="42"/>
  <c r="R418" i="52"/>
  <c r="S169" i="52"/>
  <c r="AJ169" i="52" s="1"/>
  <c r="S320" i="52"/>
  <c r="AJ320" i="52" s="1"/>
  <c r="AH419" i="52"/>
  <c r="O37" i="52"/>
  <c r="AI439" i="52"/>
  <c r="V444" i="52"/>
  <c r="R444" i="52"/>
  <c r="I403" i="52"/>
  <c r="I251" i="52"/>
  <c r="S123" i="52"/>
  <c r="AJ123" i="52" s="1"/>
  <c r="L45" i="52"/>
  <c r="S139" i="52"/>
  <c r="AJ139" i="52" s="1"/>
  <c r="R314" i="52"/>
  <c r="AI231" i="52"/>
  <c r="V236" i="52"/>
  <c r="H37" i="52"/>
  <c r="I293" i="52"/>
  <c r="G34" i="52"/>
  <c r="I269" i="52"/>
  <c r="I274" i="52"/>
  <c r="I305" i="52"/>
  <c r="I297" i="52"/>
  <c r="I268" i="52"/>
  <c r="E42" i="52"/>
  <c r="I375" i="52"/>
  <c r="I202" i="52"/>
  <c r="I249" i="52"/>
  <c r="I350" i="52"/>
  <c r="I426" i="52"/>
  <c r="E40" i="52"/>
  <c r="I178" i="52"/>
  <c r="I401" i="52"/>
  <c r="N444" i="52"/>
  <c r="I250" i="52"/>
  <c r="S113" i="52"/>
  <c r="AJ113" i="52" s="1"/>
  <c r="L35" i="52"/>
  <c r="I433" i="52"/>
  <c r="Q444" i="52"/>
  <c r="S425" i="52"/>
  <c r="AJ425" i="52" s="1"/>
  <c r="I353" i="52"/>
  <c r="S41" i="52"/>
  <c r="AJ41" i="52" s="1"/>
  <c r="H35" i="52"/>
  <c r="I225" i="52"/>
  <c r="R34" i="52"/>
  <c r="I75" i="52"/>
  <c r="I80" i="52" s="1"/>
  <c r="F23" i="52"/>
  <c r="C53" i="52"/>
  <c r="S256" i="52"/>
  <c r="AJ256" i="52" s="1"/>
  <c r="I301" i="52"/>
  <c r="I549" i="52"/>
  <c r="C48" i="52"/>
  <c r="I150" i="52"/>
  <c r="N314" i="52"/>
  <c r="D33" i="52"/>
  <c r="I381" i="52"/>
  <c r="O392" i="52"/>
  <c r="I168" i="52"/>
  <c r="I276" i="52"/>
  <c r="I226" i="52"/>
  <c r="I197" i="52"/>
  <c r="D42" i="52"/>
  <c r="I296" i="52"/>
  <c r="I219" i="52"/>
  <c r="I200" i="52"/>
  <c r="I321" i="52"/>
  <c r="I430" i="52"/>
  <c r="I176" i="52"/>
  <c r="I174" i="52"/>
  <c r="I359" i="52"/>
  <c r="I246" i="52"/>
  <c r="G35" i="52"/>
  <c r="D38" i="52"/>
  <c r="I356" i="52"/>
  <c r="I304" i="52"/>
  <c r="I331" i="52"/>
  <c r="D366" i="52"/>
  <c r="N366" i="52"/>
  <c r="I194" i="52"/>
  <c r="I272" i="52"/>
  <c r="N210" i="52"/>
  <c r="B53" i="52"/>
  <c r="M46" i="52"/>
  <c r="R39" i="52"/>
  <c r="N44" i="52"/>
  <c r="I171" i="52"/>
  <c r="I145" i="52"/>
  <c r="AH49" i="52"/>
  <c r="AH54" i="52" s="1"/>
  <c r="R50" i="52"/>
  <c r="M44" i="52"/>
  <c r="I165" i="52"/>
  <c r="I432" i="52"/>
  <c r="Q288" i="52"/>
  <c r="AJ114" i="52"/>
  <c r="S405" i="52"/>
  <c r="AJ405" i="52" s="1"/>
  <c r="S138" i="52"/>
  <c r="AJ138" i="52" s="1"/>
  <c r="S414" i="52"/>
  <c r="AJ414" i="52" s="1"/>
  <c r="N39" i="52"/>
  <c r="I199" i="52"/>
  <c r="S376" i="52"/>
  <c r="AJ376" i="52" s="1"/>
  <c r="S173" i="52"/>
  <c r="AJ173" i="52" s="1"/>
  <c r="S222" i="52"/>
  <c r="AJ222" i="52" s="1"/>
  <c r="S299" i="52"/>
  <c r="AJ299" i="52" s="1"/>
  <c r="Q51" i="52"/>
  <c r="R41" i="52"/>
  <c r="I497" i="52"/>
  <c r="S275" i="52"/>
  <c r="AJ275" i="52" s="1"/>
  <c r="I427" i="52"/>
  <c r="Q340" i="52"/>
  <c r="R158" i="52"/>
  <c r="Q262" i="52"/>
  <c r="AA49" i="52"/>
  <c r="AA54" i="52" s="1"/>
  <c r="AA132" i="52"/>
  <c r="R262" i="52"/>
  <c r="N52" i="52"/>
  <c r="S140" i="52"/>
  <c r="AJ140" i="52" s="1"/>
  <c r="H51" i="52"/>
  <c r="S167" i="52"/>
  <c r="AJ167" i="52" s="1"/>
  <c r="AC419" i="52"/>
  <c r="S151" i="52"/>
  <c r="AJ151" i="52" s="1"/>
  <c r="I362" i="52"/>
  <c r="I169" i="52"/>
  <c r="I320" i="52"/>
  <c r="E37" i="52"/>
  <c r="O36" i="52"/>
  <c r="W419" i="52"/>
  <c r="S360" i="52"/>
  <c r="AJ360" i="52" s="1"/>
  <c r="S307" i="52"/>
  <c r="AJ307" i="52" s="1"/>
  <c r="G36" i="52"/>
  <c r="I371" i="52"/>
  <c r="H47" i="52"/>
  <c r="I273" i="52"/>
  <c r="D47" i="52"/>
  <c r="M418" i="52"/>
  <c r="S345" i="52"/>
  <c r="Q35" i="52"/>
  <c r="X263" i="52"/>
  <c r="D52" i="52"/>
  <c r="S322" i="52"/>
  <c r="AJ322" i="52" s="1"/>
  <c r="Q36" i="52"/>
  <c r="I428" i="52"/>
  <c r="M158" i="52"/>
  <c r="G366" i="52"/>
  <c r="Q366" i="52"/>
  <c r="S409" i="52"/>
  <c r="AJ409" i="52" s="1"/>
  <c r="R392" i="52"/>
  <c r="S243" i="52"/>
  <c r="AJ243" i="52" s="1"/>
  <c r="Q50" i="52"/>
  <c r="S227" i="52"/>
  <c r="AJ227" i="52" s="1"/>
  <c r="I345" i="52"/>
  <c r="L39" i="52"/>
  <c r="S117" i="52"/>
  <c r="AJ117" i="52" s="1"/>
  <c r="I325" i="52"/>
  <c r="C52" i="42"/>
  <c r="M52" i="42"/>
  <c r="I352" i="52"/>
  <c r="I399" i="52"/>
  <c r="I146" i="52"/>
  <c r="G43" i="52"/>
  <c r="G40" i="52"/>
  <c r="O288" i="52"/>
  <c r="I294" i="52"/>
  <c r="I195" i="52"/>
  <c r="I148" i="52"/>
  <c r="C45" i="52"/>
  <c r="I323" i="52"/>
  <c r="I355" i="52"/>
  <c r="N288" i="52"/>
  <c r="O236" i="52"/>
  <c r="O444" i="52"/>
  <c r="O158" i="52"/>
  <c r="N158" i="52"/>
  <c r="B52" i="52"/>
  <c r="Q210" i="52"/>
  <c r="I322" i="52"/>
  <c r="L46" i="52"/>
  <c r="S124" i="52"/>
  <c r="AJ124" i="52" s="1"/>
  <c r="R340" i="52"/>
  <c r="S146" i="52"/>
  <c r="AJ146" i="52" s="1"/>
  <c r="R44" i="52"/>
  <c r="G51" i="52"/>
  <c r="S166" i="52"/>
  <c r="AJ166" i="52" s="1"/>
  <c r="S407" i="52"/>
  <c r="AJ407" i="52" s="1"/>
  <c r="O39" i="52"/>
  <c r="S387" i="52"/>
  <c r="AF49" i="52"/>
  <c r="I76" i="52"/>
  <c r="F24" i="52"/>
  <c r="I409" i="52"/>
  <c r="R184" i="52"/>
  <c r="S193" i="52"/>
  <c r="AJ193" i="52" s="1"/>
  <c r="AI387" i="52"/>
  <c r="V392" i="52"/>
  <c r="AJ215" i="52"/>
  <c r="I144" i="52"/>
  <c r="S143" i="52"/>
  <c r="AJ143" i="52" s="1"/>
  <c r="I324" i="52"/>
  <c r="I230" i="52"/>
  <c r="I429" i="52"/>
  <c r="R210" i="52"/>
  <c r="S130" i="52"/>
  <c r="AJ130" i="52" s="1"/>
  <c r="AJ423" i="52"/>
  <c r="Q47" i="52"/>
  <c r="S270" i="52"/>
  <c r="AJ270" i="52" s="1"/>
  <c r="I227" i="52"/>
  <c r="S216" i="52"/>
  <c r="AJ216" i="52" s="1"/>
  <c r="H38" i="52"/>
  <c r="D41" i="52"/>
  <c r="M314" i="52"/>
  <c r="I117" i="52"/>
  <c r="S149" i="52"/>
  <c r="AJ149" i="52" s="1"/>
  <c r="F80" i="52"/>
  <c r="S228" i="52"/>
  <c r="AJ228" i="52" s="1"/>
  <c r="Q52" i="52"/>
  <c r="I398" i="52"/>
  <c r="S129" i="52"/>
  <c r="AJ129" i="52" s="1"/>
  <c r="I170" i="52"/>
  <c r="M45" i="52"/>
  <c r="S112" i="52"/>
  <c r="AJ112" i="52" s="1"/>
  <c r="E35" i="52"/>
  <c r="I138" i="52"/>
  <c r="H48" i="52"/>
  <c r="D52" i="42"/>
  <c r="N52" i="42"/>
  <c r="AI205" i="52"/>
  <c r="V210" i="52"/>
  <c r="H41" i="52"/>
  <c r="AI335" i="52"/>
  <c r="V340" i="52"/>
  <c r="I223" i="52"/>
  <c r="I402" i="52"/>
  <c r="G46" i="52"/>
  <c r="M262" i="52"/>
  <c r="I332" i="52"/>
  <c r="AJ399" i="52"/>
  <c r="N35" i="52"/>
  <c r="S144" i="52"/>
  <c r="AJ144" i="52" s="1"/>
  <c r="S429" i="52"/>
  <c r="AJ429" i="52" s="1"/>
  <c r="W49" i="52"/>
  <c r="W54" i="52" s="1"/>
  <c r="AI179" i="52"/>
  <c r="V184" i="52"/>
  <c r="X289" i="52"/>
  <c r="S51" i="52"/>
  <c r="AJ51" i="52" s="1"/>
  <c r="Q184" i="52"/>
  <c r="G47" i="52"/>
  <c r="I303" i="52"/>
  <c r="I400" i="52"/>
  <c r="I382" i="52"/>
  <c r="I379" i="52"/>
  <c r="I302" i="52"/>
  <c r="I204" i="52"/>
  <c r="I255" i="52"/>
  <c r="I383" i="52"/>
  <c r="L444" i="52"/>
  <c r="L42" i="52"/>
  <c r="I407" i="52"/>
  <c r="H366" i="52"/>
  <c r="R366" i="52"/>
  <c r="L158" i="52"/>
  <c r="S137" i="52"/>
  <c r="I193" i="52"/>
  <c r="M37" i="52"/>
  <c r="Q158" i="52"/>
  <c r="I270" i="52"/>
  <c r="S201" i="52"/>
  <c r="AJ201" i="52" s="1"/>
  <c r="M210" i="52"/>
  <c r="I216" i="52"/>
  <c r="S397" i="52"/>
  <c r="S198" i="52"/>
  <c r="AJ198" i="52" s="1"/>
  <c r="C36" i="52"/>
  <c r="N48" i="52"/>
  <c r="L37" i="52"/>
  <c r="S115" i="52"/>
  <c r="AJ115" i="52" s="1"/>
  <c r="Z419" i="52"/>
  <c r="I228" i="52"/>
  <c r="O41" i="52"/>
  <c r="AI130" i="42"/>
  <c r="O44" i="52"/>
  <c r="S242" i="52"/>
  <c r="AJ242" i="52" s="1"/>
  <c r="I404" i="52"/>
  <c r="I326" i="52"/>
  <c r="I385" i="52"/>
  <c r="G41" i="52"/>
  <c r="I281" i="52"/>
  <c r="I282" i="52"/>
  <c r="N262" i="52"/>
  <c r="D418" i="52"/>
  <c r="I172" i="52"/>
  <c r="H39" i="52"/>
  <c r="H51" i="42"/>
  <c r="R51" i="42"/>
  <c r="O210" i="52"/>
  <c r="C51" i="42"/>
  <c r="M51" i="42"/>
  <c r="AJ371" i="52"/>
  <c r="S189" i="52"/>
  <c r="M52" i="52"/>
  <c r="G52" i="42"/>
  <c r="Q52" i="42"/>
  <c r="Q314" i="52"/>
  <c r="W263" i="52"/>
  <c r="I307" i="52"/>
  <c r="E47" i="52"/>
  <c r="I308" i="52"/>
  <c r="I229" i="52"/>
  <c r="O314" i="52"/>
  <c r="I408" i="52"/>
  <c r="I298" i="52"/>
  <c r="AJ163" i="52"/>
  <c r="D37" i="52"/>
  <c r="I123" i="52"/>
  <c r="AF419" i="52"/>
  <c r="S324" i="52"/>
  <c r="AJ324" i="52" s="1"/>
  <c r="AI361" i="52"/>
  <c r="V366" i="52"/>
  <c r="H46" i="52"/>
  <c r="N132" i="52"/>
  <c r="H45" i="52"/>
  <c r="AI153" i="52"/>
  <c r="V158" i="52"/>
  <c r="I349" i="52"/>
  <c r="S398" i="52"/>
  <c r="AJ398" i="52" s="1"/>
  <c r="S170" i="52"/>
  <c r="AJ170" i="52" s="1"/>
  <c r="R37" i="52"/>
  <c r="L34" i="52"/>
  <c r="O35" i="52"/>
  <c r="R288" i="52"/>
  <c r="C38" i="52"/>
  <c r="I333" i="52"/>
  <c r="C43" i="52"/>
  <c r="E38" i="52"/>
  <c r="I327" i="52"/>
  <c r="I177" i="52"/>
  <c r="G42" i="52"/>
  <c r="I142" i="52"/>
  <c r="AF621" i="52"/>
  <c r="I215" i="52"/>
  <c r="I319" i="52"/>
  <c r="I436" i="52"/>
  <c r="E48" i="52"/>
  <c r="I218" i="52"/>
  <c r="C47" i="52"/>
  <c r="I253" i="52"/>
  <c r="I141" i="52"/>
  <c r="I295" i="52"/>
  <c r="I248" i="52"/>
  <c r="I358" i="52"/>
  <c r="E46" i="52"/>
  <c r="H42" i="52"/>
  <c r="I334" i="52"/>
  <c r="H33" i="52"/>
  <c r="E366" i="52"/>
  <c r="O366" i="52"/>
  <c r="E51" i="42"/>
  <c r="O51" i="42"/>
  <c r="E43" i="52"/>
  <c r="I351" i="52"/>
  <c r="D34" i="52"/>
  <c r="I191" i="52"/>
  <c r="I348" i="52"/>
  <c r="I431" i="52"/>
  <c r="I329" i="52"/>
  <c r="H40" i="52"/>
  <c r="G48" i="52"/>
  <c r="I435" i="52"/>
  <c r="D35" i="52"/>
  <c r="I378" i="52"/>
  <c r="E36" i="52"/>
  <c r="C34" i="52"/>
  <c r="E34" i="52"/>
  <c r="G44" i="52"/>
  <c r="I434" i="52"/>
  <c r="D43" i="52"/>
  <c r="I175" i="52"/>
  <c r="H43" i="52"/>
  <c r="I243" i="52"/>
  <c r="I277" i="52"/>
  <c r="O184" i="52"/>
  <c r="I406" i="52"/>
  <c r="E52" i="42"/>
  <c r="O52" i="42"/>
  <c r="E418" i="52"/>
  <c r="O418" i="52"/>
  <c r="E53" i="52"/>
  <c r="L132" i="52"/>
  <c r="S111" i="52"/>
  <c r="L33" i="52"/>
  <c r="G45" i="52"/>
  <c r="AI309" i="52"/>
  <c r="V314" i="52"/>
  <c r="N392" i="52"/>
  <c r="S147" i="52"/>
  <c r="AJ147" i="52" s="1"/>
  <c r="S433" i="52"/>
  <c r="AJ433" i="52" s="1"/>
  <c r="M340" i="52"/>
  <c r="S122" i="52"/>
  <c r="AJ122" i="52" s="1"/>
  <c r="V49" i="52"/>
  <c r="AI127" i="52"/>
  <c r="V132" i="52"/>
  <c r="AI132" i="52" s="1"/>
  <c r="I137" i="52"/>
  <c r="S437" i="52"/>
  <c r="AJ437" i="52" s="1"/>
  <c r="S353" i="52"/>
  <c r="AJ353" i="52" s="1"/>
  <c r="S128" i="52"/>
  <c r="AJ128" i="52" s="1"/>
  <c r="C37" i="52"/>
  <c r="R47" i="52"/>
  <c r="Q39" i="52"/>
  <c r="I201" i="52"/>
  <c r="S225" i="52"/>
  <c r="AJ225" i="52" s="1"/>
  <c r="AD419" i="52"/>
  <c r="C52" i="52"/>
  <c r="AF54" i="52"/>
  <c r="N53" i="52"/>
  <c r="S53" i="52" s="1"/>
  <c r="AJ53" i="52" s="1"/>
  <c r="X49" i="52"/>
  <c r="X54" i="52" s="1"/>
  <c r="D48" i="52"/>
  <c r="M132" i="52"/>
  <c r="M33" i="52"/>
  <c r="AC49" i="52"/>
  <c r="AC54" i="52" s="1"/>
  <c r="E41" i="52"/>
  <c r="H418" i="52"/>
  <c r="AI52" i="42"/>
  <c r="S301" i="52"/>
  <c r="AJ301" i="52" s="1"/>
  <c r="S279" i="52"/>
  <c r="AJ279" i="52" s="1"/>
  <c r="Q236" i="52"/>
  <c r="E44" i="52"/>
  <c r="I242" i="52"/>
  <c r="M392" i="52"/>
  <c r="S336" i="52"/>
  <c r="AJ336" i="52" s="1"/>
  <c r="S310" i="52"/>
  <c r="AJ310" i="52" s="1"/>
  <c r="S388" i="52"/>
  <c r="S284" i="52"/>
  <c r="AJ284" i="52" s="1"/>
  <c r="S258" i="52"/>
  <c r="AJ258" i="52" s="1"/>
  <c r="S232" i="52"/>
  <c r="AJ232" i="52" s="1"/>
  <c r="B37" i="52" l="1"/>
  <c r="S413" i="52"/>
  <c r="AJ413" i="52" s="1"/>
  <c r="H132" i="52"/>
  <c r="AJ387" i="52"/>
  <c r="S335" i="52"/>
  <c r="AJ335" i="52" s="1"/>
  <c r="H158" i="52"/>
  <c r="O132" i="52"/>
  <c r="S52" i="52"/>
  <c r="AJ52" i="52" s="1"/>
  <c r="I149" i="52"/>
  <c r="I377" i="52"/>
  <c r="G418" i="52"/>
  <c r="I118" i="52"/>
  <c r="I143" i="52"/>
  <c r="B40" i="52"/>
  <c r="O54" i="52"/>
  <c r="S180" i="52"/>
  <c r="AJ180" i="52" s="1"/>
  <c r="S440" i="52"/>
  <c r="AJ440" i="52" s="1"/>
  <c r="S205" i="52"/>
  <c r="AJ205" i="52" s="1"/>
  <c r="L210" i="52"/>
  <c r="E210" i="52"/>
  <c r="S231" i="52"/>
  <c r="AJ231" i="52" s="1"/>
  <c r="S35" i="52"/>
  <c r="AJ35" i="52" s="1"/>
  <c r="C44" i="52"/>
  <c r="AI444" i="52"/>
  <c r="D340" i="52"/>
  <c r="AF289" i="52"/>
  <c r="B340" i="52"/>
  <c r="S42" i="52"/>
  <c r="AJ42" i="52" s="1"/>
  <c r="I151" i="52"/>
  <c r="AJ189" i="52"/>
  <c r="S210" i="52"/>
  <c r="Z289" i="52"/>
  <c r="AJ137" i="52"/>
  <c r="D392" i="52"/>
  <c r="AI392" i="52"/>
  <c r="V393" i="52" s="1"/>
  <c r="H340" i="52"/>
  <c r="S39" i="52"/>
  <c r="AJ39" i="52" s="1"/>
  <c r="AC289" i="52"/>
  <c r="C39" i="52"/>
  <c r="D132" i="52"/>
  <c r="L51" i="42"/>
  <c r="S129" i="42"/>
  <c r="B47" i="52"/>
  <c r="Q392" i="52"/>
  <c r="I127" i="52"/>
  <c r="I413" i="52"/>
  <c r="S33" i="52"/>
  <c r="E184" i="52"/>
  <c r="C418" i="52"/>
  <c r="S34" i="52"/>
  <c r="AJ34" i="52" s="1"/>
  <c r="E45" i="52"/>
  <c r="S392" i="52"/>
  <c r="S37" i="52"/>
  <c r="AJ37" i="52" s="1"/>
  <c r="E39" i="52"/>
  <c r="I122" i="52"/>
  <c r="AI210" i="52"/>
  <c r="E444" i="52"/>
  <c r="B366" i="52"/>
  <c r="C158" i="52"/>
  <c r="G39" i="52"/>
  <c r="B51" i="42"/>
  <c r="I129" i="42"/>
  <c r="I121" i="52"/>
  <c r="S45" i="52"/>
  <c r="AJ45" i="52" s="1"/>
  <c r="H444" i="52"/>
  <c r="B35" i="52"/>
  <c r="E340" i="52"/>
  <c r="B36" i="52"/>
  <c r="C184" i="52"/>
  <c r="R49" i="52"/>
  <c r="AE289" i="52"/>
  <c r="N418" i="52"/>
  <c r="I523" i="52"/>
  <c r="G236" i="52"/>
  <c r="C288" i="52"/>
  <c r="AI340" i="52"/>
  <c r="V341" i="52" s="1"/>
  <c r="I120" i="52"/>
  <c r="AB289" i="52"/>
  <c r="V289" i="52"/>
  <c r="B288" i="52"/>
  <c r="L236" i="52"/>
  <c r="I363" i="52"/>
  <c r="B52" i="42"/>
  <c r="I130" i="42"/>
  <c r="I267" i="52"/>
  <c r="G444" i="52"/>
  <c r="D444" i="52"/>
  <c r="AD289" i="52"/>
  <c r="I113" i="52"/>
  <c r="I114" i="52"/>
  <c r="AB263" i="52"/>
  <c r="AA263" i="52"/>
  <c r="Z263" i="52"/>
  <c r="R54" i="52"/>
  <c r="I115" i="52"/>
  <c r="AI49" i="52"/>
  <c r="V54" i="52"/>
  <c r="AI314" i="52"/>
  <c r="AJ111" i="52"/>
  <c r="S132" i="52"/>
  <c r="H288" i="52"/>
  <c r="G314" i="52"/>
  <c r="D262" i="52"/>
  <c r="S439" i="52"/>
  <c r="AJ439" i="52" s="1"/>
  <c r="B44" i="52"/>
  <c r="AH263" i="52"/>
  <c r="AG289" i="52"/>
  <c r="S46" i="52"/>
  <c r="AJ46" i="52" s="1"/>
  <c r="S257" i="52"/>
  <c r="E262" i="52"/>
  <c r="I365" i="52"/>
  <c r="N49" i="52"/>
  <c r="D314" i="52"/>
  <c r="B43" i="52"/>
  <c r="H314" i="52"/>
  <c r="AE263" i="52"/>
  <c r="D184" i="52"/>
  <c r="S179" i="52"/>
  <c r="AJ179" i="52" s="1"/>
  <c r="L184" i="52"/>
  <c r="L262" i="52"/>
  <c r="B132" i="52"/>
  <c r="D158" i="52"/>
  <c r="S206" i="52"/>
  <c r="AJ206" i="52" s="1"/>
  <c r="C262" i="52"/>
  <c r="C33" i="52"/>
  <c r="I33" i="52" s="1"/>
  <c r="D236" i="52"/>
  <c r="L49" i="52"/>
  <c r="B39" i="52"/>
  <c r="G262" i="52"/>
  <c r="G288" i="52"/>
  <c r="B184" i="52"/>
  <c r="C392" i="52"/>
  <c r="AA289" i="52"/>
  <c r="I397" i="52"/>
  <c r="B38" i="52"/>
  <c r="G184" i="52"/>
  <c r="H236" i="52"/>
  <c r="I126" i="52"/>
  <c r="W289" i="52"/>
  <c r="E314" i="52"/>
  <c r="I124" i="52"/>
  <c r="S47" i="52"/>
  <c r="AJ47" i="52" s="1"/>
  <c r="H184" i="52"/>
  <c r="G210" i="52"/>
  <c r="AJ345" i="52"/>
  <c r="H262" i="52"/>
  <c r="D210" i="52"/>
  <c r="S44" i="52"/>
  <c r="AJ44" i="52" s="1"/>
  <c r="S153" i="52"/>
  <c r="AJ153" i="52" s="1"/>
  <c r="S48" i="52"/>
  <c r="AJ48" i="52" s="1"/>
  <c r="B41" i="52"/>
  <c r="I372" i="52"/>
  <c r="E132" i="52"/>
  <c r="I163" i="52"/>
  <c r="C444" i="52"/>
  <c r="AB419" i="52"/>
  <c r="V419" i="52"/>
  <c r="AG419" i="52"/>
  <c r="AA419" i="52"/>
  <c r="AE419" i="52"/>
  <c r="AI184" i="52"/>
  <c r="G392" i="52"/>
  <c r="I40" i="52"/>
  <c r="B42" i="52"/>
  <c r="B418" i="52"/>
  <c r="S361" i="52"/>
  <c r="AJ361" i="52" s="1"/>
  <c r="B46" i="52"/>
  <c r="S309" i="52"/>
  <c r="AJ309" i="52" s="1"/>
  <c r="L314" i="52"/>
  <c r="I416" i="52"/>
  <c r="E158" i="52"/>
  <c r="L366" i="52"/>
  <c r="B444" i="52"/>
  <c r="Q49" i="52"/>
  <c r="Q132" i="52"/>
  <c r="S283" i="52"/>
  <c r="AJ283" i="52" s="1"/>
  <c r="L288" i="52"/>
  <c r="G33" i="52"/>
  <c r="I119" i="52"/>
  <c r="S288" i="52"/>
  <c r="Y263" i="52"/>
  <c r="X419" i="52"/>
  <c r="I37" i="52"/>
  <c r="C210" i="52"/>
  <c r="H392" i="52"/>
  <c r="C236" i="52"/>
  <c r="I53" i="52"/>
  <c r="G81" i="52"/>
  <c r="F81" i="52"/>
  <c r="E81" i="52"/>
  <c r="C81" i="52"/>
  <c r="H81" i="52"/>
  <c r="B81" i="52"/>
  <c r="I81" i="52" s="1"/>
  <c r="D81" i="52"/>
  <c r="B48" i="52"/>
  <c r="E236" i="52"/>
  <c r="E288" i="52"/>
  <c r="E392" i="52"/>
  <c r="I139" i="52"/>
  <c r="B158" i="52"/>
  <c r="C340" i="52"/>
  <c r="B34" i="52"/>
  <c r="I116" i="52"/>
  <c r="B236" i="52"/>
  <c r="D49" i="52"/>
  <c r="L340" i="52"/>
  <c r="I112" i="52"/>
  <c r="L52" i="42"/>
  <c r="S130" i="42"/>
  <c r="AI158" i="52"/>
  <c r="V159" i="52"/>
  <c r="AI366" i="52"/>
  <c r="V367" i="52"/>
  <c r="B45" i="52"/>
  <c r="AF263" i="52"/>
  <c r="I361" i="52"/>
  <c r="AJ397" i="52"/>
  <c r="S418" i="52"/>
  <c r="G158" i="52"/>
  <c r="S36" i="52"/>
  <c r="AJ36" i="52" s="1"/>
  <c r="M49" i="52"/>
  <c r="M54" i="52" s="1"/>
  <c r="C314" i="52"/>
  <c r="H210" i="52"/>
  <c r="D288" i="52"/>
  <c r="AC263" i="52"/>
  <c r="G340" i="52"/>
  <c r="I241" i="52"/>
  <c r="I423" i="52"/>
  <c r="AH289" i="52"/>
  <c r="AI236" i="52"/>
  <c r="V237" i="52" s="1"/>
  <c r="G132" i="52"/>
  <c r="I125" i="52"/>
  <c r="V263" i="52"/>
  <c r="B314" i="52"/>
  <c r="O49" i="52"/>
  <c r="N54" i="52"/>
  <c r="I471" i="52"/>
  <c r="S158" i="52" l="1"/>
  <c r="S340" i="52"/>
  <c r="G49" i="52"/>
  <c r="I257" i="52"/>
  <c r="I262" i="52" s="1"/>
  <c r="I132" i="52"/>
  <c r="B133" i="52" s="1"/>
  <c r="I439" i="52"/>
  <c r="I444" i="52" s="1"/>
  <c r="I418" i="52"/>
  <c r="E419" i="52" s="1"/>
  <c r="H133" i="52"/>
  <c r="AB315" i="52"/>
  <c r="AA315" i="52"/>
  <c r="Z315" i="52"/>
  <c r="AE315" i="52"/>
  <c r="AG315" i="52"/>
  <c r="AF315" i="52"/>
  <c r="Y315" i="52"/>
  <c r="W315" i="52"/>
  <c r="X315" i="52"/>
  <c r="AD315" i="52"/>
  <c r="AC315" i="52"/>
  <c r="AH315" i="52"/>
  <c r="Q133" i="52"/>
  <c r="N133" i="52"/>
  <c r="L133" i="52"/>
  <c r="P133" i="52"/>
  <c r="AJ132" i="52"/>
  <c r="O133" i="52"/>
  <c r="M133" i="52"/>
  <c r="R133" i="52"/>
  <c r="T132" i="52"/>
  <c r="I51" i="42"/>
  <c r="AB211" i="52"/>
  <c r="AG211" i="52"/>
  <c r="AF211" i="52"/>
  <c r="AH211" i="52"/>
  <c r="AA211" i="52"/>
  <c r="AC211" i="52"/>
  <c r="W211" i="52"/>
  <c r="X211" i="52"/>
  <c r="Y211" i="52"/>
  <c r="AE211" i="52"/>
  <c r="Z211" i="52"/>
  <c r="AD211" i="52"/>
  <c r="AB445" i="52"/>
  <c r="AC445" i="52"/>
  <c r="Z445" i="52"/>
  <c r="W445" i="52"/>
  <c r="AD445" i="52"/>
  <c r="AA445" i="52"/>
  <c r="Y445" i="52"/>
  <c r="AG445" i="52"/>
  <c r="AH445" i="52"/>
  <c r="AE445" i="52"/>
  <c r="AF445" i="52"/>
  <c r="X445" i="52"/>
  <c r="B51" i="52"/>
  <c r="E51" i="52"/>
  <c r="G52" i="52"/>
  <c r="D54" i="52"/>
  <c r="AB159" i="52"/>
  <c r="AE159" i="52"/>
  <c r="AD159" i="52"/>
  <c r="AC159" i="52"/>
  <c r="Z159" i="52"/>
  <c r="X159" i="52"/>
  <c r="AH159" i="52"/>
  <c r="AF159" i="52"/>
  <c r="W159" i="52"/>
  <c r="AI159" i="52" s="1"/>
  <c r="AG159" i="52"/>
  <c r="AA159" i="52"/>
  <c r="Y159" i="52"/>
  <c r="P289" i="52"/>
  <c r="R289" i="52"/>
  <c r="M289" i="52"/>
  <c r="O289" i="52"/>
  <c r="N289" i="52"/>
  <c r="Q289" i="52"/>
  <c r="L289" i="52"/>
  <c r="AJ288" i="52"/>
  <c r="T288" i="52"/>
  <c r="S366" i="52"/>
  <c r="E49" i="52"/>
  <c r="I44" i="52"/>
  <c r="I440" i="52"/>
  <c r="I52" i="42"/>
  <c r="I36" i="52"/>
  <c r="AJ392" i="52"/>
  <c r="R393" i="52"/>
  <c r="L393" i="52"/>
  <c r="M393" i="52"/>
  <c r="T392" i="52"/>
  <c r="N393" i="52"/>
  <c r="O393" i="52"/>
  <c r="P393" i="52"/>
  <c r="Q393" i="52"/>
  <c r="I309" i="52"/>
  <c r="I314" i="52" s="1"/>
  <c r="I310" i="52"/>
  <c r="AB185" i="52"/>
  <c r="Y185" i="52"/>
  <c r="W185" i="52"/>
  <c r="Z185" i="52"/>
  <c r="X185" i="52"/>
  <c r="AA185" i="52"/>
  <c r="AD185" i="52"/>
  <c r="AH185" i="52"/>
  <c r="AF185" i="52"/>
  <c r="AG185" i="52"/>
  <c r="AC185" i="52"/>
  <c r="AE185" i="52"/>
  <c r="D50" i="52"/>
  <c r="I153" i="52"/>
  <c r="I158" i="52" s="1"/>
  <c r="H49" i="52"/>
  <c r="I47" i="52"/>
  <c r="I284" i="52"/>
  <c r="AI263" i="52"/>
  <c r="AB237" i="52"/>
  <c r="AA237" i="52"/>
  <c r="AE237" i="52"/>
  <c r="W237" i="52"/>
  <c r="Z237" i="52"/>
  <c r="X237" i="52"/>
  <c r="AF237" i="52"/>
  <c r="Y237" i="52"/>
  <c r="AG237" i="52"/>
  <c r="AH237" i="52"/>
  <c r="AD237" i="52"/>
  <c r="AC237" i="52"/>
  <c r="I34" i="52"/>
  <c r="I39" i="52"/>
  <c r="AJ257" i="52"/>
  <c r="S262" i="52"/>
  <c r="V315" i="52"/>
  <c r="S184" i="52"/>
  <c r="AI289" i="52"/>
  <c r="D51" i="52"/>
  <c r="I180" i="52"/>
  <c r="I35" i="52"/>
  <c r="C49" i="52"/>
  <c r="I258" i="52"/>
  <c r="I206" i="52"/>
  <c r="G50" i="52"/>
  <c r="I45" i="52"/>
  <c r="S236" i="52"/>
  <c r="D419" i="52"/>
  <c r="H419" i="52"/>
  <c r="B419" i="52"/>
  <c r="I205" i="52"/>
  <c r="I210" i="52" s="1"/>
  <c r="B210" i="52"/>
  <c r="I43" i="52"/>
  <c r="S314" i="52"/>
  <c r="C50" i="52"/>
  <c r="B49" i="52"/>
  <c r="AB393" i="52"/>
  <c r="Z393" i="52"/>
  <c r="AA393" i="52"/>
  <c r="W393" i="52"/>
  <c r="AH393" i="52"/>
  <c r="AD393" i="52"/>
  <c r="X393" i="52"/>
  <c r="Y393" i="52"/>
  <c r="AG393" i="52"/>
  <c r="AC393" i="52"/>
  <c r="AE393" i="52"/>
  <c r="AF393" i="52"/>
  <c r="Q54" i="52"/>
  <c r="S49" i="52"/>
  <c r="AJ49" i="52" s="1"/>
  <c r="AJ158" i="52"/>
  <c r="M159" i="52"/>
  <c r="L159" i="52"/>
  <c r="T158" i="52"/>
  <c r="O159" i="52"/>
  <c r="N159" i="52"/>
  <c r="P159" i="52"/>
  <c r="Q159" i="52"/>
  <c r="R159" i="52"/>
  <c r="B262" i="52"/>
  <c r="V185" i="52"/>
  <c r="I38" i="52"/>
  <c r="AI54" i="52"/>
  <c r="V55" i="52"/>
  <c r="I388" i="52"/>
  <c r="M419" i="52"/>
  <c r="N419" i="52"/>
  <c r="O419" i="52"/>
  <c r="Q419" i="52"/>
  <c r="R419" i="52"/>
  <c r="P419" i="52"/>
  <c r="L419" i="52"/>
  <c r="T418" i="52"/>
  <c r="AJ418" i="52"/>
  <c r="N341" i="52"/>
  <c r="T340" i="52"/>
  <c r="O341" i="52"/>
  <c r="AJ340" i="52"/>
  <c r="P341" i="52"/>
  <c r="M341" i="52"/>
  <c r="R341" i="52"/>
  <c r="L341" i="52"/>
  <c r="Q341" i="52"/>
  <c r="S444" i="52"/>
  <c r="I283" i="52"/>
  <c r="L54" i="52"/>
  <c r="AI393" i="52"/>
  <c r="R211" i="52"/>
  <c r="T210" i="52"/>
  <c r="Q211" i="52"/>
  <c r="M211" i="52"/>
  <c r="O211" i="52"/>
  <c r="N211" i="52"/>
  <c r="L211" i="52"/>
  <c r="AJ210" i="52"/>
  <c r="P211" i="52"/>
  <c r="I335" i="52"/>
  <c r="I340" i="52" s="1"/>
  <c r="I179" i="52"/>
  <c r="I184" i="52" s="1"/>
  <c r="E52" i="52"/>
  <c r="G54" i="52"/>
  <c r="E50" i="52"/>
  <c r="AB341" i="52"/>
  <c r="AA341" i="52"/>
  <c r="Z341" i="52"/>
  <c r="AD341" i="52"/>
  <c r="Y341" i="52"/>
  <c r="W341" i="52"/>
  <c r="AH341" i="52"/>
  <c r="AF341" i="52"/>
  <c r="AG341" i="52"/>
  <c r="X341" i="52"/>
  <c r="AC341" i="52"/>
  <c r="AE341" i="52"/>
  <c r="I232" i="52"/>
  <c r="I387" i="52"/>
  <c r="I392" i="52" s="1"/>
  <c r="I46" i="52"/>
  <c r="AI419" i="52"/>
  <c r="AJ33" i="52"/>
  <c r="S51" i="42"/>
  <c r="AJ51" i="42" s="1"/>
  <c r="C51" i="52"/>
  <c r="H52" i="52"/>
  <c r="I336" i="52"/>
  <c r="AB367" i="52"/>
  <c r="AF367" i="52"/>
  <c r="Z367" i="52"/>
  <c r="AI367" i="52" s="1"/>
  <c r="AD367" i="52"/>
  <c r="AA367" i="52"/>
  <c r="AC367" i="52"/>
  <c r="AG367" i="52"/>
  <c r="AH367" i="52"/>
  <c r="X367" i="52"/>
  <c r="Y367" i="52"/>
  <c r="AE367" i="52"/>
  <c r="W367" i="52"/>
  <c r="S52" i="42"/>
  <c r="AJ52" i="42" s="1"/>
  <c r="I231" i="52"/>
  <c r="I236" i="52" s="1"/>
  <c r="I48" i="52"/>
  <c r="H50" i="52"/>
  <c r="B392" i="52"/>
  <c r="I41" i="52"/>
  <c r="C132" i="52"/>
  <c r="I288" i="52"/>
  <c r="S154" i="52"/>
  <c r="AJ154" i="52" s="1"/>
  <c r="L50" i="52"/>
  <c r="B54" i="52"/>
  <c r="V211" i="52"/>
  <c r="V445" i="52"/>
  <c r="G445" i="52" l="1"/>
  <c r="D445" i="52"/>
  <c r="F445" i="52"/>
  <c r="B445" i="52"/>
  <c r="C445" i="52"/>
  <c r="I445" i="52" s="1"/>
  <c r="H445" i="52"/>
  <c r="E445" i="52"/>
  <c r="I133" i="52"/>
  <c r="F419" i="52"/>
  <c r="C133" i="52"/>
  <c r="S54" i="52"/>
  <c r="C419" i="52"/>
  <c r="S133" i="52"/>
  <c r="AJ133" i="52" s="1"/>
  <c r="D133" i="52"/>
  <c r="G419" i="52"/>
  <c r="I419" i="52" s="1"/>
  <c r="E133" i="52"/>
  <c r="G133" i="52"/>
  <c r="F133" i="52"/>
  <c r="AI341" i="52"/>
  <c r="AI185" i="52"/>
  <c r="AI237" i="52"/>
  <c r="C185" i="52"/>
  <c r="B185" i="52"/>
  <c r="E185" i="52"/>
  <c r="D185" i="52"/>
  <c r="H185" i="52"/>
  <c r="G185" i="52"/>
  <c r="F185" i="52"/>
  <c r="F159" i="52"/>
  <c r="H159" i="52"/>
  <c r="E159" i="52"/>
  <c r="D159" i="52"/>
  <c r="G159" i="52"/>
  <c r="C159" i="52"/>
  <c r="B159" i="52"/>
  <c r="H341" i="52"/>
  <c r="G341" i="52"/>
  <c r="E341" i="52"/>
  <c r="D341" i="52"/>
  <c r="F341" i="52"/>
  <c r="C341" i="52"/>
  <c r="B341" i="52"/>
  <c r="H54" i="52"/>
  <c r="I129" i="52"/>
  <c r="S159" i="52"/>
  <c r="AJ159" i="52" s="1"/>
  <c r="I51" i="52"/>
  <c r="F211" i="52"/>
  <c r="D211" i="52"/>
  <c r="G211" i="52"/>
  <c r="H211" i="52"/>
  <c r="E211" i="52"/>
  <c r="C211" i="52"/>
  <c r="B211" i="52"/>
  <c r="T236" i="52"/>
  <c r="Q237" i="52"/>
  <c r="L237" i="52"/>
  <c r="P237" i="52"/>
  <c r="AJ236" i="52"/>
  <c r="R237" i="52"/>
  <c r="M237" i="52"/>
  <c r="N237" i="52"/>
  <c r="O237" i="52"/>
  <c r="D393" i="52"/>
  <c r="G393" i="52"/>
  <c r="F393" i="52"/>
  <c r="H393" i="52"/>
  <c r="C393" i="52"/>
  <c r="E393" i="52"/>
  <c r="B393" i="52"/>
  <c r="S211" i="52"/>
  <c r="S419" i="52"/>
  <c r="AJ419" i="52" s="1"/>
  <c r="I49" i="52"/>
  <c r="N367" i="52"/>
  <c r="P367" i="52"/>
  <c r="AJ366" i="52"/>
  <c r="L367" i="52"/>
  <c r="R367" i="52"/>
  <c r="M367" i="52"/>
  <c r="Q367" i="52"/>
  <c r="O367" i="52"/>
  <c r="T366" i="52"/>
  <c r="S50" i="52"/>
  <c r="AJ50" i="52" s="1"/>
  <c r="I52" i="52"/>
  <c r="L445" i="52"/>
  <c r="Q445" i="52"/>
  <c r="O445" i="52"/>
  <c r="N445" i="52"/>
  <c r="P445" i="52"/>
  <c r="M445" i="52"/>
  <c r="T444" i="52"/>
  <c r="R445" i="52"/>
  <c r="AJ444" i="52"/>
  <c r="AB55" i="52"/>
  <c r="AH55" i="52"/>
  <c r="AE55" i="52"/>
  <c r="AD55" i="52"/>
  <c r="AA55" i="52"/>
  <c r="AG55" i="52"/>
  <c r="X55" i="52"/>
  <c r="AI55" i="52" s="1"/>
  <c r="AC55" i="52"/>
  <c r="Z55" i="52"/>
  <c r="Y55" i="52"/>
  <c r="AF55" i="52"/>
  <c r="W55" i="52"/>
  <c r="T184" i="52"/>
  <c r="Q185" i="52"/>
  <c r="N185" i="52"/>
  <c r="L185" i="52"/>
  <c r="O185" i="52"/>
  <c r="R185" i="52"/>
  <c r="P185" i="52"/>
  <c r="AJ184" i="52"/>
  <c r="M185" i="52"/>
  <c r="I154" i="52"/>
  <c r="H263" i="52"/>
  <c r="G263" i="52"/>
  <c r="F263" i="52"/>
  <c r="B263" i="52"/>
  <c r="E263" i="52"/>
  <c r="D263" i="52"/>
  <c r="C263" i="52"/>
  <c r="AJ54" i="52"/>
  <c r="O55" i="52"/>
  <c r="L55" i="52"/>
  <c r="M55" i="52"/>
  <c r="R55" i="52"/>
  <c r="T54" i="52"/>
  <c r="N55" i="52"/>
  <c r="P55" i="52"/>
  <c r="Q55" i="52"/>
  <c r="I130" i="52"/>
  <c r="M315" i="52"/>
  <c r="N315" i="52"/>
  <c r="T314" i="52"/>
  <c r="O315" i="52"/>
  <c r="Q315" i="52"/>
  <c r="AJ314" i="52"/>
  <c r="L315" i="52"/>
  <c r="R315" i="52"/>
  <c r="P315" i="52"/>
  <c r="AI315" i="52"/>
  <c r="S393" i="52"/>
  <c r="AJ393" i="52" s="1"/>
  <c r="S289" i="52"/>
  <c r="AJ289" i="52" s="1"/>
  <c r="B50" i="52"/>
  <c r="C289" i="52"/>
  <c r="B289" i="52"/>
  <c r="H289" i="52"/>
  <c r="G289" i="52"/>
  <c r="D289" i="52"/>
  <c r="E289" i="52"/>
  <c r="F289" i="52"/>
  <c r="AI445" i="52"/>
  <c r="E237" i="52"/>
  <c r="B237" i="52"/>
  <c r="D237" i="52"/>
  <c r="C237" i="52"/>
  <c r="H237" i="52"/>
  <c r="G237" i="52"/>
  <c r="F237" i="52"/>
  <c r="AI211" i="52"/>
  <c r="S341" i="52"/>
  <c r="AJ341" i="52" s="1"/>
  <c r="P263" i="52"/>
  <c r="O263" i="52"/>
  <c r="N263" i="52"/>
  <c r="M263" i="52"/>
  <c r="L263" i="52"/>
  <c r="Q263" i="52"/>
  <c r="T262" i="52"/>
  <c r="AJ262" i="52"/>
  <c r="R263" i="52"/>
  <c r="G315" i="52"/>
  <c r="F315" i="52"/>
  <c r="C315" i="52"/>
  <c r="D315" i="52"/>
  <c r="H315" i="52"/>
  <c r="B315" i="52"/>
  <c r="E315" i="52"/>
  <c r="E54" i="52"/>
  <c r="S445" i="52" l="1"/>
  <c r="AJ445" i="52" s="1"/>
  <c r="I211" i="52"/>
  <c r="I237" i="52"/>
  <c r="I315" i="52"/>
  <c r="I289" i="52"/>
  <c r="S237" i="52"/>
  <c r="AJ237" i="52" s="1"/>
  <c r="I263" i="52"/>
  <c r="S55" i="52"/>
  <c r="AJ55" i="52" s="1"/>
  <c r="S185" i="52"/>
  <c r="AJ185" i="52" s="1"/>
  <c r="I393" i="52"/>
  <c r="I341" i="52"/>
  <c r="I159" i="52"/>
  <c r="S315" i="52"/>
  <c r="AJ315" i="52" s="1"/>
  <c r="I50" i="52"/>
  <c r="S367" i="52"/>
  <c r="AJ367" i="52" s="1"/>
  <c r="I185" i="52"/>
  <c r="S263" i="52"/>
  <c r="AJ263" i="52" s="1"/>
  <c r="AJ211" i="52"/>
  <c r="I572" i="51" l="1"/>
  <c r="I568" i="51"/>
  <c r="I545" i="51"/>
  <c r="I541" i="51"/>
  <c r="I537" i="51"/>
  <c r="I504" i="51"/>
  <c r="I502" i="51"/>
  <c r="I486" i="51"/>
  <c r="I485" i="51"/>
  <c r="I483" i="51"/>
  <c r="I482" i="51"/>
  <c r="I479" i="51"/>
  <c r="I451" i="51" l="1"/>
  <c r="I455" i="51"/>
  <c r="I491" i="51"/>
  <c r="I495" i="51"/>
  <c r="I529" i="51"/>
  <c r="I533" i="51"/>
  <c r="I556" i="51"/>
  <c r="I560" i="51"/>
  <c r="I564" i="51"/>
  <c r="I477" i="51"/>
  <c r="I481" i="51"/>
  <c r="I487" i="51"/>
  <c r="I503" i="51"/>
  <c r="I507" i="51"/>
  <c r="I511" i="51"/>
  <c r="I515" i="51"/>
  <c r="I519" i="51"/>
  <c r="I546" i="51"/>
  <c r="I573" i="51"/>
  <c r="I492" i="51"/>
  <c r="I530" i="51"/>
  <c r="I534" i="51"/>
  <c r="I538" i="51"/>
  <c r="I542" i="51"/>
  <c r="I553" i="51"/>
  <c r="I557" i="51"/>
  <c r="I561" i="51"/>
  <c r="I565" i="51"/>
  <c r="I469" i="51"/>
  <c r="I478" i="51"/>
  <c r="I488" i="51"/>
  <c r="I508" i="51"/>
  <c r="I512" i="51"/>
  <c r="I516" i="51"/>
  <c r="I520" i="51"/>
  <c r="I547" i="51"/>
  <c r="I570" i="51"/>
  <c r="I493" i="51"/>
  <c r="I531" i="51"/>
  <c r="I558" i="51"/>
  <c r="I466" i="51"/>
  <c r="I475" i="51"/>
  <c r="I484" i="51"/>
  <c r="I489" i="51"/>
  <c r="I501" i="51"/>
  <c r="I505" i="51"/>
  <c r="I509" i="51"/>
  <c r="I513" i="51"/>
  <c r="I517" i="51"/>
  <c r="I521" i="51"/>
  <c r="I544" i="51"/>
  <c r="I571" i="51"/>
  <c r="I539" i="51"/>
  <c r="I562" i="51"/>
  <c r="I454" i="51"/>
  <c r="I458" i="51"/>
  <c r="I462" i="51"/>
  <c r="I490" i="51"/>
  <c r="I494" i="51"/>
  <c r="I528" i="51"/>
  <c r="I532" i="51"/>
  <c r="I536" i="51"/>
  <c r="I540" i="51"/>
  <c r="I555" i="51"/>
  <c r="I559" i="51"/>
  <c r="I563" i="51"/>
  <c r="I567" i="51"/>
  <c r="I527" i="51"/>
  <c r="I535" i="51"/>
  <c r="I554" i="51"/>
  <c r="I566" i="51"/>
  <c r="I467" i="51"/>
  <c r="F77" i="51"/>
  <c r="I476" i="51"/>
  <c r="I480" i="51"/>
  <c r="I506" i="51"/>
  <c r="I510" i="51"/>
  <c r="I514" i="51"/>
  <c r="I518" i="51"/>
  <c r="I543" i="51"/>
  <c r="AG50" i="51"/>
  <c r="AD210" i="51"/>
  <c r="P95" i="51"/>
  <c r="AG51" i="51" l="1"/>
  <c r="AA288" i="51"/>
  <c r="AG340" i="51"/>
  <c r="I522" i="51"/>
  <c r="AD288" i="51"/>
  <c r="AI235" i="51"/>
  <c r="AJ235" i="51" s="1"/>
  <c r="AG53" i="51"/>
  <c r="AI183" i="51"/>
  <c r="AJ183" i="51" s="1"/>
  <c r="AI157" i="51"/>
  <c r="AJ157" i="51" s="1"/>
  <c r="AI182" i="51"/>
  <c r="AJ182" i="51" s="1"/>
  <c r="AG33" i="51"/>
  <c r="F79" i="51"/>
  <c r="W288" i="51"/>
  <c r="AC33" i="51"/>
  <c r="AH418" i="51"/>
  <c r="AD418" i="51"/>
  <c r="AI311" i="51"/>
  <c r="AJ311" i="51" s="1"/>
  <c r="AI259" i="51"/>
  <c r="AJ259" i="51" s="1"/>
  <c r="AI208" i="51"/>
  <c r="AJ208" i="51" s="1"/>
  <c r="AH51" i="51"/>
  <c r="Z41" i="51"/>
  <c r="AG52" i="51"/>
  <c r="AG44" i="51"/>
  <c r="AG366" i="51"/>
  <c r="AI400" i="51"/>
  <c r="V340" i="51"/>
  <c r="AI319" i="51"/>
  <c r="AH340" i="51"/>
  <c r="AI296" i="51"/>
  <c r="W314" i="51"/>
  <c r="AE34" i="51"/>
  <c r="AI248" i="51"/>
  <c r="AI203" i="51"/>
  <c r="AI295" i="51"/>
  <c r="AG314" i="51"/>
  <c r="AI283" i="51"/>
  <c r="AI246" i="51"/>
  <c r="AI219" i="51"/>
  <c r="AC53" i="51"/>
  <c r="AI130" i="51"/>
  <c r="AE47" i="51"/>
  <c r="AD44" i="51"/>
  <c r="W43" i="51"/>
  <c r="AD36" i="51"/>
  <c r="W35" i="51"/>
  <c r="AA33" i="51"/>
  <c r="AI181" i="51"/>
  <c r="AJ181" i="51" s="1"/>
  <c r="AI146" i="51"/>
  <c r="AH53" i="51"/>
  <c r="AD52" i="51"/>
  <c r="AH48" i="51"/>
  <c r="AD47" i="51"/>
  <c r="AD43" i="51"/>
  <c r="AG40" i="51"/>
  <c r="AC39" i="51"/>
  <c r="AG36" i="51"/>
  <c r="AC35" i="51"/>
  <c r="P102" i="51"/>
  <c r="P24" i="51" s="1"/>
  <c r="AG444" i="51"/>
  <c r="AI233" i="51"/>
  <c r="AJ233" i="51" s="1"/>
  <c r="AH38" i="51"/>
  <c r="AG288" i="51"/>
  <c r="AI207" i="51"/>
  <c r="AJ207" i="51" s="1"/>
  <c r="AH184" i="51"/>
  <c r="AI227" i="51"/>
  <c r="I452" i="51"/>
  <c r="F62" i="51"/>
  <c r="I463" i="51"/>
  <c r="F73" i="51"/>
  <c r="N53" i="51"/>
  <c r="Z53" i="51"/>
  <c r="AI398" i="51"/>
  <c r="AI376" i="51"/>
  <c r="AI346" i="51"/>
  <c r="AI333" i="51"/>
  <c r="AI307" i="51"/>
  <c r="AI329" i="51"/>
  <c r="AI325" i="51"/>
  <c r="AI312" i="51"/>
  <c r="AJ312" i="51" s="1"/>
  <c r="AI299" i="51"/>
  <c r="V288" i="51"/>
  <c r="AI267" i="51"/>
  <c r="AI253" i="51"/>
  <c r="AI198" i="51"/>
  <c r="AI195" i="51"/>
  <c r="AE314" i="51"/>
  <c r="AI261" i="51"/>
  <c r="AJ261" i="51" s="1"/>
  <c r="AI215" i="51"/>
  <c r="V236" i="51"/>
  <c r="AF51" i="51"/>
  <c r="AC47" i="51"/>
  <c r="W46" i="51"/>
  <c r="AD39" i="51"/>
  <c r="W38" i="51"/>
  <c r="AA36" i="51"/>
  <c r="V184" i="51"/>
  <c r="AI163" i="51"/>
  <c r="AI154" i="51"/>
  <c r="AI138" i="51"/>
  <c r="AI129" i="51"/>
  <c r="V51" i="51"/>
  <c r="AI124" i="51"/>
  <c r="V46" i="51"/>
  <c r="AE44" i="51"/>
  <c r="W42" i="51"/>
  <c r="AE40" i="51"/>
  <c r="AA39" i="51"/>
  <c r="AI116" i="51"/>
  <c r="V38" i="51"/>
  <c r="AE36" i="51"/>
  <c r="V34" i="51"/>
  <c r="AI112" i="51"/>
  <c r="P98" i="51"/>
  <c r="P20" i="51" s="1"/>
  <c r="P104" i="51"/>
  <c r="P26" i="51" s="1"/>
  <c r="AI285" i="51"/>
  <c r="AJ285" i="51" s="1"/>
  <c r="AH46" i="51"/>
  <c r="AH37" i="51"/>
  <c r="AI234" i="51"/>
  <c r="AJ234" i="51" s="1"/>
  <c r="F548" i="51"/>
  <c r="F64" i="51"/>
  <c r="I496" i="51"/>
  <c r="P97" i="51"/>
  <c r="P19" i="51" s="1"/>
  <c r="AI401" i="51"/>
  <c r="AI365" i="51"/>
  <c r="AJ365" i="51" s="1"/>
  <c r="AI351" i="51"/>
  <c r="AI243" i="51"/>
  <c r="AC314" i="51"/>
  <c r="AI269" i="51"/>
  <c r="AI216" i="51"/>
  <c r="AI175" i="51"/>
  <c r="AD184" i="51"/>
  <c r="X40" i="51"/>
  <c r="AD51" i="51"/>
  <c r="V50" i="51"/>
  <c r="AI128" i="51"/>
  <c r="AA47" i="51"/>
  <c r="AD42" i="51"/>
  <c r="V41" i="51"/>
  <c r="AI119" i="51"/>
  <c r="AD34" i="51"/>
  <c r="W33" i="51"/>
  <c r="AE210" i="51"/>
  <c r="AI168" i="51"/>
  <c r="AG158" i="51"/>
  <c r="AD53" i="51"/>
  <c r="AH50" i="51"/>
  <c r="AD48" i="51"/>
  <c r="AG45" i="51"/>
  <c r="AC44" i="51"/>
  <c r="AH41" i="51"/>
  <c r="AC40" i="51"/>
  <c r="AG37" i="51"/>
  <c r="AC36" i="51"/>
  <c r="AI111" i="51"/>
  <c r="V33" i="51"/>
  <c r="P90" i="51"/>
  <c r="P12" i="51" s="1"/>
  <c r="P100" i="51"/>
  <c r="P22" i="51" s="1"/>
  <c r="AH45" i="51"/>
  <c r="AH36" i="51"/>
  <c r="I548" i="51"/>
  <c r="F496" i="51"/>
  <c r="I464" i="51"/>
  <c r="F74" i="51"/>
  <c r="I459" i="51"/>
  <c r="F69" i="51"/>
  <c r="AI440" i="51"/>
  <c r="AI442" i="51"/>
  <c r="AJ442" i="51" s="1"/>
  <c r="AA52" i="51"/>
  <c r="Z50" i="51"/>
  <c r="AI431" i="51"/>
  <c r="AA444" i="51"/>
  <c r="AE418" i="51"/>
  <c r="AI388" i="51"/>
  <c r="AI362" i="51"/>
  <c r="AE366" i="51"/>
  <c r="AI336" i="51"/>
  <c r="Z48" i="51"/>
  <c r="AI305" i="51"/>
  <c r="AI338" i="51"/>
  <c r="AJ338" i="51" s="1"/>
  <c r="AA340" i="51"/>
  <c r="AI276" i="51"/>
  <c r="AI260" i="51"/>
  <c r="AJ260" i="51" s="1"/>
  <c r="AI254" i="51"/>
  <c r="AI225" i="51"/>
  <c r="AD236" i="51"/>
  <c r="AI201" i="51"/>
  <c r="Z43" i="51"/>
  <c r="AI284" i="51"/>
  <c r="AI220" i="51"/>
  <c r="AI206" i="51"/>
  <c r="AA184" i="51"/>
  <c r="AI147" i="51"/>
  <c r="AD158" i="51"/>
  <c r="AI131" i="51"/>
  <c r="AJ131" i="51" s="1"/>
  <c r="V53" i="51"/>
  <c r="AA51" i="51"/>
  <c r="AD45" i="51"/>
  <c r="V44" i="51"/>
  <c r="AI122" i="51"/>
  <c r="AD37" i="51"/>
  <c r="W36" i="51"/>
  <c r="AA34" i="51"/>
  <c r="AI191" i="51"/>
  <c r="AC210" i="51"/>
  <c r="AE48" i="51"/>
  <c r="AI155" i="51"/>
  <c r="AJ155" i="51" s="1"/>
  <c r="AI139" i="51"/>
  <c r="AE158" i="51"/>
  <c r="AA53" i="51"/>
  <c r="W52" i="51"/>
  <c r="AF50" i="51"/>
  <c r="AA48" i="51"/>
  <c r="V47" i="51"/>
  <c r="AI125" i="51"/>
  <c r="AE45" i="51"/>
  <c r="AA44" i="51"/>
  <c r="V43" i="51"/>
  <c r="AI121" i="51"/>
  <c r="AA40" i="51"/>
  <c r="W39" i="51"/>
  <c r="AE37" i="51"/>
  <c r="AI113" i="51"/>
  <c r="V35" i="51"/>
  <c r="P86" i="51"/>
  <c r="P8" i="51" s="1"/>
  <c r="P88" i="51"/>
  <c r="P10" i="51" s="1"/>
  <c r="AH35" i="51"/>
  <c r="AI383" i="51"/>
  <c r="AI286" i="51"/>
  <c r="AJ286" i="51" s="1"/>
  <c r="AI377" i="51"/>
  <c r="P105" i="51"/>
  <c r="P27" i="51" s="1"/>
  <c r="F25" i="51"/>
  <c r="I77" i="51"/>
  <c r="I453" i="51"/>
  <c r="F63" i="51"/>
  <c r="F60" i="51"/>
  <c r="I450" i="51"/>
  <c r="F522" i="51"/>
  <c r="F76" i="51"/>
  <c r="AI426" i="51"/>
  <c r="AI406" i="51"/>
  <c r="AI378" i="51"/>
  <c r="AI304" i="51"/>
  <c r="R53" i="51"/>
  <c r="AF53" i="51"/>
  <c r="AC418" i="51"/>
  <c r="AI379" i="51"/>
  <c r="AI404" i="51"/>
  <c r="AI339" i="51"/>
  <c r="AJ339" i="51" s="1"/>
  <c r="AE340" i="51"/>
  <c r="AI300" i="51"/>
  <c r="AI278" i="51"/>
  <c r="AE52" i="51"/>
  <c r="AA45" i="51"/>
  <c r="AD40" i="51"/>
  <c r="AI165" i="51"/>
  <c r="AI152" i="51"/>
  <c r="AD50" i="51"/>
  <c r="AG42" i="51"/>
  <c r="AG38" i="51"/>
  <c r="AG34" i="51"/>
  <c r="AG43" i="51"/>
  <c r="X33" i="51"/>
  <c r="P89" i="51"/>
  <c r="P11" i="51" s="1"/>
  <c r="W444" i="51"/>
  <c r="Z418" i="51"/>
  <c r="AI350" i="51"/>
  <c r="AC340" i="51"/>
  <c r="AI313" i="51"/>
  <c r="AJ313" i="51" s="1"/>
  <c r="AA366" i="51"/>
  <c r="W340" i="51"/>
  <c r="AD314" i="51"/>
  <c r="AI287" i="51"/>
  <c r="AJ287" i="51" s="1"/>
  <c r="AE33" i="51"/>
  <c r="AI258" i="51"/>
  <c r="AI244" i="51"/>
  <c r="AI231" i="51"/>
  <c r="AI199" i="51"/>
  <c r="Z314" i="51"/>
  <c r="AI293" i="51"/>
  <c r="V314" i="51"/>
  <c r="AI232" i="51"/>
  <c r="AI224" i="51"/>
  <c r="AE236" i="51"/>
  <c r="AI176" i="51"/>
  <c r="W184" i="51"/>
  <c r="AI150" i="51"/>
  <c r="AC52" i="51"/>
  <c r="W51" i="51"/>
  <c r="AC43" i="51"/>
  <c r="V42" i="51"/>
  <c r="AI120" i="51"/>
  <c r="AD35" i="51"/>
  <c r="W34" i="51"/>
  <c r="AI180" i="51"/>
  <c r="AE184" i="51"/>
  <c r="AI156" i="51"/>
  <c r="AJ156" i="51" s="1"/>
  <c r="Z158" i="51"/>
  <c r="W53" i="51"/>
  <c r="AE51" i="51"/>
  <c r="AA50" i="51"/>
  <c r="W48" i="51"/>
  <c r="W44" i="51"/>
  <c r="AE42" i="51"/>
  <c r="AA41" i="51"/>
  <c r="W40" i="51"/>
  <c r="AE38" i="51"/>
  <c r="Z37" i="51"/>
  <c r="AI114" i="51"/>
  <c r="V36" i="51"/>
  <c r="AI390" i="51"/>
  <c r="AJ390" i="51" s="1"/>
  <c r="AI363" i="51"/>
  <c r="AJ363" i="51" s="1"/>
  <c r="AA210" i="51"/>
  <c r="I569" i="51"/>
  <c r="AA418" i="51"/>
  <c r="AI190" i="51"/>
  <c r="I457" i="51"/>
  <c r="F67" i="51"/>
  <c r="Z33" i="51"/>
  <c r="I461" i="51"/>
  <c r="F71" i="51"/>
  <c r="V444" i="51"/>
  <c r="AI423" i="51"/>
  <c r="Q53" i="51"/>
  <c r="X53" i="51"/>
  <c r="AI328" i="51"/>
  <c r="AH366" i="51"/>
  <c r="Y52" i="51"/>
  <c r="AI432" i="51"/>
  <c r="AI391" i="51"/>
  <c r="AJ391" i="51" s="1"/>
  <c r="AI358" i="51"/>
  <c r="AI374" i="51"/>
  <c r="AI356" i="51"/>
  <c r="AI352" i="51"/>
  <c r="AI331" i="51"/>
  <c r="AI303" i="51"/>
  <c r="AE46" i="51"/>
  <c r="AI268" i="51"/>
  <c r="AI196" i="51"/>
  <c r="AG236" i="51"/>
  <c r="AA158" i="51"/>
  <c r="W47" i="51"/>
  <c r="AA37" i="51"/>
  <c r="AI177" i="51"/>
  <c r="AG418" i="51"/>
  <c r="AI189" i="51"/>
  <c r="H523" i="51"/>
  <c r="G523" i="51"/>
  <c r="F523" i="51"/>
  <c r="E523" i="51"/>
  <c r="B523" i="51"/>
  <c r="C523" i="51"/>
  <c r="D523" i="51"/>
  <c r="AI441" i="51"/>
  <c r="AJ441" i="51" s="1"/>
  <c r="P87" i="51"/>
  <c r="P9" i="51" s="1"/>
  <c r="AI430" i="51"/>
  <c r="AI425" i="51"/>
  <c r="AI433" i="51"/>
  <c r="Y51" i="51"/>
  <c r="AI411" i="51"/>
  <c r="AI405" i="51"/>
  <c r="AI389" i="51"/>
  <c r="AJ389" i="51" s="1"/>
  <c r="AI385" i="51"/>
  <c r="AI407" i="51"/>
  <c r="AI360" i="51"/>
  <c r="AI337" i="51"/>
  <c r="AJ337" i="51" s="1"/>
  <c r="AI306" i="51"/>
  <c r="AI357" i="51"/>
  <c r="AI349" i="51"/>
  <c r="AI310" i="51"/>
  <c r="AI298" i="51"/>
  <c r="AA314" i="51"/>
  <c r="AI277" i="51"/>
  <c r="AC288" i="51"/>
  <c r="AI255" i="51"/>
  <c r="Z39" i="51"/>
  <c r="AI218" i="51"/>
  <c r="W236" i="51"/>
  <c r="AI197" i="51"/>
  <c r="AI302" i="51"/>
  <c r="AI271" i="51"/>
  <c r="AI245" i="51"/>
  <c r="AC236" i="51"/>
  <c r="W158" i="51"/>
  <c r="Z52" i="51"/>
  <c r="AE50" i="51"/>
  <c r="AD46" i="51"/>
  <c r="W45" i="51"/>
  <c r="AA43" i="51"/>
  <c r="AE41" i="51"/>
  <c r="AD38" i="51"/>
  <c r="W37" i="51"/>
  <c r="AA35" i="51"/>
  <c r="AF33" i="51"/>
  <c r="V210" i="51"/>
  <c r="AI174" i="51"/>
  <c r="AI170" i="51"/>
  <c r="AC184" i="51"/>
  <c r="AH52" i="51"/>
  <c r="AC51" i="51"/>
  <c r="AC46" i="51"/>
  <c r="AC42" i="51"/>
  <c r="AG39" i="51"/>
  <c r="AC38" i="51"/>
  <c r="AG35" i="51"/>
  <c r="AC34" i="51"/>
  <c r="AI402" i="51"/>
  <c r="Y43" i="51"/>
  <c r="AI202" i="51"/>
  <c r="AH158" i="51"/>
  <c r="AH33" i="51"/>
  <c r="AH314" i="51"/>
  <c r="AH40" i="51"/>
  <c r="W210" i="51"/>
  <c r="AG48" i="51"/>
  <c r="AI381" i="51"/>
  <c r="F72" i="51"/>
  <c r="F574" i="51"/>
  <c r="I456" i="51"/>
  <c r="F66" i="51"/>
  <c r="I468" i="51"/>
  <c r="F78" i="51"/>
  <c r="F61" i="51"/>
  <c r="AF41" i="51"/>
  <c r="AI438" i="51"/>
  <c r="AD444" i="51"/>
  <c r="AI373" i="51"/>
  <c r="AI410" i="51"/>
  <c r="AI403" i="51"/>
  <c r="AD340" i="51"/>
  <c r="P93" i="51"/>
  <c r="P15" i="51" s="1"/>
  <c r="X50" i="51"/>
  <c r="AI427" i="51"/>
  <c r="Y50" i="51"/>
  <c r="AI399" i="51"/>
  <c r="AI382" i="51"/>
  <c r="AC366" i="51"/>
  <c r="AI334" i="51"/>
  <c r="AI308" i="51"/>
  <c r="AD366" i="51"/>
  <c r="AI279" i="51"/>
  <c r="AA236" i="51"/>
  <c r="AI297" i="51"/>
  <c r="AI252" i="51"/>
  <c r="X42" i="51"/>
  <c r="AF47" i="51"/>
  <c r="AC48" i="51"/>
  <c r="AE43" i="51"/>
  <c r="V39" i="51"/>
  <c r="AI117" i="51"/>
  <c r="AG184" i="51"/>
  <c r="AC158" i="51"/>
  <c r="AG46" i="51"/>
  <c r="AC45" i="51"/>
  <c r="AD41" i="51"/>
  <c r="AC37" i="51"/>
  <c r="AH34" i="51"/>
  <c r="AG41" i="51"/>
  <c r="X51" i="51"/>
  <c r="Y288" i="51"/>
  <c r="I79" i="51"/>
  <c r="F27" i="51"/>
  <c r="I460" i="51"/>
  <c r="F70" i="51"/>
  <c r="F65" i="51"/>
  <c r="AI443" i="51"/>
  <c r="AJ443" i="51" s="1"/>
  <c r="AE444" i="51"/>
  <c r="P85" i="51"/>
  <c r="AC444" i="51"/>
  <c r="M53" i="51"/>
  <c r="Y53" i="51"/>
  <c r="AI412" i="51"/>
  <c r="Z45" i="51"/>
  <c r="Z44" i="51"/>
  <c r="AI428" i="51"/>
  <c r="V418" i="51"/>
  <c r="AI380" i="51"/>
  <c r="AI372" i="51"/>
  <c r="AI364" i="51"/>
  <c r="AJ364" i="51" s="1"/>
  <c r="AI375" i="51"/>
  <c r="AI371" i="51"/>
  <c r="AI353" i="51"/>
  <c r="AI348" i="51"/>
  <c r="V366" i="51"/>
  <c r="AI345" i="51"/>
  <c r="AI327" i="51"/>
  <c r="Z36" i="51"/>
  <c r="AI309" i="51"/>
  <c r="W366" i="51"/>
  <c r="AI280" i="51"/>
  <c r="AI272" i="51"/>
  <c r="AI250" i="51"/>
  <c r="AI247" i="51"/>
  <c r="AI229" i="51"/>
  <c r="AI221" i="51"/>
  <c r="AI282" i="51"/>
  <c r="AI256" i="51"/>
  <c r="AI241" i="51"/>
  <c r="AI226" i="51"/>
  <c r="Z236" i="51"/>
  <c r="AI209" i="51"/>
  <c r="AJ209" i="51" s="1"/>
  <c r="AI204" i="51"/>
  <c r="AI172" i="51"/>
  <c r="AI169" i="51"/>
  <c r="AI164" i="51"/>
  <c r="AI151" i="51"/>
  <c r="AE53" i="51"/>
  <c r="X52" i="51"/>
  <c r="AC50" i="51"/>
  <c r="V48" i="51"/>
  <c r="AI126" i="51"/>
  <c r="AA46" i="51"/>
  <c r="AC41" i="51"/>
  <c r="V40" i="51"/>
  <c r="AI118" i="51"/>
  <c r="AA38" i="51"/>
  <c r="AD33" i="51"/>
  <c r="AI178" i="51"/>
  <c r="AI166" i="51"/>
  <c r="Z184" i="51"/>
  <c r="AI153" i="51"/>
  <c r="V158" i="51"/>
  <c r="AI137" i="51"/>
  <c r="AF52" i="51"/>
  <c r="Z51" i="51"/>
  <c r="W50" i="51"/>
  <c r="Z46" i="51"/>
  <c r="V45" i="51"/>
  <c r="AI123" i="51"/>
  <c r="AA42" i="51"/>
  <c r="W41" i="51"/>
  <c r="AE39" i="51"/>
  <c r="Z38" i="51"/>
  <c r="AI115" i="51"/>
  <c r="V37" i="51"/>
  <c r="AE35" i="51"/>
  <c r="AH44" i="51"/>
  <c r="AH43" i="51"/>
  <c r="AH262" i="51"/>
  <c r="AG47" i="51"/>
  <c r="AI384" i="51"/>
  <c r="AH236" i="51"/>
  <c r="AG210" i="51"/>
  <c r="P103" i="51"/>
  <c r="P25" i="51" s="1"/>
  <c r="W418" i="51"/>
  <c r="F68" i="51"/>
  <c r="I449" i="51"/>
  <c r="F59" i="51"/>
  <c r="F470" i="51"/>
  <c r="I574" i="51"/>
  <c r="AG132" i="51"/>
  <c r="O53" i="51"/>
  <c r="AH132" i="51"/>
  <c r="AD262" i="51"/>
  <c r="AF609" i="51"/>
  <c r="AG392" i="51"/>
  <c r="AC392" i="51"/>
  <c r="W392" i="51"/>
  <c r="AF610" i="51"/>
  <c r="AF37" i="51" l="1"/>
  <c r="AF39" i="51"/>
  <c r="AF45" i="51"/>
  <c r="AI436" i="51"/>
  <c r="Y40" i="51"/>
  <c r="Z40" i="51"/>
  <c r="AI40" i="51" s="1"/>
  <c r="Y444" i="51"/>
  <c r="Y366" i="51"/>
  <c r="Y45" i="51"/>
  <c r="Y340" i="51"/>
  <c r="X340" i="51"/>
  <c r="AF288" i="51"/>
  <c r="AI179" i="51"/>
  <c r="AH288" i="51"/>
  <c r="AF36" i="51"/>
  <c r="AI417" i="51"/>
  <c r="AH47" i="51"/>
  <c r="X184" i="51"/>
  <c r="AH444" i="51"/>
  <c r="AI149" i="51"/>
  <c r="AI251" i="51"/>
  <c r="AI171" i="51"/>
  <c r="AI223" i="51"/>
  <c r="AI148" i="51"/>
  <c r="X43" i="51"/>
  <c r="Y44" i="51"/>
  <c r="AF418" i="51"/>
  <c r="AI439" i="51"/>
  <c r="AI270" i="51"/>
  <c r="AI321" i="51"/>
  <c r="X48" i="51"/>
  <c r="AF236" i="51"/>
  <c r="AI192" i="51"/>
  <c r="AI273" i="51"/>
  <c r="AF340" i="51"/>
  <c r="AI409" i="51"/>
  <c r="Z340" i="51"/>
  <c r="AI340" i="51" s="1"/>
  <c r="AI354" i="51"/>
  <c r="Y35" i="51"/>
  <c r="AI230" i="51"/>
  <c r="AI301" i="51"/>
  <c r="AI434" i="51"/>
  <c r="X38" i="51"/>
  <c r="AF619" i="51"/>
  <c r="AI143" i="51"/>
  <c r="AI323" i="51"/>
  <c r="AI435" i="51"/>
  <c r="X37" i="51"/>
  <c r="AI361" i="51"/>
  <c r="AI173" i="51"/>
  <c r="X46" i="51"/>
  <c r="AI429" i="51"/>
  <c r="AI222" i="51"/>
  <c r="AI322" i="51"/>
  <c r="AF44" i="51"/>
  <c r="X35" i="51"/>
  <c r="AF46" i="51"/>
  <c r="AI359" i="51"/>
  <c r="Y39" i="51"/>
  <c r="AI217" i="51"/>
  <c r="Y36" i="51"/>
  <c r="AI36" i="51" s="1"/>
  <c r="AI386" i="51"/>
  <c r="AI200" i="51"/>
  <c r="AI249" i="51"/>
  <c r="AI347" i="51"/>
  <c r="AF42" i="51"/>
  <c r="Z47" i="51"/>
  <c r="AI281" i="51"/>
  <c r="AI413" i="51"/>
  <c r="AF43" i="51"/>
  <c r="AI275" i="51"/>
  <c r="AF624" i="51"/>
  <c r="X444" i="51"/>
  <c r="X366" i="51"/>
  <c r="AF48" i="51"/>
  <c r="AI355" i="51"/>
  <c r="AF622" i="51"/>
  <c r="AH39" i="51"/>
  <c r="AI141" i="51"/>
  <c r="AF40" i="51"/>
  <c r="AF35" i="51"/>
  <c r="AF314" i="51"/>
  <c r="X418" i="51"/>
  <c r="AI418" i="51" s="1"/>
  <c r="X36" i="51"/>
  <c r="Y41" i="51"/>
  <c r="AI437" i="51"/>
  <c r="X41" i="51"/>
  <c r="AI294" i="51"/>
  <c r="AI205" i="51"/>
  <c r="AI332" i="51"/>
  <c r="Y38" i="51"/>
  <c r="AI38" i="51" s="1"/>
  <c r="AI335" i="51"/>
  <c r="Z210" i="51"/>
  <c r="Y37" i="51"/>
  <c r="Z42" i="51"/>
  <c r="X288" i="51"/>
  <c r="Y46" i="51"/>
  <c r="Y48" i="51"/>
  <c r="AI48" i="51" s="1"/>
  <c r="AI326" i="51"/>
  <c r="AF366" i="51"/>
  <c r="AI228" i="51"/>
  <c r="Z35" i="51"/>
  <c r="AF38" i="51"/>
  <c r="AI194" i="51"/>
  <c r="AF444" i="51"/>
  <c r="X34" i="51"/>
  <c r="AI167" i="51"/>
  <c r="AI330" i="51"/>
  <c r="L444" i="51"/>
  <c r="S423" i="51"/>
  <c r="R50" i="51"/>
  <c r="S118" i="51"/>
  <c r="AJ118" i="51" s="1"/>
  <c r="L40" i="51"/>
  <c r="X392" i="51"/>
  <c r="AF605" i="51"/>
  <c r="AF618" i="51"/>
  <c r="X262" i="51"/>
  <c r="AA262" i="51"/>
  <c r="M132" i="51"/>
  <c r="S327" i="51"/>
  <c r="AJ327" i="51" s="1"/>
  <c r="B52" i="51"/>
  <c r="S417" i="51"/>
  <c r="AJ417" i="51" s="1"/>
  <c r="L53" i="51"/>
  <c r="AI37" i="51"/>
  <c r="Y314" i="51"/>
  <c r="Q33" i="51"/>
  <c r="I78" i="51"/>
  <c r="F26" i="51"/>
  <c r="O47" i="51"/>
  <c r="I523" i="51"/>
  <c r="X210" i="51"/>
  <c r="Y158" i="51"/>
  <c r="Y236" i="51"/>
  <c r="Y47" i="51"/>
  <c r="AI320" i="51"/>
  <c r="S230" i="51"/>
  <c r="AJ230" i="51" s="1"/>
  <c r="Z444" i="51"/>
  <c r="S256" i="51"/>
  <c r="AJ256" i="51" s="1"/>
  <c r="S329" i="51"/>
  <c r="AJ329" i="51" s="1"/>
  <c r="L34" i="51"/>
  <c r="S112" i="51"/>
  <c r="AJ112" i="51" s="1"/>
  <c r="S116" i="51"/>
  <c r="AJ116" i="51" s="1"/>
  <c r="L38" i="51"/>
  <c r="S152" i="51"/>
  <c r="AJ152" i="51" s="1"/>
  <c r="AF611" i="51"/>
  <c r="L210" i="51"/>
  <c r="L42" i="51"/>
  <c r="S120" i="51"/>
  <c r="AJ120" i="51" s="1"/>
  <c r="L52" i="51"/>
  <c r="Z392" i="51"/>
  <c r="AF615" i="51"/>
  <c r="S220" i="51"/>
  <c r="AJ220" i="51" s="1"/>
  <c r="S413" i="51"/>
  <c r="AJ413" i="51" s="1"/>
  <c r="I68" i="51"/>
  <c r="F16" i="51"/>
  <c r="AI145" i="51"/>
  <c r="R46" i="51"/>
  <c r="AI324" i="51"/>
  <c r="AI424" i="51"/>
  <c r="S196" i="51"/>
  <c r="AJ196" i="51" s="1"/>
  <c r="X158" i="51"/>
  <c r="N39" i="51"/>
  <c r="S255" i="51"/>
  <c r="AJ255" i="51" s="1"/>
  <c r="AI274" i="51"/>
  <c r="Y210" i="51"/>
  <c r="I71" i="51"/>
  <c r="F19" i="51"/>
  <c r="X47" i="51"/>
  <c r="AI47" i="51" s="1"/>
  <c r="AI193" i="51"/>
  <c r="AI41" i="51"/>
  <c r="AI46" i="51"/>
  <c r="Y33" i="51"/>
  <c r="AI33" i="51" s="1"/>
  <c r="I73" i="51"/>
  <c r="F21" i="51"/>
  <c r="Y42" i="51"/>
  <c r="AI42" i="51" s="1"/>
  <c r="L262" i="51"/>
  <c r="S241" i="51"/>
  <c r="S122" i="51"/>
  <c r="AJ122" i="51" s="1"/>
  <c r="L44" i="51"/>
  <c r="S283" i="51"/>
  <c r="AJ283" i="51" s="1"/>
  <c r="Y392" i="51"/>
  <c r="AF617" i="51"/>
  <c r="D53" i="51"/>
  <c r="Y34" i="51"/>
  <c r="Y184" i="51"/>
  <c r="I66" i="51"/>
  <c r="F14" i="51"/>
  <c r="Y418" i="51"/>
  <c r="S189" i="51"/>
  <c r="X314" i="51"/>
  <c r="Z366" i="51"/>
  <c r="R39" i="51"/>
  <c r="C418" i="51"/>
  <c r="S178" i="51"/>
  <c r="AJ178" i="51" s="1"/>
  <c r="X39" i="51"/>
  <c r="AI144" i="51"/>
  <c r="AI415" i="51"/>
  <c r="AF158" i="51"/>
  <c r="AI142" i="51"/>
  <c r="AF34" i="51"/>
  <c r="S279" i="51"/>
  <c r="AJ279" i="51" s="1"/>
  <c r="S399" i="51"/>
  <c r="AJ399" i="51" s="1"/>
  <c r="L37" i="51"/>
  <c r="S115" i="51"/>
  <c r="AJ115" i="51" s="1"/>
  <c r="L288" i="51"/>
  <c r="S267" i="51"/>
  <c r="L51" i="51"/>
  <c r="L48" i="51"/>
  <c r="S126" i="51"/>
  <c r="AJ126" i="51" s="1"/>
  <c r="N50" i="51"/>
  <c r="L236" i="51"/>
  <c r="S215" i="51"/>
  <c r="S319" i="51"/>
  <c r="L340" i="51"/>
  <c r="AA392" i="51"/>
  <c r="AE392" i="51"/>
  <c r="AF606" i="51"/>
  <c r="S204" i="51"/>
  <c r="AJ204" i="51" s="1"/>
  <c r="P101" i="51"/>
  <c r="P23" i="51" s="1"/>
  <c r="N288" i="51"/>
  <c r="Y262" i="51"/>
  <c r="H53" i="51"/>
  <c r="I65" i="51"/>
  <c r="S273" i="51"/>
  <c r="AJ273" i="51" s="1"/>
  <c r="X45" i="51"/>
  <c r="AI45" i="51" s="1"/>
  <c r="S335" i="51"/>
  <c r="AJ335" i="51" s="1"/>
  <c r="AI140" i="51"/>
  <c r="AI314" i="51"/>
  <c r="AE315" i="51" s="1"/>
  <c r="AI414" i="51"/>
  <c r="M43" i="51"/>
  <c r="I465" i="51"/>
  <c r="F75" i="51"/>
  <c r="AI53" i="51"/>
  <c r="I69" i="51"/>
  <c r="F17" i="51"/>
  <c r="X44" i="51"/>
  <c r="G497" i="51"/>
  <c r="B497" i="51"/>
  <c r="D497" i="51"/>
  <c r="H497" i="51"/>
  <c r="F497" i="51"/>
  <c r="C497" i="51"/>
  <c r="E497" i="51"/>
  <c r="L45" i="51"/>
  <c r="S123" i="51"/>
  <c r="AJ123" i="51" s="1"/>
  <c r="L39" i="51"/>
  <c r="S117" i="51"/>
  <c r="AJ117" i="51" s="1"/>
  <c r="Q52" i="51"/>
  <c r="S278" i="51"/>
  <c r="AJ278" i="51" s="1"/>
  <c r="S300" i="51"/>
  <c r="AJ300" i="51" s="1"/>
  <c r="AF262" i="51"/>
  <c r="F575" i="51"/>
  <c r="H575" i="51"/>
  <c r="B575" i="51"/>
  <c r="G575" i="51"/>
  <c r="E575" i="51"/>
  <c r="C575" i="51"/>
  <c r="D575" i="51"/>
  <c r="S251" i="51"/>
  <c r="AJ251" i="51" s="1"/>
  <c r="S400" i="51"/>
  <c r="AJ400" i="51" s="1"/>
  <c r="AE288" i="51"/>
  <c r="S295" i="51"/>
  <c r="AJ295" i="51" s="1"/>
  <c r="S294" i="51"/>
  <c r="AJ294" i="51" s="1"/>
  <c r="F8" i="51"/>
  <c r="I60" i="51"/>
  <c r="AF184" i="51"/>
  <c r="L47" i="51"/>
  <c r="S125" i="51"/>
  <c r="AJ125" i="51" s="1"/>
  <c r="S403" i="51"/>
  <c r="AJ403" i="51" s="1"/>
  <c r="S163" i="51"/>
  <c r="L184" i="51"/>
  <c r="S143" i="51"/>
  <c r="AJ143" i="51" s="1"/>
  <c r="S354" i="51"/>
  <c r="AJ354" i="51" s="1"/>
  <c r="AF392" i="51"/>
  <c r="AF607" i="51"/>
  <c r="O236" i="51"/>
  <c r="N47" i="51"/>
  <c r="O33" i="51"/>
  <c r="AE262" i="51"/>
  <c r="I470" i="51"/>
  <c r="S309" i="51"/>
  <c r="AJ309" i="51" s="1"/>
  <c r="S424" i="51"/>
  <c r="AJ424" i="51" s="1"/>
  <c r="I72" i="51"/>
  <c r="F20" i="51"/>
  <c r="S218" i="51"/>
  <c r="AJ218" i="51" s="1"/>
  <c r="AF210" i="51"/>
  <c r="R42" i="51"/>
  <c r="I63" i="51"/>
  <c r="F11" i="51"/>
  <c r="AH42" i="51"/>
  <c r="N33" i="51"/>
  <c r="Q35" i="51"/>
  <c r="I74" i="51"/>
  <c r="F22" i="51"/>
  <c r="AI408" i="51"/>
  <c r="AI51" i="51"/>
  <c r="AI416" i="51"/>
  <c r="I62" i="51"/>
  <c r="F10" i="51"/>
  <c r="X236" i="51"/>
  <c r="S124" i="51"/>
  <c r="AJ124" i="51" s="1"/>
  <c r="L46" i="51"/>
  <c r="S277" i="51"/>
  <c r="AJ277" i="51" s="1"/>
  <c r="S371" i="51"/>
  <c r="S275" i="51"/>
  <c r="AJ275" i="51" s="1"/>
  <c r="N46" i="51"/>
  <c r="F80" i="51"/>
  <c r="I59" i="51"/>
  <c r="F7" i="51"/>
  <c r="S384" i="51"/>
  <c r="AJ384" i="51" s="1"/>
  <c r="S199" i="51"/>
  <c r="AJ199" i="51" s="1"/>
  <c r="S114" i="51"/>
  <c r="AJ114" i="51" s="1"/>
  <c r="L36" i="51"/>
  <c r="M51" i="51"/>
  <c r="AH392" i="51"/>
  <c r="AC262" i="51"/>
  <c r="W262" i="51"/>
  <c r="S228" i="51"/>
  <c r="AJ228" i="51" s="1"/>
  <c r="S303" i="51"/>
  <c r="AJ303" i="51" s="1"/>
  <c r="S436" i="51"/>
  <c r="AJ436" i="51" s="1"/>
  <c r="Z34" i="51"/>
  <c r="Z288" i="51"/>
  <c r="AI288" i="51" s="1"/>
  <c r="AG289" i="51" s="1"/>
  <c r="AI397" i="51"/>
  <c r="M36" i="51"/>
  <c r="AI444" i="51"/>
  <c r="V445" i="51" s="1"/>
  <c r="Z262" i="51"/>
  <c r="S410" i="51"/>
  <c r="AJ410" i="51" s="1"/>
  <c r="S171" i="51"/>
  <c r="AJ171" i="51" s="1"/>
  <c r="S379" i="51"/>
  <c r="AJ379" i="51" s="1"/>
  <c r="I76" i="51"/>
  <c r="F24" i="51"/>
  <c r="AI35" i="51"/>
  <c r="AI43" i="51"/>
  <c r="AI44" i="51"/>
  <c r="S176" i="51"/>
  <c r="AJ176" i="51" s="1"/>
  <c r="I64" i="51"/>
  <c r="F12" i="51"/>
  <c r="S200" i="51"/>
  <c r="AJ200" i="51" s="1"/>
  <c r="AI242" i="51"/>
  <c r="S406" i="51"/>
  <c r="AJ406" i="51" s="1"/>
  <c r="S350" i="51"/>
  <c r="AJ350" i="51" s="1"/>
  <c r="O51" i="51"/>
  <c r="Q51" i="51"/>
  <c r="N35" i="51"/>
  <c r="S140" i="51"/>
  <c r="AJ140" i="51" s="1"/>
  <c r="L314" i="51"/>
  <c r="S293" i="51"/>
  <c r="S227" i="51"/>
  <c r="AJ227" i="51" s="1"/>
  <c r="AD392" i="51"/>
  <c r="I70" i="51"/>
  <c r="F18" i="51"/>
  <c r="I67" i="51"/>
  <c r="F15" i="51"/>
  <c r="S147" i="51"/>
  <c r="AJ147" i="51" s="1"/>
  <c r="C549" i="51"/>
  <c r="H549" i="51"/>
  <c r="E549" i="51"/>
  <c r="B549" i="51"/>
  <c r="F549" i="51"/>
  <c r="D549" i="51"/>
  <c r="G549" i="51"/>
  <c r="Q184" i="51"/>
  <c r="S325" i="51"/>
  <c r="AJ325" i="51" s="1"/>
  <c r="S253" i="51"/>
  <c r="AJ253" i="51" s="1"/>
  <c r="AH210" i="51"/>
  <c r="L41" i="51"/>
  <c r="S119" i="51"/>
  <c r="AJ119" i="51" s="1"/>
  <c r="O42" i="51"/>
  <c r="S137" i="51"/>
  <c r="L158" i="51"/>
  <c r="S148" i="51"/>
  <c r="AJ148" i="51" s="1"/>
  <c r="S174" i="51"/>
  <c r="AJ174" i="51" s="1"/>
  <c r="S322" i="51"/>
  <c r="AJ322" i="51" s="1"/>
  <c r="L418" i="51"/>
  <c r="L33" i="51"/>
  <c r="S111" i="51"/>
  <c r="S113" i="51"/>
  <c r="AJ113" i="51" s="1"/>
  <c r="L35" i="51"/>
  <c r="L43" i="51"/>
  <c r="S121" i="51"/>
  <c r="AJ121" i="51" s="1"/>
  <c r="M52" i="51"/>
  <c r="S145" i="51"/>
  <c r="AJ145" i="51" s="1"/>
  <c r="R33" i="51"/>
  <c r="S345" i="51"/>
  <c r="L366" i="51"/>
  <c r="S372" i="51"/>
  <c r="AJ372" i="51" s="1"/>
  <c r="AF623" i="51"/>
  <c r="AF625" i="51"/>
  <c r="AF614" i="51"/>
  <c r="AF612" i="51"/>
  <c r="S166" i="51"/>
  <c r="AJ166" i="51" s="1"/>
  <c r="S169" i="51"/>
  <c r="AJ169" i="51" s="1"/>
  <c r="S349" i="51"/>
  <c r="AJ349" i="51" s="1"/>
  <c r="S401" i="51"/>
  <c r="AJ401" i="51" s="1"/>
  <c r="S351" i="51"/>
  <c r="AJ351" i="51" s="1"/>
  <c r="S306" i="51"/>
  <c r="AJ306" i="51" s="1"/>
  <c r="R40" i="51"/>
  <c r="S435" i="51"/>
  <c r="AJ435" i="51" s="1"/>
  <c r="P7" i="51"/>
  <c r="S271" i="51"/>
  <c r="AJ271" i="51" s="1"/>
  <c r="I61" i="51"/>
  <c r="F9" i="51"/>
  <c r="M41" i="51"/>
  <c r="N340" i="51"/>
  <c r="S139" i="51"/>
  <c r="AJ139" i="51" s="1"/>
  <c r="AI50" i="51"/>
  <c r="S330" i="51"/>
  <c r="AJ330" i="51" s="1"/>
  <c r="S333" i="51"/>
  <c r="AJ333" i="51" s="1"/>
  <c r="V52" i="51"/>
  <c r="AI52" i="51" s="1"/>
  <c r="Q37" i="51"/>
  <c r="S249" i="51"/>
  <c r="AJ249" i="51" s="1"/>
  <c r="S180" i="51"/>
  <c r="AJ180" i="51" s="1"/>
  <c r="S362" i="51"/>
  <c r="AJ362" i="51" s="1"/>
  <c r="L392" i="51"/>
  <c r="S440" i="51"/>
  <c r="AJ440" i="51" s="1"/>
  <c r="S154" i="51"/>
  <c r="AJ154" i="51" s="1"/>
  <c r="S310" i="51"/>
  <c r="AJ310" i="51" s="1"/>
  <c r="AF621" i="51"/>
  <c r="S206" i="51"/>
  <c r="AJ206" i="51" s="1"/>
  <c r="S232" i="51"/>
  <c r="AJ232" i="51" s="1"/>
  <c r="S284" i="51"/>
  <c r="AJ284" i="51" s="1"/>
  <c r="S336" i="51"/>
  <c r="AJ336" i="51" s="1"/>
  <c r="AF419" i="51" l="1"/>
  <c r="AC419" i="51"/>
  <c r="W419" i="51"/>
  <c r="V419" i="51"/>
  <c r="AE419" i="51"/>
  <c r="AA419" i="51"/>
  <c r="Z419" i="51"/>
  <c r="AE341" i="51"/>
  <c r="Y341" i="51"/>
  <c r="AF341" i="51"/>
  <c r="AA341" i="51"/>
  <c r="V341" i="51"/>
  <c r="W341" i="51"/>
  <c r="X289" i="51"/>
  <c r="R43" i="51"/>
  <c r="S201" i="51"/>
  <c r="AJ201" i="51" s="1"/>
  <c r="R35" i="51"/>
  <c r="N158" i="51"/>
  <c r="M366" i="51"/>
  <c r="Q366" i="51"/>
  <c r="N418" i="51"/>
  <c r="Q288" i="51"/>
  <c r="Q418" i="51"/>
  <c r="R44" i="51"/>
  <c r="N236" i="51"/>
  <c r="S307" i="51"/>
  <c r="AJ307" i="51" s="1"/>
  <c r="S409" i="51"/>
  <c r="AJ409" i="51" s="1"/>
  <c r="N38" i="51"/>
  <c r="S380" i="51"/>
  <c r="AJ380" i="51" s="1"/>
  <c r="R314" i="51"/>
  <c r="S347" i="51"/>
  <c r="AJ347" i="51" s="1"/>
  <c r="R47" i="51"/>
  <c r="S47" i="51" s="1"/>
  <c r="AJ47" i="51" s="1"/>
  <c r="M42" i="51"/>
  <c r="S203" i="51"/>
  <c r="AJ203" i="51" s="1"/>
  <c r="S231" i="51"/>
  <c r="AJ231" i="51" s="1"/>
  <c r="Q444" i="51"/>
  <c r="S324" i="51"/>
  <c r="AJ324" i="51" s="1"/>
  <c r="S439" i="51"/>
  <c r="AJ439" i="51" s="1"/>
  <c r="S374" i="51"/>
  <c r="AJ374" i="51" s="1"/>
  <c r="Q40" i="51"/>
  <c r="S269" i="51"/>
  <c r="AJ269" i="51" s="1"/>
  <c r="M47" i="51"/>
  <c r="S296" i="51"/>
  <c r="AJ296" i="51" s="1"/>
  <c r="S428" i="51"/>
  <c r="AJ428" i="51" s="1"/>
  <c r="S402" i="51"/>
  <c r="AJ402" i="51" s="1"/>
  <c r="R51" i="51"/>
  <c r="S331" i="51"/>
  <c r="AJ331" i="51" s="1"/>
  <c r="S415" i="51"/>
  <c r="AJ415" i="51" s="1"/>
  <c r="S280" i="51"/>
  <c r="AJ280" i="51" s="1"/>
  <c r="Q38" i="51"/>
  <c r="Q45" i="51"/>
  <c r="M418" i="51"/>
  <c r="S205" i="51"/>
  <c r="AJ205" i="51" s="1"/>
  <c r="S301" i="51"/>
  <c r="AJ301" i="51" s="1"/>
  <c r="S378" i="51"/>
  <c r="AJ378" i="51" s="1"/>
  <c r="S224" i="51"/>
  <c r="AJ224" i="51" s="1"/>
  <c r="S334" i="51"/>
  <c r="AJ334" i="51" s="1"/>
  <c r="S381" i="51"/>
  <c r="AJ381" i="51" s="1"/>
  <c r="M46" i="51"/>
  <c r="R41" i="51"/>
  <c r="S297" i="51"/>
  <c r="AJ297" i="51" s="1"/>
  <c r="S270" i="51"/>
  <c r="AJ270" i="51" s="1"/>
  <c r="M39" i="51"/>
  <c r="S272" i="51"/>
  <c r="AJ272" i="51" s="1"/>
  <c r="S361" i="51"/>
  <c r="AJ361" i="51" s="1"/>
  <c r="S426" i="51"/>
  <c r="AJ426" i="51" s="1"/>
  <c r="N366" i="51"/>
  <c r="S404" i="51"/>
  <c r="AJ404" i="51" s="1"/>
  <c r="S243" i="51"/>
  <c r="AJ243" i="51" s="1"/>
  <c r="S376" i="51"/>
  <c r="AJ376" i="51" s="1"/>
  <c r="S274" i="51"/>
  <c r="AJ274" i="51" s="1"/>
  <c r="Q48" i="51"/>
  <c r="S405" i="51"/>
  <c r="AJ405" i="51" s="1"/>
  <c r="M45" i="51"/>
  <c r="S412" i="51"/>
  <c r="AJ412" i="51" s="1"/>
  <c r="S383" i="51"/>
  <c r="AJ383" i="51" s="1"/>
  <c r="S304" i="51"/>
  <c r="AJ304" i="51" s="1"/>
  <c r="Q340" i="51"/>
  <c r="AG315" i="51"/>
  <c r="S165" i="51"/>
  <c r="AJ165" i="51" s="1"/>
  <c r="S179" i="51"/>
  <c r="AJ179" i="51" s="1"/>
  <c r="S282" i="51"/>
  <c r="AJ282" i="51" s="1"/>
  <c r="M236" i="51"/>
  <c r="S244" i="51"/>
  <c r="AJ244" i="51" s="1"/>
  <c r="R340" i="51"/>
  <c r="S348" i="51"/>
  <c r="AJ348" i="51" s="1"/>
  <c r="S172" i="51"/>
  <c r="AJ172" i="51" s="1"/>
  <c r="S321" i="51"/>
  <c r="AJ321" i="51" s="1"/>
  <c r="AA315" i="51"/>
  <c r="N41" i="51"/>
  <c r="O34" i="51"/>
  <c r="S281" i="51"/>
  <c r="AJ281" i="51" s="1"/>
  <c r="M44" i="51"/>
  <c r="S221" i="51"/>
  <c r="AJ221" i="51" s="1"/>
  <c r="S408" i="51"/>
  <c r="AJ408" i="51" s="1"/>
  <c r="S202" i="51"/>
  <c r="AJ202" i="51" s="1"/>
  <c r="S194" i="51"/>
  <c r="AJ194" i="51" s="1"/>
  <c r="Q47" i="51"/>
  <c r="R288" i="51"/>
  <c r="AI210" i="51"/>
  <c r="AA211" i="51" s="1"/>
  <c r="S375" i="51"/>
  <c r="AJ375" i="51" s="1"/>
  <c r="M444" i="51"/>
  <c r="S247" i="51"/>
  <c r="AJ247" i="51" s="1"/>
  <c r="Q44" i="51"/>
  <c r="S276" i="51"/>
  <c r="AJ276" i="51" s="1"/>
  <c r="AF315" i="51"/>
  <c r="W315" i="51"/>
  <c r="S175" i="51"/>
  <c r="AJ175" i="51" s="1"/>
  <c r="Q42" i="51"/>
  <c r="R236" i="51"/>
  <c r="S414" i="51"/>
  <c r="AJ414" i="51" s="1"/>
  <c r="M50" i="51"/>
  <c r="S167" i="51"/>
  <c r="AJ167" i="51" s="1"/>
  <c r="S168" i="51"/>
  <c r="AJ168" i="51" s="1"/>
  <c r="S416" i="51"/>
  <c r="AJ416" i="51" s="1"/>
  <c r="R36" i="51"/>
  <c r="S385" i="51"/>
  <c r="AJ385" i="51" s="1"/>
  <c r="R366" i="51"/>
  <c r="S328" i="51"/>
  <c r="AJ328" i="51" s="1"/>
  <c r="O340" i="51"/>
  <c r="S225" i="51"/>
  <c r="AJ225" i="51" s="1"/>
  <c r="Q46" i="51"/>
  <c r="M184" i="51"/>
  <c r="S217" i="51"/>
  <c r="AJ217" i="51" s="1"/>
  <c r="S308" i="51"/>
  <c r="AJ308" i="51" s="1"/>
  <c r="S326" i="51"/>
  <c r="AJ326" i="51" s="1"/>
  <c r="S226" i="51"/>
  <c r="AJ226" i="51" s="1"/>
  <c r="S298" i="51"/>
  <c r="AJ298" i="51" s="1"/>
  <c r="R45" i="51"/>
  <c r="S250" i="51"/>
  <c r="AJ250" i="51" s="1"/>
  <c r="S190" i="51"/>
  <c r="AJ190" i="51" s="1"/>
  <c r="Q314" i="51"/>
  <c r="Q36" i="51"/>
  <c r="S431" i="51"/>
  <c r="AJ431" i="51" s="1"/>
  <c r="S254" i="51"/>
  <c r="AJ254" i="51" s="1"/>
  <c r="S222" i="51"/>
  <c r="AJ222" i="51" s="1"/>
  <c r="O48" i="51"/>
  <c r="N37" i="51"/>
  <c r="O40" i="51"/>
  <c r="O288" i="51"/>
  <c r="S305" i="51"/>
  <c r="AJ305" i="51" s="1"/>
  <c r="N43" i="51"/>
  <c r="R444" i="51"/>
  <c r="R48" i="51"/>
  <c r="S377" i="51"/>
  <c r="AJ377" i="51" s="1"/>
  <c r="S433" i="51"/>
  <c r="AJ433" i="51" s="1"/>
  <c r="S355" i="51"/>
  <c r="AJ355" i="51" s="1"/>
  <c r="S323" i="51"/>
  <c r="AJ323" i="51" s="1"/>
  <c r="O314" i="51"/>
  <c r="S346" i="51"/>
  <c r="AJ346" i="51" s="1"/>
  <c r="S438" i="51"/>
  <c r="AJ438" i="51" s="1"/>
  <c r="O45" i="51"/>
  <c r="S245" i="51"/>
  <c r="AJ245" i="51" s="1"/>
  <c r="S360" i="51"/>
  <c r="AJ360" i="51" s="1"/>
  <c r="S252" i="51"/>
  <c r="AJ252" i="51" s="1"/>
  <c r="N36" i="51"/>
  <c r="S36" i="51" s="1"/>
  <c r="AJ36" i="51" s="1"/>
  <c r="S246" i="51"/>
  <c r="AJ246" i="51" s="1"/>
  <c r="S382" i="51"/>
  <c r="AJ382" i="51" s="1"/>
  <c r="N45" i="51"/>
  <c r="S358" i="51"/>
  <c r="AJ358" i="51" s="1"/>
  <c r="S407" i="51"/>
  <c r="AJ407" i="51" s="1"/>
  <c r="O46" i="51"/>
  <c r="S46" i="51" s="1"/>
  <c r="AJ46" i="51" s="1"/>
  <c r="O366" i="51"/>
  <c r="M40" i="51"/>
  <c r="S40" i="51" s="1"/>
  <c r="AJ40" i="51" s="1"/>
  <c r="S195" i="51"/>
  <c r="AJ195" i="51" s="1"/>
  <c r="S373" i="51"/>
  <c r="AJ373" i="51" s="1"/>
  <c r="AI366" i="51"/>
  <c r="AB367" i="51" s="1"/>
  <c r="R158" i="51"/>
  <c r="AI34" i="51"/>
  <c r="O38" i="51"/>
  <c r="O41" i="51"/>
  <c r="S299" i="51"/>
  <c r="AJ299" i="51" s="1"/>
  <c r="S223" i="51"/>
  <c r="AJ223" i="51" s="1"/>
  <c r="S192" i="51"/>
  <c r="AJ192" i="51" s="1"/>
  <c r="S429" i="51"/>
  <c r="AJ429" i="51" s="1"/>
  <c r="O444" i="51"/>
  <c r="S353" i="51"/>
  <c r="AJ353" i="51" s="1"/>
  <c r="S359" i="51"/>
  <c r="AJ359" i="51" s="1"/>
  <c r="S352" i="51"/>
  <c r="AJ352" i="51" s="1"/>
  <c r="M37" i="51"/>
  <c r="N40" i="51"/>
  <c r="S357" i="51"/>
  <c r="AJ357" i="51" s="1"/>
  <c r="S193" i="51"/>
  <c r="AJ193" i="51" s="1"/>
  <c r="S177" i="51"/>
  <c r="AJ177" i="51" s="1"/>
  <c r="S248" i="51"/>
  <c r="AJ248" i="51" s="1"/>
  <c r="S386" i="51"/>
  <c r="AJ386" i="51" s="1"/>
  <c r="AD315" i="51"/>
  <c r="O210" i="51"/>
  <c r="S397" i="51"/>
  <c r="R184" i="51"/>
  <c r="N314" i="51"/>
  <c r="S332" i="51"/>
  <c r="AJ332" i="51" s="1"/>
  <c r="S430" i="51"/>
  <c r="AJ430" i="51" s="1"/>
  <c r="M314" i="51"/>
  <c r="S302" i="51"/>
  <c r="AJ302" i="51" s="1"/>
  <c r="S191" i="51"/>
  <c r="AJ191" i="51" s="1"/>
  <c r="O36" i="51"/>
  <c r="N42" i="51"/>
  <c r="N184" i="51"/>
  <c r="S229" i="51"/>
  <c r="AJ229" i="51" s="1"/>
  <c r="S411" i="51"/>
  <c r="AJ411" i="51" s="1"/>
  <c r="S153" i="51"/>
  <c r="AJ153" i="51" s="1"/>
  <c r="S198" i="51"/>
  <c r="AJ198" i="51" s="1"/>
  <c r="S434" i="51"/>
  <c r="AJ434" i="51" s="1"/>
  <c r="R418" i="51"/>
  <c r="S242" i="51"/>
  <c r="AJ242" i="51" s="1"/>
  <c r="Q39" i="51"/>
  <c r="S39" i="51" s="1"/>
  <c r="O35" i="51"/>
  <c r="S427" i="51"/>
  <c r="AJ427" i="51" s="1"/>
  <c r="O39" i="51"/>
  <c r="Q158" i="51"/>
  <c r="S432" i="51"/>
  <c r="AJ432" i="51" s="1"/>
  <c r="S356" i="51"/>
  <c r="AJ356" i="51" s="1"/>
  <c r="M38" i="51"/>
  <c r="Q34" i="51"/>
  <c r="S437" i="51"/>
  <c r="AJ437" i="51" s="1"/>
  <c r="O37" i="51"/>
  <c r="S219" i="51"/>
  <c r="AJ219" i="51" s="1"/>
  <c r="AJ189" i="51"/>
  <c r="V211" i="51"/>
  <c r="AD211" i="51"/>
  <c r="W211" i="51"/>
  <c r="Z211" i="51"/>
  <c r="V367" i="51"/>
  <c r="AG367" i="51"/>
  <c r="X367" i="51"/>
  <c r="Y367" i="51"/>
  <c r="AF367" i="51"/>
  <c r="AE367" i="51"/>
  <c r="AH367" i="51"/>
  <c r="AC367" i="51"/>
  <c r="W367" i="51"/>
  <c r="AD367" i="51"/>
  <c r="I434" i="51"/>
  <c r="I268" i="51"/>
  <c r="I412" i="51"/>
  <c r="I398" i="51"/>
  <c r="I229" i="51"/>
  <c r="I296" i="51"/>
  <c r="I275" i="51"/>
  <c r="I269" i="51"/>
  <c r="I149" i="51"/>
  <c r="D44" i="51"/>
  <c r="G41" i="51"/>
  <c r="I193" i="51"/>
  <c r="I167" i="51"/>
  <c r="B33" i="51"/>
  <c r="I111" i="51"/>
  <c r="D444" i="51"/>
  <c r="I378" i="51"/>
  <c r="I334" i="51"/>
  <c r="I332" i="51"/>
  <c r="I253" i="51"/>
  <c r="I424" i="51"/>
  <c r="I346" i="51"/>
  <c r="I351" i="51"/>
  <c r="I248" i="51"/>
  <c r="I276" i="51"/>
  <c r="I194" i="51"/>
  <c r="I411" i="51"/>
  <c r="I385" i="51"/>
  <c r="I407" i="51"/>
  <c r="I345" i="51"/>
  <c r="I326" i="51"/>
  <c r="I281" i="51"/>
  <c r="I222" i="51"/>
  <c r="I244" i="51"/>
  <c r="E45" i="51"/>
  <c r="I152" i="51"/>
  <c r="D43" i="51"/>
  <c r="N262" i="51"/>
  <c r="B132" i="51"/>
  <c r="D52" i="51"/>
  <c r="Q236" i="51"/>
  <c r="E418" i="51"/>
  <c r="M35" i="51"/>
  <c r="I575" i="51"/>
  <c r="N44" i="51"/>
  <c r="H51" i="51"/>
  <c r="O184" i="51"/>
  <c r="R38" i="51"/>
  <c r="M48" i="51"/>
  <c r="AB289" i="51"/>
  <c r="AD289" i="51"/>
  <c r="W289" i="51"/>
  <c r="AA289" i="51"/>
  <c r="X49" i="51"/>
  <c r="X54" i="51" s="1"/>
  <c r="X132" i="51"/>
  <c r="S128" i="51"/>
  <c r="AJ128" i="51" s="1"/>
  <c r="M34" i="51"/>
  <c r="Z445" i="51"/>
  <c r="S398" i="51"/>
  <c r="AJ398" i="51" s="1"/>
  <c r="AF289" i="51"/>
  <c r="I274" i="51"/>
  <c r="I227" i="51"/>
  <c r="I220" i="51"/>
  <c r="I216" i="51"/>
  <c r="I173" i="51"/>
  <c r="I178" i="51"/>
  <c r="I374" i="51"/>
  <c r="I349" i="51"/>
  <c r="I325" i="51"/>
  <c r="I196" i="51"/>
  <c r="I245" i="51"/>
  <c r="I170" i="51"/>
  <c r="E43" i="51"/>
  <c r="I145" i="51"/>
  <c r="E41" i="51"/>
  <c r="D35" i="51"/>
  <c r="I425" i="51"/>
  <c r="I408" i="51"/>
  <c r="I307" i="51"/>
  <c r="I203" i="51"/>
  <c r="E46" i="51"/>
  <c r="H38" i="51"/>
  <c r="E36" i="51"/>
  <c r="G46" i="51"/>
  <c r="G38" i="51"/>
  <c r="I401" i="51"/>
  <c r="I384" i="51"/>
  <c r="I404" i="51"/>
  <c r="I373" i="51"/>
  <c r="I279" i="51"/>
  <c r="I202" i="51"/>
  <c r="E47" i="51"/>
  <c r="H39" i="51"/>
  <c r="E37" i="51"/>
  <c r="C34" i="51"/>
  <c r="I148" i="51"/>
  <c r="AG445" i="51"/>
  <c r="AI257" i="51"/>
  <c r="V262" i="51"/>
  <c r="AI262" i="51" s="1"/>
  <c r="Y263" i="51" s="1"/>
  <c r="AE49" i="51"/>
  <c r="AE54" i="51" s="1"/>
  <c r="AE132" i="51"/>
  <c r="N48" i="51"/>
  <c r="AJ371" i="51"/>
  <c r="I361" i="51"/>
  <c r="G51" i="51"/>
  <c r="I414" i="51"/>
  <c r="AF49" i="51"/>
  <c r="AF54" i="51" s="1"/>
  <c r="AF132" i="51"/>
  <c r="M33" i="51"/>
  <c r="AJ163" i="51"/>
  <c r="I497" i="51"/>
  <c r="S164" i="51"/>
  <c r="AJ164" i="51" s="1"/>
  <c r="AJ241" i="51"/>
  <c r="S216" i="51"/>
  <c r="AJ216" i="51" s="1"/>
  <c r="C288" i="51"/>
  <c r="Y289" i="51"/>
  <c r="I272" i="51"/>
  <c r="H46" i="51"/>
  <c r="I436" i="51"/>
  <c r="I406" i="51"/>
  <c r="I323" i="51"/>
  <c r="I305" i="51"/>
  <c r="I201" i="51"/>
  <c r="I430" i="51"/>
  <c r="I382" i="51"/>
  <c r="I324" i="51"/>
  <c r="I306" i="51"/>
  <c r="I242" i="51"/>
  <c r="G44" i="51"/>
  <c r="E42" i="51"/>
  <c r="AJ111" i="51"/>
  <c r="X445" i="51"/>
  <c r="AB445" i="51"/>
  <c r="M340" i="51"/>
  <c r="R392" i="51"/>
  <c r="N51" i="51"/>
  <c r="S142" i="51"/>
  <c r="AJ142" i="51" s="1"/>
  <c r="R34" i="51"/>
  <c r="R52" i="51"/>
  <c r="N444" i="51"/>
  <c r="S425" i="51"/>
  <c r="AJ425" i="51" s="1"/>
  <c r="AH49" i="51"/>
  <c r="AH54" i="51" s="1"/>
  <c r="H288" i="51"/>
  <c r="Q392" i="51"/>
  <c r="S268" i="51"/>
  <c r="AJ268" i="51" s="1"/>
  <c r="AF445" i="51"/>
  <c r="I433" i="51"/>
  <c r="I225" i="51"/>
  <c r="I219" i="51"/>
  <c r="I204" i="51"/>
  <c r="I143" i="51"/>
  <c r="D210" i="51"/>
  <c r="I403" i="51"/>
  <c r="I372" i="51"/>
  <c r="I347" i="51"/>
  <c r="I328" i="51"/>
  <c r="I273" i="51"/>
  <c r="I247" i="51"/>
  <c r="I243" i="51"/>
  <c r="G42" i="51"/>
  <c r="I141" i="51"/>
  <c r="C48" i="51"/>
  <c r="E44" i="51"/>
  <c r="E40" i="51"/>
  <c r="D36" i="51"/>
  <c r="G418" i="51"/>
  <c r="I300" i="51"/>
  <c r="I226" i="51"/>
  <c r="E38" i="51"/>
  <c r="C35" i="51"/>
  <c r="I172" i="51"/>
  <c r="G45" i="51"/>
  <c r="C41" i="51"/>
  <c r="G37" i="51"/>
  <c r="I399" i="51"/>
  <c r="I380" i="51"/>
  <c r="I277" i="51"/>
  <c r="I176" i="51"/>
  <c r="D39" i="51"/>
  <c r="C36" i="51"/>
  <c r="I142" i="51"/>
  <c r="O392" i="51"/>
  <c r="O262" i="51"/>
  <c r="AI158" i="51"/>
  <c r="AF159" i="51" s="1"/>
  <c r="S150" i="51"/>
  <c r="AJ150" i="51" s="1"/>
  <c r="S141" i="51"/>
  <c r="AJ141" i="51" s="1"/>
  <c r="S33" i="51"/>
  <c r="AJ293" i="51"/>
  <c r="Q43" i="51"/>
  <c r="AI127" i="51"/>
  <c r="V49" i="51"/>
  <c r="V132" i="51"/>
  <c r="S320" i="51"/>
  <c r="AJ320" i="51" s="1"/>
  <c r="AD49" i="51"/>
  <c r="AD54" i="51" s="1"/>
  <c r="AD132" i="51"/>
  <c r="AG49" i="51"/>
  <c r="AG54" i="51" s="1"/>
  <c r="AG262" i="51"/>
  <c r="V315" i="51"/>
  <c r="AB315" i="51"/>
  <c r="AD341" i="51"/>
  <c r="Q210" i="51"/>
  <c r="X315" i="51"/>
  <c r="Y419" i="51"/>
  <c r="W445" i="51"/>
  <c r="S42" i="51"/>
  <c r="AJ42" i="51" s="1"/>
  <c r="AI236" i="51"/>
  <c r="Y315" i="51"/>
  <c r="S173" i="51"/>
  <c r="AJ173" i="51" s="1"/>
  <c r="Z341" i="51"/>
  <c r="X341" i="51"/>
  <c r="I295" i="51"/>
  <c r="I409" i="51"/>
  <c r="G314" i="51"/>
  <c r="I150" i="51"/>
  <c r="I254" i="51"/>
  <c r="I298" i="51"/>
  <c r="I435" i="51"/>
  <c r="I321" i="51"/>
  <c r="I280" i="51"/>
  <c r="I224" i="51"/>
  <c r="I322" i="51"/>
  <c r="AJ137" i="51"/>
  <c r="S151" i="51"/>
  <c r="AJ151" i="51" s="1"/>
  <c r="M158" i="51"/>
  <c r="I429" i="51"/>
  <c r="E366" i="51"/>
  <c r="I386" i="51"/>
  <c r="I303" i="51"/>
  <c r="I228" i="51"/>
  <c r="I250" i="51"/>
  <c r="I192" i="51"/>
  <c r="I139" i="51"/>
  <c r="D47" i="51"/>
  <c r="D45" i="51"/>
  <c r="E39" i="51"/>
  <c r="D37" i="51"/>
  <c r="I431" i="51"/>
  <c r="I195" i="51"/>
  <c r="I200" i="51"/>
  <c r="C37" i="51"/>
  <c r="H34" i="51"/>
  <c r="C44" i="51"/>
  <c r="C40" i="51"/>
  <c r="G36" i="51"/>
  <c r="I359" i="51"/>
  <c r="I379" i="51"/>
  <c r="C38" i="51"/>
  <c r="H35" i="51"/>
  <c r="I140" i="51"/>
  <c r="AE445" i="51"/>
  <c r="AI387" i="51"/>
  <c r="V392" i="51"/>
  <c r="S149" i="51"/>
  <c r="AJ149" i="51" s="1"/>
  <c r="AJ345" i="51"/>
  <c r="R37" i="51"/>
  <c r="S37" i="51" s="1"/>
  <c r="AJ37" i="51" s="1"/>
  <c r="B53" i="51"/>
  <c r="S170" i="51"/>
  <c r="AJ170" i="51" s="1"/>
  <c r="M288" i="51"/>
  <c r="O50" i="51"/>
  <c r="O44" i="51"/>
  <c r="AC289" i="51"/>
  <c r="I231" i="51"/>
  <c r="AD445" i="51"/>
  <c r="B471" i="51"/>
  <c r="H471" i="51"/>
  <c r="C471" i="51"/>
  <c r="E471" i="51"/>
  <c r="F471" i="51"/>
  <c r="D471" i="51"/>
  <c r="G471" i="51"/>
  <c r="AE289" i="51"/>
  <c r="F23" i="51"/>
  <c r="I75" i="51"/>
  <c r="I80" i="51" s="1"/>
  <c r="S48" i="51"/>
  <c r="AJ48" i="51" s="1"/>
  <c r="N210" i="51"/>
  <c r="S129" i="51"/>
  <c r="AJ129" i="51" s="1"/>
  <c r="AJ267" i="51"/>
  <c r="AC341" i="51"/>
  <c r="I189" i="51"/>
  <c r="Q132" i="51"/>
  <c r="O158" i="51"/>
  <c r="O52" i="51"/>
  <c r="Y237" i="51"/>
  <c r="Z315" i="51"/>
  <c r="AH445" i="51"/>
  <c r="I301" i="51"/>
  <c r="I169" i="51"/>
  <c r="H40" i="51"/>
  <c r="I174" i="51"/>
  <c r="I166" i="51"/>
  <c r="H48" i="51"/>
  <c r="I330" i="51"/>
  <c r="I432" i="51"/>
  <c r="I381" i="51"/>
  <c r="I221" i="51"/>
  <c r="I294" i="51"/>
  <c r="I271" i="51"/>
  <c r="H42" i="51"/>
  <c r="I437" i="51"/>
  <c r="I350" i="51"/>
  <c r="D41" i="51"/>
  <c r="Q41" i="51"/>
  <c r="S138" i="51"/>
  <c r="AJ138" i="51" s="1"/>
  <c r="AJ215" i="51"/>
  <c r="S146" i="51"/>
  <c r="AJ146" i="51" s="1"/>
  <c r="X211" i="51"/>
  <c r="Y49" i="51"/>
  <c r="Y54" i="51" s="1"/>
  <c r="Y132" i="51"/>
  <c r="I377" i="51"/>
  <c r="I360" i="51"/>
  <c r="G444" i="51"/>
  <c r="I400" i="51"/>
  <c r="I327" i="51"/>
  <c r="I164" i="51"/>
  <c r="G47" i="51"/>
  <c r="I356" i="51"/>
  <c r="I299" i="51"/>
  <c r="I348" i="51"/>
  <c r="E53" i="51"/>
  <c r="G53" i="51"/>
  <c r="I549" i="51"/>
  <c r="AI39" i="51"/>
  <c r="Q50" i="51"/>
  <c r="Z289" i="51"/>
  <c r="AF211" i="51"/>
  <c r="N392" i="51"/>
  <c r="N52" i="51"/>
  <c r="AC445" i="51"/>
  <c r="S197" i="51"/>
  <c r="AJ197" i="51" s="1"/>
  <c r="N34" i="51"/>
  <c r="S34" i="51" s="1"/>
  <c r="AJ34" i="51" s="1"/>
  <c r="M392" i="51"/>
  <c r="AC315" i="51"/>
  <c r="H210" i="51"/>
  <c r="Z49" i="51"/>
  <c r="Z54" i="51" s="1"/>
  <c r="Z132" i="51"/>
  <c r="AJ423" i="51"/>
  <c r="AH315" i="51"/>
  <c r="Y445" i="51"/>
  <c r="I383" i="51"/>
  <c r="I147" i="51"/>
  <c r="C43" i="51"/>
  <c r="I191" i="51"/>
  <c r="C444" i="51"/>
  <c r="I251" i="51"/>
  <c r="I402" i="51"/>
  <c r="H158" i="51"/>
  <c r="D48" i="51"/>
  <c r="C45" i="51"/>
  <c r="D40" i="51"/>
  <c r="I171" i="51"/>
  <c r="I165" i="51"/>
  <c r="E48" i="51"/>
  <c r="I405" i="51"/>
  <c r="I252" i="51"/>
  <c r="C33" i="51"/>
  <c r="I199" i="51"/>
  <c r="I352" i="51"/>
  <c r="D288" i="51"/>
  <c r="I256" i="51"/>
  <c r="C46" i="51"/>
  <c r="O43" i="51"/>
  <c r="R262" i="51"/>
  <c r="S45" i="51"/>
  <c r="AJ45" i="51" s="1"/>
  <c r="S257" i="51"/>
  <c r="S51" i="51"/>
  <c r="AJ51" i="51" s="1"/>
  <c r="Z367" i="51"/>
  <c r="M210" i="51"/>
  <c r="S53" i="51"/>
  <c r="AJ53" i="51" s="1"/>
  <c r="I230" i="51"/>
  <c r="I218" i="51"/>
  <c r="I197" i="51"/>
  <c r="E184" i="51"/>
  <c r="I297" i="51"/>
  <c r="I282" i="51"/>
  <c r="I270" i="51"/>
  <c r="I177" i="51"/>
  <c r="E158" i="51"/>
  <c r="H44" i="51"/>
  <c r="D42" i="51"/>
  <c r="I168" i="51"/>
  <c r="D418" i="51"/>
  <c r="I333" i="51"/>
  <c r="I428" i="51"/>
  <c r="I357" i="51"/>
  <c r="G288" i="51"/>
  <c r="I302" i="51"/>
  <c r="I198" i="51"/>
  <c r="I413" i="51"/>
  <c r="I320" i="51"/>
  <c r="I331" i="51"/>
  <c r="I308" i="51"/>
  <c r="I246" i="51"/>
  <c r="H45" i="51"/>
  <c r="H43" i="51"/>
  <c r="I426" i="51"/>
  <c r="I358" i="51"/>
  <c r="I223" i="51"/>
  <c r="I217" i="51"/>
  <c r="I175" i="51"/>
  <c r="I151" i="51"/>
  <c r="C47" i="51"/>
  <c r="I438" i="51"/>
  <c r="I376" i="51"/>
  <c r="I353" i="51"/>
  <c r="H314" i="51"/>
  <c r="I255" i="51"/>
  <c r="C236" i="51"/>
  <c r="I249" i="51"/>
  <c r="G236" i="51"/>
  <c r="G48" i="51"/>
  <c r="I190" i="51"/>
  <c r="I146" i="51"/>
  <c r="D46" i="51"/>
  <c r="H41" i="51"/>
  <c r="D38" i="51"/>
  <c r="I427" i="51"/>
  <c r="I355" i="51"/>
  <c r="I278" i="51"/>
  <c r="G39" i="51"/>
  <c r="H36" i="51"/>
  <c r="E34" i="51"/>
  <c r="H47" i="51"/>
  <c r="G43" i="51"/>
  <c r="C39" i="51"/>
  <c r="G35" i="51"/>
  <c r="I410" i="51"/>
  <c r="I375" i="51"/>
  <c r="I329" i="51"/>
  <c r="I304" i="51"/>
  <c r="I144" i="51"/>
  <c r="G40" i="51"/>
  <c r="H37" i="51"/>
  <c r="E35" i="51"/>
  <c r="I138" i="51"/>
  <c r="R132" i="51"/>
  <c r="S418" i="51"/>
  <c r="AJ397" i="51"/>
  <c r="AC49" i="51"/>
  <c r="AC54" i="51" s="1"/>
  <c r="AC132" i="51"/>
  <c r="R210" i="51"/>
  <c r="H418" i="51"/>
  <c r="AH341" i="51"/>
  <c r="AB341" i="51"/>
  <c r="AG341" i="51"/>
  <c r="S144" i="51"/>
  <c r="AJ144" i="51" s="1"/>
  <c r="AA445" i="51"/>
  <c r="AG419" i="51"/>
  <c r="AB419" i="51"/>
  <c r="AD419" i="51"/>
  <c r="AH419" i="51"/>
  <c r="W49" i="51"/>
  <c r="W54" i="51" s="1"/>
  <c r="W132" i="51"/>
  <c r="O418" i="51"/>
  <c r="AA49" i="51"/>
  <c r="AA54" i="51" s="1"/>
  <c r="AA132" i="51"/>
  <c r="S340" i="51"/>
  <c r="AJ319" i="51"/>
  <c r="V289" i="51"/>
  <c r="C53" i="51"/>
  <c r="S130" i="51"/>
  <c r="AJ130" i="51" s="1"/>
  <c r="AI184" i="51"/>
  <c r="Y185" i="51" s="1"/>
  <c r="Q49" i="51"/>
  <c r="X419" i="51"/>
  <c r="AI419" i="51" s="1"/>
  <c r="AH289" i="51"/>
  <c r="S388" i="51"/>
  <c r="AI289" i="51" l="1"/>
  <c r="E236" i="51"/>
  <c r="AA263" i="51"/>
  <c r="AC263" i="51"/>
  <c r="S38" i="51"/>
  <c r="AJ38" i="51" s="1"/>
  <c r="I309" i="51"/>
  <c r="S41" i="51"/>
  <c r="AJ41" i="51" s="1"/>
  <c r="I283" i="51"/>
  <c r="AG263" i="51"/>
  <c r="AH211" i="51"/>
  <c r="AB211" i="51"/>
  <c r="S44" i="51"/>
  <c r="AJ44" i="51" s="1"/>
  <c r="AI445" i="51"/>
  <c r="Y211" i="51"/>
  <c r="AI211" i="51" s="1"/>
  <c r="S288" i="51"/>
  <c r="R289" i="51" s="1"/>
  <c r="S366" i="51"/>
  <c r="AI341" i="51"/>
  <c r="AE211" i="51"/>
  <c r="S210" i="51"/>
  <c r="W263" i="51"/>
  <c r="B236" i="51"/>
  <c r="I471" i="51"/>
  <c r="I439" i="51"/>
  <c r="S314" i="51"/>
  <c r="AG211" i="51"/>
  <c r="AF263" i="51"/>
  <c r="I215" i="51"/>
  <c r="AE263" i="51"/>
  <c r="I119" i="51"/>
  <c r="H366" i="51"/>
  <c r="G210" i="51"/>
  <c r="AC211" i="51"/>
  <c r="I335" i="51"/>
  <c r="Z263" i="51"/>
  <c r="S387" i="51"/>
  <c r="AJ387" i="51" s="1"/>
  <c r="I205" i="51"/>
  <c r="AA367" i="51"/>
  <c r="AI367" i="51" s="1"/>
  <c r="AJ257" i="51"/>
  <c r="S262" i="51"/>
  <c r="C81" i="51"/>
  <c r="F81" i="51"/>
  <c r="B81" i="51"/>
  <c r="H81" i="51"/>
  <c r="G81" i="51"/>
  <c r="D81" i="51"/>
  <c r="E81" i="51"/>
  <c r="Q54" i="51"/>
  <c r="I180" i="51"/>
  <c r="I206" i="51"/>
  <c r="I336" i="51"/>
  <c r="I114" i="51"/>
  <c r="I118" i="51"/>
  <c r="I53" i="51"/>
  <c r="AI392" i="51"/>
  <c r="V393" i="51" s="1"/>
  <c r="Y159" i="51"/>
  <c r="AJ33" i="51"/>
  <c r="I423" i="51"/>
  <c r="B184" i="51"/>
  <c r="B158" i="51"/>
  <c r="B46" i="51"/>
  <c r="C132" i="51"/>
  <c r="Q211" i="51"/>
  <c r="AJ210" i="51"/>
  <c r="N211" i="51"/>
  <c r="O211" i="51"/>
  <c r="M211" i="51"/>
  <c r="R211" i="51"/>
  <c r="P211" i="51"/>
  <c r="L211" i="51"/>
  <c r="T210" i="51"/>
  <c r="AJ418" i="51"/>
  <c r="Q419" i="51"/>
  <c r="T418" i="51"/>
  <c r="L419" i="51"/>
  <c r="N419" i="51"/>
  <c r="O419" i="51"/>
  <c r="P419" i="51"/>
  <c r="R419" i="51"/>
  <c r="M419" i="51"/>
  <c r="B36" i="51"/>
  <c r="B40" i="51"/>
  <c r="C49" i="51"/>
  <c r="I371" i="51"/>
  <c r="I241" i="51"/>
  <c r="E340" i="51"/>
  <c r="I417" i="51"/>
  <c r="I121" i="51"/>
  <c r="I153" i="51"/>
  <c r="AG237" i="51"/>
  <c r="AB237" i="51"/>
  <c r="Z237" i="51"/>
  <c r="AD237" i="51"/>
  <c r="AF237" i="51"/>
  <c r="W237" i="51"/>
  <c r="AC237" i="51"/>
  <c r="AE237" i="51"/>
  <c r="AH237" i="51"/>
  <c r="V237" i="51"/>
  <c r="AA237" i="51"/>
  <c r="AI132" i="51"/>
  <c r="H132" i="51"/>
  <c r="D236" i="51"/>
  <c r="X159" i="51"/>
  <c r="H392" i="51"/>
  <c r="I124" i="51"/>
  <c r="G34" i="51"/>
  <c r="G132" i="51"/>
  <c r="N49" i="51"/>
  <c r="N132" i="51"/>
  <c r="AJ340" i="51"/>
  <c r="L341" i="51"/>
  <c r="T340" i="51"/>
  <c r="R341" i="51"/>
  <c r="N341" i="51"/>
  <c r="P341" i="51"/>
  <c r="O341" i="51"/>
  <c r="M341" i="51"/>
  <c r="Q341" i="51"/>
  <c r="I210" i="51"/>
  <c r="O289" i="51"/>
  <c r="P289" i="51"/>
  <c r="I179" i="51"/>
  <c r="I120" i="51"/>
  <c r="B43" i="51"/>
  <c r="I267" i="51"/>
  <c r="I288" i="51" s="1"/>
  <c r="AI315" i="51"/>
  <c r="AI49" i="51"/>
  <c r="V54" i="51"/>
  <c r="AI54" i="51" s="1"/>
  <c r="AD55" i="51" s="1"/>
  <c r="E50" i="51"/>
  <c r="E262" i="51"/>
  <c r="H33" i="51"/>
  <c r="R49" i="51"/>
  <c r="C340" i="51"/>
  <c r="S392" i="51"/>
  <c r="B39" i="51"/>
  <c r="D340" i="51"/>
  <c r="Q262" i="51"/>
  <c r="I310" i="51"/>
  <c r="I440" i="51"/>
  <c r="B366" i="51"/>
  <c r="B210" i="51"/>
  <c r="B42" i="51"/>
  <c r="S158" i="51"/>
  <c r="B288" i="51"/>
  <c r="G392" i="51"/>
  <c r="G366" i="51"/>
  <c r="S35" i="51"/>
  <c r="AJ35" i="51" s="1"/>
  <c r="L49" i="51"/>
  <c r="S127" i="51"/>
  <c r="L132" i="51"/>
  <c r="I117" i="51"/>
  <c r="D184" i="51"/>
  <c r="E288" i="51"/>
  <c r="I232" i="51"/>
  <c r="I284" i="51"/>
  <c r="B262" i="51"/>
  <c r="B340" i="51"/>
  <c r="C392" i="51"/>
  <c r="D392" i="51"/>
  <c r="B37" i="51"/>
  <c r="I293" i="51"/>
  <c r="I314" i="51" s="1"/>
  <c r="I319" i="51"/>
  <c r="I340" i="51" s="1"/>
  <c r="D314" i="51"/>
  <c r="H49" i="51"/>
  <c r="I113" i="51"/>
  <c r="S444" i="51"/>
  <c r="I236" i="51"/>
  <c r="I116" i="51"/>
  <c r="M49" i="51"/>
  <c r="M54" i="51" s="1"/>
  <c r="I397" i="51"/>
  <c r="I418" i="51" s="1"/>
  <c r="B48" i="51"/>
  <c r="B41" i="51"/>
  <c r="M315" i="51"/>
  <c r="N315" i="51"/>
  <c r="L315" i="51"/>
  <c r="R315" i="51"/>
  <c r="AJ314" i="51"/>
  <c r="P315" i="51"/>
  <c r="T314" i="51"/>
  <c r="Q315" i="51"/>
  <c r="O315" i="51"/>
  <c r="B44" i="51"/>
  <c r="E210" i="51"/>
  <c r="H184" i="51"/>
  <c r="N54" i="51"/>
  <c r="S184" i="51"/>
  <c r="AE55" i="51"/>
  <c r="G340" i="51"/>
  <c r="I115" i="51"/>
  <c r="B314" i="51"/>
  <c r="X263" i="51"/>
  <c r="B51" i="51"/>
  <c r="C52" i="51"/>
  <c r="I416" i="51"/>
  <c r="I126" i="51"/>
  <c r="Z159" i="51"/>
  <c r="AB159" i="51"/>
  <c r="AD159" i="51"/>
  <c r="AA159" i="51"/>
  <c r="AE159" i="51"/>
  <c r="AC159" i="51"/>
  <c r="AG159" i="51"/>
  <c r="AH159" i="51"/>
  <c r="W159" i="51"/>
  <c r="V159" i="51"/>
  <c r="G52" i="51"/>
  <c r="C314" i="51"/>
  <c r="B35" i="51"/>
  <c r="S43" i="51"/>
  <c r="AJ43" i="51" s="1"/>
  <c r="B38" i="51"/>
  <c r="C210" i="51"/>
  <c r="O367" i="51"/>
  <c r="L367" i="51"/>
  <c r="M367" i="51"/>
  <c r="P367" i="51"/>
  <c r="R367" i="51"/>
  <c r="AJ366" i="51"/>
  <c r="N367" i="51"/>
  <c r="T366" i="51"/>
  <c r="Q367" i="51"/>
  <c r="B418" i="51"/>
  <c r="I125" i="51"/>
  <c r="AJ39" i="51"/>
  <c r="I122" i="51"/>
  <c r="AF185" i="51"/>
  <c r="G262" i="51"/>
  <c r="B34" i="51"/>
  <c r="X237" i="51"/>
  <c r="D50" i="51"/>
  <c r="D262" i="51"/>
  <c r="I123" i="51"/>
  <c r="H444" i="51"/>
  <c r="H52" i="51"/>
  <c r="I362" i="51"/>
  <c r="AB185" i="51"/>
  <c r="AG185" i="51"/>
  <c r="AD185" i="51"/>
  <c r="X185" i="51"/>
  <c r="V185" i="51"/>
  <c r="AA185" i="51"/>
  <c r="Z185" i="51"/>
  <c r="AH185" i="51"/>
  <c r="AE185" i="51"/>
  <c r="W185" i="51"/>
  <c r="AC185" i="51"/>
  <c r="G158" i="51"/>
  <c r="G33" i="51"/>
  <c r="E392" i="51"/>
  <c r="C51" i="51"/>
  <c r="D34" i="51"/>
  <c r="D132" i="51"/>
  <c r="D158" i="51"/>
  <c r="D33" i="51"/>
  <c r="H236" i="51"/>
  <c r="C158" i="51"/>
  <c r="S52" i="51"/>
  <c r="AJ52" i="51" s="1"/>
  <c r="M262" i="51"/>
  <c r="S236" i="51"/>
  <c r="G184" i="51"/>
  <c r="E444" i="51"/>
  <c r="C184" i="51"/>
  <c r="B47" i="51"/>
  <c r="I415" i="51"/>
  <c r="E33" i="51"/>
  <c r="B444" i="51"/>
  <c r="I163" i="51"/>
  <c r="I184" i="51" s="1"/>
  <c r="I137" i="51"/>
  <c r="I158" i="51" s="1"/>
  <c r="I112" i="51"/>
  <c r="V263" i="51"/>
  <c r="AB263" i="51"/>
  <c r="AD263" i="51"/>
  <c r="AH263" i="51"/>
  <c r="O49" i="51"/>
  <c r="O54" i="51" s="1"/>
  <c r="O132" i="51"/>
  <c r="H340" i="51"/>
  <c r="E314" i="51"/>
  <c r="D366" i="51"/>
  <c r="B45" i="51"/>
  <c r="I560" i="50"/>
  <c r="I547" i="50"/>
  <c r="I544" i="50"/>
  <c r="I514" i="50"/>
  <c r="I507" i="50"/>
  <c r="I491" i="50"/>
  <c r="I490" i="50"/>
  <c r="I485" i="50"/>
  <c r="T288" i="51" l="1"/>
  <c r="AF55" i="51"/>
  <c r="Q289" i="51"/>
  <c r="S315" i="51"/>
  <c r="AJ315" i="51" s="1"/>
  <c r="AJ288" i="51"/>
  <c r="AI263" i="51"/>
  <c r="E49" i="51"/>
  <c r="E54" i="51" s="1"/>
  <c r="N289" i="51"/>
  <c r="G49" i="51"/>
  <c r="M289" i="51"/>
  <c r="L289" i="51"/>
  <c r="S289" i="51" s="1"/>
  <c r="AJ289" i="51" s="1"/>
  <c r="AI185" i="51"/>
  <c r="X55" i="51"/>
  <c r="I444" i="51"/>
  <c r="E445" i="51" s="1"/>
  <c r="E51" i="51"/>
  <c r="I38" i="51"/>
  <c r="I476" i="50"/>
  <c r="I486" i="50"/>
  <c r="I506" i="50"/>
  <c r="I510" i="50"/>
  <c r="I533" i="50"/>
  <c r="I568" i="50"/>
  <c r="I387" i="51"/>
  <c r="I392" i="51" s="1"/>
  <c r="B392" i="51"/>
  <c r="H262" i="51"/>
  <c r="I35" i="51"/>
  <c r="C50" i="51"/>
  <c r="I495" i="50"/>
  <c r="I519" i="50"/>
  <c r="I546" i="50"/>
  <c r="I573" i="50"/>
  <c r="I45" i="51"/>
  <c r="G159" i="51"/>
  <c r="D159" i="51"/>
  <c r="C159" i="51"/>
  <c r="H159" i="51"/>
  <c r="B159" i="51"/>
  <c r="F159" i="51"/>
  <c r="E159" i="51"/>
  <c r="I47" i="51"/>
  <c r="H50" i="51"/>
  <c r="H419" i="51"/>
  <c r="B419" i="51"/>
  <c r="F419" i="51"/>
  <c r="D419" i="51"/>
  <c r="E419" i="51"/>
  <c r="G419" i="51"/>
  <c r="C419" i="51"/>
  <c r="Q445" i="51"/>
  <c r="T444" i="51"/>
  <c r="O445" i="51"/>
  <c r="R445" i="51"/>
  <c r="M445" i="51"/>
  <c r="AJ444" i="51"/>
  <c r="N445" i="51"/>
  <c r="L445" i="51"/>
  <c r="P445" i="51"/>
  <c r="B315" i="51"/>
  <c r="E315" i="51"/>
  <c r="H315" i="51"/>
  <c r="G315" i="51"/>
  <c r="D315" i="51"/>
  <c r="F315" i="51"/>
  <c r="C315" i="51"/>
  <c r="H54" i="51"/>
  <c r="I43" i="51"/>
  <c r="Z55" i="51"/>
  <c r="I452" i="50"/>
  <c r="I492" i="50"/>
  <c r="D54" i="51"/>
  <c r="I480" i="50"/>
  <c r="I502" i="50"/>
  <c r="I529" i="50"/>
  <c r="I537" i="50"/>
  <c r="I541" i="50"/>
  <c r="I556" i="50"/>
  <c r="I564" i="50"/>
  <c r="S367" i="51"/>
  <c r="AJ367" i="51" s="1"/>
  <c r="I48" i="51"/>
  <c r="S49" i="51"/>
  <c r="AJ49" i="51" s="1"/>
  <c r="L54" i="51"/>
  <c r="C289" i="51"/>
  <c r="H289" i="51"/>
  <c r="F289" i="51"/>
  <c r="B289" i="51"/>
  <c r="G289" i="51"/>
  <c r="D289" i="51"/>
  <c r="E289" i="51"/>
  <c r="I468" i="50"/>
  <c r="I477" i="50"/>
  <c r="I481" i="50"/>
  <c r="I487" i="50"/>
  <c r="I503" i="50"/>
  <c r="I511" i="50"/>
  <c r="I515" i="50"/>
  <c r="I530" i="50"/>
  <c r="I534" i="50"/>
  <c r="I538" i="50"/>
  <c r="I542" i="50"/>
  <c r="I553" i="50"/>
  <c r="I557" i="50"/>
  <c r="I561" i="50"/>
  <c r="I565" i="50"/>
  <c r="AI159" i="51"/>
  <c r="I37" i="51"/>
  <c r="R159" i="51"/>
  <c r="L159" i="51"/>
  <c r="N159" i="51"/>
  <c r="AJ158" i="51"/>
  <c r="M159" i="51"/>
  <c r="T158" i="51"/>
  <c r="Q159" i="51"/>
  <c r="P159" i="51"/>
  <c r="O159" i="51"/>
  <c r="I39" i="51"/>
  <c r="AH55" i="51"/>
  <c r="I464" i="50"/>
  <c r="I570" i="50"/>
  <c r="I33" i="51"/>
  <c r="I488" i="50"/>
  <c r="I504" i="50"/>
  <c r="I512" i="50"/>
  <c r="I535" i="50"/>
  <c r="I569" i="50"/>
  <c r="G185" i="51"/>
  <c r="D185" i="51"/>
  <c r="C185" i="51"/>
  <c r="B185" i="51"/>
  <c r="F185" i="51"/>
  <c r="E185" i="51"/>
  <c r="H185" i="51"/>
  <c r="I457" i="50"/>
  <c r="I493" i="50"/>
  <c r="I521" i="50"/>
  <c r="I571" i="50"/>
  <c r="I543" i="50"/>
  <c r="I388" i="51"/>
  <c r="I517" i="50"/>
  <c r="AA55" i="51"/>
  <c r="N393" i="51"/>
  <c r="O393" i="51"/>
  <c r="L393" i="51"/>
  <c r="T392" i="51"/>
  <c r="AJ392" i="51"/>
  <c r="Q393" i="51"/>
  <c r="R393" i="51"/>
  <c r="M393" i="51"/>
  <c r="P393" i="51"/>
  <c r="I36" i="51"/>
  <c r="S419" i="51"/>
  <c r="AJ419" i="51" s="1"/>
  <c r="G50" i="51"/>
  <c r="AG393" i="51"/>
  <c r="AB393" i="51"/>
  <c r="AC393" i="51"/>
  <c r="W393" i="51"/>
  <c r="X393" i="51"/>
  <c r="AF393" i="51"/>
  <c r="Y393" i="51"/>
  <c r="Z393" i="51"/>
  <c r="AE393" i="51"/>
  <c r="AA393" i="51"/>
  <c r="AD393" i="51"/>
  <c r="AH393" i="51"/>
  <c r="C262" i="51"/>
  <c r="D49" i="51"/>
  <c r="R54" i="51"/>
  <c r="T262" i="51"/>
  <c r="Q263" i="51"/>
  <c r="AJ262" i="51"/>
  <c r="P263" i="51"/>
  <c r="O263" i="51"/>
  <c r="M263" i="51"/>
  <c r="N263" i="51"/>
  <c r="L263" i="51"/>
  <c r="R263" i="51"/>
  <c r="I460" i="50"/>
  <c r="I44" i="51"/>
  <c r="I257" i="51"/>
  <c r="I262" i="51" s="1"/>
  <c r="I478" i="50"/>
  <c r="I527" i="50"/>
  <c r="I562" i="50"/>
  <c r="AJ184" i="51"/>
  <c r="N185" i="51"/>
  <c r="Q185" i="51"/>
  <c r="R185" i="51"/>
  <c r="P185" i="51"/>
  <c r="L185" i="51"/>
  <c r="O185" i="51"/>
  <c r="M185" i="51"/>
  <c r="T184" i="51"/>
  <c r="E132" i="51"/>
  <c r="I466" i="50"/>
  <c r="I475" i="50"/>
  <c r="I479" i="50"/>
  <c r="I484" i="50"/>
  <c r="I489" i="50"/>
  <c r="I501" i="50"/>
  <c r="I505" i="50"/>
  <c r="I509" i="50"/>
  <c r="I513" i="50"/>
  <c r="I528" i="50"/>
  <c r="I532" i="50"/>
  <c r="I536" i="50"/>
  <c r="I540" i="50"/>
  <c r="I555" i="50"/>
  <c r="I559" i="50"/>
  <c r="I563" i="50"/>
  <c r="I567" i="50"/>
  <c r="I465" i="50"/>
  <c r="I258" i="51"/>
  <c r="M237" i="51"/>
  <c r="AJ236" i="51"/>
  <c r="N237" i="51"/>
  <c r="R237" i="51"/>
  <c r="P237" i="51"/>
  <c r="L237" i="51"/>
  <c r="Q237" i="51"/>
  <c r="T236" i="51"/>
  <c r="O237" i="51"/>
  <c r="B49" i="51"/>
  <c r="W55" i="51"/>
  <c r="I41" i="51"/>
  <c r="G237" i="51"/>
  <c r="H237" i="51"/>
  <c r="D237" i="51"/>
  <c r="F237" i="51"/>
  <c r="B237" i="51"/>
  <c r="E237" i="51"/>
  <c r="C237" i="51"/>
  <c r="C341" i="51"/>
  <c r="E341" i="51"/>
  <c r="B341" i="51"/>
  <c r="D341" i="51"/>
  <c r="F341" i="51"/>
  <c r="H341" i="51"/>
  <c r="G341" i="51"/>
  <c r="C211" i="51"/>
  <c r="D211" i="51"/>
  <c r="H211" i="51"/>
  <c r="F211" i="51"/>
  <c r="B211" i="51"/>
  <c r="E211" i="51"/>
  <c r="G211" i="51"/>
  <c r="S341" i="51"/>
  <c r="AJ341" i="51" s="1"/>
  <c r="I46" i="51"/>
  <c r="D51" i="51"/>
  <c r="I81" i="51"/>
  <c r="AG40" i="50"/>
  <c r="I482" i="50"/>
  <c r="I520" i="50"/>
  <c r="B445" i="51"/>
  <c r="F445" i="51"/>
  <c r="AH158" i="50"/>
  <c r="I483" i="50"/>
  <c r="I508" i="50"/>
  <c r="I516" i="50"/>
  <c r="I531" i="50"/>
  <c r="I539" i="50"/>
  <c r="I554" i="50"/>
  <c r="I558" i="50"/>
  <c r="I566" i="50"/>
  <c r="G54" i="51"/>
  <c r="V55" i="51"/>
  <c r="AB55" i="51"/>
  <c r="I40" i="51"/>
  <c r="I154" i="51"/>
  <c r="AI415" i="50"/>
  <c r="AJ415" i="50" s="1"/>
  <c r="I450" i="50"/>
  <c r="I454" i="50"/>
  <c r="I462" i="50"/>
  <c r="I494" i="50"/>
  <c r="I518" i="50"/>
  <c r="I545" i="50"/>
  <c r="I572" i="50"/>
  <c r="AC55" i="51"/>
  <c r="S258" i="51"/>
  <c r="AJ258" i="51" s="1"/>
  <c r="L50" i="51"/>
  <c r="I127" i="51"/>
  <c r="I132" i="51" s="1"/>
  <c r="I34" i="51"/>
  <c r="AJ127" i="51"/>
  <c r="S132" i="51"/>
  <c r="AI237" i="51"/>
  <c r="S211" i="51"/>
  <c r="AJ211" i="51" s="1"/>
  <c r="AG55" i="51"/>
  <c r="Y55" i="51"/>
  <c r="AC43" i="50"/>
  <c r="AH44" i="50"/>
  <c r="AG48" i="50"/>
  <c r="AG52" i="50"/>
  <c r="AG34" i="50"/>
  <c r="AG35" i="50"/>
  <c r="AG39" i="50"/>
  <c r="AG51" i="50"/>
  <c r="AH41" i="50"/>
  <c r="AG184" i="50"/>
  <c r="AG46" i="50"/>
  <c r="AH50" i="50"/>
  <c r="AG37" i="50"/>
  <c r="AG45" i="50"/>
  <c r="AH210" i="50"/>
  <c r="AG288" i="50"/>
  <c r="AI286" i="50"/>
  <c r="AJ286" i="50" s="1"/>
  <c r="AI234" i="50"/>
  <c r="AJ234" i="50" s="1"/>
  <c r="AI261" i="50"/>
  <c r="AJ261" i="50" s="1"/>
  <c r="AC288" i="50"/>
  <c r="AI339" i="50"/>
  <c r="AJ339" i="50" s="1"/>
  <c r="AH47" i="50"/>
  <c r="AH392" i="50"/>
  <c r="AI389" i="50"/>
  <c r="AJ389" i="50" s="1"/>
  <c r="AG38" i="50" l="1"/>
  <c r="I237" i="51"/>
  <c r="AG366" i="50"/>
  <c r="D445" i="51"/>
  <c r="AG36" i="50"/>
  <c r="G445" i="51"/>
  <c r="F522" i="50"/>
  <c r="F62" i="50"/>
  <c r="F10" i="50" s="1"/>
  <c r="B50" i="51"/>
  <c r="AI233" i="50"/>
  <c r="AJ233" i="50" s="1"/>
  <c r="C445" i="51"/>
  <c r="AD444" i="50"/>
  <c r="I496" i="50"/>
  <c r="D497" i="50" s="1"/>
  <c r="AI393" i="51"/>
  <c r="AG444" i="50"/>
  <c r="AI312" i="50"/>
  <c r="AJ312" i="50" s="1"/>
  <c r="AG314" i="50"/>
  <c r="AH52" i="50"/>
  <c r="AH48" i="50"/>
  <c r="AG44" i="50"/>
  <c r="AH53" i="50"/>
  <c r="AG33" i="50"/>
  <c r="H445" i="51"/>
  <c r="I445" i="51" s="1"/>
  <c r="I289" i="51"/>
  <c r="AH444" i="50"/>
  <c r="W444" i="50"/>
  <c r="AH43" i="50"/>
  <c r="AI285" i="50"/>
  <c r="AJ285" i="50" s="1"/>
  <c r="AA444" i="50"/>
  <c r="AH418" i="50"/>
  <c r="AH340" i="50"/>
  <c r="AG262" i="50"/>
  <c r="AH236" i="50"/>
  <c r="S185" i="51"/>
  <c r="AJ185" i="51" s="1"/>
  <c r="F548" i="50"/>
  <c r="D263" i="51"/>
  <c r="H263" i="51"/>
  <c r="E263" i="51"/>
  <c r="B263" i="51"/>
  <c r="G263" i="51"/>
  <c r="F263" i="51"/>
  <c r="C263" i="51"/>
  <c r="B393" i="51"/>
  <c r="C393" i="51"/>
  <c r="F393" i="51"/>
  <c r="H393" i="51"/>
  <c r="G393" i="51"/>
  <c r="D393" i="51"/>
  <c r="E393" i="51"/>
  <c r="AI435" i="50"/>
  <c r="AI215" i="50"/>
  <c r="V236" i="50"/>
  <c r="AA49" i="50"/>
  <c r="V43" i="50"/>
  <c r="AI121" i="50"/>
  <c r="AI113" i="50"/>
  <c r="V35" i="50"/>
  <c r="AI191" i="50"/>
  <c r="AD184" i="50"/>
  <c r="AD51" i="50"/>
  <c r="P97" i="50"/>
  <c r="P19" i="50" s="1"/>
  <c r="I49" i="51"/>
  <c r="AI388" i="50"/>
  <c r="AC340" i="50"/>
  <c r="AI305" i="50"/>
  <c r="AI277" i="50"/>
  <c r="AC236" i="50"/>
  <c r="AC184" i="50"/>
  <c r="Y53" i="50"/>
  <c r="W50" i="50"/>
  <c r="AE46" i="50"/>
  <c r="AD43" i="50"/>
  <c r="AA40" i="50"/>
  <c r="AC35" i="50"/>
  <c r="Z53" i="50"/>
  <c r="Z49" i="50"/>
  <c r="AA45" i="50"/>
  <c r="W36" i="50"/>
  <c r="AA132" i="50"/>
  <c r="AA33" i="50"/>
  <c r="P103" i="50"/>
  <c r="P25" i="50" s="1"/>
  <c r="F78" i="50"/>
  <c r="AD418" i="50"/>
  <c r="AI391" i="50"/>
  <c r="AJ391" i="50" s="1"/>
  <c r="AI383" i="50"/>
  <c r="AI375" i="50"/>
  <c r="V392" i="50"/>
  <c r="AI371" i="50"/>
  <c r="AI360" i="50"/>
  <c r="AI347" i="50"/>
  <c r="AC366" i="50"/>
  <c r="Z35" i="50"/>
  <c r="AE314" i="50"/>
  <c r="AI260" i="50"/>
  <c r="AJ260" i="50" s="1"/>
  <c r="AA262" i="50"/>
  <c r="AI181" i="50"/>
  <c r="AJ181" i="50" s="1"/>
  <c r="AD158" i="50"/>
  <c r="W53" i="50"/>
  <c r="Z51" i="50"/>
  <c r="AC46" i="50"/>
  <c r="V45" i="50"/>
  <c r="AI123" i="50"/>
  <c r="AC38" i="50"/>
  <c r="AI115" i="50"/>
  <c r="V37" i="50"/>
  <c r="AE132" i="50"/>
  <c r="AE33" i="50"/>
  <c r="AH184" i="50"/>
  <c r="AI152" i="50"/>
  <c r="AC158" i="50"/>
  <c r="X53" i="50"/>
  <c r="AH51" i="50"/>
  <c r="AC50" i="50"/>
  <c r="AG47" i="50"/>
  <c r="AD46" i="50"/>
  <c r="AG43" i="50"/>
  <c r="AD42" i="50"/>
  <c r="AH39" i="50"/>
  <c r="AD38" i="50"/>
  <c r="AH35" i="50"/>
  <c r="AD34" i="50"/>
  <c r="Y33" i="50"/>
  <c r="Y132" i="50"/>
  <c r="P95" i="50"/>
  <c r="P93" i="50"/>
  <c r="P15" i="50" s="1"/>
  <c r="F60" i="50"/>
  <c r="S237" i="51"/>
  <c r="AJ237" i="51" s="1"/>
  <c r="F75" i="50"/>
  <c r="F74" i="50"/>
  <c r="F574" i="50"/>
  <c r="I419" i="51"/>
  <c r="E52" i="51"/>
  <c r="I130" i="51"/>
  <c r="AI440" i="50"/>
  <c r="AI381" i="50"/>
  <c r="AD392" i="50"/>
  <c r="AE262" i="50"/>
  <c r="AF288" i="50"/>
  <c r="AD52" i="50"/>
  <c r="AC44" i="50"/>
  <c r="Z33" i="50"/>
  <c r="Z132" i="50"/>
  <c r="X41" i="50"/>
  <c r="AH40" i="50"/>
  <c r="P104" i="50"/>
  <c r="P26" i="50" s="1"/>
  <c r="S50" i="51"/>
  <c r="AJ50" i="51" s="1"/>
  <c r="AG42" i="50"/>
  <c r="AC444" i="50"/>
  <c r="AI439" i="50"/>
  <c r="AI430" i="50"/>
  <c r="AI414" i="50"/>
  <c r="AI404" i="50"/>
  <c r="AI412" i="50"/>
  <c r="AI400" i="50"/>
  <c r="AC418" i="50"/>
  <c r="AE366" i="50"/>
  <c r="AH366" i="50"/>
  <c r="AI326" i="50"/>
  <c r="AI322" i="50"/>
  <c r="Z34" i="50"/>
  <c r="W236" i="50"/>
  <c r="AI307" i="50"/>
  <c r="AA314" i="50"/>
  <c r="AH288" i="50"/>
  <c r="AD262" i="50"/>
  <c r="AA210" i="50"/>
  <c r="AI165" i="50"/>
  <c r="AI157" i="50"/>
  <c r="AJ157" i="50" s="1"/>
  <c r="AF49" i="50"/>
  <c r="AI144" i="50"/>
  <c r="AC51" i="50"/>
  <c r="AA48" i="50"/>
  <c r="W42" i="50"/>
  <c r="AE38" i="50"/>
  <c r="V34" i="50"/>
  <c r="AI112" i="50"/>
  <c r="V210" i="50"/>
  <c r="AI189" i="50"/>
  <c r="AI155" i="50"/>
  <c r="AJ155" i="50" s="1"/>
  <c r="AE158" i="50"/>
  <c r="AI130" i="50"/>
  <c r="V52" i="50"/>
  <c r="AE50" i="50"/>
  <c r="AI126" i="50"/>
  <c r="V48" i="50"/>
  <c r="V44" i="50"/>
  <c r="AI122" i="50"/>
  <c r="V40" i="50"/>
  <c r="AI118" i="50"/>
  <c r="AA37" i="50"/>
  <c r="P98" i="50"/>
  <c r="P20" i="50" s="1"/>
  <c r="I449" i="50"/>
  <c r="F59" i="50"/>
  <c r="F470" i="50"/>
  <c r="F65" i="50"/>
  <c r="I455" i="50"/>
  <c r="AI442" i="50"/>
  <c r="AJ442" i="50" s="1"/>
  <c r="AI416" i="50"/>
  <c r="AJ416" i="50" s="1"/>
  <c r="AA418" i="50"/>
  <c r="AI362" i="50"/>
  <c r="AI413" i="50"/>
  <c r="AI372" i="50"/>
  <c r="AI350" i="50"/>
  <c r="AI321" i="50"/>
  <c r="AD340" i="50"/>
  <c r="AI313" i="50"/>
  <c r="AJ313" i="50" s="1"/>
  <c r="AI352" i="50"/>
  <c r="AD366" i="50"/>
  <c r="AI323" i="50"/>
  <c r="AI310" i="50"/>
  <c r="AC314" i="50"/>
  <c r="AI287" i="50"/>
  <c r="AJ287" i="50" s="1"/>
  <c r="AE288" i="50"/>
  <c r="AF46" i="50"/>
  <c r="AI203" i="50"/>
  <c r="W314" i="50"/>
  <c r="AI274" i="50"/>
  <c r="AD288" i="50"/>
  <c r="AI257" i="50"/>
  <c r="AI253" i="50"/>
  <c r="AI231" i="50"/>
  <c r="Z47" i="50"/>
  <c r="W210" i="50"/>
  <c r="AA158" i="50"/>
  <c r="AF52" i="50"/>
  <c r="X51" i="50"/>
  <c r="AD49" i="50"/>
  <c r="W48" i="50"/>
  <c r="AE44" i="50"/>
  <c r="AD41" i="50"/>
  <c r="W40" i="50"/>
  <c r="Z38" i="50"/>
  <c r="AE36" i="50"/>
  <c r="AC33" i="50"/>
  <c r="AC132" i="50"/>
  <c r="AI194" i="50"/>
  <c r="AI156" i="50"/>
  <c r="AJ156" i="50" s="1"/>
  <c r="V53" i="50"/>
  <c r="AI131" i="50"/>
  <c r="AJ131" i="50" s="1"/>
  <c r="AF51" i="50"/>
  <c r="Z50" i="50"/>
  <c r="AI127" i="50"/>
  <c r="V49" i="50"/>
  <c r="AE47" i="50"/>
  <c r="AA46" i="50"/>
  <c r="W45" i="50"/>
  <c r="AE43" i="50"/>
  <c r="V41" i="50"/>
  <c r="AI119" i="50"/>
  <c r="AA38" i="50"/>
  <c r="W37" i="50"/>
  <c r="AA34" i="50"/>
  <c r="W33" i="50"/>
  <c r="W132" i="50"/>
  <c r="P100" i="50"/>
  <c r="P22" i="50" s="1"/>
  <c r="F72" i="50"/>
  <c r="AI55" i="51"/>
  <c r="I129" i="51"/>
  <c r="I522" i="50"/>
  <c r="F496" i="50"/>
  <c r="F71" i="50"/>
  <c r="I461" i="50"/>
  <c r="I574" i="50"/>
  <c r="I315" i="51"/>
  <c r="I159" i="51"/>
  <c r="F61" i="50"/>
  <c r="I451" i="50"/>
  <c r="AA366" i="50"/>
  <c r="AI319" i="50"/>
  <c r="V340" i="50"/>
  <c r="AI269" i="50"/>
  <c r="AI256" i="50"/>
  <c r="W262" i="50"/>
  <c r="AI195" i="50"/>
  <c r="V184" i="50"/>
  <c r="AI163" i="50"/>
  <c r="AI129" i="50"/>
  <c r="V51" i="50"/>
  <c r="AC36" i="50"/>
  <c r="AG210" i="50"/>
  <c r="AD39" i="50"/>
  <c r="AG392" i="50"/>
  <c r="AI301" i="50"/>
  <c r="AI222" i="50"/>
  <c r="AI204" i="50"/>
  <c r="AI250" i="50"/>
  <c r="AI220" i="50"/>
  <c r="AI198" i="50"/>
  <c r="Z184" i="50"/>
  <c r="AF50" i="50"/>
  <c r="V46" i="50"/>
  <c r="AI124" i="50"/>
  <c r="V38" i="50"/>
  <c r="AI116" i="50"/>
  <c r="X33" i="50"/>
  <c r="X132" i="50"/>
  <c r="AE210" i="50"/>
  <c r="AA184" i="50"/>
  <c r="AI137" i="50"/>
  <c r="V158" i="50"/>
  <c r="V50" i="50"/>
  <c r="AI128" i="50"/>
  <c r="AA43" i="50"/>
  <c r="AA35" i="50"/>
  <c r="S263" i="51"/>
  <c r="AJ263" i="51" s="1"/>
  <c r="S445" i="51"/>
  <c r="AJ445" i="51" s="1"/>
  <c r="I463" i="50"/>
  <c r="F73" i="50"/>
  <c r="E133" i="51"/>
  <c r="B133" i="51"/>
  <c r="D133" i="51"/>
  <c r="H133" i="51"/>
  <c r="F133" i="51"/>
  <c r="G133" i="51"/>
  <c r="C133" i="51"/>
  <c r="AI441" i="50"/>
  <c r="AJ441" i="50" s="1"/>
  <c r="AE37" i="50"/>
  <c r="AI417" i="50"/>
  <c r="AJ417" i="50" s="1"/>
  <c r="P101" i="50"/>
  <c r="P23" i="50" s="1"/>
  <c r="AI387" i="50"/>
  <c r="AI363" i="50"/>
  <c r="AJ363" i="50" s="1"/>
  <c r="AE418" i="50"/>
  <c r="AE392" i="50"/>
  <c r="AI364" i="50"/>
  <c r="AJ364" i="50" s="1"/>
  <c r="W340" i="50"/>
  <c r="W366" i="50"/>
  <c r="AI336" i="50"/>
  <c r="V314" i="50"/>
  <c r="AI293" i="50"/>
  <c r="Z41" i="50"/>
  <c r="AD236" i="50"/>
  <c r="AI209" i="50"/>
  <c r="AJ209" i="50" s="1"/>
  <c r="AI303" i="50"/>
  <c r="AH314" i="50"/>
  <c r="W288" i="50"/>
  <c r="AI258" i="50"/>
  <c r="AI255" i="50"/>
  <c r="AI232" i="50"/>
  <c r="AI143" i="50"/>
  <c r="AF53" i="50"/>
  <c r="Y52" i="50"/>
  <c r="AD50" i="50"/>
  <c r="W49" i="50"/>
  <c r="AE45" i="50"/>
  <c r="AC42" i="50"/>
  <c r="W41" i="50"/>
  <c r="AA39" i="50"/>
  <c r="AC34" i="50"/>
  <c r="V33" i="50"/>
  <c r="V132" i="50"/>
  <c r="AI111" i="50"/>
  <c r="AI192" i="50"/>
  <c r="AC210" i="50"/>
  <c r="Y41" i="50"/>
  <c r="AI146" i="50"/>
  <c r="AG53" i="50"/>
  <c r="AC52" i="50"/>
  <c r="Y51" i="50"/>
  <c r="AG49" i="50"/>
  <c r="AC48" i="50"/>
  <c r="AH45" i="50"/>
  <c r="AD44" i="50"/>
  <c r="AG41" i="50"/>
  <c r="AD40" i="50"/>
  <c r="AH37" i="50"/>
  <c r="AD36" i="50"/>
  <c r="AH33" i="50"/>
  <c r="AH132" i="50"/>
  <c r="P86" i="50"/>
  <c r="P8" i="50" s="1"/>
  <c r="P88" i="50"/>
  <c r="P10" i="50" s="1"/>
  <c r="R133" i="51"/>
  <c r="T132" i="51"/>
  <c r="P133" i="51"/>
  <c r="L133" i="51"/>
  <c r="O133" i="51"/>
  <c r="N133" i="51"/>
  <c r="M133" i="51"/>
  <c r="AJ132" i="51"/>
  <c r="Q133" i="51"/>
  <c r="I211" i="51"/>
  <c r="F76" i="50"/>
  <c r="AI401" i="50"/>
  <c r="AA340" i="50"/>
  <c r="AI245" i="50"/>
  <c r="AI153" i="50"/>
  <c r="AA41" i="50"/>
  <c r="X50" i="50"/>
  <c r="AD35" i="50"/>
  <c r="AI406" i="50"/>
  <c r="AI402" i="50"/>
  <c r="AI327" i="50"/>
  <c r="AI324" i="50"/>
  <c r="AC262" i="50"/>
  <c r="AI279" i="50"/>
  <c r="AI254" i="50"/>
  <c r="AI182" i="50"/>
  <c r="AJ182" i="50" s="1"/>
  <c r="W158" i="50"/>
  <c r="AD47" i="50"/>
  <c r="AE42" i="50"/>
  <c r="AE34" i="50"/>
  <c r="Z158" i="50"/>
  <c r="AE52" i="50"/>
  <c r="AA47" i="50"/>
  <c r="AF36" i="50"/>
  <c r="P90" i="50"/>
  <c r="P12" i="50" s="1"/>
  <c r="I548" i="50"/>
  <c r="I185" i="51"/>
  <c r="AI428" i="50"/>
  <c r="AI398" i="50"/>
  <c r="AI382" i="50"/>
  <c r="W392" i="50"/>
  <c r="AI411" i="50"/>
  <c r="AI407" i="50"/>
  <c r="AG418" i="50"/>
  <c r="AI374" i="50"/>
  <c r="AC392" i="50"/>
  <c r="AI346" i="50"/>
  <c r="AI338" i="50"/>
  <c r="AJ338" i="50" s="1"/>
  <c r="AI358" i="50"/>
  <c r="AG340" i="50"/>
  <c r="AI304" i="50"/>
  <c r="V288" i="50"/>
  <c r="AI267" i="50"/>
  <c r="AA236" i="50"/>
  <c r="AI299" i="50"/>
  <c r="AI276" i="50"/>
  <c r="AI272" i="50"/>
  <c r="AI251" i="50"/>
  <c r="AI247" i="50"/>
  <c r="AH262" i="50"/>
  <c r="AI229" i="50"/>
  <c r="AG236" i="50"/>
  <c r="AI196" i="50"/>
  <c r="AI180" i="50"/>
  <c r="Z45" i="50"/>
  <c r="Y42" i="50"/>
  <c r="AI138" i="50"/>
  <c r="AD53" i="50"/>
  <c r="W52" i="50"/>
  <c r="AA50" i="50"/>
  <c r="AC45" i="50"/>
  <c r="W44" i="50"/>
  <c r="AA42" i="50"/>
  <c r="AE40" i="50"/>
  <c r="AC37" i="50"/>
  <c r="AI114" i="50"/>
  <c r="V36" i="50"/>
  <c r="AI200" i="50"/>
  <c r="AI183" i="50"/>
  <c r="AJ183" i="50" s="1"/>
  <c r="AI175" i="50"/>
  <c r="W184" i="50"/>
  <c r="AI154" i="50"/>
  <c r="AE53" i="50"/>
  <c r="Z52" i="50"/>
  <c r="W51" i="50"/>
  <c r="AE49" i="50"/>
  <c r="W47" i="50"/>
  <c r="W43" i="50"/>
  <c r="AE41" i="50"/>
  <c r="Z40" i="50"/>
  <c r="AI117" i="50"/>
  <c r="V39" i="50"/>
  <c r="AA36" i="50"/>
  <c r="W35" i="50"/>
  <c r="AF132" i="50"/>
  <c r="AF33" i="50"/>
  <c r="P105" i="50"/>
  <c r="P27" i="50" s="1"/>
  <c r="AH49" i="50"/>
  <c r="I469" i="50"/>
  <c r="F79" i="50"/>
  <c r="I341" i="51"/>
  <c r="AG132" i="50"/>
  <c r="I453" i="50"/>
  <c r="F63" i="50"/>
  <c r="F69" i="50"/>
  <c r="I459" i="50"/>
  <c r="B54" i="51"/>
  <c r="AI410" i="50"/>
  <c r="V418" i="50"/>
  <c r="AI397" i="50"/>
  <c r="AI353" i="50"/>
  <c r="AF366" i="50"/>
  <c r="AI306" i="50"/>
  <c r="AA288" i="50"/>
  <c r="AI219" i="50"/>
  <c r="AI179" i="50"/>
  <c r="AE39" i="50"/>
  <c r="AI174" i="50"/>
  <c r="AC47" i="50"/>
  <c r="AH36" i="50"/>
  <c r="G497" i="50"/>
  <c r="F497" i="50"/>
  <c r="F77" i="50"/>
  <c r="I467" i="50"/>
  <c r="AI426" i="50"/>
  <c r="W418" i="50"/>
  <c r="AA392" i="50"/>
  <c r="AI373" i="50"/>
  <c r="V366" i="50"/>
  <c r="AI345" i="50"/>
  <c r="AI357" i="50"/>
  <c r="AI280" i="50"/>
  <c r="AI235" i="50"/>
  <c r="AJ235" i="50" s="1"/>
  <c r="AI206" i="50"/>
  <c r="AI283" i="50"/>
  <c r="AI216" i="50"/>
  <c r="AI166" i="50"/>
  <c r="AI140" i="50"/>
  <c r="AA52" i="50"/>
  <c r="AA44" i="50"/>
  <c r="AC39" i="50"/>
  <c r="AF184" i="50"/>
  <c r="AA51" i="50"/>
  <c r="W46" i="50"/>
  <c r="V42" i="50"/>
  <c r="AI120" i="50"/>
  <c r="W38" i="50"/>
  <c r="W34" i="50"/>
  <c r="F68" i="50"/>
  <c r="I458" i="50"/>
  <c r="I50" i="51"/>
  <c r="F67" i="50"/>
  <c r="S159" i="51"/>
  <c r="AJ159" i="51" s="1"/>
  <c r="AI443" i="50"/>
  <c r="AJ443" i="50" s="1"/>
  <c r="P89" i="50"/>
  <c r="P11" i="50" s="1"/>
  <c r="P87" i="50"/>
  <c r="P9" i="50" s="1"/>
  <c r="P85" i="50"/>
  <c r="Z444" i="50"/>
  <c r="AI423" i="50"/>
  <c r="V444" i="50"/>
  <c r="AI409" i="50"/>
  <c r="AI377" i="50"/>
  <c r="AI390" i="50"/>
  <c r="AJ390" i="50" s="1"/>
  <c r="AI386" i="50"/>
  <c r="AI365" i="50"/>
  <c r="AJ365" i="50" s="1"/>
  <c r="AI349" i="50"/>
  <c r="AI333" i="50"/>
  <c r="AI325" i="50"/>
  <c r="AI337" i="50"/>
  <c r="AJ337" i="50" s="1"/>
  <c r="AE340" i="50"/>
  <c r="AI309" i="50"/>
  <c r="AI302" i="50"/>
  <c r="AI294" i="50"/>
  <c r="AI273" i="50"/>
  <c r="V262" i="50"/>
  <c r="AI241" i="50"/>
  <c r="AI207" i="50"/>
  <c r="AJ207" i="50" s="1"/>
  <c r="AI202" i="50"/>
  <c r="AI296" i="50"/>
  <c r="AD314" i="50"/>
  <c r="AI284" i="50"/>
  <c r="AI259" i="50"/>
  <c r="AJ259" i="50" s="1"/>
  <c r="AI248" i="50"/>
  <c r="AI217" i="50"/>
  <c r="AE236" i="50"/>
  <c r="AI208" i="50"/>
  <c r="AJ208" i="50" s="1"/>
  <c r="AI201" i="50"/>
  <c r="X43" i="50"/>
  <c r="AD210" i="50"/>
  <c r="AI178" i="50"/>
  <c r="AE184" i="50"/>
  <c r="AI149" i="50"/>
  <c r="AA53" i="50"/>
  <c r="AE51" i="50"/>
  <c r="Y50" i="50"/>
  <c r="AD48" i="50"/>
  <c r="AI125" i="50"/>
  <c r="V47" i="50"/>
  <c r="AC40" i="50"/>
  <c r="W39" i="50"/>
  <c r="AE35" i="50"/>
  <c r="AI197" i="50"/>
  <c r="AI193" i="50"/>
  <c r="AI176" i="50"/>
  <c r="AI172" i="50"/>
  <c r="AI168" i="50"/>
  <c r="Y184" i="50"/>
  <c r="AI139" i="50"/>
  <c r="AG158" i="50"/>
  <c r="AC53" i="50"/>
  <c r="X52" i="50"/>
  <c r="AG50" i="50"/>
  <c r="AC49" i="50"/>
  <c r="AH46" i="50"/>
  <c r="AD45" i="50"/>
  <c r="X44" i="50"/>
  <c r="AH42" i="50"/>
  <c r="AC41" i="50"/>
  <c r="AH38" i="50"/>
  <c r="AD37" i="50"/>
  <c r="AH34" i="50"/>
  <c r="AD33" i="50"/>
  <c r="AD132" i="50"/>
  <c r="P102" i="50"/>
  <c r="P24" i="50" s="1"/>
  <c r="AI311" i="50"/>
  <c r="AJ311" i="50" s="1"/>
  <c r="F64" i="50"/>
  <c r="F66" i="50"/>
  <c r="I456" i="50"/>
  <c r="S54" i="51"/>
  <c r="F70" i="50"/>
  <c r="S393" i="51"/>
  <c r="AJ393" i="51" s="1"/>
  <c r="I51" i="51"/>
  <c r="AF607" i="50"/>
  <c r="AF622" i="50"/>
  <c r="AF623" i="50"/>
  <c r="X46" i="50" l="1"/>
  <c r="AF262" i="50"/>
  <c r="Z44" i="50"/>
  <c r="AF37" i="50"/>
  <c r="Y366" i="50"/>
  <c r="AI366" i="50" s="1"/>
  <c r="AF35" i="50"/>
  <c r="X38" i="50"/>
  <c r="AF48" i="50"/>
  <c r="Y37" i="50"/>
  <c r="AF340" i="50"/>
  <c r="Y262" i="50"/>
  <c r="AF41" i="50"/>
  <c r="AI227" i="50"/>
  <c r="Z46" i="50"/>
  <c r="Z39" i="50"/>
  <c r="AI218" i="50"/>
  <c r="X288" i="50"/>
  <c r="AD54" i="50"/>
  <c r="Y39" i="50"/>
  <c r="AI429" i="50"/>
  <c r="AI432" i="50"/>
  <c r="E497" i="50"/>
  <c r="Z366" i="50"/>
  <c r="Y392" i="50"/>
  <c r="AF47" i="50"/>
  <c r="Y43" i="50"/>
  <c r="AI399" i="50"/>
  <c r="AI361" i="50"/>
  <c r="AI169" i="50"/>
  <c r="AI328" i="50"/>
  <c r="X236" i="50"/>
  <c r="AI236" i="50" s="1"/>
  <c r="X49" i="50"/>
  <c r="AI49" i="50" s="1"/>
  <c r="Z236" i="50"/>
  <c r="AI331" i="50"/>
  <c r="AI433" i="50"/>
  <c r="Y45" i="50"/>
  <c r="AI300" i="50"/>
  <c r="AI378" i="50"/>
  <c r="X210" i="50"/>
  <c r="AF611" i="50"/>
  <c r="AI147" i="50"/>
  <c r="AI205" i="50"/>
  <c r="AI438" i="50"/>
  <c r="B497" i="50"/>
  <c r="AI354" i="50"/>
  <c r="AI403" i="50"/>
  <c r="Z340" i="50"/>
  <c r="AI340" i="50" s="1"/>
  <c r="AF44" i="50"/>
  <c r="Y314" i="50"/>
  <c r="AF392" i="50"/>
  <c r="Z36" i="50"/>
  <c r="AI282" i="50"/>
  <c r="AI376" i="50"/>
  <c r="AI405" i="50"/>
  <c r="AF45" i="50"/>
  <c r="Y40" i="50"/>
  <c r="X37" i="50"/>
  <c r="AI384" i="50"/>
  <c r="X45" i="50"/>
  <c r="Z262" i="50"/>
  <c r="AI141" i="50"/>
  <c r="AF210" i="50"/>
  <c r="AI252" i="50"/>
  <c r="AI297" i="50"/>
  <c r="Y340" i="50"/>
  <c r="AE48" i="50"/>
  <c r="H497" i="50"/>
  <c r="AI142" i="50"/>
  <c r="AI228" i="50"/>
  <c r="Y46" i="50"/>
  <c r="AI46" i="50" s="1"/>
  <c r="AI436" i="50"/>
  <c r="X42" i="50"/>
  <c r="AI271" i="50"/>
  <c r="AI170" i="50"/>
  <c r="AI356" i="50"/>
  <c r="AI425" i="50"/>
  <c r="Z43" i="50"/>
  <c r="Z210" i="50"/>
  <c r="AI230" i="50"/>
  <c r="AI330" i="50"/>
  <c r="AI226" i="50"/>
  <c r="AF314" i="50"/>
  <c r="Z418" i="50"/>
  <c r="X48" i="50"/>
  <c r="AF236" i="50"/>
  <c r="AF237" i="50" s="1"/>
  <c r="Y44" i="50"/>
  <c r="AI44" i="50" s="1"/>
  <c r="AF158" i="50"/>
  <c r="X184" i="50"/>
  <c r="Y35" i="50"/>
  <c r="AI221" i="50"/>
  <c r="Y236" i="50"/>
  <c r="Y47" i="50"/>
  <c r="Y418" i="50"/>
  <c r="C497" i="50"/>
  <c r="I497" i="50" s="1"/>
  <c r="AF418" i="50"/>
  <c r="X340" i="50"/>
  <c r="AI385" i="50"/>
  <c r="AE444" i="50"/>
  <c r="Y288" i="50"/>
  <c r="X418" i="50"/>
  <c r="AI53" i="50"/>
  <c r="AJ53" i="50" s="1"/>
  <c r="AF39" i="50"/>
  <c r="AI171" i="50"/>
  <c r="AI270" i="50"/>
  <c r="AI335" i="50"/>
  <c r="AI329" i="50"/>
  <c r="AI380" i="50"/>
  <c r="I62" i="50"/>
  <c r="AI408" i="50"/>
  <c r="AI427" i="50"/>
  <c r="AF43" i="50"/>
  <c r="AI308" i="50"/>
  <c r="AI334" i="50"/>
  <c r="AI359" i="50"/>
  <c r="X444" i="50"/>
  <c r="AI444" i="50" s="1"/>
  <c r="AI244" i="50"/>
  <c r="AI242" i="50"/>
  <c r="AI332" i="50"/>
  <c r="AF38" i="50"/>
  <c r="Y49" i="50"/>
  <c r="X47" i="50"/>
  <c r="AI145" i="50"/>
  <c r="AI437" i="50"/>
  <c r="AI151" i="50"/>
  <c r="Y38" i="50"/>
  <c r="X36" i="50"/>
  <c r="AG54" i="50"/>
  <c r="X158" i="50"/>
  <c r="AI224" i="50"/>
  <c r="AF40" i="50"/>
  <c r="AI351" i="50"/>
  <c r="Z392" i="50"/>
  <c r="AI177" i="50"/>
  <c r="AI275" i="50"/>
  <c r="X366" i="50"/>
  <c r="Y48" i="50"/>
  <c r="AI298" i="50"/>
  <c r="AF42" i="50"/>
  <c r="AI223" i="50"/>
  <c r="X314" i="50"/>
  <c r="AI314" i="50" s="1"/>
  <c r="AI431" i="50"/>
  <c r="AI173" i="50"/>
  <c r="AI379" i="50"/>
  <c r="AI278" i="50"/>
  <c r="AI355" i="50"/>
  <c r="Y444" i="50"/>
  <c r="X419" i="50"/>
  <c r="S114" i="50"/>
  <c r="AJ114" i="50" s="1"/>
  <c r="L36" i="50"/>
  <c r="AF619" i="50"/>
  <c r="F11" i="50"/>
  <c r="I63" i="50"/>
  <c r="F26" i="50"/>
  <c r="I78" i="50"/>
  <c r="S117" i="50"/>
  <c r="AJ117" i="50" s="1"/>
  <c r="L39" i="50"/>
  <c r="S271" i="50"/>
  <c r="AJ271" i="50" s="1"/>
  <c r="L314" i="50"/>
  <c r="S293" i="50"/>
  <c r="S116" i="50"/>
  <c r="AJ116" i="50" s="1"/>
  <c r="L38" i="50"/>
  <c r="R33" i="50"/>
  <c r="R132" i="50"/>
  <c r="R50" i="50"/>
  <c r="S199" i="50"/>
  <c r="AJ199" i="50" s="1"/>
  <c r="L262" i="50"/>
  <c r="S241" i="50"/>
  <c r="S231" i="50"/>
  <c r="AJ231" i="50" s="1"/>
  <c r="X40" i="50"/>
  <c r="Y158" i="50"/>
  <c r="AI225" i="50"/>
  <c r="AI246" i="50"/>
  <c r="G549" i="50"/>
  <c r="H549" i="50"/>
  <c r="E549" i="50"/>
  <c r="D549" i="50"/>
  <c r="C549" i="50"/>
  <c r="B549" i="50"/>
  <c r="F549" i="50"/>
  <c r="AI243" i="50"/>
  <c r="AI320" i="50"/>
  <c r="F19" i="50"/>
  <c r="I71" i="50"/>
  <c r="AI52" i="50"/>
  <c r="F22" i="50"/>
  <c r="I74" i="50"/>
  <c r="L41" i="50"/>
  <c r="S119" i="50"/>
  <c r="AJ119" i="50" s="1"/>
  <c r="L132" i="50"/>
  <c r="L33" i="50"/>
  <c r="S111" i="50"/>
  <c r="L288" i="50"/>
  <c r="S267" i="50"/>
  <c r="S303" i="50"/>
  <c r="AJ303" i="50" s="1"/>
  <c r="L366" i="50"/>
  <c r="S345" i="50"/>
  <c r="AF615" i="50"/>
  <c r="N51" i="50"/>
  <c r="L444" i="50"/>
  <c r="S423" i="50"/>
  <c r="AF606" i="50"/>
  <c r="AI167" i="50"/>
  <c r="S304" i="50"/>
  <c r="AJ304" i="50" s="1"/>
  <c r="AI249" i="50"/>
  <c r="I77" i="50"/>
  <c r="F25" i="50"/>
  <c r="AI295" i="50"/>
  <c r="Z48" i="50"/>
  <c r="AI48" i="50" s="1"/>
  <c r="X39" i="50"/>
  <c r="AI348" i="50"/>
  <c r="F9" i="50"/>
  <c r="I61" i="50"/>
  <c r="AI41" i="50"/>
  <c r="AI148" i="50"/>
  <c r="X35" i="50"/>
  <c r="AI281" i="50"/>
  <c r="Y34" i="50"/>
  <c r="AI34" i="50" s="1"/>
  <c r="AI434" i="50"/>
  <c r="F23" i="50"/>
  <c r="I75" i="50"/>
  <c r="AE54" i="50"/>
  <c r="AI268" i="50"/>
  <c r="AI150" i="50"/>
  <c r="L49" i="50"/>
  <c r="S127" i="50"/>
  <c r="AJ127" i="50" s="1"/>
  <c r="L52" i="50"/>
  <c r="M50" i="50"/>
  <c r="F20" i="50"/>
  <c r="I72" i="50"/>
  <c r="AI45" i="50"/>
  <c r="L158" i="50"/>
  <c r="S137" i="50"/>
  <c r="Q50" i="50"/>
  <c r="M52" i="50"/>
  <c r="S122" i="50"/>
  <c r="AJ122" i="50" s="1"/>
  <c r="L44" i="50"/>
  <c r="S125" i="50"/>
  <c r="AJ125" i="50" s="1"/>
  <c r="L47" i="50"/>
  <c r="R52" i="50"/>
  <c r="M51" i="50"/>
  <c r="N55" i="51"/>
  <c r="L55" i="51"/>
  <c r="Q55" i="51"/>
  <c r="M55" i="51"/>
  <c r="O55" i="51"/>
  <c r="R55" i="51"/>
  <c r="T54" i="51"/>
  <c r="AJ54" i="51"/>
  <c r="P55" i="51"/>
  <c r="F16" i="50"/>
  <c r="I68" i="50"/>
  <c r="Z288" i="50"/>
  <c r="F17" i="50"/>
  <c r="I69" i="50"/>
  <c r="AI288" i="50"/>
  <c r="S353" i="50"/>
  <c r="AJ353" i="50" s="1"/>
  <c r="F21" i="50"/>
  <c r="I73" i="50"/>
  <c r="AC54" i="50"/>
  <c r="I65" i="50"/>
  <c r="AI40" i="50"/>
  <c r="L40" i="50"/>
  <c r="S118" i="50"/>
  <c r="AJ118" i="50" s="1"/>
  <c r="N50" i="50"/>
  <c r="Q51" i="50"/>
  <c r="S323" i="50"/>
  <c r="AJ323" i="50" s="1"/>
  <c r="S360" i="50"/>
  <c r="AJ360" i="50" s="1"/>
  <c r="L34" i="50"/>
  <c r="S112" i="50"/>
  <c r="AJ112" i="50" s="1"/>
  <c r="S124" i="50"/>
  <c r="AJ124" i="50" s="1"/>
  <c r="L46" i="50"/>
  <c r="L236" i="50"/>
  <c r="S215" i="50"/>
  <c r="AF609" i="50"/>
  <c r="F14" i="50"/>
  <c r="I66" i="50"/>
  <c r="X34" i="50"/>
  <c r="AI47" i="50"/>
  <c r="S428" i="50"/>
  <c r="AJ428" i="50" s="1"/>
  <c r="S398" i="50"/>
  <c r="AJ398" i="50" s="1"/>
  <c r="S309" i="50"/>
  <c r="AJ309" i="50" s="1"/>
  <c r="I76" i="50"/>
  <c r="F24" i="50"/>
  <c r="S133" i="51"/>
  <c r="AJ133" i="51" s="1"/>
  <c r="AI50" i="50"/>
  <c r="AI51" i="50"/>
  <c r="W54" i="50"/>
  <c r="Z42" i="50"/>
  <c r="AI42" i="50" s="1"/>
  <c r="AI190" i="50"/>
  <c r="S204" i="50"/>
  <c r="AJ204" i="50" s="1"/>
  <c r="S255" i="50"/>
  <c r="AJ255" i="50" s="1"/>
  <c r="AH185" i="50"/>
  <c r="S297" i="50"/>
  <c r="AJ297" i="50" s="1"/>
  <c r="AI199" i="50"/>
  <c r="S223" i="50"/>
  <c r="AJ223" i="50" s="1"/>
  <c r="AF618" i="50"/>
  <c r="S201" i="50"/>
  <c r="AJ201" i="50" s="1"/>
  <c r="S242" i="50"/>
  <c r="S253" i="50"/>
  <c r="AJ253" i="50" s="1"/>
  <c r="F8" i="50"/>
  <c r="I60" i="50"/>
  <c r="S334" i="50"/>
  <c r="AJ334" i="50" s="1"/>
  <c r="S377" i="50"/>
  <c r="AJ377" i="50" s="1"/>
  <c r="F12" i="50"/>
  <c r="I64" i="50"/>
  <c r="AI424" i="50"/>
  <c r="Z314" i="50"/>
  <c r="Y210" i="50"/>
  <c r="N52" i="50"/>
  <c r="O50" i="50"/>
  <c r="S371" i="50"/>
  <c r="AJ371" i="50" s="1"/>
  <c r="L392" i="50"/>
  <c r="AF624" i="50"/>
  <c r="Q33" i="50"/>
  <c r="Q132" i="50"/>
  <c r="L184" i="50"/>
  <c r="S163" i="50"/>
  <c r="N46" i="50"/>
  <c r="AF617" i="50"/>
  <c r="F18" i="50"/>
  <c r="I70" i="50"/>
  <c r="Y36" i="50"/>
  <c r="Q48" i="50"/>
  <c r="S352" i="50"/>
  <c r="AJ352" i="50" s="1"/>
  <c r="AF444" i="50"/>
  <c r="S225" i="50"/>
  <c r="X262" i="50"/>
  <c r="S327" i="50"/>
  <c r="AJ327" i="50" s="1"/>
  <c r="AH54" i="50"/>
  <c r="AI184" i="50"/>
  <c r="AD185" i="50" s="1"/>
  <c r="R41" i="50"/>
  <c r="I470" i="50"/>
  <c r="AF34" i="50"/>
  <c r="I52" i="51"/>
  <c r="S144" i="50"/>
  <c r="AJ144" i="50" s="1"/>
  <c r="R288" i="50"/>
  <c r="S410" i="50"/>
  <c r="AJ410" i="50" s="1"/>
  <c r="S383" i="50"/>
  <c r="AJ383" i="50" s="1"/>
  <c r="I263" i="51"/>
  <c r="S170" i="50"/>
  <c r="AJ170" i="50" s="1"/>
  <c r="X392" i="50"/>
  <c r="O34" i="50"/>
  <c r="Z37" i="50"/>
  <c r="Z54" i="50" s="1"/>
  <c r="S218" i="50"/>
  <c r="L48" i="50"/>
  <c r="S126" i="50"/>
  <c r="AJ126" i="50" s="1"/>
  <c r="N33" i="50"/>
  <c r="N132" i="50"/>
  <c r="O52" i="50"/>
  <c r="L42" i="50"/>
  <c r="S120" i="50"/>
  <c r="AJ120" i="50" s="1"/>
  <c r="L51" i="50"/>
  <c r="AF605" i="50"/>
  <c r="S270" i="50"/>
  <c r="AJ270" i="50" s="1"/>
  <c r="AE185" i="50"/>
  <c r="N40" i="50"/>
  <c r="S302" i="50"/>
  <c r="AJ302" i="50" s="1"/>
  <c r="S333" i="50"/>
  <c r="AJ333" i="50" s="1"/>
  <c r="AI132" i="50"/>
  <c r="S254" i="50"/>
  <c r="AJ254" i="50" s="1"/>
  <c r="S379" i="50"/>
  <c r="AJ379" i="50" s="1"/>
  <c r="I133" i="51"/>
  <c r="E575" i="50"/>
  <c r="B575" i="50"/>
  <c r="H575" i="50"/>
  <c r="F575" i="50"/>
  <c r="G575" i="50"/>
  <c r="C575" i="50"/>
  <c r="D575" i="50"/>
  <c r="D523" i="50"/>
  <c r="G523" i="50"/>
  <c r="E523" i="50"/>
  <c r="C523" i="50"/>
  <c r="B523" i="50"/>
  <c r="H523" i="50"/>
  <c r="F523" i="50"/>
  <c r="S222" i="50"/>
  <c r="AJ222" i="50" s="1"/>
  <c r="AA54" i="50"/>
  <c r="S152" i="50"/>
  <c r="AJ152" i="50" s="1"/>
  <c r="O46" i="50"/>
  <c r="AG419" i="50"/>
  <c r="S400" i="50"/>
  <c r="AJ400" i="50" s="1"/>
  <c r="Q45" i="50"/>
  <c r="S331" i="50"/>
  <c r="AJ331" i="50" s="1"/>
  <c r="L340" i="50"/>
  <c r="S319" i="50"/>
  <c r="Q52" i="50"/>
  <c r="L418" i="50"/>
  <c r="S397" i="50"/>
  <c r="S219" i="50"/>
  <c r="AJ219" i="50" s="1"/>
  <c r="P7" i="50"/>
  <c r="I67" i="50"/>
  <c r="F15" i="50"/>
  <c r="AI418" i="50"/>
  <c r="AC419" i="50" s="1"/>
  <c r="W185" i="50"/>
  <c r="S382" i="50"/>
  <c r="AJ382" i="50" s="1"/>
  <c r="S249" i="50"/>
  <c r="F7" i="50"/>
  <c r="I59" i="50"/>
  <c r="F80" i="50"/>
  <c r="AI43" i="50"/>
  <c r="L210" i="50"/>
  <c r="S189" i="50"/>
  <c r="S113" i="50"/>
  <c r="AJ113" i="50" s="1"/>
  <c r="L35" i="50"/>
  <c r="O132" i="50"/>
  <c r="O33" i="50"/>
  <c r="R34" i="50"/>
  <c r="O51" i="50"/>
  <c r="L37" i="50"/>
  <c r="S115" i="50"/>
  <c r="AJ115" i="50" s="1"/>
  <c r="S121" i="50"/>
  <c r="AJ121" i="50" s="1"/>
  <c r="L43" i="50"/>
  <c r="S252" i="50"/>
  <c r="AJ252" i="50" s="1"/>
  <c r="AF614" i="50"/>
  <c r="M132" i="50"/>
  <c r="M33" i="50"/>
  <c r="R51" i="50"/>
  <c r="S191" i="50"/>
  <c r="AJ191" i="50" s="1"/>
  <c r="L45" i="50"/>
  <c r="S123" i="50"/>
  <c r="AJ123" i="50" s="1"/>
  <c r="O288" i="50"/>
  <c r="S373" i="50"/>
  <c r="AJ373" i="50" s="1"/>
  <c r="O314" i="50"/>
  <c r="S427" i="50"/>
  <c r="AF612" i="50"/>
  <c r="S435" i="50"/>
  <c r="AJ435" i="50" s="1"/>
  <c r="S277" i="50"/>
  <c r="AJ277" i="50" s="1"/>
  <c r="AF610" i="50"/>
  <c r="O38" i="50"/>
  <c r="S168" i="50"/>
  <c r="AJ168" i="50" s="1"/>
  <c r="S140" i="50"/>
  <c r="AJ140" i="50" s="1"/>
  <c r="S376" i="50"/>
  <c r="AJ376" i="50" s="1"/>
  <c r="F27" i="50"/>
  <c r="I79" i="50"/>
  <c r="AI164" i="50"/>
  <c r="S229" i="50"/>
  <c r="AJ229" i="50" s="1"/>
  <c r="S167" i="50"/>
  <c r="AI33" i="50"/>
  <c r="V54" i="50"/>
  <c r="S217" i="50"/>
  <c r="AJ217" i="50" s="1"/>
  <c r="S436" i="50"/>
  <c r="AJ436" i="50" s="1"/>
  <c r="N314" i="50"/>
  <c r="S194" i="50"/>
  <c r="AJ194" i="50" s="1"/>
  <c r="S148" i="50"/>
  <c r="AJ148" i="50" s="1"/>
  <c r="AC185" i="50"/>
  <c r="I393" i="51"/>
  <c r="S336" i="50"/>
  <c r="AJ336" i="50" s="1"/>
  <c r="S180" i="50"/>
  <c r="AJ180" i="50" s="1"/>
  <c r="S232" i="50"/>
  <c r="AJ232" i="50" s="1"/>
  <c r="S206" i="50"/>
  <c r="AJ206" i="50" s="1"/>
  <c r="S258" i="50"/>
  <c r="AJ258" i="50" s="1"/>
  <c r="S310" i="50"/>
  <c r="AJ310" i="50" s="1"/>
  <c r="S154" i="50"/>
  <c r="AJ154" i="50" s="1"/>
  <c r="S284" i="50"/>
  <c r="AJ284" i="50" s="1"/>
  <c r="S362" i="50"/>
  <c r="AJ362" i="50" s="1"/>
  <c r="S440" i="50"/>
  <c r="AJ440" i="50" s="1"/>
  <c r="S414" i="50"/>
  <c r="AJ414" i="50" s="1"/>
  <c r="S388" i="50"/>
  <c r="S175" i="50" l="1"/>
  <c r="AJ175" i="50" s="1"/>
  <c r="Y54" i="50"/>
  <c r="AI36" i="50"/>
  <c r="S325" i="50"/>
  <c r="AJ325" i="50" s="1"/>
  <c r="Z341" i="50"/>
  <c r="AF341" i="50"/>
  <c r="AE341" i="50"/>
  <c r="Y341" i="50"/>
  <c r="O262" i="50"/>
  <c r="S346" i="50"/>
  <c r="AJ346" i="50" s="1"/>
  <c r="R40" i="50"/>
  <c r="AI210" i="50"/>
  <c r="AA237" i="50"/>
  <c r="AC237" i="50"/>
  <c r="AG237" i="50"/>
  <c r="AE237" i="50"/>
  <c r="AI38" i="50"/>
  <c r="AC367" i="50"/>
  <c r="AA367" i="50"/>
  <c r="W367" i="50"/>
  <c r="AD367" i="50"/>
  <c r="AE367" i="50"/>
  <c r="S178" i="50"/>
  <c r="AJ178" i="50" s="1"/>
  <c r="S426" i="50"/>
  <c r="AJ426" i="50" s="1"/>
  <c r="Q366" i="50"/>
  <c r="M366" i="50"/>
  <c r="O37" i="50"/>
  <c r="S321" i="50"/>
  <c r="AJ321" i="50" s="1"/>
  <c r="Q184" i="50"/>
  <c r="Z445" i="50"/>
  <c r="AC445" i="50"/>
  <c r="S375" i="50"/>
  <c r="AJ375" i="50" s="1"/>
  <c r="S407" i="50"/>
  <c r="AJ407" i="50" s="1"/>
  <c r="M47" i="50"/>
  <c r="S439" i="50"/>
  <c r="AJ439" i="50" s="1"/>
  <c r="AF54" i="50"/>
  <c r="Q314" i="50"/>
  <c r="AH367" i="50"/>
  <c r="N37" i="50"/>
  <c r="S37" i="50" s="1"/>
  <c r="M392" i="50"/>
  <c r="Q36" i="50"/>
  <c r="Y289" i="50"/>
  <c r="AH289" i="50"/>
  <c r="AF289" i="50"/>
  <c r="S268" i="50"/>
  <c r="AJ268" i="50" s="1"/>
  <c r="N184" i="50"/>
  <c r="S248" i="50"/>
  <c r="AJ248" i="50" s="1"/>
  <c r="O36" i="50"/>
  <c r="AJ242" i="50"/>
  <c r="R43" i="50"/>
  <c r="S299" i="50"/>
  <c r="AJ299" i="50" s="1"/>
  <c r="S349" i="50"/>
  <c r="AJ349" i="50" s="1"/>
  <c r="S381" i="50"/>
  <c r="AJ381" i="50" s="1"/>
  <c r="Q288" i="50"/>
  <c r="R418" i="50"/>
  <c r="S172" i="50"/>
  <c r="AJ172" i="50" s="1"/>
  <c r="AJ218" i="50"/>
  <c r="N43" i="50"/>
  <c r="S413" i="50"/>
  <c r="AJ413" i="50" s="1"/>
  <c r="S294" i="50"/>
  <c r="AJ294" i="50" s="1"/>
  <c r="O35" i="50"/>
  <c r="S35" i="50" s="1"/>
  <c r="AJ35" i="50" s="1"/>
  <c r="N158" i="50"/>
  <c r="Q46" i="50"/>
  <c r="M46" i="50"/>
  <c r="S46" i="50" s="1"/>
  <c r="AJ46" i="50" s="1"/>
  <c r="S138" i="50"/>
  <c r="AJ138" i="50" s="1"/>
  <c r="S403" i="50"/>
  <c r="AJ403" i="50" s="1"/>
  <c r="Q42" i="50"/>
  <c r="S404" i="50"/>
  <c r="AJ404" i="50" s="1"/>
  <c r="S203" i="50"/>
  <c r="AJ203" i="50" s="1"/>
  <c r="N366" i="50"/>
  <c r="Q49" i="50"/>
  <c r="R44" i="50"/>
  <c r="S438" i="50"/>
  <c r="AJ438" i="50" s="1"/>
  <c r="Y419" i="50"/>
  <c r="S387" i="50"/>
  <c r="AJ387" i="50" s="1"/>
  <c r="N38" i="50"/>
  <c r="S434" i="50"/>
  <c r="AJ434" i="50" s="1"/>
  <c r="S250" i="50"/>
  <c r="AJ250" i="50" s="1"/>
  <c r="M49" i="50"/>
  <c r="R340" i="50"/>
  <c r="R236" i="50"/>
  <c r="M39" i="50"/>
  <c r="S274" i="50"/>
  <c r="AJ274" i="50" s="1"/>
  <c r="O236" i="50"/>
  <c r="O43" i="50"/>
  <c r="M42" i="50"/>
  <c r="S385" i="50"/>
  <c r="AJ385" i="50" s="1"/>
  <c r="S324" i="50"/>
  <c r="AJ324" i="50" s="1"/>
  <c r="S281" i="50"/>
  <c r="AJ281" i="50" s="1"/>
  <c r="R366" i="50"/>
  <c r="S195" i="50"/>
  <c r="AJ195" i="50" s="1"/>
  <c r="R210" i="50"/>
  <c r="S405" i="50"/>
  <c r="AJ405" i="50" s="1"/>
  <c r="Q340" i="50"/>
  <c r="Q39" i="50"/>
  <c r="M210" i="50"/>
  <c r="S354" i="50"/>
  <c r="AJ354" i="50" s="1"/>
  <c r="S174" i="50"/>
  <c r="AJ174" i="50" s="1"/>
  <c r="N39" i="50"/>
  <c r="M236" i="50"/>
  <c r="S430" i="50"/>
  <c r="AJ430" i="50" s="1"/>
  <c r="M262" i="50"/>
  <c r="S399" i="50"/>
  <c r="AJ399" i="50" s="1"/>
  <c r="N47" i="50"/>
  <c r="S47" i="50" s="1"/>
  <c r="AJ47" i="50" s="1"/>
  <c r="M35" i="50"/>
  <c r="S384" i="50"/>
  <c r="AJ384" i="50" s="1"/>
  <c r="S437" i="50"/>
  <c r="AJ437" i="50" s="1"/>
  <c r="S145" i="50"/>
  <c r="AJ145" i="50" s="1"/>
  <c r="S305" i="50"/>
  <c r="AJ305" i="50" s="1"/>
  <c r="O40" i="50"/>
  <c r="S308" i="50"/>
  <c r="AJ308" i="50" s="1"/>
  <c r="S230" i="50"/>
  <c r="AJ230" i="50" s="1"/>
  <c r="S169" i="50"/>
  <c r="AJ169" i="50" s="1"/>
  <c r="S361" i="50"/>
  <c r="AJ361" i="50" s="1"/>
  <c r="M37" i="50"/>
  <c r="S224" i="50"/>
  <c r="AJ224" i="50" s="1"/>
  <c r="R37" i="50"/>
  <c r="S298" i="50"/>
  <c r="AJ298" i="50" s="1"/>
  <c r="Q262" i="50"/>
  <c r="O158" i="50"/>
  <c r="O42" i="50"/>
  <c r="S179" i="50"/>
  <c r="AJ179" i="50" s="1"/>
  <c r="X54" i="50"/>
  <c r="R314" i="50"/>
  <c r="S335" i="50"/>
  <c r="AJ335" i="50" s="1"/>
  <c r="N35" i="50"/>
  <c r="S257" i="50"/>
  <c r="AJ257" i="50" s="1"/>
  <c r="S326" i="50"/>
  <c r="AJ326" i="50" s="1"/>
  <c r="Q392" i="50"/>
  <c r="Q38" i="50"/>
  <c r="S276" i="50"/>
  <c r="AJ276" i="50" s="1"/>
  <c r="S330" i="50"/>
  <c r="AJ330" i="50" s="1"/>
  <c r="S251" i="50"/>
  <c r="AJ251" i="50" s="1"/>
  <c r="S193" i="50"/>
  <c r="AJ193" i="50" s="1"/>
  <c r="V185" i="50"/>
  <c r="S296" i="50"/>
  <c r="AJ296" i="50" s="1"/>
  <c r="M184" i="50"/>
  <c r="S356" i="50"/>
  <c r="AJ356" i="50" s="1"/>
  <c r="S197" i="50"/>
  <c r="AJ197" i="50" s="1"/>
  <c r="N418" i="50"/>
  <c r="N34" i="50"/>
  <c r="N54" i="50" s="1"/>
  <c r="Q158" i="50"/>
  <c r="N45" i="50"/>
  <c r="N36" i="50"/>
  <c r="S431" i="50"/>
  <c r="AJ431" i="50" s="1"/>
  <c r="Q43" i="50"/>
  <c r="O44" i="50"/>
  <c r="N41" i="50"/>
  <c r="N42" i="50"/>
  <c r="S412" i="50"/>
  <c r="AJ412" i="50" s="1"/>
  <c r="S301" i="50"/>
  <c r="AJ301" i="50" s="1"/>
  <c r="R47" i="50"/>
  <c r="S350" i="50"/>
  <c r="AJ350" i="50" s="1"/>
  <c r="S433" i="50"/>
  <c r="AJ433" i="50" s="1"/>
  <c r="S386" i="50"/>
  <c r="AJ386" i="50" s="1"/>
  <c r="Q44" i="50"/>
  <c r="S358" i="50"/>
  <c r="AJ358" i="50" s="1"/>
  <c r="S282" i="50"/>
  <c r="AJ282" i="50" s="1"/>
  <c r="O418" i="50"/>
  <c r="S202" i="50"/>
  <c r="AJ202" i="50" s="1"/>
  <c r="O210" i="50"/>
  <c r="AJ427" i="50"/>
  <c r="O45" i="50"/>
  <c r="Q210" i="50"/>
  <c r="S372" i="50"/>
  <c r="AJ372" i="50" s="1"/>
  <c r="S269" i="50"/>
  <c r="AJ269" i="50" s="1"/>
  <c r="Q34" i="50"/>
  <c r="S278" i="50"/>
  <c r="AJ278" i="50" s="1"/>
  <c r="S307" i="50"/>
  <c r="AJ307" i="50" s="1"/>
  <c r="S402" i="50"/>
  <c r="AJ402" i="50" s="1"/>
  <c r="S357" i="50"/>
  <c r="AJ357" i="50" s="1"/>
  <c r="R49" i="50"/>
  <c r="R38" i="50"/>
  <c r="S38" i="50" s="1"/>
  <c r="AJ38" i="50" s="1"/>
  <c r="S176" i="50"/>
  <c r="AJ176" i="50" s="1"/>
  <c r="S177" i="50"/>
  <c r="AJ177" i="50" s="1"/>
  <c r="Q47" i="50"/>
  <c r="S359" i="50"/>
  <c r="AJ359" i="50" s="1"/>
  <c r="S227" i="50"/>
  <c r="AJ227" i="50" s="1"/>
  <c r="AI39" i="50"/>
  <c r="O47" i="50"/>
  <c r="N44" i="50"/>
  <c r="S322" i="50"/>
  <c r="AJ322" i="50" s="1"/>
  <c r="S351" i="50"/>
  <c r="AJ351" i="50" s="1"/>
  <c r="M44" i="50"/>
  <c r="S44" i="50" s="1"/>
  <c r="AJ44" i="50" s="1"/>
  <c r="AF185" i="50"/>
  <c r="S192" i="50"/>
  <c r="AJ192" i="50" s="1"/>
  <c r="S408" i="50"/>
  <c r="AJ408" i="50" s="1"/>
  <c r="O366" i="50"/>
  <c r="S171" i="50"/>
  <c r="AJ171" i="50" s="1"/>
  <c r="S280" i="50"/>
  <c r="AJ280" i="50" s="1"/>
  <c r="S273" i="50"/>
  <c r="AJ273" i="50" s="1"/>
  <c r="AJ167" i="50"/>
  <c r="S406" i="50"/>
  <c r="AJ406" i="50" s="1"/>
  <c r="S221" i="50"/>
  <c r="AJ221" i="50" s="1"/>
  <c r="Q236" i="50"/>
  <c r="S378" i="50"/>
  <c r="AJ378" i="50" s="1"/>
  <c r="S143" i="50"/>
  <c r="AJ143" i="50" s="1"/>
  <c r="S272" i="50"/>
  <c r="AJ272" i="50" s="1"/>
  <c r="S243" i="50"/>
  <c r="AJ243" i="50" s="1"/>
  <c r="R392" i="50"/>
  <c r="AJ249" i="50"/>
  <c r="S425" i="50"/>
  <c r="AJ425" i="50" s="1"/>
  <c r="M45" i="50"/>
  <c r="R35" i="50"/>
  <c r="R262" i="50"/>
  <c r="Z185" i="50"/>
  <c r="Q418" i="50"/>
  <c r="S300" i="50"/>
  <c r="AJ300" i="50" s="1"/>
  <c r="R36" i="50"/>
  <c r="Q40" i="50"/>
  <c r="R158" i="50"/>
  <c r="S228" i="50"/>
  <c r="AJ228" i="50" s="1"/>
  <c r="Q35" i="50"/>
  <c r="S380" i="50"/>
  <c r="AJ380" i="50" s="1"/>
  <c r="S166" i="50"/>
  <c r="AJ166" i="50" s="1"/>
  <c r="S279" i="50"/>
  <c r="AJ279" i="50" s="1"/>
  <c r="Q41" i="50"/>
  <c r="R42" i="50"/>
  <c r="R45" i="50"/>
  <c r="S374" i="50"/>
  <c r="AJ374" i="50" s="1"/>
  <c r="M43" i="50"/>
  <c r="S43" i="50" s="1"/>
  <c r="AJ43" i="50" s="1"/>
  <c r="S283" i="50"/>
  <c r="AJ283" i="50" s="1"/>
  <c r="M340" i="50"/>
  <c r="S409" i="50"/>
  <c r="AJ409" i="50" s="1"/>
  <c r="N49" i="50"/>
  <c r="S226" i="50"/>
  <c r="AJ226" i="50" s="1"/>
  <c r="O392" i="50"/>
  <c r="S320" i="50"/>
  <c r="AJ320" i="50" s="1"/>
  <c r="R48" i="50"/>
  <c r="S328" i="50"/>
  <c r="AJ328" i="50" s="1"/>
  <c r="O48" i="50"/>
  <c r="Q444" i="50"/>
  <c r="S332" i="50"/>
  <c r="AJ332" i="50" s="1"/>
  <c r="S256" i="50"/>
  <c r="AJ256" i="50" s="1"/>
  <c r="M38" i="50"/>
  <c r="N236" i="50"/>
  <c r="S347" i="50"/>
  <c r="AJ347" i="50" s="1"/>
  <c r="S429" i="50"/>
  <c r="AJ429" i="50" s="1"/>
  <c r="S355" i="50"/>
  <c r="AJ355" i="50" s="1"/>
  <c r="S165" i="50"/>
  <c r="AJ165" i="50" s="1"/>
  <c r="S244" i="50"/>
  <c r="AJ244" i="50" s="1"/>
  <c r="S245" i="50"/>
  <c r="AJ245" i="50" s="1"/>
  <c r="S306" i="50"/>
  <c r="AJ306" i="50" s="1"/>
  <c r="R46" i="50"/>
  <c r="S275" i="50"/>
  <c r="AJ275" i="50" s="1"/>
  <c r="S329" i="50"/>
  <c r="AJ329" i="50" s="1"/>
  <c r="S295" i="50"/>
  <c r="AJ295" i="50" s="1"/>
  <c r="S220" i="50"/>
  <c r="AJ220" i="50" s="1"/>
  <c r="S348" i="50"/>
  <c r="AJ348" i="50" s="1"/>
  <c r="R184" i="50"/>
  <c r="N340" i="50"/>
  <c r="Q37" i="50"/>
  <c r="S196" i="50"/>
  <c r="AJ196" i="50" s="1"/>
  <c r="S200" i="50"/>
  <c r="AJ200" i="50" s="1"/>
  <c r="O41" i="50"/>
  <c r="S432" i="50"/>
  <c r="AJ432" i="50" s="1"/>
  <c r="S411" i="50"/>
  <c r="AJ411" i="50" s="1"/>
  <c r="N444" i="50"/>
  <c r="S205" i="50"/>
  <c r="AJ205" i="50" s="1"/>
  <c r="S247" i="50"/>
  <c r="AJ247" i="50" s="1"/>
  <c r="N48" i="50"/>
  <c r="I172" i="50"/>
  <c r="H38" i="50"/>
  <c r="D34" i="50"/>
  <c r="N210" i="50"/>
  <c r="S210" i="50"/>
  <c r="AJ189" i="50"/>
  <c r="V315" i="50"/>
  <c r="AB315" i="50"/>
  <c r="AG315" i="50"/>
  <c r="S51" i="50"/>
  <c r="AJ51" i="50" s="1"/>
  <c r="O39" i="50"/>
  <c r="I428" i="50"/>
  <c r="C46" i="50"/>
  <c r="E48" i="50"/>
  <c r="D39" i="50"/>
  <c r="I435" i="50"/>
  <c r="I351" i="50"/>
  <c r="H45" i="50"/>
  <c r="I225" i="50"/>
  <c r="I165" i="50"/>
  <c r="G48" i="50"/>
  <c r="G44" i="50"/>
  <c r="C36" i="50"/>
  <c r="I385" i="50"/>
  <c r="I372" i="50"/>
  <c r="I329" i="50"/>
  <c r="I178" i="50"/>
  <c r="G46" i="50"/>
  <c r="D44" i="50"/>
  <c r="D40" i="50"/>
  <c r="E37" i="50"/>
  <c r="I373" i="50"/>
  <c r="I222" i="50"/>
  <c r="E41" i="50"/>
  <c r="N392" i="50"/>
  <c r="S164" i="50"/>
  <c r="AJ164" i="50" s="1"/>
  <c r="Y211" i="50"/>
  <c r="M34" i="50"/>
  <c r="AI35" i="50"/>
  <c r="AJ267" i="50"/>
  <c r="I549" i="50"/>
  <c r="G43" i="50"/>
  <c r="I384" i="50"/>
  <c r="I386" i="50"/>
  <c r="I325" i="50"/>
  <c r="I271" i="50"/>
  <c r="I253" i="50"/>
  <c r="G38" i="50"/>
  <c r="G34" i="50"/>
  <c r="I139" i="50"/>
  <c r="E34" i="50"/>
  <c r="I438" i="50"/>
  <c r="I381" i="50"/>
  <c r="I408" i="50"/>
  <c r="I400" i="50"/>
  <c r="I332" i="50"/>
  <c r="I308" i="50"/>
  <c r="C288" i="50"/>
  <c r="I223" i="50"/>
  <c r="I217" i="50"/>
  <c r="I151" i="50"/>
  <c r="C41" i="50"/>
  <c r="I434" i="50"/>
  <c r="I360" i="50"/>
  <c r="I359" i="50"/>
  <c r="I270" i="50"/>
  <c r="I195" i="50"/>
  <c r="B33" i="50"/>
  <c r="B132" i="50"/>
  <c r="I111" i="50"/>
  <c r="I191" i="50"/>
  <c r="M444" i="50"/>
  <c r="AJ397" i="50"/>
  <c r="N262" i="50"/>
  <c r="W315" i="50"/>
  <c r="AA315" i="50"/>
  <c r="Q54" i="50"/>
  <c r="AI37" i="50"/>
  <c r="AH315" i="50"/>
  <c r="AE289" i="50"/>
  <c r="AJ137" i="50"/>
  <c r="V367" i="50"/>
  <c r="AB367" i="50"/>
  <c r="AG367" i="50"/>
  <c r="W341" i="50"/>
  <c r="X185" i="50"/>
  <c r="Z367" i="50"/>
  <c r="AF315" i="50"/>
  <c r="E40" i="50"/>
  <c r="I248" i="50"/>
  <c r="I350" i="50"/>
  <c r="I220" i="50"/>
  <c r="I432" i="50"/>
  <c r="I358" i="50"/>
  <c r="H36" i="50"/>
  <c r="AJ163" i="50"/>
  <c r="M36" i="50"/>
  <c r="V211" i="50"/>
  <c r="AB211" i="50"/>
  <c r="AH211" i="50"/>
  <c r="S130" i="50"/>
  <c r="AJ130" i="50" s="1"/>
  <c r="AJ241" i="50"/>
  <c r="M48" i="50"/>
  <c r="S48" i="50" s="1"/>
  <c r="AJ48" i="50" s="1"/>
  <c r="I203" i="50"/>
  <c r="C38" i="50"/>
  <c r="I244" i="50"/>
  <c r="I169" i="50"/>
  <c r="I411" i="50"/>
  <c r="I301" i="50"/>
  <c r="I254" i="50"/>
  <c r="D42" i="50"/>
  <c r="I326" i="50"/>
  <c r="I243" i="50"/>
  <c r="H47" i="50"/>
  <c r="I170" i="50"/>
  <c r="G40" i="50"/>
  <c r="I347" i="50"/>
  <c r="I324" i="50"/>
  <c r="I192" i="50"/>
  <c r="I412" i="50"/>
  <c r="I280" i="50"/>
  <c r="I403" i="50"/>
  <c r="I328" i="50"/>
  <c r="I273" i="50"/>
  <c r="I199" i="50"/>
  <c r="I166" i="50"/>
  <c r="H43" i="50"/>
  <c r="I142" i="50"/>
  <c r="AI54" i="50"/>
  <c r="AC55" i="50" s="1"/>
  <c r="V55" i="50"/>
  <c r="S216" i="50"/>
  <c r="AJ216" i="50" s="1"/>
  <c r="O444" i="50"/>
  <c r="C444" i="50"/>
  <c r="S139" i="50"/>
  <c r="AJ139" i="50" s="1"/>
  <c r="V341" i="50"/>
  <c r="AB341" i="50"/>
  <c r="AH341" i="50"/>
  <c r="S246" i="50"/>
  <c r="AJ246" i="50" s="1"/>
  <c r="L50" i="50"/>
  <c r="AJ423" i="50"/>
  <c r="O184" i="50"/>
  <c r="R39" i="50"/>
  <c r="Y315" i="50"/>
  <c r="X211" i="50"/>
  <c r="I406" i="50"/>
  <c r="I274" i="50"/>
  <c r="I221" i="50"/>
  <c r="G392" i="50"/>
  <c r="I268" i="50"/>
  <c r="E314" i="50"/>
  <c r="G47" i="50"/>
  <c r="D36" i="50"/>
  <c r="I200" i="50"/>
  <c r="C47" i="50"/>
  <c r="C43" i="50"/>
  <c r="G39" i="50"/>
  <c r="C35" i="50"/>
  <c r="AF621" i="50"/>
  <c r="I425" i="50"/>
  <c r="I382" i="50"/>
  <c r="I322" i="50"/>
  <c r="I246" i="50"/>
  <c r="I228" i="50"/>
  <c r="I251" i="50"/>
  <c r="I174" i="50"/>
  <c r="H48" i="50"/>
  <c r="I190" i="50"/>
  <c r="H46" i="50"/>
  <c r="E43" i="50"/>
  <c r="H39" i="50"/>
  <c r="H35" i="50"/>
  <c r="I377" i="50"/>
  <c r="I298" i="50"/>
  <c r="I149" i="50"/>
  <c r="D46" i="50"/>
  <c r="I433" i="50"/>
  <c r="I380" i="50"/>
  <c r="I327" i="50"/>
  <c r="I306" i="50"/>
  <c r="I255" i="50"/>
  <c r="I164" i="50"/>
  <c r="D43" i="50"/>
  <c r="C40" i="50"/>
  <c r="I140" i="50"/>
  <c r="E47" i="50"/>
  <c r="H42" i="50"/>
  <c r="S198" i="50"/>
  <c r="AJ198" i="50" s="1"/>
  <c r="V419" i="50"/>
  <c r="AB419" i="50"/>
  <c r="AH419" i="50"/>
  <c r="AI158" i="50"/>
  <c r="AG341" i="50"/>
  <c r="S146" i="50"/>
  <c r="AJ146" i="50" s="1"/>
  <c r="AA211" i="50"/>
  <c r="AD289" i="50"/>
  <c r="AD237" i="50"/>
  <c r="AH55" i="50"/>
  <c r="S173" i="50"/>
  <c r="AJ173" i="50" s="1"/>
  <c r="H444" i="50"/>
  <c r="N288" i="50"/>
  <c r="AI392" i="50"/>
  <c r="Z289" i="50"/>
  <c r="S424" i="50"/>
  <c r="AJ424" i="50" s="1"/>
  <c r="AD315" i="50"/>
  <c r="S52" i="50"/>
  <c r="AJ52" i="50" s="1"/>
  <c r="S149" i="50"/>
  <c r="AJ149" i="50" s="1"/>
  <c r="AF625" i="50"/>
  <c r="S150" i="50"/>
  <c r="AJ150" i="50" s="1"/>
  <c r="S147" i="50"/>
  <c r="AJ147" i="50" s="1"/>
  <c r="Y367" i="50"/>
  <c r="X289" i="50"/>
  <c r="Z211" i="50"/>
  <c r="I269" i="50"/>
  <c r="I431" i="50"/>
  <c r="I216" i="50"/>
  <c r="I177" i="50"/>
  <c r="I127" i="50"/>
  <c r="B49" i="50"/>
  <c r="E471" i="50"/>
  <c r="G471" i="50"/>
  <c r="B471" i="50"/>
  <c r="C471" i="50"/>
  <c r="D471" i="50"/>
  <c r="F471" i="50"/>
  <c r="H471" i="50"/>
  <c r="G288" i="50"/>
  <c r="I176" i="50"/>
  <c r="C34" i="50"/>
  <c r="I376" i="50"/>
  <c r="I320" i="50"/>
  <c r="E46" i="50"/>
  <c r="E35" i="50"/>
  <c r="I296" i="50"/>
  <c r="I323" i="50"/>
  <c r="I189" i="50"/>
  <c r="D37" i="50"/>
  <c r="I138" i="50"/>
  <c r="S129" i="50"/>
  <c r="AJ129" i="50" s="1"/>
  <c r="S401" i="50"/>
  <c r="AJ401" i="50" s="1"/>
  <c r="AJ345" i="50"/>
  <c r="X315" i="50"/>
  <c r="C39" i="50"/>
  <c r="I334" i="50"/>
  <c r="I276" i="50"/>
  <c r="I145" i="50"/>
  <c r="E38" i="50"/>
  <c r="I430" i="50"/>
  <c r="I429" i="50"/>
  <c r="E392" i="50"/>
  <c r="I402" i="50"/>
  <c r="I398" i="50"/>
  <c r="I348" i="50"/>
  <c r="I249" i="50"/>
  <c r="I219" i="50"/>
  <c r="I202" i="50"/>
  <c r="I171" i="50"/>
  <c r="I143" i="50"/>
  <c r="G45" i="50"/>
  <c r="E184" i="50"/>
  <c r="I409" i="50"/>
  <c r="I378" i="50"/>
  <c r="I278" i="50"/>
  <c r="I247" i="50"/>
  <c r="I197" i="50"/>
  <c r="I152" i="50"/>
  <c r="D48" i="50"/>
  <c r="E36" i="50"/>
  <c r="AA289" i="50"/>
  <c r="M288" i="50"/>
  <c r="V445" i="50"/>
  <c r="AB445" i="50"/>
  <c r="AD445" i="50"/>
  <c r="AG445" i="50"/>
  <c r="AH445" i="50"/>
  <c r="AA445" i="50"/>
  <c r="W445" i="50"/>
  <c r="AE445" i="50"/>
  <c r="W289" i="50"/>
  <c r="V237" i="50"/>
  <c r="AB237" i="50"/>
  <c r="AH237" i="50"/>
  <c r="Z315" i="50"/>
  <c r="S141" i="50"/>
  <c r="AJ141" i="50" s="1"/>
  <c r="S40" i="50"/>
  <c r="AJ40" i="50" s="1"/>
  <c r="O340" i="50"/>
  <c r="AC315" i="50"/>
  <c r="S49" i="50"/>
  <c r="AJ49" i="50" s="1"/>
  <c r="AE55" i="50"/>
  <c r="AE419" i="50"/>
  <c r="M41" i="50"/>
  <c r="S41" i="50" s="1"/>
  <c r="AJ41" i="50" s="1"/>
  <c r="S132" i="50"/>
  <c r="AJ111" i="50"/>
  <c r="X367" i="50"/>
  <c r="X445" i="50"/>
  <c r="I146" i="50"/>
  <c r="I399" i="50"/>
  <c r="M158" i="50"/>
  <c r="O49" i="50"/>
  <c r="I379" i="50"/>
  <c r="I282" i="50"/>
  <c r="I150" i="50"/>
  <c r="S153" i="50"/>
  <c r="AJ153" i="50" s="1"/>
  <c r="I80" i="50"/>
  <c r="S190" i="50"/>
  <c r="AJ190" i="50" s="1"/>
  <c r="I523" i="50"/>
  <c r="V289" i="50"/>
  <c r="AB289" i="50"/>
  <c r="AG289" i="50"/>
  <c r="AC289" i="50"/>
  <c r="AF211" i="50"/>
  <c r="I304" i="50"/>
  <c r="I229" i="50"/>
  <c r="I196" i="50"/>
  <c r="I333" i="50"/>
  <c r="I279" i="50"/>
  <c r="D47" i="50"/>
  <c r="H40" i="50"/>
  <c r="E158" i="50"/>
  <c r="I168" i="50"/>
  <c r="C44" i="50"/>
  <c r="H41" i="50"/>
  <c r="I148" i="50"/>
  <c r="E45" i="50"/>
  <c r="D41" i="50"/>
  <c r="AA341" i="50"/>
  <c r="AJ319" i="50"/>
  <c r="I575" i="50"/>
  <c r="AE211" i="50"/>
  <c r="AI262" i="50"/>
  <c r="S42" i="50"/>
  <c r="AJ42" i="50" s="1"/>
  <c r="S151" i="50"/>
  <c r="AJ151" i="50" s="1"/>
  <c r="W419" i="50"/>
  <c r="AJ215" i="50"/>
  <c r="S55" i="51"/>
  <c r="AJ55" i="51" s="1"/>
  <c r="I335" i="50"/>
  <c r="W211" i="50"/>
  <c r="L54" i="50"/>
  <c r="S33" i="50"/>
  <c r="W237" i="50"/>
  <c r="M40" i="50"/>
  <c r="Z237" i="50"/>
  <c r="X341" i="50"/>
  <c r="Z419" i="50"/>
  <c r="I405" i="50"/>
  <c r="D38" i="50"/>
  <c r="I353" i="50"/>
  <c r="D45" i="50"/>
  <c r="I198" i="50"/>
  <c r="R444" i="50"/>
  <c r="I356" i="50"/>
  <c r="G42" i="50"/>
  <c r="I281" i="50"/>
  <c r="I147" i="50"/>
  <c r="I256" i="50"/>
  <c r="S45" i="50"/>
  <c r="AJ45" i="50" s="1"/>
  <c r="AJ225" i="50"/>
  <c r="M418" i="50"/>
  <c r="M314" i="50"/>
  <c r="AE315" i="50"/>
  <c r="I305" i="50"/>
  <c r="G35" i="50"/>
  <c r="I357" i="50"/>
  <c r="I297" i="50"/>
  <c r="I424" i="50"/>
  <c r="I302" i="50"/>
  <c r="I245" i="50"/>
  <c r="I227" i="50"/>
  <c r="I303" i="50"/>
  <c r="I224" i="50"/>
  <c r="I167" i="50"/>
  <c r="C48" i="50"/>
  <c r="I175" i="50"/>
  <c r="C45" i="50"/>
  <c r="G41" i="50"/>
  <c r="C37" i="50"/>
  <c r="I374" i="50"/>
  <c r="I349" i="50"/>
  <c r="I331" i="50"/>
  <c r="I355" i="50"/>
  <c r="I330" i="50"/>
  <c r="I242" i="50"/>
  <c r="I204" i="50"/>
  <c r="I144" i="50"/>
  <c r="D35" i="50"/>
  <c r="I194" i="50"/>
  <c r="H44" i="50"/>
  <c r="H37" i="50"/>
  <c r="I427" i="50"/>
  <c r="I404" i="50"/>
  <c r="I294" i="50"/>
  <c r="I307" i="50"/>
  <c r="I230" i="50"/>
  <c r="G37" i="50"/>
  <c r="I437" i="50"/>
  <c r="I375" i="50"/>
  <c r="I321" i="50"/>
  <c r="D314" i="50"/>
  <c r="I252" i="50"/>
  <c r="I410" i="50"/>
  <c r="G314" i="50"/>
  <c r="I300" i="50"/>
  <c r="E44" i="50"/>
  <c r="I173" i="50"/>
  <c r="I426" i="50"/>
  <c r="I352" i="50"/>
  <c r="I295" i="50"/>
  <c r="I277" i="50"/>
  <c r="I275" i="50"/>
  <c r="E288" i="50"/>
  <c r="E262" i="50"/>
  <c r="E39" i="50"/>
  <c r="I141" i="50"/>
  <c r="H34" i="50"/>
  <c r="I383" i="50"/>
  <c r="I401" i="50"/>
  <c r="I346" i="50"/>
  <c r="I299" i="50"/>
  <c r="I226" i="50"/>
  <c r="I218" i="50"/>
  <c r="I201" i="50"/>
  <c r="E42" i="50"/>
  <c r="I436" i="50"/>
  <c r="I407" i="50"/>
  <c r="D340" i="50"/>
  <c r="I250" i="50"/>
  <c r="I272" i="50"/>
  <c r="G36" i="50"/>
  <c r="I193" i="50"/>
  <c r="I387" i="50"/>
  <c r="S142" i="50"/>
  <c r="AJ142" i="50" s="1"/>
  <c r="AD341" i="50"/>
  <c r="Y445" i="50"/>
  <c r="Y185" i="50"/>
  <c r="AB185" i="50"/>
  <c r="AG185" i="50"/>
  <c r="AA185" i="50"/>
  <c r="AF445" i="50"/>
  <c r="AC341" i="50"/>
  <c r="I309" i="50"/>
  <c r="AG211" i="50"/>
  <c r="S128" i="50"/>
  <c r="AJ128" i="50" s="1"/>
  <c r="AD419" i="50"/>
  <c r="AA419" i="50"/>
  <c r="AJ293" i="50"/>
  <c r="S39" i="50"/>
  <c r="AJ39" i="50" s="1"/>
  <c r="Y237" i="50"/>
  <c r="X237" i="50"/>
  <c r="AF419" i="50"/>
  <c r="AF367" i="50"/>
  <c r="I485" i="48"/>
  <c r="S314" i="50" l="1"/>
  <c r="AI185" i="50"/>
  <c r="I413" i="50"/>
  <c r="C418" i="50"/>
  <c r="M54" i="50"/>
  <c r="I118" i="50"/>
  <c r="I215" i="50"/>
  <c r="I236" i="50" s="1"/>
  <c r="G237" i="50" s="1"/>
  <c r="I137" i="50"/>
  <c r="S340" i="50"/>
  <c r="I231" i="50"/>
  <c r="D49" i="50"/>
  <c r="S34" i="50"/>
  <c r="AJ34" i="50" s="1"/>
  <c r="I126" i="50"/>
  <c r="H392" i="50"/>
  <c r="X55" i="50"/>
  <c r="W55" i="50"/>
  <c r="E444" i="50"/>
  <c r="H158" i="50"/>
  <c r="I179" i="50"/>
  <c r="I361" i="50"/>
  <c r="S392" i="50"/>
  <c r="T392" i="50" s="1"/>
  <c r="D392" i="50"/>
  <c r="E418" i="50"/>
  <c r="AC211" i="50"/>
  <c r="AD211" i="50"/>
  <c r="B288" i="50"/>
  <c r="I124" i="50"/>
  <c r="G49" i="50"/>
  <c r="O54" i="50"/>
  <c r="AA55" i="50"/>
  <c r="C184" i="50"/>
  <c r="I123" i="50"/>
  <c r="I439" i="50"/>
  <c r="C49" i="50"/>
  <c r="C262" i="50"/>
  <c r="H49" i="50"/>
  <c r="AF55" i="50"/>
  <c r="H33" i="50"/>
  <c r="G340" i="50"/>
  <c r="C392" i="50"/>
  <c r="S184" i="50"/>
  <c r="S288" i="50"/>
  <c r="I283" i="50"/>
  <c r="I116" i="50"/>
  <c r="S236" i="50"/>
  <c r="N237" i="50" s="1"/>
  <c r="I205" i="50"/>
  <c r="I257" i="50"/>
  <c r="S366" i="50"/>
  <c r="O367" i="50" s="1"/>
  <c r="G418" i="50"/>
  <c r="S36" i="50"/>
  <c r="AJ36" i="50" s="1"/>
  <c r="I122" i="50"/>
  <c r="H54" i="50"/>
  <c r="I210" i="50"/>
  <c r="F237" i="50"/>
  <c r="D237" i="50"/>
  <c r="I454" i="48"/>
  <c r="I475" i="48"/>
  <c r="I513" i="48"/>
  <c r="E52" i="50"/>
  <c r="D33" i="50"/>
  <c r="E49" i="50"/>
  <c r="T366" i="50"/>
  <c r="E340" i="50"/>
  <c r="I482" i="48"/>
  <c r="I492" i="48"/>
  <c r="I534" i="48"/>
  <c r="I538" i="48"/>
  <c r="I542" i="48"/>
  <c r="I561" i="48"/>
  <c r="I573" i="48"/>
  <c r="I440" i="50"/>
  <c r="B43" i="50"/>
  <c r="AI289" i="50"/>
  <c r="E33" i="50"/>
  <c r="B184" i="50"/>
  <c r="H50" i="50"/>
  <c r="B41" i="50"/>
  <c r="I120" i="50"/>
  <c r="AJ210" i="50"/>
  <c r="P211" i="50"/>
  <c r="L211" i="50"/>
  <c r="R211" i="50"/>
  <c r="Q211" i="50"/>
  <c r="T210" i="50"/>
  <c r="O211" i="50"/>
  <c r="M211" i="50"/>
  <c r="N211" i="50"/>
  <c r="F59" i="48"/>
  <c r="I449" i="48"/>
  <c r="I453" i="48"/>
  <c r="I457" i="48"/>
  <c r="I461" i="48"/>
  <c r="I465" i="48"/>
  <c r="I469" i="48"/>
  <c r="I478" i="48"/>
  <c r="I483" i="48"/>
  <c r="I488" i="48"/>
  <c r="I504" i="48"/>
  <c r="I508" i="48"/>
  <c r="I512" i="48"/>
  <c r="I516" i="48"/>
  <c r="I520" i="48"/>
  <c r="I547" i="48"/>
  <c r="I180" i="50"/>
  <c r="I388" i="50"/>
  <c r="I206" i="50"/>
  <c r="D262" i="50"/>
  <c r="I112" i="50"/>
  <c r="D50" i="50"/>
  <c r="D366" i="50"/>
  <c r="H262" i="50"/>
  <c r="I49" i="50"/>
  <c r="E366" i="50"/>
  <c r="D288" i="50"/>
  <c r="I119" i="50"/>
  <c r="B47" i="50"/>
  <c r="G210" i="50"/>
  <c r="C340" i="50"/>
  <c r="I450" i="48"/>
  <c r="I462" i="48"/>
  <c r="I479" i="48"/>
  <c r="I509" i="48"/>
  <c r="G132" i="50"/>
  <c r="G81" i="50"/>
  <c r="F81" i="50"/>
  <c r="E81" i="50"/>
  <c r="C81" i="50"/>
  <c r="B81" i="50"/>
  <c r="H81" i="50"/>
  <c r="D81" i="50"/>
  <c r="I397" i="50"/>
  <c r="I418" i="50" s="1"/>
  <c r="I530" i="48"/>
  <c r="I553" i="48"/>
  <c r="I557" i="48"/>
  <c r="I565" i="48"/>
  <c r="I569" i="48"/>
  <c r="V263" i="50"/>
  <c r="AB263" i="50"/>
  <c r="AG263" i="50"/>
  <c r="AH263" i="50"/>
  <c r="Z263" i="50"/>
  <c r="Y263" i="50"/>
  <c r="AD263" i="50"/>
  <c r="W263" i="50"/>
  <c r="AC263" i="50"/>
  <c r="AE263" i="50"/>
  <c r="AF263" i="50"/>
  <c r="AA263" i="50"/>
  <c r="N393" i="50"/>
  <c r="Q393" i="50"/>
  <c r="P393" i="50"/>
  <c r="B262" i="50"/>
  <c r="P185" i="50"/>
  <c r="N185" i="50"/>
  <c r="L185" i="50"/>
  <c r="T184" i="50"/>
  <c r="Q185" i="50"/>
  <c r="O185" i="50"/>
  <c r="M185" i="50"/>
  <c r="R185" i="50"/>
  <c r="AJ184" i="50"/>
  <c r="I115" i="50"/>
  <c r="B35" i="50"/>
  <c r="I117" i="50"/>
  <c r="R54" i="50"/>
  <c r="I493" i="48"/>
  <c r="I527" i="48"/>
  <c r="I531" i="48"/>
  <c r="I535" i="48"/>
  <c r="I539" i="48"/>
  <c r="I554" i="48"/>
  <c r="I558" i="48"/>
  <c r="I562" i="48"/>
  <c r="I566" i="48"/>
  <c r="I570" i="48"/>
  <c r="B51" i="50"/>
  <c r="B34" i="50"/>
  <c r="G50" i="50"/>
  <c r="B210" i="50"/>
  <c r="W393" i="50"/>
  <c r="AB393" i="50"/>
  <c r="AH393" i="50"/>
  <c r="Z393" i="50"/>
  <c r="AF393" i="50"/>
  <c r="AD393" i="50"/>
  <c r="AE393" i="50"/>
  <c r="AG393" i="50"/>
  <c r="AC393" i="50"/>
  <c r="Y393" i="50"/>
  <c r="V393" i="50"/>
  <c r="AA393" i="50"/>
  <c r="AB159" i="50"/>
  <c r="AH159" i="50"/>
  <c r="AA159" i="50"/>
  <c r="AD159" i="50"/>
  <c r="AG159" i="50"/>
  <c r="Z159" i="50"/>
  <c r="AF159" i="50"/>
  <c r="W159" i="50"/>
  <c r="AC159" i="50"/>
  <c r="AE159" i="50"/>
  <c r="V159" i="50"/>
  <c r="X159" i="50"/>
  <c r="B236" i="50"/>
  <c r="B237" i="50" s="1"/>
  <c r="AB55" i="50"/>
  <c r="AD55" i="50"/>
  <c r="AG55" i="50"/>
  <c r="G158" i="50"/>
  <c r="X393" i="50"/>
  <c r="AJ37" i="50"/>
  <c r="I125" i="50"/>
  <c r="G262" i="50"/>
  <c r="H314" i="50"/>
  <c r="Y55" i="50"/>
  <c r="Z55" i="50"/>
  <c r="I484" i="48"/>
  <c r="I517" i="48"/>
  <c r="B45" i="50"/>
  <c r="I153" i="50"/>
  <c r="I528" i="48"/>
  <c r="I555" i="48"/>
  <c r="C50" i="50"/>
  <c r="C33" i="50"/>
  <c r="P289" i="50"/>
  <c r="L289" i="50"/>
  <c r="N289" i="50"/>
  <c r="Q289" i="50"/>
  <c r="O289" i="50"/>
  <c r="M289" i="50"/>
  <c r="R289" i="50"/>
  <c r="AJ288" i="50"/>
  <c r="T288" i="50"/>
  <c r="B44" i="50"/>
  <c r="B36" i="50"/>
  <c r="I451" i="48"/>
  <c r="I459" i="48"/>
  <c r="I467" i="48"/>
  <c r="I476" i="48"/>
  <c r="I480" i="48"/>
  <c r="I486" i="48"/>
  <c r="I502" i="48"/>
  <c r="I506" i="48"/>
  <c r="I510" i="48"/>
  <c r="I514" i="48"/>
  <c r="I518" i="48"/>
  <c r="I545" i="48"/>
  <c r="I310" i="50"/>
  <c r="C51" i="50"/>
  <c r="G52" i="50"/>
  <c r="I362" i="50"/>
  <c r="G236" i="50"/>
  <c r="H340" i="50"/>
  <c r="C132" i="50"/>
  <c r="B392" i="50"/>
  <c r="B46" i="50"/>
  <c r="G366" i="50"/>
  <c r="AI445" i="50"/>
  <c r="AI419" i="50"/>
  <c r="I319" i="50"/>
  <c r="I340" i="50" s="1"/>
  <c r="I345" i="50"/>
  <c r="E236" i="50"/>
  <c r="D444" i="50"/>
  <c r="C210" i="50"/>
  <c r="H366" i="50"/>
  <c r="AI211" i="50"/>
  <c r="S158" i="50"/>
  <c r="H418" i="50"/>
  <c r="H236" i="50"/>
  <c r="B314" i="50"/>
  <c r="I114" i="50"/>
  <c r="C236" i="50"/>
  <c r="I501" i="48"/>
  <c r="I544" i="48"/>
  <c r="I490" i="48"/>
  <c r="I532" i="48"/>
  <c r="I563" i="48"/>
  <c r="I336" i="50"/>
  <c r="E51" i="50"/>
  <c r="R315" i="50"/>
  <c r="L315" i="50"/>
  <c r="Q315" i="50"/>
  <c r="P315" i="50"/>
  <c r="N315" i="50"/>
  <c r="O315" i="50"/>
  <c r="M315" i="50"/>
  <c r="AJ314" i="50"/>
  <c r="T314" i="50"/>
  <c r="L237" i="50"/>
  <c r="T236" i="50"/>
  <c r="R237" i="50"/>
  <c r="P237" i="50"/>
  <c r="D132" i="50"/>
  <c r="B418" i="50"/>
  <c r="I293" i="50"/>
  <c r="I314" i="50" s="1"/>
  <c r="I491" i="48"/>
  <c r="I495" i="48"/>
  <c r="I529" i="48"/>
  <c r="I533" i="48"/>
  <c r="I537" i="48"/>
  <c r="I541" i="48"/>
  <c r="I556" i="48"/>
  <c r="I560" i="48"/>
  <c r="I564" i="48"/>
  <c r="I568" i="48"/>
  <c r="I572" i="48"/>
  <c r="H52" i="50"/>
  <c r="D51" i="50"/>
  <c r="D418" i="50"/>
  <c r="I371" i="50"/>
  <c r="I392" i="50" s="1"/>
  <c r="M341" i="50"/>
  <c r="P341" i="50"/>
  <c r="L341" i="50"/>
  <c r="AJ340" i="50"/>
  <c r="T340" i="50"/>
  <c r="Q341" i="50"/>
  <c r="O341" i="50"/>
  <c r="R341" i="50"/>
  <c r="N341" i="50"/>
  <c r="B158" i="50"/>
  <c r="E210" i="50"/>
  <c r="E50" i="50"/>
  <c r="B340" i="50"/>
  <c r="B366" i="50"/>
  <c r="H184" i="50"/>
  <c r="S444" i="50"/>
  <c r="AI341" i="50"/>
  <c r="AI367" i="50"/>
  <c r="S418" i="50"/>
  <c r="I423" i="50"/>
  <c r="I444" i="50" s="1"/>
  <c r="AI315" i="50"/>
  <c r="I466" i="48"/>
  <c r="I489" i="48"/>
  <c r="I505" i="48"/>
  <c r="I521" i="48"/>
  <c r="B48" i="50"/>
  <c r="H288" i="50"/>
  <c r="I494" i="48"/>
  <c r="I536" i="48"/>
  <c r="I540" i="48"/>
  <c r="I559" i="48"/>
  <c r="I567" i="48"/>
  <c r="I571" i="48"/>
  <c r="I258" i="50"/>
  <c r="G33" i="50"/>
  <c r="B40" i="50"/>
  <c r="B38" i="50"/>
  <c r="S54" i="50"/>
  <c r="AJ33" i="50"/>
  <c r="I471" i="50"/>
  <c r="F62" i="48"/>
  <c r="I452" i="48"/>
  <c r="I460" i="48"/>
  <c r="I464" i="48"/>
  <c r="F78" i="48"/>
  <c r="I468" i="48"/>
  <c r="I477" i="48"/>
  <c r="I481" i="48"/>
  <c r="I487" i="48"/>
  <c r="I503" i="48"/>
  <c r="I507" i="48"/>
  <c r="I511" i="48"/>
  <c r="I515" i="48"/>
  <c r="I519" i="48"/>
  <c r="I546" i="48"/>
  <c r="I284" i="50"/>
  <c r="I414" i="50"/>
  <c r="I232" i="50"/>
  <c r="H132" i="50"/>
  <c r="D184" i="50"/>
  <c r="D236" i="50"/>
  <c r="C158" i="50"/>
  <c r="G184" i="50"/>
  <c r="I121" i="50"/>
  <c r="M133" i="50"/>
  <c r="R133" i="50"/>
  <c r="P133" i="50"/>
  <c r="N133" i="50"/>
  <c r="L133" i="50"/>
  <c r="Q133" i="50"/>
  <c r="T132" i="50"/>
  <c r="O133" i="50"/>
  <c r="AJ132" i="50"/>
  <c r="AI237" i="50"/>
  <c r="X263" i="50"/>
  <c r="E132" i="50"/>
  <c r="H210" i="50"/>
  <c r="D158" i="50"/>
  <c r="I163" i="50"/>
  <c r="I184" i="50" s="1"/>
  <c r="I241" i="50"/>
  <c r="S50" i="50"/>
  <c r="AJ50" i="50" s="1"/>
  <c r="C314" i="50"/>
  <c r="S262" i="50"/>
  <c r="B37" i="50"/>
  <c r="I113" i="50"/>
  <c r="I267" i="50"/>
  <c r="I288" i="50" s="1"/>
  <c r="B39" i="50"/>
  <c r="Y159" i="50"/>
  <c r="B444" i="50"/>
  <c r="B42" i="50"/>
  <c r="G444" i="50"/>
  <c r="D210" i="50"/>
  <c r="I543" i="48"/>
  <c r="AH34" i="48"/>
  <c r="AH35" i="48"/>
  <c r="AH36" i="48"/>
  <c r="AH40" i="48"/>
  <c r="AH46" i="48"/>
  <c r="AG48" i="48"/>
  <c r="AG50" i="48"/>
  <c r="AG210" i="48"/>
  <c r="AH262" i="48"/>
  <c r="AH288" i="48"/>
  <c r="AH184" i="48" l="1"/>
  <c r="AH51" i="48"/>
  <c r="AH39" i="48"/>
  <c r="AI415" i="48"/>
  <c r="AJ415" i="48" s="1"/>
  <c r="Q367" i="50"/>
  <c r="S367" i="50" s="1"/>
  <c r="AJ367" i="50" s="1"/>
  <c r="I262" i="50"/>
  <c r="AJ236" i="50"/>
  <c r="C237" i="50"/>
  <c r="I237" i="50" s="1"/>
  <c r="L393" i="50"/>
  <c r="R393" i="50"/>
  <c r="R367" i="50"/>
  <c r="I158" i="50"/>
  <c r="AI443" i="48"/>
  <c r="AJ443" i="48" s="1"/>
  <c r="AI365" i="48"/>
  <c r="AJ365" i="48" s="1"/>
  <c r="AI260" i="48"/>
  <c r="AJ260" i="48" s="1"/>
  <c r="AI183" i="48"/>
  <c r="AJ183" i="48" s="1"/>
  <c r="W45" i="48"/>
  <c r="W37" i="48"/>
  <c r="AG46" i="48"/>
  <c r="AC45" i="48"/>
  <c r="AF610" i="48"/>
  <c r="AI390" i="48"/>
  <c r="AJ390" i="48" s="1"/>
  <c r="M237" i="50"/>
  <c r="S237" i="50" s="1"/>
  <c r="AJ237" i="50" s="1"/>
  <c r="E237" i="50"/>
  <c r="AJ392" i="50"/>
  <c r="P367" i="50"/>
  <c r="N367" i="50"/>
  <c r="AG47" i="48"/>
  <c r="AG43" i="48"/>
  <c r="AG288" i="48"/>
  <c r="AG52" i="48"/>
  <c r="AH44" i="48"/>
  <c r="AG53" i="48"/>
  <c r="AH37" i="48"/>
  <c r="AH33" i="48"/>
  <c r="I132" i="50"/>
  <c r="D133" i="50" s="1"/>
  <c r="O237" i="50"/>
  <c r="H237" i="50"/>
  <c r="F470" i="48"/>
  <c r="S289" i="50"/>
  <c r="AJ289" i="50" s="1"/>
  <c r="M393" i="50"/>
  <c r="F79" i="48"/>
  <c r="AJ366" i="50"/>
  <c r="AI441" i="48"/>
  <c r="AJ441" i="48" s="1"/>
  <c r="AG366" i="48"/>
  <c r="AG444" i="48"/>
  <c r="AH314" i="48"/>
  <c r="Q237" i="50"/>
  <c r="AI55" i="50"/>
  <c r="S185" i="50"/>
  <c r="AJ185" i="50" s="1"/>
  <c r="O393" i="50"/>
  <c r="M367" i="50"/>
  <c r="I33" i="50"/>
  <c r="L367" i="50"/>
  <c r="AF623" i="48"/>
  <c r="AH418" i="48"/>
  <c r="AH45" i="48"/>
  <c r="AG41" i="48"/>
  <c r="AG158" i="48"/>
  <c r="AH38" i="48"/>
  <c r="B133" i="50"/>
  <c r="E133" i="50"/>
  <c r="G133" i="50"/>
  <c r="F133" i="50"/>
  <c r="H133" i="50"/>
  <c r="H159" i="50"/>
  <c r="F159" i="50"/>
  <c r="E159" i="50"/>
  <c r="C159" i="50"/>
  <c r="D159" i="50"/>
  <c r="B159" i="50"/>
  <c r="G159" i="50"/>
  <c r="AI360" i="48"/>
  <c r="AI379" i="48"/>
  <c r="AC158" i="48"/>
  <c r="AD38" i="48"/>
  <c r="AF53" i="48"/>
  <c r="AD41" i="48"/>
  <c r="AG34" i="48"/>
  <c r="D263" i="50"/>
  <c r="C263" i="50"/>
  <c r="F263" i="50"/>
  <c r="B263" i="50"/>
  <c r="H263" i="50"/>
  <c r="G263" i="50"/>
  <c r="E263" i="50"/>
  <c r="I44" i="50"/>
  <c r="F68" i="48"/>
  <c r="I458" i="48"/>
  <c r="F27" i="48"/>
  <c r="I79" i="48"/>
  <c r="AF615" i="48"/>
  <c r="X444" i="48"/>
  <c r="AI402" i="48"/>
  <c r="AC366" i="48"/>
  <c r="AI304" i="48"/>
  <c r="W314" i="48"/>
  <c r="AI253" i="48"/>
  <c r="AI298" i="48"/>
  <c r="AC53" i="48"/>
  <c r="V52" i="48"/>
  <c r="AI130" i="48"/>
  <c r="AD37" i="48"/>
  <c r="AA34" i="48"/>
  <c r="AC184" i="48"/>
  <c r="Y50" i="48"/>
  <c r="AE44" i="48"/>
  <c r="W42" i="48"/>
  <c r="AA39" i="48"/>
  <c r="V38" i="48"/>
  <c r="AI116" i="48"/>
  <c r="P90" i="48"/>
  <c r="P12" i="48" s="1"/>
  <c r="P93" i="48"/>
  <c r="P15" i="48" s="1"/>
  <c r="F70" i="48"/>
  <c r="I34" i="50"/>
  <c r="AI442" i="48"/>
  <c r="AJ442" i="48" s="1"/>
  <c r="W418" i="48"/>
  <c r="AI364" i="48"/>
  <c r="AJ364" i="48" s="1"/>
  <c r="AD366" i="48"/>
  <c r="AI339" i="48"/>
  <c r="AJ339" i="48" s="1"/>
  <c r="AI336" i="48"/>
  <c r="AI332" i="48"/>
  <c r="AI301" i="48"/>
  <c r="W288" i="48"/>
  <c r="AA35" i="48"/>
  <c r="AI232" i="48"/>
  <c r="AI226" i="48"/>
  <c r="AG314" i="48"/>
  <c r="V288" i="48"/>
  <c r="AI267" i="48"/>
  <c r="AI241" i="48"/>
  <c r="AI206" i="48"/>
  <c r="AI198" i="48"/>
  <c r="AI154" i="48"/>
  <c r="AI149" i="48"/>
  <c r="Z53" i="48"/>
  <c r="AF51" i="48"/>
  <c r="X50" i="48"/>
  <c r="AC48" i="48"/>
  <c r="W47" i="48"/>
  <c r="AA45" i="48"/>
  <c r="AE43" i="48"/>
  <c r="AD40" i="48"/>
  <c r="V39" i="48"/>
  <c r="AI117" i="48"/>
  <c r="AI215" i="48"/>
  <c r="AI195" i="48"/>
  <c r="AI182" i="48"/>
  <c r="AJ182" i="48" s="1"/>
  <c r="AI157" i="48"/>
  <c r="AJ157" i="48" s="1"/>
  <c r="W158" i="48"/>
  <c r="AF52" i="48"/>
  <c r="Z51" i="48"/>
  <c r="W50" i="48"/>
  <c r="AD48" i="48"/>
  <c r="AG45" i="48"/>
  <c r="AC44" i="48"/>
  <c r="AH41" i="48"/>
  <c r="AC40" i="48"/>
  <c r="AG37" i="48"/>
  <c r="AC36" i="48"/>
  <c r="AG33" i="48"/>
  <c r="AG132" i="48"/>
  <c r="AF607" i="48"/>
  <c r="AF622" i="48"/>
  <c r="P88" i="48"/>
  <c r="P10" i="48" s="1"/>
  <c r="P89" i="48"/>
  <c r="P11" i="48" s="1"/>
  <c r="F66" i="48"/>
  <c r="I456" i="48"/>
  <c r="I154" i="50"/>
  <c r="AH42" i="48"/>
  <c r="F77" i="48"/>
  <c r="F61" i="48"/>
  <c r="I129" i="50"/>
  <c r="I81" i="50"/>
  <c r="F67" i="48"/>
  <c r="F496" i="48"/>
  <c r="AH444" i="48"/>
  <c r="AI414" i="48"/>
  <c r="AI345" i="48"/>
  <c r="V366" i="48"/>
  <c r="AI310" i="48"/>
  <c r="AA210" i="48"/>
  <c r="Z42" i="48"/>
  <c r="V184" i="48"/>
  <c r="AI163" i="48"/>
  <c r="V51" i="48"/>
  <c r="AI129" i="48"/>
  <c r="AG42" i="48"/>
  <c r="I35" i="50"/>
  <c r="F63" i="48"/>
  <c r="B211" i="50"/>
  <c r="F211" i="50"/>
  <c r="D211" i="50"/>
  <c r="G211" i="50"/>
  <c r="E211" i="50"/>
  <c r="C211" i="50"/>
  <c r="H211" i="50"/>
  <c r="AI436" i="48"/>
  <c r="AC444" i="48"/>
  <c r="AI429" i="48"/>
  <c r="W444" i="48"/>
  <c r="AI405" i="48"/>
  <c r="AI347" i="48"/>
  <c r="Z46" i="48"/>
  <c r="AI309" i="48"/>
  <c r="AI259" i="48"/>
  <c r="AJ259" i="48" s="1"/>
  <c r="AI248" i="48"/>
  <c r="AI277" i="48"/>
  <c r="AI256" i="48"/>
  <c r="Z50" i="48"/>
  <c r="AD45" i="48"/>
  <c r="V44" i="48"/>
  <c r="AI122" i="48"/>
  <c r="W36" i="48"/>
  <c r="AI202" i="48"/>
  <c r="AH210" i="48"/>
  <c r="AI174" i="48"/>
  <c r="AI170" i="48"/>
  <c r="AI166" i="48"/>
  <c r="AI141" i="48"/>
  <c r="AH52" i="48"/>
  <c r="AC51" i="48"/>
  <c r="AF48" i="48"/>
  <c r="V46" i="48"/>
  <c r="AI124" i="48"/>
  <c r="AE40" i="48"/>
  <c r="V34" i="48"/>
  <c r="AI112" i="48"/>
  <c r="AF609" i="48"/>
  <c r="G54" i="50"/>
  <c r="AJ418" i="50"/>
  <c r="O419" i="50"/>
  <c r="P419" i="50"/>
  <c r="M419" i="50"/>
  <c r="R419" i="50"/>
  <c r="N419" i="50"/>
  <c r="L419" i="50"/>
  <c r="Q419" i="50"/>
  <c r="T418" i="50"/>
  <c r="B50" i="50"/>
  <c r="S315" i="50"/>
  <c r="AJ315" i="50" s="1"/>
  <c r="S393" i="50"/>
  <c r="AI434" i="48"/>
  <c r="AI439" i="48"/>
  <c r="AI425" i="48"/>
  <c r="AI416" i="48"/>
  <c r="AJ416" i="48" s="1"/>
  <c r="AI411" i="48"/>
  <c r="AI403" i="48"/>
  <c r="AI384" i="48"/>
  <c r="AG418" i="48"/>
  <c r="AI385" i="48"/>
  <c r="AI378" i="48"/>
  <c r="AI362" i="48"/>
  <c r="AI353" i="48"/>
  <c r="AI373" i="48"/>
  <c r="AI355" i="48"/>
  <c r="AI352" i="48"/>
  <c r="AA366" i="48"/>
  <c r="AI326" i="48"/>
  <c r="AI323" i="48"/>
  <c r="AI319" i="48"/>
  <c r="AI302" i="48"/>
  <c r="AI299" i="48"/>
  <c r="AI286" i="48"/>
  <c r="AJ286" i="48" s="1"/>
  <c r="AI273" i="48"/>
  <c r="AI270" i="48"/>
  <c r="AE314" i="48"/>
  <c r="AI242" i="48"/>
  <c r="AI225" i="48"/>
  <c r="AI209" i="48"/>
  <c r="AJ209" i="48" s="1"/>
  <c r="AE210" i="48"/>
  <c r="AI173" i="48"/>
  <c r="AI165" i="48"/>
  <c r="AD184" i="48"/>
  <c r="AI152" i="48"/>
  <c r="AE158" i="48"/>
  <c r="X53" i="48"/>
  <c r="AD51" i="48"/>
  <c r="V50" i="48"/>
  <c r="AI128" i="48"/>
  <c r="AC43" i="48"/>
  <c r="V42" i="48"/>
  <c r="AI120" i="48"/>
  <c r="AD35" i="48"/>
  <c r="W34" i="48"/>
  <c r="AI192" i="48"/>
  <c r="AD210" i="48"/>
  <c r="AI175" i="48"/>
  <c r="AI171" i="48"/>
  <c r="AH53" i="48"/>
  <c r="AD52" i="48"/>
  <c r="X51" i="48"/>
  <c r="AA48" i="48"/>
  <c r="V47" i="48"/>
  <c r="AI125" i="48"/>
  <c r="AA44" i="48"/>
  <c r="V43" i="48"/>
  <c r="AI121" i="48"/>
  <c r="AA40" i="48"/>
  <c r="W39" i="48"/>
  <c r="V35" i="48"/>
  <c r="AI113" i="48"/>
  <c r="AE33" i="48"/>
  <c r="AE132" i="48"/>
  <c r="AF624" i="48"/>
  <c r="P86" i="48"/>
  <c r="P8" i="48" s="1"/>
  <c r="P103" i="48"/>
  <c r="P25" i="48" s="1"/>
  <c r="P85" i="48"/>
  <c r="I39" i="50"/>
  <c r="S133" i="50"/>
  <c r="AJ133" i="50" s="1"/>
  <c r="I48" i="50"/>
  <c r="C445" i="50"/>
  <c r="H445" i="50"/>
  <c r="G445" i="50"/>
  <c r="E445" i="50"/>
  <c r="F445" i="50"/>
  <c r="D445" i="50"/>
  <c r="B445" i="50"/>
  <c r="H315" i="50"/>
  <c r="G315" i="50"/>
  <c r="E315" i="50"/>
  <c r="D315" i="50"/>
  <c r="B315" i="50"/>
  <c r="C315" i="50"/>
  <c r="F315" i="50"/>
  <c r="F73" i="48"/>
  <c r="I463" i="48"/>
  <c r="I36" i="50"/>
  <c r="AI159" i="50"/>
  <c r="I51" i="50"/>
  <c r="S211" i="50"/>
  <c r="AJ211" i="50" s="1"/>
  <c r="I496" i="48"/>
  <c r="AE366" i="48"/>
  <c r="AI254" i="48"/>
  <c r="V53" i="48"/>
  <c r="AI131" i="48"/>
  <c r="AJ131" i="48" s="1"/>
  <c r="AF33" i="48"/>
  <c r="AF132" i="48"/>
  <c r="AI196" i="48"/>
  <c r="Z43" i="48"/>
  <c r="AG38" i="48"/>
  <c r="AC33" i="48"/>
  <c r="AC132" i="48"/>
  <c r="G393" i="50"/>
  <c r="F393" i="50"/>
  <c r="B393" i="50"/>
  <c r="E393" i="50"/>
  <c r="H393" i="50"/>
  <c r="D393" i="50"/>
  <c r="C393" i="50"/>
  <c r="AI409" i="48"/>
  <c r="Z418" i="48"/>
  <c r="AI388" i="48"/>
  <c r="AI381" i="48"/>
  <c r="AI356" i="48"/>
  <c r="AI337" i="48"/>
  <c r="AJ337" i="48" s="1"/>
  <c r="AI327" i="48"/>
  <c r="AI284" i="48"/>
  <c r="AI287" i="48"/>
  <c r="AJ287" i="48" s="1"/>
  <c r="AI155" i="48"/>
  <c r="AJ155" i="48" s="1"/>
  <c r="AI139" i="48"/>
  <c r="Y51" i="48"/>
  <c r="AA38" i="48"/>
  <c r="AD53" i="48"/>
  <c r="AA41" i="48"/>
  <c r="P104" i="48"/>
  <c r="P26" i="48" s="1"/>
  <c r="P87" i="48"/>
  <c r="P9" i="48" s="1"/>
  <c r="F26" i="48"/>
  <c r="I78" i="48"/>
  <c r="T54" i="50"/>
  <c r="Q55" i="50"/>
  <c r="M55" i="50"/>
  <c r="AJ54" i="50"/>
  <c r="O55" i="50"/>
  <c r="R55" i="50"/>
  <c r="P55" i="50"/>
  <c r="N55" i="50"/>
  <c r="L55" i="50"/>
  <c r="F76" i="48"/>
  <c r="E54" i="50"/>
  <c r="F64" i="48"/>
  <c r="AI432" i="48"/>
  <c r="AD444" i="48"/>
  <c r="AI417" i="48"/>
  <c r="AJ417" i="48" s="1"/>
  <c r="AI404" i="48"/>
  <c r="AI400" i="48"/>
  <c r="AI303" i="48"/>
  <c r="AI359" i="48"/>
  <c r="AI350" i="48"/>
  <c r="AI346" i="48"/>
  <c r="AI330" i="48"/>
  <c r="AI321" i="48"/>
  <c r="AI311" i="48"/>
  <c r="AJ311" i="48" s="1"/>
  <c r="AI295" i="48"/>
  <c r="AD314" i="48"/>
  <c r="AI282" i="48"/>
  <c r="AI258" i="48"/>
  <c r="Y44" i="48"/>
  <c r="AE41" i="48"/>
  <c r="AI274" i="48"/>
  <c r="AI221" i="48"/>
  <c r="AI176" i="48"/>
  <c r="W184" i="48"/>
  <c r="AC52" i="48"/>
  <c r="W51" i="48"/>
  <c r="AE47" i="48"/>
  <c r="AD44" i="48"/>
  <c r="W43" i="48"/>
  <c r="AD36" i="48"/>
  <c r="W35" i="48"/>
  <c r="AA33" i="48"/>
  <c r="AA132" i="48"/>
  <c r="W210" i="48"/>
  <c r="AI180" i="48"/>
  <c r="AA53" i="48"/>
  <c r="W52" i="48"/>
  <c r="AF50" i="48"/>
  <c r="AH47" i="48"/>
  <c r="AC46" i="48"/>
  <c r="AH43" i="48"/>
  <c r="AC42" i="48"/>
  <c r="AG39" i="48"/>
  <c r="AC38" i="48"/>
  <c r="AG35" i="48"/>
  <c r="AC34" i="48"/>
  <c r="X33" i="48"/>
  <c r="X132" i="48"/>
  <c r="P102" i="48"/>
  <c r="P24" i="48" s="1"/>
  <c r="AF614" i="48"/>
  <c r="AI283" i="48"/>
  <c r="I37" i="50"/>
  <c r="F522" i="48"/>
  <c r="M159" i="50"/>
  <c r="R159" i="50"/>
  <c r="Q159" i="50"/>
  <c r="P159" i="50"/>
  <c r="N159" i="50"/>
  <c r="L159" i="50"/>
  <c r="T158" i="50"/>
  <c r="O159" i="50"/>
  <c r="AJ158" i="50"/>
  <c r="F69" i="48"/>
  <c r="I45" i="50"/>
  <c r="AI263" i="50"/>
  <c r="F574" i="48"/>
  <c r="F72" i="48"/>
  <c r="F75" i="48"/>
  <c r="I52" i="50"/>
  <c r="AI426" i="48"/>
  <c r="AI435" i="48"/>
  <c r="AI276" i="48"/>
  <c r="AE35" i="48"/>
  <c r="AI296" i="48"/>
  <c r="AD46" i="48"/>
  <c r="P95" i="48"/>
  <c r="D54" i="50"/>
  <c r="AF612" i="48"/>
  <c r="Y42" i="48"/>
  <c r="AI320" i="48"/>
  <c r="W366" i="48"/>
  <c r="AI307" i="48"/>
  <c r="AI233" i="48"/>
  <c r="AJ233" i="48" s="1"/>
  <c r="Z314" i="48"/>
  <c r="AI227" i="48"/>
  <c r="AI207" i="48"/>
  <c r="AJ207" i="48" s="1"/>
  <c r="AI197" i="48"/>
  <c r="AE52" i="48"/>
  <c r="V48" i="48"/>
  <c r="AI126" i="48"/>
  <c r="AI199" i="48"/>
  <c r="AH158" i="48"/>
  <c r="Y52" i="48"/>
  <c r="W44" i="48"/>
  <c r="Z33" i="48"/>
  <c r="Z132" i="48"/>
  <c r="AF619" i="48"/>
  <c r="AI438" i="48"/>
  <c r="AI428" i="48"/>
  <c r="AD418" i="48"/>
  <c r="AI401" i="48"/>
  <c r="AI349" i="48"/>
  <c r="AI374" i="48"/>
  <c r="AI371" i="48"/>
  <c r="AI357" i="48"/>
  <c r="AI324" i="48"/>
  <c r="AI312" i="48"/>
  <c r="AJ312" i="48" s="1"/>
  <c r="Y314" i="48"/>
  <c r="AA314" i="48"/>
  <c r="AE36" i="48"/>
  <c r="AI269" i="48"/>
  <c r="AD288" i="48"/>
  <c r="AI247" i="48"/>
  <c r="AI297" i="48"/>
  <c r="AI293" i="48"/>
  <c r="V314" i="48"/>
  <c r="AI281" i="48"/>
  <c r="AC288" i="48"/>
  <c r="AI244" i="48"/>
  <c r="AI205" i="48"/>
  <c r="V210" i="48"/>
  <c r="AI189" i="48"/>
  <c r="AI179" i="48"/>
  <c r="AI153" i="48"/>
  <c r="AI137" i="48"/>
  <c r="V158" i="48"/>
  <c r="Z52" i="48"/>
  <c r="AE50" i="48"/>
  <c r="AC47" i="48"/>
  <c r="W46" i="48"/>
  <c r="AD39" i="48"/>
  <c r="W38" i="48"/>
  <c r="AA36" i="48"/>
  <c r="Y33" i="48"/>
  <c r="Y132" i="48"/>
  <c r="AI218" i="48"/>
  <c r="AI190" i="48"/>
  <c r="AG184" i="48"/>
  <c r="AD158" i="48"/>
  <c r="Y53" i="48"/>
  <c r="AG51" i="48"/>
  <c r="AD50" i="48"/>
  <c r="V45" i="48"/>
  <c r="AI123" i="48"/>
  <c r="AA42" i="48"/>
  <c r="W41" i="48"/>
  <c r="V37" i="48"/>
  <c r="AI115" i="48"/>
  <c r="V33" i="48"/>
  <c r="V132" i="48"/>
  <c r="AI111" i="48"/>
  <c r="AF617" i="48"/>
  <c r="P100" i="48"/>
  <c r="P22" i="48" s="1"/>
  <c r="P105" i="48"/>
  <c r="P27" i="48" s="1"/>
  <c r="N263" i="50"/>
  <c r="M263" i="50"/>
  <c r="AJ262" i="50"/>
  <c r="P263" i="50"/>
  <c r="L263" i="50"/>
  <c r="Q263" i="50"/>
  <c r="T262" i="50"/>
  <c r="O263" i="50"/>
  <c r="R263" i="50"/>
  <c r="F74" i="48"/>
  <c r="I38" i="50"/>
  <c r="M445" i="50"/>
  <c r="R445" i="50"/>
  <c r="P445" i="50"/>
  <c r="N445" i="50"/>
  <c r="L445" i="50"/>
  <c r="T444" i="50"/>
  <c r="Q445" i="50"/>
  <c r="O445" i="50"/>
  <c r="AJ444" i="50"/>
  <c r="S341" i="50"/>
  <c r="AJ341" i="50" s="1"/>
  <c r="I522" i="48"/>
  <c r="F65" i="48"/>
  <c r="I455" i="48"/>
  <c r="I470" i="48" s="1"/>
  <c r="AI393" i="50"/>
  <c r="F548" i="48"/>
  <c r="I574" i="48"/>
  <c r="F7" i="48"/>
  <c r="I59" i="48"/>
  <c r="I43" i="50"/>
  <c r="I130" i="50"/>
  <c r="V444" i="48"/>
  <c r="AI423" i="48"/>
  <c r="Y418" i="48"/>
  <c r="AI251" i="48"/>
  <c r="AC314" i="48"/>
  <c r="AC210" i="48"/>
  <c r="AI168" i="48"/>
  <c r="AA51" i="48"/>
  <c r="AA43" i="48"/>
  <c r="AF40" i="48"/>
  <c r="AA52" i="48"/>
  <c r="AC37" i="48"/>
  <c r="C289" i="50"/>
  <c r="B289" i="50"/>
  <c r="E289" i="50"/>
  <c r="G289" i="50"/>
  <c r="H289" i="50"/>
  <c r="F289" i="50"/>
  <c r="D289" i="50"/>
  <c r="G419" i="50"/>
  <c r="H419" i="50"/>
  <c r="F419" i="50"/>
  <c r="E419" i="50"/>
  <c r="C419" i="50"/>
  <c r="D419" i="50"/>
  <c r="B419" i="50"/>
  <c r="I419" i="50" s="1"/>
  <c r="AF611" i="48"/>
  <c r="AC418" i="48"/>
  <c r="AI333" i="48"/>
  <c r="AI325" i="48"/>
  <c r="AI305" i="48"/>
  <c r="AI376" i="48"/>
  <c r="AI334" i="48"/>
  <c r="AI279" i="48"/>
  <c r="AI271" i="48"/>
  <c r="AI224" i="48"/>
  <c r="AA46" i="48"/>
  <c r="AC41" i="48"/>
  <c r="V40" i="48"/>
  <c r="AI118" i="48"/>
  <c r="AD33" i="48"/>
  <c r="AD132" i="48"/>
  <c r="AI217" i="48"/>
  <c r="AI193" i="48"/>
  <c r="AI143" i="48"/>
  <c r="AH50" i="48"/>
  <c r="W48" i="48"/>
  <c r="AE42" i="48"/>
  <c r="W40" i="48"/>
  <c r="V36" i="48"/>
  <c r="AI114" i="48"/>
  <c r="AI363" i="48"/>
  <c r="AJ363" i="48" s="1"/>
  <c r="AI208" i="48"/>
  <c r="AJ208" i="48" s="1"/>
  <c r="E185" i="50"/>
  <c r="F185" i="50"/>
  <c r="D185" i="50"/>
  <c r="C185" i="50"/>
  <c r="B185" i="50"/>
  <c r="G185" i="50"/>
  <c r="H185" i="50"/>
  <c r="F10" i="48"/>
  <c r="I62" i="48"/>
  <c r="AI440" i="48"/>
  <c r="AI427" i="48"/>
  <c r="AA444" i="48"/>
  <c r="AI407" i="48"/>
  <c r="AI399" i="48"/>
  <c r="AI391" i="48"/>
  <c r="AJ391" i="48" s="1"/>
  <c r="AI380" i="48"/>
  <c r="AI412" i="48"/>
  <c r="AI430" i="48"/>
  <c r="AE444" i="48"/>
  <c r="AI437" i="48"/>
  <c r="AI410" i="48"/>
  <c r="AA418" i="48"/>
  <c r="AI389" i="48"/>
  <c r="AJ389" i="48" s="1"/>
  <c r="AI397" i="48"/>
  <c r="V418" i="48"/>
  <c r="AI377" i="48"/>
  <c r="AI361" i="48"/>
  <c r="AI313" i="48"/>
  <c r="AJ313" i="48" s="1"/>
  <c r="AI306" i="48"/>
  <c r="AI372" i="48"/>
  <c r="AI354" i="48"/>
  <c r="AI351" i="48"/>
  <c r="AH366" i="48"/>
  <c r="AI331" i="48"/>
  <c r="AI328" i="48"/>
  <c r="AE37" i="48"/>
  <c r="AI322" i="48"/>
  <c r="AI308" i="48"/>
  <c r="AI285" i="48"/>
  <c r="AJ285" i="48" s="1"/>
  <c r="AI280" i="48"/>
  <c r="AI272" i="48"/>
  <c r="AA288" i="48"/>
  <c r="AI255" i="48"/>
  <c r="AI234" i="48"/>
  <c r="AJ234" i="48" s="1"/>
  <c r="AI294" i="48"/>
  <c r="AI261" i="48"/>
  <c r="AJ261" i="48" s="1"/>
  <c r="AI235" i="48"/>
  <c r="AJ235" i="48" s="1"/>
  <c r="AI200" i="48"/>
  <c r="AI172" i="48"/>
  <c r="AI167" i="48"/>
  <c r="AI156" i="48"/>
  <c r="AJ156" i="48" s="1"/>
  <c r="AI151" i="48"/>
  <c r="Z158" i="48"/>
  <c r="AE53" i="48"/>
  <c r="X52" i="48"/>
  <c r="AC50" i="48"/>
  <c r="AA47" i="48"/>
  <c r="AD42" i="48"/>
  <c r="V41" i="48"/>
  <c r="AI119" i="48"/>
  <c r="AF37" i="48"/>
  <c r="AD34" i="48"/>
  <c r="W33" i="48"/>
  <c r="AF47" i="48"/>
  <c r="AI181" i="48"/>
  <c r="AJ181" i="48" s="1"/>
  <c r="AE184" i="48"/>
  <c r="AI144" i="48"/>
  <c r="AA158" i="48"/>
  <c r="W53" i="48"/>
  <c r="AE51" i="48"/>
  <c r="AA50" i="48"/>
  <c r="AH48" i="48"/>
  <c r="AD47" i="48"/>
  <c r="AG44" i="48"/>
  <c r="AD43" i="48"/>
  <c r="AG40" i="48"/>
  <c r="AC39" i="48"/>
  <c r="AG36" i="48"/>
  <c r="AC35" i="48"/>
  <c r="AF618" i="48"/>
  <c r="P98" i="48"/>
  <c r="P20" i="48" s="1"/>
  <c r="AI338" i="48"/>
  <c r="AJ338" i="48" s="1"/>
  <c r="P97" i="48"/>
  <c r="P19" i="48" s="1"/>
  <c r="I40" i="50"/>
  <c r="AH132" i="48"/>
  <c r="B54" i="50"/>
  <c r="F341" i="50"/>
  <c r="E341" i="50"/>
  <c r="D341" i="50"/>
  <c r="B341" i="50"/>
  <c r="H341" i="50"/>
  <c r="G341" i="50"/>
  <c r="C341" i="50"/>
  <c r="I46" i="50"/>
  <c r="I548" i="48"/>
  <c r="F60" i="48"/>
  <c r="I47" i="50"/>
  <c r="F71" i="48"/>
  <c r="I41" i="50"/>
  <c r="AF625" i="48"/>
  <c r="AE262" i="48"/>
  <c r="P101" i="48"/>
  <c r="P23" i="48" s="1"/>
  <c r="AA392" i="48"/>
  <c r="AA340" i="48"/>
  <c r="V340" i="48"/>
  <c r="AG236" i="48"/>
  <c r="AC236" i="48"/>
  <c r="AA236" i="48"/>
  <c r="X288" i="48" l="1"/>
  <c r="AF35" i="48"/>
  <c r="Z288" i="48"/>
  <c r="AF444" i="48"/>
  <c r="AF39" i="48"/>
  <c r="AI138" i="48"/>
  <c r="AF288" i="48"/>
  <c r="AF289" i="48" s="1"/>
  <c r="AI386" i="48"/>
  <c r="Z39" i="48"/>
  <c r="Z184" i="48"/>
  <c r="Y39" i="48"/>
  <c r="AI424" i="48"/>
  <c r="AI147" i="48"/>
  <c r="Z38" i="48"/>
  <c r="AA184" i="48"/>
  <c r="AI252" i="48"/>
  <c r="AE46" i="48"/>
  <c r="Z366" i="48"/>
  <c r="X366" i="48"/>
  <c r="AI204" i="48"/>
  <c r="AF46" i="48"/>
  <c r="AI348" i="48"/>
  <c r="Y210" i="48"/>
  <c r="AI210" i="48" s="1"/>
  <c r="Z45" i="48"/>
  <c r="AI178" i="48"/>
  <c r="AF366" i="48"/>
  <c r="X42" i="48"/>
  <c r="AF158" i="48"/>
  <c r="AF45" i="48"/>
  <c r="Z444" i="48"/>
  <c r="AI444" i="48" s="1"/>
  <c r="X184" i="48"/>
  <c r="AI184" i="48" s="1"/>
  <c r="AI169" i="48"/>
  <c r="AI142" i="48"/>
  <c r="AF44" i="48"/>
  <c r="Z36" i="48"/>
  <c r="Z37" i="48"/>
  <c r="AI300" i="48"/>
  <c r="AI408" i="48"/>
  <c r="AI203" i="48"/>
  <c r="AI246" i="48"/>
  <c r="AI229" i="48"/>
  <c r="AF418" i="48"/>
  <c r="AF42" i="48"/>
  <c r="AI223" i="48"/>
  <c r="AI433" i="48"/>
  <c r="AI268" i="48"/>
  <c r="X36" i="48"/>
  <c r="AI36" i="48" s="1"/>
  <c r="X47" i="48"/>
  <c r="Z40" i="48"/>
  <c r="Z210" i="48"/>
  <c r="AI230" i="48"/>
  <c r="AE45" i="48"/>
  <c r="AI250" i="48"/>
  <c r="AI431" i="48"/>
  <c r="I445" i="50"/>
  <c r="AI150" i="48"/>
  <c r="Y45" i="48"/>
  <c r="Y41" i="48"/>
  <c r="AI222" i="48"/>
  <c r="Z48" i="48"/>
  <c r="AI220" i="48"/>
  <c r="X45" i="48"/>
  <c r="AI245" i="48"/>
  <c r="Z340" i="48"/>
  <c r="AE418" i="48"/>
  <c r="X40" i="48"/>
  <c r="X34" i="48"/>
  <c r="AF314" i="48"/>
  <c r="Y35" i="48"/>
  <c r="AI35" i="48" s="1"/>
  <c r="Y46" i="48"/>
  <c r="AI46" i="48" s="1"/>
  <c r="X210" i="48"/>
  <c r="X35" i="48"/>
  <c r="S263" i="50"/>
  <c r="AJ263" i="50" s="1"/>
  <c r="Y184" i="48"/>
  <c r="AI201" i="48"/>
  <c r="AI228" i="48"/>
  <c r="Z41" i="48"/>
  <c r="X41" i="48"/>
  <c r="AI41" i="48" s="1"/>
  <c r="AI382" i="48"/>
  <c r="Y40" i="48"/>
  <c r="AI249" i="48"/>
  <c r="AE48" i="48"/>
  <c r="AI329" i="48"/>
  <c r="AI406" i="48"/>
  <c r="AI375" i="48"/>
  <c r="C133" i="50"/>
  <c r="I133" i="50" s="1"/>
  <c r="Y38" i="48"/>
  <c r="Y288" i="48"/>
  <c r="Z35" i="48"/>
  <c r="AI219" i="48"/>
  <c r="AF210" i="48"/>
  <c r="AF43" i="48"/>
  <c r="AI383" i="48"/>
  <c r="I185" i="50"/>
  <c r="AE38" i="48"/>
  <c r="AF36" i="48"/>
  <c r="S445" i="50"/>
  <c r="AJ445" i="50" s="1"/>
  <c r="Y48" i="48"/>
  <c r="X44" i="48"/>
  <c r="AF41" i="48"/>
  <c r="Y36" i="48"/>
  <c r="AF38" i="48"/>
  <c r="Y34" i="48"/>
  <c r="AI177" i="48"/>
  <c r="AI413" i="48"/>
  <c r="Z47" i="48"/>
  <c r="Z44" i="48"/>
  <c r="G471" i="48"/>
  <c r="C471" i="48"/>
  <c r="B471" i="48"/>
  <c r="F471" i="48"/>
  <c r="E471" i="48"/>
  <c r="H471" i="48"/>
  <c r="D471" i="48"/>
  <c r="Y289" i="48"/>
  <c r="R33" i="48"/>
  <c r="R132" i="48"/>
  <c r="L45" i="48"/>
  <c r="S123" i="48"/>
  <c r="AJ123" i="48" s="1"/>
  <c r="N35" i="48"/>
  <c r="AG340" i="48"/>
  <c r="L366" i="48"/>
  <c r="S345" i="48"/>
  <c r="L34" i="48"/>
  <c r="S112" i="48"/>
  <c r="AJ112" i="48" s="1"/>
  <c r="L46" i="48"/>
  <c r="S124" i="48"/>
  <c r="AJ124" i="48" s="1"/>
  <c r="L42" i="48"/>
  <c r="S120" i="48"/>
  <c r="AJ120" i="48" s="1"/>
  <c r="L44" i="48"/>
  <c r="S122" i="48"/>
  <c r="AJ122" i="48" s="1"/>
  <c r="S319" i="48"/>
  <c r="Y392" i="48"/>
  <c r="AC392" i="48"/>
  <c r="AA262" i="48"/>
  <c r="S216" i="48"/>
  <c r="AJ216" i="48" s="1"/>
  <c r="Y444" i="48"/>
  <c r="I65" i="48"/>
  <c r="X418" i="48"/>
  <c r="Y43" i="48"/>
  <c r="S224" i="48"/>
  <c r="AJ224" i="48" s="1"/>
  <c r="S230" i="48"/>
  <c r="AJ230" i="48" s="1"/>
  <c r="AI278" i="48"/>
  <c r="S306" i="48"/>
  <c r="AJ306" i="48" s="1"/>
  <c r="X39" i="48"/>
  <c r="AI39" i="48" s="1"/>
  <c r="I211" i="50"/>
  <c r="AF184" i="48"/>
  <c r="O50" i="48"/>
  <c r="L184" i="48"/>
  <c r="S163" i="48"/>
  <c r="Q50" i="48"/>
  <c r="S198" i="48"/>
  <c r="AJ198" i="48" s="1"/>
  <c r="S241" i="48"/>
  <c r="W340" i="48"/>
  <c r="M33" i="48"/>
  <c r="M132" i="48"/>
  <c r="S331" i="48"/>
  <c r="AJ331" i="48" s="1"/>
  <c r="L418" i="48"/>
  <c r="S397" i="48"/>
  <c r="AE392" i="48"/>
  <c r="AF262" i="48"/>
  <c r="F8" i="48"/>
  <c r="I60" i="48"/>
  <c r="S347" i="48"/>
  <c r="AJ347" i="48" s="1"/>
  <c r="AI191" i="48"/>
  <c r="S324" i="48"/>
  <c r="AJ324" i="48" s="1"/>
  <c r="B523" i="48"/>
  <c r="C523" i="48"/>
  <c r="E523" i="48"/>
  <c r="H523" i="48"/>
  <c r="D523" i="48"/>
  <c r="G523" i="48"/>
  <c r="F523" i="48"/>
  <c r="AE39" i="48"/>
  <c r="X37" i="48"/>
  <c r="X314" i="48"/>
  <c r="S55" i="50"/>
  <c r="AJ55" i="50" s="1"/>
  <c r="AI358" i="48"/>
  <c r="M41" i="48"/>
  <c r="R288" i="48"/>
  <c r="F11" i="48"/>
  <c r="I63" i="48"/>
  <c r="F15" i="48"/>
  <c r="I67" i="48"/>
  <c r="AA37" i="48"/>
  <c r="AI288" i="48"/>
  <c r="Z289" i="48" s="1"/>
  <c r="V289" i="48"/>
  <c r="S408" i="48"/>
  <c r="AJ408" i="48" s="1"/>
  <c r="F18" i="48"/>
  <c r="I70" i="48"/>
  <c r="R52" i="48"/>
  <c r="L41" i="48"/>
  <c r="S119" i="48"/>
  <c r="AJ119" i="48" s="1"/>
  <c r="N33" i="48"/>
  <c r="N132" i="48"/>
  <c r="N51" i="48"/>
  <c r="L33" i="48"/>
  <c r="S111" i="48"/>
  <c r="L40" i="48"/>
  <c r="S118" i="48"/>
  <c r="AJ118" i="48" s="1"/>
  <c r="M51" i="48"/>
  <c r="AC262" i="48"/>
  <c r="X46" i="48"/>
  <c r="AI418" i="48"/>
  <c r="Z419" i="48" s="1"/>
  <c r="V419" i="48"/>
  <c r="AI216" i="48"/>
  <c r="AI243" i="48"/>
  <c r="S269" i="48"/>
  <c r="AJ269" i="48" s="1"/>
  <c r="S327" i="48"/>
  <c r="AJ327" i="48" s="1"/>
  <c r="E497" i="48"/>
  <c r="H497" i="48"/>
  <c r="D497" i="48"/>
  <c r="G497" i="48"/>
  <c r="C497" i="48"/>
  <c r="F497" i="48"/>
  <c r="B497" i="48"/>
  <c r="AI366" i="48"/>
  <c r="AF367" i="48" s="1"/>
  <c r="AI146" i="48"/>
  <c r="AI275" i="48"/>
  <c r="Y366" i="48"/>
  <c r="R50" i="48"/>
  <c r="O52" i="48"/>
  <c r="S218" i="48"/>
  <c r="AJ218" i="48" s="1"/>
  <c r="O51" i="48"/>
  <c r="AF236" i="48"/>
  <c r="Y340" i="48"/>
  <c r="L36" i="48"/>
  <c r="S114" i="48"/>
  <c r="AJ114" i="48" s="1"/>
  <c r="L43" i="48"/>
  <c r="S121" i="48"/>
  <c r="AJ121" i="48" s="1"/>
  <c r="L52" i="48"/>
  <c r="AD392" i="48"/>
  <c r="AG392" i="48"/>
  <c r="Z262" i="48"/>
  <c r="X262" i="48"/>
  <c r="X38" i="48"/>
  <c r="AI148" i="48"/>
  <c r="AI40" i="48"/>
  <c r="H575" i="48"/>
  <c r="F575" i="48"/>
  <c r="B575" i="48"/>
  <c r="E575" i="48"/>
  <c r="D575" i="48"/>
  <c r="G575" i="48"/>
  <c r="C575" i="48"/>
  <c r="AF34" i="48"/>
  <c r="AI145" i="48"/>
  <c r="AC289" i="48"/>
  <c r="F23" i="48"/>
  <c r="I75" i="48"/>
  <c r="S159" i="50"/>
  <c r="AJ159" i="50" s="1"/>
  <c r="AA49" i="48"/>
  <c r="AI164" i="48"/>
  <c r="AI194" i="48"/>
  <c r="S253" i="48"/>
  <c r="AJ253" i="48" s="1"/>
  <c r="AE34" i="48"/>
  <c r="S330" i="48"/>
  <c r="AJ330" i="48" s="1"/>
  <c r="Y37" i="48"/>
  <c r="I50" i="50"/>
  <c r="S355" i="48"/>
  <c r="AJ355" i="48" s="1"/>
  <c r="AI51" i="48"/>
  <c r="F9" i="48"/>
  <c r="I61" i="48"/>
  <c r="Y158" i="48"/>
  <c r="S215" i="48"/>
  <c r="L39" i="48"/>
  <c r="S117" i="48"/>
  <c r="AJ117" i="48" s="1"/>
  <c r="AF392" i="48"/>
  <c r="S270" i="48"/>
  <c r="AJ270" i="48" s="1"/>
  <c r="F20" i="48"/>
  <c r="I72" i="48"/>
  <c r="AI44" i="48"/>
  <c r="S246" i="48"/>
  <c r="AJ246" i="48" s="1"/>
  <c r="X340" i="48"/>
  <c r="AD340" i="48"/>
  <c r="S359" i="48"/>
  <c r="AJ359" i="48" s="1"/>
  <c r="O43" i="48"/>
  <c r="L38" i="48"/>
  <c r="S116" i="48"/>
  <c r="AJ116" i="48" s="1"/>
  <c r="L47" i="48"/>
  <c r="S125" i="48"/>
  <c r="AJ125" i="48" s="1"/>
  <c r="S139" i="48"/>
  <c r="AJ139" i="48" s="1"/>
  <c r="AH392" i="48"/>
  <c r="W262" i="48"/>
  <c r="E549" i="48"/>
  <c r="H549" i="48"/>
  <c r="G549" i="48"/>
  <c r="D549" i="48"/>
  <c r="C549" i="48"/>
  <c r="F549" i="48"/>
  <c r="B549" i="48"/>
  <c r="S192" i="48"/>
  <c r="AJ192" i="48" s="1"/>
  <c r="AA289" i="48"/>
  <c r="Z34" i="48"/>
  <c r="X158" i="48"/>
  <c r="AE288" i="48"/>
  <c r="AE289" i="48" s="1"/>
  <c r="S244" i="48"/>
  <c r="AJ244" i="48" s="1"/>
  <c r="S436" i="48"/>
  <c r="AJ436" i="48" s="1"/>
  <c r="S404" i="48"/>
  <c r="AJ404" i="48" s="1"/>
  <c r="I393" i="50"/>
  <c r="S268" i="48"/>
  <c r="AJ268" i="48" s="1"/>
  <c r="P7" i="48"/>
  <c r="Q46" i="48"/>
  <c r="AI50" i="48"/>
  <c r="AJ393" i="50"/>
  <c r="S248" i="48"/>
  <c r="AJ248" i="48" s="1"/>
  <c r="S143" i="48"/>
  <c r="AJ143" i="48" s="1"/>
  <c r="X43" i="48"/>
  <c r="AI38" i="48"/>
  <c r="Y47" i="48"/>
  <c r="S278" i="48"/>
  <c r="AJ278" i="48" s="1"/>
  <c r="I159" i="50"/>
  <c r="S282" i="48"/>
  <c r="AJ282" i="48" s="1"/>
  <c r="AI43" i="48"/>
  <c r="S221" i="48"/>
  <c r="AJ221" i="48" s="1"/>
  <c r="W419" i="48"/>
  <c r="R51" i="48"/>
  <c r="AF340" i="48"/>
  <c r="O47" i="48"/>
  <c r="L35" i="48"/>
  <c r="S113" i="48"/>
  <c r="AJ113" i="48" s="1"/>
  <c r="Q51" i="48"/>
  <c r="S144" i="48"/>
  <c r="AJ144" i="48" s="1"/>
  <c r="N52" i="48"/>
  <c r="L210" i="48"/>
  <c r="S189" i="48"/>
  <c r="L288" i="48"/>
  <c r="S267" i="48"/>
  <c r="S426" i="48"/>
  <c r="AJ426" i="48" s="1"/>
  <c r="AF605" i="48"/>
  <c r="N45" i="48"/>
  <c r="AF621" i="48"/>
  <c r="S410" i="48"/>
  <c r="AJ410" i="48" s="1"/>
  <c r="I289" i="50"/>
  <c r="S200" i="48"/>
  <c r="AJ200" i="48" s="1"/>
  <c r="W367" i="48"/>
  <c r="S275" i="48"/>
  <c r="X48" i="48"/>
  <c r="S203" i="48"/>
  <c r="S419" i="50"/>
  <c r="AJ419" i="50" s="1"/>
  <c r="Q36" i="48"/>
  <c r="F14" i="48"/>
  <c r="I66" i="48"/>
  <c r="S411" i="48"/>
  <c r="AJ411" i="48" s="1"/>
  <c r="I263" i="50"/>
  <c r="S220" i="48"/>
  <c r="AJ220" i="48" s="1"/>
  <c r="L444" i="48"/>
  <c r="S423" i="48"/>
  <c r="AG262" i="48"/>
  <c r="S308" i="48"/>
  <c r="AJ308" i="48" s="1"/>
  <c r="AI33" i="48"/>
  <c r="S148" i="48"/>
  <c r="AJ148" i="48" s="1"/>
  <c r="F25" i="48"/>
  <c r="I77" i="48"/>
  <c r="F16" i="48"/>
  <c r="I68" i="48"/>
  <c r="O44" i="48"/>
  <c r="Q33" i="48"/>
  <c r="Q132" i="48"/>
  <c r="L51" i="48"/>
  <c r="O33" i="48"/>
  <c r="O132" i="48"/>
  <c r="S293" i="48"/>
  <c r="L314" i="48"/>
  <c r="W236" i="48"/>
  <c r="Z236" i="48"/>
  <c r="AC340" i="48"/>
  <c r="AH340" i="48"/>
  <c r="S371" i="48"/>
  <c r="L48" i="48"/>
  <c r="S126" i="48"/>
  <c r="AJ126" i="48" s="1"/>
  <c r="N50" i="48"/>
  <c r="S197" i="48"/>
  <c r="AJ197" i="48" s="1"/>
  <c r="X392" i="48"/>
  <c r="Y262" i="48"/>
  <c r="L132" i="48"/>
  <c r="S401" i="48"/>
  <c r="AJ401" i="48" s="1"/>
  <c r="S403" i="48"/>
  <c r="AJ403" i="48" s="1"/>
  <c r="F19" i="48"/>
  <c r="I71" i="48"/>
  <c r="I341" i="50"/>
  <c r="S205" i="48"/>
  <c r="AJ205" i="48" s="1"/>
  <c r="S172" i="48"/>
  <c r="AJ172" i="48" s="1"/>
  <c r="AA419" i="48"/>
  <c r="S425" i="48"/>
  <c r="AJ425" i="48" s="1"/>
  <c r="S432" i="48"/>
  <c r="AJ432" i="48" s="1"/>
  <c r="F80" i="48"/>
  <c r="F22" i="48"/>
  <c r="I74" i="48"/>
  <c r="AI45" i="48"/>
  <c r="S179" i="48"/>
  <c r="AJ179" i="48" s="1"/>
  <c r="S227" i="48"/>
  <c r="AJ227" i="48" s="1"/>
  <c r="S178" i="48"/>
  <c r="AJ178" i="48" s="1"/>
  <c r="F17" i="48"/>
  <c r="I69" i="48"/>
  <c r="N36" i="48"/>
  <c r="S350" i="48"/>
  <c r="AJ350" i="48" s="1"/>
  <c r="S427" i="48"/>
  <c r="AJ427" i="48" s="1"/>
  <c r="F24" i="48"/>
  <c r="I76" i="48"/>
  <c r="S300" i="48"/>
  <c r="AJ300" i="48" s="1"/>
  <c r="I315" i="50"/>
  <c r="M34" i="48"/>
  <c r="AI42" i="48"/>
  <c r="S229" i="48"/>
  <c r="AJ229" i="48" s="1"/>
  <c r="S254" i="48"/>
  <c r="AJ254" i="48" s="1"/>
  <c r="N48" i="48"/>
  <c r="S323" i="48"/>
  <c r="AJ323" i="48" s="1"/>
  <c r="AI398" i="48"/>
  <c r="S305" i="48"/>
  <c r="AJ305" i="48" s="1"/>
  <c r="S294" i="48"/>
  <c r="AJ294" i="48" s="1"/>
  <c r="M50" i="48"/>
  <c r="S301" i="48"/>
  <c r="AJ301" i="48" s="1"/>
  <c r="S380" i="48"/>
  <c r="AJ380" i="48" s="1"/>
  <c r="AD419" i="48"/>
  <c r="Q35" i="48"/>
  <c r="S409" i="48"/>
  <c r="AJ409" i="48" s="1"/>
  <c r="S413" i="48"/>
  <c r="AJ413" i="48" s="1"/>
  <c r="W289" i="48"/>
  <c r="S352" i="48"/>
  <c r="AJ352" i="48" s="1"/>
  <c r="S249" i="48"/>
  <c r="AJ249" i="48" s="1"/>
  <c r="S295" i="48"/>
  <c r="AJ295" i="48" s="1"/>
  <c r="S360" i="48"/>
  <c r="AJ360" i="48" s="1"/>
  <c r="Q52" i="48"/>
  <c r="S277" i="48"/>
  <c r="AJ277" i="48" s="1"/>
  <c r="Y236" i="48"/>
  <c r="AE340" i="48"/>
  <c r="L37" i="48"/>
  <c r="S115" i="48"/>
  <c r="AJ115" i="48" s="1"/>
  <c r="M52" i="48"/>
  <c r="L158" i="48"/>
  <c r="S137" i="48"/>
  <c r="S226" i="48"/>
  <c r="AJ226" i="48" s="1"/>
  <c r="W392" i="48"/>
  <c r="Z392" i="48"/>
  <c r="AD262" i="48"/>
  <c r="AF606" i="48"/>
  <c r="O46" i="48"/>
  <c r="AI140" i="48"/>
  <c r="S164" i="48"/>
  <c r="AJ164" i="48" s="1"/>
  <c r="AH367" i="48"/>
  <c r="S433" i="48"/>
  <c r="AJ433" i="48" s="1"/>
  <c r="AC419" i="48"/>
  <c r="M36" i="48"/>
  <c r="AI314" i="48"/>
  <c r="V315" i="48" s="1"/>
  <c r="AD289" i="48"/>
  <c r="N41" i="48"/>
  <c r="Q366" i="48"/>
  <c r="F12" i="48"/>
  <c r="I64" i="48"/>
  <c r="R210" i="48"/>
  <c r="AI53" i="48"/>
  <c r="AJ53" i="48" s="1"/>
  <c r="S431" i="48"/>
  <c r="AJ431" i="48" s="1"/>
  <c r="F21" i="48"/>
  <c r="I73" i="48"/>
  <c r="AI47" i="48"/>
  <c r="S276" i="48"/>
  <c r="AJ276" i="48" s="1"/>
  <c r="R41" i="48"/>
  <c r="S302" i="48"/>
  <c r="AJ302" i="48" s="1"/>
  <c r="S170" i="48"/>
  <c r="AJ170" i="48" s="1"/>
  <c r="S406" i="48"/>
  <c r="AJ406" i="48" s="1"/>
  <c r="S386" i="48"/>
  <c r="R46" i="48"/>
  <c r="S251" i="48"/>
  <c r="AJ251" i="48" s="1"/>
  <c r="S271" i="48"/>
  <c r="AJ271" i="48" s="1"/>
  <c r="S381" i="48"/>
  <c r="AJ381" i="48" s="1"/>
  <c r="AI52" i="48"/>
  <c r="W315" i="48"/>
  <c r="S333" i="48"/>
  <c r="AJ333" i="48" s="1"/>
  <c r="S180" i="48"/>
  <c r="AJ180" i="48" s="1"/>
  <c r="S206" i="48"/>
  <c r="AJ206" i="48" s="1"/>
  <c r="S284" i="48"/>
  <c r="AJ284" i="48" s="1"/>
  <c r="S310" i="48"/>
  <c r="AJ310" i="48" s="1"/>
  <c r="S362" i="48"/>
  <c r="AJ362" i="48" s="1"/>
  <c r="S154" i="48"/>
  <c r="AJ154" i="48" s="1"/>
  <c r="S414" i="48"/>
  <c r="AJ414" i="48" s="1"/>
  <c r="S440" i="48"/>
  <c r="AJ440" i="48" s="1"/>
  <c r="X185" i="48" l="1"/>
  <c r="AC185" i="48"/>
  <c r="AG185" i="48"/>
  <c r="Y185" i="48"/>
  <c r="AD185" i="48"/>
  <c r="Z185" i="48"/>
  <c r="AE185" i="48"/>
  <c r="V185" i="48"/>
  <c r="W185" i="48"/>
  <c r="Y211" i="48"/>
  <c r="AH211" i="48"/>
  <c r="AD211" i="48"/>
  <c r="AC211" i="48"/>
  <c r="W211" i="48"/>
  <c r="AA211" i="48"/>
  <c r="AE211" i="48"/>
  <c r="V211" i="48"/>
  <c r="Z211" i="48"/>
  <c r="AC445" i="48"/>
  <c r="W445" i="48"/>
  <c r="AD445" i="48"/>
  <c r="V445" i="48"/>
  <c r="AE445" i="48"/>
  <c r="AA445" i="48"/>
  <c r="X445" i="48"/>
  <c r="M366" i="48"/>
  <c r="S356" i="48"/>
  <c r="AJ356" i="48" s="1"/>
  <c r="I80" i="48"/>
  <c r="S279" i="48"/>
  <c r="AJ279" i="48" s="1"/>
  <c r="O42" i="48"/>
  <c r="N184" i="48"/>
  <c r="M42" i="48"/>
  <c r="S42" i="48" s="1"/>
  <c r="AJ42" i="48" s="1"/>
  <c r="R418" i="48"/>
  <c r="S298" i="48"/>
  <c r="AJ298" i="48" s="1"/>
  <c r="M35" i="48"/>
  <c r="O38" i="48"/>
  <c r="S169" i="48"/>
  <c r="AJ169" i="48" s="1"/>
  <c r="S140" i="48"/>
  <c r="AJ140" i="48" s="1"/>
  <c r="R48" i="48"/>
  <c r="S328" i="48"/>
  <c r="AJ328" i="48" s="1"/>
  <c r="Q210" i="48"/>
  <c r="Q45" i="48"/>
  <c r="S412" i="48"/>
  <c r="AJ412" i="48" s="1"/>
  <c r="S274" i="48"/>
  <c r="AJ274" i="48" s="1"/>
  <c r="N366" i="48"/>
  <c r="S351" i="48"/>
  <c r="AJ351" i="48" s="1"/>
  <c r="R314" i="48"/>
  <c r="S304" i="48"/>
  <c r="AJ304" i="48" s="1"/>
  <c r="S376" i="48"/>
  <c r="AJ376" i="48" s="1"/>
  <c r="S385" i="48"/>
  <c r="AJ385" i="48" s="1"/>
  <c r="S150" i="48"/>
  <c r="AJ150" i="48" s="1"/>
  <c r="S219" i="48"/>
  <c r="AJ219" i="48" s="1"/>
  <c r="S400" i="48"/>
  <c r="AJ400" i="48" s="1"/>
  <c r="S201" i="48"/>
  <c r="AJ201" i="48" s="1"/>
  <c r="AJ275" i="48"/>
  <c r="S320" i="48"/>
  <c r="AJ320" i="48" s="1"/>
  <c r="S375" i="48"/>
  <c r="AJ375" i="48" s="1"/>
  <c r="S358" i="48"/>
  <c r="AJ358" i="48" s="1"/>
  <c r="O210" i="48"/>
  <c r="S378" i="48"/>
  <c r="AJ378" i="48" s="1"/>
  <c r="S372" i="48"/>
  <c r="AJ372" i="48" s="1"/>
  <c r="R184" i="48"/>
  <c r="S434" i="48"/>
  <c r="AJ434" i="48" s="1"/>
  <c r="R39" i="48"/>
  <c r="AJ386" i="48"/>
  <c r="N418" i="48"/>
  <c r="S174" i="48"/>
  <c r="AJ174" i="48" s="1"/>
  <c r="R45" i="48"/>
  <c r="O444" i="48"/>
  <c r="M48" i="48"/>
  <c r="S48" i="48" s="1"/>
  <c r="AJ48" i="48" s="1"/>
  <c r="S321" i="48"/>
  <c r="AJ321" i="48" s="1"/>
  <c r="S204" i="48"/>
  <c r="AJ204" i="48" s="1"/>
  <c r="M39" i="48"/>
  <c r="S245" i="48"/>
  <c r="AJ245" i="48" s="1"/>
  <c r="S223" i="48"/>
  <c r="AJ223" i="48" s="1"/>
  <c r="S243" i="48"/>
  <c r="AJ243" i="48" s="1"/>
  <c r="S199" i="48"/>
  <c r="AJ199" i="48" s="1"/>
  <c r="O41" i="48"/>
  <c r="S41" i="48" s="1"/>
  <c r="AJ41" i="48" s="1"/>
  <c r="S297" i="48"/>
  <c r="AJ297" i="48" s="1"/>
  <c r="Q288" i="48"/>
  <c r="S325" i="48"/>
  <c r="AJ325" i="48" s="1"/>
  <c r="S171" i="48"/>
  <c r="AJ171" i="48" s="1"/>
  <c r="S222" i="48"/>
  <c r="AJ222" i="48" s="1"/>
  <c r="AC49" i="48"/>
  <c r="AC54" i="48" s="1"/>
  <c r="N44" i="48"/>
  <c r="S309" i="48"/>
  <c r="AJ309" i="48" s="1"/>
  <c r="O45" i="48"/>
  <c r="N210" i="48"/>
  <c r="O314" i="48"/>
  <c r="Q41" i="48"/>
  <c r="M37" i="48"/>
  <c r="S353" i="48"/>
  <c r="AJ353" i="48" s="1"/>
  <c r="S329" i="48"/>
  <c r="AJ329" i="48" s="1"/>
  <c r="Q39" i="48"/>
  <c r="S405" i="48"/>
  <c r="AJ405" i="48" s="1"/>
  <c r="S225" i="48"/>
  <c r="AJ225" i="48" s="1"/>
  <c r="O366" i="48"/>
  <c r="Q314" i="48"/>
  <c r="R38" i="48"/>
  <c r="S296" i="48"/>
  <c r="AJ296" i="48" s="1"/>
  <c r="S177" i="48"/>
  <c r="AJ177" i="48" s="1"/>
  <c r="N34" i="48"/>
  <c r="S34" i="48" s="1"/>
  <c r="AJ34" i="48" s="1"/>
  <c r="S147" i="48"/>
  <c r="AJ147" i="48" s="1"/>
  <c r="N314" i="48"/>
  <c r="N40" i="48"/>
  <c r="AI48" i="48"/>
  <c r="S195" i="48"/>
  <c r="AJ195" i="48" s="1"/>
  <c r="O40" i="48"/>
  <c r="M40" i="48"/>
  <c r="S256" i="48"/>
  <c r="AJ256" i="48" s="1"/>
  <c r="S193" i="48"/>
  <c r="AJ193" i="48" s="1"/>
  <c r="S437" i="48"/>
  <c r="AJ437" i="48" s="1"/>
  <c r="S322" i="48"/>
  <c r="AJ322" i="48" s="1"/>
  <c r="M38" i="48"/>
  <c r="S374" i="48"/>
  <c r="AJ374" i="48" s="1"/>
  <c r="S428" i="48"/>
  <c r="AJ428" i="48" s="1"/>
  <c r="S348" i="48"/>
  <c r="AJ348" i="48" s="1"/>
  <c r="AI37" i="48"/>
  <c r="S349" i="48"/>
  <c r="AJ349" i="48" s="1"/>
  <c r="R34" i="48"/>
  <c r="Q444" i="48"/>
  <c r="M444" i="48"/>
  <c r="M46" i="48"/>
  <c r="R366" i="48"/>
  <c r="R36" i="48"/>
  <c r="Q48" i="48"/>
  <c r="S273" i="48"/>
  <c r="AJ273" i="48" s="1"/>
  <c r="S272" i="48"/>
  <c r="AJ272" i="48" s="1"/>
  <c r="S149" i="48"/>
  <c r="AJ149" i="48" s="1"/>
  <c r="S439" i="48"/>
  <c r="AJ439" i="48" s="1"/>
  <c r="S252" i="48"/>
  <c r="AJ252" i="48" s="1"/>
  <c r="R43" i="48"/>
  <c r="N47" i="48"/>
  <c r="Q37" i="48"/>
  <c r="S167" i="48"/>
  <c r="AJ167" i="48" s="1"/>
  <c r="S168" i="48"/>
  <c r="AJ168" i="48" s="1"/>
  <c r="R40" i="48"/>
  <c r="S399" i="48"/>
  <c r="AJ399" i="48" s="1"/>
  <c r="S280" i="48"/>
  <c r="AJ280" i="48" s="1"/>
  <c r="R47" i="48"/>
  <c r="N43" i="48"/>
  <c r="S407" i="48"/>
  <c r="AJ407" i="48" s="1"/>
  <c r="S361" i="48"/>
  <c r="AJ361" i="48" s="1"/>
  <c r="R158" i="48"/>
  <c r="AA315" i="48"/>
  <c r="S357" i="48"/>
  <c r="AJ357" i="48" s="1"/>
  <c r="Q43" i="48"/>
  <c r="S255" i="48"/>
  <c r="AJ255" i="48" s="1"/>
  <c r="S307" i="48"/>
  <c r="AJ307" i="48" s="1"/>
  <c r="M47" i="48"/>
  <c r="S47" i="48" s="1"/>
  <c r="AJ47" i="48" s="1"/>
  <c r="S382" i="48"/>
  <c r="AJ382" i="48" s="1"/>
  <c r="S146" i="48"/>
  <c r="AJ146" i="48" s="1"/>
  <c r="S202" i="48"/>
  <c r="AJ202" i="48" s="1"/>
  <c r="R37" i="48"/>
  <c r="S354" i="48"/>
  <c r="AJ354" i="48" s="1"/>
  <c r="S383" i="48"/>
  <c r="AJ383" i="48" s="1"/>
  <c r="R44" i="48"/>
  <c r="S228" i="48"/>
  <c r="AJ228" i="48" s="1"/>
  <c r="R444" i="48"/>
  <c r="S217" i="48"/>
  <c r="AJ217" i="48" s="1"/>
  <c r="Q40" i="48"/>
  <c r="S435" i="48"/>
  <c r="AJ435" i="48" s="1"/>
  <c r="Q418" i="48"/>
  <c r="S332" i="48"/>
  <c r="AJ332" i="48" s="1"/>
  <c r="Q34" i="48"/>
  <c r="S334" i="48"/>
  <c r="AJ334" i="48" s="1"/>
  <c r="S377" i="48"/>
  <c r="AJ377" i="48" s="1"/>
  <c r="O288" i="48"/>
  <c r="N444" i="48"/>
  <c r="O37" i="48"/>
  <c r="O36" i="48"/>
  <c r="S384" i="48"/>
  <c r="AJ384" i="48" s="1"/>
  <c r="S196" i="48"/>
  <c r="AJ196" i="48" s="1"/>
  <c r="S138" i="48"/>
  <c r="AJ138" i="48" s="1"/>
  <c r="Q42" i="48"/>
  <c r="S438" i="48"/>
  <c r="AJ438" i="48" s="1"/>
  <c r="S194" i="48"/>
  <c r="AJ194" i="48" s="1"/>
  <c r="S346" i="48"/>
  <c r="AJ346" i="48" s="1"/>
  <c r="O48" i="48"/>
  <c r="N42" i="48"/>
  <c r="AJ203" i="48"/>
  <c r="S142" i="48"/>
  <c r="AJ142" i="48" s="1"/>
  <c r="S176" i="48"/>
  <c r="AJ176" i="48" s="1"/>
  <c r="O184" i="48"/>
  <c r="S247" i="48"/>
  <c r="AJ247" i="48" s="1"/>
  <c r="S398" i="48"/>
  <c r="AJ398" i="48" s="1"/>
  <c r="S191" i="48"/>
  <c r="AJ191" i="48" s="1"/>
  <c r="S175" i="48"/>
  <c r="AJ175" i="48" s="1"/>
  <c r="S283" i="48"/>
  <c r="AJ283" i="48" s="1"/>
  <c r="S379" i="48"/>
  <c r="AJ379" i="48" s="1"/>
  <c r="O418" i="48"/>
  <c r="O158" i="48"/>
  <c r="AE315" i="48"/>
  <c r="S281" i="48"/>
  <c r="AJ281" i="48" s="1"/>
  <c r="M210" i="48"/>
  <c r="S429" i="48"/>
  <c r="AJ429" i="48" s="1"/>
  <c r="S402" i="48"/>
  <c r="AJ402" i="48" s="1"/>
  <c r="S430" i="48"/>
  <c r="AJ430" i="48" s="1"/>
  <c r="O35" i="48"/>
  <c r="AF185" i="48"/>
  <c r="Y419" i="48"/>
  <c r="AI340" i="48"/>
  <c r="X341" i="48" s="1"/>
  <c r="AE341" i="48"/>
  <c r="O340" i="48"/>
  <c r="N262" i="48"/>
  <c r="H81" i="48"/>
  <c r="E81" i="48"/>
  <c r="D81" i="48"/>
  <c r="G81" i="48"/>
  <c r="C81" i="48"/>
  <c r="F81" i="48"/>
  <c r="B81" i="48"/>
  <c r="Q236" i="48"/>
  <c r="D44" i="48"/>
  <c r="I403" i="48"/>
  <c r="C40" i="48"/>
  <c r="I401" i="48"/>
  <c r="I360" i="48"/>
  <c r="I268" i="48"/>
  <c r="I139" i="48"/>
  <c r="H210" i="48"/>
  <c r="D45" i="48"/>
  <c r="I349" i="48"/>
  <c r="E35" i="48"/>
  <c r="I174" i="48"/>
  <c r="I321" i="48"/>
  <c r="D46" i="48"/>
  <c r="D35" i="48"/>
  <c r="I386" i="48"/>
  <c r="I274" i="48"/>
  <c r="I142" i="48"/>
  <c r="C38" i="48"/>
  <c r="S424" i="48"/>
  <c r="AJ424" i="48" s="1"/>
  <c r="S141" i="48"/>
  <c r="AJ141" i="48" s="1"/>
  <c r="S303" i="48"/>
  <c r="AJ303" i="48" s="1"/>
  <c r="S130" i="48"/>
  <c r="AJ130" i="48" s="1"/>
  <c r="O39" i="48"/>
  <c r="N37" i="48"/>
  <c r="S37" i="48" s="1"/>
  <c r="AJ37" i="48" s="1"/>
  <c r="AF341" i="48"/>
  <c r="D48" i="48"/>
  <c r="C43" i="48"/>
  <c r="H41" i="48"/>
  <c r="D38" i="48"/>
  <c r="I428" i="48"/>
  <c r="I375" i="48"/>
  <c r="I308" i="48"/>
  <c r="I249" i="48"/>
  <c r="I243" i="48"/>
  <c r="I200" i="48"/>
  <c r="G33" i="48"/>
  <c r="E45" i="48"/>
  <c r="I172" i="48"/>
  <c r="G46" i="48"/>
  <c r="I435" i="48"/>
  <c r="I326" i="48"/>
  <c r="H288" i="48"/>
  <c r="I247" i="48"/>
  <c r="I228" i="48"/>
  <c r="H44" i="48"/>
  <c r="D40" i="48"/>
  <c r="I202" i="48"/>
  <c r="I149" i="48"/>
  <c r="D43" i="48"/>
  <c r="I305" i="48"/>
  <c r="I302" i="48"/>
  <c r="I278" i="48"/>
  <c r="I254" i="48"/>
  <c r="G288" i="48"/>
  <c r="I168" i="48"/>
  <c r="I164" i="48"/>
  <c r="G45" i="48"/>
  <c r="C41" i="48"/>
  <c r="G35" i="48"/>
  <c r="M288" i="48"/>
  <c r="M418" i="48"/>
  <c r="X49" i="48"/>
  <c r="X54" i="48" s="1"/>
  <c r="S299" i="48"/>
  <c r="AJ299" i="48" s="1"/>
  <c r="S242" i="48"/>
  <c r="AJ242" i="48" s="1"/>
  <c r="AH236" i="48"/>
  <c r="AH49" i="48"/>
  <c r="AH54" i="48" s="1"/>
  <c r="S52" i="48"/>
  <c r="AJ52" i="48" s="1"/>
  <c r="N46" i="48"/>
  <c r="AJ111" i="48"/>
  <c r="I523" i="48"/>
  <c r="M44" i="48"/>
  <c r="S190" i="48"/>
  <c r="AJ190" i="48" s="1"/>
  <c r="I471" i="48"/>
  <c r="Y315" i="48"/>
  <c r="X211" i="48"/>
  <c r="I430" i="48"/>
  <c r="E444" i="48"/>
  <c r="I350" i="48"/>
  <c r="I229" i="48"/>
  <c r="H46" i="48"/>
  <c r="I151" i="48"/>
  <c r="D34" i="48"/>
  <c r="I424" i="48"/>
  <c r="I301" i="48"/>
  <c r="I242" i="48"/>
  <c r="E43" i="48"/>
  <c r="I426" i="48"/>
  <c r="I275" i="48"/>
  <c r="I332" i="48"/>
  <c r="I303" i="48"/>
  <c r="I272" i="48"/>
  <c r="I252" i="48"/>
  <c r="E48" i="48"/>
  <c r="I436" i="48"/>
  <c r="I378" i="48"/>
  <c r="I376" i="48"/>
  <c r="I251" i="48"/>
  <c r="I224" i="48"/>
  <c r="I409" i="48"/>
  <c r="I307" i="48"/>
  <c r="I304" i="48"/>
  <c r="I296" i="48"/>
  <c r="I170" i="48"/>
  <c r="B132" i="48"/>
  <c r="G44" i="48"/>
  <c r="C34" i="48"/>
  <c r="I218" i="48"/>
  <c r="O392" i="48"/>
  <c r="O262" i="48"/>
  <c r="R42" i="48"/>
  <c r="Q262" i="48"/>
  <c r="AB367" i="48"/>
  <c r="AG367" i="48"/>
  <c r="S173" i="48"/>
  <c r="AJ173" i="48" s="1"/>
  <c r="R35" i="48"/>
  <c r="Y341" i="48"/>
  <c r="I431" i="48"/>
  <c r="H36" i="48"/>
  <c r="I412" i="48"/>
  <c r="I400" i="48"/>
  <c r="I355" i="48"/>
  <c r="I177" i="48"/>
  <c r="E36" i="48"/>
  <c r="I427" i="48"/>
  <c r="I347" i="48"/>
  <c r="I327" i="48"/>
  <c r="I223" i="48"/>
  <c r="I280" i="48"/>
  <c r="I198" i="48"/>
  <c r="H39" i="48"/>
  <c r="I408" i="48"/>
  <c r="I374" i="48"/>
  <c r="I334" i="48"/>
  <c r="I320" i="48"/>
  <c r="I197" i="48"/>
  <c r="I143" i="48"/>
  <c r="I407" i="48"/>
  <c r="I382" i="48"/>
  <c r="I357" i="48"/>
  <c r="I299" i="48"/>
  <c r="I276" i="48"/>
  <c r="I295" i="48"/>
  <c r="I140" i="48"/>
  <c r="G48" i="48"/>
  <c r="G42" i="48"/>
  <c r="H37" i="48"/>
  <c r="I217" i="48"/>
  <c r="I220" i="48"/>
  <c r="AA54" i="48"/>
  <c r="S165" i="48"/>
  <c r="AJ165" i="48" s="1"/>
  <c r="AI335" i="48"/>
  <c r="AI158" i="48"/>
  <c r="X159" i="48" s="1"/>
  <c r="AC315" i="48"/>
  <c r="W49" i="48"/>
  <c r="W54" i="48" s="1"/>
  <c r="W132" i="48"/>
  <c r="AI132" i="48" s="1"/>
  <c r="AI127" i="48"/>
  <c r="AJ371" i="48"/>
  <c r="Z49" i="48"/>
  <c r="Z54" i="48" s="1"/>
  <c r="AJ189" i="48"/>
  <c r="N39" i="48"/>
  <c r="S39" i="48" s="1"/>
  <c r="AJ39" i="48" s="1"/>
  <c r="I549" i="48"/>
  <c r="M184" i="48"/>
  <c r="Q38" i="48"/>
  <c r="M340" i="48"/>
  <c r="Y367" i="48"/>
  <c r="AD49" i="48"/>
  <c r="AD54" i="48" s="1"/>
  <c r="AD236" i="48"/>
  <c r="AA185" i="48"/>
  <c r="AI185" i="48" s="1"/>
  <c r="S145" i="48"/>
  <c r="AJ145" i="48" s="1"/>
  <c r="AJ345" i="48"/>
  <c r="AE367" i="48"/>
  <c r="AF211" i="48"/>
  <c r="Y49" i="48"/>
  <c r="Y54" i="48" s="1"/>
  <c r="AF315" i="48"/>
  <c r="I175" i="48"/>
  <c r="H42" i="48"/>
  <c r="C44" i="48"/>
  <c r="S127" i="48"/>
  <c r="AH341" i="48"/>
  <c r="S166" i="48"/>
  <c r="AJ166" i="48" s="1"/>
  <c r="Q158" i="48"/>
  <c r="I437" i="48"/>
  <c r="I410" i="48"/>
  <c r="I405" i="48"/>
  <c r="I399" i="48"/>
  <c r="I331" i="48"/>
  <c r="I225" i="48"/>
  <c r="I145" i="48"/>
  <c r="E46" i="48"/>
  <c r="I147" i="48"/>
  <c r="C48" i="48"/>
  <c r="I425" i="48"/>
  <c r="I359" i="48"/>
  <c r="I323" i="48"/>
  <c r="I248" i="48"/>
  <c r="I279" i="48"/>
  <c r="N340" i="48"/>
  <c r="I404" i="48"/>
  <c r="D418" i="48"/>
  <c r="I372" i="48"/>
  <c r="I324" i="48"/>
  <c r="I221" i="48"/>
  <c r="I193" i="48"/>
  <c r="I429" i="48"/>
  <c r="H418" i="48"/>
  <c r="I298" i="48"/>
  <c r="I294" i="48"/>
  <c r="I250" i="48"/>
  <c r="I152" i="48"/>
  <c r="I138" i="48"/>
  <c r="C46" i="48"/>
  <c r="D41" i="48"/>
  <c r="C36" i="48"/>
  <c r="I216" i="48"/>
  <c r="H47" i="48"/>
  <c r="N288" i="48"/>
  <c r="O34" i="48"/>
  <c r="M236" i="48"/>
  <c r="Q47" i="48"/>
  <c r="AC367" i="48"/>
  <c r="N38" i="48"/>
  <c r="M158" i="48"/>
  <c r="AB445" i="48"/>
  <c r="AG445" i="48"/>
  <c r="S128" i="48"/>
  <c r="AJ128" i="48" s="1"/>
  <c r="AD341" i="48"/>
  <c r="AI231" i="48"/>
  <c r="V236" i="48"/>
  <c r="V49" i="48"/>
  <c r="Q44" i="48"/>
  <c r="S44" i="48" s="1"/>
  <c r="AJ44" i="48" s="1"/>
  <c r="R392" i="48"/>
  <c r="I575" i="48"/>
  <c r="S40" i="48"/>
  <c r="AJ40" i="48" s="1"/>
  <c r="X315" i="48"/>
  <c r="AJ163" i="48"/>
  <c r="AG341" i="48"/>
  <c r="AF419" i="48"/>
  <c r="I333" i="48"/>
  <c r="G39" i="48"/>
  <c r="I373" i="48"/>
  <c r="I194" i="48"/>
  <c r="I406" i="48"/>
  <c r="I167" i="48"/>
  <c r="S33" i="48"/>
  <c r="S46" i="48"/>
  <c r="AJ46" i="48" s="1"/>
  <c r="I434" i="48"/>
  <c r="I348" i="48"/>
  <c r="I173" i="48"/>
  <c r="D42" i="48"/>
  <c r="H38" i="48"/>
  <c r="H34" i="48"/>
  <c r="I203" i="48"/>
  <c r="E40" i="48"/>
  <c r="I384" i="48"/>
  <c r="I356" i="48"/>
  <c r="I273" i="48"/>
  <c r="I245" i="48"/>
  <c r="I192" i="48"/>
  <c r="G36" i="48"/>
  <c r="I306" i="48"/>
  <c r="I271" i="48"/>
  <c r="I255" i="48"/>
  <c r="I230" i="48"/>
  <c r="C47" i="48"/>
  <c r="C37" i="48"/>
  <c r="E44" i="48"/>
  <c r="I329" i="48"/>
  <c r="I379" i="48"/>
  <c r="I330" i="48"/>
  <c r="I270" i="48"/>
  <c r="I281" i="48"/>
  <c r="I178" i="48"/>
  <c r="I166" i="48"/>
  <c r="G43" i="48"/>
  <c r="C39" i="48"/>
  <c r="N236" i="48"/>
  <c r="AA367" i="48"/>
  <c r="AB315" i="48"/>
  <c r="AH315" i="48"/>
  <c r="M45" i="48"/>
  <c r="S45" i="48" s="1"/>
  <c r="AJ45" i="48" s="1"/>
  <c r="AC341" i="48"/>
  <c r="S129" i="48"/>
  <c r="AJ129" i="48" s="1"/>
  <c r="AI34" i="48"/>
  <c r="AI387" i="48"/>
  <c r="V392" i="48"/>
  <c r="S35" i="48"/>
  <c r="AJ35" i="48" s="1"/>
  <c r="AG315" i="48"/>
  <c r="S151" i="48"/>
  <c r="AJ151" i="48" s="1"/>
  <c r="AB289" i="48"/>
  <c r="AG289" i="48"/>
  <c r="AH289" i="48"/>
  <c r="R262" i="48"/>
  <c r="S373" i="48"/>
  <c r="AJ373" i="48" s="1"/>
  <c r="AH445" i="48"/>
  <c r="AB211" i="48"/>
  <c r="AG211" i="48"/>
  <c r="S326" i="48"/>
  <c r="AJ326" i="48" s="1"/>
  <c r="X367" i="48"/>
  <c r="AF49" i="48"/>
  <c r="AF54" i="48" s="1"/>
  <c r="I351" i="48"/>
  <c r="I246" i="48"/>
  <c r="D39" i="48"/>
  <c r="I227" i="48"/>
  <c r="I201" i="48"/>
  <c r="I380" i="48"/>
  <c r="M314" i="48"/>
  <c r="I433" i="48"/>
  <c r="I402" i="48"/>
  <c r="I398" i="48"/>
  <c r="I300" i="48"/>
  <c r="I328" i="48"/>
  <c r="I222" i="48"/>
  <c r="I169" i="48"/>
  <c r="I141" i="48"/>
  <c r="E38" i="48"/>
  <c r="E34" i="48"/>
  <c r="I199" i="48"/>
  <c r="I144" i="48"/>
  <c r="D47" i="48"/>
  <c r="D36" i="48"/>
  <c r="I353" i="48"/>
  <c r="I352" i="48"/>
  <c r="I309" i="48"/>
  <c r="E37" i="48"/>
  <c r="I358" i="48"/>
  <c r="I322" i="48"/>
  <c r="I253" i="48"/>
  <c r="I191" i="48"/>
  <c r="H43" i="48"/>
  <c r="C444" i="48"/>
  <c r="I385" i="48"/>
  <c r="I325" i="48"/>
  <c r="I297" i="48"/>
  <c r="I277" i="48"/>
  <c r="I148" i="48"/>
  <c r="H45" i="48"/>
  <c r="B39" i="48"/>
  <c r="H35" i="48"/>
  <c r="I219" i="48"/>
  <c r="I196" i="48"/>
  <c r="O236" i="48"/>
  <c r="S258" i="48"/>
  <c r="AJ258" i="48" s="1"/>
  <c r="AD367" i="48"/>
  <c r="I361" i="48"/>
  <c r="M392" i="48"/>
  <c r="M43" i="48"/>
  <c r="S51" i="48"/>
  <c r="AJ51" i="48" s="1"/>
  <c r="AJ423" i="48"/>
  <c r="I205" i="48"/>
  <c r="R340" i="48"/>
  <c r="AJ215" i="48"/>
  <c r="AG49" i="48"/>
  <c r="AG54" i="48" s="1"/>
  <c r="S153" i="48"/>
  <c r="AJ153" i="48" s="1"/>
  <c r="S36" i="48"/>
  <c r="AJ36" i="48" s="1"/>
  <c r="S152" i="48"/>
  <c r="AJ152" i="48" s="1"/>
  <c r="I497" i="48"/>
  <c r="AB419" i="48"/>
  <c r="AH419" i="48"/>
  <c r="AI257" i="48"/>
  <c r="V262" i="48"/>
  <c r="AJ397" i="48"/>
  <c r="AJ241" i="48"/>
  <c r="AG419" i="48"/>
  <c r="AD315" i="48"/>
  <c r="Z367" i="48"/>
  <c r="X289" i="48"/>
  <c r="AI289" i="48" s="1"/>
  <c r="E41" i="48"/>
  <c r="I176" i="48"/>
  <c r="G38" i="48"/>
  <c r="I319" i="48"/>
  <c r="D37" i="48"/>
  <c r="Q184" i="48"/>
  <c r="S43" i="48"/>
  <c r="AJ43" i="48" s="1"/>
  <c r="I432" i="48"/>
  <c r="I377" i="48"/>
  <c r="I346" i="48"/>
  <c r="E184" i="48"/>
  <c r="G41" i="48"/>
  <c r="E158" i="48"/>
  <c r="E42" i="48"/>
  <c r="E39" i="48"/>
  <c r="B33" i="48"/>
  <c r="I111" i="48"/>
  <c r="I383" i="48"/>
  <c r="I256" i="48"/>
  <c r="I244" i="48"/>
  <c r="I204" i="48"/>
  <c r="I190" i="48"/>
  <c r="E47" i="48"/>
  <c r="G40" i="48"/>
  <c r="I195" i="48"/>
  <c r="H48" i="48"/>
  <c r="G34" i="48"/>
  <c r="I438" i="48"/>
  <c r="I269" i="48"/>
  <c r="I226" i="48"/>
  <c r="C45" i="48"/>
  <c r="H40" i="48"/>
  <c r="C35" i="48"/>
  <c r="I150" i="48"/>
  <c r="I411" i="48"/>
  <c r="I381" i="48"/>
  <c r="I282" i="48"/>
  <c r="C288" i="48"/>
  <c r="I241" i="48"/>
  <c r="I146" i="48"/>
  <c r="C210" i="48"/>
  <c r="I171" i="48"/>
  <c r="I165" i="48"/>
  <c r="G47" i="48"/>
  <c r="G37" i="48"/>
  <c r="N392" i="48"/>
  <c r="AJ137" i="48"/>
  <c r="S250" i="48"/>
  <c r="AJ250" i="48" s="1"/>
  <c r="M262" i="48"/>
  <c r="Q392" i="48"/>
  <c r="AJ293" i="48"/>
  <c r="AJ267" i="48"/>
  <c r="S288" i="48"/>
  <c r="Q340" i="48"/>
  <c r="N158" i="48"/>
  <c r="V367" i="48"/>
  <c r="W341" i="48"/>
  <c r="AB185" i="48"/>
  <c r="AH185" i="48"/>
  <c r="X419" i="48"/>
  <c r="Y445" i="48"/>
  <c r="AJ319" i="48"/>
  <c r="AE49" i="48"/>
  <c r="AE54" i="48" s="1"/>
  <c r="AE236" i="48"/>
  <c r="Z315" i="48"/>
  <c r="AE419" i="48"/>
  <c r="AF445" i="48"/>
  <c r="X236" i="48"/>
  <c r="Z445" i="48"/>
  <c r="D51" i="48"/>
  <c r="C51" i="48"/>
  <c r="S232" i="48"/>
  <c r="AJ232" i="48" s="1"/>
  <c r="S388" i="48"/>
  <c r="S336" i="48"/>
  <c r="AJ336" i="48" s="1"/>
  <c r="E51" i="48"/>
  <c r="I179" i="48" l="1"/>
  <c r="I125" i="48"/>
  <c r="S210" i="48"/>
  <c r="C184" i="48"/>
  <c r="C33" i="48"/>
  <c r="S418" i="48"/>
  <c r="O419" i="48" s="1"/>
  <c r="I439" i="48"/>
  <c r="I444" i="48" s="1"/>
  <c r="E288" i="48"/>
  <c r="I123" i="48"/>
  <c r="I81" i="48"/>
  <c r="S444" i="48"/>
  <c r="Q445" i="48" s="1"/>
  <c r="I423" i="48"/>
  <c r="AI315" i="48"/>
  <c r="C314" i="48"/>
  <c r="H366" i="48"/>
  <c r="H314" i="48"/>
  <c r="AI211" i="48"/>
  <c r="B37" i="48"/>
  <c r="AI445" i="48"/>
  <c r="I413" i="48"/>
  <c r="I283" i="48"/>
  <c r="G184" i="48"/>
  <c r="S158" i="48"/>
  <c r="AI419" i="48"/>
  <c r="D444" i="48"/>
  <c r="S38" i="48"/>
  <c r="AJ38" i="48" s="1"/>
  <c r="S366" i="48"/>
  <c r="R367" i="48" s="1"/>
  <c r="D210" i="48"/>
  <c r="E50" i="48"/>
  <c r="E236" i="48"/>
  <c r="E418" i="48"/>
  <c r="I121" i="48"/>
  <c r="E52" i="48"/>
  <c r="D236" i="48"/>
  <c r="D132" i="48"/>
  <c r="C392" i="48"/>
  <c r="E33" i="48"/>
  <c r="R236" i="48"/>
  <c r="R49" i="48"/>
  <c r="R54" i="48" s="1"/>
  <c r="I114" i="48"/>
  <c r="AI367" i="48"/>
  <c r="B210" i="48"/>
  <c r="I112" i="48"/>
  <c r="AJ33" i="48"/>
  <c r="D33" i="48"/>
  <c r="AB159" i="48"/>
  <c r="AG159" i="48"/>
  <c r="AF159" i="48"/>
  <c r="AE159" i="48"/>
  <c r="Z159" i="48"/>
  <c r="W159" i="48"/>
  <c r="AC159" i="48"/>
  <c r="AD159" i="48"/>
  <c r="AH159" i="48"/>
  <c r="AA159" i="48"/>
  <c r="V159" i="48"/>
  <c r="E262" i="48"/>
  <c r="S387" i="48"/>
  <c r="AJ387" i="48" s="1"/>
  <c r="L392" i="48"/>
  <c r="I118" i="48"/>
  <c r="B36" i="48"/>
  <c r="G392" i="48"/>
  <c r="M49" i="48"/>
  <c r="C262" i="48"/>
  <c r="H392" i="48"/>
  <c r="G52" i="48"/>
  <c r="B392" i="48"/>
  <c r="I414" i="48"/>
  <c r="X237" i="48"/>
  <c r="R289" i="48"/>
  <c r="T288" i="48"/>
  <c r="AJ288" i="48"/>
  <c r="M289" i="48"/>
  <c r="O289" i="48"/>
  <c r="P289" i="48"/>
  <c r="L289" i="48"/>
  <c r="Q289" i="48"/>
  <c r="N289" i="48"/>
  <c r="AJ158" i="48"/>
  <c r="Q159" i="48"/>
  <c r="T158" i="48"/>
  <c r="N159" i="48"/>
  <c r="O159" i="48"/>
  <c r="M159" i="48"/>
  <c r="P159" i="48"/>
  <c r="R159" i="48"/>
  <c r="L159" i="48"/>
  <c r="D392" i="48"/>
  <c r="S257" i="48"/>
  <c r="AJ257" i="48" s="1"/>
  <c r="L262" i="48"/>
  <c r="I37" i="48"/>
  <c r="E314" i="48"/>
  <c r="B340" i="48"/>
  <c r="S335" i="48"/>
  <c r="L340" i="48"/>
  <c r="AJ366" i="48"/>
  <c r="N367" i="48"/>
  <c r="P367" i="48"/>
  <c r="B46" i="48"/>
  <c r="G314" i="48"/>
  <c r="H52" i="48"/>
  <c r="B236" i="48"/>
  <c r="I362" i="48"/>
  <c r="I440" i="48"/>
  <c r="I189" i="48"/>
  <c r="I210" i="48" s="1"/>
  <c r="O49" i="48"/>
  <c r="I117" i="48"/>
  <c r="I215" i="48"/>
  <c r="B34" i="48"/>
  <c r="L50" i="48"/>
  <c r="AI392" i="48"/>
  <c r="V393" i="48"/>
  <c r="G418" i="48"/>
  <c r="H158" i="48"/>
  <c r="D340" i="48"/>
  <c r="D314" i="48"/>
  <c r="D366" i="48"/>
  <c r="Q49" i="48"/>
  <c r="H262" i="48"/>
  <c r="C132" i="48"/>
  <c r="B40" i="48"/>
  <c r="B444" i="48"/>
  <c r="G132" i="48"/>
  <c r="G210" i="48"/>
  <c r="Y159" i="48"/>
  <c r="O445" i="48"/>
  <c r="P445" i="48"/>
  <c r="M445" i="48"/>
  <c r="I180" i="48"/>
  <c r="AE237" i="48"/>
  <c r="E366" i="48"/>
  <c r="B314" i="48"/>
  <c r="AJ418" i="48"/>
  <c r="M419" i="48"/>
  <c r="L419" i="48"/>
  <c r="B47" i="48"/>
  <c r="I120" i="48"/>
  <c r="B43" i="48"/>
  <c r="S184" i="48"/>
  <c r="E210" i="48"/>
  <c r="D288" i="48"/>
  <c r="I119" i="48"/>
  <c r="AJ127" i="48"/>
  <c r="P211" i="48"/>
  <c r="M211" i="48"/>
  <c r="N211" i="48"/>
  <c r="L211" i="48"/>
  <c r="AJ210" i="48"/>
  <c r="T210" i="48"/>
  <c r="R211" i="48"/>
  <c r="O211" i="48"/>
  <c r="Q211" i="48"/>
  <c r="I126" i="48"/>
  <c r="I153" i="48"/>
  <c r="B366" i="48"/>
  <c r="B45" i="48"/>
  <c r="AB341" i="48"/>
  <c r="AA341" i="48"/>
  <c r="Z341" i="48"/>
  <c r="V341" i="48"/>
  <c r="I127" i="48"/>
  <c r="I293" i="48"/>
  <c r="I314" i="48" s="1"/>
  <c r="I122" i="48"/>
  <c r="B184" i="48"/>
  <c r="B42" i="48"/>
  <c r="AI49" i="48"/>
  <c r="V54" i="48"/>
  <c r="B41" i="48"/>
  <c r="L49" i="48"/>
  <c r="I113" i="48"/>
  <c r="B48" i="48"/>
  <c r="C158" i="48"/>
  <c r="G366" i="48"/>
  <c r="I345" i="48"/>
  <c r="S132" i="48"/>
  <c r="S231" i="48"/>
  <c r="L236" i="48"/>
  <c r="E392" i="48"/>
  <c r="I310" i="48"/>
  <c r="S314" i="48"/>
  <c r="B288" i="48"/>
  <c r="I397" i="48"/>
  <c r="I418" i="48" s="1"/>
  <c r="B44" i="48"/>
  <c r="AI262" i="48"/>
  <c r="V263" i="48" s="1"/>
  <c r="H340" i="48"/>
  <c r="G158" i="48"/>
  <c r="E340" i="48"/>
  <c r="I163" i="48"/>
  <c r="I184" i="48" s="1"/>
  <c r="AI236" i="48"/>
  <c r="AD237" i="48" s="1"/>
  <c r="V237" i="48"/>
  <c r="I137" i="48"/>
  <c r="I116" i="48"/>
  <c r="B35" i="48"/>
  <c r="O54" i="48"/>
  <c r="D184" i="48"/>
  <c r="H184" i="48"/>
  <c r="D158" i="48"/>
  <c r="Q54" i="48"/>
  <c r="H132" i="48"/>
  <c r="I284" i="48"/>
  <c r="I39" i="48"/>
  <c r="I206" i="48"/>
  <c r="B262" i="48"/>
  <c r="I267" i="48"/>
  <c r="B418" i="48"/>
  <c r="C340" i="48"/>
  <c r="I115" i="48"/>
  <c r="C418" i="48"/>
  <c r="N49" i="48"/>
  <c r="N54" i="48" s="1"/>
  <c r="D262" i="48"/>
  <c r="B158" i="48"/>
  <c r="G444" i="48"/>
  <c r="B38" i="48"/>
  <c r="H444" i="48"/>
  <c r="I124" i="48"/>
  <c r="E132" i="48"/>
  <c r="G236" i="48"/>
  <c r="I371" i="48"/>
  <c r="H33" i="48"/>
  <c r="I485" i="47"/>
  <c r="I484" i="47"/>
  <c r="I335" i="48" l="1"/>
  <c r="I340" i="48" s="1"/>
  <c r="Q419" i="48"/>
  <c r="T444" i="48"/>
  <c r="O367" i="48"/>
  <c r="D50" i="48"/>
  <c r="AH237" i="48"/>
  <c r="P419" i="48"/>
  <c r="C49" i="48"/>
  <c r="AJ444" i="48"/>
  <c r="M367" i="48"/>
  <c r="Q367" i="48"/>
  <c r="I288" i="48"/>
  <c r="E289" i="48" s="1"/>
  <c r="B54" i="48"/>
  <c r="T418" i="48"/>
  <c r="N419" i="48"/>
  <c r="S419" i="48" s="1"/>
  <c r="AJ419" i="48" s="1"/>
  <c r="R445" i="48"/>
  <c r="G49" i="48"/>
  <c r="T366" i="48"/>
  <c r="H50" i="48"/>
  <c r="B49" i="48"/>
  <c r="R419" i="48"/>
  <c r="N445" i="48"/>
  <c r="L445" i="48"/>
  <c r="S445" i="48" s="1"/>
  <c r="AJ445" i="48" s="1"/>
  <c r="L367" i="48"/>
  <c r="H49" i="48"/>
  <c r="I158" i="48"/>
  <c r="S262" i="48"/>
  <c r="B341" i="48"/>
  <c r="H341" i="48"/>
  <c r="D341" i="48"/>
  <c r="F341" i="48"/>
  <c r="E341" i="48"/>
  <c r="C341" i="48"/>
  <c r="G54" i="48"/>
  <c r="I492" i="47"/>
  <c r="I547" i="47"/>
  <c r="I388" i="48"/>
  <c r="I44" i="48"/>
  <c r="I46" i="48"/>
  <c r="C236" i="48"/>
  <c r="F63" i="47"/>
  <c r="I453" i="47"/>
  <c r="I457" i="47"/>
  <c r="I465" i="47"/>
  <c r="I469" i="47"/>
  <c r="I478" i="47"/>
  <c r="I483" i="47"/>
  <c r="I488" i="47"/>
  <c r="I504" i="47"/>
  <c r="I508" i="47"/>
  <c r="I512" i="47"/>
  <c r="I516" i="47"/>
  <c r="I527" i="47"/>
  <c r="I531" i="47"/>
  <c r="I535" i="47"/>
  <c r="I539" i="47"/>
  <c r="I554" i="47"/>
  <c r="I558" i="47"/>
  <c r="I562" i="47"/>
  <c r="I566" i="47"/>
  <c r="I570" i="47"/>
  <c r="H236" i="48"/>
  <c r="B419" i="48"/>
  <c r="E419" i="48"/>
  <c r="H419" i="48"/>
  <c r="D419" i="48"/>
  <c r="G419" i="48"/>
  <c r="C419" i="48"/>
  <c r="F419" i="48"/>
  <c r="I48" i="48"/>
  <c r="G262" i="48"/>
  <c r="S159" i="48"/>
  <c r="I482" i="47"/>
  <c r="I520" i="47"/>
  <c r="H54" i="48"/>
  <c r="AI54" i="48"/>
  <c r="I45" i="48"/>
  <c r="G340" i="48"/>
  <c r="G341" i="48" s="1"/>
  <c r="I493" i="47"/>
  <c r="I521" i="47"/>
  <c r="I544" i="47"/>
  <c r="G159" i="48"/>
  <c r="C159" i="48"/>
  <c r="E159" i="48"/>
  <c r="F159" i="48"/>
  <c r="B159" i="48"/>
  <c r="H159" i="48"/>
  <c r="D159" i="48"/>
  <c r="H445" i="48"/>
  <c r="D445" i="48"/>
  <c r="C445" i="48"/>
  <c r="G445" i="48"/>
  <c r="F445" i="48"/>
  <c r="B445" i="48"/>
  <c r="E445" i="48"/>
  <c r="AJ231" i="48"/>
  <c r="S236" i="48"/>
  <c r="C50" i="48"/>
  <c r="O185" i="48"/>
  <c r="M185" i="48"/>
  <c r="Q185" i="48"/>
  <c r="L185" i="48"/>
  <c r="R185" i="48"/>
  <c r="T184" i="48"/>
  <c r="P185" i="48"/>
  <c r="N185" i="48"/>
  <c r="AJ184" i="48"/>
  <c r="I40" i="48"/>
  <c r="N263" i="48"/>
  <c r="M263" i="48"/>
  <c r="AJ262" i="48"/>
  <c r="O263" i="48"/>
  <c r="R263" i="48"/>
  <c r="Q263" i="48"/>
  <c r="L263" i="48"/>
  <c r="T262" i="48"/>
  <c r="P263" i="48"/>
  <c r="I454" i="47"/>
  <c r="I509" i="47"/>
  <c r="I528" i="47"/>
  <c r="I540" i="47"/>
  <c r="I559" i="47"/>
  <c r="I571" i="47"/>
  <c r="H211" i="48"/>
  <c r="D211" i="48"/>
  <c r="G211" i="48"/>
  <c r="C211" i="48"/>
  <c r="F211" i="48"/>
  <c r="B211" i="48"/>
  <c r="E211" i="48"/>
  <c r="I490" i="47"/>
  <c r="I494" i="47"/>
  <c r="I518" i="47"/>
  <c r="I545" i="47"/>
  <c r="I232" i="48"/>
  <c r="AB237" i="48"/>
  <c r="AA237" i="48"/>
  <c r="AC237" i="48"/>
  <c r="AG237" i="48"/>
  <c r="Y237" i="48"/>
  <c r="AF237" i="48"/>
  <c r="W237" i="48"/>
  <c r="Z237" i="48"/>
  <c r="AI341" i="48"/>
  <c r="S211" i="48"/>
  <c r="AJ211" i="48" s="1"/>
  <c r="AB393" i="48"/>
  <c r="AA393" i="48"/>
  <c r="Z393" i="48"/>
  <c r="AF393" i="48"/>
  <c r="AD393" i="48"/>
  <c r="W393" i="48"/>
  <c r="AH393" i="48"/>
  <c r="AC393" i="48"/>
  <c r="Y393" i="48"/>
  <c r="AG393" i="48"/>
  <c r="X393" i="48"/>
  <c r="AE393" i="48"/>
  <c r="S289" i="48"/>
  <c r="AJ289" i="48" s="1"/>
  <c r="AI159" i="48"/>
  <c r="I132" i="48"/>
  <c r="I130" i="48"/>
  <c r="I475" i="47"/>
  <c r="I555" i="47"/>
  <c r="N133" i="48"/>
  <c r="T132" i="48"/>
  <c r="R133" i="48"/>
  <c r="Q133" i="48"/>
  <c r="P133" i="48"/>
  <c r="M133" i="48"/>
  <c r="L133" i="48"/>
  <c r="O133" i="48"/>
  <c r="AJ132" i="48"/>
  <c r="I451" i="47"/>
  <c r="I459" i="47"/>
  <c r="I476" i="47"/>
  <c r="I480" i="47"/>
  <c r="I486" i="47"/>
  <c r="I502" i="47"/>
  <c r="I506" i="47"/>
  <c r="I510" i="47"/>
  <c r="I514" i="47"/>
  <c r="I529" i="47"/>
  <c r="I533" i="47"/>
  <c r="I537" i="47"/>
  <c r="I541" i="47"/>
  <c r="I556" i="47"/>
  <c r="I560" i="47"/>
  <c r="I564" i="47"/>
  <c r="I568" i="47"/>
  <c r="I572" i="47"/>
  <c r="I38" i="48"/>
  <c r="S50" i="48"/>
  <c r="AJ50" i="48" s="1"/>
  <c r="AJ335" i="48"/>
  <c r="S340" i="48"/>
  <c r="I52" i="48"/>
  <c r="I462" i="47"/>
  <c r="I479" i="47"/>
  <c r="I505" i="47"/>
  <c r="I532" i="47"/>
  <c r="I567" i="47"/>
  <c r="I33" i="48"/>
  <c r="I491" i="47"/>
  <c r="I495" i="47"/>
  <c r="I519" i="47"/>
  <c r="I546" i="47"/>
  <c r="G185" i="48"/>
  <c r="C185" i="48"/>
  <c r="F185" i="48"/>
  <c r="B185" i="48"/>
  <c r="E185" i="48"/>
  <c r="H185" i="48"/>
  <c r="D185" i="48"/>
  <c r="O315" i="48"/>
  <c r="P315" i="48"/>
  <c r="AJ314" i="48"/>
  <c r="Q315" i="48"/>
  <c r="N315" i="48"/>
  <c r="T314" i="48"/>
  <c r="R315" i="48"/>
  <c r="M315" i="48"/>
  <c r="L315" i="48"/>
  <c r="S49" i="48"/>
  <c r="S54" i="48" s="1"/>
  <c r="L54" i="48"/>
  <c r="G50" i="48"/>
  <c r="H315" i="48"/>
  <c r="C315" i="48"/>
  <c r="D315" i="48"/>
  <c r="G315" i="48"/>
  <c r="F315" i="48"/>
  <c r="B315" i="48"/>
  <c r="E315" i="48"/>
  <c r="I47" i="48"/>
  <c r="I34" i="48"/>
  <c r="I231" i="48"/>
  <c r="I236" i="48" s="1"/>
  <c r="I387" i="48"/>
  <c r="I392" i="48" s="1"/>
  <c r="B51" i="48"/>
  <c r="I129" i="48"/>
  <c r="M54" i="48"/>
  <c r="I450" i="47"/>
  <c r="I466" i="47"/>
  <c r="I489" i="47"/>
  <c r="I513" i="47"/>
  <c r="I536" i="47"/>
  <c r="I563" i="47"/>
  <c r="I43" i="48"/>
  <c r="I452" i="47"/>
  <c r="I464" i="47"/>
  <c r="I468" i="47"/>
  <c r="I477" i="47"/>
  <c r="I481" i="47"/>
  <c r="I487" i="47"/>
  <c r="I503" i="47"/>
  <c r="I507" i="47"/>
  <c r="I511" i="47"/>
  <c r="I515" i="47"/>
  <c r="I530" i="47"/>
  <c r="I534" i="47"/>
  <c r="I538" i="47"/>
  <c r="I542" i="47"/>
  <c r="I553" i="47"/>
  <c r="I557" i="47"/>
  <c r="I561" i="47"/>
  <c r="I565" i="47"/>
  <c r="I569" i="47"/>
  <c r="I573" i="47"/>
  <c r="I336" i="48"/>
  <c r="I258" i="48"/>
  <c r="C289" i="48"/>
  <c r="F289" i="48"/>
  <c r="I35" i="48"/>
  <c r="AB263" i="48"/>
  <c r="AH263" i="48"/>
  <c r="AE263" i="48"/>
  <c r="Z263" i="48"/>
  <c r="AD263" i="48"/>
  <c r="W263" i="48"/>
  <c r="AI263" i="48" s="1"/>
  <c r="AG263" i="48"/>
  <c r="AA263" i="48"/>
  <c r="AC263" i="48"/>
  <c r="AF263" i="48"/>
  <c r="Y263" i="48"/>
  <c r="X263" i="48"/>
  <c r="I257" i="48"/>
  <c r="I262" i="48" s="1"/>
  <c r="I154" i="48"/>
  <c r="I41" i="48"/>
  <c r="I36" i="48"/>
  <c r="S392" i="48"/>
  <c r="E49" i="48"/>
  <c r="E54" i="48" s="1"/>
  <c r="D49" i="48"/>
  <c r="I517" i="47"/>
  <c r="AI119" i="47"/>
  <c r="AG37" i="47"/>
  <c r="AH45" i="47"/>
  <c r="AH392" i="47"/>
  <c r="AH340" i="47" l="1"/>
  <c r="AG52" i="47"/>
  <c r="AG48" i="47"/>
  <c r="AG36" i="47"/>
  <c r="AD366" i="47"/>
  <c r="AH210" i="47"/>
  <c r="AG47" i="47"/>
  <c r="AH48" i="47"/>
  <c r="AG44" i="47"/>
  <c r="AH40" i="47"/>
  <c r="AF609" i="47"/>
  <c r="AI441" i="47"/>
  <c r="AJ441" i="47" s="1"/>
  <c r="B289" i="48"/>
  <c r="AI237" i="48"/>
  <c r="AI416" i="47"/>
  <c r="AJ416" i="47" s="1"/>
  <c r="AH44" i="47"/>
  <c r="AC38" i="47"/>
  <c r="AA53" i="47"/>
  <c r="AC44" i="47"/>
  <c r="AG444" i="47"/>
  <c r="AD392" i="47"/>
  <c r="AG392" i="47"/>
  <c r="W366" i="47"/>
  <c r="AH51" i="47"/>
  <c r="AH288" i="47"/>
  <c r="AH236" i="47"/>
  <c r="AG41" i="47"/>
  <c r="AG33" i="47"/>
  <c r="AG50" i="47"/>
  <c r="AH46" i="47"/>
  <c r="AH158" i="47"/>
  <c r="AG38" i="47"/>
  <c r="AH34" i="47"/>
  <c r="G289" i="48"/>
  <c r="AI442" i="47"/>
  <c r="AJ442" i="47" s="1"/>
  <c r="AI310" i="47"/>
  <c r="AG34" i="47"/>
  <c r="AI155" i="47"/>
  <c r="AJ155" i="47" s="1"/>
  <c r="AG45" i="47"/>
  <c r="I49" i="48"/>
  <c r="D289" i="48"/>
  <c r="I289" i="48" s="1"/>
  <c r="F60" i="47"/>
  <c r="AD340" i="47"/>
  <c r="AG40" i="47"/>
  <c r="AH41" i="47"/>
  <c r="AG49" i="47"/>
  <c r="AH366" i="47"/>
  <c r="AH262" i="47"/>
  <c r="AH184" i="47"/>
  <c r="AG39" i="47"/>
  <c r="AG35" i="47"/>
  <c r="AA366" i="47"/>
  <c r="H289" i="48"/>
  <c r="AI284" i="47"/>
  <c r="AG43" i="47"/>
  <c r="AH418" i="47"/>
  <c r="AG366" i="47"/>
  <c r="AG314" i="47"/>
  <c r="AG53" i="47"/>
  <c r="AI393" i="48"/>
  <c r="S367" i="48"/>
  <c r="AJ367" i="48" s="1"/>
  <c r="AI326" i="47"/>
  <c r="AI354" i="47"/>
  <c r="AC236" i="47"/>
  <c r="AF623" i="47"/>
  <c r="AI438" i="47"/>
  <c r="AI331" i="47"/>
  <c r="AI325" i="47"/>
  <c r="AI295" i="47"/>
  <c r="V392" i="47"/>
  <c r="AE34" i="47"/>
  <c r="W262" i="47"/>
  <c r="AI274" i="47"/>
  <c r="AE288" i="47"/>
  <c r="AI260" i="47"/>
  <c r="AJ260" i="47" s="1"/>
  <c r="V262" i="47"/>
  <c r="AI241" i="47"/>
  <c r="AG236" i="47"/>
  <c r="W210" i="47"/>
  <c r="W158" i="47"/>
  <c r="Z52" i="47"/>
  <c r="AE50" i="47"/>
  <c r="AD45" i="47"/>
  <c r="V44" i="47"/>
  <c r="AI122" i="47"/>
  <c r="AC40" i="47"/>
  <c r="W39" i="47"/>
  <c r="AC35" i="47"/>
  <c r="V34" i="47"/>
  <c r="AI112" i="47"/>
  <c r="AC210" i="47"/>
  <c r="AI179" i="47"/>
  <c r="AI163" i="47"/>
  <c r="V184" i="47"/>
  <c r="Z51" i="47"/>
  <c r="AI154" i="47"/>
  <c r="AF53" i="47"/>
  <c r="AA52" i="47"/>
  <c r="AH50" i="47"/>
  <c r="AD47" i="47"/>
  <c r="AD43" i="47"/>
  <c r="AD39" i="47"/>
  <c r="W38" i="47"/>
  <c r="W34" i="47"/>
  <c r="AF622" i="47"/>
  <c r="AI285" i="47"/>
  <c r="AJ285" i="47" s="1"/>
  <c r="AI207" i="47"/>
  <c r="AJ207" i="47" s="1"/>
  <c r="P103" i="47"/>
  <c r="P25" i="47" s="1"/>
  <c r="F76" i="47"/>
  <c r="G393" i="48"/>
  <c r="C393" i="48"/>
  <c r="B393" i="48"/>
  <c r="E393" i="48"/>
  <c r="F393" i="48"/>
  <c r="H393" i="48"/>
  <c r="D393" i="48"/>
  <c r="F73" i="47"/>
  <c r="I463" i="47"/>
  <c r="Q237" i="48"/>
  <c r="L237" i="48"/>
  <c r="O237" i="48"/>
  <c r="T236" i="48"/>
  <c r="M237" i="48"/>
  <c r="R237" i="48"/>
  <c r="AJ236" i="48"/>
  <c r="N237" i="48"/>
  <c r="P237" i="48"/>
  <c r="AB55" i="48"/>
  <c r="AC55" i="48"/>
  <c r="AF55" i="48"/>
  <c r="AA55" i="48"/>
  <c r="AE55" i="48"/>
  <c r="W55" i="48"/>
  <c r="Z55" i="48"/>
  <c r="AD55" i="48"/>
  <c r="Y55" i="48"/>
  <c r="X55" i="48"/>
  <c r="AG55" i="48"/>
  <c r="AH55" i="48"/>
  <c r="I419" i="48"/>
  <c r="AI434" i="47"/>
  <c r="AH444" i="47"/>
  <c r="W418" i="47"/>
  <c r="AI387" i="47"/>
  <c r="V418" i="47"/>
  <c r="AI397" i="47"/>
  <c r="AE392" i="47"/>
  <c r="AI365" i="47"/>
  <c r="AJ365" i="47" s="1"/>
  <c r="AI363" i="47"/>
  <c r="AJ363" i="47" s="1"/>
  <c r="AI348" i="47"/>
  <c r="AI345" i="47"/>
  <c r="V366" i="47"/>
  <c r="AI337" i="47"/>
  <c r="AJ337" i="47" s="1"/>
  <c r="AI324" i="47"/>
  <c r="AI311" i="47"/>
  <c r="AJ311" i="47" s="1"/>
  <c r="AI303" i="47"/>
  <c r="W236" i="47"/>
  <c r="AH314" i="47"/>
  <c r="AC288" i="47"/>
  <c r="AI242" i="47"/>
  <c r="AI208" i="47"/>
  <c r="AJ208" i="47" s="1"/>
  <c r="W184" i="47"/>
  <c r="AE53" i="47"/>
  <c r="X52" i="47"/>
  <c r="AC50" i="47"/>
  <c r="AC48" i="47"/>
  <c r="W47" i="47"/>
  <c r="AA45" i="47"/>
  <c r="AE43" i="47"/>
  <c r="AA40" i="47"/>
  <c r="V37" i="47"/>
  <c r="AE33" i="47"/>
  <c r="AI192" i="47"/>
  <c r="AI172" i="47"/>
  <c r="AI151" i="47"/>
  <c r="AG158" i="47"/>
  <c r="AD53" i="47"/>
  <c r="Y52" i="47"/>
  <c r="AF50" i="47"/>
  <c r="V46" i="47"/>
  <c r="AI124" i="47"/>
  <c r="AE44" i="47"/>
  <c r="W42" i="47"/>
  <c r="AH37" i="47"/>
  <c r="AD36" i="47"/>
  <c r="AH33" i="47"/>
  <c r="AH132" i="47"/>
  <c r="AF624" i="47"/>
  <c r="AF607" i="47"/>
  <c r="AA392" i="47"/>
  <c r="P104" i="47"/>
  <c r="P26" i="47" s="1"/>
  <c r="P88" i="47"/>
  <c r="P10" i="47" s="1"/>
  <c r="P98" i="47"/>
  <c r="P20" i="47" s="1"/>
  <c r="F74" i="47"/>
  <c r="AH42" i="47"/>
  <c r="G237" i="48"/>
  <c r="C237" i="48"/>
  <c r="F237" i="48"/>
  <c r="B237" i="48"/>
  <c r="D237" i="48"/>
  <c r="E237" i="48"/>
  <c r="H237" i="48"/>
  <c r="S315" i="48"/>
  <c r="AJ315" i="48" s="1"/>
  <c r="F522" i="47"/>
  <c r="I501" i="47"/>
  <c r="I522" i="47" s="1"/>
  <c r="E133" i="48"/>
  <c r="H133" i="48"/>
  <c r="D133" i="48"/>
  <c r="G133" i="48"/>
  <c r="C133" i="48"/>
  <c r="F133" i="48"/>
  <c r="B133" i="48"/>
  <c r="D54" i="48"/>
  <c r="AJ159" i="48"/>
  <c r="F67" i="47"/>
  <c r="AI423" i="47"/>
  <c r="V444" i="47"/>
  <c r="AI359" i="47"/>
  <c r="AI321" i="47"/>
  <c r="V314" i="47"/>
  <c r="AI293" i="47"/>
  <c r="Y262" i="47"/>
  <c r="AI229" i="47"/>
  <c r="AI230" i="47"/>
  <c r="AA37" i="47"/>
  <c r="V52" i="47"/>
  <c r="AI130" i="47"/>
  <c r="AC43" i="47"/>
  <c r="AE36" i="47"/>
  <c r="W52" i="47"/>
  <c r="AF33" i="47"/>
  <c r="AF615" i="47"/>
  <c r="AI351" i="47"/>
  <c r="AI258" i="47"/>
  <c r="Y236" i="47"/>
  <c r="AI164" i="47"/>
  <c r="Z53" i="47"/>
  <c r="AD46" i="47"/>
  <c r="W40" i="47"/>
  <c r="Z33" i="47"/>
  <c r="Z132" i="47"/>
  <c r="AG51" i="47"/>
  <c r="AE45" i="47"/>
  <c r="AD37" i="47"/>
  <c r="AI415" i="47"/>
  <c r="AJ415" i="47" s="1"/>
  <c r="P97" i="47"/>
  <c r="P19" i="47" s="1"/>
  <c r="I159" i="48"/>
  <c r="F79" i="47"/>
  <c r="AI440" i="47"/>
  <c r="AI443" i="47"/>
  <c r="AJ443" i="47" s="1"/>
  <c r="AA444" i="47"/>
  <c r="AI417" i="47"/>
  <c r="AJ417" i="47" s="1"/>
  <c r="AI409" i="47"/>
  <c r="AI401" i="47"/>
  <c r="AI385" i="47"/>
  <c r="AG418" i="47"/>
  <c r="AI380" i="47"/>
  <c r="AI349" i="47"/>
  <c r="AI322" i="47"/>
  <c r="AC340" i="47"/>
  <c r="AI309" i="47"/>
  <c r="AD288" i="47"/>
  <c r="AI261" i="47"/>
  <c r="AJ261" i="47" s="1"/>
  <c r="AE46" i="47"/>
  <c r="AA314" i="47"/>
  <c r="AI287" i="47"/>
  <c r="AJ287" i="47" s="1"/>
  <c r="V288" i="47"/>
  <c r="AI267" i="47"/>
  <c r="Y47" i="47"/>
  <c r="AE262" i="47"/>
  <c r="AI204" i="47"/>
  <c r="AI196" i="47"/>
  <c r="AI167" i="47"/>
  <c r="X53" i="47"/>
  <c r="AD51" i="47"/>
  <c r="V50" i="47"/>
  <c r="AI128" i="47"/>
  <c r="V48" i="47"/>
  <c r="AI126" i="47"/>
  <c r="AA46" i="47"/>
  <c r="X33" i="47"/>
  <c r="X132" i="47"/>
  <c r="AI198" i="47"/>
  <c r="AE184" i="47"/>
  <c r="AI156" i="47"/>
  <c r="AJ156" i="47" s="1"/>
  <c r="AI140" i="47"/>
  <c r="W53" i="47"/>
  <c r="AE51" i="47"/>
  <c r="Y50" i="47"/>
  <c r="AG46" i="47"/>
  <c r="AC45" i="47"/>
  <c r="AG42" i="47"/>
  <c r="AG54" i="47" s="1"/>
  <c r="AD41" i="47"/>
  <c r="W36" i="47"/>
  <c r="AA33" i="47"/>
  <c r="I543" i="47"/>
  <c r="I548" i="47" s="1"/>
  <c r="P105" i="47"/>
  <c r="P27" i="47" s="1"/>
  <c r="P86" i="47"/>
  <c r="P8" i="47" s="1"/>
  <c r="P93" i="47"/>
  <c r="P15" i="47" s="1"/>
  <c r="P393" i="48"/>
  <c r="Q393" i="48"/>
  <c r="O393" i="48"/>
  <c r="R393" i="48"/>
  <c r="N393" i="48"/>
  <c r="AJ392" i="48"/>
  <c r="M393" i="48"/>
  <c r="T392" i="48"/>
  <c r="L393" i="48"/>
  <c r="F66" i="47"/>
  <c r="I456" i="47"/>
  <c r="F72" i="47"/>
  <c r="F65" i="47"/>
  <c r="I455" i="47"/>
  <c r="I496" i="47"/>
  <c r="I211" i="48"/>
  <c r="S263" i="48"/>
  <c r="AJ263" i="48" s="1"/>
  <c r="F59" i="47"/>
  <c r="F470" i="47"/>
  <c r="I449" i="47"/>
  <c r="AI411" i="47"/>
  <c r="AG340" i="47"/>
  <c r="AI177" i="47"/>
  <c r="Z50" i="47"/>
  <c r="AD48" i="47"/>
  <c r="X47" i="47"/>
  <c r="F8" i="47"/>
  <c r="I60" i="47"/>
  <c r="V41" i="47"/>
  <c r="AD444" i="47"/>
  <c r="AI403" i="47"/>
  <c r="AI398" i="47"/>
  <c r="AD314" i="47"/>
  <c r="AI209" i="47"/>
  <c r="AJ209" i="47" s="1"/>
  <c r="V35" i="47"/>
  <c r="AI113" i="47"/>
  <c r="AI144" i="47"/>
  <c r="Y53" i="47"/>
  <c r="AA44" i="47"/>
  <c r="AD33" i="47"/>
  <c r="AD132" i="47"/>
  <c r="AF610" i="47"/>
  <c r="AE418" i="47"/>
  <c r="W340" i="47"/>
  <c r="AI302" i="47"/>
  <c r="AE41" i="47"/>
  <c r="AI313" i="47"/>
  <c r="AJ313" i="47" s="1"/>
  <c r="AI294" i="47"/>
  <c r="AI272" i="47"/>
  <c r="AA288" i="47"/>
  <c r="Y35" i="47"/>
  <c r="AD262" i="47"/>
  <c r="AI235" i="47"/>
  <c r="AJ235" i="47" s="1"/>
  <c r="Y42" i="47"/>
  <c r="AI268" i="47"/>
  <c r="AI248" i="47"/>
  <c r="AC262" i="47"/>
  <c r="AI219" i="47"/>
  <c r="AI215" i="47"/>
  <c r="V236" i="47"/>
  <c r="AI191" i="47"/>
  <c r="AD210" i="47"/>
  <c r="AI183" i="47"/>
  <c r="AJ183" i="47" s="1"/>
  <c r="AD158" i="47"/>
  <c r="V53" i="47"/>
  <c r="AI131" i="47"/>
  <c r="AJ131" i="47" s="1"/>
  <c r="AA51" i="47"/>
  <c r="AC49" i="47"/>
  <c r="AD44" i="47"/>
  <c r="W43" i="47"/>
  <c r="AC39" i="47"/>
  <c r="V38" i="47"/>
  <c r="AI116" i="47"/>
  <c r="AC34" i="47"/>
  <c r="V33" i="47"/>
  <c r="AI111" i="47"/>
  <c r="AI206" i="47"/>
  <c r="AI190" i="47"/>
  <c r="AI181" i="47"/>
  <c r="AJ181" i="47" s="1"/>
  <c r="AC184" i="47"/>
  <c r="AH52" i="47"/>
  <c r="AC51" i="47"/>
  <c r="W50" i="47"/>
  <c r="W48" i="47"/>
  <c r="W44" i="47"/>
  <c r="AA41" i="47"/>
  <c r="V40" i="47"/>
  <c r="AI118" i="47"/>
  <c r="AD38" i="47"/>
  <c r="AH35" i="47"/>
  <c r="AD34" i="47"/>
  <c r="AF617" i="47"/>
  <c r="AF614" i="47"/>
  <c r="P102" i="47"/>
  <c r="P24" i="47" s="1"/>
  <c r="AI286" i="47"/>
  <c r="AJ286" i="47" s="1"/>
  <c r="AI233" i="47"/>
  <c r="AJ233" i="47" s="1"/>
  <c r="P89" i="47"/>
  <c r="P11" i="47" s="1"/>
  <c r="I185" i="48"/>
  <c r="F68" i="47"/>
  <c r="I458" i="47"/>
  <c r="F64" i="47"/>
  <c r="AI276" i="47"/>
  <c r="AI218" i="47"/>
  <c r="AC33" i="47"/>
  <c r="AD50" i="47"/>
  <c r="AD40" i="47"/>
  <c r="AA36" i="47"/>
  <c r="AI234" i="47"/>
  <c r="AJ234" i="47" s="1"/>
  <c r="C263" i="48"/>
  <c r="F263" i="48"/>
  <c r="B263" i="48"/>
  <c r="E263" i="48"/>
  <c r="H263" i="48"/>
  <c r="D263" i="48"/>
  <c r="G263" i="48"/>
  <c r="AG132" i="47"/>
  <c r="AI406" i="47"/>
  <c r="AI388" i="47"/>
  <c r="AI376" i="47"/>
  <c r="AI296" i="47"/>
  <c r="AE35" i="47"/>
  <c r="AI253" i="47"/>
  <c r="AI251" i="47"/>
  <c r="AI247" i="47"/>
  <c r="AG262" i="47"/>
  <c r="AI149" i="47"/>
  <c r="X50" i="47"/>
  <c r="AA43" i="47"/>
  <c r="AC36" i="47"/>
  <c r="AI180" i="47"/>
  <c r="AI165" i="47"/>
  <c r="AC158" i="47"/>
  <c r="AA50" i="47"/>
  <c r="V47" i="47"/>
  <c r="AI125" i="47"/>
  <c r="V43" i="47"/>
  <c r="AI121" i="47"/>
  <c r="AH38" i="47"/>
  <c r="AF619" i="47"/>
  <c r="W392" i="47"/>
  <c r="AE42" i="47"/>
  <c r="P100" i="47"/>
  <c r="P22" i="47" s="1"/>
  <c r="F69" i="47"/>
  <c r="F496" i="47"/>
  <c r="I445" i="48"/>
  <c r="F11" i="47"/>
  <c r="I63" i="47"/>
  <c r="AI404" i="47"/>
  <c r="AI412" i="47"/>
  <c r="AF611" i="47"/>
  <c r="AF612" i="47"/>
  <c r="AE444" i="47"/>
  <c r="AI414" i="47"/>
  <c r="AI437" i="47"/>
  <c r="AI432" i="47"/>
  <c r="W444" i="47"/>
  <c r="AD418" i="47"/>
  <c r="AI386" i="47"/>
  <c r="AI408" i="47"/>
  <c r="AC418" i="47"/>
  <c r="AI352" i="47"/>
  <c r="AI373" i="47"/>
  <c r="AI362" i="47"/>
  <c r="Z38" i="47"/>
  <c r="AC366" i="47"/>
  <c r="AI339" i="47"/>
  <c r="AJ339" i="47" s="1"/>
  <c r="AI336" i="47"/>
  <c r="AE38" i="47"/>
  <c r="AI323" i="47"/>
  <c r="AE314" i="47"/>
  <c r="AI275" i="47"/>
  <c r="Z36" i="47"/>
  <c r="AA262" i="47"/>
  <c r="AI225" i="47"/>
  <c r="AI222" i="47"/>
  <c r="AD236" i="47"/>
  <c r="W314" i="47"/>
  <c r="AI280" i="47"/>
  <c r="Z43" i="47"/>
  <c r="AI259" i="47"/>
  <c r="AJ259" i="47" s="1"/>
  <c r="AI256" i="47"/>
  <c r="AI252" i="47"/>
  <c r="AI224" i="47"/>
  <c r="AI223" i="47"/>
  <c r="AA210" i="47"/>
  <c r="AI176" i="47"/>
  <c r="AI170" i="47"/>
  <c r="AA38" i="47"/>
  <c r="AD184" i="47"/>
  <c r="AI157" i="47"/>
  <c r="AJ157" i="47" s="1"/>
  <c r="AI147" i="47"/>
  <c r="AF39" i="47"/>
  <c r="AA158" i="47"/>
  <c r="AE52" i="47"/>
  <c r="Y51" i="47"/>
  <c r="AC47" i="47"/>
  <c r="W46" i="47"/>
  <c r="AA39" i="47"/>
  <c r="V36" i="47"/>
  <c r="AI114" i="47"/>
  <c r="AI199" i="47"/>
  <c r="AI195" i="47"/>
  <c r="AG210" i="47"/>
  <c r="AI174" i="47"/>
  <c r="Z158" i="47"/>
  <c r="AI145" i="47"/>
  <c r="V158" i="47"/>
  <c r="AI137" i="47"/>
  <c r="AF52" i="47"/>
  <c r="X51" i="47"/>
  <c r="AH49" i="47"/>
  <c r="AH47" i="47"/>
  <c r="AC46" i="47"/>
  <c r="AH43" i="47"/>
  <c r="AC42" i="47"/>
  <c r="AH39" i="47"/>
  <c r="W37" i="47"/>
  <c r="AA34" i="47"/>
  <c r="W33" i="47"/>
  <c r="AF618" i="47"/>
  <c r="AI389" i="47"/>
  <c r="AJ389" i="47" s="1"/>
  <c r="AE236" i="47"/>
  <c r="AI364" i="47"/>
  <c r="AJ364" i="47" s="1"/>
  <c r="P95" i="47"/>
  <c r="F574" i="47"/>
  <c r="O341" i="48"/>
  <c r="P341" i="48"/>
  <c r="M341" i="48"/>
  <c r="T340" i="48"/>
  <c r="R341" i="48"/>
  <c r="AJ340" i="48"/>
  <c r="Q341" i="48"/>
  <c r="L341" i="48"/>
  <c r="N341" i="48"/>
  <c r="F77" i="47"/>
  <c r="I467" i="47"/>
  <c r="AI117" i="47"/>
  <c r="AJ49" i="48"/>
  <c r="F71" i="47"/>
  <c r="I461" i="47"/>
  <c r="B50" i="48"/>
  <c r="AI426" i="47"/>
  <c r="AI402" i="47"/>
  <c r="AI375" i="47"/>
  <c r="AI334" i="47"/>
  <c r="AI169" i="47"/>
  <c r="AC53" i="47"/>
  <c r="V42" i="47"/>
  <c r="AI120" i="47"/>
  <c r="AE158" i="47"/>
  <c r="W35" i="47"/>
  <c r="Y33" i="47"/>
  <c r="F70" i="47"/>
  <c r="I460" i="47"/>
  <c r="AI435" i="47"/>
  <c r="AI431" i="47"/>
  <c r="AI413" i="47"/>
  <c r="AI390" i="47"/>
  <c r="AJ390" i="47" s="1"/>
  <c r="AA340" i="47"/>
  <c r="AE37" i="47"/>
  <c r="AI282" i="47"/>
  <c r="AI221" i="47"/>
  <c r="AI279" i="47"/>
  <c r="AF51" i="47"/>
  <c r="W45" i="47"/>
  <c r="V210" i="47"/>
  <c r="AI189" i="47"/>
  <c r="AG184" i="47"/>
  <c r="AA48" i="47"/>
  <c r="AI312" i="47"/>
  <c r="AJ312" i="47" s="1"/>
  <c r="P90" i="47"/>
  <c r="P12" i="47" s="1"/>
  <c r="S185" i="48"/>
  <c r="AJ185" i="48" s="1"/>
  <c r="AC444" i="47"/>
  <c r="AI433" i="47"/>
  <c r="AI429" i="47"/>
  <c r="AI428" i="47"/>
  <c r="AI407" i="47"/>
  <c r="AA418" i="47"/>
  <c r="AI381" i="47"/>
  <c r="AI400" i="47"/>
  <c r="AI391" i="47"/>
  <c r="AJ391" i="47" s="1"/>
  <c r="AI358" i="47"/>
  <c r="AI333" i="47"/>
  <c r="Y340" i="47"/>
  <c r="AI300" i="47"/>
  <c r="AI297" i="47"/>
  <c r="AI374" i="47"/>
  <c r="AI356" i="47"/>
  <c r="AI350" i="47"/>
  <c r="AI347" i="47"/>
  <c r="AI319" i="47"/>
  <c r="V340" i="47"/>
  <c r="AI307" i="47"/>
  <c r="AI306" i="47"/>
  <c r="AI298" i="47"/>
  <c r="AC314" i="47"/>
  <c r="AI283" i="47"/>
  <c r="AI278" i="47"/>
  <c r="W288" i="47"/>
  <c r="AI257" i="47"/>
  <c r="AI228" i="47"/>
  <c r="AI220" i="47"/>
  <c r="AG288" i="47"/>
  <c r="AI249" i="47"/>
  <c r="AI245" i="47"/>
  <c r="AI232" i="47"/>
  <c r="AI205" i="47"/>
  <c r="AI202" i="47"/>
  <c r="AI168" i="47"/>
  <c r="AA184" i="47"/>
  <c r="AI153" i="47"/>
  <c r="AF34" i="47"/>
  <c r="AC52" i="47"/>
  <c r="W51" i="47"/>
  <c r="AA47" i="47"/>
  <c r="AD42" i="47"/>
  <c r="AE40" i="47"/>
  <c r="AE210" i="47"/>
  <c r="AI182" i="47"/>
  <c r="AJ182" i="47" s="1"/>
  <c r="AI171" i="47"/>
  <c r="AI146" i="47"/>
  <c r="AH53" i="47"/>
  <c r="AD52" i="47"/>
  <c r="V51" i="47"/>
  <c r="AI129" i="47"/>
  <c r="AD49" i="47"/>
  <c r="V45" i="47"/>
  <c r="AI123" i="47"/>
  <c r="AA42" i="47"/>
  <c r="W41" i="47"/>
  <c r="AH36" i="47"/>
  <c r="AD35" i="47"/>
  <c r="AI338" i="47"/>
  <c r="AJ338" i="47" s="1"/>
  <c r="AI372" i="47"/>
  <c r="P87" i="47"/>
  <c r="P9" i="47" s="1"/>
  <c r="I574" i="47"/>
  <c r="F78" i="47"/>
  <c r="F62" i="47"/>
  <c r="I51" i="48"/>
  <c r="I315" i="48"/>
  <c r="M55" i="48"/>
  <c r="P55" i="48"/>
  <c r="R55" i="48"/>
  <c r="T54" i="48"/>
  <c r="AJ54" i="48"/>
  <c r="L55" i="48"/>
  <c r="Q55" i="48"/>
  <c r="O55" i="48"/>
  <c r="N55" i="48"/>
  <c r="F61" i="47"/>
  <c r="S133" i="48"/>
  <c r="AJ133" i="48" s="1"/>
  <c r="V39" i="47"/>
  <c r="V55" i="48"/>
  <c r="I341" i="48"/>
  <c r="W49" i="47"/>
  <c r="AF621" i="47"/>
  <c r="M51" i="47"/>
  <c r="Z44" i="47" l="1"/>
  <c r="Z39" i="47"/>
  <c r="AI39" i="47" s="1"/>
  <c r="AE47" i="47"/>
  <c r="AF36" i="47"/>
  <c r="AF41" i="47"/>
  <c r="AI329" i="47"/>
  <c r="AF392" i="47"/>
  <c r="AI254" i="47"/>
  <c r="AI328" i="47"/>
  <c r="AI281" i="47"/>
  <c r="AI384" i="47"/>
  <c r="AI410" i="47"/>
  <c r="X366" i="47"/>
  <c r="AI305" i="47"/>
  <c r="Z184" i="47"/>
  <c r="AF43" i="47"/>
  <c r="AI244" i="47"/>
  <c r="Z366" i="47"/>
  <c r="Z37" i="47"/>
  <c r="Z262" i="47"/>
  <c r="AE39" i="47"/>
  <c r="AF340" i="47"/>
  <c r="Z392" i="47"/>
  <c r="X42" i="47"/>
  <c r="AI42" i="47" s="1"/>
  <c r="AI299" i="47"/>
  <c r="AI405" i="47"/>
  <c r="AI382" i="47"/>
  <c r="X46" i="47"/>
  <c r="AF40" i="47"/>
  <c r="Y38" i="47"/>
  <c r="AI216" i="47"/>
  <c r="AI270" i="47"/>
  <c r="AI360" i="47"/>
  <c r="AI148" i="47"/>
  <c r="AI250" i="47"/>
  <c r="Z444" i="47"/>
  <c r="AI166" i="47"/>
  <c r="AI231" i="47"/>
  <c r="AI427" i="47"/>
  <c r="AI203" i="47"/>
  <c r="AI246" i="47"/>
  <c r="AF236" i="47"/>
  <c r="AI178" i="47"/>
  <c r="AF47" i="47"/>
  <c r="AI226" i="47"/>
  <c r="Y39" i="47"/>
  <c r="AI197" i="47"/>
  <c r="AI194" i="47"/>
  <c r="AF42" i="47"/>
  <c r="AI271" i="47"/>
  <c r="AI399" i="47"/>
  <c r="AI255" i="47"/>
  <c r="Y34" i="47"/>
  <c r="AI200" i="47"/>
  <c r="Z42" i="47"/>
  <c r="AI243" i="47"/>
  <c r="AF158" i="47"/>
  <c r="Y158" i="47"/>
  <c r="AI332" i="47"/>
  <c r="X210" i="47"/>
  <c r="AI50" i="47"/>
  <c r="Y48" i="47"/>
  <c r="AI357" i="47"/>
  <c r="X44" i="47"/>
  <c r="AF46" i="47"/>
  <c r="X34" i="47"/>
  <c r="AI150" i="47"/>
  <c r="AI277" i="47"/>
  <c r="AE340" i="47"/>
  <c r="AI425" i="47"/>
  <c r="AI439" i="47"/>
  <c r="AI173" i="47"/>
  <c r="X236" i="47"/>
  <c r="AF288" i="47"/>
  <c r="Z418" i="47"/>
  <c r="AI430" i="47"/>
  <c r="AF210" i="47"/>
  <c r="Z40" i="47"/>
  <c r="AI269" i="47"/>
  <c r="X184" i="47"/>
  <c r="AF48" i="47"/>
  <c r="Z47" i="47"/>
  <c r="AI355" i="47"/>
  <c r="AI320" i="47"/>
  <c r="AI330" i="47"/>
  <c r="AI383" i="47"/>
  <c r="X39" i="47"/>
  <c r="AI143" i="47"/>
  <c r="Z41" i="47"/>
  <c r="AI301" i="47"/>
  <c r="L51" i="47"/>
  <c r="S137" i="47"/>
  <c r="L158" i="47"/>
  <c r="L34" i="47"/>
  <c r="S112" i="47"/>
  <c r="AJ112" i="47" s="1"/>
  <c r="N50" i="47"/>
  <c r="S151" i="47"/>
  <c r="AJ151" i="47" s="1"/>
  <c r="L236" i="47"/>
  <c r="S215" i="47"/>
  <c r="L314" i="47"/>
  <c r="S293" i="47"/>
  <c r="X38" i="47"/>
  <c r="AI142" i="47"/>
  <c r="Y288" i="47"/>
  <c r="AI377" i="47"/>
  <c r="AI193" i="47"/>
  <c r="Y314" i="47"/>
  <c r="S202" i="47"/>
  <c r="AJ202" i="47" s="1"/>
  <c r="F27" i="47"/>
  <c r="I79" i="47"/>
  <c r="Y36" i="47"/>
  <c r="AI361" i="47"/>
  <c r="Z49" i="47"/>
  <c r="AI327" i="47"/>
  <c r="Z340" i="47"/>
  <c r="AA35" i="47"/>
  <c r="AI217" i="47"/>
  <c r="AA236" i="47"/>
  <c r="AI378" i="47"/>
  <c r="X392" i="47"/>
  <c r="AI335" i="47"/>
  <c r="X49" i="47"/>
  <c r="Y37" i="47"/>
  <c r="AI33" i="47"/>
  <c r="Y184" i="47"/>
  <c r="AI184" i="47" s="1"/>
  <c r="AF366" i="47"/>
  <c r="Z48" i="47"/>
  <c r="AI273" i="47"/>
  <c r="AF262" i="47"/>
  <c r="AI308" i="47"/>
  <c r="AE48" i="47"/>
  <c r="AE366" i="47"/>
  <c r="X43" i="47"/>
  <c r="Z314" i="47"/>
  <c r="AF444" i="47"/>
  <c r="S307" i="47"/>
  <c r="AJ307" i="47" s="1"/>
  <c r="Y46" i="47"/>
  <c r="AI46" i="47" s="1"/>
  <c r="AI436" i="47"/>
  <c r="F497" i="47"/>
  <c r="E497" i="47"/>
  <c r="H497" i="47"/>
  <c r="B497" i="47"/>
  <c r="G497" i="47"/>
  <c r="C497" i="47"/>
  <c r="D497" i="47"/>
  <c r="Y444" i="47"/>
  <c r="F25" i="47"/>
  <c r="I77" i="47"/>
  <c r="AF418" i="47"/>
  <c r="R33" i="47"/>
  <c r="N33" i="47"/>
  <c r="N132" i="47"/>
  <c r="F9" i="47"/>
  <c r="I61" i="47"/>
  <c r="AI353" i="47"/>
  <c r="AF38" i="47"/>
  <c r="AI141" i="47"/>
  <c r="X37" i="47"/>
  <c r="Y43" i="47"/>
  <c r="AI43" i="47" s="1"/>
  <c r="AF314" i="47"/>
  <c r="X45" i="47"/>
  <c r="AI227" i="47"/>
  <c r="AF45" i="47"/>
  <c r="X35" i="47"/>
  <c r="AI139" i="47"/>
  <c r="Z45" i="47"/>
  <c r="X48" i="47"/>
  <c r="AI152" i="47"/>
  <c r="I50" i="48"/>
  <c r="O51" i="47"/>
  <c r="Y45" i="47"/>
  <c r="AI45" i="47" s="1"/>
  <c r="AF44" i="47"/>
  <c r="Z288" i="47"/>
  <c r="AI304" i="47"/>
  <c r="L35" i="47"/>
  <c r="S113" i="47"/>
  <c r="AJ113" i="47" s="1"/>
  <c r="Q50" i="47"/>
  <c r="L392" i="47"/>
  <c r="S371" i="47"/>
  <c r="R52" i="47"/>
  <c r="L38" i="47"/>
  <c r="S116" i="47"/>
  <c r="AJ116" i="47" s="1"/>
  <c r="P101" i="47"/>
  <c r="P23" i="47" s="1"/>
  <c r="AF606" i="47"/>
  <c r="S177" i="47"/>
  <c r="AJ177" i="47" s="1"/>
  <c r="F26" i="47"/>
  <c r="I78" i="47"/>
  <c r="S245" i="47"/>
  <c r="AJ245" i="47" s="1"/>
  <c r="AF35" i="47"/>
  <c r="X340" i="47"/>
  <c r="AI53" i="47"/>
  <c r="AJ53" i="47" s="1"/>
  <c r="AI175" i="47"/>
  <c r="S191" i="47"/>
  <c r="AJ191" i="47" s="1"/>
  <c r="S347" i="47"/>
  <c r="AJ347" i="47" s="1"/>
  <c r="AF37" i="47"/>
  <c r="G549" i="47"/>
  <c r="B549" i="47"/>
  <c r="C549" i="47"/>
  <c r="E549" i="47"/>
  <c r="H549" i="47"/>
  <c r="D549" i="47"/>
  <c r="X40" i="47"/>
  <c r="AI201" i="47"/>
  <c r="Q36" i="47"/>
  <c r="S146" i="47"/>
  <c r="AJ146" i="47" s="1"/>
  <c r="S174" i="47"/>
  <c r="AJ174" i="47" s="1"/>
  <c r="S226" i="47"/>
  <c r="AJ226" i="47" s="1"/>
  <c r="X444" i="47"/>
  <c r="F24" i="47"/>
  <c r="I76" i="47"/>
  <c r="X418" i="47"/>
  <c r="Y418" i="47"/>
  <c r="AI424" i="47"/>
  <c r="O33" i="47"/>
  <c r="L39" i="47"/>
  <c r="S117" i="47"/>
  <c r="AJ117" i="47" s="1"/>
  <c r="N40" i="47"/>
  <c r="L46" i="47"/>
  <c r="S124" i="47"/>
  <c r="AJ124" i="47" s="1"/>
  <c r="L210" i="47"/>
  <c r="S189" i="47"/>
  <c r="L41" i="47"/>
  <c r="S119" i="47"/>
  <c r="AJ119" i="47" s="1"/>
  <c r="S359" i="47"/>
  <c r="AJ359" i="47" s="1"/>
  <c r="S163" i="47"/>
  <c r="L184" i="47"/>
  <c r="L36" i="47"/>
  <c r="S114" i="47"/>
  <c r="AJ114" i="47" s="1"/>
  <c r="L48" i="47"/>
  <c r="S126" i="47"/>
  <c r="AJ126" i="47" s="1"/>
  <c r="N52" i="47"/>
  <c r="S405" i="47"/>
  <c r="AJ405" i="47" s="1"/>
  <c r="S221" i="47"/>
  <c r="AJ221" i="47" s="1"/>
  <c r="B575" i="47"/>
  <c r="C575" i="47"/>
  <c r="G575" i="47"/>
  <c r="F575" i="47"/>
  <c r="D575" i="47"/>
  <c r="E575" i="47"/>
  <c r="H575" i="47"/>
  <c r="Z46" i="47"/>
  <c r="S410" i="47"/>
  <c r="AJ410" i="47" s="1"/>
  <c r="F548" i="47"/>
  <c r="F549" i="47" s="1"/>
  <c r="I263" i="48"/>
  <c r="F16" i="47"/>
  <c r="I68" i="47"/>
  <c r="X158" i="47"/>
  <c r="AI158" i="47" s="1"/>
  <c r="S243" i="47"/>
  <c r="AJ243" i="47" s="1"/>
  <c r="S222" i="47"/>
  <c r="AJ222" i="47" s="1"/>
  <c r="AI346" i="47"/>
  <c r="S358" i="47"/>
  <c r="AJ358" i="47" s="1"/>
  <c r="P85" i="47"/>
  <c r="Y366" i="47"/>
  <c r="AH54" i="47"/>
  <c r="S176" i="47"/>
  <c r="AJ176" i="47" s="1"/>
  <c r="S237" i="48"/>
  <c r="AJ237" i="48" s="1"/>
  <c r="AI138" i="47"/>
  <c r="S438" i="47"/>
  <c r="AJ438" i="47" s="1"/>
  <c r="S383" i="47"/>
  <c r="AJ383" i="47" s="1"/>
  <c r="L444" i="47"/>
  <c r="S423" i="47"/>
  <c r="AF184" i="47"/>
  <c r="I470" i="47"/>
  <c r="Y44" i="47"/>
  <c r="Z210" i="47"/>
  <c r="S375" i="47"/>
  <c r="AJ375" i="47" s="1"/>
  <c r="L45" i="47"/>
  <c r="S123" i="47"/>
  <c r="AJ123" i="47" s="1"/>
  <c r="Q51" i="47"/>
  <c r="S204" i="47"/>
  <c r="AJ204" i="47" s="1"/>
  <c r="R51" i="47"/>
  <c r="S241" i="47"/>
  <c r="L262" i="47"/>
  <c r="N51" i="47"/>
  <c r="S272" i="47"/>
  <c r="AJ272" i="47" s="1"/>
  <c r="S321" i="47"/>
  <c r="AJ321" i="47" s="1"/>
  <c r="S253" i="47"/>
  <c r="AJ253" i="47" s="1"/>
  <c r="F18" i="47"/>
  <c r="I70" i="47"/>
  <c r="F19" i="47"/>
  <c r="I71" i="47"/>
  <c r="S341" i="48"/>
  <c r="AJ341" i="48" s="1"/>
  <c r="Y41" i="47"/>
  <c r="S194" i="47"/>
  <c r="AJ194" i="47" s="1"/>
  <c r="R288" i="47"/>
  <c r="X36" i="47"/>
  <c r="AD54" i="47"/>
  <c r="Y40" i="47"/>
  <c r="S308" i="47"/>
  <c r="AJ308" i="47" s="1"/>
  <c r="Z236" i="47"/>
  <c r="AI236" i="47" s="1"/>
  <c r="AI52" i="47"/>
  <c r="D523" i="47"/>
  <c r="B523" i="47"/>
  <c r="G523" i="47"/>
  <c r="H523" i="47"/>
  <c r="C523" i="47"/>
  <c r="F523" i="47"/>
  <c r="E523" i="47"/>
  <c r="S218" i="47"/>
  <c r="AJ218" i="47" s="1"/>
  <c r="S229" i="47"/>
  <c r="AJ229" i="47" s="1"/>
  <c r="S200" i="47"/>
  <c r="AJ200" i="47" s="1"/>
  <c r="L43" i="47"/>
  <c r="S121" i="47"/>
  <c r="AJ121" i="47" s="1"/>
  <c r="M50" i="47"/>
  <c r="L44" i="47"/>
  <c r="S122" i="47"/>
  <c r="AJ122" i="47" s="1"/>
  <c r="X41" i="47"/>
  <c r="S387" i="47"/>
  <c r="AJ387" i="47" s="1"/>
  <c r="R37" i="47"/>
  <c r="M33" i="47"/>
  <c r="S319" i="47"/>
  <c r="L340" i="47"/>
  <c r="S328" i="47"/>
  <c r="AJ328" i="47" s="1"/>
  <c r="S195" i="47"/>
  <c r="AJ195" i="47" s="1"/>
  <c r="S372" i="47"/>
  <c r="AJ372" i="47" s="1"/>
  <c r="AI51" i="47"/>
  <c r="R34" i="47"/>
  <c r="Y210" i="47"/>
  <c r="AI210" i="47" s="1"/>
  <c r="S298" i="47"/>
  <c r="AJ298" i="47" s="1"/>
  <c r="AI340" i="47"/>
  <c r="AE341" i="47" s="1"/>
  <c r="S330" i="47"/>
  <c r="AJ330" i="47" s="1"/>
  <c r="S431" i="47"/>
  <c r="AJ431" i="47" s="1"/>
  <c r="W132" i="47"/>
  <c r="AI47" i="47"/>
  <c r="S283" i="47"/>
  <c r="AJ283" i="47" s="1"/>
  <c r="F12" i="47"/>
  <c r="I64" i="47"/>
  <c r="F7" i="47"/>
  <c r="I59" i="47"/>
  <c r="F80" i="47"/>
  <c r="F14" i="47"/>
  <c r="I66" i="47"/>
  <c r="Q40" i="47"/>
  <c r="M48" i="47"/>
  <c r="X288" i="47"/>
  <c r="I133" i="48"/>
  <c r="F22" i="47"/>
  <c r="I74" i="47"/>
  <c r="Z35" i="47"/>
  <c r="M314" i="47"/>
  <c r="S425" i="47"/>
  <c r="AJ425" i="47" s="1"/>
  <c r="I393" i="48"/>
  <c r="M44" i="47"/>
  <c r="S384" i="47"/>
  <c r="AJ384" i="47" s="1"/>
  <c r="S379" i="47"/>
  <c r="S350" i="47"/>
  <c r="AJ350" i="47" s="1"/>
  <c r="L42" i="47"/>
  <c r="S120" i="47"/>
  <c r="AJ120" i="47" s="1"/>
  <c r="S436" i="47"/>
  <c r="AJ436" i="47" s="1"/>
  <c r="S251" i="47"/>
  <c r="AJ251" i="47" s="1"/>
  <c r="N45" i="47"/>
  <c r="N49" i="47"/>
  <c r="L47" i="47"/>
  <c r="S125" i="47"/>
  <c r="AJ125" i="47" s="1"/>
  <c r="O50" i="47"/>
  <c r="L288" i="47"/>
  <c r="S267" i="47"/>
  <c r="L366" i="47"/>
  <c r="S345" i="47"/>
  <c r="Q52" i="47"/>
  <c r="Q288" i="47"/>
  <c r="S309" i="47"/>
  <c r="AJ309" i="47" s="1"/>
  <c r="O52" i="47"/>
  <c r="Q33" i="47"/>
  <c r="Q132" i="47"/>
  <c r="L52" i="47"/>
  <c r="S322" i="47"/>
  <c r="AJ322" i="47" s="1"/>
  <c r="AF605" i="47"/>
  <c r="AF625" i="40"/>
  <c r="AF625" i="41"/>
  <c r="AF625" i="42"/>
  <c r="AF625" i="46"/>
  <c r="AF625" i="47"/>
  <c r="S276" i="47"/>
  <c r="AJ276" i="47" s="1"/>
  <c r="O41" i="47"/>
  <c r="AI55" i="48"/>
  <c r="S55" i="48"/>
  <c r="AJ55" i="48" s="1"/>
  <c r="X262" i="47"/>
  <c r="S249" i="47"/>
  <c r="AJ249" i="47" s="1"/>
  <c r="Y392" i="47"/>
  <c r="W54" i="47"/>
  <c r="Z34" i="47"/>
  <c r="S326" i="47"/>
  <c r="AJ326" i="47" s="1"/>
  <c r="S269" i="47"/>
  <c r="F75" i="47"/>
  <c r="S170" i="47"/>
  <c r="AJ170" i="47" s="1"/>
  <c r="AI38" i="47"/>
  <c r="I65" i="47"/>
  <c r="S393" i="48"/>
  <c r="AJ393" i="48" s="1"/>
  <c r="AI48" i="47"/>
  <c r="S325" i="47"/>
  <c r="AJ325" i="47" s="1"/>
  <c r="N35" i="47"/>
  <c r="S432" i="47"/>
  <c r="AJ432" i="47" s="1"/>
  <c r="Q340" i="47"/>
  <c r="F15" i="47"/>
  <c r="I67" i="47"/>
  <c r="I237" i="48"/>
  <c r="R42" i="47"/>
  <c r="S282" i="47"/>
  <c r="AJ282" i="47" s="1"/>
  <c r="S400" i="47"/>
  <c r="AJ400" i="47" s="1"/>
  <c r="I73" i="47"/>
  <c r="F21" i="47"/>
  <c r="S171" i="47"/>
  <c r="AJ171" i="47" s="1"/>
  <c r="S397" i="47"/>
  <c r="L418" i="47"/>
  <c r="S199" i="47"/>
  <c r="AJ199" i="47" s="1"/>
  <c r="M35" i="47"/>
  <c r="S353" i="47"/>
  <c r="X314" i="47"/>
  <c r="S223" i="47"/>
  <c r="AJ223" i="47" s="1"/>
  <c r="L40" i="47"/>
  <c r="S118" i="47"/>
  <c r="AJ118" i="47" s="1"/>
  <c r="M52" i="47"/>
  <c r="L33" i="47"/>
  <c r="S111" i="47"/>
  <c r="L37" i="47"/>
  <c r="S115" i="47"/>
  <c r="S357" i="47"/>
  <c r="S404" i="47"/>
  <c r="AJ404" i="47" s="1"/>
  <c r="R50" i="47"/>
  <c r="S166" i="47"/>
  <c r="AJ166" i="47" s="1"/>
  <c r="O184" i="47"/>
  <c r="O34" i="47"/>
  <c r="S426" i="47"/>
  <c r="AJ426" i="47" s="1"/>
  <c r="S354" i="47"/>
  <c r="AJ354" i="47" s="1"/>
  <c r="F10" i="47"/>
  <c r="I62" i="47"/>
  <c r="M46" i="47"/>
  <c r="S333" i="47"/>
  <c r="AJ333" i="47" s="1"/>
  <c r="Q48" i="47"/>
  <c r="S361" i="47"/>
  <c r="R39" i="47"/>
  <c r="S356" i="47"/>
  <c r="AJ356" i="47" s="1"/>
  <c r="F17" i="47"/>
  <c r="I69" i="47"/>
  <c r="S224" i="47"/>
  <c r="AJ224" i="47" s="1"/>
  <c r="R35" i="47"/>
  <c r="S323" i="47"/>
  <c r="AJ323" i="47" s="1"/>
  <c r="S335" i="47"/>
  <c r="AJ335" i="47" s="1"/>
  <c r="F20" i="47"/>
  <c r="I72" i="47"/>
  <c r="S220" i="47"/>
  <c r="AJ220" i="47" s="1"/>
  <c r="S277" i="47"/>
  <c r="AJ277" i="47" s="1"/>
  <c r="S380" i="47"/>
  <c r="AJ380" i="47" s="1"/>
  <c r="Q47" i="47"/>
  <c r="AI371" i="47"/>
  <c r="R48" i="47"/>
  <c r="AF625" i="43"/>
  <c r="M132" i="47"/>
  <c r="S180" i="47"/>
  <c r="AJ180" i="47" s="1"/>
  <c r="S284" i="47"/>
  <c r="AJ284" i="47" s="1"/>
  <c r="S232" i="47"/>
  <c r="AJ232" i="47" s="1"/>
  <c r="S258" i="47"/>
  <c r="AJ258" i="47" s="1"/>
  <c r="S310" i="47"/>
  <c r="AJ310" i="47" s="1"/>
  <c r="S206" i="47"/>
  <c r="AJ206" i="47" s="1"/>
  <c r="S336" i="47"/>
  <c r="AJ336" i="47" s="1"/>
  <c r="S388" i="47"/>
  <c r="S414" i="47"/>
  <c r="AJ414" i="47" s="1"/>
  <c r="S440" i="47"/>
  <c r="AJ440" i="47" s="1"/>
  <c r="S154" i="47"/>
  <c r="AJ154" i="47" s="1"/>
  <c r="S362" i="47"/>
  <c r="AJ362" i="47" s="1"/>
  <c r="AC237" i="47" l="1"/>
  <c r="X237" i="47"/>
  <c r="Y237" i="47"/>
  <c r="X211" i="47"/>
  <c r="W211" i="47"/>
  <c r="AD159" i="47"/>
  <c r="AC159" i="47"/>
  <c r="Y159" i="47"/>
  <c r="W159" i="47"/>
  <c r="V159" i="47"/>
  <c r="O46" i="47"/>
  <c r="M418" i="47"/>
  <c r="Q46" i="47"/>
  <c r="N210" i="47"/>
  <c r="AJ269" i="47"/>
  <c r="Q41" i="47"/>
  <c r="S148" i="47"/>
  <c r="AJ148" i="47" s="1"/>
  <c r="S142" i="47"/>
  <c r="AJ142" i="47" s="1"/>
  <c r="S427" i="47"/>
  <c r="AJ427" i="47" s="1"/>
  <c r="AI36" i="47"/>
  <c r="R314" i="47"/>
  <c r="M158" i="47"/>
  <c r="S192" i="47"/>
  <c r="AJ192" i="47" s="1"/>
  <c r="S411" i="47"/>
  <c r="AJ411" i="47" s="1"/>
  <c r="S216" i="47"/>
  <c r="AJ216" i="47" s="1"/>
  <c r="M42" i="47"/>
  <c r="Q366" i="47"/>
  <c r="N43" i="47"/>
  <c r="Q38" i="47"/>
  <c r="R210" i="47"/>
  <c r="AJ357" i="47"/>
  <c r="O47" i="47"/>
  <c r="S47" i="47" s="1"/>
  <c r="AJ47" i="47" s="1"/>
  <c r="R444" i="47"/>
  <c r="M262" i="47"/>
  <c r="S351" i="47"/>
  <c r="AJ351" i="47" s="1"/>
  <c r="S165" i="47"/>
  <c r="AJ165" i="47" s="1"/>
  <c r="S273" i="47"/>
  <c r="AJ273" i="47" s="1"/>
  <c r="Q184" i="47"/>
  <c r="S271" i="47"/>
  <c r="AJ271" i="47" s="1"/>
  <c r="S193" i="47"/>
  <c r="AJ193" i="47" s="1"/>
  <c r="S348" i="47"/>
  <c r="AJ348" i="47" s="1"/>
  <c r="S324" i="47"/>
  <c r="AJ324" i="47" s="1"/>
  <c r="S402" i="47"/>
  <c r="AJ402" i="47" s="1"/>
  <c r="S408" i="47"/>
  <c r="AJ408" i="47" s="1"/>
  <c r="R236" i="47"/>
  <c r="S197" i="47"/>
  <c r="AJ197" i="47" s="1"/>
  <c r="R262" i="47"/>
  <c r="S377" i="47"/>
  <c r="AJ377" i="47" s="1"/>
  <c r="S173" i="47"/>
  <c r="AJ173" i="47" s="1"/>
  <c r="S382" i="47"/>
  <c r="AJ382" i="47" s="1"/>
  <c r="O288" i="47"/>
  <c r="S270" i="47"/>
  <c r="AJ270" i="47" s="1"/>
  <c r="Q44" i="47"/>
  <c r="M340" i="47"/>
  <c r="N42" i="47"/>
  <c r="S255" i="47"/>
  <c r="AJ255" i="47" s="1"/>
  <c r="Q45" i="47"/>
  <c r="S217" i="47"/>
  <c r="AJ217" i="47" s="1"/>
  <c r="Q42" i="47"/>
  <c r="O340" i="47"/>
  <c r="N262" i="47"/>
  <c r="Q236" i="47"/>
  <c r="AJ353" i="47"/>
  <c r="S429" i="47"/>
  <c r="AJ429" i="47" s="1"/>
  <c r="R366" i="47"/>
  <c r="S141" i="47"/>
  <c r="AJ141" i="47" s="1"/>
  <c r="S274" i="47"/>
  <c r="AJ274" i="47" s="1"/>
  <c r="S403" i="47"/>
  <c r="AJ403" i="47" s="1"/>
  <c r="M392" i="47"/>
  <c r="S247" i="47"/>
  <c r="AJ247" i="47" s="1"/>
  <c r="S178" i="47"/>
  <c r="AJ178" i="47" s="1"/>
  <c r="Q35" i="47"/>
  <c r="N36" i="47"/>
  <c r="R418" i="47"/>
  <c r="R44" i="47"/>
  <c r="S373" i="47"/>
  <c r="AJ373" i="47" s="1"/>
  <c r="R392" i="47"/>
  <c r="Q43" i="47"/>
  <c r="S203" i="47"/>
  <c r="AJ203" i="47" s="1"/>
  <c r="S327" i="47"/>
  <c r="AJ327" i="47" s="1"/>
  <c r="S244" i="47"/>
  <c r="AJ244" i="47" s="1"/>
  <c r="S304" i="47"/>
  <c r="AJ304" i="47" s="1"/>
  <c r="S332" i="47"/>
  <c r="AJ332" i="47" s="1"/>
  <c r="N236" i="47"/>
  <c r="S296" i="47"/>
  <c r="AJ296" i="47" s="1"/>
  <c r="S439" i="47"/>
  <c r="AJ439" i="47" s="1"/>
  <c r="S398" i="47"/>
  <c r="AJ398" i="47" s="1"/>
  <c r="X54" i="47"/>
  <c r="AC341" i="47"/>
  <c r="S334" i="47"/>
  <c r="AJ334" i="47" s="1"/>
  <c r="N366" i="47"/>
  <c r="Q39" i="47"/>
  <c r="O314" i="47"/>
  <c r="N46" i="47"/>
  <c r="S46" i="47" s="1"/>
  <c r="AJ46" i="47" s="1"/>
  <c r="R41" i="47"/>
  <c r="N44" i="47"/>
  <c r="S44" i="47" s="1"/>
  <c r="AJ44" i="47" s="1"/>
  <c r="R40" i="47"/>
  <c r="Q34" i="47"/>
  <c r="N39" i="47"/>
  <c r="O392" i="47"/>
  <c r="R46" i="47"/>
  <c r="Q37" i="47"/>
  <c r="Q54" i="47" s="1"/>
  <c r="S435" i="47"/>
  <c r="AJ435" i="47" s="1"/>
  <c r="S147" i="47"/>
  <c r="AJ147" i="47" s="1"/>
  <c r="S198" i="47"/>
  <c r="AJ198" i="47" s="1"/>
  <c r="S280" i="47"/>
  <c r="AJ280" i="47" s="1"/>
  <c r="S252" i="47"/>
  <c r="AJ252" i="47" s="1"/>
  <c r="S149" i="47"/>
  <c r="AJ149" i="47" s="1"/>
  <c r="S349" i="47"/>
  <c r="AJ349" i="47" s="1"/>
  <c r="S140" i="47"/>
  <c r="AJ140" i="47" s="1"/>
  <c r="S406" i="47"/>
  <c r="AJ406" i="47" s="1"/>
  <c r="O48" i="47"/>
  <c r="S48" i="47" s="1"/>
  <c r="AJ48" i="47" s="1"/>
  <c r="S306" i="47"/>
  <c r="AJ306" i="47" s="1"/>
  <c r="S275" i="47"/>
  <c r="AJ275" i="47" s="1"/>
  <c r="S385" i="47"/>
  <c r="AJ385" i="47" s="1"/>
  <c r="Q444" i="47"/>
  <c r="S399" i="47"/>
  <c r="AJ399" i="47" s="1"/>
  <c r="O36" i="47"/>
  <c r="S144" i="47"/>
  <c r="AJ144" i="47" s="1"/>
  <c r="S257" i="47"/>
  <c r="AJ257" i="47" s="1"/>
  <c r="O210" i="47"/>
  <c r="R38" i="47"/>
  <c r="AI40" i="47"/>
  <c r="S386" i="47"/>
  <c r="AJ386" i="47" s="1"/>
  <c r="S228" i="47"/>
  <c r="AJ228" i="47" s="1"/>
  <c r="S301" i="47"/>
  <c r="AJ301" i="47" s="1"/>
  <c r="S250" i="47"/>
  <c r="AJ250" i="47" s="1"/>
  <c r="O43" i="47"/>
  <c r="S294" i="47"/>
  <c r="AJ294" i="47" s="1"/>
  <c r="S297" i="47"/>
  <c r="AJ297" i="47" s="1"/>
  <c r="N37" i="47"/>
  <c r="N34" i="47"/>
  <c r="R184" i="47"/>
  <c r="S329" i="47"/>
  <c r="AJ329" i="47" s="1"/>
  <c r="M41" i="47"/>
  <c r="S302" i="47"/>
  <c r="AJ302" i="47" s="1"/>
  <c r="O158" i="47"/>
  <c r="O35" i="47"/>
  <c r="S401" i="47"/>
  <c r="AJ401" i="47" s="1"/>
  <c r="O44" i="47"/>
  <c r="O45" i="47"/>
  <c r="M38" i="47"/>
  <c r="S281" i="47"/>
  <c r="AJ281" i="47" s="1"/>
  <c r="S201" i="47"/>
  <c r="AJ201" i="47" s="1"/>
  <c r="R340" i="47"/>
  <c r="M37" i="47"/>
  <c r="S430" i="47"/>
  <c r="AJ430" i="47" s="1"/>
  <c r="O42" i="47"/>
  <c r="S152" i="47"/>
  <c r="AJ152" i="47" s="1"/>
  <c r="S428" i="47"/>
  <c r="AJ428" i="47" s="1"/>
  <c r="N444" i="47"/>
  <c r="S300" i="47"/>
  <c r="AJ300" i="47" s="1"/>
  <c r="S196" i="47"/>
  <c r="AJ196" i="47" s="1"/>
  <c r="S254" i="47"/>
  <c r="AJ254" i="47" s="1"/>
  <c r="N48" i="47"/>
  <c r="M366" i="47"/>
  <c r="Q49" i="47"/>
  <c r="S279" i="47"/>
  <c r="AJ279" i="47" s="1"/>
  <c r="M184" i="47"/>
  <c r="S268" i="47"/>
  <c r="AJ268" i="47" s="1"/>
  <c r="S205" i="47"/>
  <c r="AJ205" i="47" s="1"/>
  <c r="N418" i="47"/>
  <c r="S231" i="47"/>
  <c r="AJ231" i="47" s="1"/>
  <c r="Q262" i="47"/>
  <c r="O38" i="47"/>
  <c r="O366" i="47"/>
  <c r="S303" i="47"/>
  <c r="AJ303" i="47" s="1"/>
  <c r="S413" i="47"/>
  <c r="AJ413" i="47" s="1"/>
  <c r="Q314" i="47"/>
  <c r="S352" i="47"/>
  <c r="AJ352" i="47" s="1"/>
  <c r="R47" i="47"/>
  <c r="Q392" i="47"/>
  <c r="N340" i="47"/>
  <c r="N392" i="47"/>
  <c r="S409" i="47"/>
  <c r="AJ409" i="47" s="1"/>
  <c r="S376" i="47"/>
  <c r="AJ376" i="47" s="1"/>
  <c r="Z54" i="47"/>
  <c r="S175" i="47"/>
  <c r="AJ175" i="47" s="1"/>
  <c r="S424" i="47"/>
  <c r="AJ424" i="47" s="1"/>
  <c r="S278" i="47"/>
  <c r="AJ278" i="47" s="1"/>
  <c r="O40" i="47"/>
  <c r="S434" i="47"/>
  <c r="AJ434" i="47" s="1"/>
  <c r="S230" i="47"/>
  <c r="AJ230" i="47" s="1"/>
  <c r="M39" i="47"/>
  <c r="S248" i="47"/>
  <c r="AJ248" i="47" s="1"/>
  <c r="R36" i="47"/>
  <c r="M34" i="47"/>
  <c r="S412" i="47"/>
  <c r="AJ412" i="47" s="1"/>
  <c r="S305" i="47"/>
  <c r="AJ305" i="47" s="1"/>
  <c r="M444" i="47"/>
  <c r="Q210" i="47"/>
  <c r="S179" i="47"/>
  <c r="AJ179" i="47" s="1"/>
  <c r="S381" i="47"/>
  <c r="AJ381" i="47" s="1"/>
  <c r="S407" i="47"/>
  <c r="AJ407" i="47" s="1"/>
  <c r="O262" i="47"/>
  <c r="O39" i="47"/>
  <c r="S227" i="47"/>
  <c r="AJ227" i="47" s="1"/>
  <c r="AI44" i="47"/>
  <c r="S190" i="47"/>
  <c r="AJ190" i="47" s="1"/>
  <c r="R45" i="47"/>
  <c r="S331" i="47"/>
  <c r="AJ331" i="47" s="1"/>
  <c r="S433" i="47"/>
  <c r="AJ433" i="47" s="1"/>
  <c r="S437" i="47"/>
  <c r="AJ437" i="47" s="1"/>
  <c r="R43" i="47"/>
  <c r="S153" i="47"/>
  <c r="AJ153" i="47" s="1"/>
  <c r="O418" i="47"/>
  <c r="S225" i="47"/>
  <c r="AJ225" i="47" s="1"/>
  <c r="N41" i="47"/>
  <c r="N54" i="47" s="1"/>
  <c r="S246" i="47"/>
  <c r="AJ246" i="47" s="1"/>
  <c r="AB185" i="47"/>
  <c r="AH185" i="47"/>
  <c r="AG185" i="47"/>
  <c r="Z185" i="47"/>
  <c r="X185" i="47"/>
  <c r="W185" i="47"/>
  <c r="AC185" i="47"/>
  <c r="V185" i="47"/>
  <c r="AE185" i="47"/>
  <c r="AD185" i="47"/>
  <c r="AA185" i="47"/>
  <c r="I228" i="47"/>
  <c r="I298" i="47"/>
  <c r="I194" i="47"/>
  <c r="D46" i="47"/>
  <c r="I378" i="47"/>
  <c r="C45" i="47"/>
  <c r="G41" i="47"/>
  <c r="G45" i="47"/>
  <c r="I221" i="47"/>
  <c r="H37" i="47"/>
  <c r="Q158" i="47"/>
  <c r="I411" i="47"/>
  <c r="I401" i="47"/>
  <c r="I429" i="47"/>
  <c r="I273" i="47"/>
  <c r="I196" i="47"/>
  <c r="I143" i="47"/>
  <c r="E40" i="47"/>
  <c r="I152" i="47"/>
  <c r="I140" i="47"/>
  <c r="E48" i="47"/>
  <c r="C37" i="47"/>
  <c r="G444" i="47"/>
  <c r="I386" i="47"/>
  <c r="I332" i="47"/>
  <c r="I304" i="47"/>
  <c r="D392" i="47"/>
  <c r="I350" i="47"/>
  <c r="I201" i="47"/>
  <c r="I176" i="47"/>
  <c r="G48" i="47"/>
  <c r="G44" i="47"/>
  <c r="I197" i="47"/>
  <c r="I191" i="47"/>
  <c r="I425" i="47"/>
  <c r="I220" i="47"/>
  <c r="I216" i="47"/>
  <c r="H46" i="47"/>
  <c r="G47" i="47"/>
  <c r="I382" i="47"/>
  <c r="I251" i="47"/>
  <c r="G38" i="47"/>
  <c r="E41" i="47"/>
  <c r="D39" i="47"/>
  <c r="S299" i="47"/>
  <c r="AJ299" i="47" s="1"/>
  <c r="M47" i="47"/>
  <c r="N47" i="47"/>
  <c r="S295" i="47"/>
  <c r="AJ295" i="47" s="1"/>
  <c r="S143" i="47"/>
  <c r="AJ143" i="47" s="1"/>
  <c r="S168" i="47"/>
  <c r="AJ168" i="47" s="1"/>
  <c r="N314" i="47"/>
  <c r="AG341" i="47"/>
  <c r="H366" i="47"/>
  <c r="AB211" i="47"/>
  <c r="AH211" i="47"/>
  <c r="M210" i="47"/>
  <c r="AB237" i="47"/>
  <c r="AH237" i="47"/>
  <c r="AJ361" i="47"/>
  <c r="S172" i="47"/>
  <c r="AJ172" i="47" s="1"/>
  <c r="S41" i="47"/>
  <c r="I549" i="47"/>
  <c r="S128" i="47"/>
  <c r="AJ128" i="47" s="1"/>
  <c r="AF367" i="47"/>
  <c r="S51" i="47"/>
  <c r="AJ51" i="47" s="1"/>
  <c r="AF341" i="47"/>
  <c r="I402" i="47"/>
  <c r="I398" i="47"/>
  <c r="I349" i="47"/>
  <c r="C43" i="47"/>
  <c r="I302" i="47"/>
  <c r="I334" i="47"/>
  <c r="I249" i="47"/>
  <c r="I243" i="47"/>
  <c r="E47" i="47"/>
  <c r="E43" i="47"/>
  <c r="C40" i="47"/>
  <c r="H43" i="47"/>
  <c r="H36" i="47"/>
  <c r="E34" i="47"/>
  <c r="I327" i="47"/>
  <c r="I320" i="47"/>
  <c r="I278" i="47"/>
  <c r="I254" i="47"/>
  <c r="I256" i="47"/>
  <c r="I202" i="47"/>
  <c r="I166" i="47"/>
  <c r="D158" i="47"/>
  <c r="I435" i="47"/>
  <c r="I385" i="47"/>
  <c r="I380" i="47"/>
  <c r="I269" i="47"/>
  <c r="I247" i="47"/>
  <c r="I225" i="47"/>
  <c r="I178" i="47"/>
  <c r="H40" i="47"/>
  <c r="AD211" i="47"/>
  <c r="S130" i="47"/>
  <c r="AJ130" i="47" s="1"/>
  <c r="S164" i="47"/>
  <c r="AJ164" i="47" s="1"/>
  <c r="O236" i="47"/>
  <c r="AJ267" i="47"/>
  <c r="R158" i="47"/>
  <c r="Z211" i="47"/>
  <c r="AE211" i="47"/>
  <c r="S242" i="47"/>
  <c r="AJ242" i="47" s="1"/>
  <c r="M288" i="47"/>
  <c r="L50" i="47"/>
  <c r="AA341" i="47"/>
  <c r="S320" i="47"/>
  <c r="AJ320" i="47" s="1"/>
  <c r="AJ215" i="47"/>
  <c r="S34" i="47"/>
  <c r="I372" i="47"/>
  <c r="I190" i="47"/>
  <c r="I356" i="47"/>
  <c r="I281" i="47"/>
  <c r="I383" i="47"/>
  <c r="N288" i="47"/>
  <c r="I413" i="47"/>
  <c r="AJ163" i="47"/>
  <c r="I325" i="47"/>
  <c r="I324" i="47"/>
  <c r="D37" i="47"/>
  <c r="I436" i="47"/>
  <c r="I222" i="47"/>
  <c r="I424" i="47"/>
  <c r="H236" i="47"/>
  <c r="C48" i="47"/>
  <c r="S374" i="47"/>
  <c r="AJ374" i="47" s="1"/>
  <c r="S42" i="47"/>
  <c r="AJ42" i="47" s="1"/>
  <c r="AJ189" i="47"/>
  <c r="I384" i="47"/>
  <c r="I142" i="47"/>
  <c r="I138" i="47"/>
  <c r="G46" i="47"/>
  <c r="G40" i="47"/>
  <c r="C35" i="47"/>
  <c r="I376" i="47"/>
  <c r="I296" i="47"/>
  <c r="I346" i="47"/>
  <c r="I224" i="47"/>
  <c r="H45" i="47"/>
  <c r="G42" i="47"/>
  <c r="I193" i="47"/>
  <c r="I406" i="47"/>
  <c r="I297" i="47"/>
  <c r="D366" i="47"/>
  <c r="I274" i="47"/>
  <c r="I218" i="47"/>
  <c r="C39" i="47"/>
  <c r="G43" i="47"/>
  <c r="I381" i="47"/>
  <c r="E262" i="47"/>
  <c r="I250" i="47"/>
  <c r="I170" i="47"/>
  <c r="D41" i="47"/>
  <c r="B33" i="47"/>
  <c r="I111" i="47"/>
  <c r="D40" i="47"/>
  <c r="H35" i="47"/>
  <c r="S355" i="47"/>
  <c r="AJ355" i="47" s="1"/>
  <c r="M36" i="47"/>
  <c r="S346" i="47"/>
  <c r="AJ346" i="47" s="1"/>
  <c r="S33" i="47"/>
  <c r="AI444" i="47"/>
  <c r="Y445" i="47" s="1"/>
  <c r="AB159" i="47"/>
  <c r="AH159" i="47"/>
  <c r="S360" i="47"/>
  <c r="AJ360" i="47" s="1"/>
  <c r="Q418" i="47"/>
  <c r="N184" i="47"/>
  <c r="V341" i="47"/>
  <c r="S219" i="47"/>
  <c r="AJ219" i="47" s="1"/>
  <c r="C392" i="47"/>
  <c r="Z237" i="47"/>
  <c r="D471" i="47"/>
  <c r="B471" i="47"/>
  <c r="C471" i="47"/>
  <c r="E471" i="47"/>
  <c r="H471" i="47"/>
  <c r="F471" i="47"/>
  <c r="G471" i="47"/>
  <c r="N38" i="47"/>
  <c r="AI35" i="47"/>
  <c r="X159" i="47"/>
  <c r="AI159" i="47" s="1"/>
  <c r="M43" i="47"/>
  <c r="S43" i="47" s="1"/>
  <c r="AJ43" i="47" s="1"/>
  <c r="S139" i="47"/>
  <c r="AJ139" i="47" s="1"/>
  <c r="S39" i="47"/>
  <c r="AJ39" i="47" s="1"/>
  <c r="X445" i="47"/>
  <c r="X341" i="47"/>
  <c r="S256" i="47"/>
  <c r="AJ256" i="47" s="1"/>
  <c r="S150" i="47"/>
  <c r="AJ150" i="47" s="1"/>
  <c r="AF445" i="47"/>
  <c r="W237" i="47"/>
  <c r="I412" i="47"/>
  <c r="I410" i="47"/>
  <c r="I199" i="47"/>
  <c r="I276" i="47"/>
  <c r="I359" i="47"/>
  <c r="Y367" i="47"/>
  <c r="I305" i="47"/>
  <c r="C158" i="47"/>
  <c r="I272" i="47"/>
  <c r="I277" i="47"/>
  <c r="G35" i="47"/>
  <c r="I165" i="47"/>
  <c r="I357" i="47"/>
  <c r="I223" i="47"/>
  <c r="AB341" i="47"/>
  <c r="AD341" i="47"/>
  <c r="AH341" i="47"/>
  <c r="I299" i="47"/>
  <c r="H42" i="47"/>
  <c r="I400" i="47"/>
  <c r="I351" i="47"/>
  <c r="I149" i="47"/>
  <c r="E45" i="47"/>
  <c r="B46" i="47"/>
  <c r="I322" i="47"/>
  <c r="H44" i="47"/>
  <c r="I377" i="47"/>
  <c r="D35" i="47"/>
  <c r="D47" i="47"/>
  <c r="V49" i="47"/>
  <c r="AI127" i="47"/>
  <c r="V132" i="47"/>
  <c r="Y49" i="47"/>
  <c r="Y54" i="47" s="1"/>
  <c r="Y132" i="47"/>
  <c r="M236" i="47"/>
  <c r="AG211" i="47"/>
  <c r="S378" i="47"/>
  <c r="AJ378" i="47" s="1"/>
  <c r="S167" i="47"/>
  <c r="AJ167" i="47" s="1"/>
  <c r="O37" i="47"/>
  <c r="S37" i="47" s="1"/>
  <c r="AI366" i="47"/>
  <c r="AJ371" i="47"/>
  <c r="AA211" i="47"/>
  <c r="AF237" i="47"/>
  <c r="AF211" i="47"/>
  <c r="AE367" i="47"/>
  <c r="E418" i="47"/>
  <c r="I358" i="47"/>
  <c r="I268" i="47"/>
  <c r="I226" i="47"/>
  <c r="E184" i="47"/>
  <c r="I145" i="47"/>
  <c r="H47" i="47"/>
  <c r="C41" i="47"/>
  <c r="I379" i="47"/>
  <c r="I348" i="47"/>
  <c r="I301" i="47"/>
  <c r="I303" i="47"/>
  <c r="I219" i="47"/>
  <c r="C46" i="47"/>
  <c r="AJ111" i="47"/>
  <c r="S52" i="47"/>
  <c r="AJ52" i="47" s="1"/>
  <c r="Y185" i="47"/>
  <c r="H392" i="47"/>
  <c r="AJ293" i="47"/>
  <c r="I177" i="47"/>
  <c r="D48" i="47"/>
  <c r="I246" i="47"/>
  <c r="I195" i="47"/>
  <c r="D43" i="47"/>
  <c r="E36" i="47"/>
  <c r="H340" i="47"/>
  <c r="I300" i="47"/>
  <c r="I171" i="47"/>
  <c r="AI34" i="47"/>
  <c r="I575" i="47"/>
  <c r="S145" i="47"/>
  <c r="AJ145" i="47" s="1"/>
  <c r="I409" i="47"/>
  <c r="I355" i="47"/>
  <c r="I330" i="47"/>
  <c r="I175" i="47"/>
  <c r="I151" i="47"/>
  <c r="G37" i="47"/>
  <c r="I280" i="47"/>
  <c r="D42" i="47"/>
  <c r="I174" i="47"/>
  <c r="I434" i="47"/>
  <c r="I306" i="47"/>
  <c r="I245" i="47"/>
  <c r="G36" i="47"/>
  <c r="G158" i="47"/>
  <c r="H41" i="47"/>
  <c r="E38" i="47"/>
  <c r="E35" i="47"/>
  <c r="I430" i="47"/>
  <c r="I428" i="47"/>
  <c r="I270" i="47"/>
  <c r="D34" i="47"/>
  <c r="I168" i="47"/>
  <c r="I164" i="47"/>
  <c r="I307" i="47"/>
  <c r="I275" i="47"/>
  <c r="I255" i="47"/>
  <c r="I215" i="47"/>
  <c r="I163" i="47"/>
  <c r="E39" i="47"/>
  <c r="M49" i="47"/>
  <c r="I407" i="47"/>
  <c r="I333" i="47"/>
  <c r="D340" i="47"/>
  <c r="I173" i="47"/>
  <c r="E46" i="47"/>
  <c r="D36" i="47"/>
  <c r="I172" i="47"/>
  <c r="I141" i="47"/>
  <c r="H48" i="47"/>
  <c r="C44" i="47"/>
  <c r="C38" i="47"/>
  <c r="C34" i="47"/>
  <c r="I431" i="47"/>
  <c r="I433" i="47"/>
  <c r="I375" i="47"/>
  <c r="I308" i="47"/>
  <c r="I360" i="47"/>
  <c r="E210" i="47"/>
  <c r="I204" i="47"/>
  <c r="I192" i="47"/>
  <c r="I427" i="47"/>
  <c r="I295" i="47"/>
  <c r="I230" i="47"/>
  <c r="I217" i="47"/>
  <c r="C47" i="47"/>
  <c r="D44" i="47"/>
  <c r="D38" i="47"/>
  <c r="I148" i="47"/>
  <c r="G39" i="47"/>
  <c r="I404" i="47"/>
  <c r="G418" i="47"/>
  <c r="I373" i="47"/>
  <c r="I294" i="47"/>
  <c r="I253" i="47"/>
  <c r="I229" i="47"/>
  <c r="I200" i="47"/>
  <c r="E42" i="47"/>
  <c r="H39" i="47"/>
  <c r="S169" i="47"/>
  <c r="AJ169" i="47" s="1"/>
  <c r="S138" i="47"/>
  <c r="AJ138" i="47" s="1"/>
  <c r="M40" i="47"/>
  <c r="AI288" i="47"/>
  <c r="Y289" i="47" s="1"/>
  <c r="AD237" i="47"/>
  <c r="AJ345" i="47"/>
  <c r="D49" i="47"/>
  <c r="AG237" i="47"/>
  <c r="I387" i="47"/>
  <c r="N158" i="47"/>
  <c r="AA159" i="47"/>
  <c r="P7" i="47"/>
  <c r="Y341" i="47"/>
  <c r="AA237" i="47"/>
  <c r="AJ137" i="47"/>
  <c r="I139" i="47"/>
  <c r="C36" i="47"/>
  <c r="I329" i="47"/>
  <c r="I144" i="47"/>
  <c r="I326" i="47"/>
  <c r="I328" i="47"/>
  <c r="O444" i="47"/>
  <c r="AJ319" i="47"/>
  <c r="S340" i="47"/>
  <c r="I347" i="47"/>
  <c r="D288" i="47"/>
  <c r="E33" i="47"/>
  <c r="I439" i="47"/>
  <c r="I242" i="47"/>
  <c r="H38" i="47"/>
  <c r="I408" i="47"/>
  <c r="I323" i="47"/>
  <c r="I252" i="47"/>
  <c r="AA49" i="47"/>
  <c r="AA54" i="47" s="1"/>
  <c r="AA132" i="47"/>
  <c r="AJ241" i="47"/>
  <c r="AF185" i="47"/>
  <c r="M45" i="47"/>
  <c r="S45" i="47" s="1"/>
  <c r="AJ45" i="47" s="1"/>
  <c r="I437" i="47"/>
  <c r="I403" i="47"/>
  <c r="I405" i="47"/>
  <c r="I399" i="47"/>
  <c r="I331" i="47"/>
  <c r="I353" i="47"/>
  <c r="I248" i="47"/>
  <c r="I279" i="47"/>
  <c r="I169" i="47"/>
  <c r="I147" i="47"/>
  <c r="I432" i="47"/>
  <c r="I352" i="47"/>
  <c r="I374" i="47"/>
  <c r="I244" i="47"/>
  <c r="I203" i="47"/>
  <c r="E44" i="47"/>
  <c r="E37" i="47"/>
  <c r="H34" i="47"/>
  <c r="I426" i="47"/>
  <c r="I321" i="47"/>
  <c r="I282" i="47"/>
  <c r="I167" i="47"/>
  <c r="I146" i="47"/>
  <c r="I438" i="47"/>
  <c r="I271" i="47"/>
  <c r="I227" i="47"/>
  <c r="I150" i="47"/>
  <c r="G34" i="47"/>
  <c r="I198" i="47"/>
  <c r="D45" i="47"/>
  <c r="AJ397" i="47"/>
  <c r="AI418" i="47"/>
  <c r="AF419" i="47" s="1"/>
  <c r="F23" i="47"/>
  <c r="I75" i="47"/>
  <c r="I80" i="47" s="1"/>
  <c r="V211" i="47"/>
  <c r="Y211" i="47"/>
  <c r="AF49" i="47"/>
  <c r="AF54" i="47" s="1"/>
  <c r="AF132" i="47"/>
  <c r="AE49" i="47"/>
  <c r="AE54" i="47" s="1"/>
  <c r="AE132" i="47"/>
  <c r="AI262" i="47"/>
  <c r="I523" i="47"/>
  <c r="AJ423" i="47"/>
  <c r="AG159" i="47"/>
  <c r="I309" i="47"/>
  <c r="W341" i="47"/>
  <c r="V237" i="47"/>
  <c r="AE159" i="47"/>
  <c r="S36" i="47"/>
  <c r="AJ36" i="47" s="1"/>
  <c r="AC211" i="47"/>
  <c r="S35" i="47"/>
  <c r="AJ35" i="47" s="1"/>
  <c r="AF159" i="47"/>
  <c r="I497" i="47"/>
  <c r="AI314" i="47"/>
  <c r="Z315" i="47" s="1"/>
  <c r="Z159" i="47"/>
  <c r="Z341" i="47"/>
  <c r="S129" i="47"/>
  <c r="AJ129" i="47" s="1"/>
  <c r="AE237" i="47"/>
  <c r="D51" i="47"/>
  <c r="I283" i="47" l="1"/>
  <c r="I361" i="47"/>
  <c r="C314" i="47"/>
  <c r="G340" i="47"/>
  <c r="AJ34" i="47"/>
  <c r="I179" i="47"/>
  <c r="B392" i="47"/>
  <c r="S40" i="47"/>
  <c r="AJ40" i="47" s="1"/>
  <c r="H288" i="47"/>
  <c r="D444" i="47"/>
  <c r="S288" i="47"/>
  <c r="I257" i="47"/>
  <c r="C210" i="47"/>
  <c r="H418" i="47"/>
  <c r="D262" i="47"/>
  <c r="I118" i="47"/>
  <c r="D33" i="47"/>
  <c r="B40" i="47"/>
  <c r="X419" i="47"/>
  <c r="S366" i="47"/>
  <c r="Y419" i="47"/>
  <c r="C236" i="47"/>
  <c r="H210" i="47"/>
  <c r="C340" i="47"/>
  <c r="H444" i="47"/>
  <c r="I231" i="47"/>
  <c r="I205" i="47"/>
  <c r="S236" i="47"/>
  <c r="I335" i="47"/>
  <c r="I345" i="47"/>
  <c r="S444" i="47"/>
  <c r="AJ444" i="47" s="1"/>
  <c r="S418" i="47"/>
  <c r="M419" i="47" s="1"/>
  <c r="E366" i="47"/>
  <c r="C418" i="47"/>
  <c r="C288" i="47"/>
  <c r="B236" i="47"/>
  <c r="I153" i="47"/>
  <c r="S210" i="47"/>
  <c r="G392" i="47"/>
  <c r="G262" i="47"/>
  <c r="I336" i="47"/>
  <c r="P445" i="47"/>
  <c r="N445" i="47"/>
  <c r="I46" i="47"/>
  <c r="C51" i="47"/>
  <c r="AB263" i="47"/>
  <c r="AH263" i="47"/>
  <c r="AA263" i="47"/>
  <c r="AG263" i="47"/>
  <c r="AC263" i="47"/>
  <c r="V263" i="47"/>
  <c r="Y263" i="47"/>
  <c r="W263" i="47"/>
  <c r="Z263" i="47"/>
  <c r="AE263" i="47"/>
  <c r="AD263" i="47"/>
  <c r="D54" i="47"/>
  <c r="AF263" i="47"/>
  <c r="I119" i="47"/>
  <c r="I189" i="47"/>
  <c r="I210" i="47" s="1"/>
  <c r="B45" i="47"/>
  <c r="C50" i="47"/>
  <c r="AB445" i="47"/>
  <c r="AG445" i="47"/>
  <c r="AC445" i="47"/>
  <c r="W445" i="47"/>
  <c r="Z445" i="47"/>
  <c r="V445" i="47"/>
  <c r="AE445" i="47"/>
  <c r="AA445" i="47"/>
  <c r="AH445" i="47"/>
  <c r="AD445" i="47"/>
  <c r="I137" i="47"/>
  <c r="X289" i="47"/>
  <c r="S50" i="47"/>
  <c r="AJ50" i="47" s="1"/>
  <c r="I117" i="47"/>
  <c r="G49" i="47"/>
  <c r="I120" i="47"/>
  <c r="E314" i="47"/>
  <c r="I112" i="47"/>
  <c r="B37" i="47"/>
  <c r="I362" i="47"/>
  <c r="I310" i="47"/>
  <c r="I206" i="47"/>
  <c r="H49" i="47"/>
  <c r="X315" i="47"/>
  <c r="B366" i="47"/>
  <c r="B184" i="47"/>
  <c r="B41" i="47"/>
  <c r="B210" i="47"/>
  <c r="I371" i="47"/>
  <c r="I392" i="47" s="1"/>
  <c r="S392" i="47"/>
  <c r="I124" i="47"/>
  <c r="G288" i="47"/>
  <c r="B158" i="47"/>
  <c r="B39" i="47"/>
  <c r="H158" i="47"/>
  <c r="B42" i="47"/>
  <c r="B34" i="47"/>
  <c r="I232" i="47"/>
  <c r="D50" i="47"/>
  <c r="P237" i="47"/>
  <c r="Q237" i="47"/>
  <c r="R237" i="47"/>
  <c r="AJ236" i="47"/>
  <c r="O237" i="47"/>
  <c r="L237" i="47"/>
  <c r="T236" i="47"/>
  <c r="N237" i="47"/>
  <c r="M237" i="47"/>
  <c r="I180" i="47"/>
  <c r="M289" i="47"/>
  <c r="O289" i="47"/>
  <c r="Q289" i="47"/>
  <c r="T288" i="47"/>
  <c r="N289" i="47"/>
  <c r="P289" i="47"/>
  <c r="L289" i="47"/>
  <c r="AJ288" i="47"/>
  <c r="R289" i="47"/>
  <c r="X263" i="47"/>
  <c r="E49" i="47"/>
  <c r="C81" i="47"/>
  <c r="E81" i="47"/>
  <c r="D81" i="47"/>
  <c r="F81" i="47"/>
  <c r="H81" i="47"/>
  <c r="B81" i="47"/>
  <c r="G81" i="47"/>
  <c r="I122" i="47"/>
  <c r="I267" i="47"/>
  <c r="I288" i="47" s="1"/>
  <c r="B444" i="47"/>
  <c r="E288" i="47"/>
  <c r="I126" i="47"/>
  <c r="G210" i="47"/>
  <c r="E444" i="47"/>
  <c r="P211" i="47"/>
  <c r="M211" i="47"/>
  <c r="AJ210" i="47"/>
  <c r="T210" i="47"/>
  <c r="Q211" i="47"/>
  <c r="R211" i="47"/>
  <c r="N211" i="47"/>
  <c r="L211" i="47"/>
  <c r="O211" i="47"/>
  <c r="H33" i="47"/>
  <c r="I116" i="47"/>
  <c r="G314" i="47"/>
  <c r="G132" i="47"/>
  <c r="B418" i="47"/>
  <c r="B47" i="47"/>
  <c r="AI185" i="47"/>
  <c r="E54" i="47"/>
  <c r="AJ33" i="47"/>
  <c r="E392" i="47"/>
  <c r="C33" i="47"/>
  <c r="E158" i="47"/>
  <c r="I293" i="47"/>
  <c r="I314" i="47" s="1"/>
  <c r="I125" i="47"/>
  <c r="I414" i="47"/>
  <c r="B44" i="47"/>
  <c r="H314" i="47"/>
  <c r="B288" i="47"/>
  <c r="C184" i="47"/>
  <c r="D314" i="47"/>
  <c r="Y315" i="47"/>
  <c r="H262" i="47"/>
  <c r="AB367" i="47"/>
  <c r="AH367" i="47"/>
  <c r="W367" i="47"/>
  <c r="AG367" i="47"/>
  <c r="AD367" i="47"/>
  <c r="AA367" i="47"/>
  <c r="AC367" i="47"/>
  <c r="V367" i="47"/>
  <c r="X367" i="47"/>
  <c r="Z367" i="47"/>
  <c r="H50" i="47"/>
  <c r="G236" i="47"/>
  <c r="B48" i="47"/>
  <c r="I121" i="47"/>
  <c r="G184" i="47"/>
  <c r="S184" i="47"/>
  <c r="R49" i="47"/>
  <c r="R132" i="47"/>
  <c r="B262" i="47"/>
  <c r="B38" i="47"/>
  <c r="I319" i="47"/>
  <c r="I340" i="47" s="1"/>
  <c r="G33" i="47"/>
  <c r="I397" i="47"/>
  <c r="I418" i="47" s="1"/>
  <c r="I440" i="47"/>
  <c r="I184" i="47"/>
  <c r="AB289" i="47"/>
  <c r="AH289" i="47"/>
  <c r="AG289" i="47"/>
  <c r="V289" i="47"/>
  <c r="AA289" i="47"/>
  <c r="AE289" i="47"/>
  <c r="W289" i="47"/>
  <c r="AF289" i="47"/>
  <c r="AD289" i="47"/>
  <c r="AC289" i="47"/>
  <c r="B314" i="47"/>
  <c r="O49" i="47"/>
  <c r="O132" i="47"/>
  <c r="Q341" i="47"/>
  <c r="R341" i="47"/>
  <c r="L341" i="47"/>
  <c r="N341" i="47"/>
  <c r="M341" i="47"/>
  <c r="P341" i="47"/>
  <c r="AJ340" i="47"/>
  <c r="T340" i="47"/>
  <c r="O341" i="47"/>
  <c r="I423" i="47"/>
  <c r="I444" i="47" s="1"/>
  <c r="I471" i="47"/>
  <c r="E50" i="47"/>
  <c r="I258" i="47"/>
  <c r="AI237" i="47"/>
  <c r="S158" i="47"/>
  <c r="I284" i="47"/>
  <c r="G52" i="47"/>
  <c r="AI211" i="47"/>
  <c r="AB419" i="47"/>
  <c r="AH419" i="47"/>
  <c r="AE419" i="47"/>
  <c r="AC419" i="47"/>
  <c r="AD419" i="47"/>
  <c r="W419" i="47"/>
  <c r="V419" i="47"/>
  <c r="AA419" i="47"/>
  <c r="AG419" i="47"/>
  <c r="Z419" i="47"/>
  <c r="I113" i="47"/>
  <c r="S262" i="47"/>
  <c r="S38" i="47"/>
  <c r="AJ38" i="47" s="1"/>
  <c r="G50" i="47"/>
  <c r="AF315" i="47"/>
  <c r="AI341" i="47"/>
  <c r="B43" i="47"/>
  <c r="M54" i="47"/>
  <c r="I241" i="47"/>
  <c r="I262" i="47" s="1"/>
  <c r="B340" i="47"/>
  <c r="D210" i="47"/>
  <c r="G366" i="47"/>
  <c r="I114" i="47"/>
  <c r="C444" i="47"/>
  <c r="D184" i="47"/>
  <c r="H184" i="47"/>
  <c r="C262" i="47"/>
  <c r="I40" i="47"/>
  <c r="I236" i="47"/>
  <c r="H132" i="47"/>
  <c r="I388" i="47"/>
  <c r="AB315" i="47"/>
  <c r="AG315" i="47"/>
  <c r="V315" i="47"/>
  <c r="AC315" i="47"/>
  <c r="AE315" i="47"/>
  <c r="AA315" i="47"/>
  <c r="W315" i="47"/>
  <c r="AH315" i="47"/>
  <c r="AD315" i="47"/>
  <c r="L419" i="47"/>
  <c r="B35" i="47"/>
  <c r="D132" i="47"/>
  <c r="N367" i="47"/>
  <c r="AJ366" i="47"/>
  <c r="M367" i="47"/>
  <c r="P367" i="47"/>
  <c r="T366" i="47"/>
  <c r="Q367" i="47"/>
  <c r="R367" i="47"/>
  <c r="L367" i="47"/>
  <c r="O367" i="47"/>
  <c r="E236" i="47"/>
  <c r="D418" i="47"/>
  <c r="S314" i="47"/>
  <c r="AI49" i="47"/>
  <c r="V54" i="47"/>
  <c r="E340" i="47"/>
  <c r="D236" i="47"/>
  <c r="I123" i="47"/>
  <c r="Z289" i="47"/>
  <c r="L49" i="47"/>
  <c r="S127" i="47"/>
  <c r="L132" i="47"/>
  <c r="B36" i="47"/>
  <c r="I115" i="47"/>
  <c r="N419" i="47" l="1"/>
  <c r="AI315" i="47"/>
  <c r="M445" i="47"/>
  <c r="T418" i="47"/>
  <c r="R419" i="47"/>
  <c r="T444" i="47"/>
  <c r="O445" i="47"/>
  <c r="S445" i="47" s="1"/>
  <c r="P419" i="47"/>
  <c r="I158" i="47"/>
  <c r="Q445" i="47"/>
  <c r="L445" i="47"/>
  <c r="Q419" i="47"/>
  <c r="O419" i="47"/>
  <c r="S419" i="47" s="1"/>
  <c r="AJ419" i="47" s="1"/>
  <c r="R445" i="47"/>
  <c r="AJ418" i="47"/>
  <c r="G315" i="47"/>
  <c r="E315" i="47"/>
  <c r="C315" i="47"/>
  <c r="B315" i="47"/>
  <c r="F315" i="47"/>
  <c r="H315" i="47"/>
  <c r="D315" i="47"/>
  <c r="AJ127" i="47"/>
  <c r="S132" i="47"/>
  <c r="I35" i="47"/>
  <c r="C419" i="47"/>
  <c r="D419" i="47"/>
  <c r="F419" i="47"/>
  <c r="B419" i="47"/>
  <c r="E419" i="47"/>
  <c r="H419" i="47"/>
  <c r="G419" i="47"/>
  <c r="I47" i="47"/>
  <c r="C393" i="47"/>
  <c r="F393" i="47"/>
  <c r="B393" i="47"/>
  <c r="E393" i="47"/>
  <c r="H393" i="47"/>
  <c r="D393" i="47"/>
  <c r="G393" i="47"/>
  <c r="E51" i="47"/>
  <c r="S49" i="47"/>
  <c r="L54" i="47"/>
  <c r="F185" i="47"/>
  <c r="B185" i="47"/>
  <c r="C185" i="47"/>
  <c r="E185" i="47"/>
  <c r="H185" i="47"/>
  <c r="D185" i="47"/>
  <c r="G185" i="47"/>
  <c r="G54" i="47"/>
  <c r="D445" i="47"/>
  <c r="F445" i="47"/>
  <c r="H445" i="47"/>
  <c r="G445" i="47"/>
  <c r="B445" i="47"/>
  <c r="C445" i="47"/>
  <c r="E445" i="47"/>
  <c r="H54" i="47"/>
  <c r="O315" i="47"/>
  <c r="M315" i="47"/>
  <c r="Q315" i="47"/>
  <c r="AJ314" i="47"/>
  <c r="N315" i="47"/>
  <c r="L315" i="47"/>
  <c r="T314" i="47"/>
  <c r="P315" i="47"/>
  <c r="R315" i="47"/>
  <c r="I43" i="47"/>
  <c r="AI419" i="47"/>
  <c r="S211" i="47"/>
  <c r="AJ211" i="47" s="1"/>
  <c r="S289" i="47"/>
  <c r="S237" i="47"/>
  <c r="AJ237" i="47" s="1"/>
  <c r="AI445" i="47"/>
  <c r="I45" i="47"/>
  <c r="F237" i="47"/>
  <c r="G237" i="47"/>
  <c r="B237" i="47"/>
  <c r="E237" i="47"/>
  <c r="H237" i="47"/>
  <c r="C237" i="47"/>
  <c r="D237" i="47"/>
  <c r="AI289" i="47"/>
  <c r="I48" i="47"/>
  <c r="I81" i="47"/>
  <c r="I39" i="47"/>
  <c r="E132" i="47"/>
  <c r="I154" i="47"/>
  <c r="F211" i="47"/>
  <c r="G211" i="47"/>
  <c r="B211" i="47"/>
  <c r="H211" i="47"/>
  <c r="C211" i="47"/>
  <c r="D211" i="47"/>
  <c r="E211" i="47"/>
  <c r="AI263" i="47"/>
  <c r="I33" i="47"/>
  <c r="S341" i="47"/>
  <c r="AJ341" i="47" s="1"/>
  <c r="G289" i="47"/>
  <c r="B289" i="47"/>
  <c r="H289" i="47"/>
  <c r="C289" i="47"/>
  <c r="D289" i="47"/>
  <c r="F289" i="47"/>
  <c r="E289" i="47"/>
  <c r="C49" i="47"/>
  <c r="C132" i="47"/>
  <c r="B49" i="47"/>
  <c r="B54" i="47" s="1"/>
  <c r="I127" i="47"/>
  <c r="I132" i="47" s="1"/>
  <c r="B132" i="47"/>
  <c r="M263" i="47"/>
  <c r="Q263" i="47"/>
  <c r="O263" i="47"/>
  <c r="R263" i="47"/>
  <c r="AJ262" i="47"/>
  <c r="L263" i="47"/>
  <c r="N263" i="47"/>
  <c r="P263" i="47"/>
  <c r="T262" i="47"/>
  <c r="I36" i="47"/>
  <c r="S367" i="47"/>
  <c r="R54" i="47"/>
  <c r="AI367" i="47"/>
  <c r="I44" i="47"/>
  <c r="I41" i="47"/>
  <c r="H52" i="47"/>
  <c r="B50" i="47"/>
  <c r="F159" i="47"/>
  <c r="D159" i="47"/>
  <c r="B159" i="47"/>
  <c r="H159" i="47"/>
  <c r="E159" i="47"/>
  <c r="C159" i="47"/>
  <c r="G159" i="47"/>
  <c r="D341" i="47"/>
  <c r="H341" i="47"/>
  <c r="G341" i="47"/>
  <c r="F341" i="47"/>
  <c r="C341" i="47"/>
  <c r="E341" i="47"/>
  <c r="B341" i="47"/>
  <c r="O159" i="47"/>
  <c r="R159" i="47"/>
  <c r="Q159" i="47"/>
  <c r="L159" i="47"/>
  <c r="M159" i="47"/>
  <c r="P159" i="47"/>
  <c r="N159" i="47"/>
  <c r="AJ158" i="47"/>
  <c r="T158" i="47"/>
  <c r="I38" i="47"/>
  <c r="B263" i="47"/>
  <c r="D263" i="47"/>
  <c r="C263" i="47"/>
  <c r="E263" i="47"/>
  <c r="H263" i="47"/>
  <c r="G263" i="47"/>
  <c r="F263" i="47"/>
  <c r="Q185" i="47"/>
  <c r="O185" i="47"/>
  <c r="AJ184" i="47"/>
  <c r="T184" i="47"/>
  <c r="M185" i="47"/>
  <c r="R185" i="47"/>
  <c r="N185" i="47"/>
  <c r="P185" i="47"/>
  <c r="L185" i="47"/>
  <c r="I34" i="47"/>
  <c r="R393" i="47"/>
  <c r="L393" i="47"/>
  <c r="Q393" i="47"/>
  <c r="O393" i="47"/>
  <c r="N393" i="47"/>
  <c r="M393" i="47"/>
  <c r="P393" i="47"/>
  <c r="I37" i="47"/>
  <c r="O54" i="47"/>
  <c r="I185" i="47" l="1"/>
  <c r="E133" i="47"/>
  <c r="G133" i="47"/>
  <c r="H133" i="47"/>
  <c r="F133" i="47"/>
  <c r="D133" i="47"/>
  <c r="B133" i="47"/>
  <c r="C133" i="47"/>
  <c r="I211" i="47"/>
  <c r="I237" i="47"/>
  <c r="I341" i="47"/>
  <c r="B51" i="47"/>
  <c r="I129" i="47"/>
  <c r="I315" i="47"/>
  <c r="S263" i="47"/>
  <c r="AJ263" i="47" s="1"/>
  <c r="AJ289" i="47"/>
  <c r="AJ49" i="47"/>
  <c r="S54" i="47"/>
  <c r="Q133" i="47"/>
  <c r="O133" i="47"/>
  <c r="L133" i="47"/>
  <c r="N133" i="47"/>
  <c r="R133" i="47"/>
  <c r="P133" i="47"/>
  <c r="M133" i="47"/>
  <c r="S393" i="47"/>
  <c r="I445" i="47"/>
  <c r="I263" i="47"/>
  <c r="I159" i="47"/>
  <c r="I49" i="47"/>
  <c r="I393" i="47"/>
  <c r="I419" i="47"/>
  <c r="I50" i="47"/>
  <c r="S185" i="47"/>
  <c r="AJ185" i="47" s="1"/>
  <c r="AJ445" i="47"/>
  <c r="S159" i="47"/>
  <c r="AJ159" i="47" s="1"/>
  <c r="AJ367" i="47"/>
  <c r="I289" i="47"/>
  <c r="S315" i="47"/>
  <c r="AJ315" i="47" s="1"/>
  <c r="E52" i="47"/>
  <c r="I130" i="47"/>
  <c r="I133" i="47" l="1"/>
  <c r="I52" i="47"/>
  <c r="S133" i="47"/>
  <c r="AJ133" i="47" s="1"/>
  <c r="P55" i="47"/>
  <c r="M55" i="47"/>
  <c r="O55" i="47"/>
  <c r="Q55" i="47"/>
  <c r="N55" i="47"/>
  <c r="R55" i="47"/>
  <c r="L55" i="47"/>
  <c r="I51" i="47"/>
  <c r="S55" i="47" l="1"/>
  <c r="I517" i="46" l="1"/>
  <c r="I511" i="46"/>
  <c r="I482" i="46" l="1"/>
  <c r="I488" i="46"/>
  <c r="I504" i="46"/>
  <c r="I508" i="46"/>
  <c r="I512" i="46"/>
  <c r="I516" i="46"/>
  <c r="I520" i="46"/>
  <c r="I553" i="46"/>
  <c r="I557" i="46"/>
  <c r="I561" i="46"/>
  <c r="I565" i="46"/>
  <c r="I569" i="46"/>
  <c r="I573" i="46"/>
  <c r="I449" i="46"/>
  <c r="I453" i="46"/>
  <c r="I457" i="46"/>
  <c r="I461" i="46"/>
  <c r="I465" i="46"/>
  <c r="I469" i="46"/>
  <c r="I478" i="46"/>
  <c r="I483" i="46"/>
  <c r="I493" i="46"/>
  <c r="I527" i="46"/>
  <c r="I531" i="46"/>
  <c r="I535" i="46"/>
  <c r="I539" i="46"/>
  <c r="I543" i="46"/>
  <c r="I547" i="46"/>
  <c r="I554" i="46"/>
  <c r="I570" i="46"/>
  <c r="I462" i="46"/>
  <c r="I490" i="46"/>
  <c r="I544" i="46"/>
  <c r="I485" i="46"/>
  <c r="I502" i="46"/>
  <c r="I506" i="46"/>
  <c r="I510" i="46"/>
  <c r="I514" i="46"/>
  <c r="I518" i="46"/>
  <c r="I555" i="46"/>
  <c r="I559" i="46"/>
  <c r="I563" i="46"/>
  <c r="I567" i="46"/>
  <c r="I571" i="46"/>
  <c r="F60" i="46"/>
  <c r="I450" i="46"/>
  <c r="I479" i="46"/>
  <c r="I451" i="46"/>
  <c r="I459" i="46"/>
  <c r="I476" i="46"/>
  <c r="I480" i="46"/>
  <c r="I486" i="46"/>
  <c r="I491" i="46"/>
  <c r="I495" i="46"/>
  <c r="I529" i="46"/>
  <c r="I533" i="46"/>
  <c r="I537" i="46"/>
  <c r="I541" i="46"/>
  <c r="I545" i="46"/>
  <c r="I489" i="46"/>
  <c r="I501" i="46"/>
  <c r="I509" i="46"/>
  <c r="I513" i="46"/>
  <c r="I558" i="46"/>
  <c r="I562" i="46"/>
  <c r="I454" i="46"/>
  <c r="I484" i="46"/>
  <c r="I528" i="46"/>
  <c r="I532" i="46"/>
  <c r="I540" i="46"/>
  <c r="I487" i="46"/>
  <c r="I503" i="46"/>
  <c r="I507" i="46"/>
  <c r="I515" i="46"/>
  <c r="I519" i="46"/>
  <c r="I556" i="46"/>
  <c r="I560" i="46"/>
  <c r="I564" i="46"/>
  <c r="I568" i="46"/>
  <c r="I572" i="46"/>
  <c r="I505" i="46"/>
  <c r="I521" i="46"/>
  <c r="I566" i="46"/>
  <c r="I466" i="46"/>
  <c r="I494" i="46"/>
  <c r="I536" i="46"/>
  <c r="I452" i="46"/>
  <c r="I468" i="46"/>
  <c r="I477" i="46"/>
  <c r="I481" i="46"/>
  <c r="I492" i="46"/>
  <c r="I530" i="46"/>
  <c r="I534" i="46"/>
  <c r="I538" i="46"/>
  <c r="I542" i="46"/>
  <c r="I546" i="46"/>
  <c r="P95" i="46"/>
  <c r="AI154" i="46"/>
  <c r="AI157" i="46"/>
  <c r="AH42" i="46"/>
  <c r="AI261" i="46"/>
  <c r="AI235" i="46"/>
  <c r="AH314" i="46"/>
  <c r="AI336" i="46"/>
  <c r="AE392" i="46"/>
  <c r="AG45" i="46" l="1"/>
  <c r="AH41" i="46"/>
  <c r="AH37" i="46"/>
  <c r="F67" i="46"/>
  <c r="AC210" i="46"/>
  <c r="AG50" i="46"/>
  <c r="AH46" i="46"/>
  <c r="AI313" i="46"/>
  <c r="AH47" i="46"/>
  <c r="AI287" i="46"/>
  <c r="AH43" i="46"/>
  <c r="AH35" i="46"/>
  <c r="AG38" i="46"/>
  <c r="F72" i="46"/>
  <c r="AE53" i="46"/>
  <c r="AI416" i="46"/>
  <c r="AH444" i="46"/>
  <c r="AI364" i="46"/>
  <c r="AC392" i="46"/>
  <c r="AE366" i="46"/>
  <c r="AI339" i="46"/>
  <c r="AG314" i="46"/>
  <c r="AH53" i="46"/>
  <c r="AG236" i="46"/>
  <c r="AG51" i="46"/>
  <c r="AE210" i="46"/>
  <c r="AG52" i="46"/>
  <c r="AG48" i="46"/>
  <c r="AI155" i="46"/>
  <c r="Z53" i="46"/>
  <c r="AF50" i="46"/>
  <c r="Z49" i="46"/>
  <c r="AG43" i="46"/>
  <c r="AG35" i="46"/>
  <c r="AD34" i="46"/>
  <c r="AG418" i="46"/>
  <c r="AF611" i="46"/>
  <c r="AF618" i="46"/>
  <c r="AG288" i="46"/>
  <c r="AG392" i="46"/>
  <c r="AI284" i="46"/>
  <c r="AI365" i="46"/>
  <c r="AE314" i="46"/>
  <c r="AH366" i="46"/>
  <c r="AC366" i="46"/>
  <c r="AI345" i="46"/>
  <c r="V49" i="46"/>
  <c r="AH210" i="46"/>
  <c r="AH44" i="46"/>
  <c r="AG36" i="46"/>
  <c r="AH158" i="46"/>
  <c r="AG34" i="46"/>
  <c r="AI442" i="46"/>
  <c r="AI417" i="46"/>
  <c r="AH262" i="46"/>
  <c r="AH392" i="46"/>
  <c r="AC314" i="46"/>
  <c r="AH340" i="46"/>
  <c r="AI232" i="46"/>
  <c r="AI414" i="46"/>
  <c r="AI268" i="46"/>
  <c r="AI443" i="46"/>
  <c r="W444" i="46"/>
  <c r="AI374" i="46"/>
  <c r="W392" i="46"/>
  <c r="AD418" i="46"/>
  <c r="AI387" i="46"/>
  <c r="AI346" i="46"/>
  <c r="AD340" i="46"/>
  <c r="AI300" i="46"/>
  <c r="AI359" i="46"/>
  <c r="AD366" i="46"/>
  <c r="V288" i="46"/>
  <c r="AI267" i="46"/>
  <c r="W262" i="46"/>
  <c r="AI202" i="46"/>
  <c r="AH236" i="46"/>
  <c r="AI167" i="46"/>
  <c r="AF53" i="46"/>
  <c r="X52" i="46"/>
  <c r="Z50" i="46"/>
  <c r="AE48" i="46"/>
  <c r="AC45" i="46"/>
  <c r="V44" i="46"/>
  <c r="AI122" i="46"/>
  <c r="AE40" i="46"/>
  <c r="AD37" i="46"/>
  <c r="V36" i="46"/>
  <c r="AI114" i="46"/>
  <c r="AA184" i="46"/>
  <c r="Z51" i="46"/>
  <c r="AA52" i="46"/>
  <c r="W51" i="46"/>
  <c r="AE49" i="46"/>
  <c r="AG46" i="46"/>
  <c r="AD45" i="46"/>
  <c r="AG42" i="46"/>
  <c r="AC41" i="46"/>
  <c r="AH38" i="46"/>
  <c r="AC37" i="46"/>
  <c r="AH34" i="46"/>
  <c r="AC33" i="46"/>
  <c r="AC132" i="46"/>
  <c r="P102" i="46"/>
  <c r="P24" i="46" s="1"/>
  <c r="P86" i="46"/>
  <c r="P8" i="46" s="1"/>
  <c r="F70" i="46"/>
  <c r="I460" i="46"/>
  <c r="F496" i="46"/>
  <c r="I475" i="46"/>
  <c r="I496" i="46" s="1"/>
  <c r="F65" i="46"/>
  <c r="I455" i="46"/>
  <c r="F71" i="46"/>
  <c r="AI435" i="46"/>
  <c r="AI408" i="46"/>
  <c r="AA418" i="46"/>
  <c r="AI391" i="46"/>
  <c r="Y392" i="46"/>
  <c r="AA340" i="46"/>
  <c r="AD314" i="46"/>
  <c r="AI282" i="46"/>
  <c r="AI360" i="46"/>
  <c r="AI332" i="46"/>
  <c r="AI276" i="46"/>
  <c r="AI260" i="46"/>
  <c r="V236" i="46"/>
  <c r="AI215" i="46"/>
  <c r="AI194" i="46"/>
  <c r="W288" i="46"/>
  <c r="AI208" i="46"/>
  <c r="AI197" i="46"/>
  <c r="AI193" i="46"/>
  <c r="AI190" i="46"/>
  <c r="AI143" i="46"/>
  <c r="AD53" i="46"/>
  <c r="V52" i="46"/>
  <c r="AI130" i="46"/>
  <c r="X50" i="46"/>
  <c r="AC48" i="46"/>
  <c r="V47" i="46"/>
  <c r="AI125" i="46"/>
  <c r="AC40" i="46"/>
  <c r="V39" i="46"/>
  <c r="AI117" i="46"/>
  <c r="AI183" i="46"/>
  <c r="Y47" i="46"/>
  <c r="AG158" i="46"/>
  <c r="AC53" i="46"/>
  <c r="Y52" i="46"/>
  <c r="AH50" i="46"/>
  <c r="AC49" i="46"/>
  <c r="W48" i="46"/>
  <c r="AE46" i="46"/>
  <c r="W44" i="46"/>
  <c r="AE42" i="46"/>
  <c r="V40" i="46"/>
  <c r="AI118" i="46"/>
  <c r="W36" i="46"/>
  <c r="Z33" i="46"/>
  <c r="Z132" i="46"/>
  <c r="AF622" i="46"/>
  <c r="P100" i="46"/>
  <c r="P22" i="46" s="1"/>
  <c r="P89" i="46"/>
  <c r="P11" i="46" s="1"/>
  <c r="AI311" i="46"/>
  <c r="F76" i="46"/>
  <c r="F574" i="46"/>
  <c r="AG184" i="46"/>
  <c r="AG262" i="46"/>
  <c r="AI170" i="46"/>
  <c r="AI141" i="46"/>
  <c r="V42" i="46"/>
  <c r="AI120" i="46"/>
  <c r="AD35" i="46"/>
  <c r="W52" i="46"/>
  <c r="AD38" i="46"/>
  <c r="X33" i="46"/>
  <c r="X132" i="46"/>
  <c r="P98" i="46"/>
  <c r="P20" i="46" s="1"/>
  <c r="F66" i="46"/>
  <c r="I456" i="46"/>
  <c r="V366" i="46"/>
  <c r="AI404" i="46"/>
  <c r="AI348" i="46"/>
  <c r="AE340" i="46"/>
  <c r="AI258" i="46"/>
  <c r="AC51" i="46"/>
  <c r="V45" i="46"/>
  <c r="AI123" i="46"/>
  <c r="AC38" i="46"/>
  <c r="AF33" i="46"/>
  <c r="AF132" i="46"/>
  <c r="AI180" i="46"/>
  <c r="AD50" i="46"/>
  <c r="W45" i="46"/>
  <c r="V41" i="46"/>
  <c r="AI119" i="46"/>
  <c r="V37" i="46"/>
  <c r="AI115" i="46"/>
  <c r="V33" i="46"/>
  <c r="AI111" i="46"/>
  <c r="V132" i="46"/>
  <c r="AF612" i="46"/>
  <c r="AF624" i="46"/>
  <c r="AI433" i="46"/>
  <c r="AI399" i="46"/>
  <c r="AC418" i="46"/>
  <c r="AI378" i="46"/>
  <c r="AI402" i="46"/>
  <c r="AI362" i="46"/>
  <c r="AI333" i="46"/>
  <c r="AI304" i="46"/>
  <c r="W314" i="46"/>
  <c r="AI283" i="46"/>
  <c r="AI337" i="46"/>
  <c r="AC340" i="46"/>
  <c r="V314" i="46"/>
  <c r="AI293" i="46"/>
  <c r="AI286" i="46"/>
  <c r="AE288" i="46"/>
  <c r="AI219" i="46"/>
  <c r="AI195" i="46"/>
  <c r="AH288" i="46"/>
  <c r="AC262" i="46"/>
  <c r="AI227" i="46"/>
  <c r="AI176" i="46"/>
  <c r="AI152" i="46"/>
  <c r="AI139" i="46"/>
  <c r="AD158" i="46"/>
  <c r="W53" i="46"/>
  <c r="X51" i="46"/>
  <c r="AD49" i="46"/>
  <c r="V48" i="46"/>
  <c r="AI126" i="46"/>
  <c r="AA46" i="46"/>
  <c r="AD41" i="46"/>
  <c r="AE36" i="46"/>
  <c r="AD33" i="46"/>
  <c r="AD132" i="46"/>
  <c r="V53" i="46"/>
  <c r="AI131" i="46"/>
  <c r="AF51" i="46"/>
  <c r="AA50" i="46"/>
  <c r="AH48" i="46"/>
  <c r="AC47" i="46"/>
  <c r="AG44" i="46"/>
  <c r="AC43" i="46"/>
  <c r="AH40" i="46"/>
  <c r="AC39" i="46"/>
  <c r="AH36" i="46"/>
  <c r="AC35" i="46"/>
  <c r="AF617" i="46"/>
  <c r="AF607" i="46"/>
  <c r="AF615" i="46"/>
  <c r="P105" i="46"/>
  <c r="P27" i="46" s="1"/>
  <c r="P85" i="46"/>
  <c r="F73" i="46"/>
  <c r="I463" i="46"/>
  <c r="I548" i="46"/>
  <c r="F79" i="46"/>
  <c r="F63" i="46"/>
  <c r="AG340" i="46"/>
  <c r="AI230" i="46"/>
  <c r="AA210" i="46"/>
  <c r="AE184" i="46"/>
  <c r="AE38" i="46"/>
  <c r="W184" i="46"/>
  <c r="F15" i="46"/>
  <c r="I67" i="46"/>
  <c r="AI203" i="46"/>
  <c r="AI209" i="46"/>
  <c r="AD210" i="46"/>
  <c r="W37" i="46"/>
  <c r="AI189" i="46"/>
  <c r="V210" i="46"/>
  <c r="AH51" i="46"/>
  <c r="AE39" i="46"/>
  <c r="P97" i="46"/>
  <c r="P19" i="46" s="1"/>
  <c r="AI389" i="46"/>
  <c r="AI312" i="46"/>
  <c r="AI307" i="46"/>
  <c r="AG40" i="46"/>
  <c r="AI309" i="46"/>
  <c r="AI269" i="46"/>
  <c r="AC288" i="46"/>
  <c r="AI251" i="46"/>
  <c r="AD262" i="46"/>
  <c r="AI217" i="46"/>
  <c r="AE236" i="46"/>
  <c r="AI206" i="46"/>
  <c r="AI201" i="46"/>
  <c r="AI198" i="46"/>
  <c r="AI234" i="46"/>
  <c r="W236" i="46"/>
  <c r="AI192" i="46"/>
  <c r="AI181" i="46"/>
  <c r="AI147" i="46"/>
  <c r="AA158" i="46"/>
  <c r="AE52" i="46"/>
  <c r="V51" i="46"/>
  <c r="AI129" i="46"/>
  <c r="AA49" i="46"/>
  <c r="AD44" i="46"/>
  <c r="V43" i="46"/>
  <c r="AI121" i="46"/>
  <c r="AC36" i="46"/>
  <c r="W35" i="46"/>
  <c r="AA33" i="46"/>
  <c r="AA132" i="46"/>
  <c r="AH184" i="46"/>
  <c r="AH52" i="46"/>
  <c r="AD51" i="46"/>
  <c r="Y50" i="46"/>
  <c r="AA47" i="46"/>
  <c r="V46" i="46"/>
  <c r="AI124" i="46"/>
  <c r="AE44" i="46"/>
  <c r="AA43" i="46"/>
  <c r="W42" i="46"/>
  <c r="AA39" i="46"/>
  <c r="W38" i="46"/>
  <c r="W34" i="46"/>
  <c r="P101" i="46"/>
  <c r="P23" i="46" s="1"/>
  <c r="AF619" i="46"/>
  <c r="AF609" i="46"/>
  <c r="AF614" i="46"/>
  <c r="P93" i="46"/>
  <c r="P15" i="46" s="1"/>
  <c r="P87" i="46"/>
  <c r="P9" i="46" s="1"/>
  <c r="P90" i="46"/>
  <c r="P12" i="46" s="1"/>
  <c r="F78" i="46"/>
  <c r="F62" i="46"/>
  <c r="F64" i="46"/>
  <c r="F470" i="46"/>
  <c r="V392" i="46"/>
  <c r="AI371" i="46"/>
  <c r="AI356" i="46"/>
  <c r="W366" i="46"/>
  <c r="AI329" i="46"/>
  <c r="AI325" i="46"/>
  <c r="AI247" i="46"/>
  <c r="AI243" i="46"/>
  <c r="AA53" i="46"/>
  <c r="V50" i="46"/>
  <c r="AI128" i="46"/>
  <c r="AD43" i="46"/>
  <c r="AA40" i="46"/>
  <c r="V34" i="46"/>
  <c r="AI112" i="46"/>
  <c r="Z42" i="46"/>
  <c r="AE158" i="46"/>
  <c r="AC46" i="46"/>
  <c r="AH49" i="46"/>
  <c r="F68" i="46"/>
  <c r="I458" i="46"/>
  <c r="F77" i="46"/>
  <c r="I467" i="46"/>
  <c r="F20" i="46"/>
  <c r="I72" i="46"/>
  <c r="I574" i="46"/>
  <c r="AI428" i="46"/>
  <c r="AI388" i="46"/>
  <c r="AI384" i="46"/>
  <c r="W340" i="46"/>
  <c r="AI285" i="46"/>
  <c r="AI357" i="46"/>
  <c r="AI296" i="46"/>
  <c r="AI259" i="46"/>
  <c r="AI248" i="46"/>
  <c r="AE262" i="46"/>
  <c r="AA236" i="46"/>
  <c r="AI191" i="46"/>
  <c r="AI156" i="46"/>
  <c r="AI168" i="46"/>
  <c r="Y36" i="46"/>
  <c r="X53" i="46"/>
  <c r="AE43" i="46"/>
  <c r="AA38" i="46"/>
  <c r="AA34" i="46"/>
  <c r="F61" i="46"/>
  <c r="F548" i="46"/>
  <c r="AD444" i="46"/>
  <c r="AI430" i="46"/>
  <c r="W39" i="46"/>
  <c r="AI425" i="46"/>
  <c r="AD392" i="46"/>
  <c r="AI398" i="46"/>
  <c r="AA444" i="46"/>
  <c r="AI441" i="46"/>
  <c r="AE444" i="46"/>
  <c r="AI412" i="46"/>
  <c r="AI405" i="46"/>
  <c r="AI381" i="46"/>
  <c r="AA41" i="46"/>
  <c r="AA392" i="46"/>
  <c r="AI403" i="46"/>
  <c r="AH418" i="46"/>
  <c r="AI310" i="46"/>
  <c r="AI294" i="46"/>
  <c r="AI354" i="46"/>
  <c r="AI347" i="46"/>
  <c r="AI306" i="46"/>
  <c r="AI299" i="46"/>
  <c r="AI272" i="46"/>
  <c r="AI254" i="46"/>
  <c r="AA262" i="46"/>
  <c r="AI222" i="46"/>
  <c r="AC236" i="46"/>
  <c r="AI196" i="46"/>
  <c r="AD288" i="46"/>
  <c r="AI245" i="46"/>
  <c r="X236" i="46"/>
  <c r="W210" i="46"/>
  <c r="AI163" i="46"/>
  <c r="V184" i="46"/>
  <c r="Y41" i="46"/>
  <c r="AC52" i="46"/>
  <c r="AE50" i="46"/>
  <c r="AD47" i="46"/>
  <c r="W46" i="46"/>
  <c r="AD39" i="46"/>
  <c r="V38" i="46"/>
  <c r="AI116" i="46"/>
  <c r="AE34" i="46"/>
  <c r="Y33" i="46"/>
  <c r="Y132" i="46"/>
  <c r="AF210" i="46"/>
  <c r="Z44" i="46"/>
  <c r="AI145" i="46"/>
  <c r="V158" i="46"/>
  <c r="AI137" i="46"/>
  <c r="AF52" i="46"/>
  <c r="AA51" i="46"/>
  <c r="W50" i="46"/>
  <c r="AD48" i="46"/>
  <c r="AH45" i="46"/>
  <c r="AC44" i="46"/>
  <c r="AG41" i="46"/>
  <c r="AD40" i="46"/>
  <c r="AD36" i="46"/>
  <c r="AG33" i="46"/>
  <c r="AG132" i="46"/>
  <c r="AF610" i="46"/>
  <c r="AF605" i="46"/>
  <c r="P88" i="46"/>
  <c r="P10" i="46" s="1"/>
  <c r="P104" i="46"/>
  <c r="P26" i="46" s="1"/>
  <c r="F74" i="46"/>
  <c r="I464" i="46"/>
  <c r="I470" i="46" s="1"/>
  <c r="F522" i="46"/>
  <c r="F75" i="46"/>
  <c r="AH132" i="46"/>
  <c r="V444" i="46"/>
  <c r="AI423" i="46"/>
  <c r="AI385" i="46"/>
  <c r="AI380" i="46"/>
  <c r="AI298" i="46"/>
  <c r="AI353" i="46"/>
  <c r="AI242" i="46"/>
  <c r="AI200" i="46"/>
  <c r="AD236" i="46"/>
  <c r="AE51" i="46"/>
  <c r="Y37" i="46"/>
  <c r="AG47" i="46"/>
  <c r="AC42" i="46"/>
  <c r="F8" i="46"/>
  <c r="I60" i="46"/>
  <c r="AI406" i="46"/>
  <c r="AI424" i="46"/>
  <c r="AI411" i="46"/>
  <c r="AI407" i="46"/>
  <c r="AE418" i="46"/>
  <c r="AI375" i="46"/>
  <c r="W418" i="46"/>
  <c r="AI373" i="46"/>
  <c r="AI322" i="46"/>
  <c r="AI361" i="46"/>
  <c r="Z340" i="46"/>
  <c r="AI256" i="46"/>
  <c r="AI218" i="46"/>
  <c r="AC184" i="46"/>
  <c r="Y53" i="46"/>
  <c r="AD46" i="46"/>
  <c r="AI177" i="46"/>
  <c r="AI144" i="46"/>
  <c r="AC158" i="46"/>
  <c r="AE47" i="46"/>
  <c r="AA42" i="46"/>
  <c r="AE35" i="46"/>
  <c r="AH39" i="46"/>
  <c r="AI440" i="46"/>
  <c r="AI415" i="46"/>
  <c r="AI431" i="46"/>
  <c r="AI426" i="46"/>
  <c r="AC444" i="46"/>
  <c r="AI413" i="46"/>
  <c r="AI409" i="46"/>
  <c r="AI400" i="46"/>
  <c r="V418" i="46"/>
  <c r="AI397" i="46"/>
  <c r="AI379" i="46"/>
  <c r="AI376" i="46"/>
  <c r="AI363" i="46"/>
  <c r="AI390" i="46"/>
  <c r="AI382" i="46"/>
  <c r="AI334" i="46"/>
  <c r="AI308" i="46"/>
  <c r="AI305" i="46"/>
  <c r="AA45" i="46"/>
  <c r="AI355" i="46"/>
  <c r="AI351" i="46"/>
  <c r="AI338" i="46"/>
  <c r="AI335" i="46"/>
  <c r="V340" i="46"/>
  <c r="AI319" i="46"/>
  <c r="AI301" i="46"/>
  <c r="AI270" i="46"/>
  <c r="AF288" i="46"/>
  <c r="AI249" i="46"/>
  <c r="Z262" i="46"/>
  <c r="AI233" i="46"/>
  <c r="AI220" i="46"/>
  <c r="AI204" i="46"/>
  <c r="AI199" i="46"/>
  <c r="AI277" i="46"/>
  <c r="AI273" i="46"/>
  <c r="V262" i="46"/>
  <c r="AI241" i="46"/>
  <c r="AI207" i="46"/>
  <c r="AG210" i="46"/>
  <c r="W158" i="46"/>
  <c r="Z52" i="46"/>
  <c r="AC50" i="46"/>
  <c r="W49" i="46"/>
  <c r="AE45" i="46"/>
  <c r="AD42" i="46"/>
  <c r="W41" i="46"/>
  <c r="Z39" i="46"/>
  <c r="X36" i="46"/>
  <c r="AC34" i="46"/>
  <c r="W33" i="46"/>
  <c r="W132" i="46"/>
  <c r="AI182" i="46"/>
  <c r="AF46" i="46"/>
  <c r="AD184" i="46"/>
  <c r="AI146" i="46"/>
  <c r="AI142" i="46"/>
  <c r="AI138" i="46"/>
  <c r="AG53" i="46"/>
  <c r="AD52" i="46"/>
  <c r="Y51" i="46"/>
  <c r="AG49" i="46"/>
  <c r="AA48" i="46"/>
  <c r="W47" i="46"/>
  <c r="AA44" i="46"/>
  <c r="W43" i="46"/>
  <c r="AE41" i="46"/>
  <c r="AE37" i="46"/>
  <c r="AA36" i="46"/>
  <c r="V35" i="46"/>
  <c r="AI113" i="46"/>
  <c r="AE33" i="46"/>
  <c r="AE132" i="46"/>
  <c r="AF623" i="46"/>
  <c r="P103" i="46"/>
  <c r="P25" i="46" s="1"/>
  <c r="I522" i="46"/>
  <c r="F69" i="46"/>
  <c r="AI127" i="46"/>
  <c r="F59" i="46"/>
  <c r="AH33" i="46"/>
  <c r="Y39" i="46" l="1"/>
  <c r="X35" i="46"/>
  <c r="Z158" i="46"/>
  <c r="AF44" i="46"/>
  <c r="AI439" i="46"/>
  <c r="AF41" i="46"/>
  <c r="AI330" i="46"/>
  <c r="X418" i="46"/>
  <c r="X419" i="46" s="1"/>
  <c r="X42" i="46"/>
  <c r="AF340" i="46"/>
  <c r="Z418" i="46"/>
  <c r="AF158" i="46"/>
  <c r="AI223" i="46"/>
  <c r="Y444" i="46"/>
  <c r="AI444" i="46" s="1"/>
  <c r="AI166" i="46"/>
  <c r="Y43" i="46"/>
  <c r="AF366" i="46"/>
  <c r="AF418" i="46"/>
  <c r="AF444" i="46"/>
  <c r="AI253" i="46"/>
  <c r="AI178" i="46"/>
  <c r="AI164" i="46"/>
  <c r="AF49" i="46"/>
  <c r="AF236" i="46"/>
  <c r="X340" i="46"/>
  <c r="Z38" i="46"/>
  <c r="AI436" i="46"/>
  <c r="AF43" i="46"/>
  <c r="AF262" i="46"/>
  <c r="AI324" i="46"/>
  <c r="AI252" i="46"/>
  <c r="AI328" i="46"/>
  <c r="AG444" i="46"/>
  <c r="AF38" i="46"/>
  <c r="AI349" i="46"/>
  <c r="AF39" i="46"/>
  <c r="Z184" i="46"/>
  <c r="X47" i="46"/>
  <c r="AI47" i="46" s="1"/>
  <c r="Z444" i="46"/>
  <c r="Z47" i="46"/>
  <c r="AI437" i="46"/>
  <c r="Y40" i="46"/>
  <c r="Y236" i="46"/>
  <c r="Y237" i="46" s="1"/>
  <c r="Y210" i="46"/>
  <c r="AF37" i="46"/>
  <c r="AF45" i="46"/>
  <c r="AI224" i="46"/>
  <c r="Y340" i="46"/>
  <c r="AI321" i="46"/>
  <c r="AI438" i="46"/>
  <c r="X41" i="46"/>
  <c r="AI41" i="46" s="1"/>
  <c r="AA366" i="46"/>
  <c r="AI358" i="46"/>
  <c r="Y45" i="46"/>
  <c r="AI226" i="46"/>
  <c r="AF42" i="46"/>
  <c r="Z288" i="46"/>
  <c r="AI295" i="46"/>
  <c r="AG366" i="46"/>
  <c r="AF40" i="46"/>
  <c r="AI302" i="46"/>
  <c r="X46" i="46"/>
  <c r="X44" i="46"/>
  <c r="Z210" i="46"/>
  <c r="Z46" i="46"/>
  <c r="AI383" i="46"/>
  <c r="AI231" i="46"/>
  <c r="AI427" i="46"/>
  <c r="AI401" i="46"/>
  <c r="AF47" i="46"/>
  <c r="AI432" i="46"/>
  <c r="AF184" i="46"/>
  <c r="AI149" i="46"/>
  <c r="AI225" i="46"/>
  <c r="AI174" i="46"/>
  <c r="Z236" i="46"/>
  <c r="Y44" i="46"/>
  <c r="Z48" i="46"/>
  <c r="AI205" i="46"/>
  <c r="AI228" i="46"/>
  <c r="AI257" i="46"/>
  <c r="AI327" i="46"/>
  <c r="Z366" i="46"/>
  <c r="AI331" i="46"/>
  <c r="AI386" i="46"/>
  <c r="AI271" i="46"/>
  <c r="AI350" i="46"/>
  <c r="AI278" i="46"/>
  <c r="AF34" i="46"/>
  <c r="AI172" i="46"/>
  <c r="Z41" i="46"/>
  <c r="Y48" i="46"/>
  <c r="X45" i="46"/>
  <c r="AI255" i="46"/>
  <c r="AF36" i="46"/>
  <c r="AI221" i="46"/>
  <c r="AI246" i="46"/>
  <c r="AI244" i="46"/>
  <c r="AI165" i="46"/>
  <c r="AF392" i="46"/>
  <c r="Y418" i="46"/>
  <c r="Y34" i="46"/>
  <c r="AF48" i="46"/>
  <c r="Y49" i="46"/>
  <c r="AF314" i="46"/>
  <c r="Y314" i="46"/>
  <c r="AI410" i="46"/>
  <c r="AI250" i="46"/>
  <c r="X49" i="46"/>
  <c r="AI49" i="46" s="1"/>
  <c r="AI281" i="46"/>
  <c r="AA37" i="46"/>
  <c r="AI434" i="46"/>
  <c r="AI280" i="46"/>
  <c r="AI173" i="46"/>
  <c r="Y262" i="46"/>
  <c r="Z43" i="46"/>
  <c r="AA35" i="46"/>
  <c r="AI275" i="46"/>
  <c r="X39" i="46"/>
  <c r="H471" i="46"/>
  <c r="C471" i="46"/>
  <c r="B471" i="46"/>
  <c r="F471" i="46"/>
  <c r="D471" i="46"/>
  <c r="G471" i="46"/>
  <c r="E471" i="46"/>
  <c r="Y211" i="46"/>
  <c r="L35" i="46"/>
  <c r="S113" i="46"/>
  <c r="O52" i="46"/>
  <c r="L47" i="46"/>
  <c r="S125" i="46"/>
  <c r="L366" i="46"/>
  <c r="S345" i="46"/>
  <c r="R51" i="46"/>
  <c r="M33" i="46"/>
  <c r="M132" i="46"/>
  <c r="S440" i="46"/>
  <c r="L49" i="46"/>
  <c r="AF621" i="46"/>
  <c r="AI179" i="46"/>
  <c r="AI323" i="46"/>
  <c r="AI279" i="46"/>
  <c r="F25" i="46"/>
  <c r="I77" i="46"/>
  <c r="Y46" i="46"/>
  <c r="AI46" i="46" s="1"/>
  <c r="X184" i="46"/>
  <c r="AI326" i="46"/>
  <c r="F27" i="46"/>
  <c r="I79" i="46"/>
  <c r="S143" i="46"/>
  <c r="Z392" i="46"/>
  <c r="X444" i="46"/>
  <c r="S437" i="46"/>
  <c r="X40" i="46"/>
  <c r="AI140" i="46"/>
  <c r="X210" i="46"/>
  <c r="L43" i="46"/>
  <c r="S121" i="46"/>
  <c r="L45" i="46"/>
  <c r="S123" i="46"/>
  <c r="L52" i="46"/>
  <c r="S293" i="46"/>
  <c r="L314" i="46"/>
  <c r="N33" i="46"/>
  <c r="N132" i="46"/>
  <c r="S124" i="46"/>
  <c r="N51" i="46"/>
  <c r="S241" i="46"/>
  <c r="L262" i="46"/>
  <c r="L340" i="46"/>
  <c r="S319" i="46"/>
  <c r="F7" i="46"/>
  <c r="I59" i="46"/>
  <c r="F80" i="46"/>
  <c r="Q44" i="46"/>
  <c r="AI216" i="46"/>
  <c r="AA288" i="46"/>
  <c r="S249" i="46"/>
  <c r="AI175" i="46"/>
  <c r="AI169" i="46"/>
  <c r="AI297" i="46"/>
  <c r="AI320" i="46"/>
  <c r="S380" i="46"/>
  <c r="AI303" i="46"/>
  <c r="X366" i="46"/>
  <c r="AI210" i="46"/>
  <c r="V211" i="46" s="1"/>
  <c r="AD211" i="46"/>
  <c r="D549" i="46"/>
  <c r="F549" i="46"/>
  <c r="G549" i="46"/>
  <c r="C549" i="46"/>
  <c r="B549" i="46"/>
  <c r="E549" i="46"/>
  <c r="H549" i="46"/>
  <c r="Y38" i="46"/>
  <c r="X43" i="46"/>
  <c r="AI43" i="46" s="1"/>
  <c r="I429" i="46"/>
  <c r="AI132" i="46"/>
  <c r="X34" i="46"/>
  <c r="Z45" i="46"/>
  <c r="AI45" i="46" s="1"/>
  <c r="S190" i="46"/>
  <c r="Y288" i="46"/>
  <c r="M392" i="46"/>
  <c r="R33" i="46"/>
  <c r="R132" i="46"/>
  <c r="O50" i="46"/>
  <c r="S397" i="46"/>
  <c r="L418" i="46"/>
  <c r="AF211" i="46"/>
  <c r="F10" i="46"/>
  <c r="I62" i="46"/>
  <c r="X38" i="46"/>
  <c r="AI38" i="46" s="1"/>
  <c r="S245" i="46"/>
  <c r="AF35" i="46"/>
  <c r="AF54" i="46" s="1"/>
  <c r="S175" i="46"/>
  <c r="O38" i="46"/>
  <c r="L41" i="46"/>
  <c r="S119" i="46"/>
  <c r="Q50" i="46"/>
  <c r="X158" i="46"/>
  <c r="AC54" i="46"/>
  <c r="AI148" i="46"/>
  <c r="M51" i="46"/>
  <c r="S126" i="46"/>
  <c r="N52" i="46"/>
  <c r="S118" i="46"/>
  <c r="R50" i="46"/>
  <c r="R52" i="46"/>
  <c r="L36" i="46"/>
  <c r="S114" i="46"/>
  <c r="S215" i="46"/>
  <c r="L236" i="46"/>
  <c r="L46" i="46"/>
  <c r="S220" i="46"/>
  <c r="S425" i="46"/>
  <c r="O37" i="46"/>
  <c r="C523" i="46"/>
  <c r="F523" i="46"/>
  <c r="B523" i="46"/>
  <c r="E523" i="46"/>
  <c r="H523" i="46"/>
  <c r="D523" i="46"/>
  <c r="G523" i="46"/>
  <c r="AG211" i="46"/>
  <c r="S297" i="46"/>
  <c r="X37" i="46"/>
  <c r="F23" i="46"/>
  <c r="I75" i="46"/>
  <c r="X262" i="46"/>
  <c r="S257" i="46"/>
  <c r="F575" i="46"/>
  <c r="E575" i="46"/>
  <c r="H575" i="46"/>
  <c r="G575" i="46"/>
  <c r="B575" i="46"/>
  <c r="C575" i="46"/>
  <c r="D575" i="46"/>
  <c r="AI274" i="46"/>
  <c r="AI377" i="46"/>
  <c r="Z35" i="46"/>
  <c r="AI51" i="46"/>
  <c r="S243" i="46"/>
  <c r="X48" i="46"/>
  <c r="Y42" i="46"/>
  <c r="AI42" i="46" s="1"/>
  <c r="Y35" i="46"/>
  <c r="AI151" i="46"/>
  <c r="AI229" i="46"/>
  <c r="F19" i="46"/>
  <c r="I71" i="46"/>
  <c r="AD419" i="46"/>
  <c r="L37" i="46"/>
  <c r="S115" i="46"/>
  <c r="F16" i="46"/>
  <c r="I68" i="46"/>
  <c r="X392" i="46"/>
  <c r="AI392" i="46" s="1"/>
  <c r="AI153" i="46"/>
  <c r="S248" i="46"/>
  <c r="S378" i="46"/>
  <c r="F18" i="46"/>
  <c r="I70" i="46"/>
  <c r="F22" i="46"/>
  <c r="I74" i="46"/>
  <c r="N50" i="46"/>
  <c r="L33" i="46"/>
  <c r="L132" i="46"/>
  <c r="S111" i="46"/>
  <c r="S127" i="46"/>
  <c r="N39" i="46"/>
  <c r="AE54" i="46"/>
  <c r="S379" i="46"/>
  <c r="W211" i="46"/>
  <c r="Q37" i="46"/>
  <c r="S165" i="46"/>
  <c r="AG39" i="46"/>
  <c r="I73" i="46"/>
  <c r="F21" i="46"/>
  <c r="AI53" i="46"/>
  <c r="AJ53" i="46" s="1"/>
  <c r="AI48" i="46"/>
  <c r="S427" i="46"/>
  <c r="AA314" i="46"/>
  <c r="Y184" i="46"/>
  <c r="AI39" i="46"/>
  <c r="S193" i="46"/>
  <c r="S177" i="46"/>
  <c r="S307" i="46"/>
  <c r="S332" i="46"/>
  <c r="S221" i="46"/>
  <c r="Q52" i="46"/>
  <c r="S349" i="46"/>
  <c r="Y158" i="46"/>
  <c r="S374" i="46"/>
  <c r="S376" i="46"/>
  <c r="F14" i="46"/>
  <c r="I66" i="46"/>
  <c r="S321" i="46"/>
  <c r="Y366" i="46"/>
  <c r="M50" i="46"/>
  <c r="L39" i="46"/>
  <c r="S117" i="46"/>
  <c r="O40" i="46"/>
  <c r="F26" i="46"/>
  <c r="I78" i="46"/>
  <c r="S252" i="46"/>
  <c r="AI33" i="46"/>
  <c r="V54" i="46"/>
  <c r="S305" i="46"/>
  <c r="R43" i="46"/>
  <c r="AI236" i="46"/>
  <c r="AD237" i="46" s="1"/>
  <c r="I352" i="46"/>
  <c r="S346" i="46"/>
  <c r="Q33" i="46"/>
  <c r="Q132" i="46"/>
  <c r="S278" i="46"/>
  <c r="O42" i="46"/>
  <c r="S384" i="46"/>
  <c r="O51" i="46"/>
  <c r="S137" i="46"/>
  <c r="L34" i="46"/>
  <c r="S112" i="46"/>
  <c r="S267" i="46"/>
  <c r="L288" i="46"/>
  <c r="L42" i="46"/>
  <c r="S120" i="46"/>
  <c r="L44" i="46"/>
  <c r="S122" i="46"/>
  <c r="L51" i="46"/>
  <c r="S371" i="46"/>
  <c r="L392" i="46"/>
  <c r="S152" i="46"/>
  <c r="S409" i="46"/>
  <c r="S400" i="46"/>
  <c r="AF606" i="46"/>
  <c r="AH54" i="46"/>
  <c r="X288" i="46"/>
  <c r="S326" i="46"/>
  <c r="S431" i="46"/>
  <c r="AG37" i="46"/>
  <c r="AG54" i="46" s="1"/>
  <c r="Z36" i="46"/>
  <c r="AI36" i="46" s="1"/>
  <c r="AI171" i="46"/>
  <c r="AI429" i="46"/>
  <c r="AI372" i="46"/>
  <c r="AI50" i="46"/>
  <c r="AI352" i="46"/>
  <c r="S377" i="46"/>
  <c r="Z37" i="46"/>
  <c r="AI37" i="46" s="1"/>
  <c r="Q35" i="46"/>
  <c r="I65" i="46"/>
  <c r="AI150" i="46"/>
  <c r="S219" i="46"/>
  <c r="S334" i="46"/>
  <c r="Z314" i="46"/>
  <c r="Q39" i="46"/>
  <c r="S128" i="46"/>
  <c r="L38" i="46"/>
  <c r="S116" i="46"/>
  <c r="F17" i="46"/>
  <c r="I69" i="46"/>
  <c r="Z40" i="46"/>
  <c r="AI418" i="46"/>
  <c r="Z419" i="46" s="1"/>
  <c r="S228" i="46"/>
  <c r="F9" i="46"/>
  <c r="I61" i="46"/>
  <c r="S329" i="46"/>
  <c r="AD54" i="46"/>
  <c r="S172" i="46"/>
  <c r="O48" i="46"/>
  <c r="M52" i="46"/>
  <c r="S189" i="46"/>
  <c r="L210" i="46"/>
  <c r="O33" i="46"/>
  <c r="O132" i="46"/>
  <c r="N48" i="46"/>
  <c r="Q51" i="46"/>
  <c r="L184" i="46"/>
  <c r="S163" i="46"/>
  <c r="S403" i="46"/>
  <c r="S139" i="46"/>
  <c r="N444" i="46"/>
  <c r="S230" i="46"/>
  <c r="S423" i="46"/>
  <c r="S254" i="46"/>
  <c r="S151" i="46"/>
  <c r="AI35" i="46"/>
  <c r="R48" i="46"/>
  <c r="R184" i="46"/>
  <c r="S200" i="46"/>
  <c r="AI340" i="46"/>
  <c r="AF341" i="46" s="1"/>
  <c r="S355" i="46"/>
  <c r="S382" i="46"/>
  <c r="S301" i="46"/>
  <c r="S411" i="46"/>
  <c r="S145" i="46"/>
  <c r="X314" i="46"/>
  <c r="S308" i="46"/>
  <c r="S402" i="46"/>
  <c r="F12" i="46"/>
  <c r="I64" i="46"/>
  <c r="AA54" i="46"/>
  <c r="S309" i="46"/>
  <c r="F11" i="46"/>
  <c r="I63" i="46"/>
  <c r="P7" i="46"/>
  <c r="W40" i="46"/>
  <c r="W54" i="46" s="1"/>
  <c r="Q43" i="46"/>
  <c r="S298" i="46"/>
  <c r="F24" i="46"/>
  <c r="I76" i="46"/>
  <c r="S167" i="46"/>
  <c r="AI52" i="46"/>
  <c r="D497" i="46"/>
  <c r="H497" i="46"/>
  <c r="F497" i="46"/>
  <c r="B497" i="46"/>
  <c r="E497" i="46"/>
  <c r="G497" i="46"/>
  <c r="C497" i="46"/>
  <c r="Z34" i="46"/>
  <c r="AI44" i="46"/>
  <c r="S164" i="46"/>
  <c r="S358" i="46"/>
  <c r="S232" i="46"/>
  <c r="S310" i="46"/>
  <c r="S336" i="46"/>
  <c r="S284" i="46"/>
  <c r="S154" i="46"/>
  <c r="S206" i="46"/>
  <c r="S362" i="46"/>
  <c r="S388" i="46"/>
  <c r="S180" i="46"/>
  <c r="S258" i="46"/>
  <c r="S414" i="46"/>
  <c r="AE445" i="46" l="1"/>
  <c r="AA445" i="46"/>
  <c r="AD445" i="46"/>
  <c r="AC445" i="46"/>
  <c r="V445" i="46"/>
  <c r="AA393" i="46"/>
  <c r="V393" i="46"/>
  <c r="AF393" i="46"/>
  <c r="W393" i="46"/>
  <c r="M47" i="46"/>
  <c r="AI34" i="46"/>
  <c r="S356" i="46"/>
  <c r="R42" i="46"/>
  <c r="M262" i="46"/>
  <c r="M34" i="46"/>
  <c r="O340" i="46"/>
  <c r="O262" i="46"/>
  <c r="O44" i="46"/>
  <c r="AG341" i="46"/>
  <c r="M314" i="46"/>
  <c r="S348" i="46"/>
  <c r="S366" i="46" s="1"/>
  <c r="O35" i="46"/>
  <c r="S372" i="46"/>
  <c r="S392" i="46" s="1"/>
  <c r="R45" i="46"/>
  <c r="O288" i="46"/>
  <c r="N41" i="46"/>
  <c r="M49" i="46"/>
  <c r="M418" i="46"/>
  <c r="X54" i="46"/>
  <c r="AI54" i="46" s="1"/>
  <c r="Q38" i="46"/>
  <c r="Z237" i="46"/>
  <c r="S247" i="46"/>
  <c r="V341" i="46"/>
  <c r="S169" i="46"/>
  <c r="S387" i="46"/>
  <c r="S404" i="46"/>
  <c r="S410" i="46"/>
  <c r="N236" i="46"/>
  <c r="S279" i="46"/>
  <c r="S274" i="46"/>
  <c r="N42" i="46"/>
  <c r="S386" i="46"/>
  <c r="O43" i="46"/>
  <c r="S242" i="46"/>
  <c r="S262" i="46" s="1"/>
  <c r="S216" i="46"/>
  <c r="S194" i="46"/>
  <c r="N262" i="46"/>
  <c r="S436" i="46"/>
  <c r="S335" i="46"/>
  <c r="R36" i="46"/>
  <c r="S246" i="46"/>
  <c r="Y54" i="46"/>
  <c r="S353" i="46"/>
  <c r="S331" i="46"/>
  <c r="M44" i="46"/>
  <c r="R418" i="46"/>
  <c r="S271" i="46"/>
  <c r="R314" i="46"/>
  <c r="S205" i="46"/>
  <c r="S171" i="46"/>
  <c r="R44" i="46"/>
  <c r="S44" i="46" s="1"/>
  <c r="AJ44" i="46" s="1"/>
  <c r="S276" i="46"/>
  <c r="O418" i="46"/>
  <c r="S357" i="46"/>
  <c r="N184" i="46"/>
  <c r="N44" i="46"/>
  <c r="S320" i="46"/>
  <c r="O158" i="46"/>
  <c r="S250" i="46"/>
  <c r="S149" i="46"/>
  <c r="Q42" i="46"/>
  <c r="R444" i="46"/>
  <c r="S199" i="46"/>
  <c r="R37" i="46"/>
  <c r="N49" i="46"/>
  <c r="O210" i="46"/>
  <c r="V419" i="46"/>
  <c r="R38" i="46"/>
  <c r="R49" i="46"/>
  <c r="S178" i="46"/>
  <c r="M444" i="46"/>
  <c r="S300" i="46"/>
  <c r="S191" i="46"/>
  <c r="S282" i="46"/>
  <c r="S299" i="46"/>
  <c r="S146" i="46"/>
  <c r="S296" i="46"/>
  <c r="S359" i="46"/>
  <c r="Q158" i="46"/>
  <c r="R392" i="46"/>
  <c r="S251" i="46"/>
  <c r="S381" i="46"/>
  <c r="S399" i="46"/>
  <c r="Q40" i="46"/>
  <c r="S142" i="46"/>
  <c r="S201" i="46"/>
  <c r="R158" i="46"/>
  <c r="S347" i="46"/>
  <c r="S174" i="46"/>
  <c r="S352" i="46"/>
  <c r="X341" i="46"/>
  <c r="S275" i="46"/>
  <c r="S361" i="46"/>
  <c r="O184" i="46"/>
  <c r="M40" i="46"/>
  <c r="S170" i="46"/>
  <c r="N158" i="46"/>
  <c r="O49" i="46"/>
  <c r="S49" i="46" s="1"/>
  <c r="AJ49" i="46" s="1"/>
  <c r="N37" i="46"/>
  <c r="N54" i="46" s="1"/>
  <c r="AA419" i="46"/>
  <c r="R41" i="46"/>
  <c r="N47" i="46"/>
  <c r="S272" i="46"/>
  <c r="S435" i="46"/>
  <c r="O236" i="46"/>
  <c r="O444" i="46"/>
  <c r="S408" i="46"/>
  <c r="S147" i="46"/>
  <c r="AC341" i="46"/>
  <c r="Q262" i="46"/>
  <c r="S413" i="46"/>
  <c r="Q47" i="46"/>
  <c r="S256" i="46"/>
  <c r="Q45" i="46"/>
  <c r="Q444" i="46"/>
  <c r="N36" i="46"/>
  <c r="S412" i="46"/>
  <c r="S196" i="46"/>
  <c r="S222" i="46"/>
  <c r="S385" i="46"/>
  <c r="S302" i="46"/>
  <c r="S270" i="46"/>
  <c r="O36" i="46"/>
  <c r="Z341" i="46"/>
  <c r="O366" i="46"/>
  <c r="N45" i="46"/>
  <c r="N35" i="46"/>
  <c r="M39" i="46"/>
  <c r="R236" i="46"/>
  <c r="S323" i="46"/>
  <c r="S295" i="46"/>
  <c r="N418" i="46"/>
  <c r="S432" i="46"/>
  <c r="S226" i="46"/>
  <c r="S354" i="46"/>
  <c r="R39" i="46"/>
  <c r="S173" i="46"/>
  <c r="S195" i="46"/>
  <c r="S210" i="46" s="1"/>
  <c r="S273" i="46"/>
  <c r="M45" i="46"/>
  <c r="R366" i="46"/>
  <c r="R47" i="46"/>
  <c r="AH419" i="46"/>
  <c r="S375" i="46"/>
  <c r="S225" i="46"/>
  <c r="S304" i="46"/>
  <c r="Q34" i="46"/>
  <c r="S306" i="46"/>
  <c r="S224" i="46"/>
  <c r="S327" i="46"/>
  <c r="M288" i="46"/>
  <c r="S438" i="46"/>
  <c r="S294" i="46"/>
  <c r="S314" i="46" s="1"/>
  <c r="S255" i="46"/>
  <c r="O47" i="46"/>
  <c r="S47" i="46" s="1"/>
  <c r="AJ47" i="46" s="1"/>
  <c r="AI158" i="46"/>
  <c r="S192" i="46"/>
  <c r="Q49" i="46"/>
  <c r="M46" i="46"/>
  <c r="M36" i="46"/>
  <c r="S36" i="46" s="1"/>
  <c r="AJ36" i="46" s="1"/>
  <c r="S426" i="46"/>
  <c r="R340" i="46"/>
  <c r="S277" i="46"/>
  <c r="Q46" i="46"/>
  <c r="S350" i="46"/>
  <c r="O41" i="46"/>
  <c r="M35" i="46"/>
  <c r="AA341" i="46"/>
  <c r="S330" i="46"/>
  <c r="S340" i="46" s="1"/>
  <c r="S223" i="46"/>
  <c r="S203" i="46"/>
  <c r="N40" i="46"/>
  <c r="N34" i="46"/>
  <c r="O314" i="46"/>
  <c r="S197" i="46"/>
  <c r="O39" i="46"/>
  <c r="S405" i="46"/>
  <c r="R262" i="46"/>
  <c r="Q41" i="46"/>
  <c r="S41" i="46" s="1"/>
  <c r="AJ41" i="46" s="1"/>
  <c r="Q184" i="46"/>
  <c r="R46" i="46"/>
  <c r="S360" i="46"/>
  <c r="N43" i="46"/>
  <c r="L158" i="46"/>
  <c r="S217" i="46"/>
  <c r="S198" i="46"/>
  <c r="N38" i="46"/>
  <c r="Q418" i="46"/>
  <c r="M41" i="46"/>
  <c r="S280" i="46"/>
  <c r="S406" i="46"/>
  <c r="Q288" i="46"/>
  <c r="S204" i="46"/>
  <c r="S401" i="46"/>
  <c r="S373" i="46"/>
  <c r="M37" i="46"/>
  <c r="S328" i="46"/>
  <c r="S428" i="46"/>
  <c r="S253" i="46"/>
  <c r="Q340" i="46"/>
  <c r="S179" i="46"/>
  <c r="S269" i="46"/>
  <c r="S325" i="46"/>
  <c r="S129" i="46"/>
  <c r="S202" i="46"/>
  <c r="S283" i="46"/>
  <c r="R40" i="46"/>
  <c r="S333" i="46"/>
  <c r="S434" i="46"/>
  <c r="Q236" i="46"/>
  <c r="S303" i="46"/>
  <c r="N340" i="46"/>
  <c r="S433" i="46"/>
  <c r="S322" i="46"/>
  <c r="S231" i="46"/>
  <c r="R288" i="46"/>
  <c r="S383" i="46"/>
  <c r="S324" i="46"/>
  <c r="R35" i="46"/>
  <c r="S168" i="46"/>
  <c r="AI184" i="46"/>
  <c r="W185" i="46" s="1"/>
  <c r="Q48" i="46"/>
  <c r="S351" i="46"/>
  <c r="AA211" i="46"/>
  <c r="AB159" i="46"/>
  <c r="AH159" i="46"/>
  <c r="AF159" i="46"/>
  <c r="AD159" i="46"/>
  <c r="AG159" i="46"/>
  <c r="W159" i="46"/>
  <c r="AE159" i="46"/>
  <c r="Z159" i="46"/>
  <c r="AC159" i="46"/>
  <c r="AA159" i="46"/>
  <c r="V159" i="46"/>
  <c r="AB185" i="46"/>
  <c r="AC185" i="46"/>
  <c r="AE185" i="46"/>
  <c r="V185" i="46"/>
  <c r="AH185" i="46"/>
  <c r="Z185" i="46"/>
  <c r="AF185" i="46"/>
  <c r="I427" i="46"/>
  <c r="I204" i="46"/>
  <c r="I437" i="46"/>
  <c r="I357" i="46"/>
  <c r="I306" i="46"/>
  <c r="I221" i="46"/>
  <c r="H43" i="46"/>
  <c r="G45" i="46"/>
  <c r="I404" i="46"/>
  <c r="I247" i="46"/>
  <c r="G41" i="46"/>
  <c r="M236" i="46"/>
  <c r="I436" i="46"/>
  <c r="I428" i="46"/>
  <c r="I424" i="46"/>
  <c r="I376" i="46"/>
  <c r="I307" i="46"/>
  <c r="I249" i="46"/>
  <c r="I190" i="46"/>
  <c r="I146" i="46"/>
  <c r="G43" i="46"/>
  <c r="I173" i="46"/>
  <c r="I320" i="46"/>
  <c r="I280" i="46"/>
  <c r="I350" i="46"/>
  <c r="I225" i="46"/>
  <c r="I177" i="46"/>
  <c r="I334" i="46"/>
  <c r="I298" i="46"/>
  <c r="I142" i="46"/>
  <c r="E46" i="46"/>
  <c r="D38" i="46"/>
  <c r="I139" i="46"/>
  <c r="D41" i="46"/>
  <c r="I438" i="46"/>
  <c r="I407" i="46"/>
  <c r="I330" i="46"/>
  <c r="I255" i="46"/>
  <c r="I194" i="46"/>
  <c r="I149" i="46"/>
  <c r="G37" i="46"/>
  <c r="S42" i="46"/>
  <c r="AJ42" i="46" s="1"/>
  <c r="N210" i="46"/>
  <c r="S132" i="46"/>
  <c r="S244" i="46"/>
  <c r="M340" i="46"/>
  <c r="M184" i="46"/>
  <c r="W445" i="46"/>
  <c r="M366" i="46"/>
  <c r="S166" i="46"/>
  <c r="I471" i="46"/>
  <c r="I375" i="46"/>
  <c r="I304" i="46"/>
  <c r="I202" i="46"/>
  <c r="I191" i="46"/>
  <c r="I172" i="46"/>
  <c r="E184" i="46"/>
  <c r="I386" i="46"/>
  <c r="I400" i="46"/>
  <c r="I359" i="46"/>
  <c r="I228" i="46"/>
  <c r="I224" i="46"/>
  <c r="G42" i="46"/>
  <c r="E35" i="46"/>
  <c r="C47" i="46"/>
  <c r="I401" i="46"/>
  <c r="I282" i="46"/>
  <c r="I243" i="46"/>
  <c r="D46" i="46"/>
  <c r="E39" i="46"/>
  <c r="D35" i="46"/>
  <c r="I435" i="46"/>
  <c r="I406" i="46"/>
  <c r="I328" i="46"/>
  <c r="I281" i="46"/>
  <c r="I251" i="46"/>
  <c r="I275" i="46"/>
  <c r="D48" i="46"/>
  <c r="H41" i="46"/>
  <c r="D39" i="46"/>
  <c r="G34" i="46"/>
  <c r="C48" i="46"/>
  <c r="C36" i="46"/>
  <c r="S429" i="46"/>
  <c r="S407" i="46"/>
  <c r="S418" i="46" s="1"/>
  <c r="S229" i="46"/>
  <c r="I152" i="46"/>
  <c r="S138" i="46"/>
  <c r="O34" i="46"/>
  <c r="D314" i="46"/>
  <c r="M210" i="46"/>
  <c r="S153" i="46"/>
  <c r="S268" i="46"/>
  <c r="AC237" i="46"/>
  <c r="I523" i="46"/>
  <c r="S424" i="46"/>
  <c r="W237" i="46"/>
  <c r="Z211" i="46"/>
  <c r="S150" i="46"/>
  <c r="S43" i="46"/>
  <c r="AJ43" i="46" s="1"/>
  <c r="AD341" i="46"/>
  <c r="Y341" i="46"/>
  <c r="AF237" i="46"/>
  <c r="I169" i="46"/>
  <c r="I305" i="46"/>
  <c r="I296" i="46"/>
  <c r="I246" i="46"/>
  <c r="Z54" i="46"/>
  <c r="S430" i="46"/>
  <c r="I168" i="46"/>
  <c r="I349" i="46"/>
  <c r="I398" i="46"/>
  <c r="I151" i="46"/>
  <c r="H37" i="46"/>
  <c r="I332" i="46"/>
  <c r="H47" i="46"/>
  <c r="E41" i="46"/>
  <c r="G46" i="46"/>
  <c r="N366" i="46"/>
  <c r="L50" i="46"/>
  <c r="I283" i="46"/>
  <c r="AB445" i="46"/>
  <c r="AH445" i="46"/>
  <c r="S218" i="46"/>
  <c r="I413" i="46"/>
  <c r="I329" i="46"/>
  <c r="I250" i="46"/>
  <c r="I201" i="46"/>
  <c r="G48" i="46"/>
  <c r="D42" i="46"/>
  <c r="H38" i="46"/>
  <c r="I379" i="46"/>
  <c r="I324" i="46"/>
  <c r="I356" i="46"/>
  <c r="I346" i="46"/>
  <c r="I297" i="46"/>
  <c r="I198" i="46"/>
  <c r="I229" i="46"/>
  <c r="I147" i="46"/>
  <c r="D47" i="46"/>
  <c r="I412" i="46"/>
  <c r="I294" i="46"/>
  <c r="I272" i="46"/>
  <c r="I244" i="46"/>
  <c r="I199" i="46"/>
  <c r="I138" i="46"/>
  <c r="H44" i="46"/>
  <c r="E40" i="46"/>
  <c r="E44" i="46"/>
  <c r="I353" i="46"/>
  <c r="I411" i="46"/>
  <c r="I381" i="46"/>
  <c r="I303" i="46"/>
  <c r="I278" i="46"/>
  <c r="G35" i="46"/>
  <c r="L444" i="46"/>
  <c r="M48" i="46"/>
  <c r="AB419" i="46"/>
  <c r="AG419" i="46"/>
  <c r="M42" i="46"/>
  <c r="AI366" i="46"/>
  <c r="O46" i="46"/>
  <c r="S144" i="46"/>
  <c r="M158" i="46"/>
  <c r="R210" i="46"/>
  <c r="G49" i="46"/>
  <c r="AB393" i="46"/>
  <c r="AE393" i="46"/>
  <c r="AG393" i="46"/>
  <c r="AC393" i="46"/>
  <c r="AH393" i="46"/>
  <c r="Q392" i="46"/>
  <c r="X393" i="46"/>
  <c r="AI393" i="46" s="1"/>
  <c r="M43" i="46"/>
  <c r="N392" i="46"/>
  <c r="O392" i="46"/>
  <c r="N288" i="46"/>
  <c r="S52" i="46"/>
  <c r="AJ52" i="46" s="1"/>
  <c r="Q314" i="46"/>
  <c r="G210" i="46"/>
  <c r="AF419" i="46"/>
  <c r="I276" i="46"/>
  <c r="H42" i="46"/>
  <c r="I140" i="46"/>
  <c r="I279" i="46"/>
  <c r="N46" i="46"/>
  <c r="I385" i="46"/>
  <c r="G392" i="46"/>
  <c r="I430" i="46"/>
  <c r="I253" i="46"/>
  <c r="I227" i="46"/>
  <c r="I218" i="46"/>
  <c r="I143" i="46"/>
  <c r="I189" i="46"/>
  <c r="D40" i="46"/>
  <c r="O45" i="46"/>
  <c r="O54" i="46" s="1"/>
  <c r="AB237" i="46"/>
  <c r="AG237" i="46"/>
  <c r="I80" i="46"/>
  <c r="Y159" i="46"/>
  <c r="AI262" i="46"/>
  <c r="X263" i="46" s="1"/>
  <c r="Q366" i="46"/>
  <c r="I575" i="46"/>
  <c r="S141" i="46"/>
  <c r="L40" i="46"/>
  <c r="L54" i="46" s="1"/>
  <c r="L48" i="46"/>
  <c r="AI40" i="46"/>
  <c r="D210" i="46"/>
  <c r="G366" i="46"/>
  <c r="S398" i="46"/>
  <c r="X445" i="46"/>
  <c r="S439" i="46"/>
  <c r="S140" i="46"/>
  <c r="Q36" i="46"/>
  <c r="Y393" i="46"/>
  <c r="I374" i="46"/>
  <c r="I302" i="46"/>
  <c r="I348" i="46"/>
  <c r="I331" i="46"/>
  <c r="I360" i="46"/>
  <c r="C41" i="46"/>
  <c r="I378" i="46"/>
  <c r="I434" i="46"/>
  <c r="I300" i="46"/>
  <c r="S33" i="46"/>
  <c r="S158" i="46"/>
  <c r="S35" i="46"/>
  <c r="AJ35" i="46" s="1"/>
  <c r="I326" i="46"/>
  <c r="I197" i="46"/>
  <c r="C37" i="46"/>
  <c r="I433" i="46"/>
  <c r="I256" i="46"/>
  <c r="I200" i="46"/>
  <c r="I220" i="46"/>
  <c r="C45" i="46"/>
  <c r="I399" i="46"/>
  <c r="I223" i="46"/>
  <c r="H40" i="46"/>
  <c r="I432" i="46"/>
  <c r="E262" i="46"/>
  <c r="C46" i="46"/>
  <c r="G40" i="46"/>
  <c r="S51" i="46"/>
  <c r="AJ51" i="46" s="1"/>
  <c r="S148" i="46"/>
  <c r="S227" i="46"/>
  <c r="N314" i="46"/>
  <c r="Q210" i="46"/>
  <c r="S130" i="46"/>
  <c r="X185" i="46"/>
  <c r="S281" i="46"/>
  <c r="I426" i="46"/>
  <c r="I372" i="46"/>
  <c r="I323" i="46"/>
  <c r="I325" i="46"/>
  <c r="I268" i="46"/>
  <c r="I230" i="46"/>
  <c r="D36" i="46"/>
  <c r="I175" i="46"/>
  <c r="I166" i="46"/>
  <c r="I145" i="46"/>
  <c r="E45" i="46"/>
  <c r="E38" i="46"/>
  <c r="H34" i="46"/>
  <c r="I355" i="46"/>
  <c r="I274" i="46"/>
  <c r="I167" i="46"/>
  <c r="D43" i="46"/>
  <c r="E37" i="46"/>
  <c r="C43" i="46"/>
  <c r="I327" i="46"/>
  <c r="I301" i="46"/>
  <c r="I219" i="46"/>
  <c r="I195" i="46"/>
  <c r="C35" i="46"/>
  <c r="I144" i="46"/>
  <c r="I409" i="46"/>
  <c r="I377" i="46"/>
  <c r="I299" i="46"/>
  <c r="I277" i="46"/>
  <c r="D45" i="46"/>
  <c r="C40" i="46"/>
  <c r="G38" i="46"/>
  <c r="I193" i="46"/>
  <c r="C44" i="46"/>
  <c r="C38" i="46"/>
  <c r="C34" i="46"/>
  <c r="I431" i="46"/>
  <c r="I425" i="46"/>
  <c r="I321" i="46"/>
  <c r="I254" i="46"/>
  <c r="I192" i="46"/>
  <c r="I170" i="46"/>
  <c r="H46" i="46"/>
  <c r="H48" i="46"/>
  <c r="E34" i="46"/>
  <c r="I403" i="46"/>
  <c r="I373" i="46"/>
  <c r="I322" i="46"/>
  <c r="I354" i="46"/>
  <c r="C366" i="46"/>
  <c r="I273" i="46"/>
  <c r="I271" i="46"/>
  <c r="H210" i="46"/>
  <c r="E158" i="46"/>
  <c r="I382" i="46"/>
  <c r="I358" i="46"/>
  <c r="I308" i="46"/>
  <c r="I293" i="46"/>
  <c r="E366" i="46"/>
  <c r="I270" i="46"/>
  <c r="I242" i="46"/>
  <c r="I248" i="46"/>
  <c r="G47" i="46"/>
  <c r="D44" i="46"/>
  <c r="G39" i="46"/>
  <c r="I141" i="46"/>
  <c r="E42" i="46"/>
  <c r="H36" i="46"/>
  <c r="I347" i="46"/>
  <c r="D288" i="46"/>
  <c r="H39" i="46"/>
  <c r="I497" i="46"/>
  <c r="AB341" i="46"/>
  <c r="AH341" i="46"/>
  <c r="AA237" i="46"/>
  <c r="V237" i="46"/>
  <c r="AI314" i="46"/>
  <c r="Z315" i="46" s="1"/>
  <c r="AD393" i="46"/>
  <c r="W419" i="46"/>
  <c r="W341" i="46"/>
  <c r="S37" i="46"/>
  <c r="AJ37" i="46" s="1"/>
  <c r="AE341" i="46"/>
  <c r="S176" i="46"/>
  <c r="S184" i="46" s="1"/>
  <c r="G314" i="46"/>
  <c r="I549" i="46"/>
  <c r="AH237" i="46"/>
  <c r="Z393" i="46"/>
  <c r="R34" i="46"/>
  <c r="Y419" i="46"/>
  <c r="AG445" i="46"/>
  <c r="Y445" i="46"/>
  <c r="AI445" i="46" s="1"/>
  <c r="X237" i="46"/>
  <c r="I222" i="46"/>
  <c r="E51" i="46"/>
  <c r="H45" i="46"/>
  <c r="M38" i="46"/>
  <c r="Y185" i="46"/>
  <c r="I333" i="46"/>
  <c r="I252" i="46"/>
  <c r="I178" i="46"/>
  <c r="I150" i="46"/>
  <c r="I383" i="46"/>
  <c r="I171" i="46"/>
  <c r="I203" i="46"/>
  <c r="AF445" i="46"/>
  <c r="I384" i="46"/>
  <c r="I148" i="46"/>
  <c r="I174" i="46"/>
  <c r="I164" i="46"/>
  <c r="E48" i="46"/>
  <c r="E43" i="46"/>
  <c r="D37" i="46"/>
  <c r="I269" i="46"/>
  <c r="I402" i="46"/>
  <c r="E418" i="46"/>
  <c r="I351" i="46"/>
  <c r="H262" i="46"/>
  <c r="I226" i="46"/>
  <c r="I216" i="46"/>
  <c r="I165" i="46"/>
  <c r="I121" i="46"/>
  <c r="H35" i="46"/>
  <c r="C39" i="46"/>
  <c r="I405" i="46"/>
  <c r="I380" i="46"/>
  <c r="I319" i="46"/>
  <c r="I295" i="46"/>
  <c r="I217" i="46"/>
  <c r="I245" i="46"/>
  <c r="D34" i="46"/>
  <c r="E47" i="46"/>
  <c r="E36" i="46"/>
  <c r="B33" i="46"/>
  <c r="I111" i="46"/>
  <c r="I196" i="46"/>
  <c r="I410" i="46"/>
  <c r="I408" i="46"/>
  <c r="C51" i="46"/>
  <c r="G44" i="46"/>
  <c r="G36" i="46"/>
  <c r="C42" i="46"/>
  <c r="AI341" i="46"/>
  <c r="D392" i="46"/>
  <c r="AE419" i="46"/>
  <c r="S39" i="46"/>
  <c r="AJ39" i="46" s="1"/>
  <c r="AC419" i="46"/>
  <c r="AE237" i="46"/>
  <c r="AI288" i="46"/>
  <c r="X289" i="46" s="1"/>
  <c r="I176" i="46"/>
  <c r="X159" i="46"/>
  <c r="AB211" i="46"/>
  <c r="AE211" i="46"/>
  <c r="AC211" i="46"/>
  <c r="AI211" i="46" s="1"/>
  <c r="AH211" i="46"/>
  <c r="X211" i="46"/>
  <c r="Z445" i="46"/>
  <c r="D51" i="46"/>
  <c r="L393" i="46" l="1"/>
  <c r="R393" i="46"/>
  <c r="T392" i="46"/>
  <c r="O393" i="46"/>
  <c r="M393" i="46"/>
  <c r="S393" i="46" s="1"/>
  <c r="P393" i="46"/>
  <c r="AB55" i="46"/>
  <c r="AC55" i="46"/>
  <c r="AG55" i="46"/>
  <c r="AH55" i="46"/>
  <c r="AE55" i="46"/>
  <c r="AA55" i="46"/>
  <c r="AD55" i="46"/>
  <c r="AF55" i="46"/>
  <c r="E392" i="46"/>
  <c r="I231" i="46"/>
  <c r="H366" i="46"/>
  <c r="B38" i="46"/>
  <c r="I257" i="46"/>
  <c r="H288" i="46"/>
  <c r="M54" i="46"/>
  <c r="E340" i="46"/>
  <c r="H418" i="46"/>
  <c r="I335" i="46"/>
  <c r="H392" i="46"/>
  <c r="D158" i="46"/>
  <c r="C33" i="46"/>
  <c r="AA185" i="46"/>
  <c r="AD185" i="46"/>
  <c r="I117" i="46"/>
  <c r="I361" i="46"/>
  <c r="E49" i="46"/>
  <c r="I125" i="46"/>
  <c r="I126" i="46"/>
  <c r="I309" i="46"/>
  <c r="Y289" i="46"/>
  <c r="S444" i="46"/>
  <c r="L445" i="46" s="1"/>
  <c r="D49" i="46"/>
  <c r="I115" i="46"/>
  <c r="AA289" i="46"/>
  <c r="I179" i="46"/>
  <c r="N393" i="46"/>
  <c r="S236" i="46"/>
  <c r="T236" i="46" s="1"/>
  <c r="Q393" i="46"/>
  <c r="H236" i="46"/>
  <c r="AI419" i="46"/>
  <c r="D418" i="46"/>
  <c r="S288" i="46"/>
  <c r="E236" i="46"/>
  <c r="I153" i="46"/>
  <c r="X55" i="46"/>
  <c r="AG185" i="46"/>
  <c r="H49" i="46"/>
  <c r="I387" i="46"/>
  <c r="C236" i="46"/>
  <c r="C340" i="46"/>
  <c r="P419" i="46"/>
  <c r="O419" i="46"/>
  <c r="M419" i="46"/>
  <c r="Q419" i="46"/>
  <c r="T418" i="46"/>
  <c r="R419" i="46"/>
  <c r="L419" i="46"/>
  <c r="N419" i="46"/>
  <c r="M289" i="46"/>
  <c r="R289" i="46"/>
  <c r="N289" i="46"/>
  <c r="O289" i="46"/>
  <c r="L289" i="46"/>
  <c r="Q289" i="46"/>
  <c r="P289" i="46"/>
  <c r="T288" i="46"/>
  <c r="L237" i="46"/>
  <c r="O237" i="46"/>
  <c r="M237" i="46"/>
  <c r="N237" i="46"/>
  <c r="Q237" i="46"/>
  <c r="R237" i="46"/>
  <c r="P237" i="46"/>
  <c r="P185" i="46"/>
  <c r="M185" i="46"/>
  <c r="L185" i="46"/>
  <c r="T184" i="46"/>
  <c r="N185" i="46"/>
  <c r="O185" i="46"/>
  <c r="Q185" i="46"/>
  <c r="R185" i="46"/>
  <c r="D33" i="46"/>
  <c r="B34" i="46"/>
  <c r="I284" i="46"/>
  <c r="I388" i="46"/>
  <c r="I258" i="46"/>
  <c r="I310" i="46"/>
  <c r="I206" i="46"/>
  <c r="B36" i="46"/>
  <c r="C444" i="46"/>
  <c r="B42" i="46"/>
  <c r="H158" i="46"/>
  <c r="C262" i="46"/>
  <c r="AB367" i="46"/>
  <c r="AE367" i="46"/>
  <c r="AC367" i="46"/>
  <c r="AH367" i="46"/>
  <c r="V367" i="46"/>
  <c r="AG367" i="46"/>
  <c r="W367" i="46"/>
  <c r="AD367" i="46"/>
  <c r="AF367" i="46"/>
  <c r="Z367" i="46"/>
  <c r="AA367" i="46"/>
  <c r="D262" i="46"/>
  <c r="I205" i="46"/>
  <c r="I210" i="46" s="1"/>
  <c r="B49" i="46"/>
  <c r="I127" i="46"/>
  <c r="G132" i="46"/>
  <c r="C132" i="46"/>
  <c r="B45" i="46"/>
  <c r="C392" i="46"/>
  <c r="D366" i="46"/>
  <c r="Q211" i="46"/>
  <c r="P211" i="46"/>
  <c r="T210" i="46"/>
  <c r="M211" i="46"/>
  <c r="R211" i="46"/>
  <c r="L211" i="46"/>
  <c r="N211" i="46"/>
  <c r="O211" i="46"/>
  <c r="B340" i="46"/>
  <c r="G236" i="46"/>
  <c r="C314" i="46"/>
  <c r="G158" i="46"/>
  <c r="E314" i="46"/>
  <c r="G418" i="46"/>
  <c r="I439" i="46"/>
  <c r="D184" i="46"/>
  <c r="C418" i="46"/>
  <c r="D50" i="46"/>
  <c r="B37" i="46"/>
  <c r="B48" i="46"/>
  <c r="B210" i="46"/>
  <c r="D132" i="46"/>
  <c r="B51" i="46"/>
  <c r="I129" i="46"/>
  <c r="G33" i="46"/>
  <c r="C184" i="46"/>
  <c r="I163" i="46"/>
  <c r="I184" i="46" s="1"/>
  <c r="I113" i="46"/>
  <c r="I132" i="46" s="1"/>
  <c r="I116" i="46"/>
  <c r="E288" i="46"/>
  <c r="C288" i="46"/>
  <c r="I112" i="46"/>
  <c r="I124" i="46"/>
  <c r="M445" i="46"/>
  <c r="R445" i="46"/>
  <c r="Q445" i="46"/>
  <c r="I118" i="46"/>
  <c r="I397" i="46"/>
  <c r="I418" i="46" s="1"/>
  <c r="G50" i="46"/>
  <c r="C158" i="46"/>
  <c r="C50" i="46"/>
  <c r="D340" i="46"/>
  <c r="H52" i="46"/>
  <c r="H50" i="46"/>
  <c r="S34" i="46"/>
  <c r="AJ34" i="46" s="1"/>
  <c r="B40" i="46"/>
  <c r="B43" i="46"/>
  <c r="I137" i="46"/>
  <c r="I158" i="46" s="1"/>
  <c r="R54" i="46"/>
  <c r="B392" i="46"/>
  <c r="AI237" i="46"/>
  <c r="B47" i="46"/>
  <c r="H184" i="46"/>
  <c r="E132" i="46"/>
  <c r="E444" i="46"/>
  <c r="Y367" i="46"/>
  <c r="G262" i="46"/>
  <c r="I241" i="46"/>
  <c r="I262" i="46" s="1"/>
  <c r="I215" i="46"/>
  <c r="B444" i="46"/>
  <c r="N133" i="46"/>
  <c r="P133" i="46"/>
  <c r="Q133" i="46"/>
  <c r="R133" i="46"/>
  <c r="L133" i="46"/>
  <c r="O133" i="46"/>
  <c r="M133" i="46"/>
  <c r="T132" i="46"/>
  <c r="I122" i="46"/>
  <c r="B288" i="46"/>
  <c r="AI185" i="46"/>
  <c r="N315" i="46"/>
  <c r="L315" i="46"/>
  <c r="P315" i="46"/>
  <c r="M315" i="46"/>
  <c r="O315" i="46"/>
  <c r="Q315" i="46"/>
  <c r="R315" i="46"/>
  <c r="T314" i="46"/>
  <c r="I336" i="46"/>
  <c r="B184" i="46"/>
  <c r="B158" i="46"/>
  <c r="E81" i="46"/>
  <c r="G81" i="46"/>
  <c r="H81" i="46"/>
  <c r="B81" i="46"/>
  <c r="F81" i="46"/>
  <c r="C81" i="46"/>
  <c r="D81" i="46"/>
  <c r="H444" i="46"/>
  <c r="I180" i="46"/>
  <c r="I371" i="46"/>
  <c r="I392" i="46" s="1"/>
  <c r="E33" i="46"/>
  <c r="B366" i="46"/>
  <c r="B262" i="46"/>
  <c r="B236" i="46"/>
  <c r="I423" i="46"/>
  <c r="C210" i="46"/>
  <c r="X315" i="46"/>
  <c r="B44" i="46"/>
  <c r="E210" i="46"/>
  <c r="G340" i="46"/>
  <c r="I119" i="46"/>
  <c r="H132" i="46"/>
  <c r="AI159" i="46"/>
  <c r="E50" i="46"/>
  <c r="I340" i="46"/>
  <c r="Q159" i="46"/>
  <c r="N159" i="46"/>
  <c r="P159" i="46"/>
  <c r="O159" i="46"/>
  <c r="R159" i="46"/>
  <c r="L159" i="46"/>
  <c r="M159" i="46"/>
  <c r="T158" i="46"/>
  <c r="B418" i="46"/>
  <c r="I38" i="46"/>
  <c r="I414" i="46"/>
  <c r="B39" i="46"/>
  <c r="Q263" i="46"/>
  <c r="O263" i="46"/>
  <c r="M263" i="46"/>
  <c r="P263" i="46"/>
  <c r="R263" i="46"/>
  <c r="T262" i="46"/>
  <c r="N263" i="46"/>
  <c r="L263" i="46"/>
  <c r="I232" i="46"/>
  <c r="AB289" i="46"/>
  <c r="AG289" i="46"/>
  <c r="Z289" i="46"/>
  <c r="AC289" i="46"/>
  <c r="V289" i="46"/>
  <c r="AH289" i="46"/>
  <c r="AE289" i="46"/>
  <c r="AF289" i="46"/>
  <c r="AD289" i="46"/>
  <c r="W289" i="46"/>
  <c r="G288" i="46"/>
  <c r="I314" i="46"/>
  <c r="I362" i="46"/>
  <c r="I154" i="46"/>
  <c r="C49" i="46"/>
  <c r="C54" i="46" s="1"/>
  <c r="H314" i="46"/>
  <c r="B314" i="46"/>
  <c r="AJ33" i="46"/>
  <c r="S48" i="46"/>
  <c r="AJ48" i="46" s="1"/>
  <c r="AB263" i="46"/>
  <c r="AH263" i="46"/>
  <c r="AF263" i="46"/>
  <c r="AA263" i="46"/>
  <c r="AC263" i="46"/>
  <c r="Z263" i="46"/>
  <c r="AD263" i="46"/>
  <c r="AE263" i="46"/>
  <c r="Y263" i="46"/>
  <c r="V263" i="46"/>
  <c r="AG263" i="46"/>
  <c r="W263" i="46"/>
  <c r="V55" i="46"/>
  <c r="I345" i="46"/>
  <c r="I366" i="46" s="1"/>
  <c r="H340" i="46"/>
  <c r="S50" i="46"/>
  <c r="AJ50" i="46" s="1"/>
  <c r="Z55" i="46"/>
  <c r="D444" i="46"/>
  <c r="B41" i="46"/>
  <c r="H33" i="46"/>
  <c r="Q367" i="46"/>
  <c r="M367" i="46"/>
  <c r="L367" i="46"/>
  <c r="O367" i="46"/>
  <c r="R367" i="46"/>
  <c r="N367" i="46"/>
  <c r="T366" i="46"/>
  <c r="P367" i="46"/>
  <c r="Q341" i="46"/>
  <c r="O341" i="46"/>
  <c r="L341" i="46"/>
  <c r="T340" i="46"/>
  <c r="N341" i="46"/>
  <c r="M341" i="46"/>
  <c r="P341" i="46"/>
  <c r="R341" i="46"/>
  <c r="S46" i="46"/>
  <c r="AJ46" i="46" s="1"/>
  <c r="Y55" i="46"/>
  <c r="I440" i="46"/>
  <c r="B35" i="46"/>
  <c r="B46" i="46"/>
  <c r="I267" i="46"/>
  <c r="I288" i="46" s="1"/>
  <c r="G52" i="46"/>
  <c r="S45" i="46"/>
  <c r="AJ45" i="46" s="1"/>
  <c r="B132" i="46"/>
  <c r="D236" i="46"/>
  <c r="I114" i="46"/>
  <c r="AB315" i="46"/>
  <c r="AE315" i="46"/>
  <c r="AC315" i="46"/>
  <c r="AH315" i="46"/>
  <c r="AG315" i="46"/>
  <c r="AF315" i="46"/>
  <c r="W315" i="46"/>
  <c r="AD315" i="46"/>
  <c r="Y315" i="46"/>
  <c r="V315" i="46"/>
  <c r="G184" i="46"/>
  <c r="I120" i="46"/>
  <c r="S40" i="46"/>
  <c r="AJ40" i="46" s="1"/>
  <c r="AA315" i="46"/>
  <c r="G444" i="46"/>
  <c r="X367" i="46"/>
  <c r="I123" i="46"/>
  <c r="S38" i="46"/>
  <c r="AJ38" i="46" s="1"/>
  <c r="Q54" i="46"/>
  <c r="W55" i="46"/>
  <c r="I236" i="46" l="1"/>
  <c r="O445" i="46"/>
  <c r="I81" i="46"/>
  <c r="T444" i="46"/>
  <c r="N445" i="46"/>
  <c r="P445" i="46"/>
  <c r="AJ444" i="46"/>
  <c r="B367" i="46"/>
  <c r="D367" i="46"/>
  <c r="G367" i="46"/>
  <c r="C367" i="46"/>
  <c r="E367" i="46"/>
  <c r="H367" i="46"/>
  <c r="F367" i="46"/>
  <c r="D133" i="46"/>
  <c r="G133" i="46"/>
  <c r="C133" i="46"/>
  <c r="E133" i="46"/>
  <c r="H133" i="46"/>
  <c r="F133" i="46"/>
  <c r="B133" i="46"/>
  <c r="I46" i="46"/>
  <c r="H54" i="46"/>
  <c r="S54" i="46"/>
  <c r="B393" i="46"/>
  <c r="E393" i="46"/>
  <c r="D393" i="46"/>
  <c r="F393" i="46"/>
  <c r="C393" i="46"/>
  <c r="G393" i="46"/>
  <c r="H393" i="46"/>
  <c r="I51" i="46"/>
  <c r="I36" i="46"/>
  <c r="D54" i="46"/>
  <c r="AI315" i="46"/>
  <c r="I35" i="46"/>
  <c r="I41" i="46"/>
  <c r="AI55" i="46"/>
  <c r="B50" i="46"/>
  <c r="E54" i="46"/>
  <c r="E237" i="46"/>
  <c r="G237" i="46"/>
  <c r="H237" i="46"/>
  <c r="C237" i="46"/>
  <c r="D237" i="46"/>
  <c r="F237" i="46"/>
  <c r="B237" i="46"/>
  <c r="I33" i="46"/>
  <c r="S185" i="46"/>
  <c r="S289" i="46"/>
  <c r="S419" i="46"/>
  <c r="S237" i="46"/>
  <c r="AI263" i="46"/>
  <c r="S263" i="46"/>
  <c r="I43" i="46"/>
  <c r="C185" i="46"/>
  <c r="F185" i="46"/>
  <c r="B185" i="46"/>
  <c r="E185" i="46"/>
  <c r="H185" i="46"/>
  <c r="D185" i="46"/>
  <c r="G185" i="46"/>
  <c r="C211" i="46"/>
  <c r="H211" i="46"/>
  <c r="F211" i="46"/>
  <c r="E211" i="46"/>
  <c r="B211" i="46"/>
  <c r="D211" i="46"/>
  <c r="G211" i="46"/>
  <c r="I42" i="46"/>
  <c r="S315" i="46"/>
  <c r="S341" i="46"/>
  <c r="B315" i="46"/>
  <c r="G315" i="46"/>
  <c r="E315" i="46"/>
  <c r="D315" i="46"/>
  <c r="H315" i="46"/>
  <c r="C315" i="46"/>
  <c r="F315" i="46"/>
  <c r="G341" i="46"/>
  <c r="C341" i="46"/>
  <c r="E341" i="46"/>
  <c r="H341" i="46"/>
  <c r="F341" i="46"/>
  <c r="B341" i="46"/>
  <c r="D341" i="46"/>
  <c r="D263" i="46"/>
  <c r="G263" i="46"/>
  <c r="B263" i="46"/>
  <c r="C263" i="46"/>
  <c r="F263" i="46"/>
  <c r="E263" i="46"/>
  <c r="H263" i="46"/>
  <c r="I40" i="46"/>
  <c r="S445" i="46"/>
  <c r="I48" i="46"/>
  <c r="S211" i="46"/>
  <c r="I45" i="46"/>
  <c r="AI367" i="46"/>
  <c r="S133" i="46"/>
  <c r="I49" i="46"/>
  <c r="H289" i="46"/>
  <c r="D289" i="46"/>
  <c r="C289" i="46"/>
  <c r="E289" i="46"/>
  <c r="G289" i="46"/>
  <c r="F289" i="46"/>
  <c r="B289" i="46"/>
  <c r="S367" i="46"/>
  <c r="AI289" i="46"/>
  <c r="I39" i="46"/>
  <c r="S159" i="46"/>
  <c r="I44" i="46"/>
  <c r="E419" i="46"/>
  <c r="F419" i="46"/>
  <c r="G419" i="46"/>
  <c r="C419" i="46"/>
  <c r="H419" i="46"/>
  <c r="B419" i="46"/>
  <c r="D419" i="46"/>
  <c r="G54" i="46"/>
  <c r="I37" i="46"/>
  <c r="I444" i="46"/>
  <c r="B54" i="46"/>
  <c r="E159" i="46"/>
  <c r="C159" i="46"/>
  <c r="H159" i="46"/>
  <c r="G159" i="46"/>
  <c r="D159" i="46"/>
  <c r="F159" i="46"/>
  <c r="B159" i="46"/>
  <c r="E52" i="46"/>
  <c r="I130" i="46"/>
  <c r="I47" i="46"/>
  <c r="I34" i="46"/>
  <c r="I133" i="46" l="1"/>
  <c r="I52" i="46"/>
  <c r="I419" i="46"/>
  <c r="I54" i="46"/>
  <c r="I393" i="46"/>
  <c r="I237" i="46"/>
  <c r="M55" i="46"/>
  <c r="O55" i="46"/>
  <c r="P55" i="46"/>
  <c r="N55" i="46"/>
  <c r="Q55" i="46"/>
  <c r="R55" i="46"/>
  <c r="L55" i="46"/>
  <c r="T54" i="46"/>
  <c r="AJ54" i="46"/>
  <c r="I159" i="46"/>
  <c r="I289" i="46"/>
  <c r="I211" i="46"/>
  <c r="I50" i="46"/>
  <c r="F445" i="46"/>
  <c r="B445" i="46"/>
  <c r="G445" i="46"/>
  <c r="H445" i="46"/>
  <c r="C445" i="46"/>
  <c r="E445" i="46"/>
  <c r="D445" i="46"/>
  <c r="I341" i="46"/>
  <c r="I263" i="46"/>
  <c r="I315" i="46"/>
  <c r="I185" i="46"/>
  <c r="I367" i="46"/>
  <c r="I445" i="46" l="1"/>
  <c r="H55" i="46"/>
  <c r="C55" i="46"/>
  <c r="B55" i="46"/>
  <c r="E55" i="46"/>
  <c r="D55" i="46"/>
  <c r="G55" i="46"/>
  <c r="F55" i="46"/>
  <c r="S55" i="46"/>
  <c r="AJ55" i="46" s="1"/>
  <c r="AF623" i="41"/>
  <c r="AF624" i="41"/>
  <c r="AF607" i="41"/>
  <c r="AF609" i="41"/>
  <c r="AF611" i="41"/>
  <c r="AF615" i="41"/>
  <c r="AF618" i="41"/>
  <c r="AF622" i="43" l="1"/>
  <c r="AF619" i="43"/>
  <c r="AF617" i="43"/>
  <c r="AF614" i="42"/>
  <c r="AF614" i="43"/>
  <c r="AF612" i="43"/>
  <c r="AF610" i="43"/>
  <c r="AF618" i="40"/>
  <c r="AF615" i="40"/>
  <c r="AF611" i="40"/>
  <c r="AF609" i="40"/>
  <c r="AF607" i="40"/>
  <c r="AF624" i="40"/>
  <c r="AF623" i="40"/>
  <c r="AF618" i="42"/>
  <c r="AF607" i="42"/>
  <c r="AF605" i="40"/>
  <c r="AF618" i="43"/>
  <c r="AF615" i="43"/>
  <c r="AF611" i="43"/>
  <c r="AF609" i="43"/>
  <c r="AF607" i="43"/>
  <c r="AF624" i="43"/>
  <c r="AF623" i="43"/>
  <c r="AF605" i="41"/>
  <c r="I55" i="46"/>
  <c r="AF624" i="42"/>
  <c r="AF623" i="42"/>
  <c r="AF622" i="40"/>
  <c r="AF619" i="40"/>
  <c r="AF617" i="40"/>
  <c r="AF614" i="40"/>
  <c r="AF612" i="40"/>
  <c r="AF610" i="40"/>
  <c r="AF609" i="42"/>
  <c r="AF605" i="42"/>
  <c r="AF622" i="41"/>
  <c r="AF619" i="41"/>
  <c r="AF617" i="41"/>
  <c r="AF614" i="41"/>
  <c r="AF612" i="41"/>
  <c r="AF610" i="41"/>
  <c r="AF605" i="43"/>
  <c r="AF615" i="42"/>
  <c r="AF611" i="42"/>
  <c r="AF622" i="42"/>
  <c r="AF619" i="42"/>
  <c r="AF617" i="42"/>
  <c r="AF612" i="42"/>
  <c r="AF610" i="42"/>
  <c r="AF606" i="43" l="1"/>
  <c r="AF621" i="43"/>
  <c r="AF621" i="41"/>
  <c r="AF621" i="40"/>
  <c r="AF606" i="41"/>
  <c r="AF621" i="42"/>
  <c r="AF606" i="40"/>
  <c r="AF606" i="42"/>
  <c r="I573" i="40" l="1"/>
  <c r="I495" i="40" l="1"/>
  <c r="I469" i="40"/>
  <c r="I521" i="40"/>
  <c r="I547" i="40"/>
  <c r="I570" i="2"/>
  <c r="I541" i="2"/>
  <c r="I539" i="2"/>
  <c r="I535" i="2"/>
  <c r="I529" i="2"/>
  <c r="I511" i="2"/>
  <c r="I495" i="2"/>
  <c r="I494" i="2"/>
  <c r="I491" i="2"/>
  <c r="I478" i="2"/>
  <c r="AI313" i="40" l="1"/>
  <c r="AH53" i="40"/>
  <c r="AD53" i="40"/>
  <c r="Y53" i="40"/>
  <c r="I176" i="2"/>
  <c r="I180" i="2"/>
  <c r="I193" i="2"/>
  <c r="I200" i="2"/>
  <c r="I348" i="2"/>
  <c r="I358" i="2"/>
  <c r="I385" i="2"/>
  <c r="AI443" i="40"/>
  <c r="AI339" i="40"/>
  <c r="AF53" i="40"/>
  <c r="I113" i="2"/>
  <c r="I155" i="2"/>
  <c r="I177" i="2"/>
  <c r="I181" i="2"/>
  <c r="I194" i="2"/>
  <c r="I223" i="2"/>
  <c r="I280" i="2"/>
  <c r="I345" i="2"/>
  <c r="I349" i="2"/>
  <c r="I359" i="2"/>
  <c r="I488" i="2"/>
  <c r="I503" i="2"/>
  <c r="I513" i="2"/>
  <c r="I528" i="2"/>
  <c r="I538" i="2"/>
  <c r="I546" i="2"/>
  <c r="I563" i="2"/>
  <c r="I571" i="2"/>
  <c r="AI157" i="40"/>
  <c r="AA53" i="40"/>
  <c r="H132" i="2"/>
  <c r="I116" i="2"/>
  <c r="I138" i="2"/>
  <c r="I164" i="2"/>
  <c r="I202" i="2"/>
  <c r="I232" i="2"/>
  <c r="I270" i="2"/>
  <c r="I356" i="2"/>
  <c r="H392" i="2"/>
  <c r="I375" i="2"/>
  <c r="I458" i="2"/>
  <c r="I479" i="2"/>
  <c r="I489" i="2"/>
  <c r="I504" i="2"/>
  <c r="I514" i="2"/>
  <c r="I521" i="2"/>
  <c r="I554" i="2"/>
  <c r="I564" i="2"/>
  <c r="I572" i="2"/>
  <c r="W53" i="40"/>
  <c r="I112" i="2"/>
  <c r="I490" i="2"/>
  <c r="I540" i="2"/>
  <c r="I565" i="2"/>
  <c r="I115" i="2"/>
  <c r="I151" i="2"/>
  <c r="I382" i="2"/>
  <c r="I450" i="2"/>
  <c r="I531" i="2"/>
  <c r="AE53" i="40"/>
  <c r="I118" i="2"/>
  <c r="I126" i="2"/>
  <c r="I179" i="2"/>
  <c r="I226" i="2"/>
  <c r="H288" i="2"/>
  <c r="I282" i="2"/>
  <c r="I298" i="2"/>
  <c r="I307" i="2"/>
  <c r="I347" i="2"/>
  <c r="I384" i="2"/>
  <c r="I484" i="2"/>
  <c r="I492" i="2"/>
  <c r="I509" i="2"/>
  <c r="I517" i="2"/>
  <c r="I533" i="2"/>
  <c r="I542" i="2"/>
  <c r="I557" i="2"/>
  <c r="I567" i="2"/>
  <c r="AI417" i="40"/>
  <c r="AC53" i="40"/>
  <c r="F79" i="40"/>
  <c r="I515" i="2"/>
  <c r="I547" i="2"/>
  <c r="P105" i="40"/>
  <c r="P27" i="40" s="1"/>
  <c r="I129" i="2"/>
  <c r="I483" i="2"/>
  <c r="I516" i="2"/>
  <c r="AI235" i="40"/>
  <c r="I150" i="2"/>
  <c r="I153" i="2"/>
  <c r="C236" i="2"/>
  <c r="I268" i="2"/>
  <c r="I285" i="2"/>
  <c r="I462" i="2"/>
  <c r="F72" i="2"/>
  <c r="I475" i="2"/>
  <c r="I485" i="2"/>
  <c r="I493" i="2"/>
  <c r="I510" i="2"/>
  <c r="I518" i="2"/>
  <c r="I543" i="2"/>
  <c r="I559" i="2"/>
  <c r="I568" i="2"/>
  <c r="AI209" i="40"/>
  <c r="AI183" i="40"/>
  <c r="Z53" i="40"/>
  <c r="I127" i="2"/>
  <c r="I481" i="2"/>
  <c r="I530" i="2"/>
  <c r="AG53" i="40"/>
  <c r="I219" i="2"/>
  <c r="I231" i="2"/>
  <c r="I566" i="2"/>
  <c r="I573" i="2"/>
  <c r="AI365" i="40"/>
  <c r="I178" i="2"/>
  <c r="I278" i="2"/>
  <c r="I281" i="2"/>
  <c r="I297" i="2"/>
  <c r="I304" i="2"/>
  <c r="I306" i="2"/>
  <c r="I346" i="2"/>
  <c r="I389" i="2"/>
  <c r="I453" i="2"/>
  <c r="I476" i="2"/>
  <c r="I486" i="2"/>
  <c r="I519" i="2"/>
  <c r="I536" i="2"/>
  <c r="I544" i="2"/>
  <c r="I561" i="2"/>
  <c r="I569" i="2"/>
  <c r="I612" i="2"/>
  <c r="AI287" i="40"/>
  <c r="X53" i="40"/>
  <c r="I467" i="2"/>
  <c r="I505" i="2"/>
  <c r="I555" i="2"/>
  <c r="I269" i="2"/>
  <c r="I460" i="2"/>
  <c r="I507" i="2"/>
  <c r="I556" i="2"/>
  <c r="I616" i="2"/>
  <c r="AI261" i="40"/>
  <c r="I139" i="2"/>
  <c r="I165" i="2"/>
  <c r="I203" i="2"/>
  <c r="I207" i="2"/>
  <c r="I233" i="2"/>
  <c r="I271" i="2"/>
  <c r="I284" i="2"/>
  <c r="I363" i="2"/>
  <c r="I455" i="2"/>
  <c r="I464" i="2"/>
  <c r="I477" i="2"/>
  <c r="I487" i="2"/>
  <c r="I502" i="2"/>
  <c r="I512" i="2"/>
  <c r="I520" i="2"/>
  <c r="I537" i="2"/>
  <c r="I545" i="2"/>
  <c r="I562" i="2"/>
  <c r="H626" i="2"/>
  <c r="AI391" i="40"/>
  <c r="V53" i="40"/>
  <c r="AI131" i="40"/>
  <c r="F99" i="2"/>
  <c r="I390" i="2"/>
  <c r="G43" i="2"/>
  <c r="E47" i="2"/>
  <c r="I166" i="2"/>
  <c r="I283" i="2"/>
  <c r="G39" i="2"/>
  <c r="G37" i="2"/>
  <c r="G36" i="2"/>
  <c r="E51" i="2"/>
  <c r="I609" i="2"/>
  <c r="I170" i="2"/>
  <c r="H35" i="2"/>
  <c r="H38" i="2"/>
  <c r="G38" i="2"/>
  <c r="H46" i="2"/>
  <c r="H49" i="2"/>
  <c r="G49" i="2"/>
  <c r="G51" i="2"/>
  <c r="I351" i="2"/>
  <c r="I352" i="2"/>
  <c r="I378" i="2"/>
  <c r="C36" i="2"/>
  <c r="G45" i="2"/>
  <c r="I610" i="2"/>
  <c r="I611" i="2"/>
  <c r="I618" i="2"/>
  <c r="I619" i="2"/>
  <c r="I152" i="2"/>
  <c r="E37" i="2"/>
  <c r="I350" i="2"/>
  <c r="I143" i="2"/>
  <c r="I148" i="2"/>
  <c r="I191" i="2"/>
  <c r="I216" i="2"/>
  <c r="I228" i="2"/>
  <c r="I229" i="2"/>
  <c r="I296" i="2"/>
  <c r="I377" i="2"/>
  <c r="I379" i="2"/>
  <c r="I388" i="2"/>
  <c r="F91" i="2"/>
  <c r="I606" i="2"/>
  <c r="C626" i="2"/>
  <c r="G40" i="2" l="1"/>
  <c r="I399" i="2"/>
  <c r="C35" i="2"/>
  <c r="B33" i="2"/>
  <c r="I189" i="2"/>
  <c r="G35" i="2"/>
  <c r="I437" i="2"/>
  <c r="H51" i="2"/>
  <c r="G42" i="2"/>
  <c r="C38" i="2"/>
  <c r="H34" i="2"/>
  <c r="G50" i="2"/>
  <c r="G52" i="2"/>
  <c r="H50" i="2"/>
  <c r="E42" i="2"/>
  <c r="C37" i="2"/>
  <c r="E49" i="2"/>
  <c r="C51" i="2"/>
  <c r="I252" i="2"/>
  <c r="H37" i="2"/>
  <c r="D51" i="2"/>
  <c r="H42" i="2"/>
  <c r="H41" i="2"/>
  <c r="G48" i="2"/>
  <c r="I441" i="2"/>
  <c r="H36" i="2"/>
  <c r="H52" i="2"/>
  <c r="I624" i="55"/>
  <c r="I625" i="55"/>
  <c r="F63" i="2"/>
  <c r="H48" i="2"/>
  <c r="I294" i="2"/>
  <c r="H45" i="2"/>
  <c r="G44" i="2"/>
  <c r="D38" i="2"/>
  <c r="E48" i="2"/>
  <c r="H47" i="2"/>
  <c r="D44" i="2"/>
  <c r="E36" i="2"/>
  <c r="B34" i="2"/>
  <c r="I163" i="2"/>
  <c r="G41" i="2"/>
  <c r="E35" i="2"/>
  <c r="I427" i="2"/>
  <c r="B40" i="2"/>
  <c r="H39" i="2"/>
  <c r="D37" i="2"/>
  <c r="G34" i="2"/>
  <c r="G46" i="2"/>
  <c r="H43" i="2"/>
  <c r="C39" i="2"/>
  <c r="I137" i="2"/>
  <c r="I425" i="2"/>
  <c r="H40" i="2"/>
  <c r="E50" i="2"/>
  <c r="I403" i="2"/>
  <c r="E34" i="2"/>
  <c r="E39" i="2"/>
  <c r="H44" i="2"/>
  <c r="G47" i="2"/>
  <c r="B36" i="2"/>
  <c r="E46" i="2"/>
  <c r="F74" i="2"/>
  <c r="I74" i="2" s="1"/>
  <c r="I332" i="2"/>
  <c r="I607" i="51"/>
  <c r="I618" i="55"/>
  <c r="I620" i="55"/>
  <c r="I613" i="55"/>
  <c r="I623" i="55"/>
  <c r="I63" i="2"/>
  <c r="I72" i="2"/>
  <c r="F27" i="40"/>
  <c r="I79" i="40"/>
  <c r="I465" i="2"/>
  <c r="F75" i="2"/>
  <c r="F87" i="2"/>
  <c r="I259" i="2"/>
  <c r="I400" i="2"/>
  <c r="I436" i="2"/>
  <c r="I173" i="2"/>
  <c r="I398" i="2"/>
  <c r="F101" i="2"/>
  <c r="I620" i="53"/>
  <c r="I410" i="2"/>
  <c r="I333" i="2"/>
  <c r="I614" i="51"/>
  <c r="I619" i="55"/>
  <c r="F70" i="2"/>
  <c r="I452" i="2"/>
  <c r="F62" i="2"/>
  <c r="I468" i="2"/>
  <c r="F78" i="2"/>
  <c r="I457" i="2"/>
  <c r="F67" i="2"/>
  <c r="B47" i="2"/>
  <c r="F95" i="2"/>
  <c r="D47" i="2"/>
  <c r="I190" i="2"/>
  <c r="F93" i="2"/>
  <c r="I293" i="2"/>
  <c r="I221" i="2"/>
  <c r="I434" i="2"/>
  <c r="I224" i="2"/>
  <c r="G184" i="2"/>
  <c r="I610" i="51"/>
  <c r="I611" i="51"/>
  <c r="I605" i="55"/>
  <c r="F77" i="2"/>
  <c r="I371" i="2"/>
  <c r="I461" i="2"/>
  <c r="F71" i="2"/>
  <c r="F60" i="2"/>
  <c r="I459" i="2"/>
  <c r="F69" i="2"/>
  <c r="I424" i="2"/>
  <c r="I254" i="2"/>
  <c r="I411" i="2"/>
  <c r="I408" i="2"/>
  <c r="I401" i="2"/>
  <c r="I215" i="2"/>
  <c r="I255" i="2"/>
  <c r="I245" i="2"/>
  <c r="I619" i="53"/>
  <c r="I608" i="53"/>
  <c r="F65" i="2"/>
  <c r="B46" i="2"/>
  <c r="F68" i="2"/>
  <c r="I267" i="2"/>
  <c r="F97" i="2"/>
  <c r="G366" i="2"/>
  <c r="I309" i="2"/>
  <c r="I610" i="53"/>
  <c r="G392" i="2"/>
  <c r="I428" i="2"/>
  <c r="I614" i="48"/>
  <c r="I625" i="48"/>
  <c r="I618" i="51"/>
  <c r="I620" i="51"/>
  <c r="I622" i="51"/>
  <c r="I612" i="51"/>
  <c r="I615" i="51"/>
  <c r="I608" i="55"/>
  <c r="I614" i="55"/>
  <c r="I622" i="55"/>
  <c r="I610" i="55"/>
  <c r="I615" i="55"/>
  <c r="AI53" i="40"/>
  <c r="AJ53" i="40" s="1"/>
  <c r="I463" i="2"/>
  <c r="F73" i="2"/>
  <c r="I469" i="2"/>
  <c r="F79" i="2"/>
  <c r="I451" i="2"/>
  <c r="F61" i="2"/>
  <c r="I323" i="2"/>
  <c r="H340" i="2"/>
  <c r="C46" i="2"/>
  <c r="I622" i="53"/>
  <c r="I114" i="2"/>
  <c r="I466" i="2"/>
  <c r="F76" i="2"/>
  <c r="I218" i="2"/>
  <c r="I168" i="2"/>
  <c r="F89" i="2"/>
  <c r="I299" i="2"/>
  <c r="I217" i="2"/>
  <c r="I527" i="2"/>
  <c r="I337" i="2"/>
  <c r="I618" i="53"/>
  <c r="I611" i="53"/>
  <c r="I614" i="53"/>
  <c r="I613" i="53"/>
  <c r="I624" i="53"/>
  <c r="I616" i="57"/>
  <c r="I608" i="57"/>
  <c r="I621" i="57"/>
  <c r="I622" i="57"/>
  <c r="S620" i="55"/>
  <c r="AG620" i="55" s="1"/>
  <c r="S624" i="55"/>
  <c r="AG624" i="55" s="1"/>
  <c r="I612" i="54"/>
  <c r="I615" i="52"/>
  <c r="I609" i="52"/>
  <c r="I609" i="50"/>
  <c r="I622" i="47"/>
  <c r="I619" i="47"/>
  <c r="I618" i="47"/>
  <c r="I620" i="47"/>
  <c r="I614" i="47"/>
  <c r="I609" i="47"/>
  <c r="I610" i="47"/>
  <c r="I611" i="47"/>
  <c r="I624" i="47"/>
  <c r="I615" i="47"/>
  <c r="I608" i="47"/>
  <c r="I613" i="47"/>
  <c r="I612" i="47"/>
  <c r="I625" i="47"/>
  <c r="I607" i="47"/>
  <c r="I416" i="2"/>
  <c r="G98" i="2"/>
  <c r="G20" i="2" s="1"/>
  <c r="I199" i="2"/>
  <c r="E366" i="2"/>
  <c r="I383" i="2"/>
  <c r="I302" i="2"/>
  <c r="E100" i="2"/>
  <c r="E22" i="2" s="1"/>
  <c r="I241" i="2"/>
  <c r="E184" i="2"/>
  <c r="I413" i="2"/>
  <c r="C33" i="2"/>
  <c r="I244" i="2"/>
  <c r="I243" i="2"/>
  <c r="I242" i="2"/>
  <c r="I429" i="2"/>
  <c r="I325" i="2"/>
  <c r="I322" i="2"/>
  <c r="E33" i="2"/>
  <c r="I619" i="57" l="1"/>
  <c r="I609" i="51"/>
  <c r="I643" i="2"/>
  <c r="I197" i="2"/>
  <c r="I606" i="47"/>
  <c r="S620" i="48"/>
  <c r="AG620" i="48" s="1"/>
  <c r="I608" i="50"/>
  <c r="I615" i="50"/>
  <c r="I607" i="50"/>
  <c r="I608" i="52"/>
  <c r="I622" i="54"/>
  <c r="I625" i="53"/>
  <c r="I611" i="55"/>
  <c r="I623" i="53"/>
  <c r="I619" i="48"/>
  <c r="C184" i="2"/>
  <c r="I206" i="2"/>
  <c r="I623" i="47"/>
  <c r="I614" i="50"/>
  <c r="S611" i="51"/>
  <c r="AG611" i="51" s="1"/>
  <c r="I619" i="52"/>
  <c r="I620" i="54"/>
  <c r="I607" i="54"/>
  <c r="I625" i="54"/>
  <c r="S614" i="55"/>
  <c r="AG614" i="55" s="1"/>
  <c r="I609" i="53"/>
  <c r="I620" i="48"/>
  <c r="I613" i="57"/>
  <c r="I276" i="2"/>
  <c r="C210" i="2"/>
  <c r="I622" i="50"/>
  <c r="I615" i="53"/>
  <c r="I612" i="55"/>
  <c r="I201" i="2"/>
  <c r="I175" i="2"/>
  <c r="R626" i="55"/>
  <c r="I613" i="54"/>
  <c r="F11" i="2"/>
  <c r="I625" i="51"/>
  <c r="H626" i="55"/>
  <c r="I608" i="51"/>
  <c r="S619" i="48"/>
  <c r="AG619" i="48" s="1"/>
  <c r="D366" i="2"/>
  <c r="S613" i="55"/>
  <c r="AG613" i="55" s="1"/>
  <c r="I607" i="55"/>
  <c r="I607" i="53"/>
  <c r="I415" i="2"/>
  <c r="H210" i="2"/>
  <c r="I279" i="2"/>
  <c r="I234" i="2"/>
  <c r="I635" i="2"/>
  <c r="I615" i="2"/>
  <c r="I373" i="2"/>
  <c r="I364" i="2"/>
  <c r="S609" i="48"/>
  <c r="AG609" i="48" s="1"/>
  <c r="I609" i="48"/>
  <c r="I622" i="48"/>
  <c r="I607" i="48"/>
  <c r="F98" i="2"/>
  <c r="F20" i="2" s="1"/>
  <c r="I614" i="2"/>
  <c r="I644" i="2"/>
  <c r="I624" i="51"/>
  <c r="S623" i="53"/>
  <c r="AG623" i="53" s="1"/>
  <c r="S622" i="53"/>
  <c r="AG622" i="53" s="1"/>
  <c r="S610" i="55"/>
  <c r="AG610" i="55" s="1"/>
  <c r="S605" i="55"/>
  <c r="I65" i="2"/>
  <c r="F13" i="2"/>
  <c r="I171" i="2"/>
  <c r="I67" i="2"/>
  <c r="F15" i="2"/>
  <c r="H101" i="2"/>
  <c r="H23" i="2" s="1"/>
  <c r="H184" i="2"/>
  <c r="F104" i="2"/>
  <c r="F26" i="2" s="1"/>
  <c r="I387" i="2"/>
  <c r="I374" i="2"/>
  <c r="I195" i="2"/>
  <c r="I198" i="2"/>
  <c r="G158" i="2"/>
  <c r="I613" i="50"/>
  <c r="I619" i="50"/>
  <c r="I611" i="50"/>
  <c r="I610" i="50"/>
  <c r="S611" i="48"/>
  <c r="AG611" i="48" s="1"/>
  <c r="I611" i="48"/>
  <c r="F96" i="2"/>
  <c r="F18" i="2" s="1"/>
  <c r="I225" i="2"/>
  <c r="S608" i="51"/>
  <c r="AG608" i="51" s="1"/>
  <c r="S612" i="51"/>
  <c r="AG612" i="51" s="1"/>
  <c r="S614" i="51"/>
  <c r="AG614" i="51" s="1"/>
  <c r="I620" i="52"/>
  <c r="I618" i="52"/>
  <c r="I625" i="52"/>
  <c r="S624" i="53"/>
  <c r="AG624" i="53" s="1"/>
  <c r="S611" i="53"/>
  <c r="AG611" i="53" s="1"/>
  <c r="S610" i="53"/>
  <c r="AG610" i="53" s="1"/>
  <c r="H626" i="52"/>
  <c r="I619" i="54"/>
  <c r="I618" i="54"/>
  <c r="I605" i="54"/>
  <c r="I612" i="53"/>
  <c r="S611" i="55"/>
  <c r="AG611" i="55" s="1"/>
  <c r="G626" i="57"/>
  <c r="I614" i="57"/>
  <c r="I610" i="57"/>
  <c r="S621" i="55"/>
  <c r="AG621" i="55" s="1"/>
  <c r="I621" i="55"/>
  <c r="I449" i="2"/>
  <c r="F59" i="2"/>
  <c r="I117" i="2"/>
  <c r="I319" i="2"/>
  <c r="I69" i="2"/>
  <c r="F17" i="2"/>
  <c r="D236" i="2"/>
  <c r="I174" i="2"/>
  <c r="B44" i="2"/>
  <c r="I70" i="2"/>
  <c r="I553" i="2"/>
  <c r="F94" i="2"/>
  <c r="I146" i="2"/>
  <c r="G86" i="2"/>
  <c r="G8" i="2" s="1"/>
  <c r="I637" i="2"/>
  <c r="H93" i="2"/>
  <c r="H15" i="2" s="1"/>
  <c r="I412" i="2"/>
  <c r="F105" i="2"/>
  <c r="C392" i="2"/>
  <c r="I277" i="2"/>
  <c r="I376" i="2"/>
  <c r="E392" i="2"/>
  <c r="D34" i="2"/>
  <c r="I208" i="2"/>
  <c r="H314" i="2"/>
  <c r="I123" i="2"/>
  <c r="I624" i="50"/>
  <c r="S624" i="48"/>
  <c r="AG624" i="48" s="1"/>
  <c r="I624" i="48"/>
  <c r="S610" i="48"/>
  <c r="AG610" i="48" s="1"/>
  <c r="I610" i="48"/>
  <c r="I301" i="2"/>
  <c r="G236" i="2"/>
  <c r="I613" i="52"/>
  <c r="I613" i="51"/>
  <c r="S608" i="53"/>
  <c r="AG608" i="53" s="1"/>
  <c r="S612" i="55"/>
  <c r="AG612" i="55" s="1"/>
  <c r="S625" i="55"/>
  <c r="AG625" i="55" s="1"/>
  <c r="I615" i="57"/>
  <c r="I611" i="57"/>
  <c r="I142" i="2"/>
  <c r="B38" i="2"/>
  <c r="I61" i="2"/>
  <c r="F9" i="2"/>
  <c r="I147" i="2"/>
  <c r="I77" i="2"/>
  <c r="I78" i="2"/>
  <c r="I381" i="2"/>
  <c r="I623" i="57"/>
  <c r="I141" i="2"/>
  <c r="B37" i="2"/>
  <c r="I76" i="2"/>
  <c r="F24" i="2"/>
  <c r="I68" i="2"/>
  <c r="F16" i="2"/>
  <c r="I169" i="2"/>
  <c r="I60" i="2"/>
  <c r="S615" i="51"/>
  <c r="AG615" i="51" s="1"/>
  <c r="S614" i="53"/>
  <c r="AG614" i="53" s="1"/>
  <c r="S609" i="55"/>
  <c r="AG609" i="55" s="1"/>
  <c r="B132" i="2"/>
  <c r="I310" i="2"/>
  <c r="I621" i="47"/>
  <c r="I605" i="50"/>
  <c r="G288" i="2"/>
  <c r="I227" i="2"/>
  <c r="I608" i="54"/>
  <c r="I611" i="54"/>
  <c r="I79" i="2"/>
  <c r="F27" i="2"/>
  <c r="G87" i="2"/>
  <c r="G9" i="2" s="1"/>
  <c r="I607" i="2"/>
  <c r="I624" i="2"/>
  <c r="I286" i="2"/>
  <c r="I391" i="2"/>
  <c r="I357" i="2"/>
  <c r="I620" i="2"/>
  <c r="H626" i="47"/>
  <c r="S625" i="48"/>
  <c r="AG625" i="48" s="1"/>
  <c r="I618" i="50"/>
  <c r="I621" i="50"/>
  <c r="I620" i="50"/>
  <c r="I612" i="50"/>
  <c r="S623" i="48"/>
  <c r="AG623" i="48" s="1"/>
  <c r="I623" i="48"/>
  <c r="I613" i="48"/>
  <c r="S607" i="51"/>
  <c r="AG607" i="51" s="1"/>
  <c r="S618" i="51"/>
  <c r="AG618" i="51" s="1"/>
  <c r="S610" i="51"/>
  <c r="AG610" i="51" s="1"/>
  <c r="I621" i="2"/>
  <c r="S619" i="51"/>
  <c r="AG619" i="51" s="1"/>
  <c r="I619" i="51"/>
  <c r="I610" i="52"/>
  <c r="S615" i="53"/>
  <c r="AG615" i="53" s="1"/>
  <c r="S618" i="53"/>
  <c r="AG618" i="53" s="1"/>
  <c r="I614" i="54"/>
  <c r="R626" i="53"/>
  <c r="H626" i="53"/>
  <c r="I615" i="54"/>
  <c r="S607" i="55"/>
  <c r="AG607" i="55" s="1"/>
  <c r="S619" i="55"/>
  <c r="AG619" i="55" s="1"/>
  <c r="S615" i="55"/>
  <c r="AG615" i="55" s="1"/>
  <c r="S608" i="55"/>
  <c r="AG608" i="55" s="1"/>
  <c r="I625" i="57"/>
  <c r="I609" i="57"/>
  <c r="I618" i="57"/>
  <c r="I501" i="2"/>
  <c r="I122" i="2"/>
  <c r="I140" i="2"/>
  <c r="D89" i="2"/>
  <c r="D11" i="2" s="1"/>
  <c r="I380" i="2"/>
  <c r="I639" i="2"/>
  <c r="C44" i="2"/>
  <c r="I617" i="2"/>
  <c r="C366" i="2"/>
  <c r="I605" i="52"/>
  <c r="I606" i="52"/>
  <c r="S625" i="53"/>
  <c r="AG625" i="53" s="1"/>
  <c r="I205" i="2"/>
  <c r="I71" i="2"/>
  <c r="F19" i="2"/>
  <c r="I605" i="2"/>
  <c r="I633" i="2"/>
  <c r="I641" i="2"/>
  <c r="H236" i="2"/>
  <c r="G94" i="2"/>
  <c r="G16" i="2" s="1"/>
  <c r="F88" i="2"/>
  <c r="F10" i="2" s="1"/>
  <c r="I645" i="2"/>
  <c r="I426" i="2"/>
  <c r="I647" i="2"/>
  <c r="H88" i="2"/>
  <c r="H10" i="2" s="1"/>
  <c r="I355" i="2"/>
  <c r="I361" i="2"/>
  <c r="I360" i="2"/>
  <c r="F86" i="2"/>
  <c r="F8" i="2" s="1"/>
  <c r="I631" i="2"/>
  <c r="S614" i="48"/>
  <c r="AG614" i="48" s="1"/>
  <c r="I625" i="50"/>
  <c r="S612" i="48"/>
  <c r="AG612" i="48" s="1"/>
  <c r="I612" i="48"/>
  <c r="B50" i="2"/>
  <c r="I128" i="2"/>
  <c r="I608" i="2"/>
  <c r="I612" i="52"/>
  <c r="I622" i="52"/>
  <c r="I624" i="52"/>
  <c r="I611" i="52"/>
  <c r="S619" i="53"/>
  <c r="AG619" i="53" s="1"/>
  <c r="S613" i="53"/>
  <c r="AG613" i="53" s="1"/>
  <c r="I610" i="54"/>
  <c r="I623" i="54"/>
  <c r="S623" i="55"/>
  <c r="AG623" i="55" s="1"/>
  <c r="S618" i="55"/>
  <c r="AG618" i="55" s="1"/>
  <c r="I605" i="57"/>
  <c r="H626" i="57"/>
  <c r="I606" i="57"/>
  <c r="I612" i="57"/>
  <c r="I167" i="2"/>
  <c r="B184" i="2"/>
  <c r="G33" i="2"/>
  <c r="I111" i="2"/>
  <c r="I73" i="2"/>
  <c r="F21" i="2"/>
  <c r="B236" i="2"/>
  <c r="B35" i="2"/>
  <c r="I62" i="2"/>
  <c r="I75" i="2"/>
  <c r="F23" i="2"/>
  <c r="S608" i="48"/>
  <c r="AG608" i="48" s="1"/>
  <c r="I608" i="48"/>
  <c r="I414" i="2"/>
  <c r="I407" i="2"/>
  <c r="H366" i="2"/>
  <c r="I354" i="2"/>
  <c r="I617" i="51"/>
  <c r="I623" i="52"/>
  <c r="S609" i="53"/>
  <c r="AG609" i="53" s="1"/>
  <c r="I607" i="57"/>
  <c r="G314" i="2"/>
  <c r="G132" i="2"/>
  <c r="I634" i="2"/>
  <c r="F100" i="2"/>
  <c r="F22" i="2" s="1"/>
  <c r="I362" i="2"/>
  <c r="I182" i="2"/>
  <c r="C626" i="47"/>
  <c r="I605" i="47"/>
  <c r="R626" i="48"/>
  <c r="H626" i="50"/>
  <c r="S618" i="48"/>
  <c r="AG618" i="48" s="1"/>
  <c r="I618" i="48"/>
  <c r="I615" i="48"/>
  <c r="I613" i="2"/>
  <c r="G210" i="2"/>
  <c r="I305" i="2"/>
  <c r="S625" i="51"/>
  <c r="AG625" i="51" s="1"/>
  <c r="S622" i="51"/>
  <c r="AG622" i="51" s="1"/>
  <c r="S609" i="51"/>
  <c r="AG609" i="51" s="1"/>
  <c r="S620" i="51"/>
  <c r="AG620" i="51" s="1"/>
  <c r="I614" i="52"/>
  <c r="I607" i="52"/>
  <c r="S623" i="51"/>
  <c r="AG623" i="51" s="1"/>
  <c r="I623" i="51"/>
  <c r="S607" i="53"/>
  <c r="AG607" i="53" s="1"/>
  <c r="S620" i="53"/>
  <c r="AG620" i="53" s="1"/>
  <c r="I624" i="54"/>
  <c r="I609" i="54"/>
  <c r="S622" i="55"/>
  <c r="AG622" i="55" s="1"/>
  <c r="I624" i="57"/>
  <c r="I620" i="57"/>
  <c r="B39" i="2"/>
  <c r="R626" i="57"/>
  <c r="I617" i="57"/>
  <c r="S616" i="57"/>
  <c r="AG616" i="57" s="1"/>
  <c r="S622" i="57"/>
  <c r="AG622" i="57" s="1"/>
  <c r="S619" i="57"/>
  <c r="AG619" i="57" s="1"/>
  <c r="S605" i="53"/>
  <c r="S622" i="54"/>
  <c r="AG622" i="54" s="1"/>
  <c r="S624" i="54"/>
  <c r="AG624" i="54" s="1"/>
  <c r="S619" i="54"/>
  <c r="AG619" i="54" s="1"/>
  <c r="S619" i="52"/>
  <c r="AG619" i="52" s="1"/>
  <c r="S612" i="52"/>
  <c r="AG612" i="52" s="1"/>
  <c r="S611" i="52"/>
  <c r="AG611" i="52" s="1"/>
  <c r="I617" i="52"/>
  <c r="R626" i="52"/>
  <c r="H97" i="2"/>
  <c r="H19" i="2" s="1"/>
  <c r="E101" i="2"/>
  <c r="E23" i="2" s="1"/>
  <c r="H94" i="2"/>
  <c r="H16" i="2" s="1"/>
  <c r="H96" i="2"/>
  <c r="H18" i="2" s="1"/>
  <c r="E96" i="2"/>
  <c r="D97" i="2"/>
  <c r="C96" i="2"/>
  <c r="E104" i="2"/>
  <c r="H89" i="2"/>
  <c r="H11" i="2" s="1"/>
  <c r="C101" i="2"/>
  <c r="H104" i="2"/>
  <c r="H26" i="2" s="1"/>
  <c r="I253" i="2"/>
  <c r="D98" i="2"/>
  <c r="C100" i="2"/>
  <c r="G100" i="2"/>
  <c r="G22" i="2" s="1"/>
  <c r="H99" i="2"/>
  <c r="H21" i="2" s="1"/>
  <c r="G99" i="2"/>
  <c r="G21" i="2" s="1"/>
  <c r="G97" i="2"/>
  <c r="G19" i="2" s="1"/>
  <c r="C89" i="2"/>
  <c r="C11" i="2" s="1"/>
  <c r="D88" i="2"/>
  <c r="E89" i="2"/>
  <c r="E11" i="2" s="1"/>
  <c r="H86" i="2"/>
  <c r="H8" i="2" s="1"/>
  <c r="H87" i="2"/>
  <c r="H9" i="2" s="1"/>
  <c r="G89" i="2"/>
  <c r="G11" i="2" s="1"/>
  <c r="C95" i="2"/>
  <c r="E91" i="2"/>
  <c r="E13" i="2" s="1"/>
  <c r="C104" i="2"/>
  <c r="D95" i="2"/>
  <c r="S611" i="50"/>
  <c r="AG611" i="50" s="1"/>
  <c r="S619" i="50"/>
  <c r="AG619" i="50" s="1"/>
  <c r="S612" i="50"/>
  <c r="AG612" i="50" s="1"/>
  <c r="R626" i="50"/>
  <c r="I617" i="50"/>
  <c r="D418" i="2"/>
  <c r="I438" i="2"/>
  <c r="S607" i="47"/>
  <c r="AG607" i="47" s="1"/>
  <c r="S625" i="47"/>
  <c r="AG625" i="47" s="1"/>
  <c r="S612" i="47"/>
  <c r="AG612" i="47" s="1"/>
  <c r="S613" i="47"/>
  <c r="AG613" i="47" s="1"/>
  <c r="S608" i="47"/>
  <c r="AG608" i="47" s="1"/>
  <c r="S615" i="47"/>
  <c r="AG615" i="47" s="1"/>
  <c r="S624" i="47"/>
  <c r="AG624" i="47" s="1"/>
  <c r="S620" i="47"/>
  <c r="AG620" i="47" s="1"/>
  <c r="S618" i="47"/>
  <c r="AG618" i="47" s="1"/>
  <c r="S619" i="47"/>
  <c r="AG619" i="47" s="1"/>
  <c r="S622" i="47"/>
  <c r="AG622" i="47" s="1"/>
  <c r="S611" i="47"/>
  <c r="AG611" i="47" s="1"/>
  <c r="S610" i="47"/>
  <c r="AG610" i="47" s="1"/>
  <c r="S609" i="47"/>
  <c r="AG609" i="47" s="1"/>
  <c r="S614" i="47"/>
  <c r="AG614" i="47" s="1"/>
  <c r="I617" i="47"/>
  <c r="I260" i="2"/>
  <c r="I439" i="2"/>
  <c r="I258" i="2"/>
  <c r="I432" i="2"/>
  <c r="I435" i="2"/>
  <c r="I256" i="2"/>
  <c r="D49" i="2"/>
  <c r="B42" i="2"/>
  <c r="I251" i="2"/>
  <c r="I409" i="2"/>
  <c r="H100" i="2"/>
  <c r="H22" i="2" s="1"/>
  <c r="H95" i="2"/>
  <c r="H17" i="2" s="1"/>
  <c r="C99" i="2"/>
  <c r="C93" i="2"/>
  <c r="G93" i="2"/>
  <c r="G15" i="2" s="1"/>
  <c r="E95" i="2"/>
  <c r="I329" i="2"/>
  <c r="I336" i="2"/>
  <c r="I328" i="2"/>
  <c r="H262" i="2"/>
  <c r="G262" i="2"/>
  <c r="I338" i="2"/>
  <c r="E53" i="2" l="1"/>
  <c r="I440" i="2"/>
  <c r="B210" i="2"/>
  <c r="I623" i="50"/>
  <c r="C18" i="2"/>
  <c r="S606" i="48"/>
  <c r="AG606" i="48" s="1"/>
  <c r="S606" i="47"/>
  <c r="AG606" i="47" s="1"/>
  <c r="H626" i="48"/>
  <c r="I621" i="52"/>
  <c r="I621" i="54"/>
  <c r="I313" i="2"/>
  <c r="E626" i="57"/>
  <c r="I606" i="50"/>
  <c r="H626" i="54"/>
  <c r="S621" i="57"/>
  <c r="AG621" i="57" s="1"/>
  <c r="I621" i="51"/>
  <c r="I235" i="2"/>
  <c r="D340" i="2"/>
  <c r="I442" i="2"/>
  <c r="C53" i="2"/>
  <c r="I257" i="2"/>
  <c r="D50" i="2"/>
  <c r="D53" i="2"/>
  <c r="I406" i="2"/>
  <c r="C418" i="2"/>
  <c r="C626" i="57"/>
  <c r="S606" i="55"/>
  <c r="AG606" i="55" s="1"/>
  <c r="AG605" i="53"/>
  <c r="I334" i="2"/>
  <c r="S609" i="50"/>
  <c r="AG609" i="50" s="1"/>
  <c r="G102" i="2"/>
  <c r="G24" i="2" s="1"/>
  <c r="G418" i="2"/>
  <c r="G104" i="2"/>
  <c r="G26" i="2" s="1"/>
  <c r="S607" i="52"/>
  <c r="AG607" i="52" s="1"/>
  <c r="S611" i="54"/>
  <c r="AG611" i="54" s="1"/>
  <c r="S612" i="54"/>
  <c r="AG612" i="54" s="1"/>
  <c r="S606" i="54"/>
  <c r="AG606" i="54" s="1"/>
  <c r="I119" i="2"/>
  <c r="C132" i="2"/>
  <c r="I386" i="2"/>
  <c r="B392" i="2"/>
  <c r="C43" i="2"/>
  <c r="C17" i="2" s="1"/>
  <c r="I303" i="2"/>
  <c r="D43" i="2"/>
  <c r="D17" i="2" s="1"/>
  <c r="D132" i="2"/>
  <c r="I121" i="2"/>
  <c r="D42" i="2"/>
  <c r="I172" i="2"/>
  <c r="B96" i="2"/>
  <c r="I405" i="2"/>
  <c r="B418" i="2"/>
  <c r="S606" i="50"/>
  <c r="AG606" i="50" s="1"/>
  <c r="D91" i="2"/>
  <c r="S620" i="54"/>
  <c r="AG620" i="54" s="1"/>
  <c r="S611" i="57"/>
  <c r="AG611" i="57" s="1"/>
  <c r="H626" i="51"/>
  <c r="I605" i="51"/>
  <c r="I335" i="2"/>
  <c r="G340" i="2"/>
  <c r="S608" i="50"/>
  <c r="AG608" i="50" s="1"/>
  <c r="S624" i="50"/>
  <c r="AG624" i="50" s="1"/>
  <c r="S622" i="50"/>
  <c r="AG622" i="50" s="1"/>
  <c r="E87" i="2"/>
  <c r="E9" i="2" s="1"/>
  <c r="B91" i="2"/>
  <c r="C88" i="2"/>
  <c r="C10" i="2" s="1"/>
  <c r="G96" i="2"/>
  <c r="G18" i="2" s="1"/>
  <c r="S613" i="48"/>
  <c r="AG613" i="48" s="1"/>
  <c r="S610" i="52"/>
  <c r="AG610" i="52" s="1"/>
  <c r="S614" i="54"/>
  <c r="AG614" i="54" s="1"/>
  <c r="R626" i="54"/>
  <c r="I617" i="53"/>
  <c r="S615" i="54"/>
  <c r="AG615" i="54" s="1"/>
  <c r="S608" i="57"/>
  <c r="AG608" i="57" s="1"/>
  <c r="S612" i="57"/>
  <c r="AG612" i="57" s="1"/>
  <c r="I154" i="2"/>
  <c r="C50" i="2"/>
  <c r="C24" i="2" s="1"/>
  <c r="C49" i="2"/>
  <c r="C23" i="2" s="1"/>
  <c r="I621" i="48"/>
  <c r="I130" i="2"/>
  <c r="I609" i="55"/>
  <c r="I606" i="53"/>
  <c r="S605" i="48"/>
  <c r="I626" i="57"/>
  <c r="H158" i="2"/>
  <c r="H53" i="2"/>
  <c r="G95" i="2"/>
  <c r="G17" i="2" s="1"/>
  <c r="H90" i="47"/>
  <c r="H12" i="47" s="1"/>
  <c r="S613" i="50"/>
  <c r="AG613" i="50" s="1"/>
  <c r="S615" i="50"/>
  <c r="AG615" i="50" s="1"/>
  <c r="C86" i="2"/>
  <c r="S615" i="48"/>
  <c r="AG615" i="48" s="1"/>
  <c r="E102" i="2"/>
  <c r="E24" i="2" s="1"/>
  <c r="S623" i="52"/>
  <c r="AG623" i="52" s="1"/>
  <c r="S606" i="52"/>
  <c r="AG606" i="52" s="1"/>
  <c r="S624" i="52"/>
  <c r="AG624" i="52" s="1"/>
  <c r="S620" i="52"/>
  <c r="AG620" i="52" s="1"/>
  <c r="S621" i="54"/>
  <c r="AG621" i="54" s="1"/>
  <c r="S617" i="55"/>
  <c r="AG617" i="55" s="1"/>
  <c r="I617" i="55"/>
  <c r="I37" i="2"/>
  <c r="D48" i="2"/>
  <c r="I204" i="2"/>
  <c r="S624" i="51"/>
  <c r="AG624" i="51" s="1"/>
  <c r="E132" i="2"/>
  <c r="I209" i="2"/>
  <c r="E93" i="2"/>
  <c r="I431" i="2"/>
  <c r="B444" i="2"/>
  <c r="C262" i="2"/>
  <c r="S623" i="47"/>
  <c r="AG623" i="47" s="1"/>
  <c r="G101" i="2"/>
  <c r="G23" i="2" s="1"/>
  <c r="S613" i="52"/>
  <c r="AG613" i="52" s="1"/>
  <c r="S609" i="52"/>
  <c r="AG609" i="52" s="1"/>
  <c r="S622" i="52"/>
  <c r="AG622" i="52" s="1"/>
  <c r="S605" i="54"/>
  <c r="S623" i="57"/>
  <c r="AG623" i="57" s="1"/>
  <c r="O626" i="57"/>
  <c r="Y630" i="57" s="1"/>
  <c r="I606" i="54"/>
  <c r="I605" i="48"/>
  <c r="I605" i="53"/>
  <c r="C48" i="2"/>
  <c r="C22" i="2" s="1"/>
  <c r="I308" i="2"/>
  <c r="S621" i="48"/>
  <c r="AG621" i="48" s="1"/>
  <c r="I632" i="2"/>
  <c r="I650" i="2"/>
  <c r="B43" i="2"/>
  <c r="B49" i="2"/>
  <c r="S606" i="53"/>
  <c r="AG606" i="53" s="1"/>
  <c r="I157" i="2"/>
  <c r="I640" i="2"/>
  <c r="H444" i="2"/>
  <c r="I261" i="2"/>
  <c r="I50" i="2"/>
  <c r="I353" i="2"/>
  <c r="B366" i="2"/>
  <c r="S605" i="47"/>
  <c r="D99" i="2"/>
  <c r="D21" i="2" s="1"/>
  <c r="C444" i="2"/>
  <c r="S614" i="50"/>
  <c r="AG614" i="50" s="1"/>
  <c r="S607" i="50"/>
  <c r="AG607" i="50" s="1"/>
  <c r="S625" i="50"/>
  <c r="AG625" i="50" s="1"/>
  <c r="S605" i="50"/>
  <c r="S610" i="50"/>
  <c r="AG610" i="50" s="1"/>
  <c r="H102" i="2"/>
  <c r="H24" i="2" s="1"/>
  <c r="E98" i="2"/>
  <c r="E20" i="2" s="1"/>
  <c r="H91" i="2"/>
  <c r="H13" i="2" s="1"/>
  <c r="S607" i="48"/>
  <c r="AG607" i="48" s="1"/>
  <c r="S621" i="51"/>
  <c r="AG621" i="51" s="1"/>
  <c r="S625" i="54"/>
  <c r="AG625" i="54" s="1"/>
  <c r="S609" i="54"/>
  <c r="AG609" i="54" s="1"/>
  <c r="S612" i="53"/>
  <c r="AG612" i="53" s="1"/>
  <c r="Q626" i="57"/>
  <c r="AB630" i="57" s="1"/>
  <c r="S607" i="57"/>
  <c r="AG607" i="57" s="1"/>
  <c r="S610" i="57"/>
  <c r="AG610" i="57" s="1"/>
  <c r="S605" i="57"/>
  <c r="I230" i="2"/>
  <c r="B48" i="2"/>
  <c r="I621" i="53"/>
  <c r="I192" i="2"/>
  <c r="D210" i="2"/>
  <c r="D36" i="2"/>
  <c r="I606" i="55"/>
  <c r="D46" i="2"/>
  <c r="I124" i="2"/>
  <c r="I606" i="51"/>
  <c r="C626" i="51"/>
  <c r="D184" i="2"/>
  <c r="I365" i="2"/>
  <c r="I651" i="2"/>
  <c r="B18" i="2"/>
  <c r="I642" i="2"/>
  <c r="S621" i="50"/>
  <c r="AG621" i="50" s="1"/>
  <c r="C91" i="2"/>
  <c r="C13" i="2" s="1"/>
  <c r="B98" i="2"/>
  <c r="S610" i="54"/>
  <c r="AG610" i="54" s="1"/>
  <c r="S606" i="57"/>
  <c r="AG606" i="57" s="1"/>
  <c r="E99" i="2"/>
  <c r="E21" i="2" s="1"/>
  <c r="S620" i="50"/>
  <c r="AG620" i="50" s="1"/>
  <c r="I617" i="48"/>
  <c r="S625" i="52"/>
  <c r="AG625" i="52" s="1"/>
  <c r="S614" i="57"/>
  <c r="AG614" i="57" s="1"/>
  <c r="S618" i="57"/>
  <c r="AG618" i="57" s="1"/>
  <c r="H418" i="2"/>
  <c r="H33" i="2"/>
  <c r="I183" i="2"/>
  <c r="I184" i="2" s="1"/>
  <c r="I372" i="2"/>
  <c r="I392" i="2" s="1"/>
  <c r="D392" i="2"/>
  <c r="S621" i="47"/>
  <c r="AG621" i="47" s="1"/>
  <c r="S618" i="50"/>
  <c r="AG618" i="50" s="1"/>
  <c r="G88" i="2"/>
  <c r="G10" i="2" s="1"/>
  <c r="C105" i="2"/>
  <c r="S622" i="48"/>
  <c r="AG622" i="48" s="1"/>
  <c r="S618" i="52"/>
  <c r="AG618" i="52" s="1"/>
  <c r="S621" i="52"/>
  <c r="AG621" i="52" s="1"/>
  <c r="S605" i="52"/>
  <c r="S607" i="54"/>
  <c r="AG607" i="54" s="1"/>
  <c r="S621" i="53"/>
  <c r="AG621" i="53" s="1"/>
  <c r="D35" i="2"/>
  <c r="I273" i="2"/>
  <c r="D288" i="2"/>
  <c r="I249" i="2"/>
  <c r="S606" i="51"/>
  <c r="AG606" i="51" s="1"/>
  <c r="B53" i="2"/>
  <c r="I287" i="2"/>
  <c r="I646" i="2"/>
  <c r="D39" i="2"/>
  <c r="D13" i="2" s="1"/>
  <c r="AG605" i="55"/>
  <c r="D104" i="2"/>
  <c r="G91" i="2"/>
  <c r="G13" i="2" s="1"/>
  <c r="D96" i="2"/>
  <c r="D18" i="2" s="1"/>
  <c r="S614" i="52"/>
  <c r="AG614" i="52" s="1"/>
  <c r="S615" i="52"/>
  <c r="AG615" i="52" s="1"/>
  <c r="S623" i="54"/>
  <c r="AG623" i="54" s="1"/>
  <c r="S608" i="54"/>
  <c r="AG608" i="54" s="1"/>
  <c r="C626" i="50"/>
  <c r="B288" i="2"/>
  <c r="I397" i="2"/>
  <c r="B95" i="2"/>
  <c r="I95" i="2" s="1"/>
  <c r="G444" i="2"/>
  <c r="I327" i="2"/>
  <c r="C102" i="2"/>
  <c r="I250" i="2"/>
  <c r="B262" i="2"/>
  <c r="I331" i="2"/>
  <c r="R626" i="47"/>
  <c r="E44" i="2"/>
  <c r="E18" i="2" s="1"/>
  <c r="S623" i="50"/>
  <c r="AG623" i="50" s="1"/>
  <c r="E86" i="2"/>
  <c r="E8" i="2" s="1"/>
  <c r="H98" i="2"/>
  <c r="H20" i="2" s="1"/>
  <c r="C87" i="2"/>
  <c r="C9" i="2" s="1"/>
  <c r="E88" i="2"/>
  <c r="E10" i="2" s="1"/>
  <c r="C98" i="2"/>
  <c r="C20" i="2" s="1"/>
  <c r="S617" i="51"/>
  <c r="AG617" i="51" s="1"/>
  <c r="S608" i="52"/>
  <c r="AG608" i="52" s="1"/>
  <c r="S613" i="54"/>
  <c r="AG613" i="54" s="1"/>
  <c r="S618" i="54"/>
  <c r="AG618" i="54" s="1"/>
  <c r="S613" i="57"/>
  <c r="AG613" i="57" s="1"/>
  <c r="S615" i="57"/>
  <c r="AG615" i="57" s="1"/>
  <c r="S620" i="57"/>
  <c r="AG620" i="57" s="1"/>
  <c r="S624" i="57"/>
  <c r="AG624" i="57" s="1"/>
  <c r="F85" i="2"/>
  <c r="C626" i="52"/>
  <c r="I606" i="48"/>
  <c r="I131" i="2"/>
  <c r="S613" i="51"/>
  <c r="AG613" i="51" s="1"/>
  <c r="I321" i="2"/>
  <c r="B340" i="2"/>
  <c r="E393" i="2"/>
  <c r="C34" i="2"/>
  <c r="I320" i="2"/>
  <c r="C47" i="2"/>
  <c r="I125" i="2"/>
  <c r="I59" i="2"/>
  <c r="C42" i="2"/>
  <c r="I120" i="2"/>
  <c r="C288" i="2"/>
  <c r="I275" i="2"/>
  <c r="I295" i="2"/>
  <c r="D105" i="57"/>
  <c r="D27" i="57" s="1"/>
  <c r="H90" i="57"/>
  <c r="H12" i="57" s="1"/>
  <c r="H87" i="57"/>
  <c r="H9" i="57" s="1"/>
  <c r="D103" i="55"/>
  <c r="D25" i="55" s="1"/>
  <c r="G97" i="55"/>
  <c r="G19" i="55" s="1"/>
  <c r="E104" i="55"/>
  <c r="E26" i="55" s="1"/>
  <c r="D88" i="55"/>
  <c r="D10" i="55" s="1"/>
  <c r="E87" i="55"/>
  <c r="E9" i="55" s="1"/>
  <c r="E99" i="52"/>
  <c r="E21" i="52" s="1"/>
  <c r="C94" i="2"/>
  <c r="E94" i="2"/>
  <c r="E16" i="2" s="1"/>
  <c r="D94" i="2"/>
  <c r="E97" i="2"/>
  <c r="C97" i="2"/>
  <c r="D87" i="2"/>
  <c r="D103" i="48"/>
  <c r="D25" i="48" s="1"/>
  <c r="D101" i="2"/>
  <c r="D23" i="2" s="1"/>
  <c r="D100" i="2"/>
  <c r="D105" i="2"/>
  <c r="D27" i="2" s="1"/>
  <c r="D103" i="46"/>
  <c r="D25" i="46" s="1"/>
  <c r="H105" i="2"/>
  <c r="D86" i="2"/>
  <c r="D8" i="2" s="1"/>
  <c r="C103" i="47"/>
  <c r="C25" i="47" s="1"/>
  <c r="D105" i="47"/>
  <c r="D27" i="47" s="1"/>
  <c r="G103" i="47"/>
  <c r="G25" i="47" s="1"/>
  <c r="E100" i="47"/>
  <c r="E22" i="47" s="1"/>
  <c r="D93" i="2"/>
  <c r="H27" i="2" l="1"/>
  <c r="C16" i="2"/>
  <c r="D105" i="52"/>
  <c r="D27" i="52" s="1"/>
  <c r="C87" i="55"/>
  <c r="C9" i="55" s="1"/>
  <c r="H98" i="53"/>
  <c r="H20" i="53" s="1"/>
  <c r="E100" i="51"/>
  <c r="E22" i="51" s="1"/>
  <c r="C626" i="53"/>
  <c r="M626" i="55"/>
  <c r="C27" i="2"/>
  <c r="I132" i="2"/>
  <c r="B133" i="2" s="1"/>
  <c r="G87" i="55"/>
  <c r="G9" i="55" s="1"/>
  <c r="I589" i="2"/>
  <c r="G94" i="48"/>
  <c r="G16" i="48" s="1"/>
  <c r="D104" i="48"/>
  <c r="D26" i="48" s="1"/>
  <c r="D87" i="55"/>
  <c r="D9" i="55" s="1"/>
  <c r="C626" i="55"/>
  <c r="I590" i="2"/>
  <c r="I417" i="2"/>
  <c r="I185" i="2"/>
  <c r="F185" i="2"/>
  <c r="C185" i="2"/>
  <c r="G185" i="2"/>
  <c r="E185" i="2"/>
  <c r="H185" i="2"/>
  <c r="B185" i="2"/>
  <c r="I133" i="2"/>
  <c r="D85" i="2"/>
  <c r="G90" i="47"/>
  <c r="G12" i="47" s="1"/>
  <c r="E90" i="50"/>
  <c r="E12" i="50" s="1"/>
  <c r="G105" i="47"/>
  <c r="G27" i="47" s="1"/>
  <c r="Q88" i="48"/>
  <c r="Q10" i="48" s="1"/>
  <c r="G103" i="48"/>
  <c r="G25" i="48" s="1"/>
  <c r="O105" i="50"/>
  <c r="O27" i="50" s="1"/>
  <c r="C87" i="47"/>
  <c r="C9" i="47" s="1"/>
  <c r="H105" i="48"/>
  <c r="H27" i="48" s="1"/>
  <c r="G89" i="48"/>
  <c r="G11" i="48" s="1"/>
  <c r="I581" i="2"/>
  <c r="B87" i="2"/>
  <c r="E88" i="52"/>
  <c r="E10" i="52" s="1"/>
  <c r="G104" i="48"/>
  <c r="G26" i="48" s="1"/>
  <c r="E98" i="47"/>
  <c r="E20" i="47" s="1"/>
  <c r="O99" i="48"/>
  <c r="O21" i="48" s="1"/>
  <c r="E99" i="48"/>
  <c r="E21" i="48" s="1"/>
  <c r="G87" i="53"/>
  <c r="G9" i="53" s="1"/>
  <c r="D87" i="54"/>
  <c r="D9" i="54" s="1"/>
  <c r="S617" i="53"/>
  <c r="AG617" i="53" s="1"/>
  <c r="G89" i="54"/>
  <c r="G11" i="54" s="1"/>
  <c r="H88" i="55"/>
  <c r="H10" i="55" s="1"/>
  <c r="O97" i="55"/>
  <c r="O19" i="55" s="1"/>
  <c r="E97" i="55"/>
  <c r="E19" i="55" s="1"/>
  <c r="D104" i="57"/>
  <c r="D26" i="57" s="1"/>
  <c r="C100" i="55"/>
  <c r="C22" i="55" s="1"/>
  <c r="E100" i="53"/>
  <c r="E22" i="53" s="1"/>
  <c r="D105" i="46"/>
  <c r="D27" i="46" s="1"/>
  <c r="H100" i="48"/>
  <c r="H22" i="48" s="1"/>
  <c r="H94" i="48"/>
  <c r="H16" i="48" s="1"/>
  <c r="E104" i="48"/>
  <c r="E26" i="48" s="1"/>
  <c r="E90" i="48"/>
  <c r="E12" i="48" s="1"/>
  <c r="G94" i="50"/>
  <c r="G16" i="50" s="1"/>
  <c r="H103" i="48"/>
  <c r="H25" i="48" s="1"/>
  <c r="I587" i="2"/>
  <c r="B93" i="2"/>
  <c r="I93" i="2" s="1"/>
  <c r="H93" i="48"/>
  <c r="H15" i="48" s="1"/>
  <c r="H87" i="47"/>
  <c r="H9" i="47" s="1"/>
  <c r="E105" i="47"/>
  <c r="E27" i="47" s="1"/>
  <c r="G103" i="50"/>
  <c r="G25" i="50" s="1"/>
  <c r="I649" i="47"/>
  <c r="E97" i="47"/>
  <c r="E19" i="47" s="1"/>
  <c r="C98" i="51"/>
  <c r="C20" i="51" s="1"/>
  <c r="G87" i="48"/>
  <c r="G9" i="48" s="1"/>
  <c r="H104" i="50"/>
  <c r="H26" i="50" s="1"/>
  <c r="H104" i="51"/>
  <c r="H26" i="51" s="1"/>
  <c r="G94" i="51"/>
  <c r="G16" i="51" s="1"/>
  <c r="E88" i="47"/>
  <c r="E10" i="47" s="1"/>
  <c r="G88" i="47"/>
  <c r="G10" i="47" s="1"/>
  <c r="G105" i="52"/>
  <c r="G27" i="52" s="1"/>
  <c r="G93" i="53"/>
  <c r="G15" i="53" s="1"/>
  <c r="C87" i="53"/>
  <c r="C9" i="53" s="1"/>
  <c r="O99" i="50"/>
  <c r="O21" i="50" s="1"/>
  <c r="E99" i="50"/>
  <c r="E21" i="50" s="1"/>
  <c r="O97" i="53"/>
  <c r="O19" i="53" s="1"/>
  <c r="H105" i="54"/>
  <c r="H27" i="54" s="1"/>
  <c r="H89" i="54"/>
  <c r="H11" i="54" s="1"/>
  <c r="H87" i="55"/>
  <c r="H9" i="55" s="1"/>
  <c r="I599" i="54"/>
  <c r="Q87" i="54"/>
  <c r="Q9" i="54" s="1"/>
  <c r="M98" i="55"/>
  <c r="M20" i="55" s="1"/>
  <c r="G88" i="55"/>
  <c r="G10" i="55" s="1"/>
  <c r="C87" i="57"/>
  <c r="C9" i="57" s="1"/>
  <c r="Q97" i="57"/>
  <c r="G97" i="57"/>
  <c r="E103" i="57"/>
  <c r="G89" i="57"/>
  <c r="G11" i="57" s="1"/>
  <c r="N104" i="57"/>
  <c r="N26" i="57" s="1"/>
  <c r="R98" i="57"/>
  <c r="R20" i="57" s="1"/>
  <c r="H98" i="57"/>
  <c r="H20" i="57" s="1"/>
  <c r="H98" i="51"/>
  <c r="H20" i="51" s="1"/>
  <c r="I443" i="2"/>
  <c r="D393" i="2"/>
  <c r="E104" i="57"/>
  <c r="E26" i="57" s="1"/>
  <c r="I98" i="2"/>
  <c r="B20" i="2"/>
  <c r="I20" i="2" s="1"/>
  <c r="I593" i="2"/>
  <c r="B99" i="2"/>
  <c r="D20" i="2"/>
  <c r="I46" i="2"/>
  <c r="H98" i="55"/>
  <c r="H20" i="55" s="1"/>
  <c r="H90" i="50"/>
  <c r="H12" i="50" s="1"/>
  <c r="I366" i="2"/>
  <c r="R626" i="51"/>
  <c r="S605" i="51"/>
  <c r="I330" i="2"/>
  <c r="G89" i="51"/>
  <c r="G11" i="51" s="1"/>
  <c r="E100" i="48"/>
  <c r="E22" i="48" s="1"/>
  <c r="B393" i="2"/>
  <c r="G105" i="48"/>
  <c r="G27" i="48" s="1"/>
  <c r="C100" i="47"/>
  <c r="C22" i="47" s="1"/>
  <c r="H93" i="47"/>
  <c r="H15" i="47" s="1"/>
  <c r="I649" i="48"/>
  <c r="G87" i="51"/>
  <c r="G9" i="51" s="1"/>
  <c r="N105" i="51"/>
  <c r="N27" i="51" s="1"/>
  <c r="D105" i="51"/>
  <c r="D27" i="51" s="1"/>
  <c r="E104" i="51"/>
  <c r="E26" i="51" s="1"/>
  <c r="I639" i="40"/>
  <c r="Q88" i="52"/>
  <c r="Q10" i="52" s="1"/>
  <c r="N105" i="53"/>
  <c r="N27" i="53" s="1"/>
  <c r="D105" i="53"/>
  <c r="D27" i="53" s="1"/>
  <c r="E105" i="54"/>
  <c r="E27" i="54" s="1"/>
  <c r="E104" i="54"/>
  <c r="E26" i="54" s="1"/>
  <c r="H94" i="54"/>
  <c r="H16" i="54" s="1"/>
  <c r="N88" i="54"/>
  <c r="N10" i="54" s="1"/>
  <c r="D88" i="54"/>
  <c r="D10" i="54" s="1"/>
  <c r="H95" i="55"/>
  <c r="H17" i="55" s="1"/>
  <c r="H94" i="55"/>
  <c r="H16" i="55" s="1"/>
  <c r="G104" i="55"/>
  <c r="G26" i="55" s="1"/>
  <c r="B367" i="2"/>
  <c r="H100" i="47"/>
  <c r="H22" i="47" s="1"/>
  <c r="H94" i="47"/>
  <c r="H16" i="47" s="1"/>
  <c r="E104" i="47"/>
  <c r="E26" i="47" s="1"/>
  <c r="D105" i="48"/>
  <c r="D27" i="48" s="1"/>
  <c r="H90" i="48"/>
  <c r="H12" i="48" s="1"/>
  <c r="E103" i="48"/>
  <c r="E25" i="48" s="1"/>
  <c r="C103" i="48"/>
  <c r="C25" i="48" s="1"/>
  <c r="N93" i="46"/>
  <c r="N15" i="46" s="1"/>
  <c r="D93" i="46"/>
  <c r="D15" i="46" s="1"/>
  <c r="G97" i="48"/>
  <c r="G19" i="48" s="1"/>
  <c r="B103" i="48"/>
  <c r="I597" i="48"/>
  <c r="G95" i="51"/>
  <c r="G17" i="51" s="1"/>
  <c r="I634" i="48"/>
  <c r="N97" i="50"/>
  <c r="N19" i="50" s="1"/>
  <c r="O104" i="50"/>
  <c r="O26" i="50" s="1"/>
  <c r="I649" i="50"/>
  <c r="I591" i="2"/>
  <c r="B97" i="2"/>
  <c r="I97" i="2" s="1"/>
  <c r="D88" i="48"/>
  <c r="D10" i="48" s="1"/>
  <c r="H100" i="52"/>
  <c r="H22" i="52" s="1"/>
  <c r="H98" i="52"/>
  <c r="H20" i="52" s="1"/>
  <c r="H105" i="52"/>
  <c r="H27" i="52" s="1"/>
  <c r="M100" i="50"/>
  <c r="M22" i="50" s="1"/>
  <c r="Q90" i="51"/>
  <c r="Q12" i="51" s="1"/>
  <c r="G90" i="51"/>
  <c r="G12" i="51" s="1"/>
  <c r="S617" i="52"/>
  <c r="AG617" i="52" s="1"/>
  <c r="D88" i="53"/>
  <c r="D10" i="53" s="1"/>
  <c r="H93" i="53"/>
  <c r="H15" i="53" s="1"/>
  <c r="R90" i="53"/>
  <c r="R12" i="53" s="1"/>
  <c r="H90" i="53"/>
  <c r="H12" i="53" s="1"/>
  <c r="D88" i="40"/>
  <c r="E90" i="53"/>
  <c r="E12" i="53" s="1"/>
  <c r="E88" i="54"/>
  <c r="E10" i="54" s="1"/>
  <c r="O100" i="54"/>
  <c r="O22" i="54" s="1"/>
  <c r="E100" i="54"/>
  <c r="E22" i="54" s="1"/>
  <c r="G103" i="54"/>
  <c r="G25" i="54" s="1"/>
  <c r="N87" i="53"/>
  <c r="N9" i="53" s="1"/>
  <c r="D87" i="53"/>
  <c r="D9" i="53" s="1"/>
  <c r="D104" i="55"/>
  <c r="D26" i="55" s="1"/>
  <c r="G93" i="55"/>
  <c r="G15" i="55" s="1"/>
  <c r="H89" i="55"/>
  <c r="H11" i="55" s="1"/>
  <c r="E97" i="57"/>
  <c r="H100" i="57"/>
  <c r="H22" i="57" s="1"/>
  <c r="C93" i="57"/>
  <c r="M626" i="57"/>
  <c r="H100" i="55"/>
  <c r="H22" i="55" s="1"/>
  <c r="C21" i="2"/>
  <c r="I47" i="2"/>
  <c r="I617" i="54"/>
  <c r="C626" i="54"/>
  <c r="I393" i="2"/>
  <c r="F393" i="2"/>
  <c r="H393" i="2"/>
  <c r="G393" i="2"/>
  <c r="I592" i="2"/>
  <c r="C626" i="48"/>
  <c r="G627" i="57"/>
  <c r="D627" i="57"/>
  <c r="E627" i="57"/>
  <c r="B627" i="57"/>
  <c r="I627" i="57" s="1"/>
  <c r="C627" i="57"/>
  <c r="F627" i="57"/>
  <c r="H627" i="57"/>
  <c r="AF631" i="57"/>
  <c r="I247" i="2"/>
  <c r="D262" i="2"/>
  <c r="D16" i="2"/>
  <c r="M626" i="51"/>
  <c r="B88" i="48"/>
  <c r="G93" i="47"/>
  <c r="G15" i="47" s="1"/>
  <c r="C93" i="48"/>
  <c r="C15" i="48" s="1"/>
  <c r="E97" i="51"/>
  <c r="E19" i="51" s="1"/>
  <c r="R98" i="47"/>
  <c r="R20" i="47" s="1"/>
  <c r="H98" i="47"/>
  <c r="H20" i="47" s="1"/>
  <c r="O98" i="53"/>
  <c r="O20" i="53" s="1"/>
  <c r="G105" i="57"/>
  <c r="G27" i="57" s="1"/>
  <c r="G94" i="47"/>
  <c r="G16" i="47" s="1"/>
  <c r="D104" i="47"/>
  <c r="D26" i="47" s="1"/>
  <c r="C96" i="47"/>
  <c r="C18" i="47" s="1"/>
  <c r="H100" i="50"/>
  <c r="H22" i="50" s="1"/>
  <c r="C96" i="46"/>
  <c r="C18" i="46" s="1"/>
  <c r="I643" i="48"/>
  <c r="G87" i="50"/>
  <c r="G9" i="50" s="1"/>
  <c r="S617" i="48"/>
  <c r="AG617" i="48" s="1"/>
  <c r="I642" i="48"/>
  <c r="D93" i="48"/>
  <c r="D15" i="48" s="1"/>
  <c r="H87" i="50"/>
  <c r="H9" i="50" s="1"/>
  <c r="G93" i="48"/>
  <c r="G15" i="48" s="1"/>
  <c r="H98" i="48"/>
  <c r="H20" i="48" s="1"/>
  <c r="C96" i="51"/>
  <c r="C18" i="51" s="1"/>
  <c r="H97" i="51"/>
  <c r="H19" i="51" s="1"/>
  <c r="E90" i="51"/>
  <c r="E12" i="51" s="1"/>
  <c r="D88" i="50"/>
  <c r="D10" i="50" s="1"/>
  <c r="C105" i="50"/>
  <c r="C27" i="50" s="1"/>
  <c r="R87" i="51"/>
  <c r="R9" i="51" s="1"/>
  <c r="H87" i="51"/>
  <c r="H9" i="51" s="1"/>
  <c r="H93" i="51"/>
  <c r="H15" i="51" s="1"/>
  <c r="H95" i="50"/>
  <c r="H17" i="50" s="1"/>
  <c r="O98" i="48"/>
  <c r="O20" i="48" s="1"/>
  <c r="E98" i="48"/>
  <c r="E20" i="48" s="1"/>
  <c r="Q89" i="52"/>
  <c r="Q11" i="52" s="1"/>
  <c r="G89" i="52"/>
  <c r="G11" i="52" s="1"/>
  <c r="G100" i="50"/>
  <c r="G22" i="50" s="1"/>
  <c r="H104" i="52"/>
  <c r="H26" i="52" s="1"/>
  <c r="C105" i="52"/>
  <c r="C27" i="52" s="1"/>
  <c r="M98" i="50"/>
  <c r="M20" i="50" s="1"/>
  <c r="C98" i="50"/>
  <c r="C20" i="50" s="1"/>
  <c r="O99" i="47"/>
  <c r="O21" i="47" s="1"/>
  <c r="E99" i="47"/>
  <c r="E21" i="47" s="1"/>
  <c r="G88" i="53"/>
  <c r="G10" i="53" s="1"/>
  <c r="E87" i="53"/>
  <c r="E9" i="53" s="1"/>
  <c r="G105" i="54"/>
  <c r="G27" i="54" s="1"/>
  <c r="C100" i="54"/>
  <c r="C22" i="54" s="1"/>
  <c r="C98" i="54"/>
  <c r="C20" i="54" s="1"/>
  <c r="O87" i="54"/>
  <c r="O9" i="54" s="1"/>
  <c r="H93" i="55"/>
  <c r="H15" i="55" s="1"/>
  <c r="C93" i="55"/>
  <c r="C15" i="55" s="1"/>
  <c r="G98" i="55"/>
  <c r="G20" i="55" s="1"/>
  <c r="E88" i="57"/>
  <c r="E10" i="57" s="1"/>
  <c r="H95" i="57"/>
  <c r="Q89" i="57"/>
  <c r="Q11" i="57" s="1"/>
  <c r="G105" i="55"/>
  <c r="G27" i="55" s="1"/>
  <c r="H89" i="57"/>
  <c r="H11" i="57" s="1"/>
  <c r="G100" i="55"/>
  <c r="G22" i="55" s="1"/>
  <c r="I599" i="57"/>
  <c r="G90" i="55"/>
  <c r="G12" i="55" s="1"/>
  <c r="H105" i="55"/>
  <c r="H27" i="55" s="1"/>
  <c r="H104" i="57"/>
  <c r="H26" i="57" s="1"/>
  <c r="E88" i="55"/>
  <c r="E10" i="55" s="1"/>
  <c r="E98" i="57"/>
  <c r="E20" i="57" s="1"/>
  <c r="Q98" i="57"/>
  <c r="Q20" i="57" s="1"/>
  <c r="O104" i="57"/>
  <c r="O26" i="57" s="1"/>
  <c r="H105" i="57"/>
  <c r="H27" i="57" s="1"/>
  <c r="C8" i="2"/>
  <c r="I34" i="2"/>
  <c r="D444" i="2"/>
  <c r="I423" i="2"/>
  <c r="D33" i="2"/>
  <c r="D9" i="2"/>
  <c r="H87" i="54"/>
  <c r="H9" i="54" s="1"/>
  <c r="S625" i="57"/>
  <c r="AG625" i="57" s="1"/>
  <c r="AG605" i="50"/>
  <c r="I49" i="2"/>
  <c r="AG605" i="48"/>
  <c r="I18" i="2"/>
  <c r="I585" i="2"/>
  <c r="H87" i="52"/>
  <c r="H9" i="52" s="1"/>
  <c r="I42" i="2"/>
  <c r="B88" i="46"/>
  <c r="D105" i="40"/>
  <c r="D27" i="40" s="1"/>
  <c r="C96" i="48"/>
  <c r="C18" i="48" s="1"/>
  <c r="R98" i="50"/>
  <c r="R20" i="50" s="1"/>
  <c r="H98" i="50"/>
  <c r="H20" i="50" s="1"/>
  <c r="C103" i="50"/>
  <c r="C25" i="50" s="1"/>
  <c r="O98" i="51"/>
  <c r="O20" i="51" s="1"/>
  <c r="C100" i="52"/>
  <c r="C22" i="52" s="1"/>
  <c r="D97" i="52"/>
  <c r="D19" i="52" s="1"/>
  <c r="H98" i="54"/>
  <c r="H20" i="54" s="1"/>
  <c r="I582" i="53"/>
  <c r="N104" i="54"/>
  <c r="N26" i="54" s="1"/>
  <c r="Q93" i="54"/>
  <c r="Q15" i="54" s="1"/>
  <c r="C105" i="55"/>
  <c r="C27" i="55" s="1"/>
  <c r="H97" i="57"/>
  <c r="G100" i="57"/>
  <c r="G22" i="57" s="1"/>
  <c r="AG605" i="52"/>
  <c r="I339" i="2"/>
  <c r="D104" i="46"/>
  <c r="D26" i="46" s="1"/>
  <c r="E103" i="47"/>
  <c r="E25" i="47" s="1"/>
  <c r="D93" i="47"/>
  <c r="D15" i="47" s="1"/>
  <c r="I598" i="2"/>
  <c r="B104" i="2"/>
  <c r="I104" i="2" s="1"/>
  <c r="D97" i="46"/>
  <c r="D19" i="46" s="1"/>
  <c r="N97" i="48"/>
  <c r="N19" i="48" s="1"/>
  <c r="G95" i="50"/>
  <c r="G17" i="50" s="1"/>
  <c r="Q88" i="50"/>
  <c r="Q10" i="50" s="1"/>
  <c r="I633" i="46"/>
  <c r="G100" i="48"/>
  <c r="G22" i="48" s="1"/>
  <c r="H105" i="50"/>
  <c r="H27" i="50" s="1"/>
  <c r="N103" i="50"/>
  <c r="N25" i="50" s="1"/>
  <c r="D87" i="51"/>
  <c r="D9" i="51" s="1"/>
  <c r="G105" i="51"/>
  <c r="G27" i="51" s="1"/>
  <c r="E105" i="51"/>
  <c r="E27" i="51" s="1"/>
  <c r="D88" i="51"/>
  <c r="D10" i="51" s="1"/>
  <c r="C93" i="51"/>
  <c r="C15" i="51" s="1"/>
  <c r="D104" i="51"/>
  <c r="D26" i="51" s="1"/>
  <c r="C100" i="51"/>
  <c r="C22" i="51" s="1"/>
  <c r="I635" i="47"/>
  <c r="G89" i="47"/>
  <c r="G11" i="47" s="1"/>
  <c r="C88" i="50"/>
  <c r="C10" i="50" s="1"/>
  <c r="H95" i="48"/>
  <c r="H17" i="48" s="1"/>
  <c r="D88" i="46"/>
  <c r="D10" i="46" s="1"/>
  <c r="H104" i="48"/>
  <c r="H26" i="48" s="1"/>
  <c r="D87" i="52"/>
  <c r="D9" i="52" s="1"/>
  <c r="E100" i="52"/>
  <c r="E22" i="52" s="1"/>
  <c r="E88" i="51"/>
  <c r="E10" i="51" s="1"/>
  <c r="O99" i="51"/>
  <c r="O21" i="51" s="1"/>
  <c r="E99" i="51"/>
  <c r="E21" i="51" s="1"/>
  <c r="E98" i="52"/>
  <c r="E20" i="52" s="1"/>
  <c r="H104" i="47"/>
  <c r="H26" i="47" s="1"/>
  <c r="H89" i="52"/>
  <c r="H11" i="52" s="1"/>
  <c r="E105" i="52"/>
  <c r="E27" i="52" s="1"/>
  <c r="C96" i="53"/>
  <c r="C18" i="53" s="1"/>
  <c r="G97" i="53"/>
  <c r="G19" i="53" s="1"/>
  <c r="C93" i="53"/>
  <c r="C15" i="53" s="1"/>
  <c r="D93" i="52"/>
  <c r="D15" i="52" s="1"/>
  <c r="D104" i="53"/>
  <c r="D26" i="53" s="1"/>
  <c r="Q93" i="52"/>
  <c r="Q15" i="52" s="1"/>
  <c r="R98" i="54"/>
  <c r="R20" i="54" s="1"/>
  <c r="O105" i="53"/>
  <c r="O27" i="53" s="1"/>
  <c r="H95" i="54"/>
  <c r="H17" i="54" s="1"/>
  <c r="H104" i="54"/>
  <c r="H26" i="54" s="1"/>
  <c r="O104" i="54"/>
  <c r="O26" i="54" s="1"/>
  <c r="R95" i="53"/>
  <c r="R17" i="53" s="1"/>
  <c r="H95" i="53"/>
  <c r="H17" i="53" s="1"/>
  <c r="G90" i="54"/>
  <c r="G12" i="54" s="1"/>
  <c r="G100" i="54"/>
  <c r="G22" i="54" s="1"/>
  <c r="D105" i="55"/>
  <c r="D27" i="55" s="1"/>
  <c r="E90" i="55"/>
  <c r="E12" i="55" s="1"/>
  <c r="G94" i="55"/>
  <c r="G16" i="55" s="1"/>
  <c r="C98" i="55"/>
  <c r="C20" i="55" s="1"/>
  <c r="G98" i="54"/>
  <c r="G20" i="54" s="1"/>
  <c r="D88" i="57"/>
  <c r="D10" i="57" s="1"/>
  <c r="M93" i="57"/>
  <c r="M15" i="57" s="1"/>
  <c r="G95" i="57"/>
  <c r="C104" i="55"/>
  <c r="C26" i="55" s="1"/>
  <c r="M96" i="57"/>
  <c r="C104" i="57"/>
  <c r="C26" i="57" s="1"/>
  <c r="R93" i="57"/>
  <c r="R15" i="57" s="1"/>
  <c r="H93" i="57"/>
  <c r="H15" i="57" s="1"/>
  <c r="E98" i="55"/>
  <c r="E20" i="55" s="1"/>
  <c r="C98" i="57"/>
  <c r="C20" i="57" s="1"/>
  <c r="Q94" i="57"/>
  <c r="G94" i="57"/>
  <c r="H54" i="2"/>
  <c r="I44" i="2"/>
  <c r="G53" i="2"/>
  <c r="I53" i="2" s="1"/>
  <c r="AG605" i="47"/>
  <c r="B17" i="2"/>
  <c r="E100" i="55"/>
  <c r="E22" i="55" s="1"/>
  <c r="AG605" i="54"/>
  <c r="G98" i="57"/>
  <c r="G20" i="57" s="1"/>
  <c r="M626" i="48"/>
  <c r="G89" i="53"/>
  <c r="G11" i="53" s="1"/>
  <c r="I583" i="2"/>
  <c r="B89" i="2"/>
  <c r="H105" i="47"/>
  <c r="H27" i="47" s="1"/>
  <c r="I582" i="2"/>
  <c r="B88" i="2"/>
  <c r="R98" i="52"/>
  <c r="R20" i="52" s="1"/>
  <c r="H95" i="52"/>
  <c r="H17" i="52" s="1"/>
  <c r="G98" i="53"/>
  <c r="G20" i="53" s="1"/>
  <c r="Q89" i="54"/>
  <c r="Q11" i="54" s="1"/>
  <c r="G95" i="55"/>
  <c r="G17" i="55" s="1"/>
  <c r="D97" i="57"/>
  <c r="I91" i="2"/>
  <c r="B85" i="2"/>
  <c r="C104" i="47"/>
  <c r="C26" i="47" s="1"/>
  <c r="S617" i="50"/>
  <c r="AG617" i="50" s="1"/>
  <c r="G90" i="50"/>
  <c r="G12" i="50" s="1"/>
  <c r="M87" i="48"/>
  <c r="M9" i="48" s="1"/>
  <c r="I580" i="2"/>
  <c r="B86" i="2"/>
  <c r="H87" i="48"/>
  <c r="H9" i="48" s="1"/>
  <c r="G104" i="47"/>
  <c r="G26" i="47" s="1"/>
  <c r="Q95" i="47"/>
  <c r="Q17" i="47" s="1"/>
  <c r="G95" i="47"/>
  <c r="G17" i="47" s="1"/>
  <c r="I634" i="40"/>
  <c r="I644" i="48"/>
  <c r="C105" i="48"/>
  <c r="C27" i="48" s="1"/>
  <c r="G97" i="47"/>
  <c r="G19" i="47" s="1"/>
  <c r="H103" i="50"/>
  <c r="H25" i="50" s="1"/>
  <c r="G105" i="50"/>
  <c r="G27" i="50" s="1"/>
  <c r="D93" i="51"/>
  <c r="D15" i="51" s="1"/>
  <c r="D97" i="51"/>
  <c r="D19" i="51" s="1"/>
  <c r="H105" i="51"/>
  <c r="H27" i="51" s="1"/>
  <c r="G100" i="51"/>
  <c r="G22" i="51" s="1"/>
  <c r="G88" i="51"/>
  <c r="G10" i="51" s="1"/>
  <c r="O87" i="50"/>
  <c r="O9" i="50" s="1"/>
  <c r="E87" i="50"/>
  <c r="E9" i="50" s="1"/>
  <c r="Q89" i="50"/>
  <c r="Q11" i="50" s="1"/>
  <c r="G89" i="50"/>
  <c r="G11" i="50" s="1"/>
  <c r="D87" i="46"/>
  <c r="D9" i="46" s="1"/>
  <c r="H95" i="47"/>
  <c r="H17" i="47" s="1"/>
  <c r="O100" i="52"/>
  <c r="O22" i="52" s="1"/>
  <c r="G98" i="47"/>
  <c r="G20" i="47" s="1"/>
  <c r="C104" i="52"/>
  <c r="C26" i="52" s="1"/>
  <c r="E97" i="52"/>
  <c r="E19" i="52" s="1"/>
  <c r="H88" i="52"/>
  <c r="H10" i="52" s="1"/>
  <c r="C98" i="52"/>
  <c r="C20" i="52" s="1"/>
  <c r="D88" i="52"/>
  <c r="D10" i="52" s="1"/>
  <c r="H89" i="51"/>
  <c r="H11" i="51" s="1"/>
  <c r="G86" i="51"/>
  <c r="G8" i="51" s="1"/>
  <c r="I599" i="52"/>
  <c r="D93" i="53"/>
  <c r="D15" i="53" s="1"/>
  <c r="G94" i="53"/>
  <c r="G16" i="53" s="1"/>
  <c r="E104" i="53"/>
  <c r="E26" i="53" s="1"/>
  <c r="C105" i="54"/>
  <c r="C27" i="54" s="1"/>
  <c r="E97" i="54"/>
  <c r="E19" i="54" s="1"/>
  <c r="C104" i="54"/>
  <c r="C26" i="54" s="1"/>
  <c r="E98" i="54"/>
  <c r="E20" i="54" s="1"/>
  <c r="H97" i="54"/>
  <c r="H19" i="54" s="1"/>
  <c r="G95" i="54"/>
  <c r="G17" i="54" s="1"/>
  <c r="C96" i="55"/>
  <c r="C18" i="55" s="1"/>
  <c r="O90" i="54"/>
  <c r="O12" i="54" s="1"/>
  <c r="E90" i="54"/>
  <c r="E12" i="54" s="1"/>
  <c r="H90" i="55"/>
  <c r="H12" i="55" s="1"/>
  <c r="D97" i="55"/>
  <c r="H88" i="57"/>
  <c r="H10" i="57" s="1"/>
  <c r="N97" i="57"/>
  <c r="O100" i="57"/>
  <c r="O22" i="57" s="1"/>
  <c r="E100" i="57"/>
  <c r="E22" i="57" s="1"/>
  <c r="N93" i="57"/>
  <c r="N15" i="57" s="1"/>
  <c r="D93" i="57"/>
  <c r="D15" i="57" s="1"/>
  <c r="M88" i="55"/>
  <c r="M10" i="55" s="1"/>
  <c r="C88" i="55"/>
  <c r="C10" i="55" s="1"/>
  <c r="E90" i="57"/>
  <c r="E12" i="57" s="1"/>
  <c r="C105" i="57"/>
  <c r="C27" i="57" s="1"/>
  <c r="D105" i="54"/>
  <c r="D27" i="54" s="1"/>
  <c r="D105" i="50"/>
  <c r="D27" i="50" s="1"/>
  <c r="C96" i="57"/>
  <c r="H90" i="54"/>
  <c r="H12" i="54" s="1"/>
  <c r="D10" i="2"/>
  <c r="I36" i="2"/>
  <c r="D22" i="2"/>
  <c r="G89" i="55"/>
  <c r="G11" i="55" s="1"/>
  <c r="I39" i="2"/>
  <c r="B88" i="57"/>
  <c r="O100" i="50"/>
  <c r="O22" i="50" s="1"/>
  <c r="E100" i="50"/>
  <c r="E22" i="50" s="1"/>
  <c r="E105" i="48"/>
  <c r="E27" i="48" s="1"/>
  <c r="G100" i="47"/>
  <c r="G22" i="47" s="1"/>
  <c r="C105" i="51"/>
  <c r="C27" i="51" s="1"/>
  <c r="E87" i="51"/>
  <c r="E9" i="51" s="1"/>
  <c r="D104" i="52"/>
  <c r="D26" i="52" s="1"/>
  <c r="G90" i="52"/>
  <c r="G12" i="52" s="1"/>
  <c r="G100" i="52"/>
  <c r="G22" i="52" s="1"/>
  <c r="G95" i="52"/>
  <c r="G17" i="52" s="1"/>
  <c r="G97" i="52"/>
  <c r="G19" i="52" s="1"/>
  <c r="G90" i="53"/>
  <c r="G12" i="53" s="1"/>
  <c r="Q87" i="57"/>
  <c r="Q9" i="57" s="1"/>
  <c r="H104" i="55"/>
  <c r="H26" i="55" s="1"/>
  <c r="G90" i="57"/>
  <c r="G12" i="57" s="1"/>
  <c r="H90" i="52"/>
  <c r="H12" i="52" s="1"/>
  <c r="D185" i="2"/>
  <c r="I48" i="2"/>
  <c r="E90" i="47"/>
  <c r="E12" i="47" s="1"/>
  <c r="G90" i="48"/>
  <c r="G12" i="48" s="1"/>
  <c r="C104" i="50"/>
  <c r="C26" i="50" s="1"/>
  <c r="H94" i="50"/>
  <c r="H16" i="50" s="1"/>
  <c r="N93" i="40"/>
  <c r="D93" i="40"/>
  <c r="I599" i="2"/>
  <c r="B105" i="2"/>
  <c r="B27" i="2" s="1"/>
  <c r="C93" i="47"/>
  <c r="C15" i="47" s="1"/>
  <c r="C100" i="48"/>
  <c r="C22" i="48" s="1"/>
  <c r="Q95" i="48"/>
  <c r="Q17" i="48" s="1"/>
  <c r="G95" i="48"/>
  <c r="G17" i="48" s="1"/>
  <c r="R97" i="50"/>
  <c r="R19" i="50" s="1"/>
  <c r="B103" i="46"/>
  <c r="D103" i="47"/>
  <c r="D25" i="47" s="1"/>
  <c r="G97" i="51"/>
  <c r="G19" i="51" s="1"/>
  <c r="R90" i="51"/>
  <c r="R12" i="51" s="1"/>
  <c r="H90" i="51"/>
  <c r="H12" i="51" s="1"/>
  <c r="G104" i="50"/>
  <c r="G26" i="50" s="1"/>
  <c r="C87" i="51"/>
  <c r="C9" i="51" s="1"/>
  <c r="H103" i="47"/>
  <c r="H25" i="47" s="1"/>
  <c r="G93" i="51"/>
  <c r="G15" i="51" s="1"/>
  <c r="I594" i="2"/>
  <c r="B100" i="2"/>
  <c r="I100" i="2" s="1"/>
  <c r="C88" i="48"/>
  <c r="C10" i="48" s="1"/>
  <c r="R89" i="47"/>
  <c r="R11" i="47" s="1"/>
  <c r="R88" i="51"/>
  <c r="R10" i="51" s="1"/>
  <c r="I595" i="2"/>
  <c r="B101" i="2"/>
  <c r="I101" i="2" s="1"/>
  <c r="I588" i="2"/>
  <c r="B94" i="2"/>
  <c r="O98" i="50"/>
  <c r="O20" i="50" s="1"/>
  <c r="H97" i="52"/>
  <c r="H19" i="52" s="1"/>
  <c r="C105" i="47"/>
  <c r="C27" i="47" s="1"/>
  <c r="G104" i="52"/>
  <c r="G26" i="52" s="1"/>
  <c r="C104" i="51"/>
  <c r="C26" i="51" s="1"/>
  <c r="E97" i="48"/>
  <c r="E19" i="48" s="1"/>
  <c r="H88" i="50"/>
  <c r="H10" i="50" s="1"/>
  <c r="G98" i="48"/>
  <c r="G20" i="48" s="1"/>
  <c r="H94" i="52"/>
  <c r="H16" i="52" s="1"/>
  <c r="D97" i="53"/>
  <c r="D19" i="53" s="1"/>
  <c r="R87" i="53"/>
  <c r="R9" i="53" s="1"/>
  <c r="H87" i="53"/>
  <c r="H9" i="53" s="1"/>
  <c r="Q94" i="52"/>
  <c r="Q16" i="52" s="1"/>
  <c r="G94" i="52"/>
  <c r="G16" i="52" s="1"/>
  <c r="E87" i="52"/>
  <c r="E9" i="52" s="1"/>
  <c r="R88" i="53"/>
  <c r="R10" i="53" s="1"/>
  <c r="R100" i="53"/>
  <c r="R22" i="53" s="1"/>
  <c r="G104" i="54"/>
  <c r="G26" i="54" s="1"/>
  <c r="H88" i="54"/>
  <c r="H10" i="54" s="1"/>
  <c r="H100" i="54"/>
  <c r="H22" i="54" s="1"/>
  <c r="R97" i="53"/>
  <c r="R19" i="53" s="1"/>
  <c r="Q95" i="53"/>
  <c r="Q17" i="53" s="1"/>
  <c r="G95" i="53"/>
  <c r="G17" i="53" s="1"/>
  <c r="S617" i="54"/>
  <c r="AG617" i="54" s="1"/>
  <c r="C96" i="54"/>
  <c r="C18" i="54" s="1"/>
  <c r="D93" i="55"/>
  <c r="D15" i="55" s="1"/>
  <c r="D97" i="54"/>
  <c r="D19" i="54" s="1"/>
  <c r="O87" i="57"/>
  <c r="O9" i="57" s="1"/>
  <c r="E87" i="57"/>
  <c r="E9" i="57" s="1"/>
  <c r="I598" i="57"/>
  <c r="D87" i="57"/>
  <c r="D9" i="57" s="1"/>
  <c r="H94" i="57"/>
  <c r="M87" i="57"/>
  <c r="M9" i="57" s="1"/>
  <c r="G104" i="57"/>
  <c r="G26" i="57" s="1"/>
  <c r="Q93" i="57"/>
  <c r="Q15" i="57" s="1"/>
  <c r="G93" i="57"/>
  <c r="G15" i="57" s="1"/>
  <c r="C100" i="57"/>
  <c r="C22" i="57" s="1"/>
  <c r="E105" i="57"/>
  <c r="E27" i="57" s="1"/>
  <c r="F7" i="2"/>
  <c r="I433" i="2"/>
  <c r="E43" i="2"/>
  <c r="E17" i="2" s="1"/>
  <c r="S609" i="57"/>
  <c r="AG609" i="57" s="1"/>
  <c r="AG605" i="57"/>
  <c r="I35" i="2"/>
  <c r="I648" i="2"/>
  <c r="C393" i="2"/>
  <c r="B13" i="2"/>
  <c r="I13" i="2" s="1"/>
  <c r="I96" i="2"/>
  <c r="G99" i="57"/>
  <c r="G21" i="57" s="1"/>
  <c r="C99" i="57"/>
  <c r="C21" i="57" s="1"/>
  <c r="L88" i="57"/>
  <c r="I646" i="57"/>
  <c r="I636" i="57"/>
  <c r="G86" i="57"/>
  <c r="G8" i="57" s="1"/>
  <c r="D94" i="55"/>
  <c r="D16" i="55" s="1"/>
  <c r="E94" i="55"/>
  <c r="E16" i="55" s="1"/>
  <c r="O87" i="55"/>
  <c r="O9" i="55" s="1"/>
  <c r="C94" i="55"/>
  <c r="C16" i="55" s="1"/>
  <c r="I650" i="55"/>
  <c r="R90" i="55"/>
  <c r="R12" i="55" s="1"/>
  <c r="G103" i="55"/>
  <c r="G25" i="55" s="1"/>
  <c r="Q89" i="55"/>
  <c r="Q11" i="55" s="1"/>
  <c r="R87" i="55"/>
  <c r="R9" i="55" s="1"/>
  <c r="I635" i="55"/>
  <c r="R98" i="55"/>
  <c r="R20" i="55" s="1"/>
  <c r="I597" i="55"/>
  <c r="I646" i="55"/>
  <c r="I640" i="55"/>
  <c r="N105" i="55"/>
  <c r="N27" i="55" s="1"/>
  <c r="I642" i="55"/>
  <c r="N88" i="55"/>
  <c r="N10" i="55" s="1"/>
  <c r="N97" i="55"/>
  <c r="N19" i="55" s="1"/>
  <c r="Q105" i="55"/>
  <c r="Q27" i="55" s="1"/>
  <c r="O100" i="55"/>
  <c r="O22" i="55" s="1"/>
  <c r="C99" i="55"/>
  <c r="C21" i="55" s="1"/>
  <c r="I641" i="55"/>
  <c r="G99" i="54"/>
  <c r="G21" i="54" s="1"/>
  <c r="C99" i="54"/>
  <c r="C21" i="54" s="1"/>
  <c r="D94" i="54"/>
  <c r="D16" i="54" s="1"/>
  <c r="C94" i="54"/>
  <c r="C16" i="54" s="1"/>
  <c r="B93" i="53"/>
  <c r="C94" i="53"/>
  <c r="C16" i="53" s="1"/>
  <c r="C99" i="53"/>
  <c r="C21" i="53" s="1"/>
  <c r="G103" i="53"/>
  <c r="G25" i="53" s="1"/>
  <c r="C99" i="52"/>
  <c r="C21" i="52" s="1"/>
  <c r="O99" i="52"/>
  <c r="O21" i="52" s="1"/>
  <c r="I646" i="52"/>
  <c r="E93" i="47"/>
  <c r="E15" i="47" s="1"/>
  <c r="C99" i="51"/>
  <c r="C21" i="51" s="1"/>
  <c r="G104" i="51"/>
  <c r="G26" i="51" s="1"/>
  <c r="I633" i="51"/>
  <c r="E94" i="51"/>
  <c r="E16" i="51" s="1"/>
  <c r="C94" i="51"/>
  <c r="D94" i="51"/>
  <c r="D16" i="51" s="1"/>
  <c r="G103" i="51"/>
  <c r="G25" i="51" s="1"/>
  <c r="I650" i="51"/>
  <c r="I639" i="51"/>
  <c r="I651" i="50"/>
  <c r="I641" i="50"/>
  <c r="C99" i="50"/>
  <c r="C21" i="50" s="1"/>
  <c r="I650" i="50"/>
  <c r="R90" i="48"/>
  <c r="R12" i="48" s="1"/>
  <c r="C99" i="48"/>
  <c r="C21" i="48" s="1"/>
  <c r="I650" i="48"/>
  <c r="Q94" i="48"/>
  <c r="Q16" i="48" s="1"/>
  <c r="C104" i="48"/>
  <c r="C26" i="48" s="1"/>
  <c r="I640" i="48"/>
  <c r="O100" i="48"/>
  <c r="O22" i="48" s="1"/>
  <c r="I646" i="48"/>
  <c r="I641" i="48"/>
  <c r="D94" i="48"/>
  <c r="D16" i="48" s="1"/>
  <c r="C94" i="48"/>
  <c r="O104" i="48"/>
  <c r="O26" i="48" s="1"/>
  <c r="I651" i="48"/>
  <c r="M96" i="48"/>
  <c r="M18" i="48" s="1"/>
  <c r="E94" i="48"/>
  <c r="E16" i="48" s="1"/>
  <c r="C99" i="47"/>
  <c r="C21" i="47" s="1"/>
  <c r="R103" i="47"/>
  <c r="R25" i="47" s="1"/>
  <c r="I646" i="47"/>
  <c r="I639" i="47"/>
  <c r="I651" i="47"/>
  <c r="R90" i="47"/>
  <c r="R12" i="47" s="1"/>
  <c r="E94" i="47"/>
  <c r="E16" i="47" s="1"/>
  <c r="I650" i="47"/>
  <c r="I640" i="47"/>
  <c r="N105" i="47"/>
  <c r="N27" i="47" s="1"/>
  <c r="I636" i="47"/>
  <c r="I641" i="47"/>
  <c r="C94" i="47"/>
  <c r="D94" i="47"/>
  <c r="D16" i="47" s="1"/>
  <c r="I646" i="46"/>
  <c r="I651" i="46"/>
  <c r="I636" i="46"/>
  <c r="I641" i="46"/>
  <c r="I639" i="46"/>
  <c r="D94" i="46"/>
  <c r="D16" i="46" s="1"/>
  <c r="D90" i="57"/>
  <c r="D12" i="57" s="1"/>
  <c r="I650" i="46"/>
  <c r="I640" i="46"/>
  <c r="E94" i="53" l="1"/>
  <c r="E16" i="53" s="1"/>
  <c r="Q94" i="55"/>
  <c r="Q16" i="55" s="1"/>
  <c r="C133" i="2"/>
  <c r="I635" i="48"/>
  <c r="N97" i="52"/>
  <c r="N19" i="52" s="1"/>
  <c r="M87" i="52"/>
  <c r="M9" i="52" s="1"/>
  <c r="R88" i="48"/>
  <c r="R10" i="48" s="1"/>
  <c r="H133" i="2"/>
  <c r="S642" i="48"/>
  <c r="O103" i="48"/>
  <c r="O25" i="48" s="1"/>
  <c r="Q100" i="54"/>
  <c r="Q22" i="54" s="1"/>
  <c r="Q93" i="55"/>
  <c r="Q15" i="55" s="1"/>
  <c r="E103" i="55"/>
  <c r="E25" i="55" s="1"/>
  <c r="Q98" i="55"/>
  <c r="Q20" i="55" s="1"/>
  <c r="I635" i="57"/>
  <c r="I634" i="47"/>
  <c r="Q98" i="50"/>
  <c r="Q20" i="50" s="1"/>
  <c r="N97" i="46"/>
  <c r="N19" i="46" s="1"/>
  <c r="D104" i="54"/>
  <c r="D26" i="54" s="1"/>
  <c r="D133" i="2"/>
  <c r="M626" i="52"/>
  <c r="N88" i="50"/>
  <c r="N10" i="50" s="1"/>
  <c r="H88" i="47"/>
  <c r="H10" i="47" s="1"/>
  <c r="E104" i="50"/>
  <c r="E26" i="50" s="1"/>
  <c r="G88" i="52"/>
  <c r="G10" i="52" s="1"/>
  <c r="G88" i="48"/>
  <c r="G10" i="48" s="1"/>
  <c r="F133" i="2"/>
  <c r="D94" i="53"/>
  <c r="D16" i="53" s="1"/>
  <c r="E93" i="57"/>
  <c r="E15" i="57" s="1"/>
  <c r="E133" i="2"/>
  <c r="I636" i="53"/>
  <c r="I643" i="54"/>
  <c r="N103" i="55"/>
  <c r="N25" i="55" s="1"/>
  <c r="E94" i="57"/>
  <c r="H99" i="53"/>
  <c r="H21" i="53" s="1"/>
  <c r="G105" i="53"/>
  <c r="G27" i="53" s="1"/>
  <c r="C96" i="50"/>
  <c r="C18" i="50" s="1"/>
  <c r="G86" i="47"/>
  <c r="G8" i="47" s="1"/>
  <c r="M88" i="53"/>
  <c r="M10" i="53" s="1"/>
  <c r="Q97" i="50"/>
  <c r="Q19" i="50" s="1"/>
  <c r="Q93" i="47"/>
  <c r="Q15" i="47" s="1"/>
  <c r="R100" i="55"/>
  <c r="R22" i="55" s="1"/>
  <c r="N88" i="48"/>
  <c r="N10" i="48" s="1"/>
  <c r="I644" i="46"/>
  <c r="Q98" i="52"/>
  <c r="Q20" i="52" s="1"/>
  <c r="O103" i="50"/>
  <c r="O25" i="50" s="1"/>
  <c r="Q104" i="47"/>
  <c r="Q26" i="47" s="1"/>
  <c r="E94" i="50"/>
  <c r="E16" i="50" s="1"/>
  <c r="I651" i="40"/>
  <c r="E93" i="51"/>
  <c r="E15" i="51" s="1"/>
  <c r="N97" i="54"/>
  <c r="N19" i="54" s="1"/>
  <c r="I635" i="46"/>
  <c r="I643" i="50"/>
  <c r="M626" i="54"/>
  <c r="I642" i="50"/>
  <c r="C87" i="48"/>
  <c r="C9" i="48" s="1"/>
  <c r="I43" i="2"/>
  <c r="R95" i="48"/>
  <c r="R17" i="48" s="1"/>
  <c r="M96" i="50"/>
  <c r="M18" i="50" s="1"/>
  <c r="E98" i="51"/>
  <c r="E20" i="51" s="1"/>
  <c r="C104" i="53"/>
  <c r="C26" i="53" s="1"/>
  <c r="H89" i="48"/>
  <c r="H11" i="48" s="1"/>
  <c r="H89" i="53"/>
  <c r="H11" i="53" s="1"/>
  <c r="H100" i="51"/>
  <c r="H22" i="51" s="1"/>
  <c r="G104" i="53"/>
  <c r="G26" i="53" s="1"/>
  <c r="G87" i="52"/>
  <c r="G9" i="52" s="1"/>
  <c r="H94" i="51"/>
  <c r="H16" i="51" s="1"/>
  <c r="I644" i="50"/>
  <c r="I644" i="55"/>
  <c r="I646" i="51"/>
  <c r="I644" i="51"/>
  <c r="C94" i="52"/>
  <c r="O88" i="55"/>
  <c r="O10" i="55" s="1"/>
  <c r="N93" i="55"/>
  <c r="N15" i="55" s="1"/>
  <c r="I650" i="57"/>
  <c r="H88" i="53"/>
  <c r="H10" i="53" s="1"/>
  <c r="N93" i="50"/>
  <c r="N15" i="50" s="1"/>
  <c r="R104" i="55"/>
  <c r="R26" i="55" s="1"/>
  <c r="N88" i="57"/>
  <c r="N10" i="57" s="1"/>
  <c r="C105" i="53"/>
  <c r="C27" i="53" s="1"/>
  <c r="H104" i="53"/>
  <c r="H26" i="53" s="1"/>
  <c r="M93" i="52"/>
  <c r="M15" i="52" s="1"/>
  <c r="R105" i="47"/>
  <c r="R27" i="47" s="1"/>
  <c r="I634" i="46"/>
  <c r="G99" i="50"/>
  <c r="G21" i="50" s="1"/>
  <c r="M104" i="53"/>
  <c r="M26" i="53" s="1"/>
  <c r="I642" i="47"/>
  <c r="R94" i="47"/>
  <c r="R16" i="47" s="1"/>
  <c r="Q104" i="53"/>
  <c r="Q26" i="53" s="1"/>
  <c r="I633" i="50"/>
  <c r="R94" i="51"/>
  <c r="R16" i="51" s="1"/>
  <c r="R93" i="48"/>
  <c r="R15" i="48" s="1"/>
  <c r="G133" i="2"/>
  <c r="M100" i="55"/>
  <c r="M22" i="55" s="1"/>
  <c r="O90" i="47"/>
  <c r="O12" i="47" s="1"/>
  <c r="I641" i="54"/>
  <c r="E88" i="50"/>
  <c r="E10" i="50" s="1"/>
  <c r="Q100" i="53"/>
  <c r="Q22" i="53" s="1"/>
  <c r="O90" i="57"/>
  <c r="O12" i="57" s="1"/>
  <c r="C88" i="47"/>
  <c r="C10" i="47" s="1"/>
  <c r="D104" i="50"/>
  <c r="D26" i="50" s="1"/>
  <c r="I651" i="51"/>
  <c r="I641" i="52"/>
  <c r="I635" i="52"/>
  <c r="I642" i="53"/>
  <c r="R93" i="55"/>
  <c r="R15" i="55" s="1"/>
  <c r="M105" i="47"/>
  <c r="M27" i="47" s="1"/>
  <c r="I635" i="50"/>
  <c r="H99" i="48"/>
  <c r="H21" i="48" s="1"/>
  <c r="I599" i="46"/>
  <c r="M105" i="53"/>
  <c r="M27" i="53" s="1"/>
  <c r="R104" i="53"/>
  <c r="R26" i="53" s="1"/>
  <c r="G93" i="54"/>
  <c r="G15" i="54" s="1"/>
  <c r="I633" i="47"/>
  <c r="C87" i="54"/>
  <c r="C9" i="54" s="1"/>
  <c r="E98" i="53"/>
  <c r="E20" i="53" s="1"/>
  <c r="C100" i="50"/>
  <c r="C22" i="50" s="1"/>
  <c r="D97" i="50"/>
  <c r="D19" i="50" s="1"/>
  <c r="C15" i="57"/>
  <c r="E85" i="54"/>
  <c r="L10" i="57"/>
  <c r="E25" i="57"/>
  <c r="I634" i="57"/>
  <c r="G85" i="47"/>
  <c r="N93" i="47"/>
  <c r="N15" i="47" s="1"/>
  <c r="O100" i="47"/>
  <c r="O22" i="47" s="1"/>
  <c r="M104" i="50"/>
  <c r="M26" i="50" s="1"/>
  <c r="R105" i="51"/>
  <c r="R27" i="51" s="1"/>
  <c r="E89" i="50"/>
  <c r="E11" i="50" s="1"/>
  <c r="M105" i="52"/>
  <c r="M27" i="52" s="1"/>
  <c r="N87" i="52"/>
  <c r="N9" i="52" s="1"/>
  <c r="G86" i="53"/>
  <c r="G8" i="53" s="1"/>
  <c r="S582" i="55"/>
  <c r="S599" i="46"/>
  <c r="C85" i="47"/>
  <c r="S599" i="48"/>
  <c r="O104" i="47"/>
  <c r="O26" i="47" s="1"/>
  <c r="N105" i="40"/>
  <c r="N27" i="40" s="1"/>
  <c r="B104" i="50"/>
  <c r="I598" i="50"/>
  <c r="Q94" i="50"/>
  <c r="Q16" i="50" s="1"/>
  <c r="I588" i="50"/>
  <c r="B94" i="50"/>
  <c r="S642" i="47"/>
  <c r="I636" i="51"/>
  <c r="I643" i="51"/>
  <c r="O105" i="51"/>
  <c r="O27" i="51" s="1"/>
  <c r="R97" i="51"/>
  <c r="R19" i="51" s="1"/>
  <c r="O87" i="51"/>
  <c r="O9" i="51" s="1"/>
  <c r="R93" i="51"/>
  <c r="R15" i="51" s="1"/>
  <c r="O88" i="47"/>
  <c r="O10" i="47" s="1"/>
  <c r="O88" i="52"/>
  <c r="O10" i="52" s="1"/>
  <c r="O105" i="52"/>
  <c r="O27" i="52" s="1"/>
  <c r="I631" i="52"/>
  <c r="I642" i="52"/>
  <c r="R99" i="52"/>
  <c r="R21" i="52" s="1"/>
  <c r="H99" i="52"/>
  <c r="H21" i="52" s="1"/>
  <c r="Q94" i="53"/>
  <c r="Q16" i="53" s="1"/>
  <c r="H85" i="52"/>
  <c r="O104" i="53"/>
  <c r="O26" i="53" s="1"/>
  <c r="M87" i="53"/>
  <c r="M9" i="53" s="1"/>
  <c r="I651" i="53"/>
  <c r="E86" i="53"/>
  <c r="E8" i="53" s="1"/>
  <c r="Q90" i="54"/>
  <c r="Q12" i="54" s="1"/>
  <c r="S646" i="54"/>
  <c r="I646" i="54"/>
  <c r="E94" i="54"/>
  <c r="E16" i="54" s="1"/>
  <c r="Q103" i="54"/>
  <c r="Q25" i="54" s="1"/>
  <c r="C88" i="54"/>
  <c r="C10" i="54" s="1"/>
  <c r="I582" i="54"/>
  <c r="Q105" i="54"/>
  <c r="Q27" i="54" s="1"/>
  <c r="R105" i="54"/>
  <c r="R27" i="54" s="1"/>
  <c r="C103" i="55"/>
  <c r="C25" i="55" s="1"/>
  <c r="C85" i="55"/>
  <c r="O104" i="55"/>
  <c r="O26" i="55" s="1"/>
  <c r="R103" i="57"/>
  <c r="R25" i="57" s="1"/>
  <c r="C85" i="57"/>
  <c r="H103" i="57"/>
  <c r="H25" i="57" s="1"/>
  <c r="R94" i="57"/>
  <c r="I641" i="57"/>
  <c r="Q104" i="57"/>
  <c r="Q26" i="57" s="1"/>
  <c r="C86" i="54"/>
  <c r="C8" i="54" s="1"/>
  <c r="B104" i="57"/>
  <c r="I94" i="2"/>
  <c r="B16" i="2"/>
  <c r="I16" i="2" s="1"/>
  <c r="Q97" i="52"/>
  <c r="Q19" i="52" s="1"/>
  <c r="G94" i="54"/>
  <c r="G16" i="54" s="1"/>
  <c r="I88" i="2"/>
  <c r="B10" i="2"/>
  <c r="I10" i="2" s="1"/>
  <c r="I89" i="2"/>
  <c r="B11" i="2"/>
  <c r="I11" i="2" s="1"/>
  <c r="Q90" i="57"/>
  <c r="Q12" i="57" s="1"/>
  <c r="M93" i="54"/>
  <c r="M15" i="54" s="1"/>
  <c r="B10" i="46"/>
  <c r="B23" i="2"/>
  <c r="I23" i="2" s="1"/>
  <c r="M88" i="47"/>
  <c r="M10" i="47" s="1"/>
  <c r="B93" i="50"/>
  <c r="I597" i="50"/>
  <c r="B103" i="50"/>
  <c r="Q88" i="54"/>
  <c r="Q10" i="54" s="1"/>
  <c r="C87" i="50"/>
  <c r="C9" i="50" s="1"/>
  <c r="S597" i="47"/>
  <c r="I367" i="2"/>
  <c r="F367" i="2"/>
  <c r="E367" i="2"/>
  <c r="G367" i="2"/>
  <c r="D367" i="2"/>
  <c r="C367" i="2"/>
  <c r="H367" i="2"/>
  <c r="G97" i="54"/>
  <c r="G19" i="54" s="1"/>
  <c r="O88" i="53"/>
  <c r="O10" i="53" s="1"/>
  <c r="B93" i="47"/>
  <c r="I587" i="47"/>
  <c r="M96" i="46"/>
  <c r="M18" i="46" s="1"/>
  <c r="I631" i="47"/>
  <c r="Q103" i="47"/>
  <c r="Q25" i="47" s="1"/>
  <c r="R94" i="48"/>
  <c r="R16" i="48" s="1"/>
  <c r="Q105" i="48"/>
  <c r="Q27" i="48" s="1"/>
  <c r="O90" i="48"/>
  <c r="O12" i="48" s="1"/>
  <c r="O103" i="47"/>
  <c r="O25" i="47" s="1"/>
  <c r="N105" i="46"/>
  <c r="N27" i="46" s="1"/>
  <c r="I640" i="50"/>
  <c r="M103" i="50"/>
  <c r="M25" i="50" s="1"/>
  <c r="R100" i="50"/>
  <c r="R22" i="50" s="1"/>
  <c r="S644" i="50"/>
  <c r="I646" i="50"/>
  <c r="D94" i="50"/>
  <c r="D16" i="50" s="1"/>
  <c r="S643" i="46"/>
  <c r="I643" i="46"/>
  <c r="E86" i="48"/>
  <c r="E8" i="48" s="1"/>
  <c r="I633" i="48"/>
  <c r="M105" i="51"/>
  <c r="M27" i="51" s="1"/>
  <c r="C85" i="50"/>
  <c r="Q94" i="51"/>
  <c r="Q16" i="51" s="1"/>
  <c r="I587" i="51"/>
  <c r="B93" i="51"/>
  <c r="M87" i="51"/>
  <c r="M9" i="51" s="1"/>
  <c r="Q95" i="51"/>
  <c r="Q17" i="51" s="1"/>
  <c r="N88" i="51"/>
  <c r="N10" i="51" s="1"/>
  <c r="N104" i="51"/>
  <c r="N26" i="51" s="1"/>
  <c r="H99" i="51"/>
  <c r="H21" i="51" s="1"/>
  <c r="M86" i="50"/>
  <c r="M8" i="50" s="1"/>
  <c r="C86" i="50"/>
  <c r="C8" i="50" s="1"/>
  <c r="Q89" i="47"/>
  <c r="Q11" i="47" s="1"/>
  <c r="Q104" i="52"/>
  <c r="Q26" i="52" s="1"/>
  <c r="R87" i="52"/>
  <c r="R9" i="52" s="1"/>
  <c r="R89" i="52"/>
  <c r="R11" i="52" s="1"/>
  <c r="N88" i="52"/>
  <c r="N10" i="52" s="1"/>
  <c r="I636" i="52"/>
  <c r="I597" i="52"/>
  <c r="M100" i="52"/>
  <c r="M22" i="52" s="1"/>
  <c r="I640" i="52"/>
  <c r="R104" i="52"/>
  <c r="R26" i="52" s="1"/>
  <c r="G99" i="53"/>
  <c r="G21" i="53" s="1"/>
  <c r="E103" i="53"/>
  <c r="E25" i="53" s="1"/>
  <c r="I646" i="53"/>
  <c r="C85" i="52"/>
  <c r="G85" i="52"/>
  <c r="N93" i="53"/>
  <c r="N15" i="53" s="1"/>
  <c r="M93" i="53"/>
  <c r="M15" i="53" s="1"/>
  <c r="N88" i="53"/>
  <c r="N10" i="53" s="1"/>
  <c r="N105" i="54"/>
  <c r="N27" i="54" s="1"/>
  <c r="I635" i="54"/>
  <c r="I633" i="54"/>
  <c r="O97" i="54"/>
  <c r="O19" i="54" s="1"/>
  <c r="O103" i="54"/>
  <c r="O25" i="54" s="1"/>
  <c r="E103" i="54"/>
  <c r="E25" i="54" s="1"/>
  <c r="I644" i="54"/>
  <c r="O86" i="52"/>
  <c r="O8" i="52" s="1"/>
  <c r="B104" i="55"/>
  <c r="I598" i="55"/>
  <c r="N104" i="55"/>
  <c r="N26" i="55" s="1"/>
  <c r="M87" i="55"/>
  <c r="M9" i="55" s="1"/>
  <c r="C85" i="54"/>
  <c r="E85" i="57"/>
  <c r="I640" i="57"/>
  <c r="O103" i="57"/>
  <c r="O25" i="57" s="1"/>
  <c r="G85" i="57"/>
  <c r="R86" i="57"/>
  <c r="R8" i="57" s="1"/>
  <c r="N105" i="57"/>
  <c r="N27" i="57" s="1"/>
  <c r="M88" i="48"/>
  <c r="M10" i="48" s="1"/>
  <c r="I642" i="46"/>
  <c r="O105" i="48"/>
  <c r="O27" i="48" s="1"/>
  <c r="Q94" i="54"/>
  <c r="Q16" i="54" s="1"/>
  <c r="Q105" i="53"/>
  <c r="Q27" i="53" s="1"/>
  <c r="G54" i="2"/>
  <c r="C100" i="53"/>
  <c r="C22" i="53" s="1"/>
  <c r="E105" i="53"/>
  <c r="E27" i="53" s="1"/>
  <c r="D103" i="50"/>
  <c r="D25" i="50" s="1"/>
  <c r="Q100" i="48"/>
  <c r="Q22" i="48" s="1"/>
  <c r="Q90" i="55"/>
  <c r="Q12" i="55" s="1"/>
  <c r="B103" i="53"/>
  <c r="H89" i="50"/>
  <c r="H11" i="50" s="1"/>
  <c r="Q93" i="48"/>
  <c r="Q15" i="48" s="1"/>
  <c r="Q87" i="50"/>
  <c r="Q9" i="50" s="1"/>
  <c r="I582" i="48"/>
  <c r="C87" i="52"/>
  <c r="C9" i="52" s="1"/>
  <c r="R100" i="51"/>
  <c r="R22" i="51" s="1"/>
  <c r="R88" i="47"/>
  <c r="R10" i="47" s="1"/>
  <c r="M87" i="50"/>
  <c r="M9" i="50" s="1"/>
  <c r="E105" i="55"/>
  <c r="E27" i="55" s="1"/>
  <c r="H88" i="48"/>
  <c r="H10" i="48" s="1"/>
  <c r="I582" i="50"/>
  <c r="Q97" i="54"/>
  <c r="Q19" i="54" s="1"/>
  <c r="H99" i="47"/>
  <c r="H21" i="47" s="1"/>
  <c r="B103" i="40"/>
  <c r="O105" i="47"/>
  <c r="O27" i="47" s="1"/>
  <c r="Q89" i="48"/>
  <c r="Q11" i="48" s="1"/>
  <c r="E103" i="50"/>
  <c r="E25" i="50" s="1"/>
  <c r="E105" i="50"/>
  <c r="E27" i="50" s="1"/>
  <c r="Q105" i="47"/>
  <c r="Q27" i="47" s="1"/>
  <c r="Q87" i="53"/>
  <c r="Q9" i="53" s="1"/>
  <c r="I597" i="57"/>
  <c r="B103" i="57"/>
  <c r="B25" i="57" s="1"/>
  <c r="O105" i="55"/>
  <c r="O27" i="55" s="1"/>
  <c r="Q103" i="50"/>
  <c r="Q25" i="50" s="1"/>
  <c r="C86" i="47"/>
  <c r="C8" i="47" s="1"/>
  <c r="N88" i="46"/>
  <c r="N10" i="46" s="1"/>
  <c r="M98" i="51"/>
  <c r="M20" i="51" s="1"/>
  <c r="O100" i="51"/>
  <c r="O22" i="51" s="1"/>
  <c r="Q99" i="51"/>
  <c r="Q21" i="51" s="1"/>
  <c r="G99" i="51"/>
  <c r="G21" i="51" s="1"/>
  <c r="Q105" i="52"/>
  <c r="Q27" i="52" s="1"/>
  <c r="Q99" i="53"/>
  <c r="Q21" i="53" s="1"/>
  <c r="C88" i="57"/>
  <c r="C10" i="57" s="1"/>
  <c r="I582" i="57"/>
  <c r="E97" i="50"/>
  <c r="E19" i="50" s="1"/>
  <c r="N103" i="46"/>
  <c r="N25" i="46" s="1"/>
  <c r="I636" i="50"/>
  <c r="S646" i="40"/>
  <c r="I646" i="40"/>
  <c r="M87" i="47"/>
  <c r="M9" i="47" s="1"/>
  <c r="R87" i="48"/>
  <c r="R9" i="48" s="1"/>
  <c r="I599" i="51"/>
  <c r="B105" i="51"/>
  <c r="R98" i="51"/>
  <c r="R20" i="51" s="1"/>
  <c r="I635" i="51"/>
  <c r="N97" i="51"/>
  <c r="N19" i="51" s="1"/>
  <c r="Q100" i="51"/>
  <c r="Q22" i="51" s="1"/>
  <c r="O86" i="51"/>
  <c r="O8" i="51" s="1"/>
  <c r="E86" i="51"/>
  <c r="E8" i="51" s="1"/>
  <c r="O98" i="47"/>
  <c r="O20" i="47" s="1"/>
  <c r="R98" i="48"/>
  <c r="R20" i="48" s="1"/>
  <c r="I643" i="52"/>
  <c r="C103" i="52"/>
  <c r="C25" i="52" s="1"/>
  <c r="G103" i="52"/>
  <c r="G25" i="52" s="1"/>
  <c r="R90" i="52"/>
  <c r="R12" i="52" s="1"/>
  <c r="I633" i="52"/>
  <c r="D103" i="52"/>
  <c r="D25" i="52" s="1"/>
  <c r="M96" i="53"/>
  <c r="M18" i="53" s="1"/>
  <c r="E85" i="52"/>
  <c r="I644" i="53"/>
  <c r="I650" i="53"/>
  <c r="N104" i="53"/>
  <c r="N26" i="53" s="1"/>
  <c r="B105" i="53"/>
  <c r="I599" i="53"/>
  <c r="I631" i="53"/>
  <c r="R93" i="53"/>
  <c r="R15" i="53" s="1"/>
  <c r="O88" i="54"/>
  <c r="O10" i="54" s="1"/>
  <c r="I642" i="54"/>
  <c r="I634" i="54"/>
  <c r="B88" i="54"/>
  <c r="R87" i="54"/>
  <c r="R9" i="54" s="1"/>
  <c r="R104" i="54"/>
  <c r="R26" i="54" s="1"/>
  <c r="R89" i="54"/>
  <c r="R11" i="54" s="1"/>
  <c r="R100" i="54"/>
  <c r="R22" i="54" s="1"/>
  <c r="H86" i="53"/>
  <c r="H8" i="53" s="1"/>
  <c r="E86" i="55"/>
  <c r="E8" i="55" s="1"/>
  <c r="R89" i="57"/>
  <c r="R11" i="57" s="1"/>
  <c r="O98" i="57"/>
  <c r="O20" i="57" s="1"/>
  <c r="I644" i="57"/>
  <c r="G88" i="57"/>
  <c r="G10" i="57" s="1"/>
  <c r="Q105" i="57"/>
  <c r="Q27" i="57" s="1"/>
  <c r="I633" i="57"/>
  <c r="H86" i="55"/>
  <c r="H8" i="55" s="1"/>
  <c r="M86" i="57"/>
  <c r="M8" i="57" s="1"/>
  <c r="C86" i="57"/>
  <c r="C8" i="57" s="1"/>
  <c r="H88" i="51"/>
  <c r="H10" i="51" s="1"/>
  <c r="D93" i="50"/>
  <c r="D15" i="50" s="1"/>
  <c r="R97" i="48"/>
  <c r="R19" i="48" s="1"/>
  <c r="M100" i="48"/>
  <c r="M22" i="48" s="1"/>
  <c r="I587" i="46"/>
  <c r="I88" i="57"/>
  <c r="B10" i="57"/>
  <c r="B88" i="47"/>
  <c r="I582" i="47"/>
  <c r="Q95" i="55"/>
  <c r="Q17" i="55" s="1"/>
  <c r="I17" i="2"/>
  <c r="G93" i="52"/>
  <c r="G15" i="52" s="1"/>
  <c r="G98" i="50"/>
  <c r="G20" i="50" s="1"/>
  <c r="R104" i="48"/>
  <c r="R26" i="48" s="1"/>
  <c r="G88" i="50"/>
  <c r="G10" i="50" s="1"/>
  <c r="D97" i="48"/>
  <c r="D19" i="48" s="1"/>
  <c r="I598" i="54"/>
  <c r="D7" i="2"/>
  <c r="I33" i="2"/>
  <c r="R97" i="55"/>
  <c r="R19" i="55" s="1"/>
  <c r="Q100" i="50"/>
  <c r="Q22" i="50" s="1"/>
  <c r="M98" i="48"/>
  <c r="M20" i="48" s="1"/>
  <c r="G93" i="50"/>
  <c r="G15" i="50" s="1"/>
  <c r="E90" i="52"/>
  <c r="E12" i="52" s="1"/>
  <c r="B105" i="48"/>
  <c r="R89" i="53"/>
  <c r="R11" i="53" s="1"/>
  <c r="H94" i="53"/>
  <c r="H16" i="53" s="1"/>
  <c r="E88" i="48"/>
  <c r="E10" i="48" s="1"/>
  <c r="O97" i="50"/>
  <c r="O19" i="50" s="1"/>
  <c r="R94" i="55"/>
  <c r="R16" i="55" s="1"/>
  <c r="C88" i="51"/>
  <c r="C10" i="51" s="1"/>
  <c r="G99" i="47"/>
  <c r="G21" i="47" s="1"/>
  <c r="Q87" i="48"/>
  <c r="Q9" i="48" s="1"/>
  <c r="G99" i="48"/>
  <c r="G21" i="48" s="1"/>
  <c r="N93" i="54"/>
  <c r="N15" i="54" s="1"/>
  <c r="D88" i="47"/>
  <c r="D10" i="47" s="1"/>
  <c r="R105" i="48"/>
  <c r="R27" i="48" s="1"/>
  <c r="B88" i="40"/>
  <c r="I582" i="40"/>
  <c r="Q90" i="47"/>
  <c r="Q12" i="47" s="1"/>
  <c r="E86" i="57"/>
  <c r="E8" i="57" s="1"/>
  <c r="B104" i="46"/>
  <c r="I598" i="46"/>
  <c r="Q100" i="52"/>
  <c r="Q22" i="52" s="1"/>
  <c r="C86" i="53"/>
  <c r="C8" i="53" s="1"/>
  <c r="Q95" i="54"/>
  <c r="Q17" i="54" s="1"/>
  <c r="R88" i="54"/>
  <c r="R10" i="54" s="1"/>
  <c r="R100" i="57"/>
  <c r="R22" i="57" s="1"/>
  <c r="E85" i="2"/>
  <c r="B7" i="2"/>
  <c r="L103" i="40"/>
  <c r="I631" i="48"/>
  <c r="N105" i="50"/>
  <c r="N27" i="50" s="1"/>
  <c r="O90" i="51"/>
  <c r="O12" i="51" s="1"/>
  <c r="Q93" i="51"/>
  <c r="Q15" i="51" s="1"/>
  <c r="O103" i="52"/>
  <c r="O25" i="52" s="1"/>
  <c r="E103" i="52"/>
  <c r="E25" i="52" s="1"/>
  <c r="B94" i="52"/>
  <c r="I588" i="52"/>
  <c r="Q93" i="53"/>
  <c r="Q15" i="53" s="1"/>
  <c r="C103" i="53"/>
  <c r="C25" i="53" s="1"/>
  <c r="O87" i="53"/>
  <c r="O9" i="53" s="1"/>
  <c r="Q104" i="54"/>
  <c r="Q26" i="54" s="1"/>
  <c r="I639" i="54"/>
  <c r="C86" i="55"/>
  <c r="C8" i="55" s="1"/>
  <c r="Q104" i="50"/>
  <c r="Q26" i="50" s="1"/>
  <c r="I579" i="2"/>
  <c r="N87" i="50"/>
  <c r="N9" i="50" s="1"/>
  <c r="S599" i="50"/>
  <c r="M105" i="50"/>
  <c r="M27" i="50" s="1"/>
  <c r="L93" i="40"/>
  <c r="S634" i="48"/>
  <c r="O90" i="50"/>
  <c r="O12" i="50" s="1"/>
  <c r="S642" i="46"/>
  <c r="S633" i="46"/>
  <c r="S587" i="46"/>
  <c r="O104" i="51"/>
  <c r="O26" i="51" s="1"/>
  <c r="I631" i="51"/>
  <c r="H85" i="50"/>
  <c r="M93" i="51"/>
  <c r="M15" i="51" s="1"/>
  <c r="O88" i="51"/>
  <c r="O10" i="51" s="1"/>
  <c r="D103" i="51"/>
  <c r="D25" i="51" s="1"/>
  <c r="B104" i="51"/>
  <c r="I598" i="51"/>
  <c r="N93" i="51"/>
  <c r="N15" i="51" s="1"/>
  <c r="E85" i="50"/>
  <c r="I644" i="47"/>
  <c r="Q88" i="47"/>
  <c r="Q10" i="47" s="1"/>
  <c r="N87" i="46"/>
  <c r="N9" i="46" s="1"/>
  <c r="N88" i="40"/>
  <c r="C95" i="57"/>
  <c r="R88" i="52"/>
  <c r="R10" i="52" s="1"/>
  <c r="C88" i="52"/>
  <c r="C10" i="52" s="1"/>
  <c r="I582" i="52"/>
  <c r="R100" i="52"/>
  <c r="R22" i="52" s="1"/>
  <c r="O98" i="52"/>
  <c r="O20" i="52" s="1"/>
  <c r="R86" i="47"/>
  <c r="R8" i="47" s="1"/>
  <c r="H86" i="47"/>
  <c r="H8" i="47" s="1"/>
  <c r="R98" i="53"/>
  <c r="R20" i="53" s="1"/>
  <c r="I635" i="53"/>
  <c r="N97" i="53"/>
  <c r="N19" i="53" s="1"/>
  <c r="H103" i="53"/>
  <c r="H25" i="53" s="1"/>
  <c r="Q88" i="53"/>
  <c r="Q10" i="53" s="1"/>
  <c r="M100" i="54"/>
  <c r="M22" i="54" s="1"/>
  <c r="I587" i="54"/>
  <c r="B93" i="54"/>
  <c r="H86" i="54"/>
  <c r="H8" i="54" s="1"/>
  <c r="H99" i="54"/>
  <c r="H21" i="54" s="1"/>
  <c r="N87" i="54"/>
  <c r="N9" i="54" s="1"/>
  <c r="D103" i="54"/>
  <c r="D25" i="54" s="1"/>
  <c r="I631" i="54"/>
  <c r="E93" i="54"/>
  <c r="E15" i="54" s="1"/>
  <c r="M86" i="52"/>
  <c r="M8" i="52" s="1"/>
  <c r="Q87" i="55"/>
  <c r="Q9" i="55" s="1"/>
  <c r="Q104" i="55"/>
  <c r="Q26" i="55" s="1"/>
  <c r="Q97" i="55"/>
  <c r="Q19" i="55" s="1"/>
  <c r="H85" i="54"/>
  <c r="M96" i="55"/>
  <c r="M18" i="55" s="1"/>
  <c r="I633" i="55"/>
  <c r="O90" i="55"/>
  <c r="O12" i="55" s="1"/>
  <c r="M98" i="57"/>
  <c r="M20" i="57" s="1"/>
  <c r="D103" i="57"/>
  <c r="D25" i="57" s="1"/>
  <c r="R97" i="57"/>
  <c r="I639" i="57"/>
  <c r="M96" i="54"/>
  <c r="M18" i="54" s="1"/>
  <c r="H97" i="50"/>
  <c r="H19" i="50" s="1"/>
  <c r="G87" i="47"/>
  <c r="G9" i="47" s="1"/>
  <c r="M93" i="47"/>
  <c r="M15" i="47" s="1"/>
  <c r="B93" i="46"/>
  <c r="Q100" i="47"/>
  <c r="Q22" i="47" s="1"/>
  <c r="E87" i="47"/>
  <c r="E9" i="47" s="1"/>
  <c r="N87" i="55"/>
  <c r="N9" i="55" s="1"/>
  <c r="B104" i="52"/>
  <c r="I598" i="52"/>
  <c r="G99" i="52"/>
  <c r="G21" i="52" s="1"/>
  <c r="M105" i="48"/>
  <c r="M27" i="48" s="1"/>
  <c r="L88" i="47"/>
  <c r="H600" i="2"/>
  <c r="H85" i="2"/>
  <c r="M104" i="55"/>
  <c r="M26" i="55" s="1"/>
  <c r="H93" i="54"/>
  <c r="H15" i="54" s="1"/>
  <c r="C98" i="53"/>
  <c r="C20" i="53" s="1"/>
  <c r="R104" i="47"/>
  <c r="R26" i="47" s="1"/>
  <c r="C98" i="47"/>
  <c r="C20" i="47" s="1"/>
  <c r="D104" i="40"/>
  <c r="Q100" i="55"/>
  <c r="Q22" i="55" s="1"/>
  <c r="I582" i="51"/>
  <c r="Q93" i="50"/>
  <c r="Q15" i="50" s="1"/>
  <c r="O90" i="52"/>
  <c r="O12" i="52" s="1"/>
  <c r="R94" i="53"/>
  <c r="R16" i="53" s="1"/>
  <c r="E104" i="52"/>
  <c r="E26" i="52" s="1"/>
  <c r="C96" i="52"/>
  <c r="C18" i="52" s="1"/>
  <c r="O88" i="48"/>
  <c r="O10" i="48" s="1"/>
  <c r="D97" i="47"/>
  <c r="D19" i="47" s="1"/>
  <c r="B105" i="46"/>
  <c r="G87" i="57"/>
  <c r="G9" i="57" s="1"/>
  <c r="H99" i="55"/>
  <c r="H21" i="55" s="1"/>
  <c r="M88" i="51"/>
  <c r="M10" i="51" s="1"/>
  <c r="D87" i="47"/>
  <c r="D9" i="47" s="1"/>
  <c r="E97" i="53"/>
  <c r="E19" i="53" s="1"/>
  <c r="G98" i="51"/>
  <c r="G20" i="51" s="1"/>
  <c r="N88" i="47"/>
  <c r="N10" i="47" s="1"/>
  <c r="L88" i="46"/>
  <c r="S582" i="46"/>
  <c r="Q97" i="47"/>
  <c r="Q19" i="47" s="1"/>
  <c r="E86" i="47"/>
  <c r="E8" i="47" s="1"/>
  <c r="S649" i="46"/>
  <c r="I649" i="46"/>
  <c r="N87" i="51"/>
  <c r="N9" i="51" s="1"/>
  <c r="R104" i="51"/>
  <c r="R26" i="51" s="1"/>
  <c r="H86" i="48"/>
  <c r="H8" i="48" s="1"/>
  <c r="O98" i="54"/>
  <c r="O20" i="54" s="1"/>
  <c r="I599" i="55"/>
  <c r="B105" i="55"/>
  <c r="M105" i="57"/>
  <c r="M27" i="57" s="1"/>
  <c r="R105" i="57"/>
  <c r="R27" i="57" s="1"/>
  <c r="M103" i="57"/>
  <c r="M25" i="57" s="1"/>
  <c r="C103" i="57"/>
  <c r="C25" i="57" s="1"/>
  <c r="I86" i="2"/>
  <c r="B8" i="2"/>
  <c r="I8" i="2" s="1"/>
  <c r="M100" i="53"/>
  <c r="M22" i="53" s="1"/>
  <c r="D87" i="50"/>
  <c r="D9" i="50" s="1"/>
  <c r="B105" i="50"/>
  <c r="I599" i="50"/>
  <c r="I597" i="53"/>
  <c r="B93" i="40"/>
  <c r="B10" i="48"/>
  <c r="N103" i="47"/>
  <c r="N25" i="47" s="1"/>
  <c r="R103" i="50"/>
  <c r="R25" i="50" s="1"/>
  <c r="Q90" i="50"/>
  <c r="Q12" i="50" s="1"/>
  <c r="O97" i="47"/>
  <c r="O19" i="47" s="1"/>
  <c r="R99" i="51"/>
  <c r="R21" i="51" s="1"/>
  <c r="G85" i="50"/>
  <c r="O97" i="51"/>
  <c r="O19" i="51" s="1"/>
  <c r="Q87" i="51"/>
  <c r="Q9" i="51" s="1"/>
  <c r="R87" i="47"/>
  <c r="R9" i="47" s="1"/>
  <c r="R97" i="52"/>
  <c r="R19" i="52" s="1"/>
  <c r="N104" i="52"/>
  <c r="N26" i="52" s="1"/>
  <c r="H103" i="54"/>
  <c r="H25" i="54" s="1"/>
  <c r="R90" i="54"/>
  <c r="R12" i="54" s="1"/>
  <c r="I597" i="54"/>
  <c r="B103" i="54"/>
  <c r="M104" i="54"/>
  <c r="M26" i="54" s="1"/>
  <c r="I631" i="55"/>
  <c r="G85" i="54"/>
  <c r="R104" i="57"/>
  <c r="R26" i="57" s="1"/>
  <c r="M104" i="57"/>
  <c r="M26" i="57" s="1"/>
  <c r="H86" i="57"/>
  <c r="H8" i="57" s="1"/>
  <c r="H97" i="48"/>
  <c r="H19" i="48" s="1"/>
  <c r="Q95" i="50"/>
  <c r="Q17" i="50" s="1"/>
  <c r="H97" i="55"/>
  <c r="H19" i="55" s="1"/>
  <c r="R89" i="48"/>
  <c r="R11" i="48" s="1"/>
  <c r="C98" i="48"/>
  <c r="C20" i="48" s="1"/>
  <c r="R87" i="50"/>
  <c r="R9" i="50" s="1"/>
  <c r="M96" i="47"/>
  <c r="M18" i="47" s="1"/>
  <c r="I634" i="50"/>
  <c r="B88" i="50"/>
  <c r="D93" i="54"/>
  <c r="D15" i="54" s="1"/>
  <c r="L103" i="46"/>
  <c r="S597" i="46"/>
  <c r="Q90" i="48"/>
  <c r="Q12" i="48" s="1"/>
  <c r="H85" i="47"/>
  <c r="R95" i="47"/>
  <c r="R17" i="47" s="1"/>
  <c r="N104" i="47"/>
  <c r="N26" i="47" s="1"/>
  <c r="N103" i="40"/>
  <c r="S639" i="40"/>
  <c r="I631" i="46"/>
  <c r="N103" i="48"/>
  <c r="N25" i="48" s="1"/>
  <c r="S642" i="50"/>
  <c r="R94" i="50"/>
  <c r="R16" i="50" s="1"/>
  <c r="S649" i="40"/>
  <c r="S634" i="46"/>
  <c r="N104" i="46"/>
  <c r="N26" i="46" s="1"/>
  <c r="S635" i="46"/>
  <c r="I632" i="47"/>
  <c r="L103" i="48"/>
  <c r="S597" i="48"/>
  <c r="R100" i="48"/>
  <c r="R22" i="48" s="1"/>
  <c r="E85" i="47"/>
  <c r="R100" i="47"/>
  <c r="R22" i="47" s="1"/>
  <c r="N105" i="48"/>
  <c r="N27" i="48" s="1"/>
  <c r="Q104" i="48"/>
  <c r="Q26" i="48" s="1"/>
  <c r="Q94" i="47"/>
  <c r="Q16" i="47" s="1"/>
  <c r="R104" i="50"/>
  <c r="R26" i="50" s="1"/>
  <c r="R95" i="50"/>
  <c r="R17" i="50" s="1"/>
  <c r="R90" i="50"/>
  <c r="R12" i="50" s="1"/>
  <c r="S650" i="40"/>
  <c r="I650" i="40"/>
  <c r="I643" i="47"/>
  <c r="H103" i="51"/>
  <c r="H25" i="51" s="1"/>
  <c r="I641" i="51"/>
  <c r="Q105" i="51"/>
  <c r="Q27" i="51" s="1"/>
  <c r="M100" i="51"/>
  <c r="M22" i="51" s="1"/>
  <c r="Q88" i="51"/>
  <c r="Q10" i="51" s="1"/>
  <c r="I640" i="51"/>
  <c r="I634" i="51"/>
  <c r="Q97" i="51"/>
  <c r="Q19" i="51" s="1"/>
  <c r="D100" i="46"/>
  <c r="D22" i="46" s="1"/>
  <c r="S644" i="48"/>
  <c r="H86" i="52"/>
  <c r="H8" i="52" s="1"/>
  <c r="B93" i="52"/>
  <c r="I650" i="52"/>
  <c r="I644" i="52"/>
  <c r="M98" i="52"/>
  <c r="M20" i="52" s="1"/>
  <c r="Q90" i="52"/>
  <c r="Q12" i="52" s="1"/>
  <c r="R94" i="52"/>
  <c r="R16" i="52" s="1"/>
  <c r="I639" i="52"/>
  <c r="E93" i="52"/>
  <c r="E15" i="52" s="1"/>
  <c r="O100" i="53"/>
  <c r="O22" i="53" s="1"/>
  <c r="Q98" i="53"/>
  <c r="Q20" i="53" s="1"/>
  <c r="I639" i="53"/>
  <c r="N103" i="53"/>
  <c r="N25" i="53" s="1"/>
  <c r="D103" i="53"/>
  <c r="D25" i="53" s="1"/>
  <c r="I633" i="53"/>
  <c r="R95" i="54"/>
  <c r="R17" i="54" s="1"/>
  <c r="O105" i="54"/>
  <c r="O27" i="54" s="1"/>
  <c r="M105" i="54"/>
  <c r="M27" i="54" s="1"/>
  <c r="Q88" i="55"/>
  <c r="Q10" i="55" s="1"/>
  <c r="G99" i="55"/>
  <c r="G21" i="55" s="1"/>
  <c r="H103" i="55"/>
  <c r="H25" i="55" s="1"/>
  <c r="M93" i="55"/>
  <c r="M15" i="55" s="1"/>
  <c r="I651" i="55"/>
  <c r="O97" i="57"/>
  <c r="Q95" i="57"/>
  <c r="R90" i="57"/>
  <c r="R12" i="57" s="1"/>
  <c r="C94" i="57"/>
  <c r="G86" i="54"/>
  <c r="G8" i="54" s="1"/>
  <c r="H97" i="53"/>
  <c r="H19" i="53" s="1"/>
  <c r="O87" i="52"/>
  <c r="O9" i="52" s="1"/>
  <c r="G86" i="52"/>
  <c r="G8" i="52" s="1"/>
  <c r="R88" i="50"/>
  <c r="R10" i="50" s="1"/>
  <c r="M104" i="51"/>
  <c r="M26" i="51" s="1"/>
  <c r="E98" i="50"/>
  <c r="E20" i="50" s="1"/>
  <c r="H89" i="47"/>
  <c r="H11" i="47" s="1"/>
  <c r="Q87" i="47"/>
  <c r="Q9" i="47" s="1"/>
  <c r="B105" i="47"/>
  <c r="I599" i="47"/>
  <c r="Q90" i="53"/>
  <c r="Q12" i="53" s="1"/>
  <c r="C93" i="50"/>
  <c r="C15" i="50" s="1"/>
  <c r="O87" i="47"/>
  <c r="O9" i="47" s="1"/>
  <c r="D19" i="55"/>
  <c r="G100" i="53"/>
  <c r="G22" i="53" s="1"/>
  <c r="R89" i="51"/>
  <c r="R11" i="51" s="1"/>
  <c r="H95" i="51"/>
  <c r="H17" i="51" s="1"/>
  <c r="M104" i="47"/>
  <c r="M26" i="47" s="1"/>
  <c r="O98" i="55"/>
  <c r="O20" i="55" s="1"/>
  <c r="Q98" i="54"/>
  <c r="Q20" i="54" s="1"/>
  <c r="R93" i="54"/>
  <c r="R15" i="54" s="1"/>
  <c r="M98" i="53"/>
  <c r="M20" i="53" s="1"/>
  <c r="N93" i="52"/>
  <c r="N15" i="52" s="1"/>
  <c r="M98" i="47"/>
  <c r="M20" i="47" s="1"/>
  <c r="H93" i="50"/>
  <c r="H15" i="50" s="1"/>
  <c r="E87" i="48"/>
  <c r="E9" i="48" s="1"/>
  <c r="N104" i="40"/>
  <c r="C88" i="53"/>
  <c r="C10" i="53" s="1"/>
  <c r="M87" i="54"/>
  <c r="M9" i="54" s="1"/>
  <c r="B88" i="51"/>
  <c r="H93" i="52"/>
  <c r="H15" i="52" s="1"/>
  <c r="M93" i="48"/>
  <c r="M15" i="48" s="1"/>
  <c r="S617" i="57"/>
  <c r="AG617" i="57" s="1"/>
  <c r="R89" i="55"/>
  <c r="R11" i="55" s="1"/>
  <c r="H105" i="53"/>
  <c r="H27" i="53" s="1"/>
  <c r="O104" i="52"/>
  <c r="O26" i="52" s="1"/>
  <c r="M96" i="52"/>
  <c r="M18" i="52" s="1"/>
  <c r="Q97" i="48"/>
  <c r="Q19" i="48" s="1"/>
  <c r="N97" i="47"/>
  <c r="N19" i="47" s="1"/>
  <c r="G600" i="2"/>
  <c r="G85" i="2"/>
  <c r="Q87" i="52"/>
  <c r="Q9" i="52" s="1"/>
  <c r="N87" i="47"/>
  <c r="N9" i="47" s="1"/>
  <c r="AG605" i="51"/>
  <c r="I99" i="2"/>
  <c r="B21" i="2"/>
  <c r="I21" i="2" s="1"/>
  <c r="Q100" i="57"/>
  <c r="Q22" i="57" s="1"/>
  <c r="I582" i="55"/>
  <c r="Q98" i="51"/>
  <c r="Q20" i="51" s="1"/>
  <c r="H97" i="47"/>
  <c r="H19" i="47" s="1"/>
  <c r="R88" i="55"/>
  <c r="R10" i="55" s="1"/>
  <c r="H99" i="50"/>
  <c r="H21" i="50" s="1"/>
  <c r="I87" i="2"/>
  <c r="B9" i="2"/>
  <c r="I9" i="2" s="1"/>
  <c r="D87" i="48"/>
  <c r="D9" i="48" s="1"/>
  <c r="R89" i="50"/>
  <c r="R11" i="50" s="1"/>
  <c r="R95" i="52"/>
  <c r="R17" i="52" s="1"/>
  <c r="B25" i="46"/>
  <c r="Q105" i="50"/>
  <c r="Q27" i="50" s="1"/>
  <c r="I103" i="48"/>
  <c r="B25" i="48"/>
  <c r="I25" i="48" s="1"/>
  <c r="M103" i="47"/>
  <c r="M25" i="47" s="1"/>
  <c r="R103" i="48"/>
  <c r="R25" i="48" s="1"/>
  <c r="R93" i="47"/>
  <c r="R15" i="47" s="1"/>
  <c r="S635" i="50"/>
  <c r="I597" i="51"/>
  <c r="B103" i="51"/>
  <c r="R105" i="52"/>
  <c r="R27" i="52" s="1"/>
  <c r="I632" i="52"/>
  <c r="E85" i="53"/>
  <c r="O105" i="57"/>
  <c r="O27" i="57" s="1"/>
  <c r="Q98" i="48"/>
  <c r="Q20" i="48" s="1"/>
  <c r="B22" i="2"/>
  <c r="I22" i="2" s="1"/>
  <c r="B15" i="53"/>
  <c r="I599" i="48"/>
  <c r="S644" i="46"/>
  <c r="I636" i="48"/>
  <c r="N104" i="48"/>
  <c r="N26" i="48" s="1"/>
  <c r="L88" i="48"/>
  <c r="S582" i="48"/>
  <c r="B104" i="48"/>
  <c r="I598" i="48"/>
  <c r="M100" i="47"/>
  <c r="M22" i="47" s="1"/>
  <c r="Q103" i="48"/>
  <c r="Q25" i="48" s="1"/>
  <c r="R105" i="50"/>
  <c r="R27" i="50" s="1"/>
  <c r="I631" i="50"/>
  <c r="S649" i="50"/>
  <c r="S643" i="50"/>
  <c r="I639" i="50"/>
  <c r="G86" i="50"/>
  <c r="G8" i="50" s="1"/>
  <c r="C94" i="50"/>
  <c r="I632" i="50"/>
  <c r="O97" i="48"/>
  <c r="O19" i="48" s="1"/>
  <c r="E103" i="51"/>
  <c r="E25" i="51" s="1"/>
  <c r="I642" i="51"/>
  <c r="M96" i="51"/>
  <c r="M18" i="51" s="1"/>
  <c r="Q89" i="51"/>
  <c r="Q11" i="51" s="1"/>
  <c r="E86" i="50"/>
  <c r="E8" i="50" s="1"/>
  <c r="Q98" i="47"/>
  <c r="Q20" i="47" s="1"/>
  <c r="R86" i="51"/>
  <c r="R8" i="51" s="1"/>
  <c r="H86" i="51"/>
  <c r="H8" i="51" s="1"/>
  <c r="E94" i="52"/>
  <c r="E16" i="52" s="1"/>
  <c r="R103" i="52"/>
  <c r="R25" i="52" s="1"/>
  <c r="H103" i="52"/>
  <c r="H25" i="52" s="1"/>
  <c r="N105" i="52"/>
  <c r="N27" i="52" s="1"/>
  <c r="D94" i="52"/>
  <c r="D16" i="52" s="1"/>
  <c r="O97" i="52"/>
  <c r="O19" i="52" s="1"/>
  <c r="M104" i="52"/>
  <c r="M26" i="52" s="1"/>
  <c r="M103" i="52"/>
  <c r="M25" i="52" s="1"/>
  <c r="Q95" i="52"/>
  <c r="Q17" i="52" s="1"/>
  <c r="I634" i="52"/>
  <c r="B88" i="52"/>
  <c r="I641" i="53"/>
  <c r="I643" i="53"/>
  <c r="Q97" i="53"/>
  <c r="Q19" i="53" s="1"/>
  <c r="B104" i="53"/>
  <c r="I598" i="53"/>
  <c r="O90" i="53"/>
  <c r="O12" i="53" s="1"/>
  <c r="Q89" i="53"/>
  <c r="Q11" i="53" s="1"/>
  <c r="I640" i="53"/>
  <c r="M103" i="54"/>
  <c r="M25" i="54" s="1"/>
  <c r="C103" i="54"/>
  <c r="C25" i="54" s="1"/>
  <c r="I640" i="54"/>
  <c r="I636" i="54"/>
  <c r="R99" i="54"/>
  <c r="R21" i="54" s="1"/>
  <c r="M98" i="54"/>
  <c r="M20" i="54" s="1"/>
  <c r="R94" i="54"/>
  <c r="R16" i="54" s="1"/>
  <c r="R97" i="54"/>
  <c r="R19" i="54" s="1"/>
  <c r="I643" i="55"/>
  <c r="I636" i="55"/>
  <c r="M100" i="57"/>
  <c r="M22" i="57" s="1"/>
  <c r="Q103" i="57"/>
  <c r="Q25" i="57" s="1"/>
  <c r="G103" i="57"/>
  <c r="G25" i="57" s="1"/>
  <c r="N87" i="57"/>
  <c r="N9" i="57" s="1"/>
  <c r="B93" i="57"/>
  <c r="B15" i="57" s="1"/>
  <c r="I15" i="57" s="1"/>
  <c r="I587" i="57"/>
  <c r="I642" i="57"/>
  <c r="D94" i="57"/>
  <c r="H85" i="57"/>
  <c r="O88" i="57"/>
  <c r="O10" i="57" s="1"/>
  <c r="R99" i="57"/>
  <c r="R21" i="57" s="1"/>
  <c r="R88" i="57"/>
  <c r="R10" i="57" s="1"/>
  <c r="H99" i="57"/>
  <c r="H21" i="57" s="1"/>
  <c r="I643" i="57"/>
  <c r="R95" i="57"/>
  <c r="H100" i="53"/>
  <c r="H22" i="53" s="1"/>
  <c r="O88" i="50"/>
  <c r="O10" i="50" s="1"/>
  <c r="S599" i="47"/>
  <c r="M93" i="50"/>
  <c r="M15" i="50" s="1"/>
  <c r="C93" i="52"/>
  <c r="C15" i="52" s="1"/>
  <c r="R95" i="51"/>
  <c r="R17" i="51" s="1"/>
  <c r="S617" i="47"/>
  <c r="AG617" i="47" s="1"/>
  <c r="M626" i="47"/>
  <c r="M626" i="50"/>
  <c r="C93" i="54"/>
  <c r="C15" i="54" s="1"/>
  <c r="R93" i="50"/>
  <c r="R15" i="50" s="1"/>
  <c r="O87" i="48"/>
  <c r="O9" i="48" s="1"/>
  <c r="M105" i="55"/>
  <c r="M27" i="55" s="1"/>
  <c r="I582" i="46"/>
  <c r="R105" i="55"/>
  <c r="R27" i="55" s="1"/>
  <c r="E87" i="54"/>
  <c r="E9" i="54" s="1"/>
  <c r="G97" i="50"/>
  <c r="G19" i="50" s="1"/>
  <c r="N93" i="48"/>
  <c r="N15" i="48" s="1"/>
  <c r="C600" i="2"/>
  <c r="C85" i="2"/>
  <c r="R93" i="52"/>
  <c r="R15" i="52" s="1"/>
  <c r="M626" i="53"/>
  <c r="G88" i="54"/>
  <c r="G10" i="54" s="1"/>
  <c r="R105" i="53"/>
  <c r="R27" i="53" s="1"/>
  <c r="R95" i="55"/>
  <c r="R17" i="55" s="1"/>
  <c r="B103" i="47"/>
  <c r="I597" i="47"/>
  <c r="G87" i="54"/>
  <c r="G9" i="54" s="1"/>
  <c r="E88" i="53"/>
  <c r="E10" i="53" s="1"/>
  <c r="G98" i="52"/>
  <c r="G20" i="52" s="1"/>
  <c r="R97" i="47"/>
  <c r="R19" i="47" s="1"/>
  <c r="N87" i="48"/>
  <c r="N9" i="48" s="1"/>
  <c r="C89" i="57"/>
  <c r="C11" i="57" s="1"/>
  <c r="C97" i="57"/>
  <c r="E96" i="57"/>
  <c r="D98" i="57"/>
  <c r="D95" i="57"/>
  <c r="D89" i="57"/>
  <c r="D11" i="57" s="1"/>
  <c r="D96" i="57"/>
  <c r="D100" i="57"/>
  <c r="D22" i="57" s="1"/>
  <c r="E89" i="57"/>
  <c r="E11" i="57" s="1"/>
  <c r="S646" i="55"/>
  <c r="S650" i="55"/>
  <c r="S640" i="55"/>
  <c r="S635" i="55"/>
  <c r="N94" i="55"/>
  <c r="N16" i="55" s="1"/>
  <c r="M86" i="55"/>
  <c r="M8" i="55" s="1"/>
  <c r="M94" i="55"/>
  <c r="M16" i="55" s="1"/>
  <c r="S636" i="55"/>
  <c r="R99" i="55"/>
  <c r="R21" i="55" s="1"/>
  <c r="M99" i="55"/>
  <c r="M21" i="55" s="1"/>
  <c r="E89" i="55"/>
  <c r="E11" i="55" s="1"/>
  <c r="S641" i="55"/>
  <c r="S643" i="55"/>
  <c r="D95" i="55"/>
  <c r="D17" i="55" s="1"/>
  <c r="S644" i="55"/>
  <c r="Q99" i="55"/>
  <c r="Q21" i="55" s="1"/>
  <c r="C97" i="55"/>
  <c r="C19" i="55" s="1"/>
  <c r="S639" i="55"/>
  <c r="O94" i="55"/>
  <c r="O16" i="55" s="1"/>
  <c r="C89" i="55"/>
  <c r="C11" i="55" s="1"/>
  <c r="D100" i="55"/>
  <c r="D22" i="55" s="1"/>
  <c r="Q103" i="55"/>
  <c r="Q25" i="55" s="1"/>
  <c r="S633" i="55"/>
  <c r="D98" i="55"/>
  <c r="D20" i="55" s="1"/>
  <c r="D90" i="55"/>
  <c r="D12" i="55" s="1"/>
  <c r="S651" i="55"/>
  <c r="C95" i="54"/>
  <c r="C17" i="54" s="1"/>
  <c r="D98" i="54"/>
  <c r="D20" i="54" s="1"/>
  <c r="D90" i="54"/>
  <c r="D12" i="54" s="1"/>
  <c r="D100" i="54"/>
  <c r="D22" i="54" s="1"/>
  <c r="D95" i="54"/>
  <c r="D17" i="54" s="1"/>
  <c r="C97" i="53"/>
  <c r="C19" i="53" s="1"/>
  <c r="E89" i="53"/>
  <c r="E11" i="53" s="1"/>
  <c r="S651" i="53"/>
  <c r="S650" i="53"/>
  <c r="H96" i="53"/>
  <c r="H18" i="53" s="1"/>
  <c r="C90" i="53"/>
  <c r="C12" i="53" s="1"/>
  <c r="D90" i="53"/>
  <c r="D12" i="53" s="1"/>
  <c r="D98" i="53"/>
  <c r="D20" i="53" s="1"/>
  <c r="E95" i="53"/>
  <c r="E17" i="53" s="1"/>
  <c r="D89" i="53"/>
  <c r="D11" i="53" s="1"/>
  <c r="D98" i="52"/>
  <c r="D20" i="52" s="1"/>
  <c r="C95" i="52"/>
  <c r="C17" i="52" s="1"/>
  <c r="D100" i="52"/>
  <c r="D22" i="52" s="1"/>
  <c r="D90" i="52"/>
  <c r="D12" i="52" s="1"/>
  <c r="D89" i="52"/>
  <c r="D11" i="52" s="1"/>
  <c r="C97" i="50"/>
  <c r="C19" i="50" s="1"/>
  <c r="C97" i="52"/>
  <c r="C19" i="52" s="1"/>
  <c r="D95" i="52"/>
  <c r="D17" i="52" s="1"/>
  <c r="E89" i="52"/>
  <c r="E11" i="52" s="1"/>
  <c r="C90" i="51"/>
  <c r="C12" i="51" s="1"/>
  <c r="S650" i="51"/>
  <c r="H96" i="51"/>
  <c r="H18" i="51" s="1"/>
  <c r="D90" i="51"/>
  <c r="D12" i="51" s="1"/>
  <c r="S651" i="51"/>
  <c r="E93" i="50"/>
  <c r="E15" i="50" s="1"/>
  <c r="C90" i="50"/>
  <c r="C12" i="50" s="1"/>
  <c r="S650" i="50"/>
  <c r="S639" i="50"/>
  <c r="C90" i="48"/>
  <c r="C12" i="48" s="1"/>
  <c r="M94" i="48"/>
  <c r="M16" i="48" s="1"/>
  <c r="N94" i="48"/>
  <c r="N16" i="48" s="1"/>
  <c r="S641" i="48"/>
  <c r="S646" i="48"/>
  <c r="S650" i="48"/>
  <c r="R99" i="48"/>
  <c r="R21" i="48" s="1"/>
  <c r="D90" i="48"/>
  <c r="D12" i="48" s="1"/>
  <c r="O94" i="48"/>
  <c r="O16" i="48" s="1"/>
  <c r="S640" i="48"/>
  <c r="M104" i="48"/>
  <c r="M26" i="48" s="1"/>
  <c r="Q99" i="48"/>
  <c r="Q21" i="48" s="1"/>
  <c r="M99" i="48"/>
  <c r="M21" i="48" s="1"/>
  <c r="M94" i="47"/>
  <c r="M16" i="47" s="1"/>
  <c r="S636" i="47"/>
  <c r="S650" i="47"/>
  <c r="M99" i="47"/>
  <c r="M21" i="47" s="1"/>
  <c r="Q86" i="47"/>
  <c r="Q8" i="47" s="1"/>
  <c r="N94" i="47"/>
  <c r="N16" i="47" s="1"/>
  <c r="O93" i="47"/>
  <c r="O15" i="47" s="1"/>
  <c r="O94" i="47"/>
  <c r="O16" i="47" s="1"/>
  <c r="S651" i="47"/>
  <c r="L93" i="47"/>
  <c r="S646" i="47"/>
  <c r="Q99" i="47"/>
  <c r="Q21" i="47" s="1"/>
  <c r="R99" i="47"/>
  <c r="R21" i="47" s="1"/>
  <c r="D90" i="47"/>
  <c r="D12" i="47" s="1"/>
  <c r="S640" i="46"/>
  <c r="S650" i="46"/>
  <c r="N94" i="46"/>
  <c r="N16" i="46" s="1"/>
  <c r="S636" i="46"/>
  <c r="S646" i="46"/>
  <c r="S639" i="46"/>
  <c r="S641" i="46"/>
  <c r="S598" i="52" l="1"/>
  <c r="R86" i="50"/>
  <c r="R8" i="50" s="1"/>
  <c r="S651" i="46"/>
  <c r="S626" i="57"/>
  <c r="C86" i="48"/>
  <c r="C8" i="48" s="1"/>
  <c r="S640" i="47"/>
  <c r="I632" i="48"/>
  <c r="M86" i="48"/>
  <c r="M8" i="48" s="1"/>
  <c r="S636" i="48"/>
  <c r="L105" i="47"/>
  <c r="L27" i="47" s="1"/>
  <c r="S27" i="47" s="1"/>
  <c r="I631" i="57"/>
  <c r="I649" i="53"/>
  <c r="S582" i="51"/>
  <c r="I649" i="51"/>
  <c r="S643" i="48"/>
  <c r="L93" i="50"/>
  <c r="L15" i="50" s="1"/>
  <c r="S634" i="47"/>
  <c r="R103" i="55"/>
  <c r="R25" i="55" s="1"/>
  <c r="L93" i="55"/>
  <c r="S649" i="48"/>
  <c r="I587" i="52"/>
  <c r="M86" i="47"/>
  <c r="M8" i="47" s="1"/>
  <c r="M103" i="48"/>
  <c r="M25" i="48" s="1"/>
  <c r="E7" i="57"/>
  <c r="Q85" i="47"/>
  <c r="S643" i="51"/>
  <c r="S631" i="51"/>
  <c r="D98" i="51"/>
  <c r="D20" i="51" s="1"/>
  <c r="N98" i="48"/>
  <c r="N20" i="48" s="1"/>
  <c r="D98" i="48"/>
  <c r="D20" i="48" s="1"/>
  <c r="S633" i="48"/>
  <c r="D95" i="46"/>
  <c r="D17" i="46" s="1"/>
  <c r="M99" i="52"/>
  <c r="M21" i="52" s="1"/>
  <c r="S644" i="52"/>
  <c r="L104" i="53"/>
  <c r="S598" i="53"/>
  <c r="S641" i="53"/>
  <c r="S640" i="53"/>
  <c r="S631" i="55"/>
  <c r="B97" i="55"/>
  <c r="I591" i="55"/>
  <c r="H600" i="46"/>
  <c r="R85" i="47"/>
  <c r="N90" i="46"/>
  <c r="N12" i="46" s="1"/>
  <c r="D90" i="46"/>
  <c r="D12" i="46" s="1"/>
  <c r="B94" i="47"/>
  <c r="I588" i="47"/>
  <c r="H85" i="48"/>
  <c r="R96" i="47"/>
  <c r="R18" i="47" s="1"/>
  <c r="S642" i="51"/>
  <c r="N94" i="51"/>
  <c r="N16" i="51" s="1"/>
  <c r="S644" i="51"/>
  <c r="R103" i="51"/>
  <c r="R25" i="51" s="1"/>
  <c r="D90" i="50"/>
  <c r="D12" i="50" s="1"/>
  <c r="D100" i="50"/>
  <c r="D22" i="50" s="1"/>
  <c r="B98" i="48"/>
  <c r="C89" i="48"/>
  <c r="C11" i="48" s="1"/>
  <c r="E95" i="51"/>
  <c r="E17" i="51" s="1"/>
  <c r="D95" i="48"/>
  <c r="D17" i="48" s="1"/>
  <c r="D100" i="51"/>
  <c r="D22" i="51" s="1"/>
  <c r="S639" i="52"/>
  <c r="Q86" i="52"/>
  <c r="Q8" i="52" s="1"/>
  <c r="Q85" i="52"/>
  <c r="S640" i="52"/>
  <c r="C85" i="53"/>
  <c r="S646" i="53"/>
  <c r="S644" i="53"/>
  <c r="Q86" i="54"/>
  <c r="Q8" i="54" s="1"/>
  <c r="S640" i="54"/>
  <c r="I584" i="53"/>
  <c r="B90" i="53"/>
  <c r="L105" i="55"/>
  <c r="S599" i="55"/>
  <c r="M85" i="55"/>
  <c r="H96" i="55"/>
  <c r="H18" i="55" s="1"/>
  <c r="O86" i="57"/>
  <c r="O8" i="57" s="1"/>
  <c r="O94" i="57"/>
  <c r="B87" i="57"/>
  <c r="I581" i="57"/>
  <c r="H7" i="57"/>
  <c r="E7" i="53"/>
  <c r="I632" i="54"/>
  <c r="L104" i="47"/>
  <c r="S598" i="47"/>
  <c r="I632" i="57"/>
  <c r="S597" i="50"/>
  <c r="E86" i="52"/>
  <c r="E8" i="52" s="1"/>
  <c r="C7" i="50"/>
  <c r="I587" i="50"/>
  <c r="S598" i="54"/>
  <c r="H7" i="52"/>
  <c r="S599" i="40"/>
  <c r="I104" i="50"/>
  <c r="B26" i="50"/>
  <c r="I26" i="50" s="1"/>
  <c r="L105" i="46"/>
  <c r="S631" i="46"/>
  <c r="B94" i="46"/>
  <c r="I588" i="46"/>
  <c r="L104" i="46"/>
  <c r="S598" i="46"/>
  <c r="S631" i="47"/>
  <c r="G85" i="48"/>
  <c r="O86" i="50"/>
  <c r="O8" i="50" s="1"/>
  <c r="S646" i="50"/>
  <c r="S640" i="50"/>
  <c r="M99" i="50"/>
  <c r="M21" i="50" s="1"/>
  <c r="S636" i="50"/>
  <c r="O94" i="50"/>
  <c r="O16" i="50" s="1"/>
  <c r="Q600" i="50"/>
  <c r="M99" i="51"/>
  <c r="M21" i="51" s="1"/>
  <c r="Q103" i="51"/>
  <c r="Q25" i="51" s="1"/>
  <c r="L103" i="51"/>
  <c r="S644" i="47"/>
  <c r="D100" i="47"/>
  <c r="D22" i="47" s="1"/>
  <c r="D98" i="50"/>
  <c r="D20" i="50" s="1"/>
  <c r="D95" i="47"/>
  <c r="D17" i="47" s="1"/>
  <c r="B95" i="47"/>
  <c r="E95" i="50"/>
  <c r="E17" i="50" s="1"/>
  <c r="Q99" i="52"/>
  <c r="Q21" i="52" s="1"/>
  <c r="S634" i="52"/>
  <c r="L88" i="52"/>
  <c r="R85" i="52"/>
  <c r="I591" i="46"/>
  <c r="I591" i="52"/>
  <c r="B97" i="52"/>
  <c r="S642" i="53"/>
  <c r="I588" i="53"/>
  <c r="B94" i="53"/>
  <c r="S636" i="53"/>
  <c r="C95" i="53"/>
  <c r="C17" i="53" s="1"/>
  <c r="S635" i="54"/>
  <c r="M99" i="54"/>
  <c r="M21" i="54" s="1"/>
  <c r="M88" i="54"/>
  <c r="M10" i="54" s="1"/>
  <c r="S582" i="54"/>
  <c r="N103" i="54"/>
  <c r="N25" i="54" s="1"/>
  <c r="D89" i="54"/>
  <c r="D11" i="54" s="1"/>
  <c r="G85" i="55"/>
  <c r="G600" i="55"/>
  <c r="E85" i="55"/>
  <c r="N89" i="55"/>
  <c r="N11" i="55" s="1"/>
  <c r="D89" i="55"/>
  <c r="D11" i="55" s="1"/>
  <c r="I592" i="55"/>
  <c r="B98" i="55"/>
  <c r="S642" i="57"/>
  <c r="R85" i="57"/>
  <c r="M85" i="57"/>
  <c r="S649" i="57"/>
  <c r="S582" i="57"/>
  <c r="B104" i="40"/>
  <c r="I598" i="40"/>
  <c r="S88" i="48"/>
  <c r="L10" i="48"/>
  <c r="S10" i="48" s="1"/>
  <c r="H86" i="50"/>
  <c r="H8" i="50" s="1"/>
  <c r="Q86" i="48"/>
  <c r="Q8" i="48" s="1"/>
  <c r="E7" i="47"/>
  <c r="G7" i="50"/>
  <c r="S649" i="47"/>
  <c r="R86" i="48"/>
  <c r="R8" i="48" s="1"/>
  <c r="C86" i="52"/>
  <c r="C8" i="52" s="1"/>
  <c r="S599" i="54"/>
  <c r="M88" i="50"/>
  <c r="M10" i="50" s="1"/>
  <c r="S582" i="50"/>
  <c r="I104" i="51"/>
  <c r="B26" i="51"/>
  <c r="I26" i="51" s="1"/>
  <c r="S633" i="47"/>
  <c r="I592" i="50"/>
  <c r="B98" i="50"/>
  <c r="S599" i="52"/>
  <c r="G86" i="48"/>
  <c r="G8" i="48" s="1"/>
  <c r="I632" i="53"/>
  <c r="I649" i="52"/>
  <c r="I25" i="57"/>
  <c r="S587" i="47"/>
  <c r="L103" i="50"/>
  <c r="G7" i="52"/>
  <c r="I104" i="57"/>
  <c r="B26" i="57"/>
  <c r="I26" i="57" s="1"/>
  <c r="L104" i="48"/>
  <c r="S598" i="48"/>
  <c r="B97" i="51"/>
  <c r="O94" i="54"/>
  <c r="O16" i="54" s="1"/>
  <c r="S643" i="57"/>
  <c r="N94" i="57"/>
  <c r="C7" i="2"/>
  <c r="I104" i="53"/>
  <c r="B26" i="53"/>
  <c r="I26" i="53" s="1"/>
  <c r="I93" i="52"/>
  <c r="B15" i="52"/>
  <c r="I15" i="52" s="1"/>
  <c r="S649" i="52"/>
  <c r="I105" i="51"/>
  <c r="B27" i="51"/>
  <c r="I27" i="51" s="1"/>
  <c r="I103" i="50"/>
  <c r="B25" i="50"/>
  <c r="I25" i="50" s="1"/>
  <c r="L104" i="51"/>
  <c r="L93" i="52"/>
  <c r="O85" i="54"/>
  <c r="O93" i="54"/>
  <c r="O15" i="54" s="1"/>
  <c r="S644" i="54"/>
  <c r="I651" i="52"/>
  <c r="B105" i="52"/>
  <c r="I105" i="55"/>
  <c r="B27" i="55"/>
  <c r="I27" i="55" s="1"/>
  <c r="L10" i="46"/>
  <c r="S635" i="51"/>
  <c r="N100" i="46"/>
  <c r="N22" i="46" s="1"/>
  <c r="N89" i="48"/>
  <c r="N11" i="48" s="1"/>
  <c r="D89" i="48"/>
  <c r="D11" i="48" s="1"/>
  <c r="D89" i="51"/>
  <c r="D11" i="51" s="1"/>
  <c r="O95" i="48"/>
  <c r="O17" i="48" s="1"/>
  <c r="E95" i="48"/>
  <c r="E17" i="48" s="1"/>
  <c r="D89" i="50"/>
  <c r="D11" i="50" s="1"/>
  <c r="M88" i="52"/>
  <c r="M10" i="52" s="1"/>
  <c r="S582" i="52"/>
  <c r="M97" i="48"/>
  <c r="M19" i="48" s="1"/>
  <c r="C97" i="48"/>
  <c r="C19" i="48" s="1"/>
  <c r="I594" i="52"/>
  <c r="B100" i="52"/>
  <c r="B97" i="50"/>
  <c r="I591" i="50"/>
  <c r="G85" i="53"/>
  <c r="G600" i="53"/>
  <c r="R99" i="53"/>
  <c r="R21" i="53" s="1"/>
  <c r="O86" i="53"/>
  <c r="O8" i="53" s="1"/>
  <c r="S642" i="54"/>
  <c r="S636" i="54"/>
  <c r="S643" i="54"/>
  <c r="L104" i="55"/>
  <c r="S598" i="55"/>
  <c r="B94" i="55"/>
  <c r="I588" i="55"/>
  <c r="C90" i="55"/>
  <c r="C12" i="55" s="1"/>
  <c r="Q99" i="57"/>
  <c r="Q21" i="57" s="1"/>
  <c r="S639" i="57"/>
  <c r="S641" i="57"/>
  <c r="S636" i="57"/>
  <c r="M95" i="57"/>
  <c r="D85" i="57"/>
  <c r="S582" i="53"/>
  <c r="I88" i="52"/>
  <c r="B10" i="52"/>
  <c r="I10" i="52" s="1"/>
  <c r="S635" i="47"/>
  <c r="I88" i="51"/>
  <c r="B10" i="51"/>
  <c r="I10" i="51" s="1"/>
  <c r="C103" i="51"/>
  <c r="C25" i="51" s="1"/>
  <c r="I639" i="48"/>
  <c r="B93" i="48"/>
  <c r="I649" i="40"/>
  <c r="D103" i="40"/>
  <c r="M88" i="57"/>
  <c r="H7" i="2"/>
  <c r="I634" i="55"/>
  <c r="B88" i="55"/>
  <c r="I93" i="54"/>
  <c r="B15" i="54"/>
  <c r="I15" i="54" s="1"/>
  <c r="I597" i="46"/>
  <c r="B26" i="46"/>
  <c r="E7" i="52"/>
  <c r="I632" i="51"/>
  <c r="G7" i="57"/>
  <c r="C7" i="52"/>
  <c r="C86" i="51"/>
  <c r="C8" i="51" s="1"/>
  <c r="I93" i="51"/>
  <c r="B15" i="51"/>
  <c r="I15" i="51" s="1"/>
  <c r="L103" i="47"/>
  <c r="I103" i="57"/>
  <c r="O94" i="51"/>
  <c r="O16" i="51" s="1"/>
  <c r="M95" i="47"/>
  <c r="M17" i="47" s="1"/>
  <c r="C95" i="47"/>
  <c r="C17" i="47" s="1"/>
  <c r="M97" i="47"/>
  <c r="M19" i="47" s="1"/>
  <c r="C97" i="47"/>
  <c r="C19" i="47" s="1"/>
  <c r="N94" i="53"/>
  <c r="N16" i="53" s="1"/>
  <c r="S631" i="54"/>
  <c r="C97" i="54"/>
  <c r="C19" i="54" s="1"/>
  <c r="D20" i="57"/>
  <c r="S640" i="57"/>
  <c r="S105" i="47"/>
  <c r="L98" i="50"/>
  <c r="I85" i="2"/>
  <c r="I94" i="50"/>
  <c r="B16" i="50"/>
  <c r="S631" i="50"/>
  <c r="O103" i="51"/>
  <c r="O25" i="51" s="1"/>
  <c r="D95" i="51"/>
  <c r="D17" i="51" s="1"/>
  <c r="E93" i="53"/>
  <c r="I587" i="53"/>
  <c r="R86" i="54"/>
  <c r="R8" i="54" s="1"/>
  <c r="L93" i="46"/>
  <c r="G86" i="55"/>
  <c r="G8" i="55" s="1"/>
  <c r="I105" i="53"/>
  <c r="B27" i="53"/>
  <c r="I27" i="53" s="1"/>
  <c r="Q86" i="53"/>
  <c r="Q8" i="53" s="1"/>
  <c r="E7" i="54"/>
  <c r="S641" i="50"/>
  <c r="S636" i="51"/>
  <c r="B95" i="46"/>
  <c r="S639" i="47"/>
  <c r="S641" i="47"/>
  <c r="O85" i="50"/>
  <c r="G600" i="51"/>
  <c r="G85" i="51"/>
  <c r="M94" i="51"/>
  <c r="M16" i="51" s="1"/>
  <c r="D100" i="48"/>
  <c r="D22" i="48" s="1"/>
  <c r="E89" i="51"/>
  <c r="E11" i="51" s="1"/>
  <c r="C89" i="51"/>
  <c r="C11" i="51" s="1"/>
  <c r="C95" i="51"/>
  <c r="C17" i="51" s="1"/>
  <c r="B95" i="50"/>
  <c r="C95" i="50"/>
  <c r="C17" i="50" s="1"/>
  <c r="R86" i="52"/>
  <c r="R8" i="52" s="1"/>
  <c r="N94" i="52"/>
  <c r="N16" i="52" s="1"/>
  <c r="S641" i="52"/>
  <c r="M85" i="52"/>
  <c r="O85" i="52"/>
  <c r="B97" i="46"/>
  <c r="L105" i="53"/>
  <c r="S599" i="53"/>
  <c r="C90" i="52"/>
  <c r="C12" i="52" s="1"/>
  <c r="S635" i="53"/>
  <c r="Q103" i="53"/>
  <c r="Q25" i="53" s="1"/>
  <c r="S641" i="54"/>
  <c r="S633" i="54"/>
  <c r="R103" i="54"/>
  <c r="R25" i="54" s="1"/>
  <c r="B89" i="54"/>
  <c r="B95" i="55"/>
  <c r="Q85" i="57"/>
  <c r="N103" i="57"/>
  <c r="N25" i="57" s="1"/>
  <c r="S644" i="57"/>
  <c r="S631" i="57"/>
  <c r="L103" i="57"/>
  <c r="S597" i="57"/>
  <c r="I583" i="57"/>
  <c r="B89" i="57"/>
  <c r="S634" i="40"/>
  <c r="B27" i="47"/>
  <c r="I27" i="47" s="1"/>
  <c r="I105" i="47"/>
  <c r="I649" i="57"/>
  <c r="G7" i="54"/>
  <c r="I10" i="48"/>
  <c r="I650" i="54"/>
  <c r="B104" i="54"/>
  <c r="S634" i="50"/>
  <c r="L88" i="50"/>
  <c r="E7" i="2"/>
  <c r="B27" i="48"/>
  <c r="I27" i="48" s="1"/>
  <c r="I105" i="48"/>
  <c r="I88" i="47"/>
  <c r="B10" i="47"/>
  <c r="I10" i="47" s="1"/>
  <c r="E93" i="48"/>
  <c r="E15" i="48" s="1"/>
  <c r="I587" i="48"/>
  <c r="I597" i="40"/>
  <c r="M86" i="51"/>
  <c r="M8" i="51" s="1"/>
  <c r="S635" i="48"/>
  <c r="S598" i="57"/>
  <c r="O89" i="50"/>
  <c r="O11" i="50" s="1"/>
  <c r="G7" i="47"/>
  <c r="R96" i="48"/>
  <c r="R18" i="48" s="1"/>
  <c r="H96" i="48"/>
  <c r="H18" i="48" s="1"/>
  <c r="L105" i="51"/>
  <c r="S599" i="51"/>
  <c r="M94" i="53"/>
  <c r="M16" i="53" s="1"/>
  <c r="S631" i="53"/>
  <c r="B94" i="54"/>
  <c r="I588" i="54"/>
  <c r="B100" i="55"/>
  <c r="I594" i="55"/>
  <c r="Q86" i="50"/>
  <c r="Q8" i="50" s="1"/>
  <c r="P627" i="57"/>
  <c r="M627" i="57"/>
  <c r="L627" i="57"/>
  <c r="O627" i="57"/>
  <c r="R627" i="57"/>
  <c r="AG626" i="57"/>
  <c r="Q627" i="57"/>
  <c r="N627" i="57"/>
  <c r="AF630" i="57"/>
  <c r="I103" i="54"/>
  <c r="B25" i="54"/>
  <c r="I25" i="54" s="1"/>
  <c r="B27" i="46"/>
  <c r="B15" i="46"/>
  <c r="E7" i="50"/>
  <c r="H7" i="50"/>
  <c r="I651" i="57"/>
  <c r="B105" i="57"/>
  <c r="I639" i="55"/>
  <c r="B93" i="55"/>
  <c r="S93" i="47"/>
  <c r="L15" i="47"/>
  <c r="S15" i="47" s="1"/>
  <c r="L15" i="55"/>
  <c r="I93" i="47"/>
  <c r="B15" i="47"/>
  <c r="I15" i="47" s="1"/>
  <c r="S632" i="48"/>
  <c r="L104" i="50"/>
  <c r="S651" i="40"/>
  <c r="N103" i="51"/>
  <c r="N25" i="51" s="1"/>
  <c r="D89" i="46"/>
  <c r="D11" i="46" s="1"/>
  <c r="S643" i="52"/>
  <c r="Q600" i="54"/>
  <c r="Q85" i="54"/>
  <c r="C89" i="54"/>
  <c r="C11" i="54" s="1"/>
  <c r="M103" i="55"/>
  <c r="M25" i="55" s="1"/>
  <c r="I588" i="57"/>
  <c r="B94" i="57"/>
  <c r="I94" i="57" s="1"/>
  <c r="M99" i="57"/>
  <c r="M21" i="57" s="1"/>
  <c r="L25" i="46"/>
  <c r="I632" i="55"/>
  <c r="M86" i="54"/>
  <c r="M8" i="54" s="1"/>
  <c r="C7" i="57"/>
  <c r="O86" i="48"/>
  <c r="O8" i="48" s="1"/>
  <c r="S646" i="51"/>
  <c r="I590" i="46"/>
  <c r="S631" i="52"/>
  <c r="S632" i="47"/>
  <c r="E85" i="48"/>
  <c r="S631" i="48"/>
  <c r="R99" i="50"/>
  <c r="R21" i="50" s="1"/>
  <c r="B98" i="47"/>
  <c r="D85" i="46"/>
  <c r="O93" i="51"/>
  <c r="O15" i="51" s="1"/>
  <c r="M103" i="51"/>
  <c r="M25" i="51" s="1"/>
  <c r="S633" i="51"/>
  <c r="S640" i="51"/>
  <c r="C85" i="51"/>
  <c r="B94" i="51"/>
  <c r="I588" i="51"/>
  <c r="S641" i="51"/>
  <c r="S639" i="51"/>
  <c r="N98" i="46"/>
  <c r="N20" i="46" s="1"/>
  <c r="D98" i="46"/>
  <c r="D20" i="46" s="1"/>
  <c r="E89" i="48"/>
  <c r="E11" i="48" s="1"/>
  <c r="M89" i="47"/>
  <c r="M11" i="47" s="1"/>
  <c r="C89" i="47"/>
  <c r="C11" i="47" s="1"/>
  <c r="D95" i="50"/>
  <c r="D17" i="50" s="1"/>
  <c r="O89" i="47"/>
  <c r="O11" i="47" s="1"/>
  <c r="O94" i="52"/>
  <c r="O16" i="52" s="1"/>
  <c r="S633" i="52"/>
  <c r="N103" i="52"/>
  <c r="N25" i="52" s="1"/>
  <c r="Q103" i="52"/>
  <c r="Q25" i="52" s="1"/>
  <c r="C97" i="51"/>
  <c r="C19" i="51" s="1"/>
  <c r="H85" i="53"/>
  <c r="H600" i="53"/>
  <c r="M99" i="53"/>
  <c r="M21" i="53" s="1"/>
  <c r="M86" i="53"/>
  <c r="M8" i="53" s="1"/>
  <c r="O103" i="53"/>
  <c r="O25" i="53" s="1"/>
  <c r="D100" i="53"/>
  <c r="D22" i="53" s="1"/>
  <c r="C89" i="53"/>
  <c r="C11" i="53" s="1"/>
  <c r="S634" i="54"/>
  <c r="L88" i="54"/>
  <c r="M85" i="54"/>
  <c r="R85" i="54"/>
  <c r="O103" i="55"/>
  <c r="O25" i="55" s="1"/>
  <c r="S642" i="55"/>
  <c r="E95" i="54"/>
  <c r="E17" i="54" s="1"/>
  <c r="H85" i="55"/>
  <c r="B89" i="55"/>
  <c r="C95" i="55"/>
  <c r="C17" i="55" s="1"/>
  <c r="Q86" i="57"/>
  <c r="Q8" i="57" s="1"/>
  <c r="N90" i="57"/>
  <c r="N12" i="57" s="1"/>
  <c r="E86" i="54"/>
  <c r="E8" i="54" s="1"/>
  <c r="I649" i="54"/>
  <c r="M94" i="50"/>
  <c r="M16" i="50" s="1"/>
  <c r="G7" i="2"/>
  <c r="I88" i="48"/>
  <c r="B27" i="50"/>
  <c r="I27" i="50" s="1"/>
  <c r="I105" i="50"/>
  <c r="L88" i="40"/>
  <c r="S582" i="47"/>
  <c r="I94" i="52"/>
  <c r="B16" i="52"/>
  <c r="S597" i="55"/>
  <c r="I88" i="54"/>
  <c r="B10" i="54"/>
  <c r="I10" i="54" s="1"/>
  <c r="I634" i="53"/>
  <c r="B88" i="53"/>
  <c r="B103" i="52"/>
  <c r="C7" i="47"/>
  <c r="E93" i="55"/>
  <c r="E15" i="55" s="1"/>
  <c r="I587" i="55"/>
  <c r="I632" i="46"/>
  <c r="C85" i="48"/>
  <c r="M85" i="50"/>
  <c r="O95" i="47"/>
  <c r="O17" i="47" s="1"/>
  <c r="E95" i="47"/>
  <c r="E17" i="47" s="1"/>
  <c r="E95" i="52"/>
  <c r="E17" i="52" s="1"/>
  <c r="E95" i="57"/>
  <c r="L104" i="40"/>
  <c r="R86" i="53"/>
  <c r="R8" i="53" s="1"/>
  <c r="C7" i="55"/>
  <c r="O85" i="47"/>
  <c r="M85" i="47"/>
  <c r="Q85" i="50"/>
  <c r="R85" i="50"/>
  <c r="D86" i="50"/>
  <c r="D8" i="50" s="1"/>
  <c r="B98" i="51"/>
  <c r="S646" i="52"/>
  <c r="M94" i="52"/>
  <c r="M16" i="52" s="1"/>
  <c r="I581" i="51"/>
  <c r="B87" i="51"/>
  <c r="N94" i="54"/>
  <c r="N16" i="54" s="1"/>
  <c r="M94" i="57"/>
  <c r="S643" i="47"/>
  <c r="I104" i="52"/>
  <c r="B26" i="52"/>
  <c r="I26" i="52" s="1"/>
  <c r="R86" i="55"/>
  <c r="R8" i="55" s="1"/>
  <c r="B94" i="48"/>
  <c r="I588" i="48"/>
  <c r="Q99" i="50"/>
  <c r="Q21" i="50" s="1"/>
  <c r="N104" i="50"/>
  <c r="N26" i="50" s="1"/>
  <c r="Q600" i="47"/>
  <c r="E85" i="51"/>
  <c r="H85" i="51"/>
  <c r="H600" i="51"/>
  <c r="S649" i="51"/>
  <c r="Q104" i="51"/>
  <c r="Q26" i="51" s="1"/>
  <c r="Q86" i="51"/>
  <c r="Q8" i="51" s="1"/>
  <c r="D98" i="47"/>
  <c r="D20" i="47" s="1"/>
  <c r="B89" i="50"/>
  <c r="N89" i="47"/>
  <c r="N11" i="47" s="1"/>
  <c r="D89" i="47"/>
  <c r="D11" i="47" s="1"/>
  <c r="B95" i="48"/>
  <c r="C95" i="48"/>
  <c r="C17" i="48" s="1"/>
  <c r="S635" i="52"/>
  <c r="S636" i="52"/>
  <c r="S632" i="52"/>
  <c r="S642" i="52"/>
  <c r="S633" i="53"/>
  <c r="O94" i="53"/>
  <c r="O16" i="53" s="1"/>
  <c r="R103" i="53"/>
  <c r="R25" i="53" s="1"/>
  <c r="S643" i="53"/>
  <c r="O85" i="53"/>
  <c r="S639" i="54"/>
  <c r="S587" i="54"/>
  <c r="Q99" i="54"/>
  <c r="Q21" i="54" s="1"/>
  <c r="M94" i="54"/>
  <c r="M16" i="54" s="1"/>
  <c r="D85" i="54"/>
  <c r="O86" i="55"/>
  <c r="O8" i="55" s="1"/>
  <c r="I590" i="55"/>
  <c r="O85" i="57"/>
  <c r="E95" i="55"/>
  <c r="E17" i="55" s="1"/>
  <c r="S646" i="57"/>
  <c r="S635" i="57"/>
  <c r="S633" i="57"/>
  <c r="I103" i="47"/>
  <c r="B25" i="47"/>
  <c r="I25" i="47" s="1"/>
  <c r="O86" i="54"/>
  <c r="O8" i="54" s="1"/>
  <c r="I649" i="55"/>
  <c r="B103" i="55"/>
  <c r="S649" i="54"/>
  <c r="B26" i="48"/>
  <c r="I26" i="48" s="1"/>
  <c r="I104" i="48"/>
  <c r="I103" i="51"/>
  <c r="B25" i="51"/>
  <c r="I25" i="51" s="1"/>
  <c r="S599" i="57"/>
  <c r="I651" i="54"/>
  <c r="B105" i="54"/>
  <c r="O93" i="52"/>
  <c r="O15" i="52" s="1"/>
  <c r="S103" i="48"/>
  <c r="L25" i="48"/>
  <c r="S25" i="48" s="1"/>
  <c r="H7" i="47"/>
  <c r="I88" i="50"/>
  <c r="B10" i="50"/>
  <c r="I10" i="50" s="1"/>
  <c r="R87" i="57"/>
  <c r="R9" i="57" s="1"/>
  <c r="O86" i="47"/>
  <c r="O8" i="47" s="1"/>
  <c r="S88" i="47"/>
  <c r="L10" i="47"/>
  <c r="S10" i="47" s="1"/>
  <c r="H7" i="54"/>
  <c r="B104" i="47"/>
  <c r="I598" i="47"/>
  <c r="I10" i="57"/>
  <c r="S633" i="50"/>
  <c r="I103" i="53"/>
  <c r="B25" i="53"/>
  <c r="I25" i="53" s="1"/>
  <c r="C7" i="54"/>
  <c r="I104" i="55"/>
  <c r="B26" i="55"/>
  <c r="I26" i="55" s="1"/>
  <c r="N94" i="50"/>
  <c r="N16" i="50" s="1"/>
  <c r="I93" i="50"/>
  <c r="B15" i="50"/>
  <c r="I15" i="50" s="1"/>
  <c r="O93" i="57"/>
  <c r="O15" i="57" s="1"/>
  <c r="B105" i="40"/>
  <c r="I599" i="40"/>
  <c r="S632" i="46"/>
  <c r="I93" i="57"/>
  <c r="M90" i="55"/>
  <c r="M12" i="55" s="1"/>
  <c r="D86" i="57"/>
  <c r="D8" i="57" s="1"/>
  <c r="C90" i="57"/>
  <c r="C12" i="57" s="1"/>
  <c r="D86" i="55"/>
  <c r="D8" i="55" s="1"/>
  <c r="M97" i="55"/>
  <c r="M19" i="55" s="1"/>
  <c r="N95" i="55"/>
  <c r="N17" i="55" s="1"/>
  <c r="O89" i="55"/>
  <c r="O11" i="55" s="1"/>
  <c r="N98" i="55"/>
  <c r="N20" i="55" s="1"/>
  <c r="M89" i="55"/>
  <c r="M11" i="55" s="1"/>
  <c r="N90" i="55"/>
  <c r="N12" i="55" s="1"/>
  <c r="N100" i="55"/>
  <c r="N22" i="55" s="1"/>
  <c r="C90" i="54"/>
  <c r="C12" i="54" s="1"/>
  <c r="O93" i="53"/>
  <c r="O15" i="53" s="1"/>
  <c r="D95" i="53"/>
  <c r="D17" i="53" s="1"/>
  <c r="D86" i="53"/>
  <c r="D8" i="53" s="1"/>
  <c r="N90" i="48"/>
  <c r="N12" i="48" s="1"/>
  <c r="M90" i="48"/>
  <c r="M12" i="48" s="1"/>
  <c r="N90" i="47"/>
  <c r="N12" i="47" s="1"/>
  <c r="C90" i="47"/>
  <c r="C12" i="47" s="1"/>
  <c r="I590" i="47" l="1"/>
  <c r="C600" i="46"/>
  <c r="S587" i="51"/>
  <c r="L93" i="57"/>
  <c r="S588" i="52"/>
  <c r="S632" i="54"/>
  <c r="S632" i="50"/>
  <c r="S588" i="50"/>
  <c r="I592" i="48"/>
  <c r="I589" i="46"/>
  <c r="I583" i="50"/>
  <c r="R600" i="47"/>
  <c r="T15" i="47"/>
  <c r="L95" i="48"/>
  <c r="S589" i="48"/>
  <c r="M95" i="51"/>
  <c r="M17" i="51" s="1"/>
  <c r="B100" i="57"/>
  <c r="I594" i="57"/>
  <c r="H7" i="51"/>
  <c r="S634" i="55"/>
  <c r="L88" i="55"/>
  <c r="B85" i="46"/>
  <c r="I579" i="46"/>
  <c r="R600" i="46"/>
  <c r="B85" i="47"/>
  <c r="I579" i="47"/>
  <c r="L95" i="47"/>
  <c r="M90" i="50"/>
  <c r="M12" i="50" s="1"/>
  <c r="M85" i="51"/>
  <c r="M97" i="52"/>
  <c r="M19" i="52" s="1"/>
  <c r="N98" i="53"/>
  <c r="N20" i="53" s="1"/>
  <c r="O95" i="53"/>
  <c r="O17" i="53" s="1"/>
  <c r="B86" i="53"/>
  <c r="I580" i="53"/>
  <c r="L89" i="54"/>
  <c r="I590" i="54"/>
  <c r="M95" i="53"/>
  <c r="M17" i="53" s="1"/>
  <c r="B87" i="55"/>
  <c r="I581" i="55"/>
  <c r="R96" i="55"/>
  <c r="R18" i="55" s="1"/>
  <c r="I590" i="57"/>
  <c r="B96" i="57"/>
  <c r="O96" i="57"/>
  <c r="B98" i="57"/>
  <c r="I592" i="57"/>
  <c r="L89" i="57"/>
  <c r="O7" i="57"/>
  <c r="D7" i="54"/>
  <c r="M95" i="48"/>
  <c r="M17" i="48" s="1"/>
  <c r="N98" i="47"/>
  <c r="N20" i="47" s="1"/>
  <c r="M7" i="47"/>
  <c r="N100" i="53"/>
  <c r="N22" i="53" s="1"/>
  <c r="C600" i="51"/>
  <c r="O93" i="48"/>
  <c r="O15" i="48" s="1"/>
  <c r="S587" i="48"/>
  <c r="I104" i="54"/>
  <c r="B26" i="54"/>
  <c r="I26" i="54" s="1"/>
  <c r="I89" i="57"/>
  <c r="B11" i="57"/>
  <c r="I11" i="57" s="1"/>
  <c r="I95" i="55"/>
  <c r="B17" i="55"/>
  <c r="I17" i="55" s="1"/>
  <c r="B97" i="48"/>
  <c r="I591" i="48"/>
  <c r="I95" i="50"/>
  <c r="B17" i="50"/>
  <c r="I17" i="50" s="1"/>
  <c r="H96" i="50"/>
  <c r="H18" i="50" s="1"/>
  <c r="H600" i="50"/>
  <c r="M103" i="53"/>
  <c r="M25" i="53" s="1"/>
  <c r="S597" i="53"/>
  <c r="I105" i="52"/>
  <c r="B27" i="52"/>
  <c r="I27" i="52" s="1"/>
  <c r="O7" i="54"/>
  <c r="S104" i="48"/>
  <c r="L26" i="48"/>
  <c r="S26" i="48" s="1"/>
  <c r="I98" i="55"/>
  <c r="B20" i="55"/>
  <c r="I20" i="55" s="1"/>
  <c r="I589" i="51"/>
  <c r="B95" i="51"/>
  <c r="C7" i="53"/>
  <c r="N100" i="50"/>
  <c r="N22" i="50" s="1"/>
  <c r="S651" i="50"/>
  <c r="L105" i="50"/>
  <c r="I94" i="47"/>
  <c r="B16" i="47"/>
  <c r="B90" i="47"/>
  <c r="I584" i="47"/>
  <c r="L97" i="50"/>
  <c r="B86" i="51"/>
  <c r="R85" i="51"/>
  <c r="O85" i="51"/>
  <c r="S588" i="51"/>
  <c r="L94" i="51"/>
  <c r="R96" i="51"/>
  <c r="R18" i="51" s="1"/>
  <c r="N95" i="50"/>
  <c r="N17" i="50" s="1"/>
  <c r="G600" i="52"/>
  <c r="I579" i="52"/>
  <c r="B85" i="52"/>
  <c r="N100" i="52"/>
  <c r="N22" i="52" s="1"/>
  <c r="B87" i="53"/>
  <c r="I581" i="53"/>
  <c r="M85" i="53"/>
  <c r="M90" i="53"/>
  <c r="M12" i="53" s="1"/>
  <c r="M89" i="53"/>
  <c r="M11" i="53" s="1"/>
  <c r="I581" i="54"/>
  <c r="B87" i="54"/>
  <c r="I580" i="54"/>
  <c r="O85" i="55"/>
  <c r="N85" i="57"/>
  <c r="I591" i="57"/>
  <c r="B97" i="57"/>
  <c r="I97" i="57" s="1"/>
  <c r="N95" i="57"/>
  <c r="M97" i="57"/>
  <c r="B27" i="40"/>
  <c r="T10" i="47"/>
  <c r="I589" i="48"/>
  <c r="I594" i="50"/>
  <c r="B100" i="50"/>
  <c r="I94" i="48"/>
  <c r="B16" i="48"/>
  <c r="N86" i="50"/>
  <c r="N8" i="50" s="1"/>
  <c r="I103" i="52"/>
  <c r="B25" i="52"/>
  <c r="I25" i="52" s="1"/>
  <c r="I583" i="55"/>
  <c r="M7" i="54"/>
  <c r="S639" i="53"/>
  <c r="L93" i="53"/>
  <c r="E89" i="47"/>
  <c r="C7" i="51"/>
  <c r="I592" i="47"/>
  <c r="I105" i="57"/>
  <c r="B27" i="57"/>
  <c r="I27" i="57" s="1"/>
  <c r="M7" i="52"/>
  <c r="L94" i="52"/>
  <c r="S634" i="51"/>
  <c r="L88" i="51"/>
  <c r="S104" i="55"/>
  <c r="L26" i="55"/>
  <c r="S26" i="55" s="1"/>
  <c r="S651" i="54"/>
  <c r="L105" i="54"/>
  <c r="N89" i="51"/>
  <c r="N11" i="51" s="1"/>
  <c r="S103" i="50"/>
  <c r="L25" i="50"/>
  <c r="S25" i="50" s="1"/>
  <c r="M7" i="57"/>
  <c r="G7" i="55"/>
  <c r="I97" i="52"/>
  <c r="B19" i="52"/>
  <c r="I19" i="52" s="1"/>
  <c r="S88" i="52"/>
  <c r="L10" i="52"/>
  <c r="S10" i="52" s="1"/>
  <c r="T10" i="52" s="1"/>
  <c r="L94" i="50"/>
  <c r="S105" i="55"/>
  <c r="L27" i="55"/>
  <c r="S27" i="55" s="1"/>
  <c r="L103" i="54"/>
  <c r="S597" i="54"/>
  <c r="I581" i="50"/>
  <c r="B87" i="50"/>
  <c r="C89" i="50"/>
  <c r="C600" i="50"/>
  <c r="B100" i="47"/>
  <c r="I594" i="47"/>
  <c r="B19" i="55"/>
  <c r="I19" i="55" s="1"/>
  <c r="I97" i="55"/>
  <c r="R85" i="48"/>
  <c r="R600" i="48"/>
  <c r="L97" i="52"/>
  <c r="H7" i="53"/>
  <c r="M85" i="48"/>
  <c r="B85" i="50"/>
  <c r="I579" i="50"/>
  <c r="R85" i="53"/>
  <c r="L98" i="46"/>
  <c r="S592" i="46"/>
  <c r="I583" i="54"/>
  <c r="B100" i="46"/>
  <c r="I594" i="46"/>
  <c r="C89" i="52"/>
  <c r="C600" i="52"/>
  <c r="M97" i="51"/>
  <c r="M19" i="51" s="1"/>
  <c r="S588" i="53"/>
  <c r="L94" i="53"/>
  <c r="R96" i="53"/>
  <c r="R18" i="53" s="1"/>
  <c r="N89" i="53"/>
  <c r="N11" i="53" s="1"/>
  <c r="B90" i="54"/>
  <c r="I584" i="54"/>
  <c r="N90" i="54"/>
  <c r="N12" i="54" s="1"/>
  <c r="Q85" i="55"/>
  <c r="Q600" i="55"/>
  <c r="L89" i="55"/>
  <c r="S583" i="55"/>
  <c r="G96" i="57"/>
  <c r="G600" i="57"/>
  <c r="N98" i="57"/>
  <c r="S581" i="57"/>
  <c r="L87" i="57"/>
  <c r="I584" i="57"/>
  <c r="B90" i="57"/>
  <c r="O95" i="55"/>
  <c r="O17" i="55" s="1"/>
  <c r="O93" i="55"/>
  <c r="S587" i="55"/>
  <c r="E7" i="51"/>
  <c r="I592" i="51"/>
  <c r="H7" i="55"/>
  <c r="C600" i="57"/>
  <c r="S88" i="50"/>
  <c r="L10" i="50"/>
  <c r="S10" i="50" s="1"/>
  <c r="T10" i="50" s="1"/>
  <c r="B11" i="54"/>
  <c r="M89" i="51"/>
  <c r="M11" i="51" s="1"/>
  <c r="L100" i="46"/>
  <c r="S594" i="46"/>
  <c r="G600" i="46"/>
  <c r="S587" i="52"/>
  <c r="S587" i="57"/>
  <c r="I589" i="47"/>
  <c r="L93" i="51"/>
  <c r="B16" i="46"/>
  <c r="S104" i="47"/>
  <c r="L26" i="47"/>
  <c r="S26" i="47" s="1"/>
  <c r="N100" i="51"/>
  <c r="N22" i="51" s="1"/>
  <c r="R7" i="47"/>
  <c r="L98" i="48"/>
  <c r="S592" i="48"/>
  <c r="L100" i="52"/>
  <c r="S594" i="52"/>
  <c r="I580" i="57"/>
  <c r="B86" i="57"/>
  <c r="N100" i="57"/>
  <c r="N22" i="57" s="1"/>
  <c r="I105" i="54"/>
  <c r="B27" i="54"/>
  <c r="I27" i="54" s="1"/>
  <c r="R7" i="50"/>
  <c r="I100" i="55"/>
  <c r="B22" i="55"/>
  <c r="I22" i="55" s="1"/>
  <c r="S103" i="47"/>
  <c r="L25" i="47"/>
  <c r="S25" i="47" s="1"/>
  <c r="M10" i="57"/>
  <c r="S649" i="55"/>
  <c r="L103" i="55"/>
  <c r="I97" i="51"/>
  <c r="B19" i="51"/>
  <c r="I19" i="51" s="1"/>
  <c r="G600" i="50"/>
  <c r="I87" i="57"/>
  <c r="B9" i="57"/>
  <c r="I9" i="57" s="1"/>
  <c r="S651" i="48"/>
  <c r="L105" i="48"/>
  <c r="L94" i="46"/>
  <c r="S588" i="46"/>
  <c r="B85" i="51"/>
  <c r="I579" i="51"/>
  <c r="B89" i="52"/>
  <c r="I583" i="52"/>
  <c r="I591" i="54"/>
  <c r="B97" i="54"/>
  <c r="S627" i="57"/>
  <c r="S103" i="57"/>
  <c r="L25" i="57"/>
  <c r="S25" i="57" s="1"/>
  <c r="G7" i="53"/>
  <c r="I591" i="51"/>
  <c r="R7" i="57"/>
  <c r="O95" i="50"/>
  <c r="O17" i="50" s="1"/>
  <c r="L89" i="50"/>
  <c r="M90" i="51"/>
  <c r="M12" i="51" s="1"/>
  <c r="O85" i="48"/>
  <c r="D86" i="47"/>
  <c r="D8" i="47" s="1"/>
  <c r="H96" i="52"/>
  <c r="H18" i="52" s="1"/>
  <c r="H600" i="52"/>
  <c r="M95" i="52"/>
  <c r="M17" i="52" s="1"/>
  <c r="N89" i="52"/>
  <c r="N11" i="52" s="1"/>
  <c r="M89" i="48"/>
  <c r="M11" i="48" s="1"/>
  <c r="Q85" i="53"/>
  <c r="Q600" i="53"/>
  <c r="I583" i="53"/>
  <c r="B89" i="53"/>
  <c r="D85" i="53"/>
  <c r="H96" i="54"/>
  <c r="H18" i="54" s="1"/>
  <c r="H600" i="54"/>
  <c r="I589" i="54"/>
  <c r="B95" i="54"/>
  <c r="L95" i="55"/>
  <c r="M95" i="55"/>
  <c r="M17" i="55" s="1"/>
  <c r="I579" i="57"/>
  <c r="B85" i="57"/>
  <c r="I89" i="50"/>
  <c r="B11" i="50"/>
  <c r="G600" i="47"/>
  <c r="I87" i="51"/>
  <c r="B9" i="51"/>
  <c r="I9" i="51" s="1"/>
  <c r="Q7" i="50"/>
  <c r="C600" i="48"/>
  <c r="I88" i="53"/>
  <c r="B10" i="53"/>
  <c r="I10" i="53" s="1"/>
  <c r="D7" i="46"/>
  <c r="S598" i="50"/>
  <c r="C600" i="47"/>
  <c r="S651" i="57"/>
  <c r="L105" i="57"/>
  <c r="M90" i="52"/>
  <c r="M12" i="52" s="1"/>
  <c r="B19" i="46"/>
  <c r="O7" i="50"/>
  <c r="B17" i="46"/>
  <c r="D85" i="50"/>
  <c r="E15" i="53"/>
  <c r="I15" i="53" s="1"/>
  <c r="I93" i="53"/>
  <c r="I93" i="48"/>
  <c r="B15" i="48"/>
  <c r="I15" i="48" s="1"/>
  <c r="I97" i="50"/>
  <c r="B19" i="50"/>
  <c r="I19" i="50" s="1"/>
  <c r="N89" i="50"/>
  <c r="N11" i="50" s="1"/>
  <c r="S93" i="52"/>
  <c r="L15" i="52"/>
  <c r="S15" i="52" s="1"/>
  <c r="T15" i="52" s="1"/>
  <c r="S93" i="57"/>
  <c r="L15" i="57"/>
  <c r="S15" i="57" s="1"/>
  <c r="T15" i="57" s="1"/>
  <c r="I7" i="2"/>
  <c r="I94" i="53"/>
  <c r="B16" i="53"/>
  <c r="I95" i="47"/>
  <c r="B17" i="47"/>
  <c r="I17" i="47" s="1"/>
  <c r="G600" i="48"/>
  <c r="S650" i="57"/>
  <c r="L104" i="57"/>
  <c r="M7" i="55"/>
  <c r="Q7" i="52"/>
  <c r="H96" i="47"/>
  <c r="H18" i="47" s="1"/>
  <c r="H600" i="47"/>
  <c r="H600" i="48"/>
  <c r="S104" i="53"/>
  <c r="L26" i="53"/>
  <c r="S26" i="53" s="1"/>
  <c r="Q7" i="47"/>
  <c r="D85" i="48"/>
  <c r="D86" i="48"/>
  <c r="D8" i="48" s="1"/>
  <c r="B100" i="54"/>
  <c r="I594" i="54"/>
  <c r="N98" i="54"/>
  <c r="N20" i="54" s="1"/>
  <c r="L100" i="50"/>
  <c r="O7" i="47"/>
  <c r="C600" i="54"/>
  <c r="S88" i="54"/>
  <c r="L10" i="54"/>
  <c r="S10" i="54" s="1"/>
  <c r="T10" i="54" s="1"/>
  <c r="N100" i="48"/>
  <c r="N22" i="48" s="1"/>
  <c r="I88" i="55"/>
  <c r="B10" i="55"/>
  <c r="I10" i="55" s="1"/>
  <c r="B87" i="46"/>
  <c r="I581" i="46"/>
  <c r="L26" i="46"/>
  <c r="L100" i="47"/>
  <c r="Q86" i="55"/>
  <c r="Q8" i="55" s="1"/>
  <c r="B85" i="48"/>
  <c r="I579" i="48"/>
  <c r="N90" i="51"/>
  <c r="N12" i="51" s="1"/>
  <c r="D85" i="52"/>
  <c r="N98" i="52"/>
  <c r="N20" i="52" s="1"/>
  <c r="L90" i="53"/>
  <c r="M95" i="54"/>
  <c r="M17" i="54" s="1"/>
  <c r="N95" i="54"/>
  <c r="N17" i="54" s="1"/>
  <c r="M7" i="50"/>
  <c r="H600" i="55"/>
  <c r="E89" i="54"/>
  <c r="E11" i="54" s="1"/>
  <c r="S105" i="51"/>
  <c r="L27" i="51"/>
  <c r="S27" i="51" s="1"/>
  <c r="Q7" i="57"/>
  <c r="L15" i="46"/>
  <c r="L95" i="53"/>
  <c r="G600" i="54"/>
  <c r="C600" i="55"/>
  <c r="N89" i="54"/>
  <c r="N11" i="54" s="1"/>
  <c r="L105" i="40"/>
  <c r="S649" i="53"/>
  <c r="L103" i="53"/>
  <c r="S634" i="53"/>
  <c r="L88" i="53"/>
  <c r="S650" i="52"/>
  <c r="L104" i="52"/>
  <c r="O93" i="50"/>
  <c r="S587" i="50"/>
  <c r="B90" i="51"/>
  <c r="I584" i="51"/>
  <c r="O95" i="51"/>
  <c r="O17" i="51" s="1"/>
  <c r="B86" i="52"/>
  <c r="M97" i="50"/>
  <c r="M19" i="50" s="1"/>
  <c r="N85" i="46"/>
  <c r="L98" i="47"/>
  <c r="S592" i="47"/>
  <c r="B90" i="48"/>
  <c r="I584" i="48"/>
  <c r="S581" i="51"/>
  <c r="L87" i="51"/>
  <c r="L98" i="51"/>
  <c r="Q600" i="46"/>
  <c r="L94" i="47"/>
  <c r="S588" i="47"/>
  <c r="I584" i="50"/>
  <c r="B90" i="50"/>
  <c r="I590" i="51"/>
  <c r="N89" i="46"/>
  <c r="N11" i="46" s="1"/>
  <c r="D86" i="51"/>
  <c r="D8" i="51" s="1"/>
  <c r="N95" i="51"/>
  <c r="N17" i="51" s="1"/>
  <c r="I590" i="52"/>
  <c r="B98" i="52"/>
  <c r="I592" i="52"/>
  <c r="D86" i="52"/>
  <c r="D8" i="52" s="1"/>
  <c r="B100" i="53"/>
  <c r="I594" i="53"/>
  <c r="B86" i="54"/>
  <c r="L94" i="55"/>
  <c r="S588" i="55"/>
  <c r="I584" i="55"/>
  <c r="B90" i="55"/>
  <c r="D85" i="55"/>
  <c r="M97" i="54"/>
  <c r="M19" i="54" s="1"/>
  <c r="N96" i="57"/>
  <c r="I589" i="57"/>
  <c r="B95" i="57"/>
  <c r="I95" i="57" s="1"/>
  <c r="B26" i="47"/>
  <c r="I26" i="47" s="1"/>
  <c r="I104" i="47"/>
  <c r="L93" i="54"/>
  <c r="O95" i="52"/>
  <c r="O17" i="52" s="1"/>
  <c r="C7" i="48"/>
  <c r="S632" i="57"/>
  <c r="O95" i="54"/>
  <c r="O17" i="54" s="1"/>
  <c r="R7" i="54"/>
  <c r="B100" i="48"/>
  <c r="I594" i="48"/>
  <c r="E7" i="48"/>
  <c r="Q7" i="54"/>
  <c r="S104" i="50"/>
  <c r="L26" i="50"/>
  <c r="S26" i="50" s="1"/>
  <c r="I93" i="55"/>
  <c r="B15" i="55"/>
  <c r="I15" i="55" s="1"/>
  <c r="I94" i="54"/>
  <c r="B16" i="54"/>
  <c r="I16" i="54" s="1"/>
  <c r="S639" i="48"/>
  <c r="L93" i="48"/>
  <c r="O89" i="51"/>
  <c r="O11" i="51" s="1"/>
  <c r="G7" i="51"/>
  <c r="N85" i="50"/>
  <c r="S632" i="53"/>
  <c r="D7" i="57"/>
  <c r="I100" i="52"/>
  <c r="B22" i="52"/>
  <c r="I22" i="52" s="1"/>
  <c r="S598" i="51"/>
  <c r="E7" i="55"/>
  <c r="R7" i="52"/>
  <c r="S651" i="52"/>
  <c r="L105" i="52"/>
  <c r="S103" i="51"/>
  <c r="L25" i="51"/>
  <c r="S25" i="51" s="1"/>
  <c r="G7" i="48"/>
  <c r="I98" i="48"/>
  <c r="B20" i="48"/>
  <c r="I20" i="48" s="1"/>
  <c r="H7" i="48"/>
  <c r="N95" i="46"/>
  <c r="N17" i="46" s="1"/>
  <c r="L89" i="46"/>
  <c r="B95" i="52"/>
  <c r="I589" i="52"/>
  <c r="B98" i="54"/>
  <c r="I592" i="54"/>
  <c r="S588" i="54"/>
  <c r="L94" i="54"/>
  <c r="L98" i="55"/>
  <c r="S592" i="55"/>
  <c r="S591" i="55"/>
  <c r="L97" i="55"/>
  <c r="O95" i="57"/>
  <c r="I95" i="48"/>
  <c r="B17" i="48"/>
  <c r="I17" i="48" s="1"/>
  <c r="I89" i="55"/>
  <c r="B11" i="55"/>
  <c r="I11" i="55" s="1"/>
  <c r="B98" i="46"/>
  <c r="I592" i="46"/>
  <c r="I98" i="47"/>
  <c r="B20" i="47"/>
  <c r="I20" i="47" s="1"/>
  <c r="I590" i="50"/>
  <c r="I589" i="53"/>
  <c r="B95" i="53"/>
  <c r="B26" i="40"/>
  <c r="I90" i="53"/>
  <c r="B12" i="53"/>
  <c r="I12" i="53" s="1"/>
  <c r="Q600" i="51"/>
  <c r="Q85" i="51"/>
  <c r="M95" i="50"/>
  <c r="M17" i="50" s="1"/>
  <c r="N90" i="53"/>
  <c r="N12" i="53" s="1"/>
  <c r="R85" i="55"/>
  <c r="N89" i="57"/>
  <c r="N11" i="57" s="1"/>
  <c r="O7" i="53"/>
  <c r="I98" i="51"/>
  <c r="B20" i="51"/>
  <c r="I20" i="51" s="1"/>
  <c r="N100" i="47"/>
  <c r="N22" i="47" s="1"/>
  <c r="M600" i="46"/>
  <c r="L95" i="46"/>
  <c r="S589" i="46"/>
  <c r="B90" i="46"/>
  <c r="I584" i="46"/>
  <c r="D85" i="47"/>
  <c r="Q85" i="48"/>
  <c r="Q600" i="48"/>
  <c r="L94" i="48"/>
  <c r="S588" i="48"/>
  <c r="L95" i="50"/>
  <c r="D85" i="51"/>
  <c r="L97" i="51"/>
  <c r="O89" i="48"/>
  <c r="O11" i="48" s="1"/>
  <c r="N95" i="48"/>
  <c r="N17" i="48" s="1"/>
  <c r="N98" i="51"/>
  <c r="N20" i="51" s="1"/>
  <c r="N90" i="52"/>
  <c r="N12" i="52" s="1"/>
  <c r="N95" i="52"/>
  <c r="N17" i="52" s="1"/>
  <c r="M97" i="53"/>
  <c r="M19" i="53" s="1"/>
  <c r="I592" i="53"/>
  <c r="B98" i="53"/>
  <c r="B85" i="53"/>
  <c r="I579" i="53"/>
  <c r="B97" i="53"/>
  <c r="I591" i="53"/>
  <c r="N100" i="54"/>
  <c r="N22" i="54" s="1"/>
  <c r="N85" i="54"/>
  <c r="L100" i="55"/>
  <c r="S594" i="55"/>
  <c r="B85" i="55"/>
  <c r="I579" i="55"/>
  <c r="S588" i="57"/>
  <c r="L94" i="57"/>
  <c r="S94" i="57" s="1"/>
  <c r="H96" i="57"/>
  <c r="H600" i="57"/>
  <c r="I103" i="55"/>
  <c r="B25" i="55"/>
  <c r="I25" i="55" s="1"/>
  <c r="I590" i="48"/>
  <c r="S632" i="51"/>
  <c r="L103" i="52"/>
  <c r="S597" i="52"/>
  <c r="I94" i="51"/>
  <c r="B16" i="51"/>
  <c r="I590" i="53"/>
  <c r="I589" i="55"/>
  <c r="S105" i="53"/>
  <c r="L27" i="53"/>
  <c r="S27" i="53" s="1"/>
  <c r="O7" i="52"/>
  <c r="I589" i="50"/>
  <c r="B89" i="46"/>
  <c r="I583" i="46"/>
  <c r="L20" i="50"/>
  <c r="Q88" i="57"/>
  <c r="Q10" i="57" s="1"/>
  <c r="S634" i="57"/>
  <c r="I94" i="55"/>
  <c r="B16" i="55"/>
  <c r="I16" i="55" s="1"/>
  <c r="S104" i="51"/>
  <c r="L26" i="51"/>
  <c r="S26" i="51" s="1"/>
  <c r="I98" i="50"/>
  <c r="B20" i="50"/>
  <c r="I20" i="50" s="1"/>
  <c r="S587" i="53"/>
  <c r="T10" i="48"/>
  <c r="S632" i="55"/>
  <c r="S650" i="54"/>
  <c r="L104" i="54"/>
  <c r="N95" i="47"/>
  <c r="N17" i="47" s="1"/>
  <c r="S597" i="51"/>
  <c r="L27" i="46"/>
  <c r="C600" i="53"/>
  <c r="N90" i="50"/>
  <c r="N12" i="50" s="1"/>
  <c r="L90" i="57"/>
  <c r="N86" i="55"/>
  <c r="N8" i="55" s="1"/>
  <c r="M90" i="54"/>
  <c r="M12" i="54" s="1"/>
  <c r="R96" i="54"/>
  <c r="R18" i="54" s="1"/>
  <c r="N95" i="53"/>
  <c r="N17" i="53" s="1"/>
  <c r="R96" i="52"/>
  <c r="R18" i="52" s="1"/>
  <c r="R600" i="55" l="1"/>
  <c r="S591" i="52"/>
  <c r="S583" i="46"/>
  <c r="S590" i="55"/>
  <c r="I96" i="57"/>
  <c r="S589" i="50"/>
  <c r="L85" i="47"/>
  <c r="S579" i="47"/>
  <c r="L85" i="50"/>
  <c r="S579" i="50"/>
  <c r="L85" i="51"/>
  <c r="S579" i="51"/>
  <c r="N85" i="52"/>
  <c r="N86" i="53"/>
  <c r="N8" i="53" s="1"/>
  <c r="N85" i="53"/>
  <c r="L97" i="54"/>
  <c r="S591" i="54"/>
  <c r="L90" i="54"/>
  <c r="S584" i="54"/>
  <c r="L87" i="55"/>
  <c r="S581" i="55"/>
  <c r="L90" i="52"/>
  <c r="S584" i="52"/>
  <c r="D7" i="51"/>
  <c r="B20" i="46"/>
  <c r="S104" i="52"/>
  <c r="L26" i="52"/>
  <c r="S26" i="52" s="1"/>
  <c r="B89" i="48"/>
  <c r="I583" i="48"/>
  <c r="I86" i="57"/>
  <c r="B8" i="57"/>
  <c r="I8" i="57" s="1"/>
  <c r="O89" i="57"/>
  <c r="S89" i="57" s="1"/>
  <c r="I90" i="54"/>
  <c r="B12" i="54"/>
  <c r="I12" i="54" s="1"/>
  <c r="E11" i="47"/>
  <c r="B86" i="46"/>
  <c r="I580" i="46"/>
  <c r="S88" i="55"/>
  <c r="L10" i="55"/>
  <c r="S10" i="55" s="1"/>
  <c r="T10" i="55" s="1"/>
  <c r="L85" i="48"/>
  <c r="S579" i="48"/>
  <c r="N85" i="48"/>
  <c r="S579" i="52"/>
  <c r="L85" i="52"/>
  <c r="Q600" i="52"/>
  <c r="L97" i="53"/>
  <c r="S591" i="53"/>
  <c r="S589" i="54"/>
  <c r="L95" i="54"/>
  <c r="O89" i="54"/>
  <c r="N7" i="54"/>
  <c r="L100" i="48"/>
  <c r="S594" i="48"/>
  <c r="D7" i="55"/>
  <c r="B85" i="54"/>
  <c r="I579" i="54"/>
  <c r="S94" i="47"/>
  <c r="L16" i="47"/>
  <c r="I90" i="48"/>
  <c r="B12" i="48"/>
  <c r="I12" i="48" s="1"/>
  <c r="I86" i="52"/>
  <c r="B8" i="52"/>
  <c r="I8" i="52" s="1"/>
  <c r="L97" i="48"/>
  <c r="S591" i="48"/>
  <c r="S584" i="53"/>
  <c r="B86" i="48"/>
  <c r="I580" i="48"/>
  <c r="B9" i="46"/>
  <c r="I100" i="54"/>
  <c r="B22" i="54"/>
  <c r="I22" i="54" s="1"/>
  <c r="R600" i="52"/>
  <c r="I85" i="57"/>
  <c r="B7" i="57"/>
  <c r="B11" i="53"/>
  <c r="I11" i="53" s="1"/>
  <c r="I89" i="53"/>
  <c r="S89" i="50"/>
  <c r="L11" i="50"/>
  <c r="L89" i="48"/>
  <c r="S583" i="48"/>
  <c r="M89" i="50"/>
  <c r="M600" i="50"/>
  <c r="S103" i="55"/>
  <c r="L25" i="55"/>
  <c r="S25" i="55" s="1"/>
  <c r="S89" i="55"/>
  <c r="L11" i="55"/>
  <c r="S11" i="55" s="1"/>
  <c r="T11" i="55" s="1"/>
  <c r="I85" i="50"/>
  <c r="B7" i="50"/>
  <c r="S97" i="52"/>
  <c r="L19" i="52"/>
  <c r="S19" i="52" s="1"/>
  <c r="T19" i="52" s="1"/>
  <c r="C11" i="50"/>
  <c r="R96" i="50"/>
  <c r="R18" i="50" s="1"/>
  <c r="R600" i="50"/>
  <c r="S93" i="53"/>
  <c r="L15" i="53"/>
  <c r="S15" i="53" s="1"/>
  <c r="T15" i="53" s="1"/>
  <c r="M600" i="53"/>
  <c r="R7" i="51"/>
  <c r="L27" i="50"/>
  <c r="S27" i="50" s="1"/>
  <c r="S105" i="50"/>
  <c r="I95" i="51"/>
  <c r="B17" i="51"/>
  <c r="I17" i="51" s="1"/>
  <c r="I87" i="55"/>
  <c r="B9" i="55"/>
  <c r="I9" i="55" s="1"/>
  <c r="I86" i="53"/>
  <c r="B8" i="53"/>
  <c r="I8" i="53" s="1"/>
  <c r="N98" i="50"/>
  <c r="S592" i="50"/>
  <c r="L98" i="53"/>
  <c r="S592" i="53"/>
  <c r="Q96" i="57"/>
  <c r="Q600" i="57"/>
  <c r="Q7" i="48"/>
  <c r="S105" i="52"/>
  <c r="L27" i="52"/>
  <c r="S27" i="52" s="1"/>
  <c r="N7" i="50"/>
  <c r="S94" i="55"/>
  <c r="L16" i="55"/>
  <c r="S16" i="55" s="1"/>
  <c r="T16" i="55" s="1"/>
  <c r="I90" i="51"/>
  <c r="B12" i="51"/>
  <c r="I12" i="51" s="1"/>
  <c r="I95" i="54"/>
  <c r="B17" i="54"/>
  <c r="I17" i="54" s="1"/>
  <c r="O15" i="55"/>
  <c r="S15" i="55" s="1"/>
  <c r="T15" i="55" s="1"/>
  <c r="S93" i="55"/>
  <c r="S94" i="50"/>
  <c r="L16" i="50"/>
  <c r="S105" i="54"/>
  <c r="L27" i="54"/>
  <c r="S27" i="54" s="1"/>
  <c r="I100" i="50"/>
  <c r="B22" i="50"/>
  <c r="I22" i="50" s="1"/>
  <c r="D86" i="54"/>
  <c r="O7" i="51"/>
  <c r="B20" i="57"/>
  <c r="I20" i="57" s="1"/>
  <c r="I98" i="57"/>
  <c r="I85" i="47"/>
  <c r="B7" i="47"/>
  <c r="L90" i="46"/>
  <c r="S584" i="46"/>
  <c r="L85" i="46"/>
  <c r="S579" i="46"/>
  <c r="L90" i="50"/>
  <c r="S584" i="50"/>
  <c r="L86" i="51"/>
  <c r="N85" i="55"/>
  <c r="L86" i="57"/>
  <c r="S584" i="57"/>
  <c r="M90" i="57"/>
  <c r="M12" i="57" s="1"/>
  <c r="S589" i="57"/>
  <c r="L95" i="57"/>
  <c r="S95" i="57" s="1"/>
  <c r="R96" i="57"/>
  <c r="R600" i="57"/>
  <c r="I85" i="53"/>
  <c r="B7" i="53"/>
  <c r="D7" i="47"/>
  <c r="S98" i="55"/>
  <c r="L20" i="55"/>
  <c r="S20" i="55" s="1"/>
  <c r="T20" i="55" s="1"/>
  <c r="I95" i="52"/>
  <c r="B17" i="52"/>
  <c r="I17" i="52" s="1"/>
  <c r="S579" i="54"/>
  <c r="L85" i="54"/>
  <c r="I100" i="53"/>
  <c r="B22" i="53"/>
  <c r="I22" i="53" s="1"/>
  <c r="I580" i="52"/>
  <c r="S90" i="53"/>
  <c r="L12" i="53"/>
  <c r="S12" i="53" s="1"/>
  <c r="T12" i="53" s="1"/>
  <c r="L86" i="48"/>
  <c r="S594" i="47"/>
  <c r="N86" i="47"/>
  <c r="N8" i="47" s="1"/>
  <c r="S583" i="50"/>
  <c r="I97" i="54"/>
  <c r="B19" i="54"/>
  <c r="I19" i="54" s="1"/>
  <c r="N20" i="57"/>
  <c r="L20" i="46"/>
  <c r="M600" i="48"/>
  <c r="I87" i="50"/>
  <c r="B9" i="50"/>
  <c r="I9" i="50" s="1"/>
  <c r="M7" i="53"/>
  <c r="R600" i="51"/>
  <c r="B86" i="47"/>
  <c r="I580" i="47"/>
  <c r="L86" i="53"/>
  <c r="L86" i="54"/>
  <c r="L10" i="53"/>
  <c r="S10" i="53" s="1"/>
  <c r="T10" i="53" s="1"/>
  <c r="S88" i="53"/>
  <c r="C11" i="52"/>
  <c r="S584" i="51"/>
  <c r="L90" i="51"/>
  <c r="S583" i="52"/>
  <c r="L89" i="52"/>
  <c r="L85" i="53"/>
  <c r="S579" i="53"/>
  <c r="S591" i="57"/>
  <c r="L97" i="57"/>
  <c r="S97" i="57" s="1"/>
  <c r="S103" i="52"/>
  <c r="L25" i="52"/>
  <c r="S25" i="52" s="1"/>
  <c r="I85" i="55"/>
  <c r="B7" i="55"/>
  <c r="L87" i="46"/>
  <c r="S581" i="46"/>
  <c r="B12" i="46"/>
  <c r="Q7" i="51"/>
  <c r="L11" i="46"/>
  <c r="S93" i="54"/>
  <c r="L15" i="54"/>
  <c r="S15" i="54" s="1"/>
  <c r="T15" i="54" s="1"/>
  <c r="I86" i="54"/>
  <c r="B8" i="54"/>
  <c r="N86" i="52"/>
  <c r="N8" i="52" s="1"/>
  <c r="S592" i="51"/>
  <c r="O15" i="50"/>
  <c r="S15" i="50" s="1"/>
  <c r="T15" i="50" s="1"/>
  <c r="S93" i="50"/>
  <c r="L87" i="50"/>
  <c r="S581" i="50"/>
  <c r="S100" i="50"/>
  <c r="L22" i="50"/>
  <c r="S22" i="50" s="1"/>
  <c r="S104" i="57"/>
  <c r="L26" i="57"/>
  <c r="S26" i="57" s="1"/>
  <c r="Q7" i="53"/>
  <c r="S594" i="51"/>
  <c r="L100" i="51"/>
  <c r="B87" i="52"/>
  <c r="I581" i="52"/>
  <c r="I85" i="51"/>
  <c r="B7" i="51"/>
  <c r="S88" i="57"/>
  <c r="I90" i="57"/>
  <c r="B12" i="57"/>
  <c r="I12" i="57" s="1"/>
  <c r="R600" i="53"/>
  <c r="N7" i="57"/>
  <c r="I87" i="53"/>
  <c r="B9" i="53"/>
  <c r="I9" i="53" s="1"/>
  <c r="I580" i="51"/>
  <c r="I97" i="48"/>
  <c r="B19" i="48"/>
  <c r="I19" i="48" s="1"/>
  <c r="M7" i="51"/>
  <c r="S589" i="47"/>
  <c r="S95" i="48"/>
  <c r="L17" i="48"/>
  <c r="S579" i="57"/>
  <c r="L85" i="57"/>
  <c r="S580" i="57"/>
  <c r="B100" i="51"/>
  <c r="I594" i="51"/>
  <c r="S100" i="52"/>
  <c r="L22" i="52"/>
  <c r="S22" i="52" s="1"/>
  <c r="T22" i="52" s="1"/>
  <c r="I86" i="51"/>
  <c r="B8" i="51"/>
  <c r="I8" i="51" s="1"/>
  <c r="N85" i="51"/>
  <c r="S589" i="52"/>
  <c r="L95" i="52"/>
  <c r="B11" i="46"/>
  <c r="R600" i="54"/>
  <c r="S97" i="51"/>
  <c r="L19" i="51"/>
  <c r="S19" i="51" s="1"/>
  <c r="T19" i="51" s="1"/>
  <c r="M89" i="57"/>
  <c r="M600" i="57"/>
  <c r="I90" i="55"/>
  <c r="B12" i="55"/>
  <c r="I12" i="55" s="1"/>
  <c r="B89" i="47"/>
  <c r="I583" i="47"/>
  <c r="S98" i="51"/>
  <c r="L20" i="51"/>
  <c r="S20" i="51" s="1"/>
  <c r="T20" i="51" s="1"/>
  <c r="D86" i="46"/>
  <c r="S103" i="53"/>
  <c r="L25" i="53"/>
  <c r="S25" i="53" s="1"/>
  <c r="S594" i="50"/>
  <c r="D7" i="48"/>
  <c r="D7" i="50"/>
  <c r="I11" i="50"/>
  <c r="B87" i="48"/>
  <c r="I581" i="48"/>
  <c r="L87" i="52"/>
  <c r="S581" i="52"/>
  <c r="S10" i="57"/>
  <c r="T10" i="57" s="1"/>
  <c r="S98" i="48"/>
  <c r="L20" i="48"/>
  <c r="S20" i="48" s="1"/>
  <c r="T20" i="48" s="1"/>
  <c r="M600" i="55"/>
  <c r="I11" i="54"/>
  <c r="R7" i="53"/>
  <c r="S103" i="54"/>
  <c r="L25" i="54"/>
  <c r="S25" i="54" s="1"/>
  <c r="S94" i="51"/>
  <c r="L16" i="51"/>
  <c r="S97" i="50"/>
  <c r="L19" i="50"/>
  <c r="S19" i="50" s="1"/>
  <c r="T19" i="50" s="1"/>
  <c r="L11" i="57"/>
  <c r="M600" i="51"/>
  <c r="S95" i="47"/>
  <c r="L17" i="47"/>
  <c r="I100" i="57"/>
  <c r="B22" i="57"/>
  <c r="I22" i="57" s="1"/>
  <c r="S580" i="52"/>
  <c r="L86" i="52"/>
  <c r="I98" i="53"/>
  <c r="B20" i="53"/>
  <c r="I20" i="53" s="1"/>
  <c r="B89" i="51"/>
  <c r="I583" i="51"/>
  <c r="S98" i="47"/>
  <c r="L20" i="47"/>
  <c r="S20" i="47" s="1"/>
  <c r="T20" i="47" s="1"/>
  <c r="S589" i="51"/>
  <c r="L95" i="51"/>
  <c r="S93" i="51"/>
  <c r="L15" i="51"/>
  <c r="S15" i="51" s="1"/>
  <c r="T15" i="51" s="1"/>
  <c r="M7" i="48"/>
  <c r="I87" i="54"/>
  <c r="B9" i="54"/>
  <c r="I9" i="54" s="1"/>
  <c r="L90" i="47"/>
  <c r="S584" i="47"/>
  <c r="M89" i="52"/>
  <c r="M600" i="52"/>
  <c r="S592" i="52"/>
  <c r="L98" i="52"/>
  <c r="L100" i="53"/>
  <c r="S594" i="53"/>
  <c r="S581" i="53"/>
  <c r="L87" i="53"/>
  <c r="S594" i="54"/>
  <c r="L100" i="54"/>
  <c r="L87" i="54"/>
  <c r="S581" i="54"/>
  <c r="L85" i="55"/>
  <c r="S579" i="55"/>
  <c r="L90" i="55"/>
  <c r="S584" i="55"/>
  <c r="S104" i="54"/>
  <c r="L26" i="54"/>
  <c r="S26" i="54" s="1"/>
  <c r="S591" i="51"/>
  <c r="S94" i="48"/>
  <c r="L16" i="48"/>
  <c r="L17" i="46"/>
  <c r="I95" i="53"/>
  <c r="B17" i="53"/>
  <c r="I17" i="53" s="1"/>
  <c r="I98" i="54"/>
  <c r="B20" i="54"/>
  <c r="I20" i="54" s="1"/>
  <c r="O89" i="53"/>
  <c r="I90" i="50"/>
  <c r="B12" i="50"/>
  <c r="I12" i="50" s="1"/>
  <c r="S87" i="51"/>
  <c r="L9" i="51"/>
  <c r="S9" i="51" s="1"/>
  <c r="T9" i="51" s="1"/>
  <c r="N7" i="46"/>
  <c r="S589" i="53"/>
  <c r="S589" i="55"/>
  <c r="D7" i="53"/>
  <c r="O7" i="48"/>
  <c r="L16" i="46"/>
  <c r="I89" i="54"/>
  <c r="S87" i="57"/>
  <c r="L9" i="57"/>
  <c r="S9" i="57" s="1"/>
  <c r="T9" i="57" s="1"/>
  <c r="M89" i="54"/>
  <c r="S89" i="54" s="1"/>
  <c r="M600" i="54"/>
  <c r="S94" i="53"/>
  <c r="L16" i="53"/>
  <c r="B22" i="46"/>
  <c r="I580" i="50"/>
  <c r="B86" i="50"/>
  <c r="S591" i="50"/>
  <c r="I90" i="47"/>
  <c r="B12" i="47"/>
  <c r="I12" i="47" s="1"/>
  <c r="S583" i="57"/>
  <c r="L11" i="54"/>
  <c r="B97" i="47"/>
  <c r="I591" i="47"/>
  <c r="L100" i="57"/>
  <c r="S594" i="57"/>
  <c r="S95" i="50"/>
  <c r="L17" i="50"/>
  <c r="S94" i="54"/>
  <c r="L16" i="54"/>
  <c r="S16" i="54" s="1"/>
  <c r="T16" i="54" s="1"/>
  <c r="S100" i="47"/>
  <c r="L22" i="47"/>
  <c r="S22" i="47" s="1"/>
  <c r="O89" i="52"/>
  <c r="Q7" i="55"/>
  <c r="R7" i="48"/>
  <c r="S94" i="52"/>
  <c r="L16" i="52"/>
  <c r="M90" i="47"/>
  <c r="M600" i="47"/>
  <c r="L90" i="48"/>
  <c r="S584" i="48"/>
  <c r="N85" i="47"/>
  <c r="N86" i="48"/>
  <c r="N8" i="48" s="1"/>
  <c r="N86" i="51"/>
  <c r="N8" i="51" s="1"/>
  <c r="L89" i="53"/>
  <c r="S583" i="53"/>
  <c r="S590" i="54"/>
  <c r="L98" i="54"/>
  <c r="S592" i="54"/>
  <c r="L96" i="57"/>
  <c r="S590" i="57"/>
  <c r="S592" i="57"/>
  <c r="L98" i="57"/>
  <c r="L20" i="57" s="1"/>
  <c r="S20" i="57" s="1"/>
  <c r="L12" i="57"/>
  <c r="S12" i="57" s="1"/>
  <c r="T12" i="57" s="1"/>
  <c r="B86" i="55"/>
  <c r="I580" i="55"/>
  <c r="S100" i="55"/>
  <c r="L22" i="55"/>
  <c r="S22" i="55" s="1"/>
  <c r="T22" i="55" s="1"/>
  <c r="I97" i="53"/>
  <c r="B19" i="53"/>
  <c r="I19" i="53" s="1"/>
  <c r="B90" i="52"/>
  <c r="I584" i="52"/>
  <c r="R7" i="55"/>
  <c r="S97" i="55"/>
  <c r="L19" i="55"/>
  <c r="S19" i="55" s="1"/>
  <c r="T19" i="55" s="1"/>
  <c r="B87" i="47"/>
  <c r="I581" i="47"/>
  <c r="S93" i="48"/>
  <c r="L15" i="48"/>
  <c r="S15" i="48" s="1"/>
  <c r="T15" i="48" s="1"/>
  <c r="I100" i="48"/>
  <c r="B22" i="48"/>
  <c r="I22" i="48" s="1"/>
  <c r="I98" i="52"/>
  <c r="B20" i="52"/>
  <c r="I20" i="52" s="1"/>
  <c r="L27" i="40"/>
  <c r="S95" i="53"/>
  <c r="L17" i="53"/>
  <c r="S17" i="53" s="1"/>
  <c r="D7" i="52"/>
  <c r="I85" i="48"/>
  <c r="B7" i="48"/>
  <c r="S105" i="57"/>
  <c r="L27" i="57"/>
  <c r="S27" i="57" s="1"/>
  <c r="S95" i="55"/>
  <c r="L17" i="55"/>
  <c r="I89" i="52"/>
  <c r="B11" i="52"/>
  <c r="L27" i="48"/>
  <c r="S27" i="48" s="1"/>
  <c r="S105" i="48"/>
  <c r="L22" i="46"/>
  <c r="I100" i="47"/>
  <c r="B22" i="47"/>
  <c r="I22" i="47" s="1"/>
  <c r="S88" i="51"/>
  <c r="L10" i="51"/>
  <c r="S10" i="51" s="1"/>
  <c r="T10" i="51" s="1"/>
  <c r="O7" i="55"/>
  <c r="I85" i="52"/>
  <c r="B7" i="52"/>
  <c r="L97" i="46"/>
  <c r="S591" i="46"/>
  <c r="S583" i="54"/>
  <c r="B7" i="46"/>
  <c r="S90" i="57" l="1"/>
  <c r="S580" i="53"/>
  <c r="I86" i="55"/>
  <c r="B8" i="55"/>
  <c r="I8" i="55" s="1"/>
  <c r="O11" i="53"/>
  <c r="S85" i="55"/>
  <c r="L7" i="55"/>
  <c r="S100" i="53"/>
  <c r="L22" i="53"/>
  <c r="S22" i="53" s="1"/>
  <c r="T22" i="53" s="1"/>
  <c r="S90" i="47"/>
  <c r="L12" i="47"/>
  <c r="I89" i="47"/>
  <c r="B11" i="47"/>
  <c r="I11" i="47" s="1"/>
  <c r="I100" i="51"/>
  <c r="B22" i="51"/>
  <c r="I22" i="51" s="1"/>
  <c r="I8" i="54"/>
  <c r="S85" i="53"/>
  <c r="L7" i="53"/>
  <c r="S86" i="53"/>
  <c r="L8" i="53"/>
  <c r="S8" i="53" s="1"/>
  <c r="T8" i="53" s="1"/>
  <c r="S580" i="51"/>
  <c r="L12" i="46"/>
  <c r="N20" i="50"/>
  <c r="S20" i="50" s="1"/>
  <c r="T20" i="50" s="1"/>
  <c r="S98" i="50"/>
  <c r="S85" i="50"/>
  <c r="L7" i="50"/>
  <c r="T17" i="53"/>
  <c r="S98" i="54"/>
  <c r="L20" i="54"/>
  <c r="S20" i="54" s="1"/>
  <c r="T20" i="54" s="1"/>
  <c r="S90" i="48"/>
  <c r="L12" i="48"/>
  <c r="S12" i="48" s="1"/>
  <c r="T12" i="48" s="1"/>
  <c r="S98" i="52"/>
  <c r="L20" i="52"/>
  <c r="S20" i="52" s="1"/>
  <c r="T20" i="52" s="1"/>
  <c r="S95" i="51"/>
  <c r="L17" i="51"/>
  <c r="S86" i="52"/>
  <c r="L8" i="52"/>
  <c r="S8" i="52" s="1"/>
  <c r="T8" i="52" s="1"/>
  <c r="S89" i="52"/>
  <c r="L11" i="52"/>
  <c r="S580" i="48"/>
  <c r="S85" i="54"/>
  <c r="L7" i="54"/>
  <c r="L86" i="55"/>
  <c r="S580" i="55"/>
  <c r="L8" i="57"/>
  <c r="S86" i="51"/>
  <c r="L8" i="51"/>
  <c r="S8" i="51" s="1"/>
  <c r="T8" i="51" s="1"/>
  <c r="I7" i="47"/>
  <c r="D8" i="54"/>
  <c r="S89" i="48"/>
  <c r="L11" i="48"/>
  <c r="S11" i="48" s="1"/>
  <c r="I86" i="48"/>
  <c r="B8" i="48"/>
  <c r="I8" i="48" s="1"/>
  <c r="S95" i="54"/>
  <c r="L17" i="54"/>
  <c r="S17" i="54" s="1"/>
  <c r="T17" i="54" s="1"/>
  <c r="S85" i="52"/>
  <c r="L7" i="52"/>
  <c r="S90" i="54"/>
  <c r="L12" i="54"/>
  <c r="S12" i="54" s="1"/>
  <c r="T12" i="54" s="1"/>
  <c r="N7" i="52"/>
  <c r="I86" i="50"/>
  <c r="B8" i="50"/>
  <c r="I8" i="50" s="1"/>
  <c r="S87" i="54"/>
  <c r="L9" i="54"/>
  <c r="S9" i="54" s="1"/>
  <c r="T9" i="54" s="1"/>
  <c r="L19" i="46"/>
  <c r="M12" i="47"/>
  <c r="O11" i="52"/>
  <c r="I97" i="47"/>
  <c r="B19" i="47"/>
  <c r="I19" i="47" s="1"/>
  <c r="S100" i="54"/>
  <c r="L22" i="54"/>
  <c r="S22" i="54" s="1"/>
  <c r="T22" i="54" s="1"/>
  <c r="S95" i="52"/>
  <c r="L17" i="52"/>
  <c r="S90" i="51"/>
  <c r="L12" i="51"/>
  <c r="S12" i="51" s="1"/>
  <c r="T12" i="51" s="1"/>
  <c r="I86" i="47"/>
  <c r="B8" i="47"/>
  <c r="I8" i="47" s="1"/>
  <c r="S90" i="50"/>
  <c r="L12" i="50"/>
  <c r="S12" i="50" s="1"/>
  <c r="T12" i="50" s="1"/>
  <c r="L87" i="47"/>
  <c r="S581" i="47"/>
  <c r="I89" i="48"/>
  <c r="B11" i="48"/>
  <c r="I11" i="48" s="1"/>
  <c r="S97" i="54"/>
  <c r="L19" i="54"/>
  <c r="S19" i="54" s="1"/>
  <c r="T19" i="54" s="1"/>
  <c r="S85" i="48"/>
  <c r="L7" i="48"/>
  <c r="I11" i="52"/>
  <c r="I7" i="48"/>
  <c r="I87" i="47"/>
  <c r="B9" i="47"/>
  <c r="I9" i="47" s="1"/>
  <c r="S100" i="57"/>
  <c r="L22" i="57"/>
  <c r="S22" i="57" s="1"/>
  <c r="T22" i="57" s="1"/>
  <c r="M11" i="54"/>
  <c r="M11" i="52"/>
  <c r="S87" i="52"/>
  <c r="L9" i="52"/>
  <c r="S9" i="52" s="1"/>
  <c r="D8" i="46"/>
  <c r="M11" i="57"/>
  <c r="S11" i="57" s="1"/>
  <c r="T11" i="57" s="1"/>
  <c r="S85" i="57"/>
  <c r="L7" i="57"/>
  <c r="S7" i="57" s="1"/>
  <c r="N7" i="55"/>
  <c r="S97" i="48"/>
  <c r="L19" i="48"/>
  <c r="S19" i="48" s="1"/>
  <c r="T19" i="48" s="1"/>
  <c r="S85" i="47"/>
  <c r="L7" i="47"/>
  <c r="S583" i="51"/>
  <c r="L89" i="51"/>
  <c r="N7" i="51"/>
  <c r="I7" i="51"/>
  <c r="S86" i="48"/>
  <c r="L8" i="48"/>
  <c r="S8" i="48" s="1"/>
  <c r="T8" i="48" s="1"/>
  <c r="L86" i="46"/>
  <c r="S580" i="46"/>
  <c r="I7" i="52"/>
  <c r="S89" i="53"/>
  <c r="L11" i="53"/>
  <c r="S11" i="53" s="1"/>
  <c r="T11" i="53" s="1"/>
  <c r="T22" i="47"/>
  <c r="N86" i="54"/>
  <c r="S86" i="54" s="1"/>
  <c r="L87" i="48"/>
  <c r="S581" i="48"/>
  <c r="S90" i="55"/>
  <c r="L12" i="55"/>
  <c r="S12" i="55" s="1"/>
  <c r="T12" i="55" s="1"/>
  <c r="S87" i="53"/>
  <c r="L9" i="53"/>
  <c r="S9" i="53" s="1"/>
  <c r="T9" i="53" s="1"/>
  <c r="L86" i="47"/>
  <c r="S580" i="47"/>
  <c r="S580" i="54"/>
  <c r="S98" i="57"/>
  <c r="I7" i="53"/>
  <c r="T20" i="57"/>
  <c r="I85" i="54"/>
  <c r="B7" i="54"/>
  <c r="S90" i="52"/>
  <c r="L12" i="52"/>
  <c r="S12" i="52" s="1"/>
  <c r="N7" i="53"/>
  <c r="S87" i="50"/>
  <c r="L9" i="50"/>
  <c r="S9" i="50" s="1"/>
  <c r="T9" i="50" s="1"/>
  <c r="S100" i="48"/>
  <c r="L22" i="48"/>
  <c r="S22" i="48" s="1"/>
  <c r="T22" i="48" s="1"/>
  <c r="L97" i="47"/>
  <c r="S591" i="47"/>
  <c r="I89" i="51"/>
  <c r="B11" i="51"/>
  <c r="I11" i="51" s="1"/>
  <c r="I87" i="52"/>
  <c r="B9" i="52"/>
  <c r="I9" i="52" s="1"/>
  <c r="L9" i="46"/>
  <c r="L8" i="54"/>
  <c r="L7" i="46"/>
  <c r="S98" i="53"/>
  <c r="L20" i="53"/>
  <c r="S20" i="53" s="1"/>
  <c r="T20" i="53" s="1"/>
  <c r="I7" i="50"/>
  <c r="O11" i="54"/>
  <c r="S97" i="53"/>
  <c r="L19" i="53"/>
  <c r="S19" i="53" s="1"/>
  <c r="T19" i="53" s="1"/>
  <c r="O11" i="57"/>
  <c r="S85" i="51"/>
  <c r="L7" i="51"/>
  <c r="I90" i="52"/>
  <c r="B12" i="52"/>
  <c r="I12" i="52" s="1"/>
  <c r="N86" i="57"/>
  <c r="S86" i="57" s="1"/>
  <c r="S96" i="57"/>
  <c r="N7" i="47"/>
  <c r="L89" i="47"/>
  <c r="S583" i="47"/>
  <c r="N86" i="46"/>
  <c r="I87" i="48"/>
  <c r="B9" i="48"/>
  <c r="I9" i="48" s="1"/>
  <c r="L86" i="50"/>
  <c r="S580" i="50"/>
  <c r="S100" i="51"/>
  <c r="L22" i="51"/>
  <c r="S22" i="51" s="1"/>
  <c r="T22" i="51" s="1"/>
  <c r="T22" i="50"/>
  <c r="I7" i="55"/>
  <c r="M11" i="50"/>
  <c r="I7" i="57"/>
  <c r="N7" i="48"/>
  <c r="B8" i="46"/>
  <c r="S87" i="55"/>
  <c r="L9" i="55"/>
  <c r="S9" i="55" s="1"/>
  <c r="T9" i="55" s="1"/>
  <c r="T11" i="48" l="1"/>
  <c r="S7" i="53"/>
  <c r="N8" i="46"/>
  <c r="S7" i="47"/>
  <c r="T9" i="52"/>
  <c r="L8" i="46"/>
  <c r="S7" i="48"/>
  <c r="S7" i="54"/>
  <c r="S7" i="51"/>
  <c r="T12" i="52"/>
  <c r="T7" i="57"/>
  <c r="S12" i="47"/>
  <c r="T12" i="47" s="1"/>
  <c r="S7" i="50"/>
  <c r="I7" i="54"/>
  <c r="S7" i="52"/>
  <c r="S11" i="52"/>
  <c r="T11" i="52" s="1"/>
  <c r="S86" i="50"/>
  <c r="L8" i="50"/>
  <c r="S8" i="50" s="1"/>
  <c r="T8" i="50" s="1"/>
  <c r="S89" i="47"/>
  <c r="L11" i="47"/>
  <c r="S11" i="47" s="1"/>
  <c r="T11" i="47" s="1"/>
  <c r="S87" i="48"/>
  <c r="L9" i="48"/>
  <c r="S9" i="48" s="1"/>
  <c r="T9" i="48" s="1"/>
  <c r="S87" i="47"/>
  <c r="L9" i="47"/>
  <c r="S9" i="47" s="1"/>
  <c r="T9" i="47" s="1"/>
  <c r="S97" i="47"/>
  <c r="L19" i="47"/>
  <c r="S19" i="47" s="1"/>
  <c r="T19" i="47" s="1"/>
  <c r="S86" i="47"/>
  <c r="L8" i="47"/>
  <c r="S8" i="47" s="1"/>
  <c r="T8" i="47" s="1"/>
  <c r="S11" i="50"/>
  <c r="T11" i="50" s="1"/>
  <c r="S7" i="55"/>
  <c r="N8" i="57"/>
  <c r="N8" i="54"/>
  <c r="S8" i="54" s="1"/>
  <c r="T8" i="54" s="1"/>
  <c r="S89" i="51"/>
  <c r="L11" i="51"/>
  <c r="S11" i="51" s="1"/>
  <c r="T11" i="51" s="1"/>
  <c r="S11" i="54"/>
  <c r="T11" i="54" s="1"/>
  <c r="S86" i="55"/>
  <c r="L8" i="55"/>
  <c r="S8" i="55" s="1"/>
  <c r="T8" i="55" s="1"/>
  <c r="T7" i="54" l="1"/>
  <c r="T7" i="48"/>
  <c r="T7" i="50"/>
  <c r="S8" i="57"/>
  <c r="T7" i="51"/>
  <c r="T7" i="47"/>
  <c r="T7" i="52"/>
  <c r="T7" i="53"/>
  <c r="T7" i="55"/>
  <c r="T8" i="57" l="1"/>
  <c r="I504" i="32" l="1"/>
  <c r="I495" i="3"/>
  <c r="I491" i="4"/>
  <c r="I486" i="4"/>
  <c r="I559" i="5"/>
  <c r="I478" i="4"/>
  <c r="F86" i="3"/>
  <c r="I554" i="3"/>
  <c r="F87" i="3"/>
  <c r="I477" i="3"/>
  <c r="F88" i="3"/>
  <c r="I478" i="3"/>
  <c r="F89" i="3"/>
  <c r="I531" i="3"/>
  <c r="F90" i="3"/>
  <c r="F91" i="3"/>
  <c r="I481" i="3"/>
  <c r="F93" i="3"/>
  <c r="F94" i="3"/>
  <c r="F95" i="3"/>
  <c r="I485" i="3"/>
  <c r="F96" i="3"/>
  <c r="F97" i="3"/>
  <c r="F98" i="3"/>
  <c r="I488" i="3"/>
  <c r="F99" i="3"/>
  <c r="F100" i="3"/>
  <c r="I490" i="3"/>
  <c r="F101" i="3"/>
  <c r="F103" i="3"/>
  <c r="F104" i="3"/>
  <c r="I494" i="3"/>
  <c r="F87" i="4"/>
  <c r="F89" i="4"/>
  <c r="I561" i="4"/>
  <c r="I484" i="4"/>
  <c r="F95" i="4"/>
  <c r="I485" i="4"/>
  <c r="I513" i="4"/>
  <c r="I567" i="4"/>
  <c r="F101" i="4"/>
  <c r="F104" i="4"/>
  <c r="F86" i="5"/>
  <c r="F87" i="5"/>
  <c r="I555" i="5"/>
  <c r="F88" i="5"/>
  <c r="F89" i="5"/>
  <c r="I479" i="5"/>
  <c r="I610" i="5"/>
  <c r="F90" i="5"/>
  <c r="F91" i="5"/>
  <c r="F93" i="5"/>
  <c r="F94" i="5"/>
  <c r="F95" i="5"/>
  <c r="I563" i="5"/>
  <c r="F96" i="5"/>
  <c r="F97" i="5"/>
  <c r="F98" i="5"/>
  <c r="F99" i="5"/>
  <c r="F100" i="5"/>
  <c r="F101" i="5"/>
  <c r="I569" i="5"/>
  <c r="F103" i="5"/>
  <c r="F104" i="5"/>
  <c r="F86" i="6"/>
  <c r="F87" i="6"/>
  <c r="I555" i="6"/>
  <c r="F88" i="6"/>
  <c r="F89" i="6"/>
  <c r="I557" i="6"/>
  <c r="F90" i="6"/>
  <c r="F91" i="6"/>
  <c r="F93" i="6"/>
  <c r="F94" i="6"/>
  <c r="I562" i="6"/>
  <c r="F95" i="6"/>
  <c r="F96" i="6"/>
  <c r="F97" i="6"/>
  <c r="I513" i="6"/>
  <c r="F98" i="6"/>
  <c r="F99" i="6"/>
  <c r="F100" i="6"/>
  <c r="F101" i="6"/>
  <c r="I492" i="6"/>
  <c r="F103" i="6"/>
  <c r="I493" i="6"/>
  <c r="F104" i="6"/>
  <c r="I164" i="7"/>
  <c r="I529" i="7"/>
  <c r="I611" i="7"/>
  <c r="I483" i="7"/>
  <c r="I484" i="7"/>
  <c r="I486" i="7"/>
  <c r="I489" i="7"/>
  <c r="I492" i="7"/>
  <c r="I571" i="7"/>
  <c r="I494" i="7"/>
  <c r="I346" i="3"/>
  <c r="I346" i="5"/>
  <c r="I346" i="6"/>
  <c r="I153" i="3"/>
  <c r="I153" i="4" l="1"/>
  <c r="I346" i="7"/>
  <c r="I111" i="5"/>
  <c r="I112" i="3"/>
  <c r="I567" i="7"/>
  <c r="I488" i="7"/>
  <c r="I485" i="7"/>
  <c r="I504" i="7"/>
  <c r="I165" i="7"/>
  <c r="I495" i="6"/>
  <c r="I491" i="6"/>
  <c r="I538" i="6"/>
  <c r="I531" i="6"/>
  <c r="I518" i="5"/>
  <c r="I491" i="5"/>
  <c r="I514" i="5"/>
  <c r="I538" i="5"/>
  <c r="I484" i="5"/>
  <c r="I521" i="4"/>
  <c r="I494" i="4"/>
  <c r="I545" i="4"/>
  <c r="I544" i="4"/>
  <c r="I488" i="4"/>
  <c r="I507" i="4"/>
  <c r="I528" i="4"/>
  <c r="I514" i="3"/>
  <c r="I559" i="3"/>
  <c r="I490" i="4"/>
  <c r="I517" i="3"/>
  <c r="I111" i="3"/>
  <c r="I115" i="7"/>
  <c r="I122" i="3"/>
  <c r="I346" i="4"/>
  <c r="I129" i="5"/>
  <c r="I113" i="7"/>
  <c r="I382" i="5"/>
  <c r="I521" i="7"/>
  <c r="I546" i="7"/>
  <c r="I568" i="7"/>
  <c r="I514" i="7"/>
  <c r="I511" i="7"/>
  <c r="I559" i="7"/>
  <c r="I531" i="7"/>
  <c r="I530" i="7"/>
  <c r="I476" i="7"/>
  <c r="I521" i="6"/>
  <c r="I494" i="6"/>
  <c r="I545" i="6"/>
  <c r="I544" i="6"/>
  <c r="I517" i="6"/>
  <c r="I540" i="6"/>
  <c r="I564" i="6"/>
  <c r="I510" i="6"/>
  <c r="I530" i="6"/>
  <c r="I503" i="6"/>
  <c r="I521" i="5"/>
  <c r="I494" i="5"/>
  <c r="I545" i="5"/>
  <c r="I544" i="5"/>
  <c r="I517" i="5"/>
  <c r="I540" i="5"/>
  <c r="I564" i="5"/>
  <c r="I459" i="5"/>
  <c r="I510" i="5"/>
  <c r="I528" i="5"/>
  <c r="I164" i="5"/>
  <c r="I547" i="4"/>
  <c r="I520" i="4"/>
  <c r="I571" i="4"/>
  <c r="I570" i="4"/>
  <c r="I568" i="4"/>
  <c r="I514" i="4"/>
  <c r="I537" i="4"/>
  <c r="F94" i="4"/>
  <c r="I559" i="4"/>
  <c r="I611" i="4"/>
  <c r="I479" i="4"/>
  <c r="I477" i="4"/>
  <c r="I554" i="4"/>
  <c r="F105" i="3"/>
  <c r="I493" i="3"/>
  <c r="I492" i="3"/>
  <c r="I491" i="3"/>
  <c r="I542" i="3"/>
  <c r="I540" i="3"/>
  <c r="I539" i="3"/>
  <c r="I486" i="3"/>
  <c r="I484" i="3"/>
  <c r="I557" i="3"/>
  <c r="F85" i="3"/>
  <c r="I513" i="3"/>
  <c r="I542" i="4"/>
  <c r="I569" i="3"/>
  <c r="I345" i="3"/>
  <c r="I122" i="5"/>
  <c r="I113" i="3"/>
  <c r="I495" i="7"/>
  <c r="I520" i="7"/>
  <c r="I542" i="7"/>
  <c r="I564" i="7"/>
  <c r="I562" i="7"/>
  <c r="I533" i="7"/>
  <c r="I505" i="7"/>
  <c r="I503" i="7"/>
  <c r="I519" i="6"/>
  <c r="I518" i="6"/>
  <c r="I484" i="6"/>
  <c r="I561" i="6"/>
  <c r="I504" i="6"/>
  <c r="I477" i="6"/>
  <c r="I554" i="6"/>
  <c r="I495" i="5"/>
  <c r="I519" i="5"/>
  <c r="I561" i="5"/>
  <c r="I502" i="5"/>
  <c r="I569" i="4"/>
  <c r="I516" i="4"/>
  <c r="F99" i="4"/>
  <c r="I511" i="4"/>
  <c r="I562" i="4"/>
  <c r="I164" i="4"/>
  <c r="I573" i="3"/>
  <c r="I487" i="3"/>
  <c r="I556" i="3"/>
  <c r="I111" i="6"/>
  <c r="I115" i="5"/>
  <c r="I117" i="7"/>
  <c r="I122" i="6"/>
  <c r="I129" i="7"/>
  <c r="I113" i="5"/>
  <c r="I547" i="7"/>
  <c r="I572" i="7"/>
  <c r="I540" i="7"/>
  <c r="I487" i="7"/>
  <c r="I537" i="7"/>
  <c r="I509" i="7"/>
  <c r="I557" i="7"/>
  <c r="I556" i="7"/>
  <c r="I555" i="7"/>
  <c r="I347" i="7"/>
  <c r="I502" i="7"/>
  <c r="I547" i="6"/>
  <c r="I520" i="6"/>
  <c r="I571" i="6"/>
  <c r="I570" i="6"/>
  <c r="I543" i="6"/>
  <c r="I566" i="6"/>
  <c r="I487" i="6"/>
  <c r="I485" i="6"/>
  <c r="I536" i="6"/>
  <c r="I556" i="6"/>
  <c r="I529" i="6"/>
  <c r="I165" i="6"/>
  <c r="I547" i="5"/>
  <c r="I520" i="5"/>
  <c r="I571" i="5"/>
  <c r="I570" i="5"/>
  <c r="I543" i="5"/>
  <c r="I566" i="5"/>
  <c r="I487" i="5"/>
  <c r="I485" i="5"/>
  <c r="I536" i="5"/>
  <c r="I481" i="5"/>
  <c r="I477" i="5"/>
  <c r="I554" i="5"/>
  <c r="I573" i="4"/>
  <c r="I546" i="4"/>
  <c r="F103" i="4"/>
  <c r="F100" i="4"/>
  <c r="I540" i="4"/>
  <c r="I563" i="4"/>
  <c r="I483" i="4"/>
  <c r="F91" i="4"/>
  <c r="F90" i="4"/>
  <c r="I505" i="4"/>
  <c r="I504" i="4"/>
  <c r="I503" i="4"/>
  <c r="F86" i="4"/>
  <c r="I519" i="3"/>
  <c r="I518" i="3"/>
  <c r="I543" i="3"/>
  <c r="I566" i="3"/>
  <c r="I538" i="3"/>
  <c r="I510" i="3"/>
  <c r="I611" i="3"/>
  <c r="I504" i="5"/>
  <c r="I507" i="5"/>
  <c r="I538" i="4"/>
  <c r="I565" i="3"/>
  <c r="I530" i="8"/>
  <c r="I117" i="5"/>
  <c r="I528" i="7"/>
  <c r="I490" i="6"/>
  <c r="I513" i="5"/>
  <c r="I511" i="5"/>
  <c r="I562" i="5"/>
  <c r="F105" i="4"/>
  <c r="I503" i="3"/>
  <c r="I556" i="5"/>
  <c r="I520" i="3"/>
  <c r="I478" i="1"/>
  <c r="I504" i="8"/>
  <c r="I345" i="6"/>
  <c r="I153" i="7"/>
  <c r="I115" i="6"/>
  <c r="I112" i="6"/>
  <c r="I129" i="4"/>
  <c r="I493" i="7"/>
  <c r="I518" i="7"/>
  <c r="I491" i="7"/>
  <c r="I539" i="7"/>
  <c r="I561" i="7"/>
  <c r="I610" i="7"/>
  <c r="I554" i="7"/>
  <c r="F105" i="6"/>
  <c r="I572" i="6"/>
  <c r="I516" i="6"/>
  <c r="I515" i="6"/>
  <c r="I539" i="6"/>
  <c r="I537" i="6"/>
  <c r="I507" i="6"/>
  <c r="I347" i="6"/>
  <c r="I450" i="6"/>
  <c r="F105" i="5"/>
  <c r="I572" i="5"/>
  <c r="I516" i="5"/>
  <c r="I515" i="5"/>
  <c r="I539" i="5"/>
  <c r="I537" i="5"/>
  <c r="I505" i="5"/>
  <c r="I530" i="5"/>
  <c r="I529" i="5"/>
  <c r="I165" i="5"/>
  <c r="F85" i="5"/>
  <c r="F98" i="4"/>
  <c r="I565" i="4"/>
  <c r="I535" i="4"/>
  <c r="I557" i="4"/>
  <c r="F88" i="4"/>
  <c r="I555" i="4"/>
  <c r="I571" i="3"/>
  <c r="I570" i="3"/>
  <c r="I511" i="3"/>
  <c r="I562" i="3"/>
  <c r="I483" i="3"/>
  <c r="I533" i="3"/>
  <c r="I529" i="3"/>
  <c r="I481" i="4"/>
  <c r="I512" i="3"/>
  <c r="I541" i="4"/>
  <c r="I568" i="3"/>
  <c r="I572" i="3"/>
  <c r="I115" i="3"/>
  <c r="I129" i="6"/>
  <c r="I573" i="7"/>
  <c r="I563" i="7"/>
  <c r="I569" i="6"/>
  <c r="I481" i="6"/>
  <c r="I556" i="4"/>
  <c r="I610" i="3"/>
  <c r="I516" i="3"/>
  <c r="I345" i="4"/>
  <c r="I153" i="6"/>
  <c r="I115" i="4"/>
  <c r="I117" i="6"/>
  <c r="I112" i="7"/>
  <c r="I129" i="3"/>
  <c r="I382" i="3"/>
  <c r="I519" i="7"/>
  <c r="I544" i="7"/>
  <c r="I517" i="7"/>
  <c r="I565" i="7"/>
  <c r="I455" i="7"/>
  <c r="I542" i="6"/>
  <c r="I541" i="6"/>
  <c r="I565" i="6"/>
  <c r="I460" i="6"/>
  <c r="I563" i="6"/>
  <c r="I483" i="6"/>
  <c r="I533" i="6"/>
  <c r="I453" i="6"/>
  <c r="I193" i="6"/>
  <c r="I476" i="6"/>
  <c r="F85" i="6"/>
  <c r="I542" i="5"/>
  <c r="I541" i="5"/>
  <c r="I565" i="5"/>
  <c r="I460" i="5"/>
  <c r="I483" i="5"/>
  <c r="I531" i="5"/>
  <c r="I466" i="4"/>
  <c r="I463" i="4"/>
  <c r="F97" i="4"/>
  <c r="I512" i="4"/>
  <c r="I347" i="4"/>
  <c r="I489" i="3"/>
  <c r="I537" i="3"/>
  <c r="I509" i="3"/>
  <c r="I555" i="3"/>
  <c r="I476" i="3"/>
  <c r="I530" i="4"/>
  <c r="I533" i="4"/>
  <c r="I564" i="3"/>
  <c r="I463" i="3"/>
  <c r="I514" i="6"/>
  <c r="I382" i="7"/>
  <c r="I566" i="7"/>
  <c r="I513" i="7"/>
  <c r="I535" i="7"/>
  <c r="I489" i="6"/>
  <c r="I511" i="6"/>
  <c r="I573" i="5"/>
  <c r="I546" i="5"/>
  <c r="I490" i="5"/>
  <c r="I489" i="5"/>
  <c r="I533" i="5"/>
  <c r="I503" i="5"/>
  <c r="I572" i="4"/>
  <c r="I545" i="3"/>
  <c r="I536" i="3"/>
  <c r="I489" i="4"/>
  <c r="I345" i="7"/>
  <c r="I117" i="4"/>
  <c r="I112" i="5"/>
  <c r="I113" i="6"/>
  <c r="I382" i="4"/>
  <c r="I382" i="6"/>
  <c r="I545" i="7"/>
  <c r="I570" i="7"/>
  <c r="I543" i="7"/>
  <c r="I490" i="7"/>
  <c r="I515" i="7"/>
  <c r="I512" i="7"/>
  <c r="I278" i="7"/>
  <c r="I510" i="7"/>
  <c r="I481" i="7"/>
  <c r="I568" i="6"/>
  <c r="I567" i="6"/>
  <c r="I486" i="6"/>
  <c r="I509" i="6"/>
  <c r="I559" i="6"/>
  <c r="I611" i="6"/>
  <c r="I479" i="6"/>
  <c r="I502" i="6"/>
  <c r="I568" i="5"/>
  <c r="I567" i="5"/>
  <c r="I486" i="5"/>
  <c r="I509" i="5"/>
  <c r="I557" i="5"/>
  <c r="I347" i="5"/>
  <c r="I493" i="4"/>
  <c r="I492" i="4"/>
  <c r="I515" i="4"/>
  <c r="I564" i="4"/>
  <c r="I510" i="4"/>
  <c r="F93" i="4"/>
  <c r="I610" i="4"/>
  <c r="I476" i="4"/>
  <c r="I546" i="3"/>
  <c r="I541" i="3"/>
  <c r="I563" i="3"/>
  <c r="I535" i="3"/>
  <c r="I479" i="3"/>
  <c r="I530" i="3"/>
  <c r="I502" i="3"/>
  <c r="I164" i="3"/>
  <c r="I487" i="4"/>
  <c r="I515" i="3"/>
  <c r="I543" i="4"/>
  <c r="I547" i="3"/>
  <c r="I111" i="4"/>
  <c r="I122" i="4"/>
  <c r="I573" i="6"/>
  <c r="I546" i="6"/>
  <c r="I610" i="6"/>
  <c r="I611" i="5"/>
  <c r="I478" i="5"/>
  <c r="I566" i="4"/>
  <c r="I509" i="4"/>
  <c r="I531" i="4"/>
  <c r="I529" i="4"/>
  <c r="I165" i="4"/>
  <c r="I553" i="4"/>
  <c r="I544" i="3"/>
  <c r="I460" i="3"/>
  <c r="F70" i="3"/>
  <c r="I556" i="32"/>
  <c r="I345" i="5"/>
  <c r="I111" i="7"/>
  <c r="I153" i="5"/>
  <c r="I122" i="7"/>
  <c r="I112" i="4"/>
  <c r="I113" i="4"/>
  <c r="I469" i="7"/>
  <c r="I569" i="7"/>
  <c r="I516" i="7"/>
  <c r="I541" i="7"/>
  <c r="I462" i="7"/>
  <c r="F72" i="7"/>
  <c r="I538" i="7"/>
  <c r="I536" i="7"/>
  <c r="I507" i="7"/>
  <c r="I479" i="7"/>
  <c r="I478" i="7"/>
  <c r="I477" i="7"/>
  <c r="I469" i="6"/>
  <c r="F79" i="6"/>
  <c r="I465" i="6"/>
  <c r="I488" i="6"/>
  <c r="I512" i="6"/>
  <c r="I535" i="6"/>
  <c r="I505" i="6"/>
  <c r="I478" i="6"/>
  <c r="I528" i="6"/>
  <c r="I164" i="6"/>
  <c r="I493" i="5"/>
  <c r="I492" i="5"/>
  <c r="I465" i="5"/>
  <c r="I488" i="5"/>
  <c r="I512" i="5"/>
  <c r="I458" i="5"/>
  <c r="I535" i="5"/>
  <c r="I476" i="5"/>
  <c r="I495" i="4"/>
  <c r="I519" i="4"/>
  <c r="I518" i="4"/>
  <c r="I517" i="4"/>
  <c r="I462" i="4"/>
  <c r="F96" i="4"/>
  <c r="I536" i="4"/>
  <c r="I455" i="4"/>
  <c r="I502" i="4"/>
  <c r="I521" i="3"/>
  <c r="I561" i="3"/>
  <c r="I505" i="3"/>
  <c r="I295" i="3"/>
  <c r="I528" i="3"/>
  <c r="I504" i="3"/>
  <c r="I507" i="3"/>
  <c r="I539" i="4"/>
  <c r="I567" i="3"/>
  <c r="I140" i="6"/>
  <c r="I140" i="5"/>
  <c r="I616" i="4"/>
  <c r="H626" i="5"/>
  <c r="I221" i="3"/>
  <c r="I349" i="6"/>
  <c r="I298" i="5"/>
  <c r="I363" i="3"/>
  <c r="I363" i="6"/>
  <c r="I349" i="5"/>
  <c r="I181" i="7"/>
  <c r="I181" i="3"/>
  <c r="I181" i="5"/>
  <c r="I181" i="6"/>
  <c r="I221" i="4"/>
  <c r="I221" i="6"/>
  <c r="I193" i="5"/>
  <c r="I270" i="5"/>
  <c r="I270" i="7"/>
  <c r="I270" i="4"/>
  <c r="I270" i="6"/>
  <c r="I142" i="6"/>
  <c r="I177" i="4"/>
  <c r="I177" i="5"/>
  <c r="I177" i="6"/>
  <c r="I178" i="3"/>
  <c r="I178" i="4"/>
  <c r="I178" i="5"/>
  <c r="I178" i="6"/>
  <c r="I178" i="7"/>
  <c r="I304" i="4"/>
  <c r="I304" i="5"/>
  <c r="I304" i="6"/>
  <c r="I304" i="7"/>
  <c r="I304" i="3"/>
  <c r="I216" i="7"/>
  <c r="I216" i="4"/>
  <c r="I216" i="5"/>
  <c r="I216" i="6"/>
  <c r="I207" i="5"/>
  <c r="I207" i="7"/>
  <c r="I207" i="4"/>
  <c r="I155" i="4"/>
  <c r="I150" i="7"/>
  <c r="I359" i="7"/>
  <c r="I359" i="5"/>
  <c r="I359" i="6"/>
  <c r="I356" i="4"/>
  <c r="I356" i="3"/>
  <c r="I285" i="6"/>
  <c r="I280" i="4"/>
  <c r="I269" i="4"/>
  <c r="I269" i="6"/>
  <c r="I269" i="7"/>
  <c r="H626" i="7"/>
  <c r="I142" i="4"/>
  <c r="C626" i="4"/>
  <c r="C626" i="5"/>
  <c r="C626" i="6"/>
  <c r="C626" i="7"/>
  <c r="H626" i="4"/>
  <c r="H626" i="6"/>
  <c r="H626" i="3"/>
  <c r="I278" i="5"/>
  <c r="I278" i="6"/>
  <c r="I226" i="3"/>
  <c r="I226" i="4"/>
  <c r="I226" i="6"/>
  <c r="I226" i="7"/>
  <c r="I176" i="3"/>
  <c r="I176" i="4"/>
  <c r="I176" i="6"/>
  <c r="I176" i="7"/>
  <c r="I307" i="4"/>
  <c r="I307" i="5"/>
  <c r="I307" i="6"/>
  <c r="I307" i="7"/>
  <c r="I217" i="3"/>
  <c r="I217" i="5"/>
  <c r="I217" i="6"/>
  <c r="I217" i="7"/>
  <c r="I215" i="4"/>
  <c r="I215" i="6"/>
  <c r="I215" i="7"/>
  <c r="I203" i="4"/>
  <c r="I203" i="5"/>
  <c r="I203" i="6"/>
  <c r="I203" i="7"/>
  <c r="I151" i="3"/>
  <c r="I151" i="5"/>
  <c r="I151" i="7"/>
  <c r="I139" i="6"/>
  <c r="I358" i="5"/>
  <c r="I358" i="6"/>
  <c r="I358" i="7"/>
  <c r="I271" i="4"/>
  <c r="I271" i="6"/>
  <c r="I281" i="7"/>
  <c r="I281" i="3"/>
  <c r="I268" i="5"/>
  <c r="I268" i="6"/>
  <c r="I268" i="7"/>
  <c r="I268" i="3"/>
  <c r="I228" i="6"/>
  <c r="I191" i="7"/>
  <c r="I141" i="5"/>
  <c r="I141" i="6"/>
  <c r="I282" i="3"/>
  <c r="I282" i="6"/>
  <c r="I138" i="5" l="1"/>
  <c r="F70" i="6"/>
  <c r="I282" i="7"/>
  <c r="I358" i="3"/>
  <c r="I285" i="5"/>
  <c r="I138" i="4"/>
  <c r="I207" i="3"/>
  <c r="I216" i="3"/>
  <c r="I177" i="7"/>
  <c r="I270" i="3"/>
  <c r="G48" i="6"/>
  <c r="G48" i="7"/>
  <c r="I267" i="6"/>
  <c r="I616" i="3"/>
  <c r="I168" i="3"/>
  <c r="I281" i="4"/>
  <c r="I139" i="3"/>
  <c r="I151" i="6"/>
  <c r="I203" i="3"/>
  <c r="I150" i="6"/>
  <c r="I177" i="3"/>
  <c r="I179" i="3"/>
  <c r="I363" i="5"/>
  <c r="I349" i="7"/>
  <c r="I282" i="4"/>
  <c r="I148" i="5"/>
  <c r="I307" i="3"/>
  <c r="I278" i="3"/>
  <c r="C626" i="3"/>
  <c r="I142" i="3"/>
  <c r="I285" i="4"/>
  <c r="I306" i="3"/>
  <c r="I356" i="7"/>
  <c r="I138" i="7"/>
  <c r="I150" i="5"/>
  <c r="G48" i="3"/>
  <c r="I193" i="3"/>
  <c r="I176" i="5"/>
  <c r="I140" i="4"/>
  <c r="I282" i="5"/>
  <c r="I191" i="4"/>
  <c r="I228" i="5"/>
  <c r="I271" i="5"/>
  <c r="I151" i="4"/>
  <c r="I217" i="4"/>
  <c r="I226" i="5"/>
  <c r="I269" i="3"/>
  <c r="I359" i="4"/>
  <c r="I138" i="3"/>
  <c r="I150" i="4"/>
  <c r="I193" i="7"/>
  <c r="G48" i="5"/>
  <c r="I150" i="3"/>
  <c r="I363" i="7"/>
  <c r="I616" i="7"/>
  <c r="I616" i="5"/>
  <c r="I141" i="3"/>
  <c r="I142" i="7"/>
  <c r="I285" i="7"/>
  <c r="I207" i="6"/>
  <c r="I278" i="4"/>
  <c r="I363" i="4"/>
  <c r="I349" i="4"/>
  <c r="G48" i="4"/>
  <c r="I616" i="6"/>
  <c r="I618" i="4"/>
  <c r="I167" i="5"/>
  <c r="I194" i="4"/>
  <c r="H38" i="7"/>
  <c r="G44" i="6"/>
  <c r="I195" i="5"/>
  <c r="I618" i="3"/>
  <c r="I168" i="5"/>
  <c r="I465" i="3"/>
  <c r="F75" i="3"/>
  <c r="I475" i="3"/>
  <c r="F20" i="7"/>
  <c r="I72" i="7"/>
  <c r="I527" i="6"/>
  <c r="I465" i="7"/>
  <c r="F75" i="7"/>
  <c r="I450" i="3"/>
  <c r="F60" i="3"/>
  <c r="I457" i="6"/>
  <c r="F67" i="6"/>
  <c r="I148" i="7"/>
  <c r="I451" i="3"/>
  <c r="F61" i="3"/>
  <c r="I228" i="3"/>
  <c r="I612" i="5"/>
  <c r="I229" i="6"/>
  <c r="I229" i="7"/>
  <c r="I269" i="5"/>
  <c r="I306" i="7"/>
  <c r="I297" i="5"/>
  <c r="I195" i="4"/>
  <c r="I179" i="7"/>
  <c r="I619" i="7"/>
  <c r="I127" i="3"/>
  <c r="I167" i="3"/>
  <c r="I194" i="5"/>
  <c r="I168" i="4"/>
  <c r="I451" i="6"/>
  <c r="F61" i="6"/>
  <c r="I466" i="5"/>
  <c r="F76" i="5"/>
  <c r="I466" i="6"/>
  <c r="F76" i="6"/>
  <c r="F78" i="7"/>
  <c r="I468" i="7"/>
  <c r="I139" i="5"/>
  <c r="F73" i="3"/>
  <c r="I527" i="4"/>
  <c r="I460" i="7"/>
  <c r="F70" i="7"/>
  <c r="I501" i="4"/>
  <c r="I139" i="4"/>
  <c r="I466" i="7"/>
  <c r="F76" i="7"/>
  <c r="I527" i="3"/>
  <c r="I202" i="6"/>
  <c r="I612" i="6"/>
  <c r="I297" i="6"/>
  <c r="F65" i="4"/>
  <c r="I463" i="7"/>
  <c r="F73" i="7"/>
  <c r="I449" i="7"/>
  <c r="F59" i="7"/>
  <c r="I141" i="4"/>
  <c r="I281" i="6"/>
  <c r="I612" i="4"/>
  <c r="I229" i="5"/>
  <c r="I306" i="6"/>
  <c r="I297" i="4"/>
  <c r="I195" i="3"/>
  <c r="I298" i="7"/>
  <c r="I619" i="6"/>
  <c r="I127" i="5"/>
  <c r="I501" i="3"/>
  <c r="F62" i="3"/>
  <c r="I452" i="3"/>
  <c r="I349" i="3"/>
  <c r="I142" i="5"/>
  <c r="I462" i="5"/>
  <c r="F72" i="5"/>
  <c r="I462" i="6"/>
  <c r="F72" i="6"/>
  <c r="I452" i="7"/>
  <c r="F62" i="7"/>
  <c r="F63" i="6"/>
  <c r="I553" i="5"/>
  <c r="I267" i="7"/>
  <c r="F85" i="4"/>
  <c r="F60" i="6"/>
  <c r="I527" i="5"/>
  <c r="I468" i="3"/>
  <c r="F78" i="3"/>
  <c r="F69" i="3"/>
  <c r="I459" i="3"/>
  <c r="I475" i="5"/>
  <c r="I464" i="6"/>
  <c r="F74" i="6"/>
  <c r="I455" i="5"/>
  <c r="F65" i="5"/>
  <c r="F62" i="4"/>
  <c r="I452" i="4"/>
  <c r="I475" i="6"/>
  <c r="I461" i="6"/>
  <c r="F71" i="6"/>
  <c r="I461" i="7"/>
  <c r="F71" i="7"/>
  <c r="I466" i="3"/>
  <c r="F76" i="3"/>
  <c r="I280" i="5"/>
  <c r="I455" i="3"/>
  <c r="F65" i="3"/>
  <c r="F70" i="5"/>
  <c r="I475" i="4"/>
  <c r="I501" i="6"/>
  <c r="I468" i="6"/>
  <c r="F78" i="6"/>
  <c r="I281" i="5"/>
  <c r="I612" i="3"/>
  <c r="I229" i="4"/>
  <c r="I306" i="5"/>
  <c r="I297" i="3"/>
  <c r="I298" i="3"/>
  <c r="I619" i="4"/>
  <c r="I127" i="6"/>
  <c r="I194" i="7"/>
  <c r="F72" i="4"/>
  <c r="I79" i="6"/>
  <c r="F27" i="6"/>
  <c r="I459" i="7"/>
  <c r="F69" i="7"/>
  <c r="F79" i="7"/>
  <c r="I452" i="6"/>
  <c r="F62" i="6"/>
  <c r="I181" i="4"/>
  <c r="I155" i="6"/>
  <c r="I467" i="7"/>
  <c r="F77" i="7"/>
  <c r="I453" i="3"/>
  <c r="F63" i="3"/>
  <c r="I467" i="4"/>
  <c r="F77" i="4"/>
  <c r="I553" i="7"/>
  <c r="I221" i="7"/>
  <c r="I463" i="5"/>
  <c r="F73" i="5"/>
  <c r="I467" i="3"/>
  <c r="F77" i="3"/>
  <c r="I221" i="5"/>
  <c r="I457" i="4"/>
  <c r="F67" i="4"/>
  <c r="F61" i="4"/>
  <c r="I451" i="4"/>
  <c r="I271" i="3"/>
  <c r="I167" i="4"/>
  <c r="I460" i="4"/>
  <c r="F70" i="4"/>
  <c r="I191" i="6"/>
  <c r="I228" i="7"/>
  <c r="I271" i="7"/>
  <c r="I229" i="3"/>
  <c r="I280" i="3"/>
  <c r="I306" i="4"/>
  <c r="I202" i="7"/>
  <c r="I298" i="6"/>
  <c r="I619" i="3"/>
  <c r="I127" i="7"/>
  <c r="I618" i="6"/>
  <c r="I167" i="7"/>
  <c r="I194" i="6"/>
  <c r="I168" i="7"/>
  <c r="I267" i="3"/>
  <c r="F68" i="5"/>
  <c r="I139" i="7"/>
  <c r="I449" i="3"/>
  <c r="F59" i="3"/>
  <c r="I459" i="4"/>
  <c r="F69" i="4"/>
  <c r="I457" i="3"/>
  <c r="F67" i="3"/>
  <c r="I501" i="7"/>
  <c r="F73" i="4"/>
  <c r="F65" i="7"/>
  <c r="I458" i="4"/>
  <c r="F68" i="4"/>
  <c r="I464" i="3"/>
  <c r="F74" i="3"/>
  <c r="I475" i="7"/>
  <c r="F71" i="3"/>
  <c r="I461" i="3"/>
  <c r="I458" i="3"/>
  <c r="F68" i="3"/>
  <c r="F63" i="4"/>
  <c r="I453" i="4"/>
  <c r="I468" i="5"/>
  <c r="F78" i="5"/>
  <c r="I452" i="5"/>
  <c r="F62" i="5"/>
  <c r="I215" i="5"/>
  <c r="I451" i="5"/>
  <c r="F61" i="5"/>
  <c r="I461" i="5"/>
  <c r="F71" i="5"/>
  <c r="I179" i="6"/>
  <c r="I619" i="5"/>
  <c r="I469" i="3"/>
  <c r="F79" i="3"/>
  <c r="F75" i="4"/>
  <c r="I465" i="4"/>
  <c r="I467" i="6"/>
  <c r="F77" i="6"/>
  <c r="I267" i="4"/>
  <c r="I193" i="4"/>
  <c r="I449" i="6"/>
  <c r="F59" i="6"/>
  <c r="I268" i="4"/>
  <c r="I358" i="4"/>
  <c r="I280" i="7"/>
  <c r="I285" i="3"/>
  <c r="I356" i="6"/>
  <c r="I202" i="5"/>
  <c r="I195" i="7"/>
  <c r="I179" i="5"/>
  <c r="I298" i="4"/>
  <c r="I618" i="7"/>
  <c r="I194" i="3"/>
  <c r="I468" i="4"/>
  <c r="F78" i="4"/>
  <c r="F75" i="5"/>
  <c r="I469" i="5"/>
  <c r="F79" i="5"/>
  <c r="I469" i="4"/>
  <c r="F79" i="4"/>
  <c r="I138" i="6"/>
  <c r="I457" i="5"/>
  <c r="F67" i="5"/>
  <c r="I458" i="7"/>
  <c r="F68" i="7"/>
  <c r="I148" i="4"/>
  <c r="I501" i="5"/>
  <c r="I453" i="5"/>
  <c r="F63" i="5"/>
  <c r="I464" i="5"/>
  <c r="F74" i="5"/>
  <c r="I455" i="6"/>
  <c r="F65" i="6"/>
  <c r="I450" i="7"/>
  <c r="F60" i="7"/>
  <c r="I449" i="5"/>
  <c r="F59" i="5"/>
  <c r="I457" i="7"/>
  <c r="F67" i="7"/>
  <c r="I127" i="4"/>
  <c r="I464" i="4"/>
  <c r="F74" i="4"/>
  <c r="I458" i="6"/>
  <c r="F68" i="6"/>
  <c r="F18" i="3"/>
  <c r="I70" i="3"/>
  <c r="I462" i="3"/>
  <c r="F72" i="3"/>
  <c r="I467" i="5"/>
  <c r="F77" i="5"/>
  <c r="I453" i="7"/>
  <c r="F63" i="7"/>
  <c r="F18" i="6"/>
  <c r="I70" i="6"/>
  <c r="I553" i="6"/>
  <c r="I461" i="4"/>
  <c r="F71" i="4"/>
  <c r="I459" i="6"/>
  <c r="F69" i="6"/>
  <c r="I553" i="3"/>
  <c r="I141" i="7"/>
  <c r="I228" i="4"/>
  <c r="I612" i="7"/>
  <c r="I280" i="6"/>
  <c r="I297" i="7"/>
  <c r="I356" i="5"/>
  <c r="I359" i="3"/>
  <c r="I202" i="3"/>
  <c r="I202" i="4"/>
  <c r="I195" i="6"/>
  <c r="I179" i="4"/>
  <c r="I618" i="5"/>
  <c r="I167" i="6"/>
  <c r="I168" i="6"/>
  <c r="F75" i="6"/>
  <c r="I215" i="3"/>
  <c r="I450" i="5"/>
  <c r="F60" i="5"/>
  <c r="I451" i="7"/>
  <c r="F61" i="7"/>
  <c r="I450" i="4"/>
  <c r="F60" i="4"/>
  <c r="F76" i="4"/>
  <c r="I464" i="7"/>
  <c r="F74" i="7"/>
  <c r="I527" i="7"/>
  <c r="I267" i="5"/>
  <c r="I463" i="6"/>
  <c r="F73" i="6"/>
  <c r="I449" i="4"/>
  <c r="F59" i="4"/>
  <c r="F69" i="5"/>
  <c r="I119" i="6"/>
  <c r="I119" i="7"/>
  <c r="H392" i="3"/>
  <c r="H392" i="7"/>
  <c r="E132" i="4"/>
  <c r="G444" i="5"/>
  <c r="G43" i="3"/>
  <c r="H52" i="5"/>
  <c r="I333" i="5"/>
  <c r="E47" i="6"/>
  <c r="H41" i="5"/>
  <c r="H38" i="3"/>
  <c r="G45" i="5"/>
  <c r="H46" i="3"/>
  <c r="I437" i="4"/>
  <c r="G45" i="6"/>
  <c r="G45" i="7"/>
  <c r="G45" i="3"/>
  <c r="I428" i="3"/>
  <c r="H37" i="3"/>
  <c r="G41" i="4"/>
  <c r="G43" i="4"/>
  <c r="G43" i="5"/>
  <c r="G43" i="6"/>
  <c r="G43" i="7"/>
  <c r="G51" i="6"/>
  <c r="I333" i="4"/>
  <c r="G46" i="3"/>
  <c r="I387" i="3"/>
  <c r="I387" i="7"/>
  <c r="I375" i="4"/>
  <c r="I182" i="7"/>
  <c r="I333" i="7"/>
  <c r="I333" i="3"/>
  <c r="I182" i="5"/>
  <c r="H41" i="3"/>
  <c r="G49" i="5"/>
  <c r="G49" i="6"/>
  <c r="G49" i="7"/>
  <c r="H48" i="5"/>
  <c r="H39" i="5"/>
  <c r="G38" i="4"/>
  <c r="H44" i="4"/>
  <c r="E51" i="5"/>
  <c r="E51" i="6"/>
  <c r="E51" i="7"/>
  <c r="G41" i="7"/>
  <c r="G39" i="4"/>
  <c r="G39" i="3"/>
  <c r="G39" i="5"/>
  <c r="G44" i="5"/>
  <c r="H46" i="7"/>
  <c r="H46" i="4"/>
  <c r="H46" i="5"/>
  <c r="H46" i="6"/>
  <c r="I617" i="7"/>
  <c r="I408" i="3"/>
  <c r="I408" i="7"/>
  <c r="I408" i="5"/>
  <c r="I408" i="4"/>
  <c r="I321" i="7"/>
  <c r="I379" i="6"/>
  <c r="I385" i="3"/>
  <c r="H52" i="6"/>
  <c r="H49" i="3"/>
  <c r="H49" i="4"/>
  <c r="H49" i="5"/>
  <c r="H34" i="4"/>
  <c r="G35" i="5"/>
  <c r="G35" i="7"/>
  <c r="G35" i="6"/>
  <c r="H34" i="3"/>
  <c r="E37" i="3"/>
  <c r="E37" i="5"/>
  <c r="G47" i="3"/>
  <c r="G47" i="4"/>
  <c r="G47" i="5"/>
  <c r="G47" i="6"/>
  <c r="G50" i="6"/>
  <c r="G50" i="3"/>
  <c r="G50" i="4"/>
  <c r="H51" i="5"/>
  <c r="H51" i="6"/>
  <c r="H51" i="7"/>
  <c r="I245" i="6"/>
  <c r="H33" i="5"/>
  <c r="H33" i="6"/>
  <c r="H33" i="3"/>
  <c r="G34" i="4"/>
  <c r="G34" i="5"/>
  <c r="G34" i="3"/>
  <c r="H47" i="4"/>
  <c r="H47" i="6"/>
  <c r="H47" i="7"/>
  <c r="I198" i="3"/>
  <c r="G37" i="7"/>
  <c r="I308" i="5"/>
  <c r="I308" i="6"/>
  <c r="I308" i="7"/>
  <c r="G52" i="5"/>
  <c r="G52" i="3"/>
  <c r="G52" i="4"/>
  <c r="I411" i="5"/>
  <c r="I411" i="6"/>
  <c r="I411" i="3"/>
  <c r="I255" i="4"/>
  <c r="I255" i="5"/>
  <c r="I198" i="6"/>
  <c r="I192" i="3"/>
  <c r="I197" i="7"/>
  <c r="I353" i="5"/>
  <c r="I353" i="6"/>
  <c r="I205" i="3"/>
  <c r="I205" i="5"/>
  <c r="I172" i="3"/>
  <c r="I172" i="7"/>
  <c r="I234" i="5"/>
  <c r="I234" i="6"/>
  <c r="I325" i="4"/>
  <c r="I325" i="7"/>
  <c r="I360" i="6"/>
  <c r="I208" i="3"/>
  <c r="I208" i="5"/>
  <c r="I208" i="6"/>
  <c r="I208" i="7"/>
  <c r="I504" i="1"/>
  <c r="I232" i="3"/>
  <c r="I232" i="7"/>
  <c r="I232" i="4"/>
  <c r="I232" i="5"/>
  <c r="I232" i="6"/>
  <c r="I284" i="4"/>
  <c r="I284" i="5"/>
  <c r="I284" i="6"/>
  <c r="I284" i="3"/>
  <c r="I284" i="7"/>
  <c r="H236" i="3"/>
  <c r="G236" i="5"/>
  <c r="H236" i="5"/>
  <c r="G236" i="7"/>
  <c r="H236" i="7"/>
  <c r="G236" i="3"/>
  <c r="G236" i="4"/>
  <c r="H236" i="4"/>
  <c r="G236" i="6"/>
  <c r="H236" i="6"/>
  <c r="I235" i="7"/>
  <c r="I231" i="7"/>
  <c r="I231" i="3"/>
  <c r="I231" i="4"/>
  <c r="I231" i="5"/>
  <c r="I231" i="6"/>
  <c r="I302" i="7"/>
  <c r="I154" i="5"/>
  <c r="I154" i="4"/>
  <c r="I154" i="3"/>
  <c r="I154" i="7"/>
  <c r="I154" i="6"/>
  <c r="I218" i="1"/>
  <c r="G40" i="5" l="1"/>
  <c r="G444" i="3"/>
  <c r="H210" i="7"/>
  <c r="I227" i="6"/>
  <c r="I360" i="5"/>
  <c r="I172" i="5"/>
  <c r="I255" i="3"/>
  <c r="I245" i="5"/>
  <c r="G47" i="7"/>
  <c r="H35" i="4"/>
  <c r="H48" i="4"/>
  <c r="G49" i="4"/>
  <c r="I375" i="3"/>
  <c r="G46" i="7"/>
  <c r="G38" i="5"/>
  <c r="I243" i="3"/>
  <c r="G41" i="3"/>
  <c r="H37" i="6"/>
  <c r="G45" i="4"/>
  <c r="G40" i="3"/>
  <c r="H210" i="6"/>
  <c r="I146" i="7"/>
  <c r="I325" i="5"/>
  <c r="I353" i="4"/>
  <c r="I197" i="3"/>
  <c r="G44" i="4"/>
  <c r="E51" i="3"/>
  <c r="H41" i="7"/>
  <c r="G38" i="7"/>
  <c r="G444" i="6"/>
  <c r="E132" i="7"/>
  <c r="H210" i="5"/>
  <c r="G51" i="5"/>
  <c r="G52" i="7"/>
  <c r="G37" i="6"/>
  <c r="G50" i="7"/>
  <c r="G39" i="6"/>
  <c r="H44" i="7"/>
  <c r="E42" i="7"/>
  <c r="H41" i="6"/>
  <c r="E49" i="7"/>
  <c r="H37" i="4"/>
  <c r="E47" i="7"/>
  <c r="H210" i="3"/>
  <c r="I255" i="6"/>
  <c r="H52" i="7"/>
  <c r="E42" i="3"/>
  <c r="H37" i="7"/>
  <c r="G40" i="4"/>
  <c r="I411" i="7"/>
  <c r="G52" i="6"/>
  <c r="G37" i="5"/>
  <c r="H34" i="7"/>
  <c r="I408" i="6"/>
  <c r="E51" i="4"/>
  <c r="E42" i="6"/>
  <c r="E49" i="6"/>
  <c r="H38" i="6"/>
  <c r="E47" i="3"/>
  <c r="H392" i="6"/>
  <c r="I182" i="4"/>
  <c r="I235" i="6"/>
  <c r="I227" i="3"/>
  <c r="I383" i="3"/>
  <c r="I364" i="4"/>
  <c r="I364" i="5"/>
  <c r="I360" i="3"/>
  <c r="I353" i="7"/>
  <c r="I361" i="6"/>
  <c r="I361" i="7"/>
  <c r="I380" i="6"/>
  <c r="I182" i="3"/>
  <c r="I411" i="4"/>
  <c r="I308" i="3"/>
  <c r="H47" i="3"/>
  <c r="G37" i="4"/>
  <c r="H340" i="5"/>
  <c r="G50" i="5"/>
  <c r="E37" i="7"/>
  <c r="G35" i="3"/>
  <c r="H34" i="6"/>
  <c r="H49" i="7"/>
  <c r="I198" i="5"/>
  <c r="I388" i="6"/>
  <c r="I617" i="3"/>
  <c r="H418" i="7"/>
  <c r="G44" i="3"/>
  <c r="G36" i="4"/>
  <c r="H35" i="5"/>
  <c r="H44" i="6"/>
  <c r="G444" i="4"/>
  <c r="E42" i="5"/>
  <c r="G49" i="3"/>
  <c r="H41" i="4"/>
  <c r="E49" i="5"/>
  <c r="G46" i="5"/>
  <c r="H45" i="5"/>
  <c r="I242" i="5"/>
  <c r="G41" i="6"/>
  <c r="G40" i="7"/>
  <c r="I437" i="6"/>
  <c r="H38" i="5"/>
  <c r="H52" i="4"/>
  <c r="H392" i="5"/>
  <c r="G51" i="4"/>
  <c r="I379" i="5"/>
  <c r="E49" i="3"/>
  <c r="E37" i="4"/>
  <c r="I333" i="6"/>
  <c r="I182" i="6"/>
  <c r="G37" i="3"/>
  <c r="G34" i="6"/>
  <c r="H51" i="4"/>
  <c r="E37" i="6"/>
  <c r="H34" i="5"/>
  <c r="H49" i="6"/>
  <c r="G44" i="7"/>
  <c r="G39" i="7"/>
  <c r="H35" i="3"/>
  <c r="H44" i="5"/>
  <c r="H48" i="7"/>
  <c r="E42" i="4"/>
  <c r="E49" i="4"/>
  <c r="G46" i="4"/>
  <c r="G41" i="5"/>
  <c r="G40" i="6"/>
  <c r="H38" i="4"/>
  <c r="G444" i="7"/>
  <c r="H392" i="4"/>
  <c r="G51" i="3"/>
  <c r="I255" i="7"/>
  <c r="I613" i="8"/>
  <c r="G17" i="6"/>
  <c r="G17" i="4"/>
  <c r="I180" i="3"/>
  <c r="I273" i="3"/>
  <c r="H50" i="4"/>
  <c r="I152" i="6"/>
  <c r="I286" i="4"/>
  <c r="H43" i="4"/>
  <c r="I321" i="3"/>
  <c r="I429" i="7"/>
  <c r="I131" i="4"/>
  <c r="I123" i="4"/>
  <c r="I114" i="7"/>
  <c r="I60" i="5"/>
  <c r="F8" i="5"/>
  <c r="I114" i="8"/>
  <c r="I208" i="8"/>
  <c r="F25" i="5"/>
  <c r="I77" i="5"/>
  <c r="I74" i="4"/>
  <c r="F22" i="4"/>
  <c r="G34" i="7"/>
  <c r="I61" i="4"/>
  <c r="F9" i="4"/>
  <c r="I62" i="6"/>
  <c r="F10" i="6"/>
  <c r="F27" i="7"/>
  <c r="I79" i="7"/>
  <c r="I72" i="4"/>
  <c r="F20" i="4"/>
  <c r="I219" i="3"/>
  <c r="B236" i="3"/>
  <c r="I71" i="6"/>
  <c r="F19" i="6"/>
  <c r="I60" i="6"/>
  <c r="F8" i="6"/>
  <c r="F24" i="5"/>
  <c r="I76" i="5"/>
  <c r="I163" i="5"/>
  <c r="I235" i="3"/>
  <c r="I130" i="5"/>
  <c r="I646" i="6"/>
  <c r="I646" i="4"/>
  <c r="I383" i="4"/>
  <c r="H366" i="3"/>
  <c r="I309" i="6"/>
  <c r="G288" i="6"/>
  <c r="I116" i="7"/>
  <c r="I146" i="5"/>
  <c r="I234" i="7"/>
  <c r="I234" i="3"/>
  <c r="I390" i="6"/>
  <c r="I310" i="4"/>
  <c r="I205" i="4"/>
  <c r="I137" i="5"/>
  <c r="I197" i="6"/>
  <c r="I361" i="5"/>
  <c r="I277" i="7"/>
  <c r="G392" i="4"/>
  <c r="I355" i="6"/>
  <c r="I373" i="6"/>
  <c r="I373" i="3"/>
  <c r="H340" i="4"/>
  <c r="G210" i="4"/>
  <c r="G210" i="6"/>
  <c r="E46" i="5"/>
  <c r="I385" i="6"/>
  <c r="I198" i="7"/>
  <c r="I388" i="4"/>
  <c r="C236" i="4"/>
  <c r="I617" i="4"/>
  <c r="I180" i="5"/>
  <c r="H418" i="3"/>
  <c r="G36" i="3"/>
  <c r="G42" i="4"/>
  <c r="H50" i="3"/>
  <c r="H39" i="7"/>
  <c r="E35" i="3"/>
  <c r="I387" i="6"/>
  <c r="G184" i="5"/>
  <c r="I171" i="6"/>
  <c r="H45" i="4"/>
  <c r="I206" i="3"/>
  <c r="I428" i="7"/>
  <c r="I437" i="5"/>
  <c r="I429" i="6"/>
  <c r="I423" i="5"/>
  <c r="E132" i="5"/>
  <c r="I613" i="36"/>
  <c r="I613" i="32"/>
  <c r="I73" i="6"/>
  <c r="F21" i="6"/>
  <c r="F24" i="4"/>
  <c r="I76" i="4"/>
  <c r="I260" i="34"/>
  <c r="I60" i="7"/>
  <c r="F8" i="7"/>
  <c r="I75" i="5"/>
  <c r="F23" i="5"/>
  <c r="I131" i="8"/>
  <c r="F23" i="4"/>
  <c r="I75" i="4"/>
  <c r="I61" i="5"/>
  <c r="F9" i="5"/>
  <c r="I73" i="4"/>
  <c r="F21" i="4"/>
  <c r="I143" i="5"/>
  <c r="I73" i="5"/>
  <c r="F21" i="5"/>
  <c r="I63" i="3"/>
  <c r="F11" i="3"/>
  <c r="I69" i="7"/>
  <c r="F17" i="7"/>
  <c r="H52" i="3"/>
  <c r="I245" i="4"/>
  <c r="F18" i="5"/>
  <c r="I70" i="5"/>
  <c r="I69" i="3"/>
  <c r="F17" i="3"/>
  <c r="E132" i="3"/>
  <c r="I117" i="3"/>
  <c r="I70" i="7"/>
  <c r="F18" i="7"/>
  <c r="F21" i="3"/>
  <c r="I73" i="3"/>
  <c r="I67" i="6"/>
  <c r="F15" i="6"/>
  <c r="I75" i="3"/>
  <c r="F23" i="3"/>
  <c r="I130" i="4"/>
  <c r="I309" i="7"/>
  <c r="I305" i="7"/>
  <c r="H366" i="7"/>
  <c r="I309" i="5"/>
  <c r="I310" i="3"/>
  <c r="I137" i="7"/>
  <c r="I277" i="3"/>
  <c r="G392" i="5"/>
  <c r="I114" i="6"/>
  <c r="I351" i="7"/>
  <c r="I69" i="6"/>
  <c r="F17" i="6"/>
  <c r="I63" i="4"/>
  <c r="F11" i="4"/>
  <c r="E132" i="6"/>
  <c r="I76" i="7"/>
  <c r="F24" i="7"/>
  <c r="I302" i="6"/>
  <c r="I126" i="7"/>
  <c r="I305" i="6"/>
  <c r="I646" i="7"/>
  <c r="I383" i="7"/>
  <c r="G366" i="7"/>
  <c r="G366" i="5"/>
  <c r="I309" i="4"/>
  <c r="G288" i="5"/>
  <c r="I118" i="7"/>
  <c r="I360" i="7"/>
  <c r="I116" i="6"/>
  <c r="I146" i="4"/>
  <c r="I146" i="3"/>
  <c r="I325" i="3"/>
  <c r="D96" i="3"/>
  <c r="I590" i="3"/>
  <c r="I234" i="4"/>
  <c r="I390" i="3"/>
  <c r="I241" i="6"/>
  <c r="I172" i="6"/>
  <c r="I137" i="4"/>
  <c r="I401" i="6"/>
  <c r="H340" i="7"/>
  <c r="I379" i="3"/>
  <c r="I380" i="5"/>
  <c r="I617" i="5"/>
  <c r="I180" i="6"/>
  <c r="H35" i="6"/>
  <c r="G42" i="7"/>
  <c r="H50" i="7"/>
  <c r="H44" i="3"/>
  <c r="I351" i="6"/>
  <c r="H39" i="3"/>
  <c r="E35" i="7"/>
  <c r="I180" i="32"/>
  <c r="I389" i="4"/>
  <c r="I387" i="5"/>
  <c r="I612" i="34"/>
  <c r="I171" i="3"/>
  <c r="I171" i="4"/>
  <c r="H45" i="3"/>
  <c r="G38" i="3"/>
  <c r="F96" i="1"/>
  <c r="I384" i="5"/>
  <c r="I206" i="6"/>
  <c r="H40" i="3"/>
  <c r="I437" i="3"/>
  <c r="I429" i="4"/>
  <c r="I114" i="4"/>
  <c r="I283" i="6"/>
  <c r="I219" i="4"/>
  <c r="I119" i="5"/>
  <c r="F13" i="6"/>
  <c r="I65" i="6"/>
  <c r="F16" i="7"/>
  <c r="I68" i="7"/>
  <c r="I155" i="7"/>
  <c r="I143" i="3"/>
  <c r="I68" i="3"/>
  <c r="F16" i="3"/>
  <c r="H33" i="4"/>
  <c r="I69" i="4"/>
  <c r="F17" i="4"/>
  <c r="F25" i="7"/>
  <c r="I77" i="7"/>
  <c r="F26" i="6"/>
  <c r="I78" i="6"/>
  <c r="I163" i="7"/>
  <c r="I119" i="4"/>
  <c r="I76" i="3"/>
  <c r="F24" i="3"/>
  <c r="I62" i="7"/>
  <c r="F10" i="7"/>
  <c r="I155" i="3"/>
  <c r="F7" i="7"/>
  <c r="I59" i="7"/>
  <c r="I65" i="4"/>
  <c r="F13" i="4"/>
  <c r="I119" i="3"/>
  <c r="F8" i="3"/>
  <c r="I60" i="3"/>
  <c r="I310" i="5"/>
  <c r="I277" i="4"/>
  <c r="H288" i="6"/>
  <c r="C236" i="3"/>
  <c r="I206" i="7"/>
  <c r="F27" i="3"/>
  <c r="I79" i="3"/>
  <c r="I227" i="7"/>
  <c r="I126" i="6"/>
  <c r="I364" i="7"/>
  <c r="I309" i="3"/>
  <c r="I118" i="5"/>
  <c r="I116" i="4"/>
  <c r="I390" i="7"/>
  <c r="I353" i="3"/>
  <c r="I197" i="5"/>
  <c r="I361" i="4"/>
  <c r="I299" i="6"/>
  <c r="G51" i="36"/>
  <c r="G52" i="34"/>
  <c r="H47" i="5"/>
  <c r="H340" i="3"/>
  <c r="G210" i="5"/>
  <c r="G35" i="4"/>
  <c r="I389" i="3"/>
  <c r="I379" i="7"/>
  <c r="I380" i="7"/>
  <c r="H418" i="6"/>
  <c r="H50" i="6"/>
  <c r="I351" i="5"/>
  <c r="E35" i="6"/>
  <c r="I385" i="5"/>
  <c r="I389" i="6"/>
  <c r="I375" i="6"/>
  <c r="I206" i="5"/>
  <c r="I429" i="3"/>
  <c r="G38" i="6"/>
  <c r="E47" i="5"/>
  <c r="I123" i="3"/>
  <c r="I283" i="7"/>
  <c r="I452" i="32"/>
  <c r="H444" i="3"/>
  <c r="I79" i="4"/>
  <c r="F27" i="4"/>
  <c r="I131" i="1"/>
  <c r="I242" i="7"/>
  <c r="F7" i="6"/>
  <c r="I59" i="6"/>
  <c r="H210" i="4"/>
  <c r="I74" i="3"/>
  <c r="F22" i="3"/>
  <c r="I242" i="3"/>
  <c r="I165" i="3"/>
  <c r="F22" i="6"/>
  <c r="I74" i="6"/>
  <c r="I163" i="4"/>
  <c r="I163" i="6"/>
  <c r="I61" i="6"/>
  <c r="F9" i="6"/>
  <c r="I374" i="32"/>
  <c r="I241" i="5"/>
  <c r="I355" i="5"/>
  <c r="G366" i="3"/>
  <c r="I116" i="5"/>
  <c r="E46" i="4"/>
  <c r="I180" i="4"/>
  <c r="I429" i="5"/>
  <c r="F8" i="4"/>
  <c r="I60" i="4"/>
  <c r="F26" i="4"/>
  <c r="I78" i="4"/>
  <c r="I302" i="5"/>
  <c r="I126" i="5"/>
  <c r="I305" i="4"/>
  <c r="I556" i="1"/>
  <c r="I646" i="5"/>
  <c r="I646" i="3"/>
  <c r="I383" i="6"/>
  <c r="I365" i="7"/>
  <c r="H366" i="4"/>
  <c r="G288" i="3"/>
  <c r="G288" i="4"/>
  <c r="I118" i="6"/>
  <c r="I590" i="7"/>
  <c r="I390" i="4"/>
  <c r="I241" i="3"/>
  <c r="I172" i="4"/>
  <c r="I308" i="4"/>
  <c r="I299" i="5"/>
  <c r="H33" i="7"/>
  <c r="G210" i="3"/>
  <c r="E46" i="3"/>
  <c r="E20" i="3" s="1"/>
  <c r="I389" i="7"/>
  <c r="I384" i="4"/>
  <c r="H418" i="5"/>
  <c r="I114" i="3"/>
  <c r="G36" i="7"/>
  <c r="H50" i="5"/>
  <c r="I351" i="4"/>
  <c r="E35" i="5"/>
  <c r="I173" i="6"/>
  <c r="H48" i="3"/>
  <c r="H43" i="7"/>
  <c r="I385" i="4"/>
  <c r="I389" i="5"/>
  <c r="I375" i="7"/>
  <c r="I380" i="3"/>
  <c r="I387" i="4"/>
  <c r="I171" i="5"/>
  <c r="I384" i="6"/>
  <c r="I206" i="4"/>
  <c r="H37" i="5"/>
  <c r="H40" i="6"/>
  <c r="I428" i="6"/>
  <c r="E47" i="4"/>
  <c r="I283" i="4"/>
  <c r="F17" i="5"/>
  <c r="I69" i="5"/>
  <c r="E53" i="34"/>
  <c r="I347" i="3"/>
  <c r="I219" i="6"/>
  <c r="I67" i="7"/>
  <c r="F15" i="7"/>
  <c r="I74" i="5"/>
  <c r="F22" i="5"/>
  <c r="I67" i="5"/>
  <c r="F15" i="5"/>
  <c r="I219" i="5"/>
  <c r="F10" i="5"/>
  <c r="I62" i="5"/>
  <c r="I219" i="7"/>
  <c r="F18" i="4"/>
  <c r="I70" i="4"/>
  <c r="H626" i="36"/>
  <c r="I245" i="7"/>
  <c r="I62" i="4"/>
  <c r="F10" i="4"/>
  <c r="I72" i="6"/>
  <c r="F20" i="6"/>
  <c r="I62" i="3"/>
  <c r="F10" i="3"/>
  <c r="I143" i="7"/>
  <c r="F26" i="7"/>
  <c r="I78" i="7"/>
  <c r="I174" i="6"/>
  <c r="F23" i="7"/>
  <c r="I75" i="7"/>
  <c r="I608" i="1"/>
  <c r="I155" i="5"/>
  <c r="I373" i="7"/>
  <c r="E46" i="6"/>
  <c r="I166" i="3"/>
  <c r="I388" i="5"/>
  <c r="C236" i="5"/>
  <c r="I130" i="3"/>
  <c r="I364" i="3"/>
  <c r="H366" i="5"/>
  <c r="I390" i="5"/>
  <c r="G392" i="3"/>
  <c r="I355" i="4"/>
  <c r="G42" i="3"/>
  <c r="H48" i="6"/>
  <c r="H43" i="3"/>
  <c r="I131" i="5"/>
  <c r="H40" i="7"/>
  <c r="F16" i="5"/>
  <c r="I68" i="5"/>
  <c r="I245" i="3"/>
  <c r="I67" i="4"/>
  <c r="F15" i="4"/>
  <c r="I78" i="3"/>
  <c r="F26" i="3"/>
  <c r="I174" i="5"/>
  <c r="I174" i="7"/>
  <c r="I235" i="5"/>
  <c r="I302" i="3"/>
  <c r="I227" i="5"/>
  <c r="I126" i="4"/>
  <c r="I130" i="7"/>
  <c r="I305" i="3"/>
  <c r="I305" i="5"/>
  <c r="I364" i="6"/>
  <c r="H366" i="6"/>
  <c r="G366" i="4"/>
  <c r="I118" i="4"/>
  <c r="I360" i="4"/>
  <c r="I325" i="6"/>
  <c r="I590" i="6"/>
  <c r="I310" i="7"/>
  <c r="I205" i="7"/>
  <c r="I197" i="4"/>
  <c r="I361" i="3"/>
  <c r="I198" i="4"/>
  <c r="I299" i="7"/>
  <c r="I277" i="6"/>
  <c r="G392" i="6"/>
  <c r="I355" i="7"/>
  <c r="H51" i="3"/>
  <c r="I384" i="3"/>
  <c r="I388" i="3"/>
  <c r="C236" i="7"/>
  <c r="H418" i="4"/>
  <c r="G36" i="6"/>
  <c r="I351" i="3"/>
  <c r="H39" i="6"/>
  <c r="E35" i="4"/>
  <c r="H43" i="6"/>
  <c r="I375" i="5"/>
  <c r="H288" i="7"/>
  <c r="H45" i="7"/>
  <c r="I385" i="7"/>
  <c r="I131" i="7"/>
  <c r="H40" i="5"/>
  <c r="I428" i="5"/>
  <c r="I437" i="7"/>
  <c r="I123" i="5"/>
  <c r="I123" i="6"/>
  <c r="I283" i="3"/>
  <c r="I321" i="5"/>
  <c r="F7" i="4"/>
  <c r="I59" i="4"/>
  <c r="F9" i="7"/>
  <c r="I61" i="7"/>
  <c r="F23" i="6"/>
  <c r="I75" i="6"/>
  <c r="F19" i="4"/>
  <c r="I71" i="4"/>
  <c r="I63" i="7"/>
  <c r="F11" i="7"/>
  <c r="F16" i="6"/>
  <c r="I68" i="6"/>
  <c r="F7" i="5"/>
  <c r="I59" i="5"/>
  <c r="F25" i="6"/>
  <c r="I77" i="6"/>
  <c r="I174" i="3"/>
  <c r="F13" i="7"/>
  <c r="I65" i="7"/>
  <c r="I67" i="3"/>
  <c r="F15" i="3"/>
  <c r="F7" i="3"/>
  <c r="I59" i="3"/>
  <c r="I77" i="3"/>
  <c r="F25" i="3"/>
  <c r="I77" i="4"/>
  <c r="F25" i="4"/>
  <c r="I174" i="4"/>
  <c r="F19" i="7"/>
  <c r="I71" i="7"/>
  <c r="F13" i="5"/>
  <c r="I65" i="5"/>
  <c r="I63" i="6"/>
  <c r="F11" i="6"/>
  <c r="I76" i="6"/>
  <c r="F24" i="6"/>
  <c r="I613" i="1"/>
  <c r="I61" i="3"/>
  <c r="F9" i="3"/>
  <c r="I590" i="4"/>
  <c r="I617" i="6"/>
  <c r="I171" i="7"/>
  <c r="I114" i="5"/>
  <c r="I72" i="3"/>
  <c r="F20" i="3"/>
  <c r="I68" i="4"/>
  <c r="F16" i="4"/>
  <c r="I242" i="4"/>
  <c r="F13" i="3"/>
  <c r="I65" i="3"/>
  <c r="I242" i="6"/>
  <c r="I302" i="4"/>
  <c r="I235" i="4"/>
  <c r="I227" i="4"/>
  <c r="I126" i="3"/>
  <c r="I130" i="6"/>
  <c r="I383" i="5"/>
  <c r="I208" i="4"/>
  <c r="G366" i="6"/>
  <c r="G288" i="7"/>
  <c r="I146" i="6"/>
  <c r="I590" i="5"/>
  <c r="I310" i="6"/>
  <c r="I205" i="6"/>
  <c r="I380" i="4"/>
  <c r="I311" i="34"/>
  <c r="I299" i="4"/>
  <c r="I277" i="5"/>
  <c r="G392" i="7"/>
  <c r="I355" i="3"/>
  <c r="I373" i="5"/>
  <c r="I373" i="4"/>
  <c r="H340" i="6"/>
  <c r="G210" i="7"/>
  <c r="E46" i="7"/>
  <c r="I384" i="7"/>
  <c r="I209" i="4"/>
  <c r="I388" i="7"/>
  <c r="C236" i="6"/>
  <c r="I180" i="7"/>
  <c r="G36" i="5"/>
  <c r="H35" i="7"/>
  <c r="G42" i="6"/>
  <c r="H39" i="4"/>
  <c r="I152" i="5"/>
  <c r="I286" i="3"/>
  <c r="H43" i="5"/>
  <c r="I321" i="4"/>
  <c r="I223" i="7"/>
  <c r="G46" i="6"/>
  <c r="H288" i="3"/>
  <c r="H45" i="6"/>
  <c r="H40" i="4"/>
  <c r="I428" i="4"/>
  <c r="I131" i="6"/>
  <c r="I123" i="7"/>
  <c r="G51" i="7"/>
  <c r="I379" i="4"/>
  <c r="I283" i="5"/>
  <c r="I321" i="6"/>
  <c r="I374" i="8"/>
  <c r="I74" i="7"/>
  <c r="F22" i="7"/>
  <c r="I131" i="3"/>
  <c r="I143" i="4"/>
  <c r="F11" i="5"/>
  <c r="I63" i="5"/>
  <c r="F27" i="5"/>
  <c r="I79" i="5"/>
  <c r="I191" i="3"/>
  <c r="I191" i="5"/>
  <c r="F19" i="5"/>
  <c r="I71" i="5"/>
  <c r="I78" i="5"/>
  <c r="F26" i="5"/>
  <c r="I71" i="3"/>
  <c r="F19" i="3"/>
  <c r="I163" i="3"/>
  <c r="I143" i="6"/>
  <c r="I72" i="5"/>
  <c r="F20" i="5"/>
  <c r="I73" i="7"/>
  <c r="F21" i="7"/>
  <c r="B184" i="7"/>
  <c r="I399" i="4"/>
  <c r="I166" i="32"/>
  <c r="I166" i="8"/>
  <c r="I374" i="1"/>
  <c r="I608" i="32"/>
  <c r="I608" i="36"/>
  <c r="I398" i="7"/>
  <c r="I399" i="7"/>
  <c r="I399" i="6"/>
  <c r="I399" i="3"/>
  <c r="I612" i="32"/>
  <c r="I612" i="36"/>
  <c r="I131" i="34"/>
  <c r="I131" i="35"/>
  <c r="B184" i="4"/>
  <c r="I613" i="5"/>
  <c r="I201" i="6"/>
  <c r="I276" i="4"/>
  <c r="I201" i="5"/>
  <c r="I276" i="3"/>
  <c r="I365" i="32"/>
  <c r="I207" i="36"/>
  <c r="I155" i="36"/>
  <c r="I391" i="35"/>
  <c r="I391" i="34"/>
  <c r="I311" i="32"/>
  <c r="H626" i="1"/>
  <c r="H52" i="32"/>
  <c r="H52" i="1"/>
  <c r="I312" i="8"/>
  <c r="I156" i="32"/>
  <c r="I156" i="36"/>
  <c r="I363" i="36"/>
  <c r="I287" i="36"/>
  <c r="I286" i="8"/>
  <c r="I286" i="32"/>
  <c r="G104" i="5"/>
  <c r="G26" i="5" s="1"/>
  <c r="I434" i="5"/>
  <c r="I434" i="7"/>
  <c r="I434" i="3"/>
  <c r="I252" i="7"/>
  <c r="I252" i="3"/>
  <c r="I303" i="7"/>
  <c r="C43" i="3"/>
  <c r="C43" i="5"/>
  <c r="C43" i="6"/>
  <c r="C43" i="7"/>
  <c r="I365" i="36"/>
  <c r="I365" i="8"/>
  <c r="I180" i="8"/>
  <c r="I209" i="32"/>
  <c r="I209" i="8"/>
  <c r="I207" i="1"/>
  <c r="I364" i="1"/>
  <c r="I348" i="32"/>
  <c r="I313" i="32"/>
  <c r="I311" i="1"/>
  <c r="I285" i="34"/>
  <c r="I285" i="36"/>
  <c r="G51" i="32"/>
  <c r="I270" i="8"/>
  <c r="I181" i="32"/>
  <c r="I312" i="32"/>
  <c r="I208" i="32"/>
  <c r="I156" i="1"/>
  <c r="I156" i="8"/>
  <c r="I286" i="1"/>
  <c r="I286" i="36"/>
  <c r="I235" i="1"/>
  <c r="E93" i="3"/>
  <c r="E93" i="5"/>
  <c r="E93" i="6"/>
  <c r="D93" i="6"/>
  <c r="C35" i="4"/>
  <c r="I415" i="4"/>
  <c r="I415" i="5"/>
  <c r="H94" i="3"/>
  <c r="D97" i="7"/>
  <c r="I365" i="1"/>
  <c r="I182" i="32"/>
  <c r="I182" i="1"/>
  <c r="I207" i="8"/>
  <c r="I183" i="32"/>
  <c r="I391" i="8"/>
  <c r="I364" i="32"/>
  <c r="I364" i="36"/>
  <c r="I311" i="36"/>
  <c r="I285" i="1"/>
  <c r="I234" i="8"/>
  <c r="I181" i="36"/>
  <c r="I312" i="1"/>
  <c r="I363" i="8"/>
  <c r="I287" i="1"/>
  <c r="I235" i="32"/>
  <c r="I235" i="36"/>
  <c r="I233" i="1"/>
  <c r="I323" i="4"/>
  <c r="I323" i="3"/>
  <c r="I323" i="7"/>
  <c r="I323" i="6"/>
  <c r="I182" i="36"/>
  <c r="I207" i="32"/>
  <c r="I155" i="1"/>
  <c r="I391" i="1"/>
  <c r="I364" i="8"/>
  <c r="I311" i="8"/>
  <c r="I234" i="36"/>
  <c r="H53" i="8"/>
  <c r="I181" i="1"/>
  <c r="I287" i="8"/>
  <c r="I286" i="34"/>
  <c r="I235" i="8"/>
  <c r="I233" i="8"/>
  <c r="H93" i="5"/>
  <c r="H15" i="5" s="1"/>
  <c r="H93" i="7"/>
  <c r="H15" i="7" s="1"/>
  <c r="H93" i="4"/>
  <c r="H15" i="4" s="1"/>
  <c r="H93" i="3"/>
  <c r="H15" i="3" s="1"/>
  <c r="G93" i="4"/>
  <c r="G15" i="4" s="1"/>
  <c r="G93" i="3"/>
  <c r="G15" i="3" s="1"/>
  <c r="G93" i="6"/>
  <c r="G15" i="6" s="1"/>
  <c r="G93" i="7"/>
  <c r="G15" i="7" s="1"/>
  <c r="I407" i="5"/>
  <c r="I606" i="3"/>
  <c r="I443" i="6"/>
  <c r="H52" i="34"/>
  <c r="G101" i="6"/>
  <c r="G23" i="6" s="1"/>
  <c r="I364" i="34"/>
  <c r="H98" i="7"/>
  <c r="H20" i="7" s="1"/>
  <c r="C98" i="6"/>
  <c r="C98" i="3"/>
  <c r="I313" i="34"/>
  <c r="G50" i="34"/>
  <c r="H100" i="4"/>
  <c r="H22" i="4" s="1"/>
  <c r="E100" i="5"/>
  <c r="G95" i="6"/>
  <c r="G95" i="3"/>
  <c r="G17" i="3" s="1"/>
  <c r="G95" i="4"/>
  <c r="D88" i="41"/>
  <c r="D96" i="4"/>
  <c r="C96" i="7"/>
  <c r="H96" i="4"/>
  <c r="H18" i="4" s="1"/>
  <c r="E96" i="5"/>
  <c r="E96" i="6"/>
  <c r="B96" i="7"/>
  <c r="G96" i="4"/>
  <c r="G18" i="4" s="1"/>
  <c r="D96" i="5"/>
  <c r="D96" i="7"/>
  <c r="E96" i="7"/>
  <c r="D88" i="43"/>
  <c r="I287" i="34"/>
  <c r="I261" i="35"/>
  <c r="G53" i="34"/>
  <c r="I365" i="34"/>
  <c r="I442" i="34"/>
  <c r="I643" i="5"/>
  <c r="I426" i="5"/>
  <c r="I426" i="4"/>
  <c r="I426" i="3"/>
  <c r="I423" i="7"/>
  <c r="I247" i="4"/>
  <c r="I247" i="6"/>
  <c r="I247" i="3"/>
  <c r="I433" i="3"/>
  <c r="H53" i="34"/>
  <c r="H101" i="4"/>
  <c r="H23" i="4" s="1"/>
  <c r="H101" i="6"/>
  <c r="H23" i="6" s="1"/>
  <c r="H101" i="3"/>
  <c r="H23" i="3" s="1"/>
  <c r="H101" i="7"/>
  <c r="H23" i="7" s="1"/>
  <c r="C101" i="4"/>
  <c r="C101" i="3"/>
  <c r="H50" i="34"/>
  <c r="E98" i="3"/>
  <c r="E98" i="7"/>
  <c r="E98" i="5"/>
  <c r="G98" i="7"/>
  <c r="G20" i="7" s="1"/>
  <c r="G98" i="3"/>
  <c r="G20" i="3" s="1"/>
  <c r="I208" i="34"/>
  <c r="I183" i="34"/>
  <c r="I312" i="34"/>
  <c r="G51" i="34"/>
  <c r="D100" i="5"/>
  <c r="D100" i="4"/>
  <c r="D100" i="3"/>
  <c r="D100" i="7"/>
  <c r="D100" i="6"/>
  <c r="H95" i="5"/>
  <c r="H95" i="4"/>
  <c r="H95" i="3"/>
  <c r="H95" i="7"/>
  <c r="H95" i="6"/>
  <c r="I234" i="34"/>
  <c r="I230" i="4"/>
  <c r="I230" i="3"/>
  <c r="I609" i="5"/>
  <c r="I609" i="6"/>
  <c r="I426" i="7"/>
  <c r="I426" i="6"/>
  <c r="I423" i="3"/>
  <c r="I301" i="3"/>
  <c r="I244" i="3"/>
  <c r="I247" i="5"/>
  <c r="I247" i="7"/>
  <c r="I433" i="6"/>
  <c r="I285" i="35"/>
  <c r="I182" i="35"/>
  <c r="I364" i="35"/>
  <c r="I312" i="35"/>
  <c r="I209" i="35"/>
  <c r="H52" i="35"/>
  <c r="E53" i="35"/>
  <c r="I207" i="35"/>
  <c r="I442" i="35"/>
  <c r="I181" i="35"/>
  <c r="H50" i="35"/>
  <c r="H53" i="35"/>
  <c r="I287" i="35"/>
  <c r="I234" i="35"/>
  <c r="I260" i="35"/>
  <c r="I233" i="35"/>
  <c r="G50" i="35"/>
  <c r="I311" i="35"/>
  <c r="I235" i="35"/>
  <c r="I155" i="35" l="1"/>
  <c r="I182" i="34"/>
  <c r="G95" i="7"/>
  <c r="G17" i="7" s="1"/>
  <c r="I234" i="32"/>
  <c r="E93" i="4"/>
  <c r="I209" i="36"/>
  <c r="I157" i="1"/>
  <c r="I218" i="32"/>
  <c r="I279" i="5"/>
  <c r="B184" i="5"/>
  <c r="I363" i="34"/>
  <c r="I223" i="5"/>
  <c r="I287" i="5"/>
  <c r="I230" i="6"/>
  <c r="I207" i="34"/>
  <c r="I391" i="32"/>
  <c r="I155" i="8"/>
  <c r="I639" i="4"/>
  <c r="C34" i="3"/>
  <c r="C34" i="5"/>
  <c r="I223" i="6"/>
  <c r="H42" i="7"/>
  <c r="I433" i="7"/>
  <c r="E101" i="4"/>
  <c r="E23" i="4" s="1"/>
  <c r="H52" i="8"/>
  <c r="H626" i="32"/>
  <c r="I201" i="3"/>
  <c r="B236" i="5"/>
  <c r="B236" i="4"/>
  <c r="I287" i="4"/>
  <c r="I365" i="5"/>
  <c r="I154" i="36"/>
  <c r="H444" i="5"/>
  <c r="I365" i="35"/>
  <c r="E101" i="6"/>
  <c r="E23" i="6" s="1"/>
  <c r="I235" i="34"/>
  <c r="I606" i="7"/>
  <c r="H53" i="36"/>
  <c r="I208" i="36"/>
  <c r="H53" i="1"/>
  <c r="I279" i="7"/>
  <c r="H17" i="6"/>
  <c r="C34" i="6"/>
  <c r="I362" i="36"/>
  <c r="E20" i="5"/>
  <c r="I391" i="4"/>
  <c r="I313" i="35"/>
  <c r="G53" i="35"/>
  <c r="I208" i="35"/>
  <c r="I612" i="35"/>
  <c r="I433" i="5"/>
  <c r="G98" i="4"/>
  <c r="G20" i="4" s="1"/>
  <c r="I632" i="3"/>
  <c r="I643" i="3"/>
  <c r="C98" i="5"/>
  <c r="D98" i="7"/>
  <c r="G101" i="7"/>
  <c r="G23" i="7" s="1"/>
  <c r="G101" i="4"/>
  <c r="G23" i="4" s="1"/>
  <c r="I443" i="3"/>
  <c r="I157" i="32"/>
  <c r="H52" i="36"/>
  <c r="I606" i="5"/>
  <c r="H94" i="7"/>
  <c r="H16" i="7" s="1"/>
  <c r="H94" i="5"/>
  <c r="C43" i="4"/>
  <c r="I181" i="8"/>
  <c r="I407" i="7"/>
  <c r="I407" i="3"/>
  <c r="I621" i="5"/>
  <c r="B35" i="3"/>
  <c r="I206" i="1"/>
  <c r="E20" i="7"/>
  <c r="H42" i="6"/>
  <c r="I182" i="8"/>
  <c r="I209" i="1"/>
  <c r="H53" i="32"/>
  <c r="I365" i="3"/>
  <c r="I362" i="32"/>
  <c r="I209" i="7"/>
  <c r="H444" i="6"/>
  <c r="E53" i="3"/>
  <c r="I124" i="6"/>
  <c r="I313" i="36"/>
  <c r="D97" i="4"/>
  <c r="I415" i="3"/>
  <c r="H50" i="8"/>
  <c r="I362" i="1"/>
  <c r="I414" i="4"/>
  <c r="I337" i="5"/>
  <c r="I254" i="7"/>
  <c r="C36" i="3"/>
  <c r="E36" i="5"/>
  <c r="I354" i="3"/>
  <c r="I609" i="7"/>
  <c r="I403" i="7"/>
  <c r="G184" i="6"/>
  <c r="E39" i="6"/>
  <c r="H184" i="5"/>
  <c r="I582" i="42"/>
  <c r="E34" i="4"/>
  <c r="I401" i="4"/>
  <c r="I400" i="6"/>
  <c r="I391" i="6"/>
  <c r="I270" i="1"/>
  <c r="I183" i="1"/>
  <c r="I169" i="6"/>
  <c r="I348" i="7"/>
  <c r="I294" i="7"/>
  <c r="I233" i="6"/>
  <c r="I208" i="1"/>
  <c r="I209" i="3"/>
  <c r="I293" i="5"/>
  <c r="I166" i="4"/>
  <c r="I233" i="5"/>
  <c r="I140" i="7"/>
  <c r="I169" i="4"/>
  <c r="I365" i="6"/>
  <c r="I623" i="32"/>
  <c r="I140" i="3"/>
  <c r="I183" i="8"/>
  <c r="I286" i="35"/>
  <c r="I183" i="35"/>
  <c r="I156" i="35"/>
  <c r="I244" i="4"/>
  <c r="B47" i="3"/>
  <c r="I593" i="6"/>
  <c r="I593" i="3"/>
  <c r="I608" i="34"/>
  <c r="I640" i="6"/>
  <c r="B98" i="7"/>
  <c r="I592" i="7"/>
  <c r="G98" i="6"/>
  <c r="G20" i="6" s="1"/>
  <c r="C101" i="6"/>
  <c r="I647" i="4"/>
  <c r="I633" i="7"/>
  <c r="I124" i="5"/>
  <c r="I249" i="7"/>
  <c r="H314" i="6"/>
  <c r="G314" i="3"/>
  <c r="I156" i="34"/>
  <c r="H96" i="6"/>
  <c r="H18" i="6" s="1"/>
  <c r="C96" i="6"/>
  <c r="H96" i="7"/>
  <c r="H18" i="7" s="1"/>
  <c r="I644" i="6"/>
  <c r="I644" i="5"/>
  <c r="I209" i="34"/>
  <c r="C98" i="7"/>
  <c r="C98" i="4"/>
  <c r="D98" i="3"/>
  <c r="G101" i="3"/>
  <c r="G23" i="3" s="1"/>
  <c r="I651" i="5"/>
  <c r="C184" i="5"/>
  <c r="I606" i="6"/>
  <c r="G50" i="8"/>
  <c r="I157" i="36"/>
  <c r="I363" i="1"/>
  <c r="G418" i="5"/>
  <c r="C39" i="6"/>
  <c r="G52" i="1"/>
  <c r="I313" i="8"/>
  <c r="D97" i="3"/>
  <c r="I332" i="6"/>
  <c r="H94" i="4"/>
  <c r="I313" i="1"/>
  <c r="I414" i="6"/>
  <c r="I254" i="6"/>
  <c r="G53" i="8"/>
  <c r="E36" i="3"/>
  <c r="I354" i="6"/>
  <c r="D47" i="6"/>
  <c r="D47" i="4"/>
  <c r="I301" i="7"/>
  <c r="D33" i="7"/>
  <c r="G184" i="3"/>
  <c r="I224" i="3"/>
  <c r="D47" i="5"/>
  <c r="I192" i="5"/>
  <c r="I224" i="4"/>
  <c r="E39" i="5"/>
  <c r="H184" i="7"/>
  <c r="C626" i="32"/>
  <c r="I398" i="6"/>
  <c r="I381" i="5"/>
  <c r="I372" i="5"/>
  <c r="I401" i="3"/>
  <c r="I391" i="5"/>
  <c r="I225" i="7"/>
  <c r="I225" i="6"/>
  <c r="I452" i="8"/>
  <c r="I206" i="8"/>
  <c r="I391" i="7"/>
  <c r="I612" i="1"/>
  <c r="I348" i="6"/>
  <c r="B236" i="7"/>
  <c r="I200" i="6"/>
  <c r="I294" i="4"/>
  <c r="C34" i="4"/>
  <c r="I200" i="5"/>
  <c r="D44" i="5"/>
  <c r="D18" i="5" s="1"/>
  <c r="I391" i="3"/>
  <c r="I200" i="4"/>
  <c r="I348" i="3"/>
  <c r="I223" i="3"/>
  <c r="I363" i="35"/>
  <c r="I154" i="8"/>
  <c r="G42" i="5"/>
  <c r="I287" i="3"/>
  <c r="I582" i="35"/>
  <c r="B47" i="4"/>
  <c r="I632" i="4"/>
  <c r="I593" i="5"/>
  <c r="G314" i="5"/>
  <c r="E100" i="4"/>
  <c r="I256" i="6"/>
  <c r="I620" i="3"/>
  <c r="I273" i="5"/>
  <c r="E34" i="7"/>
  <c r="I530" i="1"/>
  <c r="I348" i="4"/>
  <c r="I293" i="7"/>
  <c r="I611" i="36"/>
  <c r="B47" i="6"/>
  <c r="I230" i="5"/>
  <c r="I650" i="6"/>
  <c r="I640" i="5"/>
  <c r="I261" i="34"/>
  <c r="B98" i="5"/>
  <c r="I592" i="5"/>
  <c r="I244" i="6"/>
  <c r="I157" i="7"/>
  <c r="I631" i="5"/>
  <c r="I633" i="6"/>
  <c r="I643" i="6"/>
  <c r="H314" i="5"/>
  <c r="G96" i="5"/>
  <c r="G18" i="5" s="1"/>
  <c r="C96" i="5"/>
  <c r="G96" i="7"/>
  <c r="G18" i="7" s="1"/>
  <c r="C100" i="5"/>
  <c r="E100" i="3"/>
  <c r="I644" i="4"/>
  <c r="C184" i="4"/>
  <c r="I407" i="4"/>
  <c r="G94" i="5"/>
  <c r="H50" i="36"/>
  <c r="I397" i="4"/>
  <c r="G51" i="1"/>
  <c r="I218" i="8"/>
  <c r="G52" i="8"/>
  <c r="H104" i="4"/>
  <c r="H26" i="4" s="1"/>
  <c r="D97" i="5"/>
  <c r="H97" i="6"/>
  <c r="C97" i="4"/>
  <c r="I371" i="3"/>
  <c r="I121" i="4"/>
  <c r="I415" i="7"/>
  <c r="B93" i="6"/>
  <c r="E53" i="8"/>
  <c r="E48" i="4"/>
  <c r="E22" i="4" s="1"/>
  <c r="E48" i="3"/>
  <c r="I357" i="3"/>
  <c r="I256" i="7"/>
  <c r="I303" i="4"/>
  <c r="I260" i="36"/>
  <c r="G104" i="7"/>
  <c r="G26" i="7" s="1"/>
  <c r="G104" i="4"/>
  <c r="G26" i="4" s="1"/>
  <c r="I337" i="3"/>
  <c r="I436" i="7"/>
  <c r="I254" i="4"/>
  <c r="I620" i="7"/>
  <c r="G53" i="1"/>
  <c r="G97" i="7"/>
  <c r="G19" i="7" s="1"/>
  <c r="E97" i="5"/>
  <c r="C36" i="6"/>
  <c r="I273" i="4"/>
  <c r="I354" i="4"/>
  <c r="D47" i="3"/>
  <c r="B184" i="6"/>
  <c r="I192" i="4"/>
  <c r="I250" i="4"/>
  <c r="H626" i="34"/>
  <c r="I646" i="42"/>
  <c r="I605" i="3"/>
  <c r="I381" i="3"/>
  <c r="I605" i="7"/>
  <c r="H444" i="4"/>
  <c r="H184" i="3"/>
  <c r="H184" i="6"/>
  <c r="I401" i="5"/>
  <c r="I639" i="7"/>
  <c r="B39" i="4"/>
  <c r="I624" i="1"/>
  <c r="I293" i="4"/>
  <c r="D44" i="7"/>
  <c r="D18" i="7" s="1"/>
  <c r="I200" i="7"/>
  <c r="I223" i="4"/>
  <c r="I287" i="7"/>
  <c r="I218" i="6"/>
  <c r="I295" i="5"/>
  <c r="I131" i="32"/>
  <c r="I233" i="3"/>
  <c r="H36" i="6"/>
  <c r="H132" i="6"/>
  <c r="I155" i="32"/>
  <c r="D39" i="5"/>
  <c r="I169" i="5"/>
  <c r="G100" i="4"/>
  <c r="G22" i="4" s="1"/>
  <c r="E96" i="3"/>
  <c r="I403" i="4"/>
  <c r="I244" i="7"/>
  <c r="I647" i="7"/>
  <c r="I181" i="34"/>
  <c r="C96" i="3"/>
  <c r="H100" i="5"/>
  <c r="H22" i="5" s="1"/>
  <c r="I260" i="32"/>
  <c r="I323" i="5"/>
  <c r="B37" i="5"/>
  <c r="I371" i="6"/>
  <c r="I337" i="4"/>
  <c r="D46" i="7"/>
  <c r="I332" i="3"/>
  <c r="I173" i="7"/>
  <c r="I639" i="6"/>
  <c r="C47" i="5"/>
  <c r="I230" i="7"/>
  <c r="I650" i="5"/>
  <c r="I650" i="4"/>
  <c r="I640" i="7"/>
  <c r="E101" i="5"/>
  <c r="E23" i="5" s="1"/>
  <c r="H101" i="5"/>
  <c r="H23" i="5" s="1"/>
  <c r="G158" i="7"/>
  <c r="I633" i="5"/>
  <c r="I614" i="6"/>
  <c r="I632" i="7"/>
  <c r="I642" i="7"/>
  <c r="H96" i="3"/>
  <c r="C100" i="7"/>
  <c r="C100" i="4"/>
  <c r="E100" i="6"/>
  <c r="I644" i="3"/>
  <c r="H98" i="4"/>
  <c r="H20" i="4" s="1"/>
  <c r="I641" i="4"/>
  <c r="H51" i="8"/>
  <c r="G94" i="7"/>
  <c r="G93" i="5"/>
  <c r="G15" i="5" s="1"/>
  <c r="I397" i="5"/>
  <c r="E104" i="5"/>
  <c r="H104" i="6"/>
  <c r="H26" i="6" s="1"/>
  <c r="H104" i="5"/>
  <c r="H26" i="5" s="1"/>
  <c r="G53" i="32"/>
  <c r="I285" i="32"/>
  <c r="D97" i="6"/>
  <c r="H97" i="7"/>
  <c r="C97" i="5"/>
  <c r="I121" i="5"/>
  <c r="I415" i="6"/>
  <c r="B93" i="5"/>
  <c r="I234" i="1"/>
  <c r="E48" i="7"/>
  <c r="I357" i="5"/>
  <c r="I256" i="4"/>
  <c r="I303" i="3"/>
  <c r="I434" i="6"/>
  <c r="G104" i="3"/>
  <c r="G26" i="3" s="1"/>
  <c r="I436" i="6"/>
  <c r="I620" i="6"/>
  <c r="G97" i="3"/>
  <c r="G19" i="3" s="1"/>
  <c r="I374" i="3"/>
  <c r="C36" i="5"/>
  <c r="I273" i="7"/>
  <c r="I348" i="1"/>
  <c r="I354" i="7"/>
  <c r="I201" i="4"/>
  <c r="D47" i="7"/>
  <c r="I286" i="5"/>
  <c r="I614" i="3"/>
  <c r="I605" i="6"/>
  <c r="I250" i="6"/>
  <c r="I250" i="5"/>
  <c r="I398" i="4"/>
  <c r="I624" i="36"/>
  <c r="I381" i="7"/>
  <c r="I443" i="7"/>
  <c r="I173" i="3"/>
  <c r="I398" i="3"/>
  <c r="I233" i="4"/>
  <c r="I218" i="4"/>
  <c r="D236" i="4"/>
  <c r="I209" i="6"/>
  <c r="I252" i="4"/>
  <c r="H42" i="4"/>
  <c r="H16" i="4" s="1"/>
  <c r="H288" i="4"/>
  <c r="I154" i="32"/>
  <c r="I189" i="7"/>
  <c r="C626" i="1"/>
  <c r="I294" i="5"/>
  <c r="I114" i="32"/>
  <c r="I611" i="32"/>
  <c r="G132" i="4"/>
  <c r="I294" i="6"/>
  <c r="I295" i="6"/>
  <c r="B35" i="6"/>
  <c r="I623" i="34"/>
  <c r="H36" i="7"/>
  <c r="H132" i="7"/>
  <c r="C34" i="7"/>
  <c r="H100" i="7"/>
  <c r="H22" i="7" s="1"/>
  <c r="I592" i="4"/>
  <c r="B98" i="4"/>
  <c r="I433" i="4"/>
  <c r="I157" i="6"/>
  <c r="I631" i="6"/>
  <c r="I651" i="7"/>
  <c r="C39" i="5"/>
  <c r="I224" i="6"/>
  <c r="I403" i="6"/>
  <c r="I556" i="8"/>
  <c r="D44" i="3"/>
  <c r="D18" i="3" s="1"/>
  <c r="I200" i="3"/>
  <c r="D39" i="7"/>
  <c r="I169" i="7"/>
  <c r="H18" i="3"/>
  <c r="I299" i="3"/>
  <c r="I611" i="35"/>
  <c r="I624" i="35"/>
  <c r="C47" i="3"/>
  <c r="G100" i="3"/>
  <c r="G22" i="3" s="1"/>
  <c r="E101" i="7"/>
  <c r="E23" i="7" s="1"/>
  <c r="I647" i="5"/>
  <c r="I631" i="4"/>
  <c r="I124" i="7"/>
  <c r="I632" i="5"/>
  <c r="I632" i="6"/>
  <c r="G314" i="4"/>
  <c r="G314" i="7"/>
  <c r="H314" i="4"/>
  <c r="E96" i="4"/>
  <c r="I642" i="3"/>
  <c r="C100" i="3"/>
  <c r="H98" i="6"/>
  <c r="H20" i="6" s="1"/>
  <c r="H98" i="3"/>
  <c r="H20" i="3" s="1"/>
  <c r="I641" i="5"/>
  <c r="I641" i="3"/>
  <c r="I651" i="4"/>
  <c r="I651" i="3"/>
  <c r="I121" i="6"/>
  <c r="I296" i="3"/>
  <c r="I301" i="6"/>
  <c r="G94" i="3"/>
  <c r="G16" i="3" s="1"/>
  <c r="G94" i="4"/>
  <c r="H50" i="32"/>
  <c r="G52" i="36"/>
  <c r="E53" i="1"/>
  <c r="I397" i="6"/>
  <c r="G418" i="7"/>
  <c r="C39" i="3"/>
  <c r="I377" i="3"/>
  <c r="E104" i="7"/>
  <c r="H104" i="7"/>
  <c r="H26" i="7" s="1"/>
  <c r="H97" i="4"/>
  <c r="H19" i="4" s="1"/>
  <c r="H97" i="3"/>
  <c r="C97" i="6"/>
  <c r="I296" i="6"/>
  <c r="H51" i="1"/>
  <c r="E93" i="7"/>
  <c r="E53" i="32"/>
  <c r="I348" i="8"/>
  <c r="E48" i="6"/>
  <c r="E22" i="6" s="1"/>
  <c r="I357" i="7"/>
  <c r="G104" i="6"/>
  <c r="G26" i="6" s="1"/>
  <c r="I436" i="5"/>
  <c r="I254" i="3"/>
  <c r="I620" i="5"/>
  <c r="G97" i="5"/>
  <c r="G19" i="5" s="1"/>
  <c r="G97" i="6"/>
  <c r="G19" i="6" s="1"/>
  <c r="E36" i="7"/>
  <c r="I301" i="5"/>
  <c r="I609" i="4"/>
  <c r="I276" i="6"/>
  <c r="I286" i="6"/>
  <c r="I613" i="4"/>
  <c r="I614" i="5"/>
  <c r="I605" i="5"/>
  <c r="I250" i="7"/>
  <c r="G184" i="7"/>
  <c r="I398" i="5"/>
  <c r="I381" i="6"/>
  <c r="E34" i="5"/>
  <c r="I372" i="7"/>
  <c r="I400" i="4"/>
  <c r="D43" i="6"/>
  <c r="I279" i="6"/>
  <c r="I279" i="3"/>
  <c r="I414" i="3"/>
  <c r="I639" i="3"/>
  <c r="I646" i="41"/>
  <c r="H17" i="5"/>
  <c r="I423" i="4"/>
  <c r="H19" i="7"/>
  <c r="H626" i="35"/>
  <c r="H17" i="7"/>
  <c r="I148" i="6"/>
  <c r="D39" i="3"/>
  <c r="I169" i="3"/>
  <c r="C626" i="36"/>
  <c r="B37" i="4"/>
  <c r="I624" i="32"/>
  <c r="I365" i="4"/>
  <c r="H36" i="4"/>
  <c r="H132" i="4"/>
  <c r="I148" i="3"/>
  <c r="I611" i="1"/>
  <c r="I218" i="5"/>
  <c r="H51" i="35"/>
  <c r="H17" i="4"/>
  <c r="G418" i="4"/>
  <c r="B184" i="3"/>
  <c r="H42" i="3"/>
  <c r="H16" i="3" s="1"/>
  <c r="I593" i="4"/>
  <c r="I631" i="7"/>
  <c r="I124" i="3"/>
  <c r="D96" i="6"/>
  <c r="H100" i="3"/>
  <c r="D46" i="4"/>
  <c r="B98" i="3"/>
  <c r="I592" i="3"/>
  <c r="I244" i="5"/>
  <c r="E100" i="7"/>
  <c r="G50" i="36"/>
  <c r="I260" i="8"/>
  <c r="I121" i="3"/>
  <c r="I357" i="6"/>
  <c r="I296" i="1"/>
  <c r="I403" i="3"/>
  <c r="I639" i="5"/>
  <c r="I293" i="6"/>
  <c r="I114" i="1"/>
  <c r="H19" i="3"/>
  <c r="G16" i="7"/>
  <c r="I157" i="34"/>
  <c r="I218" i="7"/>
  <c r="G51" i="35"/>
  <c r="I301" i="4"/>
  <c r="B47" i="7"/>
  <c r="I125" i="7"/>
  <c r="I613" i="35"/>
  <c r="C33" i="3"/>
  <c r="I137" i="3"/>
  <c r="C47" i="6"/>
  <c r="C47" i="4"/>
  <c r="I650" i="3"/>
  <c r="G100" i="5"/>
  <c r="G22" i="5" s="1"/>
  <c r="G100" i="6"/>
  <c r="G22" i="6" s="1"/>
  <c r="I640" i="4"/>
  <c r="G98" i="5"/>
  <c r="G20" i="5" s="1"/>
  <c r="E98" i="6"/>
  <c r="E20" i="6" s="1"/>
  <c r="C101" i="5"/>
  <c r="E101" i="3"/>
  <c r="E23" i="3" s="1"/>
  <c r="G158" i="3"/>
  <c r="G158" i="4"/>
  <c r="I631" i="3"/>
  <c r="I633" i="4"/>
  <c r="I614" i="4"/>
  <c r="I643" i="4"/>
  <c r="H314" i="7"/>
  <c r="C96" i="4"/>
  <c r="H96" i="5"/>
  <c r="H18" i="5" s="1"/>
  <c r="G95" i="5"/>
  <c r="G17" i="5" s="1"/>
  <c r="C100" i="6"/>
  <c r="I621" i="7"/>
  <c r="I644" i="7"/>
  <c r="D98" i="4"/>
  <c r="H98" i="5"/>
  <c r="H20" i="5" s="1"/>
  <c r="D101" i="4"/>
  <c r="I595" i="4"/>
  <c r="B101" i="4"/>
  <c r="I651" i="6"/>
  <c r="I121" i="7"/>
  <c r="I296" i="4"/>
  <c r="G94" i="6"/>
  <c r="G16" i="6" s="1"/>
  <c r="H93" i="6"/>
  <c r="H15" i="6" s="1"/>
  <c r="D91" i="4"/>
  <c r="G52" i="32"/>
  <c r="I287" i="32"/>
  <c r="I397" i="7"/>
  <c r="I417" i="4"/>
  <c r="I312" i="36"/>
  <c r="C39" i="4"/>
  <c r="E104" i="3"/>
  <c r="E104" i="4"/>
  <c r="H104" i="3"/>
  <c r="H26" i="3" s="1"/>
  <c r="I157" i="8"/>
  <c r="I363" i="32"/>
  <c r="G53" i="36"/>
  <c r="H97" i="5"/>
  <c r="H19" i="5" s="1"/>
  <c r="C97" i="7"/>
  <c r="C184" i="7"/>
  <c r="I296" i="7"/>
  <c r="I606" i="4"/>
  <c r="G50" i="32"/>
  <c r="H51" i="32"/>
  <c r="I285" i="8"/>
  <c r="E48" i="5"/>
  <c r="E22" i="5" s="1"/>
  <c r="I357" i="4"/>
  <c r="I252" i="6"/>
  <c r="I434" i="4"/>
  <c r="I337" i="7"/>
  <c r="I436" i="4"/>
  <c r="I620" i="4"/>
  <c r="I233" i="36"/>
  <c r="G51" i="8"/>
  <c r="G97" i="4"/>
  <c r="G19" i="4" s="1"/>
  <c r="C36" i="7"/>
  <c r="E36" i="6"/>
  <c r="I276" i="5"/>
  <c r="I609" i="3"/>
  <c r="I613" i="7"/>
  <c r="E39" i="3"/>
  <c r="I286" i="7"/>
  <c r="I332" i="4"/>
  <c r="I614" i="7"/>
  <c r="I621" i="6"/>
  <c r="I201" i="7"/>
  <c r="I613" i="6"/>
  <c r="I250" i="3"/>
  <c r="G184" i="4"/>
  <c r="I224" i="7"/>
  <c r="I400" i="3"/>
  <c r="I400" i="5"/>
  <c r="E34" i="6"/>
  <c r="I173" i="4"/>
  <c r="E39" i="4"/>
  <c r="I225" i="5"/>
  <c r="I225" i="4"/>
  <c r="I270" i="32"/>
  <c r="I180" i="1"/>
  <c r="H19" i="6"/>
  <c r="I294" i="3"/>
  <c r="I166" i="5"/>
  <c r="B37" i="6"/>
  <c r="I296" i="32"/>
  <c r="I624" i="34"/>
  <c r="C626" i="35"/>
  <c r="I166" i="7"/>
  <c r="H51" i="34"/>
  <c r="H17" i="3"/>
  <c r="B236" i="6"/>
  <c r="C626" i="34"/>
  <c r="I611" i="34"/>
  <c r="G132" i="6"/>
  <c r="I287" i="6"/>
  <c r="I293" i="3"/>
  <c r="C132" i="3"/>
  <c r="I295" i="4"/>
  <c r="B35" i="4"/>
  <c r="D236" i="3"/>
  <c r="I218" i="3"/>
  <c r="I233" i="34"/>
  <c r="I209" i="5"/>
  <c r="I623" i="36"/>
  <c r="H288" i="5"/>
  <c r="H42" i="5"/>
  <c r="D132" i="5"/>
  <c r="G16" i="4"/>
  <c r="D184" i="6"/>
  <c r="I166" i="6"/>
  <c r="C132" i="5"/>
  <c r="B98" i="6"/>
  <c r="I592" i="6"/>
  <c r="H314" i="3"/>
  <c r="I332" i="5"/>
  <c r="C47" i="7"/>
  <c r="C184" i="6"/>
  <c r="I273" i="6"/>
  <c r="I414" i="7"/>
  <c r="I254" i="5"/>
  <c r="I354" i="5"/>
  <c r="I224" i="5"/>
  <c r="I192" i="7"/>
  <c r="I180" i="36"/>
  <c r="I96" i="7"/>
  <c r="I623" i="35"/>
  <c r="I157" i="35"/>
  <c r="I137" i="6"/>
  <c r="C33" i="6"/>
  <c r="B47" i="5"/>
  <c r="I125" i="5"/>
  <c r="I650" i="7"/>
  <c r="I155" i="34"/>
  <c r="I593" i="7"/>
  <c r="G100" i="7"/>
  <c r="G22" i="7" s="1"/>
  <c r="I640" i="3"/>
  <c r="E98" i="4"/>
  <c r="E20" i="4" s="1"/>
  <c r="C101" i="7"/>
  <c r="I647" i="6"/>
  <c r="I647" i="3"/>
  <c r="G158" i="6"/>
  <c r="G158" i="5"/>
  <c r="I633" i="3"/>
  <c r="C46" i="7"/>
  <c r="C20" i="7" s="1"/>
  <c r="I124" i="4"/>
  <c r="I643" i="7"/>
  <c r="I313" i="4"/>
  <c r="G314" i="6"/>
  <c r="G96" i="6"/>
  <c r="G18" i="6" s="1"/>
  <c r="G96" i="3"/>
  <c r="G18" i="3" s="1"/>
  <c r="H100" i="6"/>
  <c r="H22" i="6" s="1"/>
  <c r="D98" i="6"/>
  <c r="D98" i="5"/>
  <c r="I641" i="7"/>
  <c r="I641" i="6"/>
  <c r="D101" i="3"/>
  <c r="G101" i="5"/>
  <c r="G23" i="5" s="1"/>
  <c r="I386" i="7"/>
  <c r="I397" i="3"/>
  <c r="G418" i="6"/>
  <c r="I296" i="8"/>
  <c r="C39" i="7"/>
  <c r="E104" i="6"/>
  <c r="C97" i="3"/>
  <c r="I386" i="4"/>
  <c r="I296" i="5"/>
  <c r="H94" i="6"/>
  <c r="H16" i="6" s="1"/>
  <c r="I414" i="5"/>
  <c r="I337" i="6"/>
  <c r="I436" i="3"/>
  <c r="I233" i="32"/>
  <c r="C36" i="4"/>
  <c r="E36" i="4"/>
  <c r="I276" i="7"/>
  <c r="I613" i="3"/>
  <c r="I407" i="6"/>
  <c r="I417" i="3"/>
  <c r="I332" i="7"/>
  <c r="I621" i="3"/>
  <c r="I279" i="4"/>
  <c r="I443" i="5"/>
  <c r="E39" i="7"/>
  <c r="I621" i="4"/>
  <c r="H184" i="4"/>
  <c r="I400" i="7"/>
  <c r="I381" i="4"/>
  <c r="E34" i="3"/>
  <c r="I173" i="5"/>
  <c r="I225" i="3"/>
  <c r="B37" i="3"/>
  <c r="I362" i="8"/>
  <c r="C132" i="6"/>
  <c r="I623" i="1"/>
  <c r="I206" i="32"/>
  <c r="B96" i="5"/>
  <c r="H36" i="5"/>
  <c r="H132" i="5"/>
  <c r="I183" i="36"/>
  <c r="G132" i="7"/>
  <c r="G132" i="5"/>
  <c r="I206" i="36"/>
  <c r="H22" i="3"/>
  <c r="I348" i="5"/>
  <c r="D184" i="3"/>
  <c r="H36" i="3"/>
  <c r="H132" i="3"/>
  <c r="I608" i="35"/>
  <c r="D36" i="3"/>
  <c r="B96" i="3"/>
  <c r="I96" i="3" s="1"/>
  <c r="I605" i="4"/>
  <c r="G52" i="35"/>
  <c r="G132" i="3"/>
  <c r="I233" i="7"/>
  <c r="I295" i="7"/>
  <c r="B35" i="7"/>
  <c r="G418" i="3"/>
  <c r="H444" i="7"/>
  <c r="N88" i="43"/>
  <c r="I646" i="43"/>
  <c r="I275" i="6"/>
  <c r="I417" i="35"/>
  <c r="D103" i="43"/>
  <c r="I431" i="6"/>
  <c r="I431" i="5"/>
  <c r="D88" i="42"/>
  <c r="I275" i="3"/>
  <c r="I608" i="8"/>
  <c r="I199" i="7"/>
  <c r="I199" i="6"/>
  <c r="I199" i="5"/>
  <c r="I615" i="7"/>
  <c r="I275" i="4"/>
  <c r="I612" i="8"/>
  <c r="I253" i="6"/>
  <c r="H626" i="8"/>
  <c r="I331" i="5"/>
  <c r="D93" i="41"/>
  <c r="H91" i="4"/>
  <c r="H13" i="4" s="1"/>
  <c r="C91" i="4"/>
  <c r="G91" i="4"/>
  <c r="G13" i="4" s="1"/>
  <c r="D93" i="43"/>
  <c r="G86" i="4"/>
  <c r="G8" i="4" s="1"/>
  <c r="I442" i="32"/>
  <c r="I261" i="36"/>
  <c r="I417" i="1"/>
  <c r="I623" i="8"/>
  <c r="H99" i="4"/>
  <c r="H21" i="4" s="1"/>
  <c r="D104" i="41"/>
  <c r="D99" i="4"/>
  <c r="D104" i="43"/>
  <c r="D26" i="43" s="1"/>
  <c r="D35" i="3"/>
  <c r="C93" i="5"/>
  <c r="C93" i="3"/>
  <c r="C93" i="4"/>
  <c r="C93" i="7"/>
  <c r="E91" i="3"/>
  <c r="E91" i="7"/>
  <c r="E91" i="5"/>
  <c r="E91" i="6"/>
  <c r="I442" i="8"/>
  <c r="I261" i="32"/>
  <c r="I261" i="1"/>
  <c r="D48" i="5"/>
  <c r="D22" i="5" s="1"/>
  <c r="D48" i="3"/>
  <c r="D22" i="3" s="1"/>
  <c r="I440" i="4"/>
  <c r="I440" i="6"/>
  <c r="I413" i="4"/>
  <c r="I442" i="7"/>
  <c r="I338" i="7"/>
  <c r="I303" i="5"/>
  <c r="G88" i="4"/>
  <c r="G10" i="4" s="1"/>
  <c r="H88" i="4"/>
  <c r="H86" i="4"/>
  <c r="H8" i="4" s="1"/>
  <c r="C86" i="4"/>
  <c r="I284" i="1"/>
  <c r="I400" i="8"/>
  <c r="D88" i="4"/>
  <c r="D88" i="7"/>
  <c r="D88" i="5"/>
  <c r="I261" i="8"/>
  <c r="H87" i="4"/>
  <c r="H9" i="4" s="1"/>
  <c r="I284" i="8"/>
  <c r="D37" i="3"/>
  <c r="D37" i="5"/>
  <c r="D37" i="4"/>
  <c r="D37" i="7"/>
  <c r="D37" i="6"/>
  <c r="I611" i="8"/>
  <c r="I284" i="32"/>
  <c r="I400" i="1"/>
  <c r="I412" i="4"/>
  <c r="I424" i="4"/>
  <c r="I424" i="7"/>
  <c r="I424" i="6"/>
  <c r="I424" i="3"/>
  <c r="I284" i="36"/>
  <c r="C48" i="5"/>
  <c r="C22" i="5" s="1"/>
  <c r="C48" i="6"/>
  <c r="C22" i="6" s="1"/>
  <c r="I251" i="3"/>
  <c r="I440" i="3"/>
  <c r="I442" i="6"/>
  <c r="I442" i="4"/>
  <c r="I338" i="3"/>
  <c r="I303" i="6"/>
  <c r="I327" i="6"/>
  <c r="H262" i="5"/>
  <c r="H262" i="7"/>
  <c r="H262" i="3"/>
  <c r="D53" i="4"/>
  <c r="G262" i="6"/>
  <c r="G262" i="4"/>
  <c r="H262" i="4"/>
  <c r="H262" i="6"/>
  <c r="D53" i="3"/>
  <c r="D53" i="7"/>
  <c r="D53" i="5"/>
  <c r="G262" i="3"/>
  <c r="G262" i="7"/>
  <c r="G262" i="5"/>
  <c r="I154" i="34"/>
  <c r="I206" i="34"/>
  <c r="I180" i="34"/>
  <c r="D89" i="5"/>
  <c r="D89" i="4"/>
  <c r="D89" i="3"/>
  <c r="D89" i="7"/>
  <c r="D89" i="6"/>
  <c r="H89" i="3"/>
  <c r="H11" i="3" s="1"/>
  <c r="H89" i="4"/>
  <c r="H11" i="4" s="1"/>
  <c r="H89" i="7"/>
  <c r="H11" i="7" s="1"/>
  <c r="H89" i="5"/>
  <c r="H11" i="5" s="1"/>
  <c r="H89" i="6"/>
  <c r="H11" i="6" s="1"/>
  <c r="G89" i="6"/>
  <c r="G11" i="6" s="1"/>
  <c r="G89" i="3"/>
  <c r="G11" i="3" s="1"/>
  <c r="G89" i="7"/>
  <c r="G11" i="7" s="1"/>
  <c r="E53" i="4"/>
  <c r="C53" i="3"/>
  <c r="C53" i="5"/>
  <c r="I336" i="5"/>
  <c r="I336" i="3"/>
  <c r="I336" i="4"/>
  <c r="I438" i="6"/>
  <c r="I438" i="4"/>
  <c r="I362" i="34"/>
  <c r="I435" i="4"/>
  <c r="B53" i="3"/>
  <c r="E53" i="7"/>
  <c r="E53" i="6"/>
  <c r="E53" i="5"/>
  <c r="C53" i="6"/>
  <c r="C53" i="7"/>
  <c r="C53" i="4"/>
  <c r="I336" i="6"/>
  <c r="I336" i="7"/>
  <c r="E89" i="3"/>
  <c r="E11" i="3" s="1"/>
  <c r="E89" i="7"/>
  <c r="E11" i="7" s="1"/>
  <c r="E89" i="6"/>
  <c r="E11" i="6" s="1"/>
  <c r="C89" i="4"/>
  <c r="C89" i="3"/>
  <c r="C89" i="7"/>
  <c r="I440" i="7"/>
  <c r="I260" i="3"/>
  <c r="E89" i="5" l="1"/>
  <c r="E11" i="5" s="1"/>
  <c r="E89" i="4"/>
  <c r="E11" i="4" s="1"/>
  <c r="I442" i="1"/>
  <c r="I607" i="7"/>
  <c r="D48" i="7"/>
  <c r="D22" i="7" s="1"/>
  <c r="D48" i="6"/>
  <c r="D22" i="6" s="1"/>
  <c r="I442" i="36"/>
  <c r="I607" i="5"/>
  <c r="S646" i="41"/>
  <c r="I615" i="3"/>
  <c r="I275" i="5"/>
  <c r="S646" i="42"/>
  <c r="I338" i="5"/>
  <c r="I649" i="43"/>
  <c r="I199" i="3"/>
  <c r="I372" i="6"/>
  <c r="I183" i="4"/>
  <c r="H16" i="5"/>
  <c r="I374" i="7"/>
  <c r="D236" i="5"/>
  <c r="I374" i="6"/>
  <c r="I175" i="5"/>
  <c r="I585" i="6"/>
  <c r="I377" i="5"/>
  <c r="I125" i="4"/>
  <c r="I98" i="7"/>
  <c r="D39" i="4"/>
  <c r="G89" i="5"/>
  <c r="G11" i="5" s="1"/>
  <c r="D48" i="4"/>
  <c r="D22" i="4" s="1"/>
  <c r="D43" i="3"/>
  <c r="I438" i="3"/>
  <c r="I101" i="4"/>
  <c r="E22" i="3"/>
  <c r="I374" i="4"/>
  <c r="I417" i="7"/>
  <c r="I251" i="6"/>
  <c r="D53" i="6"/>
  <c r="E91" i="4"/>
  <c r="H51" i="36"/>
  <c r="C132" i="4"/>
  <c r="D20" i="7"/>
  <c r="C46" i="3"/>
  <c r="C20" i="3" s="1"/>
  <c r="I443" i="4"/>
  <c r="I386" i="3"/>
  <c r="I157" i="4"/>
  <c r="G53" i="4"/>
  <c r="E87" i="3"/>
  <c r="E9" i="3" s="1"/>
  <c r="H86" i="6"/>
  <c r="H8" i="6" s="1"/>
  <c r="I432" i="4"/>
  <c r="I322" i="3"/>
  <c r="B36" i="3"/>
  <c r="I257" i="5"/>
  <c r="G99" i="3"/>
  <c r="G21" i="3" s="1"/>
  <c r="D99" i="3"/>
  <c r="D99" i="7"/>
  <c r="C99" i="7"/>
  <c r="I635" i="5"/>
  <c r="C105" i="6"/>
  <c r="C27" i="6" s="1"/>
  <c r="E44" i="3"/>
  <c r="E18" i="3" s="1"/>
  <c r="C91" i="7"/>
  <c r="C91" i="6"/>
  <c r="C13" i="6" s="1"/>
  <c r="I319" i="4"/>
  <c r="B33" i="4"/>
  <c r="I406" i="4"/>
  <c r="I327" i="5"/>
  <c r="I431" i="4"/>
  <c r="D93" i="5"/>
  <c r="I413" i="7"/>
  <c r="I624" i="8"/>
  <c r="I128" i="7"/>
  <c r="C184" i="3"/>
  <c r="I175" i="3"/>
  <c r="I189" i="6"/>
  <c r="D33" i="6"/>
  <c r="H158" i="5"/>
  <c r="H53" i="5"/>
  <c r="I93" i="5"/>
  <c r="C33" i="4"/>
  <c r="I175" i="7"/>
  <c r="I427" i="6"/>
  <c r="C37" i="6"/>
  <c r="I152" i="3"/>
  <c r="C48" i="3"/>
  <c r="C22" i="3" s="1"/>
  <c r="C8" i="4"/>
  <c r="D13" i="4"/>
  <c r="D39" i="6"/>
  <c r="E33" i="7"/>
  <c r="I646" i="32"/>
  <c r="C100" i="1"/>
  <c r="B101" i="7"/>
  <c r="B89" i="7"/>
  <c r="I89" i="7" s="1"/>
  <c r="I583" i="7"/>
  <c r="I432" i="3"/>
  <c r="B105" i="6"/>
  <c r="I120" i="6"/>
  <c r="B132" i="6"/>
  <c r="I410" i="6"/>
  <c r="D11" i="5"/>
  <c r="C87" i="5"/>
  <c r="C87" i="4"/>
  <c r="C9" i="4" s="1"/>
  <c r="E87" i="4"/>
  <c r="E9" i="4" s="1"/>
  <c r="C44" i="3"/>
  <c r="C18" i="3" s="1"/>
  <c r="I400" i="32"/>
  <c r="C86" i="5"/>
  <c r="C8" i="5" s="1"/>
  <c r="H86" i="7"/>
  <c r="H8" i="7" s="1"/>
  <c r="H86" i="5"/>
  <c r="H8" i="5" s="1"/>
  <c r="I432" i="7"/>
  <c r="I607" i="4"/>
  <c r="I334" i="6"/>
  <c r="C104" i="5"/>
  <c r="I322" i="5"/>
  <c r="B36" i="5"/>
  <c r="I257" i="3"/>
  <c r="C99" i="3"/>
  <c r="H99" i="6"/>
  <c r="H21" i="6" s="1"/>
  <c r="E99" i="6"/>
  <c r="E21" i="6" s="1"/>
  <c r="C105" i="7"/>
  <c r="C27" i="7" s="1"/>
  <c r="C105" i="5"/>
  <c r="C27" i="5" s="1"/>
  <c r="E44" i="4"/>
  <c r="E18" i="4" s="1"/>
  <c r="D91" i="6"/>
  <c r="D91" i="5"/>
  <c r="I319" i="5"/>
  <c r="B33" i="5"/>
  <c r="I608" i="4"/>
  <c r="I331" i="3"/>
  <c r="I406" i="7"/>
  <c r="I253" i="5"/>
  <c r="I256" i="5"/>
  <c r="I253" i="3"/>
  <c r="I438" i="7"/>
  <c r="I413" i="5"/>
  <c r="D103" i="42"/>
  <c r="D25" i="42" s="1"/>
  <c r="I634" i="42"/>
  <c r="I598" i="42"/>
  <c r="I338" i="6"/>
  <c r="D103" i="41"/>
  <c r="I256" i="3"/>
  <c r="I199" i="4"/>
  <c r="I157" i="3"/>
  <c r="B39" i="3"/>
  <c r="D184" i="7"/>
  <c r="I37" i="6"/>
  <c r="I386" i="5"/>
  <c r="D20" i="4"/>
  <c r="D36" i="4"/>
  <c r="D10" i="4" s="1"/>
  <c r="G33" i="5"/>
  <c r="I147" i="3"/>
  <c r="E43" i="3"/>
  <c r="I613" i="34"/>
  <c r="D35" i="6"/>
  <c r="I243" i="6"/>
  <c r="D21" i="7"/>
  <c r="I587" i="5"/>
  <c r="I642" i="5"/>
  <c r="C46" i="4"/>
  <c r="C20" i="4" s="1"/>
  <c r="I39" i="4"/>
  <c r="I372" i="3"/>
  <c r="I175" i="6"/>
  <c r="I374" i="5"/>
  <c r="I157" i="5"/>
  <c r="I47" i="4"/>
  <c r="D44" i="4"/>
  <c r="D18" i="4" s="1"/>
  <c r="I166" i="1"/>
  <c r="D21" i="4"/>
  <c r="I585" i="5"/>
  <c r="H158" i="6"/>
  <c r="H53" i="6"/>
  <c r="D46" i="6"/>
  <c r="D20" i="6" s="1"/>
  <c r="D184" i="4"/>
  <c r="I372" i="4"/>
  <c r="D46" i="5"/>
  <c r="D20" i="5" s="1"/>
  <c r="G33" i="7"/>
  <c r="I180" i="35"/>
  <c r="B89" i="5"/>
  <c r="I583" i="5"/>
  <c r="I120" i="4"/>
  <c r="B132" i="4"/>
  <c r="I120" i="3"/>
  <c r="C87" i="6"/>
  <c r="I257" i="7"/>
  <c r="G99" i="7"/>
  <c r="G21" i="7" s="1"/>
  <c r="G91" i="3"/>
  <c r="G13" i="3" s="1"/>
  <c r="I327" i="3"/>
  <c r="I406" i="6"/>
  <c r="I204" i="3"/>
  <c r="G340" i="4"/>
  <c r="G33" i="4"/>
  <c r="D21" i="3"/>
  <c r="C89" i="5"/>
  <c r="E100" i="34"/>
  <c r="I362" i="35"/>
  <c r="I438" i="5"/>
  <c r="G100" i="34"/>
  <c r="D104" i="4"/>
  <c r="I582" i="32"/>
  <c r="G100" i="32"/>
  <c r="I154" i="35"/>
  <c r="I339" i="3"/>
  <c r="I424" i="5"/>
  <c r="I412" i="5"/>
  <c r="I320" i="4"/>
  <c r="B34" i="4"/>
  <c r="H87" i="7"/>
  <c r="H9" i="7" s="1"/>
  <c r="C85" i="4"/>
  <c r="C44" i="7"/>
  <c r="C18" i="7" s="1"/>
  <c r="C86" i="3"/>
  <c r="C8" i="3" s="1"/>
  <c r="H86" i="3"/>
  <c r="H8" i="3" s="1"/>
  <c r="I338" i="4"/>
  <c r="I425" i="4"/>
  <c r="I257" i="6"/>
  <c r="G99" i="6"/>
  <c r="G21" i="6" s="1"/>
  <c r="E99" i="5"/>
  <c r="E21" i="5" s="1"/>
  <c r="I635" i="3"/>
  <c r="C105" i="3"/>
  <c r="C27" i="3" s="1"/>
  <c r="G86" i="3"/>
  <c r="G8" i="3" s="1"/>
  <c r="C91" i="5"/>
  <c r="C91" i="3"/>
  <c r="C13" i="3" s="1"/>
  <c r="I204" i="4"/>
  <c r="I260" i="7"/>
  <c r="I253" i="4"/>
  <c r="I260" i="4"/>
  <c r="I251" i="5"/>
  <c r="I431" i="7"/>
  <c r="I649" i="41"/>
  <c r="D93" i="3"/>
  <c r="D36" i="5"/>
  <c r="D10" i="5" s="1"/>
  <c r="I96" i="5"/>
  <c r="I189" i="5"/>
  <c r="D33" i="5"/>
  <c r="C13" i="7"/>
  <c r="I47" i="7"/>
  <c r="I154" i="1"/>
  <c r="I190" i="5"/>
  <c r="D34" i="5"/>
  <c r="C13" i="5"/>
  <c r="I585" i="7"/>
  <c r="F62" i="8"/>
  <c r="E13" i="5"/>
  <c r="I241" i="7"/>
  <c r="I183" i="3"/>
  <c r="C35" i="7"/>
  <c r="I425" i="7"/>
  <c r="C88" i="4"/>
  <c r="C10" i="4" s="1"/>
  <c r="D132" i="7"/>
  <c r="I410" i="5"/>
  <c r="C87" i="3"/>
  <c r="B89" i="3"/>
  <c r="I89" i="3" s="1"/>
  <c r="I583" i="3"/>
  <c r="D104" i="6"/>
  <c r="I634" i="6"/>
  <c r="I432" i="6"/>
  <c r="I635" i="4"/>
  <c r="C105" i="4"/>
  <c r="C27" i="4" s="1"/>
  <c r="I260" i="6"/>
  <c r="B103" i="42"/>
  <c r="I597" i="42"/>
  <c r="I47" i="5"/>
  <c r="E33" i="5"/>
  <c r="I128" i="6"/>
  <c r="C37" i="5"/>
  <c r="C11" i="5" s="1"/>
  <c r="I427" i="5"/>
  <c r="C100" i="36"/>
  <c r="C89" i="6"/>
  <c r="H100" i="36"/>
  <c r="B104" i="3"/>
  <c r="I339" i="7"/>
  <c r="I412" i="6"/>
  <c r="D11" i="6"/>
  <c r="D11" i="3"/>
  <c r="I320" i="3"/>
  <c r="B34" i="3"/>
  <c r="C44" i="5"/>
  <c r="C18" i="5" s="1"/>
  <c r="C86" i="6"/>
  <c r="C8" i="6" s="1"/>
  <c r="E97" i="6"/>
  <c r="I257" i="4"/>
  <c r="D99" i="6"/>
  <c r="D21" i="6" s="1"/>
  <c r="C99" i="6"/>
  <c r="E99" i="4"/>
  <c r="E21" i="4" s="1"/>
  <c r="I582" i="4"/>
  <c r="B88" i="4"/>
  <c r="G87" i="3"/>
  <c r="G9" i="3" s="1"/>
  <c r="D85" i="4"/>
  <c r="B85" i="4"/>
  <c r="E86" i="7"/>
  <c r="G86" i="5"/>
  <c r="G8" i="5" s="1"/>
  <c r="D91" i="3"/>
  <c r="G91" i="7"/>
  <c r="G13" i="7" s="1"/>
  <c r="I204" i="7"/>
  <c r="I249" i="3"/>
  <c r="I253" i="7"/>
  <c r="I608" i="5"/>
  <c r="I260" i="5"/>
  <c r="I249" i="6"/>
  <c r="I275" i="7"/>
  <c r="D93" i="7"/>
  <c r="I452" i="1"/>
  <c r="F62" i="1"/>
  <c r="I183" i="5"/>
  <c r="I252" i="5"/>
  <c r="C21" i="7"/>
  <c r="B39" i="7"/>
  <c r="I427" i="3"/>
  <c r="C37" i="3"/>
  <c r="C11" i="3" s="1"/>
  <c r="C33" i="5"/>
  <c r="I417" i="6"/>
  <c r="E43" i="4"/>
  <c r="I147" i="4"/>
  <c r="D236" i="7"/>
  <c r="I417" i="5"/>
  <c r="C33" i="7"/>
  <c r="I98" i="4"/>
  <c r="E43" i="7"/>
  <c r="I147" i="7"/>
  <c r="D13" i="5"/>
  <c r="I128" i="3"/>
  <c r="I152" i="4"/>
  <c r="C48" i="4"/>
  <c r="C22" i="4" s="1"/>
  <c r="E8" i="7"/>
  <c r="D44" i="6"/>
  <c r="D18" i="6" s="1"/>
  <c r="I183" i="7"/>
  <c r="I260" i="1"/>
  <c r="G340" i="3"/>
  <c r="G33" i="3"/>
  <c r="E33" i="6"/>
  <c r="D43" i="5"/>
  <c r="D17" i="5" s="1"/>
  <c r="I583" i="6"/>
  <c r="B89" i="6"/>
  <c r="I89" i="6" s="1"/>
  <c r="H100" i="32"/>
  <c r="B105" i="5"/>
  <c r="E100" i="1"/>
  <c r="I339" i="5"/>
  <c r="G91" i="5"/>
  <c r="G13" i="5" s="1"/>
  <c r="H91" i="3"/>
  <c r="H13" i="3" s="1"/>
  <c r="I582" i="41"/>
  <c r="I128" i="4"/>
  <c r="C35" i="6"/>
  <c r="C9" i="6" s="1"/>
  <c r="I425" i="6"/>
  <c r="I646" i="34"/>
  <c r="E100" i="36"/>
  <c r="I251" i="4"/>
  <c r="G100" i="36"/>
  <c r="D104" i="5"/>
  <c r="B104" i="6"/>
  <c r="I598" i="6"/>
  <c r="I412" i="3"/>
  <c r="I320" i="7"/>
  <c r="B34" i="7"/>
  <c r="H87" i="6"/>
  <c r="H9" i="6" s="1"/>
  <c r="H87" i="3"/>
  <c r="H9" i="3" s="1"/>
  <c r="C44" i="6"/>
  <c r="C18" i="6" s="1"/>
  <c r="I634" i="4"/>
  <c r="E97" i="7"/>
  <c r="D101" i="6"/>
  <c r="C104" i="6"/>
  <c r="G99" i="5"/>
  <c r="G21" i="5" s="1"/>
  <c r="D99" i="5"/>
  <c r="D21" i="5" s="1"/>
  <c r="H99" i="3"/>
  <c r="H21" i="3" s="1"/>
  <c r="I635" i="7"/>
  <c r="G87" i="7"/>
  <c r="G9" i="7" s="1"/>
  <c r="E86" i="3"/>
  <c r="E8" i="3" s="1"/>
  <c r="G86" i="6"/>
  <c r="G8" i="6" s="1"/>
  <c r="H91" i="6"/>
  <c r="H13" i="6" s="1"/>
  <c r="I319" i="3"/>
  <c r="B33" i="3"/>
  <c r="I406" i="3"/>
  <c r="I615" i="6"/>
  <c r="I249" i="4"/>
  <c r="I649" i="42"/>
  <c r="I413" i="6"/>
  <c r="B103" i="41"/>
  <c r="S634" i="43"/>
  <c r="I634" i="43"/>
  <c r="I403" i="5"/>
  <c r="B39" i="5"/>
  <c r="D184" i="5"/>
  <c r="E13" i="4"/>
  <c r="E13" i="3"/>
  <c r="G88" i="5"/>
  <c r="G10" i="5" s="1"/>
  <c r="C13" i="4"/>
  <c r="D34" i="7"/>
  <c r="I190" i="7"/>
  <c r="I243" i="4"/>
  <c r="I98" i="3"/>
  <c r="I642" i="4"/>
  <c r="B96" i="4"/>
  <c r="I96" i="4" s="1"/>
  <c r="I313" i="7"/>
  <c r="D236" i="6"/>
  <c r="I642" i="6"/>
  <c r="B96" i="6"/>
  <c r="I96" i="6" s="1"/>
  <c r="D35" i="7"/>
  <c r="I243" i="7"/>
  <c r="H158" i="4"/>
  <c r="H53" i="4"/>
  <c r="I125" i="3"/>
  <c r="I530" i="32"/>
  <c r="F62" i="32"/>
  <c r="I189" i="4"/>
  <c r="D33" i="4"/>
  <c r="B88" i="42"/>
  <c r="I585" i="4"/>
  <c r="D34" i="4"/>
  <c r="I190" i="4"/>
  <c r="C132" i="7"/>
  <c r="C626" i="8"/>
  <c r="C44" i="4"/>
  <c r="C18" i="4" s="1"/>
  <c r="H100" i="1"/>
  <c r="H100" i="34"/>
  <c r="I204" i="5"/>
  <c r="I322" i="4"/>
  <c r="B36" i="4"/>
  <c r="E99" i="7"/>
  <c r="E21" i="7" s="1"/>
  <c r="E44" i="5"/>
  <c r="E18" i="5" s="1"/>
  <c r="I634" i="41"/>
  <c r="I423" i="6"/>
  <c r="D35" i="5"/>
  <c r="I243" i="5"/>
  <c r="D13" i="3"/>
  <c r="D132" i="4"/>
  <c r="I192" i="6"/>
  <c r="D36" i="6"/>
  <c r="I147" i="6"/>
  <c r="E43" i="6"/>
  <c r="I98" i="5"/>
  <c r="I399" i="5"/>
  <c r="B35" i="5"/>
  <c r="D34" i="3"/>
  <c r="I190" i="3"/>
  <c r="B100" i="7"/>
  <c r="I100" i="7" s="1"/>
  <c r="I594" i="7"/>
  <c r="I646" i="36"/>
  <c r="I284" i="35"/>
  <c r="E100" i="32"/>
  <c r="B100" i="3"/>
  <c r="I100" i="3" s="1"/>
  <c r="I594" i="3"/>
  <c r="C100" i="32"/>
  <c r="I261" i="3"/>
  <c r="D104" i="3"/>
  <c r="G89" i="4"/>
  <c r="G11" i="4" s="1"/>
  <c r="I607" i="3"/>
  <c r="I608" i="7"/>
  <c r="I442" i="5"/>
  <c r="I120" i="5"/>
  <c r="B132" i="5"/>
  <c r="D11" i="7"/>
  <c r="I320" i="6"/>
  <c r="B34" i="6"/>
  <c r="I284" i="34"/>
  <c r="E87" i="5"/>
  <c r="E9" i="5" s="1"/>
  <c r="H87" i="5"/>
  <c r="H9" i="5" s="1"/>
  <c r="I615" i="5"/>
  <c r="I634" i="3"/>
  <c r="E97" i="4"/>
  <c r="D101" i="5"/>
  <c r="C104" i="4"/>
  <c r="I322" i="6"/>
  <c r="B36" i="6"/>
  <c r="C99" i="5"/>
  <c r="G99" i="4"/>
  <c r="G21" i="4" s="1"/>
  <c r="E99" i="3"/>
  <c r="E21" i="3" s="1"/>
  <c r="G87" i="5"/>
  <c r="G9" i="5" s="1"/>
  <c r="G87" i="4"/>
  <c r="G9" i="4" s="1"/>
  <c r="E44" i="6"/>
  <c r="E18" i="6" s="1"/>
  <c r="E86" i="5"/>
  <c r="E8" i="5" s="1"/>
  <c r="E86" i="4"/>
  <c r="E8" i="4" s="1"/>
  <c r="D91" i="7"/>
  <c r="D13" i="7" s="1"/>
  <c r="I319" i="6"/>
  <c r="B33" i="6"/>
  <c r="I331" i="7"/>
  <c r="I249" i="5"/>
  <c r="I327" i="7"/>
  <c r="I435" i="7"/>
  <c r="I615" i="4"/>
  <c r="B103" i="43"/>
  <c r="I597" i="43"/>
  <c r="I597" i="41"/>
  <c r="I327" i="4"/>
  <c r="G53" i="3"/>
  <c r="G53" i="7"/>
  <c r="I427" i="7"/>
  <c r="C37" i="7"/>
  <c r="C11" i="7" s="1"/>
  <c r="D43" i="4"/>
  <c r="C35" i="3"/>
  <c r="I425" i="3"/>
  <c r="I371" i="7"/>
  <c r="C46" i="5"/>
  <c r="C20" i="5" s="1"/>
  <c r="I189" i="3"/>
  <c r="D33" i="3"/>
  <c r="D46" i="3"/>
  <c r="D20" i="3" s="1"/>
  <c r="D36" i="7"/>
  <c r="D10" i="7" s="1"/>
  <c r="I128" i="5"/>
  <c r="E22" i="7"/>
  <c r="I585" i="3"/>
  <c r="G33" i="6"/>
  <c r="I152" i="7"/>
  <c r="C48" i="7"/>
  <c r="C22" i="7" s="1"/>
  <c r="I313" i="5"/>
  <c r="E33" i="3"/>
  <c r="I125" i="6"/>
  <c r="I183" i="6"/>
  <c r="G16" i="5"/>
  <c r="B39" i="6"/>
  <c r="I401" i="7"/>
  <c r="B37" i="7"/>
  <c r="I371" i="4"/>
  <c r="I47" i="3"/>
  <c r="D132" i="6"/>
  <c r="B101" i="6"/>
  <c r="I101" i="6" s="1"/>
  <c r="C104" i="7"/>
  <c r="I582" i="34"/>
  <c r="C100" i="34"/>
  <c r="I582" i="1"/>
  <c r="I435" i="5"/>
  <c r="I432" i="5"/>
  <c r="I413" i="3"/>
  <c r="I320" i="5"/>
  <c r="B34" i="5"/>
  <c r="C86" i="7"/>
  <c r="C8" i="7" s="1"/>
  <c r="H99" i="5"/>
  <c r="H21" i="5" s="1"/>
  <c r="B85" i="3"/>
  <c r="G86" i="7"/>
  <c r="G8" i="7" s="1"/>
  <c r="I431" i="3"/>
  <c r="H54" i="5"/>
  <c r="E33" i="4"/>
  <c r="H10" i="4"/>
  <c r="C21" i="3"/>
  <c r="B100" i="6"/>
  <c r="I100" i="6" s="1"/>
  <c r="I594" i="6"/>
  <c r="I625" i="8"/>
  <c r="B89" i="4"/>
  <c r="I89" i="4" s="1"/>
  <c r="I583" i="4"/>
  <c r="I261" i="7"/>
  <c r="B53" i="7"/>
  <c r="G100" i="1"/>
  <c r="I582" i="36"/>
  <c r="G100" i="8"/>
  <c r="I442" i="3"/>
  <c r="B105" i="7"/>
  <c r="G53" i="6"/>
  <c r="I120" i="7"/>
  <c r="I132" i="7" s="1"/>
  <c r="G133" i="7" s="1"/>
  <c r="B132" i="7"/>
  <c r="I410" i="7"/>
  <c r="I412" i="7"/>
  <c r="D11" i="4"/>
  <c r="C87" i="7"/>
  <c r="E87" i="7"/>
  <c r="E9" i="7" s="1"/>
  <c r="E87" i="6"/>
  <c r="E9" i="6" s="1"/>
  <c r="E97" i="3"/>
  <c r="B104" i="5"/>
  <c r="I104" i="5" s="1"/>
  <c r="I598" i="5"/>
  <c r="D101" i="7"/>
  <c r="I251" i="7"/>
  <c r="C104" i="3"/>
  <c r="I322" i="7"/>
  <c r="B36" i="7"/>
  <c r="C99" i="4"/>
  <c r="C21" i="4" s="1"/>
  <c r="H99" i="7"/>
  <c r="H21" i="7" s="1"/>
  <c r="I635" i="6"/>
  <c r="G87" i="6"/>
  <c r="G9" i="6" s="1"/>
  <c r="E44" i="7"/>
  <c r="E18" i="7" s="1"/>
  <c r="E86" i="6"/>
  <c r="E8" i="6" s="1"/>
  <c r="H91" i="7"/>
  <c r="H13" i="7" s="1"/>
  <c r="G91" i="6"/>
  <c r="G13" i="6" s="1"/>
  <c r="H91" i="5"/>
  <c r="H13" i="5" s="1"/>
  <c r="I319" i="7"/>
  <c r="B33" i="7"/>
  <c r="B104" i="4"/>
  <c r="I598" i="4"/>
  <c r="I331" i="6"/>
  <c r="I624" i="5"/>
  <c r="I406" i="5"/>
  <c r="I435" i="6"/>
  <c r="I435" i="3"/>
  <c r="I440" i="5"/>
  <c r="D93" i="4"/>
  <c r="I331" i="4"/>
  <c r="L88" i="43"/>
  <c r="E13" i="7"/>
  <c r="I147" i="5"/>
  <c r="E43" i="5"/>
  <c r="I98" i="6"/>
  <c r="D132" i="3"/>
  <c r="D43" i="7"/>
  <c r="C21" i="6"/>
  <c r="I175" i="4"/>
  <c r="C35" i="5"/>
  <c r="I425" i="5"/>
  <c r="B99" i="4"/>
  <c r="B21" i="4" s="1"/>
  <c r="I427" i="4"/>
  <c r="C37" i="4"/>
  <c r="C11" i="4" s="1"/>
  <c r="I371" i="5"/>
  <c r="C46" i="6"/>
  <c r="C20" i="6" s="1"/>
  <c r="E88" i="4"/>
  <c r="E10" i="4" s="1"/>
  <c r="I313" i="3"/>
  <c r="C21" i="5"/>
  <c r="D34" i="6"/>
  <c r="I190" i="6"/>
  <c r="I377" i="4"/>
  <c r="H53" i="7"/>
  <c r="H158" i="7"/>
  <c r="I47" i="6"/>
  <c r="B88" i="43"/>
  <c r="I582" i="43"/>
  <c r="I377" i="6"/>
  <c r="I313" i="6"/>
  <c r="B46" i="5"/>
  <c r="H53" i="3"/>
  <c r="H158" i="3"/>
  <c r="E13" i="6"/>
  <c r="I241" i="4"/>
  <c r="I386" i="6"/>
  <c r="I377" i="7"/>
  <c r="N104" i="43"/>
  <c r="N93" i="43"/>
  <c r="S646" i="43"/>
  <c r="I417" i="34"/>
  <c r="N103" i="41"/>
  <c r="B93" i="42"/>
  <c r="D104" i="42"/>
  <c r="D26" i="42" s="1"/>
  <c r="D93" i="42"/>
  <c r="C49" i="4"/>
  <c r="C23" i="4" s="1"/>
  <c r="D49" i="4"/>
  <c r="D23" i="4" s="1"/>
  <c r="L88" i="41"/>
  <c r="N88" i="41"/>
  <c r="D94" i="3"/>
  <c r="D94" i="5"/>
  <c r="D94" i="7"/>
  <c r="E94" i="3"/>
  <c r="E16" i="3" s="1"/>
  <c r="E94" i="7"/>
  <c r="E16" i="7" s="1"/>
  <c r="E94" i="4"/>
  <c r="E16" i="4" s="1"/>
  <c r="D94" i="4"/>
  <c r="D94" i="6"/>
  <c r="E94" i="5"/>
  <c r="E16" i="5" s="1"/>
  <c r="E94" i="6"/>
  <c r="E16" i="6" s="1"/>
  <c r="I620" i="35"/>
  <c r="I259" i="36"/>
  <c r="I259" i="34"/>
  <c r="I441" i="36"/>
  <c r="I441" i="34"/>
  <c r="I417" i="32"/>
  <c r="I259" i="35"/>
  <c r="I441" i="32"/>
  <c r="I441" i="1"/>
  <c r="I441" i="35"/>
  <c r="D105" i="3"/>
  <c r="D27" i="3" s="1"/>
  <c r="D105" i="6"/>
  <c r="D105" i="7"/>
  <c r="D27" i="7" s="1"/>
  <c r="I329" i="3"/>
  <c r="C94" i="6"/>
  <c r="C94" i="3"/>
  <c r="C94" i="4"/>
  <c r="I620" i="32"/>
  <c r="I620" i="36"/>
  <c r="I441" i="8"/>
  <c r="I426" i="1"/>
  <c r="I244" i="8"/>
  <c r="I620" i="34"/>
  <c r="I620" i="1"/>
  <c r="I426" i="32"/>
  <c r="I426" i="8"/>
  <c r="I244" i="1"/>
  <c r="I244" i="32"/>
  <c r="D105" i="5"/>
  <c r="D27" i="5" s="1"/>
  <c r="D105" i="4"/>
  <c r="D27" i="4" s="1"/>
  <c r="C42" i="4"/>
  <c r="C16" i="4" s="1"/>
  <c r="C42" i="7"/>
  <c r="C42" i="6"/>
  <c r="C94" i="7"/>
  <c r="C94" i="5"/>
  <c r="C100" i="35"/>
  <c r="C88" i="35"/>
  <c r="C95" i="5"/>
  <c r="C17" i="5" s="1"/>
  <c r="C95" i="7"/>
  <c r="C17" i="7" s="1"/>
  <c r="H88" i="35"/>
  <c r="G88" i="35"/>
  <c r="E88" i="35"/>
  <c r="D88" i="35"/>
  <c r="D95" i="3"/>
  <c r="D95" i="7"/>
  <c r="D95" i="6"/>
  <c r="D17" i="6" s="1"/>
  <c r="D95" i="4"/>
  <c r="D95" i="5"/>
  <c r="E95" i="7"/>
  <c r="E95" i="6"/>
  <c r="E95" i="4"/>
  <c r="E95" i="5"/>
  <c r="E95" i="3"/>
  <c r="G100" i="35"/>
  <c r="C102" i="3"/>
  <c r="E102" i="4"/>
  <c r="G102" i="5"/>
  <c r="G24" i="5" s="1"/>
  <c r="H102" i="6"/>
  <c r="H24" i="6" s="1"/>
  <c r="C102" i="7"/>
  <c r="E102" i="3"/>
  <c r="G102" i="4"/>
  <c r="G24" i="4" s="1"/>
  <c r="H102" i="5"/>
  <c r="H24" i="5" s="1"/>
  <c r="C102" i="6"/>
  <c r="E102" i="7"/>
  <c r="G102" i="3"/>
  <c r="G24" i="3" s="1"/>
  <c r="H102" i="4"/>
  <c r="H24" i="4" s="1"/>
  <c r="C102" i="5"/>
  <c r="E102" i="6"/>
  <c r="G102" i="7"/>
  <c r="G24" i="7" s="1"/>
  <c r="H102" i="3"/>
  <c r="H24" i="3" s="1"/>
  <c r="C102" i="4"/>
  <c r="E102" i="5"/>
  <c r="G102" i="6"/>
  <c r="G24" i="6" s="1"/>
  <c r="H102" i="7"/>
  <c r="H24" i="7" s="1"/>
  <c r="C95" i="4"/>
  <c r="C17" i="4" s="1"/>
  <c r="C95" i="6"/>
  <c r="C17" i="6" s="1"/>
  <c r="C95" i="3"/>
  <c r="C17" i="3" s="1"/>
  <c r="I206" i="35"/>
  <c r="D17" i="3" l="1"/>
  <c r="I409" i="7"/>
  <c r="I650" i="42"/>
  <c r="I104" i="4"/>
  <c r="I634" i="5"/>
  <c r="C16" i="6"/>
  <c r="B133" i="7"/>
  <c r="D27" i="6"/>
  <c r="C133" i="7"/>
  <c r="G53" i="5"/>
  <c r="I595" i="7"/>
  <c r="S649" i="43"/>
  <c r="N103" i="42"/>
  <c r="N25" i="42" s="1"/>
  <c r="I37" i="4"/>
  <c r="I88" i="4"/>
  <c r="I89" i="5"/>
  <c r="D13" i="6"/>
  <c r="B46" i="6"/>
  <c r="H100" i="35"/>
  <c r="I21" i="4"/>
  <c r="I53" i="3"/>
  <c r="I646" i="35"/>
  <c r="C103" i="35"/>
  <c r="B95" i="3"/>
  <c r="I95" i="3" s="1"/>
  <c r="I589" i="3"/>
  <c r="C104" i="35"/>
  <c r="H104" i="1"/>
  <c r="H26" i="1" s="1"/>
  <c r="I330" i="4"/>
  <c r="B44" i="4"/>
  <c r="I588" i="6"/>
  <c r="B94" i="6"/>
  <c r="I94" i="6" s="1"/>
  <c r="B94" i="3"/>
  <c r="I94" i="3" s="1"/>
  <c r="I588" i="3"/>
  <c r="C49" i="3"/>
  <c r="C23" i="3" s="1"/>
  <c r="I334" i="3"/>
  <c r="I598" i="41"/>
  <c r="B97" i="7"/>
  <c r="I97" i="7" s="1"/>
  <c r="I591" i="7"/>
  <c r="I36" i="7"/>
  <c r="I33" i="6"/>
  <c r="B10" i="4"/>
  <c r="I10" i="4" s="1"/>
  <c r="I36" i="4"/>
  <c r="D7" i="4"/>
  <c r="I587" i="7"/>
  <c r="B93" i="7"/>
  <c r="I93" i="7" s="1"/>
  <c r="B7" i="3"/>
  <c r="I33" i="3"/>
  <c r="E85" i="4"/>
  <c r="I608" i="3"/>
  <c r="D88" i="3"/>
  <c r="D10" i="3" s="1"/>
  <c r="I34" i="7"/>
  <c r="I34" i="3"/>
  <c r="B100" i="4"/>
  <c r="I100" i="4" s="1"/>
  <c r="I594" i="4"/>
  <c r="C85" i="3"/>
  <c r="C600" i="3"/>
  <c r="E88" i="5"/>
  <c r="E10" i="5" s="1"/>
  <c r="G54" i="7"/>
  <c r="G54" i="5"/>
  <c r="I37" i="3"/>
  <c r="B97" i="4"/>
  <c r="I97" i="4" s="1"/>
  <c r="I591" i="4"/>
  <c r="C85" i="6"/>
  <c r="C600" i="6"/>
  <c r="B103" i="1"/>
  <c r="I597" i="1"/>
  <c r="I598" i="1"/>
  <c r="C88" i="32"/>
  <c r="G88" i="36"/>
  <c r="D88" i="32"/>
  <c r="H105" i="5"/>
  <c r="E104" i="1"/>
  <c r="I339" i="34"/>
  <c r="B53" i="34"/>
  <c r="I258" i="6"/>
  <c r="I339" i="8"/>
  <c r="G104" i="1"/>
  <c r="G26" i="1" s="1"/>
  <c r="I259" i="8"/>
  <c r="I330" i="6"/>
  <c r="B44" i="6"/>
  <c r="C53" i="34"/>
  <c r="B94" i="4"/>
  <c r="I94" i="4" s="1"/>
  <c r="I588" i="4"/>
  <c r="I409" i="6"/>
  <c r="S634" i="41"/>
  <c r="D49" i="3"/>
  <c r="D23" i="3" s="1"/>
  <c r="D49" i="6"/>
  <c r="D23" i="6" s="1"/>
  <c r="I651" i="42"/>
  <c r="N103" i="43"/>
  <c r="N88" i="42"/>
  <c r="I639" i="43"/>
  <c r="I650" i="41"/>
  <c r="B20" i="5"/>
  <c r="I20" i="5" s="1"/>
  <c r="I46" i="5"/>
  <c r="E17" i="5"/>
  <c r="I261" i="6"/>
  <c r="B53" i="6"/>
  <c r="I579" i="3"/>
  <c r="I595" i="6"/>
  <c r="I37" i="7"/>
  <c r="B11" i="7"/>
  <c r="I11" i="7" s="1"/>
  <c r="I414" i="1"/>
  <c r="I204" i="6"/>
  <c r="B48" i="6"/>
  <c r="I36" i="6"/>
  <c r="G88" i="3"/>
  <c r="G10" i="3" s="1"/>
  <c r="I35" i="5"/>
  <c r="I35" i="6"/>
  <c r="D35" i="4"/>
  <c r="I591" i="6"/>
  <c r="B97" i="6"/>
  <c r="I97" i="6" s="1"/>
  <c r="G85" i="7"/>
  <c r="G7" i="7" s="1"/>
  <c r="I607" i="6"/>
  <c r="I598" i="43"/>
  <c r="C9" i="7"/>
  <c r="F10" i="8"/>
  <c r="I62" i="8"/>
  <c r="C100" i="8"/>
  <c r="E100" i="8"/>
  <c r="B48" i="3"/>
  <c r="G340" i="7"/>
  <c r="B46" i="7"/>
  <c r="G340" i="5"/>
  <c r="I414" i="32"/>
  <c r="H88" i="6"/>
  <c r="H10" i="6" s="1"/>
  <c r="C7" i="4"/>
  <c r="H54" i="3"/>
  <c r="I637" i="5"/>
  <c r="B91" i="5"/>
  <c r="I91" i="5" s="1"/>
  <c r="I36" i="3"/>
  <c r="G88" i="7"/>
  <c r="G10" i="7" s="1"/>
  <c r="G103" i="36"/>
  <c r="G25" i="36" s="1"/>
  <c r="I339" i="32"/>
  <c r="B53" i="32"/>
  <c r="I645" i="7"/>
  <c r="B99" i="7"/>
  <c r="D104" i="1"/>
  <c r="D88" i="36"/>
  <c r="D88" i="1"/>
  <c r="E88" i="32"/>
  <c r="I625" i="34"/>
  <c r="C16" i="7"/>
  <c r="D104" i="36"/>
  <c r="H104" i="36"/>
  <c r="H26" i="36" s="1"/>
  <c r="H105" i="4"/>
  <c r="I258" i="7"/>
  <c r="I330" i="5"/>
  <c r="B44" i="5"/>
  <c r="I339" i="1"/>
  <c r="B53" i="1"/>
  <c r="I259" i="1"/>
  <c r="I639" i="42"/>
  <c r="I651" i="43"/>
  <c r="I99" i="4"/>
  <c r="D17" i="7"/>
  <c r="E88" i="7"/>
  <c r="E10" i="7" s="1"/>
  <c r="H85" i="3"/>
  <c r="I34" i="5"/>
  <c r="I46" i="6"/>
  <c r="B20" i="6"/>
  <c r="I20" i="6" s="1"/>
  <c r="I39" i="6"/>
  <c r="G54" i="6"/>
  <c r="B11" i="4"/>
  <c r="I11" i="4" s="1"/>
  <c r="C9" i="3"/>
  <c r="I35" i="3"/>
  <c r="I637" i="6"/>
  <c r="B91" i="6"/>
  <c r="I91" i="6" s="1"/>
  <c r="E85" i="6"/>
  <c r="B43" i="3"/>
  <c r="F10" i="32"/>
  <c r="I62" i="32"/>
  <c r="I637" i="7"/>
  <c r="B91" i="7"/>
  <c r="I91" i="7" s="1"/>
  <c r="I645" i="4"/>
  <c r="B88" i="41"/>
  <c r="E17" i="4"/>
  <c r="I414" i="36"/>
  <c r="I104" i="3"/>
  <c r="I410" i="3"/>
  <c r="B46" i="3"/>
  <c r="E85" i="7"/>
  <c r="C600" i="4"/>
  <c r="H100" i="8"/>
  <c r="B104" i="42"/>
  <c r="C88" i="7"/>
  <c r="C10" i="7" s="1"/>
  <c r="I132" i="6"/>
  <c r="I591" i="5"/>
  <c r="B97" i="5"/>
  <c r="I97" i="5" s="1"/>
  <c r="G103" i="1"/>
  <c r="G25" i="1" s="1"/>
  <c r="I646" i="8"/>
  <c r="I587" i="4"/>
  <c r="B93" i="4"/>
  <c r="I93" i="4" s="1"/>
  <c r="I608" i="6"/>
  <c r="D88" i="6"/>
  <c r="D10" i="6" s="1"/>
  <c r="I261" i="4"/>
  <c r="B53" i="4"/>
  <c r="H85" i="7"/>
  <c r="I595" i="5"/>
  <c r="B101" i="5"/>
  <c r="I101" i="5" s="1"/>
  <c r="H88" i="5"/>
  <c r="H10" i="5" s="1"/>
  <c r="H103" i="1"/>
  <c r="H25" i="1" s="1"/>
  <c r="D103" i="36"/>
  <c r="D103" i="35"/>
  <c r="I634" i="35"/>
  <c r="B88" i="35"/>
  <c r="I88" i="35" s="1"/>
  <c r="G88" i="32"/>
  <c r="C88" i="34"/>
  <c r="C88" i="36"/>
  <c r="I599" i="5"/>
  <c r="G600" i="7"/>
  <c r="D93" i="32"/>
  <c r="H104" i="34"/>
  <c r="H26" i="34" s="1"/>
  <c r="C104" i="36"/>
  <c r="C53" i="35"/>
  <c r="I259" i="32"/>
  <c r="S649" i="41"/>
  <c r="L103" i="42"/>
  <c r="I624" i="3"/>
  <c r="H133" i="7"/>
  <c r="F133" i="7"/>
  <c r="I133" i="7"/>
  <c r="E133" i="7"/>
  <c r="I53" i="7"/>
  <c r="B27" i="7"/>
  <c r="G340" i="6"/>
  <c r="I645" i="3"/>
  <c r="B99" i="3"/>
  <c r="E17" i="6"/>
  <c r="I645" i="6"/>
  <c r="B99" i="6"/>
  <c r="B100" i="5"/>
  <c r="I100" i="5" s="1"/>
  <c r="I594" i="5"/>
  <c r="D85" i="6"/>
  <c r="D7" i="6" s="1"/>
  <c r="B93" i="3"/>
  <c r="I93" i="3" s="1"/>
  <c r="I587" i="3"/>
  <c r="B13" i="7"/>
  <c r="I13" i="7" s="1"/>
  <c r="I39" i="7"/>
  <c r="E85" i="3"/>
  <c r="I598" i="3"/>
  <c r="B25" i="42"/>
  <c r="I645" i="5"/>
  <c r="B99" i="5"/>
  <c r="B101" i="3"/>
  <c r="I101" i="3" s="1"/>
  <c r="I595" i="3"/>
  <c r="E17" i="3"/>
  <c r="I33" i="5"/>
  <c r="I36" i="5"/>
  <c r="G85" i="3"/>
  <c r="C11" i="6"/>
  <c r="I339" i="4"/>
  <c r="E103" i="35"/>
  <c r="H105" i="7"/>
  <c r="H27" i="7" s="1"/>
  <c r="H88" i="32"/>
  <c r="H105" i="6"/>
  <c r="H27" i="6" s="1"/>
  <c r="G54" i="4"/>
  <c r="E88" i="1"/>
  <c r="I598" i="34"/>
  <c r="H103" i="36"/>
  <c r="H25" i="36" s="1"/>
  <c r="D103" i="34"/>
  <c r="D104" i="32"/>
  <c r="E104" i="35"/>
  <c r="G104" i="32"/>
  <c r="G26" i="32" s="1"/>
  <c r="I414" i="34"/>
  <c r="C42" i="3"/>
  <c r="C16" i="3" s="1"/>
  <c r="G600" i="3"/>
  <c r="I330" i="3"/>
  <c r="B44" i="3"/>
  <c r="I405" i="4"/>
  <c r="B105" i="4"/>
  <c r="I599" i="4"/>
  <c r="C49" i="6"/>
  <c r="C23" i="6" s="1"/>
  <c r="C49" i="5"/>
  <c r="C23" i="5" s="1"/>
  <c r="I405" i="6"/>
  <c r="S649" i="42"/>
  <c r="L103" i="41"/>
  <c r="S650" i="43"/>
  <c r="I650" i="43"/>
  <c r="C9" i="5"/>
  <c r="D85" i="3"/>
  <c r="D7" i="3" s="1"/>
  <c r="H85" i="6"/>
  <c r="H600" i="6"/>
  <c r="E7" i="4"/>
  <c r="H600" i="5"/>
  <c r="H85" i="5"/>
  <c r="D17" i="4"/>
  <c r="I261" i="5"/>
  <c r="B53" i="5"/>
  <c r="D85" i="5"/>
  <c r="C88" i="3"/>
  <c r="C10" i="3" s="1"/>
  <c r="I132" i="5"/>
  <c r="E7" i="6"/>
  <c r="D133" i="7"/>
  <c r="I637" i="3"/>
  <c r="B91" i="3"/>
  <c r="I91" i="3" s="1"/>
  <c r="I579" i="5"/>
  <c r="B85" i="5"/>
  <c r="G85" i="4"/>
  <c r="G7" i="4" s="1"/>
  <c r="G600" i="4"/>
  <c r="I34" i="4"/>
  <c r="I35" i="7"/>
  <c r="I634" i="7"/>
  <c r="I599" i="6"/>
  <c r="I624" i="4"/>
  <c r="G88" i="6"/>
  <c r="G10" i="6" s="1"/>
  <c r="I339" i="6"/>
  <c r="I598" i="32"/>
  <c r="D88" i="34"/>
  <c r="G88" i="1"/>
  <c r="G103" i="32"/>
  <c r="G25" i="32" s="1"/>
  <c r="I598" i="35"/>
  <c r="D103" i="32"/>
  <c r="D93" i="1"/>
  <c r="D93" i="35"/>
  <c r="D104" i="34"/>
  <c r="E104" i="34"/>
  <c r="B103" i="35"/>
  <c r="I597" i="35"/>
  <c r="E88" i="34"/>
  <c r="C88" i="1"/>
  <c r="B103" i="34"/>
  <c r="I597" i="34"/>
  <c r="E103" i="34"/>
  <c r="E103" i="1"/>
  <c r="E104" i="32"/>
  <c r="I258" i="4"/>
  <c r="C104" i="34"/>
  <c r="N93" i="41"/>
  <c r="I439" i="4"/>
  <c r="D133" i="6"/>
  <c r="L104" i="43"/>
  <c r="B133" i="6"/>
  <c r="C85" i="5"/>
  <c r="C7" i="5" s="1"/>
  <c r="C600" i="5"/>
  <c r="E100" i="35"/>
  <c r="C103" i="1"/>
  <c r="C103" i="34"/>
  <c r="G104" i="34"/>
  <c r="G26" i="34" s="1"/>
  <c r="D103" i="1"/>
  <c r="I597" i="32"/>
  <c r="B103" i="32"/>
  <c r="G88" i="34"/>
  <c r="G103" i="35"/>
  <c r="G25" i="35" s="1"/>
  <c r="E103" i="32"/>
  <c r="C103" i="32"/>
  <c r="H103" i="34"/>
  <c r="H25" i="34" s="1"/>
  <c r="I625" i="32"/>
  <c r="I258" i="3"/>
  <c r="D93" i="34"/>
  <c r="C104" i="1"/>
  <c r="I414" i="35"/>
  <c r="C42" i="5"/>
  <c r="C16" i="5" s="1"/>
  <c r="I339" i="35"/>
  <c r="B53" i="35"/>
  <c r="E104" i="36"/>
  <c r="C104" i="32"/>
  <c r="G104" i="36"/>
  <c r="G26" i="36" s="1"/>
  <c r="B94" i="7"/>
  <c r="I94" i="7" s="1"/>
  <c r="I588" i="7"/>
  <c r="I405" i="7"/>
  <c r="I409" i="3"/>
  <c r="B105" i="3"/>
  <c r="D49" i="5"/>
  <c r="D23" i="5" s="1"/>
  <c r="D49" i="7"/>
  <c r="D23" i="7" s="1"/>
  <c r="I409" i="5"/>
  <c r="L103" i="43"/>
  <c r="I414" i="8"/>
  <c r="I33" i="7"/>
  <c r="E88" i="3"/>
  <c r="E10" i="3" s="1"/>
  <c r="C93" i="6"/>
  <c r="I93" i="6" s="1"/>
  <c r="I587" i="6"/>
  <c r="B11" i="5"/>
  <c r="I11" i="5" s="1"/>
  <c r="H85" i="4"/>
  <c r="I85" i="4" s="1"/>
  <c r="H600" i="4"/>
  <c r="I104" i="6"/>
  <c r="E17" i="7"/>
  <c r="I579" i="4"/>
  <c r="G85" i="6"/>
  <c r="G600" i="6"/>
  <c r="E88" i="6"/>
  <c r="E10" i="6" s="1"/>
  <c r="H27" i="5"/>
  <c r="B7" i="4"/>
  <c r="I33" i="4"/>
  <c r="D85" i="7"/>
  <c r="B103" i="36"/>
  <c r="I597" i="36"/>
  <c r="I582" i="8"/>
  <c r="B88" i="8"/>
  <c r="H54" i="7"/>
  <c r="I34" i="6"/>
  <c r="E85" i="5"/>
  <c r="D104" i="7"/>
  <c r="I624" i="7"/>
  <c r="B13" i="3"/>
  <c r="I13" i="3" s="1"/>
  <c r="I39" i="3"/>
  <c r="I579" i="6"/>
  <c r="B85" i="6"/>
  <c r="B7" i="6" s="1"/>
  <c r="C600" i="7"/>
  <c r="C85" i="7"/>
  <c r="H88" i="8"/>
  <c r="D104" i="35"/>
  <c r="H103" i="32"/>
  <c r="H25" i="32" s="1"/>
  <c r="E88" i="36"/>
  <c r="E103" i="36"/>
  <c r="B95" i="4"/>
  <c r="I95" i="4" s="1"/>
  <c r="I589" i="4"/>
  <c r="I625" i="35"/>
  <c r="G103" i="34"/>
  <c r="G25" i="34" s="1"/>
  <c r="I598" i="36"/>
  <c r="H104" i="32"/>
  <c r="H26" i="32" s="1"/>
  <c r="H88" i="34"/>
  <c r="I625" i="1"/>
  <c r="H88" i="36"/>
  <c r="H88" i="1"/>
  <c r="H103" i="35"/>
  <c r="H25" i="35" s="1"/>
  <c r="H105" i="3"/>
  <c r="H27" i="3" s="1"/>
  <c r="I258" i="5"/>
  <c r="D93" i="8"/>
  <c r="G104" i="35"/>
  <c r="G26" i="35" s="1"/>
  <c r="H104" i="35"/>
  <c r="H26" i="35" s="1"/>
  <c r="B86" i="7"/>
  <c r="B8" i="7" s="1"/>
  <c r="D93" i="36"/>
  <c r="I330" i="7"/>
  <c r="B44" i="7"/>
  <c r="B94" i="5"/>
  <c r="I94" i="5" s="1"/>
  <c r="I588" i="5"/>
  <c r="I405" i="3"/>
  <c r="I409" i="4"/>
  <c r="C49" i="7"/>
  <c r="C23" i="7" s="1"/>
  <c r="I599" i="42"/>
  <c r="I417" i="8"/>
  <c r="I651" i="41"/>
  <c r="I37" i="5"/>
  <c r="H88" i="3"/>
  <c r="H10" i="3" s="1"/>
  <c r="I405" i="5"/>
  <c r="I410" i="4"/>
  <c r="B46" i="4"/>
  <c r="H27" i="4"/>
  <c r="H54" i="4"/>
  <c r="B13" i="5"/>
  <c r="I13" i="5" s="1"/>
  <c r="I39" i="5"/>
  <c r="B97" i="3"/>
  <c r="I97" i="3" s="1"/>
  <c r="I591" i="3"/>
  <c r="G54" i="3"/>
  <c r="G7" i="3"/>
  <c r="I62" i="1"/>
  <c r="C88" i="5"/>
  <c r="C10" i="5" s="1"/>
  <c r="I624" i="6"/>
  <c r="G85" i="5"/>
  <c r="G7" i="5" s="1"/>
  <c r="I132" i="4"/>
  <c r="C53" i="1"/>
  <c r="B11" i="6"/>
  <c r="I11" i="6" s="1"/>
  <c r="B11" i="3"/>
  <c r="I11" i="3" s="1"/>
  <c r="I637" i="4"/>
  <c r="B91" i="4"/>
  <c r="C88" i="6"/>
  <c r="C10" i="6" s="1"/>
  <c r="I101" i="7"/>
  <c r="I598" i="7"/>
  <c r="B104" i="7"/>
  <c r="H88" i="7"/>
  <c r="H10" i="7" s="1"/>
  <c r="H54" i="6"/>
  <c r="S651" i="43"/>
  <c r="S651" i="41"/>
  <c r="L104" i="42"/>
  <c r="N104" i="41"/>
  <c r="L104" i="41"/>
  <c r="N104" i="42"/>
  <c r="N26" i="42" s="1"/>
  <c r="D88" i="8"/>
  <c r="I651" i="35"/>
  <c r="I651" i="34"/>
  <c r="I651" i="8"/>
  <c r="I620" i="8"/>
  <c r="I336" i="32"/>
  <c r="H93" i="36"/>
  <c r="I336" i="35"/>
  <c r="I336" i="34"/>
  <c r="I336" i="36"/>
  <c r="D87" i="7"/>
  <c r="D9" i="7" s="1"/>
  <c r="D87" i="3"/>
  <c r="D9" i="3" s="1"/>
  <c r="D87" i="5"/>
  <c r="D9" i="5" s="1"/>
  <c r="I651" i="32"/>
  <c r="I651" i="36"/>
  <c r="D53" i="34"/>
  <c r="B93" i="34"/>
  <c r="G93" i="36"/>
  <c r="H93" i="1"/>
  <c r="I336" i="8"/>
  <c r="D86" i="5"/>
  <c r="D8" i="5" s="1"/>
  <c r="D86" i="3"/>
  <c r="D8" i="3" s="1"/>
  <c r="D86" i="6"/>
  <c r="D8" i="6" s="1"/>
  <c r="D87" i="6"/>
  <c r="D9" i="6" s="1"/>
  <c r="D87" i="4"/>
  <c r="E103" i="8"/>
  <c r="H105" i="32"/>
  <c r="H27" i="32" s="1"/>
  <c r="G105" i="34"/>
  <c r="G27" i="34" s="1"/>
  <c r="I648" i="7"/>
  <c r="I648" i="4"/>
  <c r="E104" i="8"/>
  <c r="G103" i="8"/>
  <c r="G25" i="8" s="1"/>
  <c r="E105" i="35"/>
  <c r="E27" i="35" s="1"/>
  <c r="E105" i="1"/>
  <c r="E27" i="1" s="1"/>
  <c r="C105" i="34"/>
  <c r="D104" i="8"/>
  <c r="D105" i="35"/>
  <c r="D105" i="34"/>
  <c r="G105" i="35"/>
  <c r="G27" i="35" s="1"/>
  <c r="G105" i="1"/>
  <c r="G27" i="1" s="1"/>
  <c r="E105" i="34"/>
  <c r="E27" i="34" s="1"/>
  <c r="E105" i="36"/>
  <c r="E105" i="32"/>
  <c r="E27" i="32" s="1"/>
  <c r="C105" i="1"/>
  <c r="C27" i="1" s="1"/>
  <c r="D103" i="8"/>
  <c r="G105" i="32"/>
  <c r="G27" i="32" s="1"/>
  <c r="G105" i="36"/>
  <c r="G27" i="36" s="1"/>
  <c r="I648" i="6"/>
  <c r="I648" i="3"/>
  <c r="I648" i="5"/>
  <c r="H104" i="8"/>
  <c r="H26" i="8" s="1"/>
  <c r="C105" i="32"/>
  <c r="C105" i="36"/>
  <c r="G104" i="8"/>
  <c r="G26" i="8" s="1"/>
  <c r="H105" i="34"/>
  <c r="H27" i="34" s="1"/>
  <c r="H105" i="1"/>
  <c r="H27" i="1" s="1"/>
  <c r="H105" i="35"/>
  <c r="H27" i="35" s="1"/>
  <c r="H105" i="36"/>
  <c r="H27" i="36" s="1"/>
  <c r="C105" i="35"/>
  <c r="G88" i="8"/>
  <c r="G600" i="5" l="1"/>
  <c r="B93" i="43"/>
  <c r="C27" i="35"/>
  <c r="I649" i="34"/>
  <c r="I649" i="32"/>
  <c r="D105" i="1"/>
  <c r="S651" i="42"/>
  <c r="I649" i="36"/>
  <c r="I599" i="3"/>
  <c r="B104" i="43"/>
  <c r="B53" i="8"/>
  <c r="I104" i="7"/>
  <c r="I439" i="5"/>
  <c r="I581" i="6"/>
  <c r="B87" i="6"/>
  <c r="D53" i="32"/>
  <c r="I46" i="4"/>
  <c r="B20" i="4"/>
  <c r="I20" i="4" s="1"/>
  <c r="I335" i="5"/>
  <c r="B49" i="5"/>
  <c r="I85" i="5"/>
  <c r="H7" i="5"/>
  <c r="H7" i="6"/>
  <c r="L26" i="42"/>
  <c r="B22" i="3"/>
  <c r="I22" i="3" s="1"/>
  <c r="I48" i="3"/>
  <c r="I328" i="5"/>
  <c r="B42" i="5"/>
  <c r="C7" i="3"/>
  <c r="I85" i="3"/>
  <c r="B104" i="41"/>
  <c r="B105" i="1"/>
  <c r="I599" i="1"/>
  <c r="B105" i="8"/>
  <c r="I599" i="36"/>
  <c r="I336" i="1"/>
  <c r="C53" i="8"/>
  <c r="I582" i="5"/>
  <c r="B88" i="5"/>
  <c r="C103" i="36"/>
  <c r="I103" i="35"/>
  <c r="I639" i="41"/>
  <c r="B93" i="41"/>
  <c r="I334" i="5"/>
  <c r="B48" i="5"/>
  <c r="C88" i="8"/>
  <c r="D7" i="5"/>
  <c r="I99" i="3"/>
  <c r="B21" i="3"/>
  <c r="I21" i="3" s="1"/>
  <c r="I334" i="4"/>
  <c r="B48" i="4"/>
  <c r="I439" i="7"/>
  <c r="D42" i="4"/>
  <c r="D16" i="4" s="1"/>
  <c r="D340" i="4"/>
  <c r="I53" i="34"/>
  <c r="B104" i="1"/>
  <c r="I335" i="7"/>
  <c r="B49" i="7"/>
  <c r="B87" i="4"/>
  <c r="I581" i="4"/>
  <c r="B105" i="34"/>
  <c r="I105" i="34" s="1"/>
  <c r="I599" i="34"/>
  <c r="D27" i="34"/>
  <c r="G93" i="1"/>
  <c r="C93" i="36"/>
  <c r="G93" i="32"/>
  <c r="S650" i="42"/>
  <c r="E88" i="8"/>
  <c r="D340" i="7"/>
  <c r="D42" i="7"/>
  <c r="D16" i="7" s="1"/>
  <c r="I133" i="5"/>
  <c r="F133" i="5"/>
  <c r="E133" i="5"/>
  <c r="C133" i="5"/>
  <c r="G133" i="5"/>
  <c r="H133" i="5"/>
  <c r="D133" i="5"/>
  <c r="B95" i="6"/>
  <c r="I95" i="6" s="1"/>
  <c r="I589" i="6"/>
  <c r="B18" i="3"/>
  <c r="I18" i="3" s="1"/>
  <c r="I44" i="3"/>
  <c r="I329" i="4"/>
  <c r="B43" i="4"/>
  <c r="I439" i="3"/>
  <c r="I582" i="7"/>
  <c r="B88" i="7"/>
  <c r="B17" i="3"/>
  <c r="I17" i="3" s="1"/>
  <c r="I43" i="3"/>
  <c r="B88" i="6"/>
  <c r="I582" i="6"/>
  <c r="I634" i="34"/>
  <c r="B88" i="34"/>
  <c r="I88" i="34" s="1"/>
  <c r="I649" i="35"/>
  <c r="E7" i="7"/>
  <c r="B20" i="7"/>
  <c r="I20" i="7" s="1"/>
  <c r="I46" i="7"/>
  <c r="D9" i="4"/>
  <c r="I35" i="4"/>
  <c r="C7" i="6"/>
  <c r="D86" i="4"/>
  <c r="F133" i="4"/>
  <c r="I133" i="4"/>
  <c r="E133" i="4"/>
  <c r="C133" i="4"/>
  <c r="H133" i="4"/>
  <c r="G133" i="4"/>
  <c r="I589" i="5"/>
  <c r="B95" i="5"/>
  <c r="I95" i="5" s="1"/>
  <c r="I589" i="7"/>
  <c r="B95" i="7"/>
  <c r="I95" i="7" s="1"/>
  <c r="B20" i="3"/>
  <c r="I20" i="3" s="1"/>
  <c r="I46" i="3"/>
  <c r="C104" i="8"/>
  <c r="H103" i="8"/>
  <c r="H25" i="8" s="1"/>
  <c r="I103" i="36"/>
  <c r="I103" i="32"/>
  <c r="I328" i="7"/>
  <c r="B42" i="7"/>
  <c r="I443" i="32"/>
  <c r="C53" i="32"/>
  <c r="C27" i="32" s="1"/>
  <c r="I99" i="6"/>
  <c r="B21" i="6"/>
  <c r="I21" i="6" s="1"/>
  <c r="I439" i="6"/>
  <c r="D340" i="3"/>
  <c r="D42" i="3"/>
  <c r="D16" i="3" s="1"/>
  <c r="I599" i="41"/>
  <c r="B88" i="3"/>
  <c r="I582" i="3"/>
  <c r="I44" i="5"/>
  <c r="B18" i="5"/>
  <c r="I18" i="5" s="1"/>
  <c r="I99" i="7"/>
  <c r="B21" i="7"/>
  <c r="I21" i="7" s="1"/>
  <c r="I328" i="6"/>
  <c r="B42" i="6"/>
  <c r="C27" i="34"/>
  <c r="B88" i="1"/>
  <c r="S634" i="42"/>
  <c r="L88" i="42"/>
  <c r="I599" i="32"/>
  <c r="B105" i="32"/>
  <c r="I335" i="4"/>
  <c r="B49" i="4"/>
  <c r="D105" i="32"/>
  <c r="D53" i="8"/>
  <c r="C93" i="1"/>
  <c r="N93" i="42"/>
  <c r="I335" i="6"/>
  <c r="B49" i="6"/>
  <c r="C7" i="7"/>
  <c r="I328" i="3"/>
  <c r="B42" i="3"/>
  <c r="H600" i="7"/>
  <c r="B133" i="5"/>
  <c r="G7" i="6"/>
  <c r="H600" i="3"/>
  <c r="I634" i="32"/>
  <c r="B88" i="32"/>
  <c r="I88" i="32" s="1"/>
  <c r="I443" i="34"/>
  <c r="I597" i="8"/>
  <c r="B103" i="8"/>
  <c r="C93" i="32"/>
  <c r="I91" i="4"/>
  <c r="B13" i="4"/>
  <c r="I13" i="4" s="1"/>
  <c r="B27" i="5"/>
  <c r="I53" i="5"/>
  <c r="B26" i="42"/>
  <c r="B27" i="1"/>
  <c r="I335" i="3"/>
  <c r="B49" i="3"/>
  <c r="B86" i="4"/>
  <c r="I580" i="4"/>
  <c r="C93" i="34"/>
  <c r="C93" i="8"/>
  <c r="S650" i="41"/>
  <c r="I599" i="7"/>
  <c r="I329" i="6"/>
  <c r="B43" i="6"/>
  <c r="I634" i="36"/>
  <c r="B88" i="36"/>
  <c r="I88" i="36" s="1"/>
  <c r="I85" i="6"/>
  <c r="D340" i="6"/>
  <c r="D42" i="6"/>
  <c r="D16" i="6" s="1"/>
  <c r="D7" i="7"/>
  <c r="H7" i="4"/>
  <c r="I7" i="4" s="1"/>
  <c r="B27" i="3"/>
  <c r="I329" i="7"/>
  <c r="B43" i="7"/>
  <c r="B7" i="5"/>
  <c r="I99" i="5"/>
  <c r="B21" i="5"/>
  <c r="I21" i="5" s="1"/>
  <c r="E7" i="5"/>
  <c r="L25" i="42"/>
  <c r="H7" i="7"/>
  <c r="I133" i="6"/>
  <c r="F133" i="6"/>
  <c r="E133" i="6"/>
  <c r="G133" i="6"/>
  <c r="C133" i="6"/>
  <c r="H133" i="6"/>
  <c r="H7" i="3"/>
  <c r="I328" i="4"/>
  <c r="B42" i="4"/>
  <c r="I44" i="6"/>
  <c r="B18" i="6"/>
  <c r="I18" i="6" s="1"/>
  <c r="D340" i="5"/>
  <c r="D42" i="5"/>
  <c r="D16" i="5" s="1"/>
  <c r="I598" i="8"/>
  <c r="D133" i="4"/>
  <c r="B18" i="4"/>
  <c r="I18" i="4" s="1"/>
  <c r="I44" i="4"/>
  <c r="F100" i="1"/>
  <c r="I646" i="1"/>
  <c r="B105" i="35"/>
  <c r="I105" i="35" s="1"/>
  <c r="I599" i="35"/>
  <c r="H93" i="32"/>
  <c r="C93" i="35"/>
  <c r="L93" i="41"/>
  <c r="B26" i="43"/>
  <c r="C103" i="8"/>
  <c r="B87" i="3"/>
  <c r="I581" i="3"/>
  <c r="G93" i="34"/>
  <c r="H93" i="34"/>
  <c r="H93" i="35"/>
  <c r="G93" i="35"/>
  <c r="I599" i="43"/>
  <c r="B18" i="7"/>
  <c r="I18" i="7" s="1"/>
  <c r="I44" i="7"/>
  <c r="B133" i="4"/>
  <c r="I579" i="7"/>
  <c r="B85" i="7"/>
  <c r="I103" i="34"/>
  <c r="I329" i="5"/>
  <c r="B43" i="5"/>
  <c r="I334" i="7"/>
  <c r="B48" i="7"/>
  <c r="B93" i="35"/>
  <c r="B93" i="32"/>
  <c r="I53" i="4"/>
  <c r="B27" i="4"/>
  <c r="B13" i="6"/>
  <c r="I13" i="6" s="1"/>
  <c r="E7" i="3"/>
  <c r="I48" i="6"/>
  <c r="B22" i="6"/>
  <c r="I22" i="6" s="1"/>
  <c r="I53" i="6"/>
  <c r="B27" i="6"/>
  <c r="S639" i="41"/>
  <c r="F97" i="1"/>
  <c r="I322" i="8"/>
  <c r="I322" i="1"/>
  <c r="I322" i="32"/>
  <c r="D105" i="8"/>
  <c r="F87" i="1"/>
  <c r="F102" i="1"/>
  <c r="I7" i="3" l="1"/>
  <c r="I639" i="32"/>
  <c r="I88" i="8"/>
  <c r="I105" i="32"/>
  <c r="I634" i="8"/>
  <c r="I88" i="3"/>
  <c r="B10" i="3"/>
  <c r="I10" i="3" s="1"/>
  <c r="I53" i="32"/>
  <c r="G93" i="8"/>
  <c r="I580" i="6"/>
  <c r="B86" i="6"/>
  <c r="I87" i="3"/>
  <c r="B9" i="3"/>
  <c r="I9" i="3" s="1"/>
  <c r="B16" i="4"/>
  <c r="I16" i="4" s="1"/>
  <c r="I42" i="4"/>
  <c r="I7" i="5"/>
  <c r="D53" i="35"/>
  <c r="I443" i="35"/>
  <c r="D27" i="8"/>
  <c r="B23" i="4"/>
  <c r="I23" i="4" s="1"/>
  <c r="I49" i="4"/>
  <c r="B93" i="1"/>
  <c r="B27" i="32"/>
  <c r="I49" i="5"/>
  <c r="B23" i="5"/>
  <c r="I23" i="5" s="1"/>
  <c r="I649" i="8"/>
  <c r="I650" i="34"/>
  <c r="B104" i="34"/>
  <c r="I104" i="34" s="1"/>
  <c r="I48" i="7"/>
  <c r="B22" i="7"/>
  <c r="I22" i="7" s="1"/>
  <c r="S639" i="43"/>
  <c r="L93" i="43"/>
  <c r="B17" i="6"/>
  <c r="I17" i="6" s="1"/>
  <c r="I43" i="6"/>
  <c r="I88" i="7"/>
  <c r="B10" i="7"/>
  <c r="I10" i="7" s="1"/>
  <c r="I48" i="5"/>
  <c r="B22" i="5"/>
  <c r="I22" i="5" s="1"/>
  <c r="I443" i="8"/>
  <c r="I650" i="36"/>
  <c r="B104" i="36"/>
  <c r="I104" i="36" s="1"/>
  <c r="E105" i="8"/>
  <c r="E27" i="8" s="1"/>
  <c r="H93" i="8"/>
  <c r="I49" i="3"/>
  <c r="B23" i="3"/>
  <c r="I23" i="3" s="1"/>
  <c r="I42" i="3"/>
  <c r="B16" i="3"/>
  <c r="I16" i="3" s="1"/>
  <c r="B16" i="7"/>
  <c r="I16" i="7" s="1"/>
  <c r="I42" i="7"/>
  <c r="D8" i="4"/>
  <c r="I581" i="5"/>
  <c r="B87" i="5"/>
  <c r="I650" i="32"/>
  <c r="B104" i="32"/>
  <c r="I104" i="32" s="1"/>
  <c r="G105" i="8"/>
  <c r="G27" i="8" s="1"/>
  <c r="H105" i="8"/>
  <c r="H27" i="8" s="1"/>
  <c r="B17" i="5"/>
  <c r="I17" i="5" s="1"/>
  <c r="I43" i="5"/>
  <c r="I639" i="34"/>
  <c r="S639" i="42"/>
  <c r="L93" i="42"/>
  <c r="D86" i="7"/>
  <c r="I580" i="7"/>
  <c r="I87" i="4"/>
  <c r="B9" i="4"/>
  <c r="I9" i="4" s="1"/>
  <c r="I88" i="5"/>
  <c r="B10" i="5"/>
  <c r="I10" i="5" s="1"/>
  <c r="I580" i="3"/>
  <c r="B86" i="3"/>
  <c r="B27" i="35"/>
  <c r="D27" i="32"/>
  <c r="I87" i="6"/>
  <c r="B9" i="6"/>
  <c r="I9" i="6" s="1"/>
  <c r="I43" i="7"/>
  <c r="B17" i="7"/>
  <c r="I17" i="7" s="1"/>
  <c r="B22" i="4"/>
  <c r="I22" i="4" s="1"/>
  <c r="I48" i="4"/>
  <c r="I103" i="8"/>
  <c r="I639" i="36"/>
  <c r="B93" i="36"/>
  <c r="B27" i="8"/>
  <c r="B86" i="5"/>
  <c r="I580" i="5"/>
  <c r="I88" i="6"/>
  <c r="B10" i="6"/>
  <c r="I10" i="6" s="1"/>
  <c r="I639" i="35"/>
  <c r="B27" i="34"/>
  <c r="I27" i="34" s="1"/>
  <c r="I42" i="5"/>
  <c r="B16" i="5"/>
  <c r="I16" i="5" s="1"/>
  <c r="I639" i="8"/>
  <c r="B93" i="8"/>
  <c r="I49" i="6"/>
  <c r="B23" i="6"/>
  <c r="I23" i="6" s="1"/>
  <c r="I85" i="7"/>
  <c r="B7" i="7"/>
  <c r="B87" i="7"/>
  <c r="I581" i="7"/>
  <c r="I650" i="35"/>
  <c r="B104" i="35"/>
  <c r="I104" i="35" s="1"/>
  <c r="I86" i="4"/>
  <c r="B8" i="4"/>
  <c r="I650" i="8"/>
  <c r="B104" i="8"/>
  <c r="I104" i="8" s="1"/>
  <c r="I53" i="8"/>
  <c r="B16" i="6"/>
  <c r="I16" i="6" s="1"/>
  <c r="I42" i="6"/>
  <c r="D53" i="1"/>
  <c r="I443" i="1"/>
  <c r="B17" i="4"/>
  <c r="I17" i="4" s="1"/>
  <c r="I43" i="4"/>
  <c r="B23" i="7"/>
  <c r="I23" i="7" s="1"/>
  <c r="I49" i="7"/>
  <c r="I7" i="6"/>
  <c r="F90" i="1"/>
  <c r="I27" i="32" l="1"/>
  <c r="I87" i="7"/>
  <c r="B9" i="7"/>
  <c r="I9" i="7" s="1"/>
  <c r="I87" i="5"/>
  <c r="B9" i="5"/>
  <c r="I9" i="5" s="1"/>
  <c r="I86" i="6"/>
  <c r="B8" i="6"/>
  <c r="D27" i="35"/>
  <c r="I27" i="35" s="1"/>
  <c r="I53" i="35"/>
  <c r="D8" i="7"/>
  <c r="I86" i="7"/>
  <c r="C105" i="8"/>
  <c r="I599" i="8"/>
  <c r="I86" i="3"/>
  <c r="B8" i="3"/>
  <c r="I7" i="7"/>
  <c r="D27" i="1"/>
  <c r="I53" i="1"/>
  <c r="I8" i="4"/>
  <c r="I86" i="5"/>
  <c r="B8" i="5"/>
  <c r="C27" i="8" l="1"/>
  <c r="I27" i="8" s="1"/>
  <c r="I105" i="8"/>
  <c r="I8" i="7"/>
  <c r="I8" i="3"/>
  <c r="I8" i="6"/>
  <c r="I8" i="5"/>
  <c r="I416" i="8" l="1"/>
  <c r="I338" i="8"/>
  <c r="I494" i="1" l="1"/>
  <c r="I493" i="1"/>
  <c r="E52" i="8"/>
  <c r="E26" i="8" s="1"/>
  <c r="I520" i="8" l="1"/>
  <c r="I468" i="8"/>
  <c r="I520" i="1"/>
  <c r="I545" i="8"/>
  <c r="I519" i="8"/>
  <c r="I468" i="1"/>
  <c r="I556" i="34"/>
  <c r="I571" i="8"/>
  <c r="I244" i="34"/>
  <c r="I572" i="8"/>
  <c r="I530" i="34"/>
  <c r="I571" i="1"/>
  <c r="I452" i="34"/>
  <c r="I545" i="1"/>
  <c r="I467" i="1"/>
  <c r="I546" i="1"/>
  <c r="I390" i="8"/>
  <c r="I519" i="1"/>
  <c r="I504" i="34"/>
  <c r="I348" i="34"/>
  <c r="I546" i="8"/>
  <c r="I572" i="1"/>
  <c r="I467" i="8"/>
  <c r="I166" i="34"/>
  <c r="I218" i="34"/>
  <c r="I270" i="34"/>
  <c r="I426" i="34"/>
  <c r="I296" i="34"/>
  <c r="F62" i="34" l="1"/>
  <c r="I322" i="34"/>
  <c r="F78" i="1"/>
  <c r="F78" i="8"/>
  <c r="F77" i="8"/>
  <c r="F77" i="1"/>
  <c r="I400" i="34"/>
  <c r="I374" i="34"/>
  <c r="I77" i="1" l="1"/>
  <c r="I78" i="8"/>
  <c r="F26" i="8"/>
  <c r="I78" i="1"/>
  <c r="F25" i="8"/>
  <c r="I77" i="8"/>
  <c r="B52" i="8"/>
  <c r="I114" i="34"/>
  <c r="I62" i="34"/>
  <c r="F10" i="34"/>
  <c r="D52" i="8"/>
  <c r="D26" i="8" s="1"/>
  <c r="C52" i="8"/>
  <c r="C26" i="8" s="1"/>
  <c r="I52" i="8" l="1"/>
  <c r="B26" i="8"/>
  <c r="I26" i="8" s="1"/>
  <c r="I130" i="8"/>
  <c r="I130" i="1" l="1"/>
  <c r="I416" i="1" l="1"/>
  <c r="I338" i="1" l="1"/>
  <c r="C52" i="1"/>
  <c r="C26" i="1" s="1"/>
  <c r="I390" i="1"/>
  <c r="D52" i="1"/>
  <c r="D26" i="1" s="1"/>
  <c r="E52" i="1"/>
  <c r="E26" i="1" s="1"/>
  <c r="B52" i="1" l="1"/>
  <c r="I52" i="1" l="1"/>
  <c r="B26" i="1"/>
  <c r="C51" i="1" l="1"/>
  <c r="C25" i="1" s="1"/>
  <c r="D51" i="1"/>
  <c r="D25" i="1" s="1"/>
  <c r="I415" i="1"/>
  <c r="E51" i="1"/>
  <c r="E25" i="1" s="1"/>
  <c r="I389" i="1"/>
  <c r="I337" i="1" l="1"/>
  <c r="B51" i="1"/>
  <c r="B25" i="1" l="1"/>
  <c r="I51" i="1"/>
  <c r="E51" i="8" l="1"/>
  <c r="E25" i="8" s="1"/>
  <c r="D51" i="8"/>
  <c r="D25" i="8" s="1"/>
  <c r="I415" i="8"/>
  <c r="C51" i="8"/>
  <c r="C25" i="8" s="1"/>
  <c r="I389" i="8"/>
  <c r="I337" i="8" l="1"/>
  <c r="B51" i="8"/>
  <c r="B25" i="8" l="1"/>
  <c r="I25" i="8" s="1"/>
  <c r="I51" i="8"/>
  <c r="I130" i="34" l="1"/>
  <c r="I129" i="34"/>
  <c r="AI157" i="43" l="1"/>
  <c r="AI261" i="43"/>
  <c r="AI365" i="43"/>
  <c r="X53" i="43"/>
  <c r="AG53" i="43"/>
  <c r="AA53" i="43" l="1"/>
  <c r="AH53" i="43"/>
  <c r="AI391" i="43"/>
  <c r="AI287" i="43"/>
  <c r="AI183" i="43"/>
  <c r="AE53" i="43"/>
  <c r="I547" i="43"/>
  <c r="Y53" i="43"/>
  <c r="AI417" i="43"/>
  <c r="AI313" i="43"/>
  <c r="AI209" i="43"/>
  <c r="I495" i="43"/>
  <c r="AD53" i="43"/>
  <c r="Z53" i="43"/>
  <c r="I573" i="43"/>
  <c r="V53" i="43"/>
  <c r="AI131" i="43"/>
  <c r="AC53" i="43"/>
  <c r="I521" i="43"/>
  <c r="AI443" i="43"/>
  <c r="AI339" i="43"/>
  <c r="AI235" i="43"/>
  <c r="AF53" i="43"/>
  <c r="W53" i="43"/>
  <c r="I469" i="43"/>
  <c r="F79" i="43" l="1"/>
  <c r="AI53" i="43"/>
  <c r="AJ53" i="43" s="1"/>
  <c r="P105" i="43" l="1"/>
  <c r="P27" i="43" s="1"/>
  <c r="S599" i="43"/>
  <c r="F27" i="43"/>
  <c r="I79" i="43"/>
  <c r="AI155" i="43"/>
  <c r="AI441" i="43"/>
  <c r="AI337" i="43"/>
  <c r="AI285" i="43"/>
  <c r="AI311" i="43" l="1"/>
  <c r="AI415" i="43"/>
  <c r="I545" i="43"/>
  <c r="AI233" i="43"/>
  <c r="AI181" i="43"/>
  <c r="I571" i="43"/>
  <c r="AI389" i="43"/>
  <c r="AI363" i="43"/>
  <c r="I519" i="43"/>
  <c r="AI207" i="43"/>
  <c r="AI259" i="43"/>
  <c r="I493" i="43"/>
  <c r="F77" i="43" l="1"/>
  <c r="I467" i="43"/>
  <c r="AI286" i="43"/>
  <c r="AI182" i="43"/>
  <c r="AI208" i="43"/>
  <c r="AI156" i="43"/>
  <c r="I546" i="43" l="1"/>
  <c r="I494" i="43"/>
  <c r="I572" i="43"/>
  <c r="I520" i="43"/>
  <c r="F25" i="43"/>
  <c r="I77" i="43"/>
  <c r="AI260" i="43"/>
  <c r="P103" i="43"/>
  <c r="P25" i="43" s="1"/>
  <c r="S597" i="43"/>
  <c r="AI390" i="43"/>
  <c r="AI312" i="43"/>
  <c r="AI234" i="43" l="1"/>
  <c r="AI416" i="43"/>
  <c r="AI364" i="43"/>
  <c r="F78" i="43"/>
  <c r="I468" i="43"/>
  <c r="AI442" i="43"/>
  <c r="AI338" i="43"/>
  <c r="X52" i="43"/>
  <c r="F26" i="43" l="1"/>
  <c r="I78" i="43"/>
  <c r="P104" i="43"/>
  <c r="P26" i="43" s="1"/>
  <c r="S598" i="43"/>
  <c r="AA52" i="43"/>
  <c r="Z52" i="43"/>
  <c r="AH51" i="43" l="1"/>
  <c r="AC52" i="43"/>
  <c r="Q52" i="43"/>
  <c r="AF52" i="43"/>
  <c r="AH52" i="43"/>
  <c r="AG52" i="43"/>
  <c r="W52" i="43"/>
  <c r="Y52" i="43"/>
  <c r="AD52" i="43"/>
  <c r="AE52" i="43"/>
  <c r="Z51" i="43" l="1"/>
  <c r="AD51" i="43"/>
  <c r="AG51" i="43"/>
  <c r="M52" i="43"/>
  <c r="AE51" i="43"/>
  <c r="AA51" i="43"/>
  <c r="V52" i="43"/>
  <c r="AI52" i="43" s="1"/>
  <c r="AI130" i="43"/>
  <c r="AF51" i="43"/>
  <c r="N52" i="43"/>
  <c r="N26" i="43" s="1"/>
  <c r="X51" i="43"/>
  <c r="AC51" i="43"/>
  <c r="O52" i="43"/>
  <c r="W51" i="43"/>
  <c r="Y51" i="43"/>
  <c r="R52" i="43"/>
  <c r="L52" i="43" l="1"/>
  <c r="S130" i="43"/>
  <c r="Q51" i="43"/>
  <c r="M51" i="43"/>
  <c r="R51" i="43"/>
  <c r="V51" i="43"/>
  <c r="AI51" i="43" s="1"/>
  <c r="AI129" i="43"/>
  <c r="O51" i="43"/>
  <c r="N51" i="43"/>
  <c r="N25" i="43" s="1"/>
  <c r="L51" i="43" l="1"/>
  <c r="S129" i="43"/>
  <c r="L26" i="43"/>
  <c r="S52" i="43"/>
  <c r="AJ52" i="43" s="1"/>
  <c r="D105" i="43"/>
  <c r="D27" i="43" s="1"/>
  <c r="L25" i="43" l="1"/>
  <c r="S51" i="43"/>
  <c r="AJ51" i="43" s="1"/>
  <c r="N105" i="43"/>
  <c r="N27" i="43" s="1"/>
  <c r="B105" i="43" l="1"/>
  <c r="B27" i="43" l="1"/>
  <c r="L105" i="43"/>
  <c r="L27" i="43" l="1"/>
  <c r="I469" i="41" l="1"/>
  <c r="I495" i="41"/>
  <c r="I547" i="41"/>
  <c r="I521" i="41"/>
  <c r="I573" i="41"/>
  <c r="AG53" i="41" l="1"/>
  <c r="AI443" i="41"/>
  <c r="AI339" i="41"/>
  <c r="AI235" i="41"/>
  <c r="Z53" i="41"/>
  <c r="W53" i="41"/>
  <c r="AI365" i="41"/>
  <c r="AI261" i="41"/>
  <c r="AI157" i="41"/>
  <c r="AF53" i="41"/>
  <c r="AH53" i="41"/>
  <c r="X53" i="41"/>
  <c r="V53" i="41"/>
  <c r="AI53" i="41" s="1"/>
  <c r="AI391" i="41"/>
  <c r="AI287" i="41"/>
  <c r="AI183" i="41"/>
  <c r="AC53" i="41"/>
  <c r="AI417" i="41"/>
  <c r="AI313" i="41"/>
  <c r="AI209" i="41"/>
  <c r="AA53" i="41"/>
  <c r="Y53" i="41"/>
  <c r="AD53" i="41"/>
  <c r="AE53" i="41"/>
  <c r="F79" i="41"/>
  <c r="F27" i="41" l="1"/>
  <c r="I79" i="41"/>
  <c r="AI131" i="41"/>
  <c r="N53" i="41"/>
  <c r="Q53" i="41"/>
  <c r="M53" i="41"/>
  <c r="L53" i="41"/>
  <c r="O53" i="41"/>
  <c r="P105" i="41"/>
  <c r="P27" i="41" s="1"/>
  <c r="S599" i="41"/>
  <c r="R53" i="41"/>
  <c r="S131" i="41" l="1"/>
  <c r="S53" i="41"/>
  <c r="AJ53" i="41" s="1"/>
  <c r="D105" i="41"/>
  <c r="D27" i="41" s="1"/>
  <c r="N105" i="41" l="1"/>
  <c r="N27" i="41" s="1"/>
  <c r="B105" i="41" l="1"/>
  <c r="B27" i="41" l="1"/>
  <c r="L105" i="41"/>
  <c r="L27" i="41" l="1"/>
  <c r="I545" i="41" l="1"/>
  <c r="I571" i="41"/>
  <c r="I467" i="41"/>
  <c r="I519" i="41"/>
  <c r="I493" i="41"/>
  <c r="AI389" i="41"/>
  <c r="F77" i="41" l="1"/>
  <c r="AI311" i="41"/>
  <c r="AI415" i="41"/>
  <c r="AI233" i="41"/>
  <c r="AI337" i="41"/>
  <c r="AI441" i="41"/>
  <c r="AI363" i="41"/>
  <c r="AI155" i="41"/>
  <c r="F25" i="41"/>
  <c r="I77" i="41"/>
  <c r="AI181" i="41"/>
  <c r="AI285" i="41"/>
  <c r="AI259" i="41"/>
  <c r="AI207" i="41"/>
  <c r="P103" i="41" l="1"/>
  <c r="P25" i="41" s="1"/>
  <c r="S597" i="41"/>
  <c r="Z51" i="41"/>
  <c r="AG51" i="41" l="1"/>
  <c r="X51" i="41"/>
  <c r="AD51" i="41"/>
  <c r="V51" i="41"/>
  <c r="AI51" i="41" s="1"/>
  <c r="AI129" i="41"/>
  <c r="Y51" i="41"/>
  <c r="AC51" i="41"/>
  <c r="AA51" i="41"/>
  <c r="AE51" i="41"/>
  <c r="AH51" i="41"/>
  <c r="W51" i="41"/>
  <c r="AF51" i="41"/>
  <c r="E51" i="41" l="1"/>
  <c r="O51" i="41"/>
  <c r="G51" i="41"/>
  <c r="Q51" i="41"/>
  <c r="D51" i="41"/>
  <c r="D25" i="41" s="1"/>
  <c r="N51" i="41"/>
  <c r="N25" i="41" s="1"/>
  <c r="H51" i="41"/>
  <c r="R51" i="41"/>
  <c r="C51" i="41"/>
  <c r="M51" i="41"/>
  <c r="L51" i="41" l="1"/>
  <c r="S129" i="41"/>
  <c r="B51" i="41"/>
  <c r="I129" i="41"/>
  <c r="B25" i="41" l="1"/>
  <c r="I51" i="41"/>
  <c r="L25" i="41"/>
  <c r="S51" i="41"/>
  <c r="AJ51" i="41" s="1"/>
  <c r="AI338" i="41"/>
  <c r="AI416" i="41" l="1"/>
  <c r="AI156" i="41"/>
  <c r="AI208" i="41"/>
  <c r="AI286" i="41"/>
  <c r="AI312" i="41"/>
  <c r="AI364" i="41"/>
  <c r="AI442" i="41"/>
  <c r="AI260" i="41"/>
  <c r="AI182" i="41"/>
  <c r="AI390" i="41"/>
  <c r="AI234" i="41"/>
  <c r="I468" i="41"/>
  <c r="I572" i="41" l="1"/>
  <c r="I546" i="41"/>
  <c r="I520" i="41"/>
  <c r="AF52" i="41"/>
  <c r="Y52" i="41"/>
  <c r="Z52" i="41"/>
  <c r="AA52" i="41"/>
  <c r="X52" i="41"/>
  <c r="AD52" i="41" l="1"/>
  <c r="AG52" i="41"/>
  <c r="V52" i="41"/>
  <c r="AI130" i="41"/>
  <c r="AE52" i="41"/>
  <c r="AC52" i="41"/>
  <c r="AH52" i="41"/>
  <c r="W52" i="41"/>
  <c r="I494" i="41"/>
  <c r="F78" i="41"/>
  <c r="E52" i="41" l="1"/>
  <c r="O52" i="41"/>
  <c r="AI52" i="41"/>
  <c r="C52" i="41"/>
  <c r="M52" i="41"/>
  <c r="D52" i="41"/>
  <c r="D26" i="41" s="1"/>
  <c r="N52" i="41"/>
  <c r="N26" i="41" s="1"/>
  <c r="H52" i="41"/>
  <c r="R52" i="41"/>
  <c r="P104" i="41"/>
  <c r="P26" i="41" s="1"/>
  <c r="S598" i="41"/>
  <c r="F26" i="41"/>
  <c r="I78" i="41"/>
  <c r="G52" i="41"/>
  <c r="Q52" i="41"/>
  <c r="I495" i="42" l="1"/>
  <c r="B52" i="41"/>
  <c r="I130" i="41"/>
  <c r="I469" i="42"/>
  <c r="I547" i="42"/>
  <c r="I573" i="42"/>
  <c r="I521" i="42"/>
  <c r="L52" i="41"/>
  <c r="S130" i="41"/>
  <c r="F79" i="42" l="1"/>
  <c r="F27" i="42"/>
  <c r="I79" i="42"/>
  <c r="L26" i="41"/>
  <c r="S52" i="41"/>
  <c r="AJ52" i="41" s="1"/>
  <c r="B26" i="41"/>
  <c r="I52" i="41"/>
  <c r="P105" i="42" l="1"/>
  <c r="P27" i="42" s="1"/>
  <c r="S599" i="42"/>
  <c r="I339" i="36"/>
  <c r="I417" i="36"/>
  <c r="I443" i="36"/>
  <c r="I131" i="36" l="1"/>
  <c r="E53" i="36"/>
  <c r="E27" i="36" s="1"/>
  <c r="D53" i="36"/>
  <c r="C53" i="36"/>
  <c r="C27" i="36" s="1"/>
  <c r="I468" i="32" l="1"/>
  <c r="I545" i="32"/>
  <c r="I571" i="32"/>
  <c r="I467" i="32"/>
  <c r="I546" i="32"/>
  <c r="I519" i="32"/>
  <c r="I572" i="32"/>
  <c r="I520" i="32"/>
  <c r="F78" i="32" l="1"/>
  <c r="I391" i="36"/>
  <c r="B53" i="36"/>
  <c r="F77" i="32"/>
  <c r="I53" i="36" l="1"/>
  <c r="F25" i="32"/>
  <c r="I77" i="32"/>
  <c r="I78" i="32"/>
  <c r="F26" i="32"/>
  <c r="I130" i="32" l="1"/>
  <c r="C51" i="32" l="1"/>
  <c r="C25" i="32" s="1"/>
  <c r="D51" i="32"/>
  <c r="D25" i="32" s="1"/>
  <c r="I416" i="32"/>
  <c r="I415" i="32"/>
  <c r="E51" i="32"/>
  <c r="E25" i="32" s="1"/>
  <c r="I338" i="32" l="1"/>
  <c r="I337" i="32"/>
  <c r="B51" i="32"/>
  <c r="I389" i="32"/>
  <c r="D52" i="32"/>
  <c r="D26" i="32" s="1"/>
  <c r="C52" i="32"/>
  <c r="C26" i="32" s="1"/>
  <c r="E52" i="32"/>
  <c r="E26" i="32" s="1"/>
  <c r="B25" i="32" l="1"/>
  <c r="I25" i="32" s="1"/>
  <c r="I51" i="32"/>
  <c r="I390" i="32" l="1"/>
  <c r="B52" i="32"/>
  <c r="B26" i="32" l="1"/>
  <c r="I26" i="32" s="1"/>
  <c r="I52" i="32"/>
  <c r="I129" i="35" l="1"/>
  <c r="C51" i="35" l="1"/>
  <c r="C25" i="35" s="1"/>
  <c r="D51" i="35"/>
  <c r="D25" i="35" s="1"/>
  <c r="E51" i="35"/>
  <c r="E25" i="35" s="1"/>
  <c r="I415" i="35"/>
  <c r="I519" i="35" l="1"/>
  <c r="I337" i="35"/>
  <c r="B51" i="35"/>
  <c r="I467" i="35"/>
  <c r="F77" i="35"/>
  <c r="I389" i="35"/>
  <c r="I571" i="35"/>
  <c r="I545" i="35"/>
  <c r="I51" i="35" l="1"/>
  <c r="B25" i="35"/>
  <c r="I77" i="35"/>
  <c r="F25" i="35"/>
  <c r="I416" i="35"/>
  <c r="E52" i="35"/>
  <c r="E26" i="35" s="1"/>
  <c r="I572" i="35" l="1"/>
  <c r="D52" i="35"/>
  <c r="D26" i="35" s="1"/>
  <c r="I130" i="35"/>
  <c r="I520" i="35"/>
  <c r="I546" i="35"/>
  <c r="I338" i="35"/>
  <c r="B52" i="35"/>
  <c r="I468" i="35"/>
  <c r="I25" i="35"/>
  <c r="I390" i="35" l="1"/>
  <c r="C52" i="35"/>
  <c r="C26" i="35" s="1"/>
  <c r="F78" i="35"/>
  <c r="I52" i="35"/>
  <c r="B26" i="35"/>
  <c r="I78" i="35" l="1"/>
  <c r="F26" i="35"/>
  <c r="I26" i="35" s="1"/>
  <c r="I416" i="36" l="1"/>
  <c r="I338" i="36"/>
  <c r="E52" i="36" l="1"/>
  <c r="E26" i="36" s="1"/>
  <c r="D105" i="36"/>
  <c r="D27" i="36" s="1"/>
  <c r="B52" i="36"/>
  <c r="B26" i="36" l="1"/>
  <c r="I546" i="36"/>
  <c r="I572" i="36"/>
  <c r="I520" i="36"/>
  <c r="I129" i="36"/>
  <c r="I468" i="36"/>
  <c r="I390" i="36"/>
  <c r="I625" i="36"/>
  <c r="B105" i="36"/>
  <c r="D52" i="36"/>
  <c r="D26" i="36" s="1"/>
  <c r="F78" i="36" l="1"/>
  <c r="C52" i="36"/>
  <c r="I130" i="36"/>
  <c r="I105" i="36"/>
  <c r="B27" i="36"/>
  <c r="I27" i="36" s="1"/>
  <c r="C26" i="36" l="1"/>
  <c r="I52" i="36"/>
  <c r="I78" i="36"/>
  <c r="F26" i="36"/>
  <c r="I26" i="36" l="1"/>
  <c r="E51" i="36"/>
  <c r="E25" i="36" s="1"/>
  <c r="C51" i="36"/>
  <c r="C25" i="36" s="1"/>
  <c r="I415" i="36"/>
  <c r="D51" i="36"/>
  <c r="D25" i="36" s="1"/>
  <c r="I337" i="36" l="1"/>
  <c r="B51" i="36"/>
  <c r="I389" i="36"/>
  <c r="I571" i="36"/>
  <c r="I519" i="36"/>
  <c r="I467" i="36"/>
  <c r="I545" i="36"/>
  <c r="B25" i="36" l="1"/>
  <c r="I51" i="36"/>
  <c r="F77" i="36"/>
  <c r="F25" i="36" l="1"/>
  <c r="I77" i="36"/>
  <c r="I25" i="36"/>
  <c r="D105" i="42" l="1"/>
  <c r="D27" i="42" s="1"/>
  <c r="N105" i="42" l="1"/>
  <c r="N27" i="42" s="1"/>
  <c r="B105" i="42" l="1"/>
  <c r="L105" i="42" l="1"/>
  <c r="B27" i="42"/>
  <c r="L27" i="42" l="1"/>
  <c r="I571" i="42" l="1"/>
  <c r="I545" i="42"/>
  <c r="I467" i="42"/>
  <c r="I519" i="42"/>
  <c r="I493" i="42"/>
  <c r="F77" i="42" l="1"/>
  <c r="P103" i="42" l="1"/>
  <c r="P25" i="42" s="1"/>
  <c r="S597" i="42"/>
  <c r="F25" i="42"/>
  <c r="I77" i="42"/>
  <c r="I520" i="42" l="1"/>
  <c r="I572" i="42"/>
  <c r="I468" i="42"/>
  <c r="I494" i="42"/>
  <c r="I546" i="42"/>
  <c r="F78" i="42" l="1"/>
  <c r="P104" i="42" l="1"/>
  <c r="P26" i="42" s="1"/>
  <c r="S598" i="42"/>
  <c r="F26" i="42"/>
  <c r="I78" i="42"/>
  <c r="I311" i="2" l="1"/>
  <c r="B51" i="2"/>
  <c r="I51" i="2" l="1"/>
  <c r="I441" i="4" l="1"/>
  <c r="I441" i="3"/>
  <c r="I311" i="3"/>
  <c r="I311" i="4"/>
  <c r="I311" i="5"/>
  <c r="I441" i="5"/>
  <c r="I441" i="6" l="1"/>
  <c r="I311" i="6"/>
  <c r="I440" i="35"/>
  <c r="I310" i="1"/>
  <c r="I440" i="1" l="1"/>
  <c r="I441" i="7"/>
  <c r="I310" i="32"/>
  <c r="I310" i="35"/>
  <c r="I440" i="32" l="1"/>
  <c r="I311" i="7"/>
  <c r="I416" i="34" l="1"/>
  <c r="I338" i="34" l="1"/>
  <c r="C52" i="34"/>
  <c r="C26" i="34" s="1"/>
  <c r="D52" i="34"/>
  <c r="D26" i="34" s="1"/>
  <c r="E52" i="34"/>
  <c r="E26" i="34" s="1"/>
  <c r="I546" i="34" l="1"/>
  <c r="I468" i="34"/>
  <c r="I520" i="34"/>
  <c r="I572" i="34"/>
  <c r="D51" i="34"/>
  <c r="D25" i="34" s="1"/>
  <c r="I389" i="34"/>
  <c r="I415" i="34"/>
  <c r="C51" i="34"/>
  <c r="C25" i="34" s="1"/>
  <c r="E51" i="34"/>
  <c r="E25" i="34" s="1"/>
  <c r="I467" i="34" l="1"/>
  <c r="I571" i="34"/>
  <c r="F78" i="34"/>
  <c r="I337" i="34"/>
  <c r="B51" i="34"/>
  <c r="I545" i="34"/>
  <c r="I519" i="34"/>
  <c r="I390" i="34"/>
  <c r="B52" i="34"/>
  <c r="I440" i="34"/>
  <c r="B25" i="34" l="1"/>
  <c r="I51" i="34"/>
  <c r="B26" i="34"/>
  <c r="I52" i="34"/>
  <c r="I78" i="34"/>
  <c r="F26" i="34"/>
  <c r="F77" i="34"/>
  <c r="I26" i="34" l="1"/>
  <c r="I77" i="34"/>
  <c r="F25" i="34"/>
  <c r="I25" i="34"/>
  <c r="I310" i="34" l="1"/>
  <c r="I310" i="8" l="1"/>
  <c r="I440" i="8" l="1"/>
  <c r="I310" i="36" l="1"/>
  <c r="I440" i="36" l="1"/>
  <c r="AG51" i="40" l="1"/>
  <c r="AD51" i="40"/>
  <c r="Z51" i="40"/>
  <c r="V51" i="40" l="1"/>
  <c r="AI129" i="40"/>
  <c r="Y51" i="40"/>
  <c r="AI337" i="40"/>
  <c r="AI155" i="40"/>
  <c r="AI259" i="40"/>
  <c r="I572" i="40"/>
  <c r="I494" i="40"/>
  <c r="AA51" i="40"/>
  <c r="AI441" i="40"/>
  <c r="I493" i="40"/>
  <c r="AI207" i="40"/>
  <c r="AF51" i="40"/>
  <c r="I520" i="40"/>
  <c r="W51" i="40"/>
  <c r="I545" i="40"/>
  <c r="AI363" i="40"/>
  <c r="AI415" i="40"/>
  <c r="AC51" i="40"/>
  <c r="AI389" i="40"/>
  <c r="AI311" i="40"/>
  <c r="I467" i="40"/>
  <c r="I468" i="40"/>
  <c r="I546" i="40"/>
  <c r="X51" i="40"/>
  <c r="AI233" i="40"/>
  <c r="I519" i="40"/>
  <c r="AE51" i="40"/>
  <c r="AH51" i="40"/>
  <c r="AI181" i="40"/>
  <c r="AI285" i="40"/>
  <c r="I571" i="40"/>
  <c r="AI260" i="40" l="1"/>
  <c r="AI338" i="40"/>
  <c r="AI234" i="40"/>
  <c r="AI364" i="40"/>
  <c r="F78" i="40"/>
  <c r="AI442" i="40"/>
  <c r="AI390" i="40"/>
  <c r="AI312" i="40"/>
  <c r="AI182" i="40"/>
  <c r="AI156" i="40"/>
  <c r="AI286" i="40"/>
  <c r="F77" i="40"/>
  <c r="D51" i="40"/>
  <c r="D25" i="40" s="1"/>
  <c r="N51" i="40"/>
  <c r="N25" i="40" s="1"/>
  <c r="G51" i="40"/>
  <c r="Q51" i="40"/>
  <c r="C51" i="40"/>
  <c r="M51" i="40"/>
  <c r="AI416" i="40"/>
  <c r="AI208" i="40"/>
  <c r="H51" i="40"/>
  <c r="R51" i="40"/>
  <c r="E51" i="40"/>
  <c r="O51" i="40"/>
  <c r="AI51" i="40"/>
  <c r="X52" i="40"/>
  <c r="AA52" i="40"/>
  <c r="AF52" i="40"/>
  <c r="Z52" i="40"/>
  <c r="Y52" i="40"/>
  <c r="P104" i="40" l="1"/>
  <c r="P26" i="40" s="1"/>
  <c r="S598" i="40"/>
  <c r="W52" i="40"/>
  <c r="F26" i="40"/>
  <c r="I78" i="40"/>
  <c r="F25" i="40"/>
  <c r="I77" i="40"/>
  <c r="V52" i="40"/>
  <c r="AH52" i="40"/>
  <c r="AD52" i="40"/>
  <c r="AE52" i="40"/>
  <c r="P103" i="40"/>
  <c r="P25" i="40" s="1"/>
  <c r="S597" i="40"/>
  <c r="L51" i="40"/>
  <c r="S129" i="40"/>
  <c r="AC52" i="40"/>
  <c r="AG52" i="40"/>
  <c r="B51" i="40"/>
  <c r="I129" i="40"/>
  <c r="M52" i="40"/>
  <c r="N52" i="40"/>
  <c r="N26" i="40" s="1"/>
  <c r="Q52" i="40"/>
  <c r="R52" i="40"/>
  <c r="O52" i="40"/>
  <c r="AI130" i="40" l="1"/>
  <c r="AI52" i="40"/>
  <c r="L52" i="40"/>
  <c r="S130" i="40"/>
  <c r="L25" i="40"/>
  <c r="S51" i="40"/>
  <c r="AJ51" i="40" s="1"/>
  <c r="B25" i="40"/>
  <c r="I51" i="40"/>
  <c r="L26" i="40" l="1"/>
  <c r="S52" i="40"/>
  <c r="AJ52" i="40" s="1"/>
  <c r="I404" i="2" l="1"/>
  <c r="I274" i="2"/>
  <c r="I248" i="2"/>
  <c r="I222" i="2"/>
  <c r="I506" i="3" l="1"/>
  <c r="I508" i="4"/>
  <c r="I116" i="3"/>
  <c r="B132" i="3"/>
  <c r="I246" i="2"/>
  <c r="I262" i="2" s="1"/>
  <c r="E262" i="2"/>
  <c r="I532" i="3"/>
  <c r="I534" i="4"/>
  <c r="I482" i="6"/>
  <c r="I534" i="3"/>
  <c r="I560" i="7"/>
  <c r="I456" i="6"/>
  <c r="I560" i="3"/>
  <c r="I558" i="3"/>
  <c r="I574" i="3" s="1"/>
  <c r="I534" i="5"/>
  <c r="I508" i="7"/>
  <c r="I482" i="5"/>
  <c r="I300" i="2"/>
  <c r="I508" i="3"/>
  <c r="I560" i="4"/>
  <c r="I534" i="6"/>
  <c r="I456" i="2"/>
  <c r="I482" i="4"/>
  <c r="E444" i="2"/>
  <c r="I430" i="2"/>
  <c r="I444" i="2" s="1"/>
  <c r="I482" i="3"/>
  <c r="I196" i="2"/>
  <c r="I210" i="2" s="1"/>
  <c r="E210" i="2"/>
  <c r="I456" i="7"/>
  <c r="I508" i="6"/>
  <c r="I560" i="5"/>
  <c r="I534" i="7"/>
  <c r="I454" i="3"/>
  <c r="F64" i="3"/>
  <c r="F470" i="3"/>
  <c r="I482" i="2"/>
  <c r="I456" i="3"/>
  <c r="F66" i="3"/>
  <c r="I456" i="5"/>
  <c r="I534" i="2"/>
  <c r="I508" i="5"/>
  <c r="I560" i="2"/>
  <c r="I560" i="6"/>
  <c r="I508" i="2"/>
  <c r="I456" i="4"/>
  <c r="F66" i="4"/>
  <c r="I480" i="3"/>
  <c r="I482" i="7"/>
  <c r="I118" i="3"/>
  <c r="E210" i="5"/>
  <c r="E444" i="3"/>
  <c r="F496" i="3" l="1"/>
  <c r="I496" i="3"/>
  <c r="I132" i="3"/>
  <c r="I532" i="7"/>
  <c r="I548" i="7" s="1"/>
  <c r="F548" i="7"/>
  <c r="I66" i="3"/>
  <c r="I211" i="2"/>
  <c r="F211" i="2"/>
  <c r="C211" i="2"/>
  <c r="B211" i="2"/>
  <c r="G211" i="2"/>
  <c r="H211" i="2"/>
  <c r="D211" i="2"/>
  <c r="I575" i="3"/>
  <c r="H575" i="3"/>
  <c r="G575" i="3"/>
  <c r="B575" i="3"/>
  <c r="E575" i="3"/>
  <c r="D575" i="3"/>
  <c r="C575" i="3"/>
  <c r="I263" i="2"/>
  <c r="F263" i="2"/>
  <c r="G263" i="2"/>
  <c r="H263" i="2"/>
  <c r="B263" i="2"/>
  <c r="C263" i="2"/>
  <c r="D263" i="2"/>
  <c r="I220" i="2"/>
  <c r="I236" i="2" s="1"/>
  <c r="E38" i="2"/>
  <c r="E236" i="2"/>
  <c r="E237" i="2" s="1"/>
  <c r="I454" i="7"/>
  <c r="I470" i="7" s="1"/>
  <c r="F64" i="7"/>
  <c r="F470" i="7"/>
  <c r="F471" i="7" s="1"/>
  <c r="I532" i="6"/>
  <c r="I548" i="6" s="1"/>
  <c r="F548" i="6"/>
  <c r="B497" i="3"/>
  <c r="C497" i="3"/>
  <c r="H497" i="3"/>
  <c r="G497" i="3"/>
  <c r="D497" i="3"/>
  <c r="E497" i="3"/>
  <c r="I497" i="3"/>
  <c r="B133" i="3"/>
  <c r="I300" i="6"/>
  <c r="I66" i="4"/>
  <c r="I480" i="6"/>
  <c r="I496" i="6" s="1"/>
  <c r="F496" i="6"/>
  <c r="F497" i="6" s="1"/>
  <c r="I454" i="5"/>
  <c r="I470" i="5" s="1"/>
  <c r="F64" i="5"/>
  <c r="F470" i="5"/>
  <c r="I506" i="6"/>
  <c r="I522" i="6" s="1"/>
  <c r="F522" i="6"/>
  <c r="I532" i="4"/>
  <c r="I548" i="4" s="1"/>
  <c r="F548" i="4"/>
  <c r="I445" i="2"/>
  <c r="F445" i="2"/>
  <c r="C445" i="2"/>
  <c r="G445" i="2"/>
  <c r="H445" i="2"/>
  <c r="B445" i="2"/>
  <c r="D445" i="2"/>
  <c r="F66" i="6"/>
  <c r="D40" i="2"/>
  <c r="I144" i="2"/>
  <c r="I558" i="4"/>
  <c r="I574" i="4" s="1"/>
  <c r="F574" i="4"/>
  <c r="I272" i="2"/>
  <c r="I288" i="2" s="1"/>
  <c r="E288" i="2"/>
  <c r="E289" i="2" s="1"/>
  <c r="I454" i="2"/>
  <c r="I470" i="2" s="1"/>
  <c r="F470" i="2"/>
  <c r="F471" i="2" s="1"/>
  <c r="I454" i="4"/>
  <c r="I470" i="4" s="1"/>
  <c r="F64" i="4"/>
  <c r="F470" i="4"/>
  <c r="I506" i="5"/>
  <c r="I522" i="5" s="1"/>
  <c r="F522" i="5"/>
  <c r="E445" i="2"/>
  <c r="I480" i="5"/>
  <c r="I496" i="5" s="1"/>
  <c r="F496" i="5"/>
  <c r="F497" i="5" s="1"/>
  <c r="I506" i="7"/>
  <c r="I522" i="7" s="1"/>
  <c r="F522" i="7"/>
  <c r="I324" i="2"/>
  <c r="E340" i="2"/>
  <c r="I222" i="3"/>
  <c r="I506" i="2"/>
  <c r="I522" i="2" s="1"/>
  <c r="F522" i="2"/>
  <c r="I558" i="7"/>
  <c r="I574" i="7" s="1"/>
  <c r="F574" i="7"/>
  <c r="F575" i="7" s="1"/>
  <c r="I506" i="4"/>
  <c r="I522" i="4" s="1"/>
  <c r="F522" i="4"/>
  <c r="F12" i="3"/>
  <c r="I64" i="3"/>
  <c r="F80" i="3"/>
  <c r="F66" i="7"/>
  <c r="F548" i="3"/>
  <c r="I558" i="2"/>
  <c r="I574" i="2" s="1"/>
  <c r="F574" i="2"/>
  <c r="I532" i="5"/>
  <c r="I548" i="5" s="1"/>
  <c r="F548" i="5"/>
  <c r="I402" i="2"/>
  <c r="I418" i="2" s="1"/>
  <c r="E418" i="2"/>
  <c r="I480" i="2"/>
  <c r="I496" i="2" s="1"/>
  <c r="F496" i="2"/>
  <c r="F497" i="2" s="1"/>
  <c r="I558" i="6"/>
  <c r="I574" i="6" s="1"/>
  <c r="F574" i="6"/>
  <c r="F66" i="5"/>
  <c r="I470" i="3"/>
  <c r="I548" i="3"/>
  <c r="F522" i="3"/>
  <c r="I480" i="7"/>
  <c r="I496" i="7" s="1"/>
  <c r="F496" i="7"/>
  <c r="F497" i="7" s="1"/>
  <c r="I454" i="6"/>
  <c r="I470" i="6" s="1"/>
  <c r="F64" i="6"/>
  <c r="F470" i="6"/>
  <c r="G133" i="3"/>
  <c r="F133" i="3"/>
  <c r="I133" i="3"/>
  <c r="E133" i="3"/>
  <c r="C133" i="3"/>
  <c r="H133" i="3"/>
  <c r="D133" i="3"/>
  <c r="C40" i="2"/>
  <c r="I326" i="2"/>
  <c r="C340" i="2"/>
  <c r="F64" i="2"/>
  <c r="E40" i="2"/>
  <c r="I480" i="4"/>
  <c r="I496" i="4" s="1"/>
  <c r="F496" i="4"/>
  <c r="F497" i="4" s="1"/>
  <c r="I558" i="5"/>
  <c r="I574" i="5" s="1"/>
  <c r="F574" i="5"/>
  <c r="E211" i="2"/>
  <c r="F66" i="2"/>
  <c r="F574" i="3"/>
  <c r="F575" i="3" s="1"/>
  <c r="E263" i="2"/>
  <c r="I522" i="3"/>
  <c r="E210" i="6"/>
  <c r="I274" i="5"/>
  <c r="I274" i="6"/>
  <c r="I248" i="3"/>
  <c r="E262" i="5"/>
  <c r="E262" i="7"/>
  <c r="E262" i="6"/>
  <c r="C340" i="4"/>
  <c r="E262" i="4"/>
  <c r="E210" i="3"/>
  <c r="E210" i="7"/>
  <c r="I404" i="4"/>
  <c r="I404" i="6"/>
  <c r="I404" i="3"/>
  <c r="F575" i="6" l="1"/>
  <c r="F575" i="2"/>
  <c r="F523" i="5"/>
  <c r="I378" i="7"/>
  <c r="F497" i="3"/>
  <c r="I64" i="2"/>
  <c r="F80" i="2"/>
  <c r="D444" i="4"/>
  <c r="D210" i="4"/>
  <c r="D210" i="5"/>
  <c r="E184" i="7"/>
  <c r="I170" i="7"/>
  <c r="I184" i="7" s="1"/>
  <c r="C471" i="3"/>
  <c r="G471" i="3"/>
  <c r="B471" i="3"/>
  <c r="I471" i="3"/>
  <c r="H471" i="3"/>
  <c r="E471" i="3"/>
  <c r="D471" i="3"/>
  <c r="I80" i="3"/>
  <c r="F81" i="3" s="1"/>
  <c r="I523" i="2"/>
  <c r="E523" i="2"/>
  <c r="H523" i="2"/>
  <c r="G523" i="2"/>
  <c r="C523" i="2"/>
  <c r="B523" i="2"/>
  <c r="D523" i="2"/>
  <c r="I64" i="4"/>
  <c r="F12" i="4"/>
  <c r="F80" i="4"/>
  <c r="D575" i="4"/>
  <c r="B575" i="4"/>
  <c r="I575" i="4"/>
  <c r="C575" i="4"/>
  <c r="H575" i="4"/>
  <c r="E575" i="4"/>
  <c r="G575" i="4"/>
  <c r="C523" i="6"/>
  <c r="I523" i="6"/>
  <c r="H523" i="6"/>
  <c r="D523" i="6"/>
  <c r="B523" i="6"/>
  <c r="G523" i="6"/>
  <c r="E523" i="6"/>
  <c r="I378" i="6"/>
  <c r="I404" i="5"/>
  <c r="E444" i="5"/>
  <c r="I352" i="6"/>
  <c r="C444" i="7"/>
  <c r="C444" i="5"/>
  <c r="E210" i="4"/>
  <c r="D523" i="3"/>
  <c r="E523" i="3"/>
  <c r="H523" i="3"/>
  <c r="G523" i="3"/>
  <c r="B523" i="3"/>
  <c r="I523" i="3"/>
  <c r="C523" i="3"/>
  <c r="C497" i="4"/>
  <c r="I497" i="4"/>
  <c r="B497" i="4"/>
  <c r="E497" i="4"/>
  <c r="D497" i="4"/>
  <c r="G497" i="4"/>
  <c r="H497" i="4"/>
  <c r="I40" i="2"/>
  <c r="F471" i="6"/>
  <c r="I66" i="5"/>
  <c r="I497" i="5"/>
  <c r="C497" i="5"/>
  <c r="B497" i="5"/>
  <c r="E497" i="5"/>
  <c r="H497" i="5"/>
  <c r="G497" i="5"/>
  <c r="D497" i="5"/>
  <c r="H471" i="4"/>
  <c r="E471" i="4"/>
  <c r="I471" i="4"/>
  <c r="B471" i="4"/>
  <c r="D471" i="4"/>
  <c r="G471" i="4"/>
  <c r="C471" i="4"/>
  <c r="F471" i="5"/>
  <c r="E444" i="6"/>
  <c r="I404" i="7"/>
  <c r="I222" i="6"/>
  <c r="I248" i="6"/>
  <c r="I352" i="3"/>
  <c r="C444" i="6"/>
  <c r="C444" i="4"/>
  <c r="D210" i="3"/>
  <c r="G471" i="6"/>
  <c r="H471" i="6"/>
  <c r="B471" i="6"/>
  <c r="D471" i="6"/>
  <c r="C471" i="6"/>
  <c r="E471" i="6"/>
  <c r="I471" i="6"/>
  <c r="B575" i="6"/>
  <c r="E575" i="6"/>
  <c r="I575" i="6"/>
  <c r="H575" i="6"/>
  <c r="D575" i="6"/>
  <c r="G575" i="6"/>
  <c r="C575" i="6"/>
  <c r="F523" i="4"/>
  <c r="D523" i="4"/>
  <c r="B523" i="4"/>
  <c r="E523" i="4"/>
  <c r="G523" i="4"/>
  <c r="H523" i="4"/>
  <c r="I523" i="4"/>
  <c r="C523" i="4"/>
  <c r="F471" i="3"/>
  <c r="H471" i="5"/>
  <c r="D471" i="5"/>
  <c r="I471" i="5"/>
  <c r="C471" i="5"/>
  <c r="B471" i="5"/>
  <c r="E471" i="5"/>
  <c r="G471" i="5"/>
  <c r="I38" i="2"/>
  <c r="D444" i="5"/>
  <c r="I220" i="4"/>
  <c r="I222" i="4"/>
  <c r="I274" i="4"/>
  <c r="D444" i="6"/>
  <c r="I66" i="2"/>
  <c r="I532" i="2"/>
  <c r="I548" i="2" s="1"/>
  <c r="F548" i="2"/>
  <c r="I575" i="2"/>
  <c r="H575" i="2"/>
  <c r="G575" i="2"/>
  <c r="E575" i="2"/>
  <c r="D575" i="2"/>
  <c r="C575" i="2"/>
  <c r="B575" i="2"/>
  <c r="I471" i="2"/>
  <c r="D471" i="2"/>
  <c r="H471" i="2"/>
  <c r="G471" i="2"/>
  <c r="E471" i="2"/>
  <c r="C471" i="2"/>
  <c r="B471" i="2"/>
  <c r="I66" i="6"/>
  <c r="I237" i="2"/>
  <c r="F237" i="2"/>
  <c r="C237" i="2"/>
  <c r="H237" i="2"/>
  <c r="B237" i="2"/>
  <c r="G237" i="2"/>
  <c r="D237" i="2"/>
  <c r="I246" i="4"/>
  <c r="E392" i="6"/>
  <c r="I222" i="7"/>
  <c r="I248" i="5"/>
  <c r="I246" i="5"/>
  <c r="I274" i="3"/>
  <c r="I352" i="7"/>
  <c r="D444" i="7"/>
  <c r="D210" i="6"/>
  <c r="I497" i="7"/>
  <c r="G497" i="7"/>
  <c r="D497" i="7"/>
  <c r="E497" i="7"/>
  <c r="C497" i="7"/>
  <c r="B497" i="7"/>
  <c r="H497" i="7"/>
  <c r="I497" i="2"/>
  <c r="H497" i="2"/>
  <c r="E497" i="2"/>
  <c r="D497" i="2"/>
  <c r="G497" i="2"/>
  <c r="C497" i="2"/>
  <c r="B497" i="2"/>
  <c r="I340" i="2"/>
  <c r="E341" i="2" s="1"/>
  <c r="C497" i="6"/>
  <c r="B497" i="6"/>
  <c r="H497" i="6"/>
  <c r="D497" i="6"/>
  <c r="G497" i="6"/>
  <c r="E497" i="6"/>
  <c r="I497" i="6"/>
  <c r="I222" i="5"/>
  <c r="D210" i="7"/>
  <c r="E444" i="4"/>
  <c r="I64" i="6"/>
  <c r="F12" i="6"/>
  <c r="F80" i="6"/>
  <c r="I378" i="5"/>
  <c r="I248" i="4"/>
  <c r="I246" i="7"/>
  <c r="I246" i="3"/>
  <c r="I352" i="4"/>
  <c r="D444" i="3"/>
  <c r="F575" i="5"/>
  <c r="F523" i="3"/>
  <c r="E419" i="2"/>
  <c r="I66" i="7"/>
  <c r="E575" i="7"/>
  <c r="G575" i="7"/>
  <c r="C575" i="7"/>
  <c r="H575" i="7"/>
  <c r="I575" i="7"/>
  <c r="D575" i="7"/>
  <c r="B575" i="7"/>
  <c r="F523" i="7"/>
  <c r="H523" i="5"/>
  <c r="C523" i="5"/>
  <c r="B523" i="5"/>
  <c r="I523" i="5"/>
  <c r="E523" i="5"/>
  <c r="G523" i="5"/>
  <c r="D523" i="5"/>
  <c r="I289" i="2"/>
  <c r="F289" i="2"/>
  <c r="H289" i="2"/>
  <c r="G289" i="2"/>
  <c r="D289" i="2"/>
  <c r="C289" i="2"/>
  <c r="B289" i="2"/>
  <c r="F12" i="7"/>
  <c r="I64" i="7"/>
  <c r="F80" i="7"/>
  <c r="I378" i="4"/>
  <c r="B50" i="3"/>
  <c r="E444" i="7"/>
  <c r="I352" i="5"/>
  <c r="C444" i="3"/>
  <c r="I64" i="5"/>
  <c r="F12" i="5"/>
  <c r="F80" i="5"/>
  <c r="I378" i="3"/>
  <c r="I300" i="3"/>
  <c r="E262" i="3"/>
  <c r="I248" i="7"/>
  <c r="I246" i="6"/>
  <c r="I274" i="7"/>
  <c r="I575" i="5"/>
  <c r="E575" i="5"/>
  <c r="D575" i="5"/>
  <c r="H575" i="5"/>
  <c r="B575" i="5"/>
  <c r="C575" i="5"/>
  <c r="G575" i="5"/>
  <c r="I419" i="2"/>
  <c r="F419" i="2"/>
  <c r="D419" i="2"/>
  <c r="C419" i="2"/>
  <c r="B419" i="2"/>
  <c r="G419" i="2"/>
  <c r="H419" i="2"/>
  <c r="F523" i="2"/>
  <c r="D523" i="7"/>
  <c r="E523" i="7"/>
  <c r="H523" i="7"/>
  <c r="C523" i="7"/>
  <c r="I523" i="7"/>
  <c r="B523" i="7"/>
  <c r="G523" i="7"/>
  <c r="F471" i="4"/>
  <c r="F575" i="4"/>
  <c r="F523" i="6"/>
  <c r="B471" i="7"/>
  <c r="H471" i="7"/>
  <c r="G471" i="7"/>
  <c r="E471" i="7"/>
  <c r="D471" i="7"/>
  <c r="I471" i="7"/>
  <c r="C471" i="7"/>
  <c r="D50" i="6"/>
  <c r="E50" i="3"/>
  <c r="E24" i="3" s="1"/>
  <c r="E50" i="6"/>
  <c r="E24" i="6" s="1"/>
  <c r="E50" i="7"/>
  <c r="E24" i="7" s="1"/>
  <c r="E50" i="4"/>
  <c r="E24" i="4" s="1"/>
  <c r="D50" i="7"/>
  <c r="E340" i="7"/>
  <c r="C50" i="4"/>
  <c r="C24" i="4" s="1"/>
  <c r="C50" i="7"/>
  <c r="C24" i="7" s="1"/>
  <c r="C392" i="3"/>
  <c r="C392" i="5"/>
  <c r="C392" i="7"/>
  <c r="D392" i="3"/>
  <c r="D392" i="4"/>
  <c r="D392" i="7"/>
  <c r="C392" i="4"/>
  <c r="C392" i="6"/>
  <c r="D392" i="5"/>
  <c r="D392" i="6"/>
  <c r="E288" i="3"/>
  <c r="E288" i="7"/>
  <c r="E288" i="6"/>
  <c r="C50" i="6"/>
  <c r="C24" i="6" s="1"/>
  <c r="C50" i="5"/>
  <c r="C24" i="5" s="1"/>
  <c r="C50" i="3"/>
  <c r="C24" i="3" s="1"/>
  <c r="E366" i="6"/>
  <c r="E340" i="6"/>
  <c r="E366" i="7" l="1"/>
  <c r="B392" i="3"/>
  <c r="I80" i="5"/>
  <c r="I196" i="6"/>
  <c r="I210" i="6" s="1"/>
  <c r="B210" i="6"/>
  <c r="B211" i="6" s="1"/>
  <c r="B40" i="6"/>
  <c r="I324" i="6"/>
  <c r="B340" i="6"/>
  <c r="I402" i="4"/>
  <c r="E40" i="6"/>
  <c r="C340" i="3"/>
  <c r="C366" i="7"/>
  <c r="E184" i="6"/>
  <c r="I170" i="6"/>
  <c r="I184" i="6" s="1"/>
  <c r="I430" i="7"/>
  <c r="I444" i="7" s="1"/>
  <c r="C445" i="7" s="1"/>
  <c r="B444" i="7"/>
  <c r="I196" i="5"/>
  <c r="I210" i="5" s="1"/>
  <c r="B210" i="5"/>
  <c r="B40" i="5"/>
  <c r="C210" i="5"/>
  <c r="C211" i="5" s="1"/>
  <c r="I300" i="7"/>
  <c r="I80" i="4"/>
  <c r="F81" i="4" s="1"/>
  <c r="D81" i="3"/>
  <c r="I81" i="3"/>
  <c r="E81" i="3"/>
  <c r="H81" i="3"/>
  <c r="C81" i="3"/>
  <c r="G81" i="3"/>
  <c r="B81" i="3"/>
  <c r="D50" i="5"/>
  <c r="D211" i="7"/>
  <c r="D211" i="5"/>
  <c r="I324" i="7"/>
  <c r="B340" i="7"/>
  <c r="I402" i="7"/>
  <c r="I376" i="5"/>
  <c r="I392" i="5" s="1"/>
  <c r="B392" i="5"/>
  <c r="B393" i="5" s="1"/>
  <c r="I326" i="4"/>
  <c r="E288" i="5"/>
  <c r="C340" i="5"/>
  <c r="D50" i="4"/>
  <c r="I350" i="7"/>
  <c r="B366" i="7"/>
  <c r="D50" i="3"/>
  <c r="I50" i="3" s="1"/>
  <c r="E392" i="5"/>
  <c r="F185" i="7"/>
  <c r="I185" i="7"/>
  <c r="B185" i="7"/>
  <c r="H185" i="7"/>
  <c r="G185" i="7"/>
  <c r="C185" i="7"/>
  <c r="D185" i="7"/>
  <c r="E40" i="4"/>
  <c r="I362" i="7"/>
  <c r="B50" i="7"/>
  <c r="I300" i="4"/>
  <c r="D393" i="5"/>
  <c r="E340" i="5"/>
  <c r="B366" i="5"/>
  <c r="I350" i="5"/>
  <c r="C366" i="3"/>
  <c r="C366" i="5"/>
  <c r="D366" i="7"/>
  <c r="E340" i="3"/>
  <c r="I80" i="7"/>
  <c r="F81" i="7" s="1"/>
  <c r="C210" i="3"/>
  <c r="C40" i="3"/>
  <c r="I430" i="5"/>
  <c r="I444" i="5" s="1"/>
  <c r="D445" i="5" s="1"/>
  <c r="B444" i="5"/>
  <c r="D211" i="6"/>
  <c r="I196" i="7"/>
  <c r="I210" i="7" s="1"/>
  <c r="B210" i="7"/>
  <c r="B40" i="7"/>
  <c r="D211" i="3"/>
  <c r="I300" i="5"/>
  <c r="E185" i="7"/>
  <c r="I402" i="3"/>
  <c r="E392" i="3"/>
  <c r="I402" i="6"/>
  <c r="C393" i="6"/>
  <c r="B392" i="7"/>
  <c r="I326" i="5"/>
  <c r="E392" i="7"/>
  <c r="I350" i="4"/>
  <c r="B366" i="4"/>
  <c r="C366" i="6"/>
  <c r="C210" i="6"/>
  <c r="C211" i="6" s="1"/>
  <c r="E184" i="5"/>
  <c r="E185" i="5" s="1"/>
  <c r="I170" i="5"/>
  <c r="I184" i="5" s="1"/>
  <c r="I430" i="6"/>
  <c r="I444" i="6" s="1"/>
  <c r="B444" i="6"/>
  <c r="C445" i="6"/>
  <c r="E340" i="4"/>
  <c r="E392" i="4"/>
  <c r="I341" i="2"/>
  <c r="F341" i="2"/>
  <c r="H341" i="2"/>
  <c r="D341" i="2"/>
  <c r="G341" i="2"/>
  <c r="B341" i="2"/>
  <c r="I324" i="3"/>
  <c r="B340" i="3"/>
  <c r="I324" i="5"/>
  <c r="B340" i="5"/>
  <c r="E40" i="7"/>
  <c r="I324" i="4"/>
  <c r="B340" i="4"/>
  <c r="I376" i="6"/>
  <c r="I392" i="6" s="1"/>
  <c r="D393" i="6" s="1"/>
  <c r="B392" i="6"/>
  <c r="B393" i="6" s="1"/>
  <c r="E366" i="4"/>
  <c r="C366" i="4"/>
  <c r="D366" i="4"/>
  <c r="C340" i="7"/>
  <c r="F81" i="5"/>
  <c r="I196" i="3"/>
  <c r="I210" i="3" s="1"/>
  <c r="B210" i="3"/>
  <c r="B40" i="3"/>
  <c r="I80" i="6"/>
  <c r="F81" i="6" s="1"/>
  <c r="D445" i="7"/>
  <c r="D445" i="6"/>
  <c r="E236" i="4"/>
  <c r="I80" i="2"/>
  <c r="C340" i="6"/>
  <c r="C210" i="4"/>
  <c r="C40" i="4"/>
  <c r="I170" i="4"/>
  <c r="I184" i="4" s="1"/>
  <c r="E184" i="4"/>
  <c r="E184" i="3"/>
  <c r="I170" i="3"/>
  <c r="I184" i="3" s="1"/>
  <c r="I402" i="5"/>
  <c r="B366" i="6"/>
  <c r="I350" i="6"/>
  <c r="I430" i="3"/>
  <c r="I444" i="3" s="1"/>
  <c r="B444" i="3"/>
  <c r="B445" i="3" s="1"/>
  <c r="B392" i="4"/>
  <c r="D366" i="6"/>
  <c r="E366" i="3"/>
  <c r="C341" i="2"/>
  <c r="I196" i="4"/>
  <c r="I210" i="4" s="1"/>
  <c r="E211" i="4" s="1"/>
  <c r="B210" i="4"/>
  <c r="B211" i="4" s="1"/>
  <c r="B40" i="4"/>
  <c r="D40" i="5"/>
  <c r="I236" i="4"/>
  <c r="C210" i="7"/>
  <c r="C211" i="7" s="1"/>
  <c r="I430" i="4"/>
  <c r="I444" i="4" s="1"/>
  <c r="E445" i="4" s="1"/>
  <c r="B444" i="4"/>
  <c r="C40" i="7" l="1"/>
  <c r="C445" i="5"/>
  <c r="D366" i="5"/>
  <c r="B211" i="3"/>
  <c r="C40" i="5"/>
  <c r="E445" i="5"/>
  <c r="I326" i="7"/>
  <c r="I340" i="7" s="1"/>
  <c r="I362" i="3"/>
  <c r="C211" i="4"/>
  <c r="E237" i="4"/>
  <c r="E445" i="7"/>
  <c r="I366" i="7"/>
  <c r="E367" i="7" s="1"/>
  <c r="B445" i="4"/>
  <c r="I376" i="7"/>
  <c r="I392" i="7" s="1"/>
  <c r="C393" i="7" s="1"/>
  <c r="I272" i="4"/>
  <c r="I288" i="4" s="1"/>
  <c r="B288" i="4"/>
  <c r="B38" i="4"/>
  <c r="E236" i="3"/>
  <c r="E38" i="3"/>
  <c r="I220" i="3"/>
  <c r="I236" i="3" s="1"/>
  <c r="D288" i="3"/>
  <c r="D38" i="3"/>
  <c r="H185" i="6"/>
  <c r="F185" i="6"/>
  <c r="I185" i="6"/>
  <c r="B185" i="6"/>
  <c r="G185" i="6"/>
  <c r="C185" i="6"/>
  <c r="D185" i="6"/>
  <c r="I144" i="7"/>
  <c r="D40" i="7"/>
  <c r="G445" i="3"/>
  <c r="I445" i="3"/>
  <c r="F445" i="3"/>
  <c r="H445" i="3"/>
  <c r="E445" i="3"/>
  <c r="C211" i="3"/>
  <c r="F211" i="3"/>
  <c r="I211" i="3"/>
  <c r="H211" i="3"/>
  <c r="G211" i="3"/>
  <c r="E211" i="3"/>
  <c r="I340" i="4"/>
  <c r="C445" i="3"/>
  <c r="D288" i="4"/>
  <c r="D289" i="4" s="1"/>
  <c r="D38" i="4"/>
  <c r="D366" i="3"/>
  <c r="C288" i="3"/>
  <c r="C38" i="3"/>
  <c r="D40" i="6"/>
  <c r="I144" i="6"/>
  <c r="D211" i="4"/>
  <c r="E185" i="6"/>
  <c r="I326" i="3"/>
  <c r="I340" i="3" s="1"/>
  <c r="C341" i="3" s="1"/>
  <c r="B393" i="7"/>
  <c r="H445" i="4"/>
  <c r="I445" i="4"/>
  <c r="F445" i="4"/>
  <c r="G445" i="4"/>
  <c r="E50" i="5"/>
  <c r="E24" i="5" s="1"/>
  <c r="E366" i="5"/>
  <c r="E185" i="3"/>
  <c r="E81" i="6"/>
  <c r="I81" i="6"/>
  <c r="H81" i="6"/>
  <c r="C81" i="6"/>
  <c r="G81" i="6"/>
  <c r="D81" i="6"/>
  <c r="B81" i="6"/>
  <c r="B445" i="6"/>
  <c r="I445" i="6"/>
  <c r="F445" i="6"/>
  <c r="G445" i="6"/>
  <c r="H445" i="6"/>
  <c r="I220" i="6"/>
  <c r="I236" i="6" s="1"/>
  <c r="E236" i="6"/>
  <c r="E38" i="6"/>
  <c r="I362" i="5"/>
  <c r="I366" i="5" s="1"/>
  <c r="B50" i="5"/>
  <c r="I272" i="6"/>
  <c r="I288" i="6" s="1"/>
  <c r="B288" i="6"/>
  <c r="B38" i="6"/>
  <c r="C393" i="5"/>
  <c r="I393" i="5"/>
  <c r="F393" i="5"/>
  <c r="H393" i="5"/>
  <c r="G393" i="5"/>
  <c r="I144" i="4"/>
  <c r="D40" i="4"/>
  <c r="D445" i="4"/>
  <c r="G211" i="6"/>
  <c r="I211" i="6"/>
  <c r="F211" i="6"/>
  <c r="H211" i="6"/>
  <c r="E211" i="6"/>
  <c r="I350" i="3"/>
  <c r="I366" i="3" s="1"/>
  <c r="C367" i="3" s="1"/>
  <c r="B366" i="3"/>
  <c r="I362" i="6"/>
  <c r="I366" i="6" s="1"/>
  <c r="B50" i="6"/>
  <c r="E185" i="4"/>
  <c r="I81" i="2"/>
  <c r="H81" i="2"/>
  <c r="E81" i="2"/>
  <c r="D81" i="2"/>
  <c r="G81" i="2"/>
  <c r="C81" i="2"/>
  <c r="B81" i="2"/>
  <c r="I272" i="7"/>
  <c r="I288" i="7" s="1"/>
  <c r="B288" i="7"/>
  <c r="B38" i="7"/>
  <c r="I326" i="6"/>
  <c r="I340" i="6" s="1"/>
  <c r="I185" i="5"/>
  <c r="F185" i="5"/>
  <c r="G185" i="5"/>
  <c r="B185" i="5"/>
  <c r="H185" i="5"/>
  <c r="C185" i="5"/>
  <c r="D185" i="5"/>
  <c r="B445" i="5"/>
  <c r="I445" i="5"/>
  <c r="F445" i="5"/>
  <c r="G445" i="5"/>
  <c r="H445" i="5"/>
  <c r="D81" i="4"/>
  <c r="B81" i="4"/>
  <c r="G81" i="4"/>
  <c r="H81" i="4"/>
  <c r="I81" i="4"/>
  <c r="E81" i="4"/>
  <c r="C81" i="4"/>
  <c r="B211" i="5"/>
  <c r="I81" i="5"/>
  <c r="G81" i="5"/>
  <c r="C81" i="5"/>
  <c r="E81" i="5"/>
  <c r="B81" i="5"/>
  <c r="H81" i="5"/>
  <c r="D81" i="5"/>
  <c r="D288" i="6"/>
  <c r="D289" i="6" s="1"/>
  <c r="D38" i="6"/>
  <c r="D288" i="5"/>
  <c r="D38" i="5"/>
  <c r="I185" i="4"/>
  <c r="F185" i="4"/>
  <c r="B185" i="4"/>
  <c r="H185" i="4"/>
  <c r="G185" i="4"/>
  <c r="C185" i="4"/>
  <c r="D185" i="4"/>
  <c r="I340" i="5"/>
  <c r="B341" i="5" s="1"/>
  <c r="I272" i="3"/>
  <c r="I288" i="3" s="1"/>
  <c r="B288" i="3"/>
  <c r="B38" i="3"/>
  <c r="E288" i="4"/>
  <c r="E289" i="4" s="1"/>
  <c r="E38" i="4"/>
  <c r="D393" i="7"/>
  <c r="I50" i="7"/>
  <c r="I362" i="4"/>
  <c r="I366" i="4" s="1"/>
  <c r="B50" i="4"/>
  <c r="H211" i="5"/>
  <c r="I211" i="5"/>
  <c r="F211" i="5"/>
  <c r="G211" i="5"/>
  <c r="E211" i="5"/>
  <c r="D40" i="3"/>
  <c r="I144" i="3"/>
  <c r="I185" i="3"/>
  <c r="F185" i="3"/>
  <c r="G185" i="3"/>
  <c r="H185" i="3"/>
  <c r="D185" i="3"/>
  <c r="B185" i="3"/>
  <c r="C185" i="3"/>
  <c r="I220" i="5"/>
  <c r="I236" i="5" s="1"/>
  <c r="E38" i="5"/>
  <c r="E236" i="5"/>
  <c r="I211" i="4"/>
  <c r="F211" i="4"/>
  <c r="G211" i="4"/>
  <c r="H211" i="4"/>
  <c r="C288" i="7"/>
  <c r="C289" i="7" s="1"/>
  <c r="C38" i="7"/>
  <c r="I376" i="4"/>
  <c r="I392" i="4" s="1"/>
  <c r="E393" i="4" s="1"/>
  <c r="E40" i="5"/>
  <c r="I144" i="5"/>
  <c r="D445" i="3"/>
  <c r="D288" i="7"/>
  <c r="D289" i="7" s="1"/>
  <c r="D38" i="7"/>
  <c r="E393" i="6"/>
  <c r="I393" i="6"/>
  <c r="F393" i="6"/>
  <c r="H393" i="6"/>
  <c r="G393" i="6"/>
  <c r="C40" i="6"/>
  <c r="I40" i="6" s="1"/>
  <c r="F81" i="2"/>
  <c r="B211" i="7"/>
  <c r="E393" i="5"/>
  <c r="C288" i="6"/>
  <c r="C38" i="6"/>
  <c r="E445" i="6"/>
  <c r="B445" i="7"/>
  <c r="C288" i="5"/>
  <c r="C38" i="5"/>
  <c r="I220" i="7"/>
  <c r="I236" i="7" s="1"/>
  <c r="E236" i="7"/>
  <c r="E38" i="7"/>
  <c r="C237" i="4"/>
  <c r="I237" i="4"/>
  <c r="F237" i="4"/>
  <c r="H237" i="4"/>
  <c r="G237" i="4"/>
  <c r="B237" i="4"/>
  <c r="D237" i="4"/>
  <c r="C445" i="4"/>
  <c r="E40" i="3"/>
  <c r="H211" i="7"/>
  <c r="F211" i="7"/>
  <c r="I211" i="7"/>
  <c r="G211" i="7"/>
  <c r="E211" i="7"/>
  <c r="C81" i="7"/>
  <c r="E81" i="7"/>
  <c r="D81" i="7"/>
  <c r="H81" i="7"/>
  <c r="I81" i="7"/>
  <c r="G81" i="7"/>
  <c r="B81" i="7"/>
  <c r="E341" i="5"/>
  <c r="I272" i="5"/>
  <c r="I288" i="5" s="1"/>
  <c r="E289" i="5" s="1"/>
  <c r="B288" i="5"/>
  <c r="B38" i="5"/>
  <c r="F445" i="7"/>
  <c r="I445" i="7"/>
  <c r="G445" i="7"/>
  <c r="H445" i="7"/>
  <c r="C288" i="4"/>
  <c r="C289" i="4" s="1"/>
  <c r="C38" i="4"/>
  <c r="I376" i="3"/>
  <c r="I392" i="3" s="1"/>
  <c r="E393" i="3" s="1"/>
  <c r="C341" i="7" l="1"/>
  <c r="B341" i="7"/>
  <c r="B367" i="3"/>
  <c r="B289" i="6"/>
  <c r="E393" i="7"/>
  <c r="C367" i="7"/>
  <c r="H367" i="7"/>
  <c r="G367" i="7"/>
  <c r="B289" i="3"/>
  <c r="G393" i="7"/>
  <c r="E237" i="3"/>
  <c r="F367" i="7"/>
  <c r="H393" i="7"/>
  <c r="C289" i="6"/>
  <c r="I367" i="7"/>
  <c r="F393" i="7"/>
  <c r="E237" i="7"/>
  <c r="E237" i="5"/>
  <c r="I393" i="7"/>
  <c r="B367" i="7"/>
  <c r="D367" i="7"/>
  <c r="D341" i="6"/>
  <c r="F341" i="6"/>
  <c r="I341" i="6"/>
  <c r="H341" i="6"/>
  <c r="G341" i="6"/>
  <c r="E341" i="6"/>
  <c r="C341" i="6"/>
  <c r="B341" i="6"/>
  <c r="D367" i="5"/>
  <c r="F367" i="5"/>
  <c r="I367" i="5"/>
  <c r="G367" i="5"/>
  <c r="H367" i="5"/>
  <c r="B367" i="5"/>
  <c r="C367" i="5"/>
  <c r="G367" i="4"/>
  <c r="I367" i="4"/>
  <c r="F367" i="4"/>
  <c r="H367" i="4"/>
  <c r="E367" i="4"/>
  <c r="C367" i="4"/>
  <c r="B367" i="4"/>
  <c r="D367" i="4"/>
  <c r="B367" i="6"/>
  <c r="I367" i="6"/>
  <c r="F367" i="6"/>
  <c r="H367" i="6"/>
  <c r="G367" i="6"/>
  <c r="E367" i="6"/>
  <c r="C367" i="6"/>
  <c r="D367" i="6"/>
  <c r="H367" i="3"/>
  <c r="F367" i="3"/>
  <c r="I367" i="3"/>
  <c r="G367" i="3"/>
  <c r="I341" i="3"/>
  <c r="F341" i="3"/>
  <c r="H341" i="3"/>
  <c r="G341" i="3"/>
  <c r="D341" i="3"/>
  <c r="B289" i="5"/>
  <c r="I50" i="4"/>
  <c r="I38" i="3"/>
  <c r="D289" i="5"/>
  <c r="I50" i="6"/>
  <c r="E341" i="4"/>
  <c r="F341" i="4"/>
  <c r="I341" i="4"/>
  <c r="H341" i="4"/>
  <c r="G341" i="4"/>
  <c r="D341" i="4"/>
  <c r="C341" i="4"/>
  <c r="D289" i="3"/>
  <c r="I289" i="3"/>
  <c r="F289" i="3"/>
  <c r="H289" i="3"/>
  <c r="G289" i="3"/>
  <c r="E289" i="3"/>
  <c r="I38" i="6"/>
  <c r="E367" i="5"/>
  <c r="C289" i="3"/>
  <c r="I38" i="4"/>
  <c r="I38" i="5"/>
  <c r="I289" i="5"/>
  <c r="F289" i="5"/>
  <c r="G289" i="5"/>
  <c r="H289" i="5"/>
  <c r="B237" i="7"/>
  <c r="I237" i="7"/>
  <c r="F237" i="7"/>
  <c r="H237" i="7"/>
  <c r="G237" i="7"/>
  <c r="C237" i="7"/>
  <c r="D237" i="7"/>
  <c r="I393" i="4"/>
  <c r="F393" i="4"/>
  <c r="H393" i="4"/>
  <c r="G393" i="4"/>
  <c r="D393" i="4"/>
  <c r="C393" i="4"/>
  <c r="I341" i="5"/>
  <c r="F341" i="5"/>
  <c r="H341" i="5"/>
  <c r="G341" i="5"/>
  <c r="D341" i="5"/>
  <c r="B393" i="4"/>
  <c r="I40" i="4"/>
  <c r="I40" i="5"/>
  <c r="D367" i="3"/>
  <c r="I341" i="7"/>
  <c r="F341" i="7"/>
  <c r="H341" i="7"/>
  <c r="G341" i="7"/>
  <c r="D341" i="7"/>
  <c r="E341" i="7"/>
  <c r="B341" i="3"/>
  <c r="E237" i="6"/>
  <c r="F237" i="6"/>
  <c r="I237" i="6"/>
  <c r="H237" i="6"/>
  <c r="G237" i="6"/>
  <c r="C237" i="6"/>
  <c r="B237" i="6"/>
  <c r="D237" i="6"/>
  <c r="F237" i="5"/>
  <c r="I237" i="5"/>
  <c r="H237" i="5"/>
  <c r="G237" i="5"/>
  <c r="B237" i="5"/>
  <c r="C237" i="5"/>
  <c r="D237" i="5"/>
  <c r="I38" i="7"/>
  <c r="I289" i="6"/>
  <c r="F289" i="6"/>
  <c r="G289" i="6"/>
  <c r="H289" i="6"/>
  <c r="E289" i="6"/>
  <c r="B341" i="4"/>
  <c r="B289" i="4"/>
  <c r="I289" i="4"/>
  <c r="F289" i="4"/>
  <c r="G289" i="4"/>
  <c r="H289" i="4"/>
  <c r="C289" i="5"/>
  <c r="E341" i="3"/>
  <c r="C341" i="5"/>
  <c r="B289" i="7"/>
  <c r="I50" i="5"/>
  <c r="I237" i="3"/>
  <c r="F237" i="3"/>
  <c r="G237" i="3"/>
  <c r="H237" i="3"/>
  <c r="C237" i="3"/>
  <c r="B237" i="3"/>
  <c r="D237" i="3"/>
  <c r="E367" i="3"/>
  <c r="F393" i="3"/>
  <c r="I393" i="3"/>
  <c r="H393" i="3"/>
  <c r="G393" i="3"/>
  <c r="C393" i="3"/>
  <c r="D393" i="3"/>
  <c r="I40" i="3"/>
  <c r="B393" i="3"/>
  <c r="I40" i="7"/>
  <c r="I289" i="7"/>
  <c r="F289" i="7"/>
  <c r="H289" i="7"/>
  <c r="G289" i="7"/>
  <c r="E289" i="7"/>
  <c r="I230" i="1" l="1"/>
  <c r="I223" i="1" l="1"/>
  <c r="H50" i="1" l="1"/>
  <c r="G50" i="1"/>
  <c r="I216" i="1" l="1"/>
  <c r="I215" i="1" l="1"/>
  <c r="I224" i="1" l="1"/>
  <c r="I222" i="1" l="1"/>
  <c r="I225" i="1" l="1"/>
  <c r="I219" i="1" l="1"/>
  <c r="I217" i="1" l="1"/>
  <c r="I227" i="1" l="1"/>
  <c r="I226" i="1" l="1"/>
  <c r="H236" i="1" l="1"/>
  <c r="G236" i="1"/>
  <c r="D236" i="1"/>
  <c r="C236" i="1"/>
  <c r="I221" i="1" l="1"/>
  <c r="I454" i="43" l="1"/>
  <c r="I535" i="43"/>
  <c r="I557" i="43"/>
  <c r="I478" i="43"/>
  <c r="I452" i="43"/>
  <c r="I558" i="43"/>
  <c r="I504" i="43"/>
  <c r="I505" i="43"/>
  <c r="I531" i="43"/>
  <c r="I506" i="43"/>
  <c r="I532" i="43"/>
  <c r="I483" i="43"/>
  <c r="I453" i="43"/>
  <c r="I530" i="43"/>
  <c r="I480" i="43"/>
  <c r="I457" i="43"/>
  <c r="I509" i="43"/>
  <c r="I479" i="43"/>
  <c r="I556" i="43"/>
  <c r="P88" i="43" l="1"/>
  <c r="P10" i="43" s="1"/>
  <c r="S582" i="43"/>
  <c r="AI348" i="43"/>
  <c r="AI244" i="43"/>
  <c r="AI426" i="43"/>
  <c r="AI166" i="43"/>
  <c r="P89" i="43"/>
  <c r="P11" i="43" s="1"/>
  <c r="W36" i="43"/>
  <c r="AH36" i="43"/>
  <c r="AC36" i="43"/>
  <c r="P90" i="43"/>
  <c r="P12" i="43" s="1"/>
  <c r="AI400" i="43"/>
  <c r="AI296" i="43"/>
  <c r="AI374" i="43"/>
  <c r="AI270" i="43"/>
  <c r="V36" i="43"/>
  <c r="AI114" i="43"/>
  <c r="AA36" i="43"/>
  <c r="AD36" i="43"/>
  <c r="AG36" i="43"/>
  <c r="AE36" i="43"/>
  <c r="F63" i="43"/>
  <c r="F62" i="43"/>
  <c r="F64" i="43"/>
  <c r="AI218" i="43" l="1"/>
  <c r="Y36" i="43"/>
  <c r="AF36" i="43"/>
  <c r="X36" i="43"/>
  <c r="AI322" i="43"/>
  <c r="Z36" i="43"/>
  <c r="AI192" i="43"/>
  <c r="L36" i="43"/>
  <c r="S114" i="43"/>
  <c r="F11" i="43"/>
  <c r="I63" i="43"/>
  <c r="AI140" i="43"/>
  <c r="AI36" i="43"/>
  <c r="S270" i="43"/>
  <c r="S374" i="43"/>
  <c r="S140" i="43"/>
  <c r="S244" i="43"/>
  <c r="F10" i="43"/>
  <c r="I62" i="43"/>
  <c r="S218" i="43"/>
  <c r="S296" i="43"/>
  <c r="N36" i="43"/>
  <c r="N10" i="43" s="1"/>
  <c r="F12" i="43"/>
  <c r="I64" i="43"/>
  <c r="S400" i="43"/>
  <c r="R36" i="43"/>
  <c r="S192" i="43" l="1"/>
  <c r="Q36" i="43"/>
  <c r="S426" i="43"/>
  <c r="S322" i="43"/>
  <c r="S348" i="43"/>
  <c r="O36" i="43"/>
  <c r="S166" i="43"/>
  <c r="I296" i="43"/>
  <c r="L10" i="43"/>
  <c r="I166" i="43"/>
  <c r="I322" i="43"/>
  <c r="H36" i="43"/>
  <c r="I426" i="43"/>
  <c r="M36" i="43"/>
  <c r="I244" i="43"/>
  <c r="C36" i="43"/>
  <c r="I140" i="43"/>
  <c r="I348" i="43"/>
  <c r="I400" i="43"/>
  <c r="D36" i="43"/>
  <c r="D10" i="43" s="1"/>
  <c r="I192" i="43"/>
  <c r="G36" i="43"/>
  <c r="I270" i="43"/>
  <c r="E36" i="43"/>
  <c r="I374" i="43"/>
  <c r="I218" i="43"/>
  <c r="S36" i="43" l="1"/>
  <c r="AJ36" i="43" s="1"/>
  <c r="I114" i="43"/>
  <c r="B36" i="43"/>
  <c r="G92" i="2"/>
  <c r="G14" i="2" s="1"/>
  <c r="C92" i="2"/>
  <c r="C14" i="2" s="1"/>
  <c r="H92" i="2"/>
  <c r="H14" i="2" s="1"/>
  <c r="E92" i="2" l="1"/>
  <c r="E14" i="2" s="1"/>
  <c r="B90" i="2"/>
  <c r="H90" i="2"/>
  <c r="C90" i="2"/>
  <c r="F92" i="2"/>
  <c r="F14" i="2" s="1"/>
  <c r="B92" i="2"/>
  <c r="D92" i="2"/>
  <c r="D14" i="2" s="1"/>
  <c r="I586" i="2"/>
  <c r="I596" i="2"/>
  <c r="D90" i="2"/>
  <c r="I584" i="2"/>
  <c r="D600" i="2"/>
  <c r="G90" i="2"/>
  <c r="B10" i="43"/>
  <c r="I36" i="43"/>
  <c r="E90" i="2"/>
  <c r="E600" i="2"/>
  <c r="I638" i="2" l="1"/>
  <c r="E12" i="2"/>
  <c r="D12" i="2"/>
  <c r="I622" i="2"/>
  <c r="B626" i="2"/>
  <c r="B102" i="2"/>
  <c r="B12" i="2"/>
  <c r="D102" i="5"/>
  <c r="D24" i="5" s="1"/>
  <c r="G12" i="2"/>
  <c r="F90" i="2"/>
  <c r="H12" i="2"/>
  <c r="C12" i="2"/>
  <c r="I636" i="2"/>
  <c r="D102" i="2"/>
  <c r="D24" i="2" s="1"/>
  <c r="B626" i="6"/>
  <c r="I92" i="2"/>
  <c r="B14" i="2"/>
  <c r="I14" i="2" s="1"/>
  <c r="D99" i="55"/>
  <c r="D21" i="55" s="1"/>
  <c r="D99" i="53"/>
  <c r="D21" i="53" s="1"/>
  <c r="D99" i="52"/>
  <c r="D21" i="52" s="1"/>
  <c r="D99" i="51"/>
  <c r="D21" i="51" s="1"/>
  <c r="D99" i="50"/>
  <c r="D21" i="50" s="1"/>
  <c r="D99" i="48"/>
  <c r="D21" i="48" s="1"/>
  <c r="D99" i="47"/>
  <c r="D21" i="47" s="1"/>
  <c r="G92" i="7"/>
  <c r="G14" i="7" s="1"/>
  <c r="C92" i="6"/>
  <c r="C14" i="6" s="1"/>
  <c r="C92" i="7"/>
  <c r="C14" i="7" s="1"/>
  <c r="G92" i="5"/>
  <c r="G14" i="5" s="1"/>
  <c r="G92" i="6"/>
  <c r="G14" i="6" s="1"/>
  <c r="G92" i="3"/>
  <c r="G14" i="3" s="1"/>
  <c r="C92" i="5"/>
  <c r="C14" i="5" s="1"/>
  <c r="C92" i="3"/>
  <c r="C14" i="3" s="1"/>
  <c r="H92" i="3"/>
  <c r="H14" i="3" s="1"/>
  <c r="C92" i="4"/>
  <c r="C14" i="4" s="1"/>
  <c r="H92" i="4"/>
  <c r="H14" i="4" s="1"/>
  <c r="H92" i="6"/>
  <c r="H14" i="6" s="1"/>
  <c r="H92" i="7"/>
  <c r="H14" i="7" s="1"/>
  <c r="G92" i="4"/>
  <c r="G14" i="4" s="1"/>
  <c r="H92" i="5"/>
  <c r="H14" i="5" s="1"/>
  <c r="I622" i="6"/>
  <c r="I596" i="4" l="1"/>
  <c r="B102" i="4"/>
  <c r="H90" i="6"/>
  <c r="H91" i="47"/>
  <c r="H91" i="50"/>
  <c r="E90" i="3"/>
  <c r="E600" i="3"/>
  <c r="G91" i="51"/>
  <c r="D91" i="54"/>
  <c r="I585" i="54"/>
  <c r="E600" i="55"/>
  <c r="G91" i="55"/>
  <c r="N99" i="57"/>
  <c r="N21" i="57" s="1"/>
  <c r="I596" i="5"/>
  <c r="B102" i="5"/>
  <c r="F92" i="5"/>
  <c r="F652" i="5"/>
  <c r="G90" i="7"/>
  <c r="C90" i="4"/>
  <c r="D92" i="6"/>
  <c r="D14" i="6" s="1"/>
  <c r="I586" i="6"/>
  <c r="I622" i="5"/>
  <c r="B626" i="5"/>
  <c r="C91" i="52"/>
  <c r="I586" i="52"/>
  <c r="H91" i="53"/>
  <c r="D99" i="54"/>
  <c r="D21" i="54" s="1"/>
  <c r="I585" i="57"/>
  <c r="D91" i="57"/>
  <c r="H91" i="57"/>
  <c r="D92" i="5"/>
  <c r="D14" i="5" s="1"/>
  <c r="I586" i="5"/>
  <c r="I638" i="6"/>
  <c r="B92" i="6"/>
  <c r="B92" i="7"/>
  <c r="F92" i="3"/>
  <c r="F652" i="3"/>
  <c r="I636" i="4"/>
  <c r="B90" i="4"/>
  <c r="G90" i="6"/>
  <c r="B90" i="5"/>
  <c r="H90" i="4"/>
  <c r="H91" i="48"/>
  <c r="D102" i="6"/>
  <c r="D24" i="6" s="1"/>
  <c r="D102" i="7"/>
  <c r="D24" i="7" s="1"/>
  <c r="E90" i="6"/>
  <c r="E600" i="6"/>
  <c r="E92" i="3"/>
  <c r="E14" i="3" s="1"/>
  <c r="C91" i="54"/>
  <c r="C91" i="55"/>
  <c r="I586" i="57"/>
  <c r="D99" i="57"/>
  <c r="D21" i="57" s="1"/>
  <c r="F12" i="2"/>
  <c r="I90" i="2"/>
  <c r="I622" i="7"/>
  <c r="B626" i="7"/>
  <c r="I622" i="3"/>
  <c r="B626" i="3"/>
  <c r="G91" i="50"/>
  <c r="I638" i="5"/>
  <c r="B92" i="5"/>
  <c r="I638" i="4"/>
  <c r="B92" i="4"/>
  <c r="G90" i="5"/>
  <c r="H90" i="3"/>
  <c r="E92" i="4"/>
  <c r="E14" i="4" s="1"/>
  <c r="G91" i="47"/>
  <c r="C91" i="50"/>
  <c r="E90" i="4"/>
  <c r="E600" i="4"/>
  <c r="E92" i="6"/>
  <c r="E14" i="6" s="1"/>
  <c r="C91" i="51"/>
  <c r="G91" i="52"/>
  <c r="G91" i="53"/>
  <c r="I586" i="53"/>
  <c r="H90" i="5"/>
  <c r="D92" i="7"/>
  <c r="D14" i="7" s="1"/>
  <c r="I586" i="7"/>
  <c r="I636" i="7"/>
  <c r="B90" i="7"/>
  <c r="D92" i="3"/>
  <c r="D14" i="3" s="1"/>
  <c r="I586" i="3"/>
  <c r="C91" i="47"/>
  <c r="D90" i="7"/>
  <c r="I584" i="7"/>
  <c r="D600" i="7"/>
  <c r="D90" i="4"/>
  <c r="I584" i="4"/>
  <c r="D600" i="4"/>
  <c r="D91" i="55"/>
  <c r="I585" i="55"/>
  <c r="D600" i="55"/>
  <c r="E92" i="7"/>
  <c r="E14" i="7" s="1"/>
  <c r="H90" i="7"/>
  <c r="E92" i="5"/>
  <c r="E14" i="5" s="1"/>
  <c r="D102" i="4"/>
  <c r="D24" i="4" s="1"/>
  <c r="H91" i="52"/>
  <c r="H91" i="54"/>
  <c r="I586" i="55"/>
  <c r="I102" i="2"/>
  <c r="B24" i="2"/>
  <c r="I24" i="2" s="1"/>
  <c r="F92" i="7"/>
  <c r="F652" i="7"/>
  <c r="G90" i="3"/>
  <c r="G90" i="4"/>
  <c r="F91" i="46"/>
  <c r="F652" i="46"/>
  <c r="D92" i="4"/>
  <c r="D14" i="4" s="1"/>
  <c r="I586" i="4"/>
  <c r="G91" i="54"/>
  <c r="I638" i="3"/>
  <c r="B92" i="3"/>
  <c r="C90" i="7"/>
  <c r="I636" i="3"/>
  <c r="B90" i="3"/>
  <c r="C90" i="6"/>
  <c r="B102" i="7"/>
  <c r="I596" i="7"/>
  <c r="G91" i="48"/>
  <c r="D90" i="3"/>
  <c r="I584" i="3"/>
  <c r="D600" i="3"/>
  <c r="H91" i="51"/>
  <c r="H91" i="55"/>
  <c r="G91" i="57"/>
  <c r="E600" i="5"/>
  <c r="F92" i="6"/>
  <c r="F652" i="6"/>
  <c r="F92" i="4"/>
  <c r="F652" i="4"/>
  <c r="C90" i="3"/>
  <c r="D90" i="6"/>
  <c r="I584" i="6"/>
  <c r="D600" i="6"/>
  <c r="I596" i="3"/>
  <c r="B102" i="3"/>
  <c r="I636" i="6"/>
  <c r="B90" i="6"/>
  <c r="C90" i="5"/>
  <c r="I622" i="4"/>
  <c r="B626" i="4"/>
  <c r="D99" i="46"/>
  <c r="D21" i="46" s="1"/>
  <c r="C91" i="48"/>
  <c r="D102" i="3"/>
  <c r="D24" i="3" s="1"/>
  <c r="E90" i="7"/>
  <c r="E600" i="7"/>
  <c r="C91" i="53"/>
  <c r="E600" i="57"/>
  <c r="C91" i="57"/>
  <c r="C92" i="57"/>
  <c r="C14" i="57" s="1"/>
  <c r="G92" i="57"/>
  <c r="G14" i="57" s="1"/>
  <c r="H92" i="57"/>
  <c r="H14" i="57" s="1"/>
  <c r="N99" i="55"/>
  <c r="N21" i="55" s="1"/>
  <c r="E91" i="55"/>
  <c r="E92" i="55"/>
  <c r="E14" i="55" s="1"/>
  <c r="D92" i="55"/>
  <c r="D14" i="55" s="1"/>
  <c r="H92" i="55"/>
  <c r="H14" i="55" s="1"/>
  <c r="C92" i="55"/>
  <c r="C14" i="55" s="1"/>
  <c r="G92" i="55"/>
  <c r="G14" i="55" s="1"/>
  <c r="H92" i="54"/>
  <c r="H14" i="54" s="1"/>
  <c r="G92" i="54"/>
  <c r="G14" i="54" s="1"/>
  <c r="C92" i="54"/>
  <c r="C14" i="54" s="1"/>
  <c r="H92" i="53"/>
  <c r="H14" i="53" s="1"/>
  <c r="C92" i="53"/>
  <c r="C14" i="53" s="1"/>
  <c r="G92" i="53"/>
  <c r="G14" i="53" s="1"/>
  <c r="G92" i="52"/>
  <c r="G14" i="52" s="1"/>
  <c r="C92" i="52"/>
  <c r="C14" i="52" s="1"/>
  <c r="H92" i="52"/>
  <c r="H14" i="52" s="1"/>
  <c r="G92" i="51"/>
  <c r="G14" i="51" s="1"/>
  <c r="E600" i="51"/>
  <c r="C92" i="51"/>
  <c r="C14" i="51" s="1"/>
  <c r="H92" i="51"/>
  <c r="H14" i="51" s="1"/>
  <c r="C92" i="50"/>
  <c r="C14" i="50" s="1"/>
  <c r="G92" i="50"/>
  <c r="G14" i="50" s="1"/>
  <c r="H92" i="50"/>
  <c r="H14" i="50" s="1"/>
  <c r="N99" i="48"/>
  <c r="N21" i="48" s="1"/>
  <c r="G92" i="48"/>
  <c r="G14" i="48" s="1"/>
  <c r="C92" i="48"/>
  <c r="C14" i="48" s="1"/>
  <c r="H92" i="48"/>
  <c r="H14" i="48" s="1"/>
  <c r="N99" i="47"/>
  <c r="N21" i="47" s="1"/>
  <c r="C92" i="47"/>
  <c r="C14" i="47" s="1"/>
  <c r="H92" i="47"/>
  <c r="H14" i="47" s="1"/>
  <c r="G92" i="47"/>
  <c r="G14" i="47" s="1"/>
  <c r="E91" i="47"/>
  <c r="E13" i="55" l="1"/>
  <c r="M91" i="54"/>
  <c r="G13" i="50"/>
  <c r="D91" i="51"/>
  <c r="I585" i="51"/>
  <c r="D600" i="51"/>
  <c r="R91" i="54"/>
  <c r="G12" i="4"/>
  <c r="E91" i="50"/>
  <c r="H13" i="47"/>
  <c r="I638" i="43"/>
  <c r="B92" i="43"/>
  <c r="I638" i="42"/>
  <c r="B92" i="42"/>
  <c r="D91" i="46"/>
  <c r="I585" i="46"/>
  <c r="D600" i="46"/>
  <c r="I593" i="47"/>
  <c r="F91" i="47"/>
  <c r="F652" i="47"/>
  <c r="I638" i="48"/>
  <c r="B92" i="48"/>
  <c r="I637" i="51"/>
  <c r="N92" i="53"/>
  <c r="N14" i="53" s="1"/>
  <c r="D92" i="53"/>
  <c r="D14" i="53" s="1"/>
  <c r="B92" i="53"/>
  <c r="F91" i="53"/>
  <c r="I637" i="54"/>
  <c r="B91" i="54"/>
  <c r="N91" i="55"/>
  <c r="S585" i="55"/>
  <c r="N600" i="55"/>
  <c r="R91" i="57"/>
  <c r="O600" i="57"/>
  <c r="I102" i="3"/>
  <c r="B24" i="3"/>
  <c r="I24" i="3" s="1"/>
  <c r="F106" i="4"/>
  <c r="F14" i="4"/>
  <c r="F28" i="4" s="1"/>
  <c r="H13" i="55"/>
  <c r="D12" i="3"/>
  <c r="I102" i="7"/>
  <c r="B24" i="7"/>
  <c r="I24" i="7" s="1"/>
  <c r="I92" i="3"/>
  <c r="B14" i="3"/>
  <c r="I14" i="3" s="1"/>
  <c r="H12" i="7"/>
  <c r="D12" i="4"/>
  <c r="C13" i="51"/>
  <c r="B12" i="5"/>
  <c r="F106" i="3"/>
  <c r="F14" i="3"/>
  <c r="F28" i="3" s="1"/>
  <c r="I12" i="2"/>
  <c r="H13" i="53"/>
  <c r="D91" i="50"/>
  <c r="I585" i="50"/>
  <c r="D600" i="50"/>
  <c r="D91" i="53"/>
  <c r="I585" i="53"/>
  <c r="D600" i="53"/>
  <c r="G12" i="5"/>
  <c r="F91" i="48"/>
  <c r="F652" i="48"/>
  <c r="I593" i="54"/>
  <c r="F91" i="55"/>
  <c r="E12" i="7"/>
  <c r="C12" i="4"/>
  <c r="I593" i="46"/>
  <c r="D91" i="47"/>
  <c r="I585" i="47"/>
  <c r="D600" i="47"/>
  <c r="Q91" i="48"/>
  <c r="R91" i="48"/>
  <c r="M91" i="50"/>
  <c r="Q91" i="50"/>
  <c r="F652" i="51"/>
  <c r="F91" i="51"/>
  <c r="R91" i="51"/>
  <c r="I586" i="51"/>
  <c r="I593" i="52"/>
  <c r="M91" i="53"/>
  <c r="I637" i="55"/>
  <c r="B91" i="55"/>
  <c r="S586" i="55"/>
  <c r="B91" i="57"/>
  <c r="N91" i="57"/>
  <c r="S585" i="57"/>
  <c r="N600" i="57"/>
  <c r="G12" i="3"/>
  <c r="I90" i="7"/>
  <c r="B12" i="7"/>
  <c r="I92" i="5"/>
  <c r="B14" i="5"/>
  <c r="E90" i="5"/>
  <c r="H13" i="48"/>
  <c r="I636" i="5"/>
  <c r="I92" i="7"/>
  <c r="B14" i="7"/>
  <c r="H13" i="57"/>
  <c r="D13" i="54"/>
  <c r="N91" i="50"/>
  <c r="S585" i="50"/>
  <c r="H12" i="6"/>
  <c r="Q91" i="53"/>
  <c r="C13" i="57"/>
  <c r="H12" i="5"/>
  <c r="S586" i="52"/>
  <c r="E92" i="53"/>
  <c r="E14" i="53" s="1"/>
  <c r="I102" i="5"/>
  <c r="B24" i="5"/>
  <c r="I24" i="5" s="1"/>
  <c r="Q91" i="47"/>
  <c r="I593" i="48"/>
  <c r="I637" i="50"/>
  <c r="B91" i="50"/>
  <c r="I593" i="50"/>
  <c r="N99" i="50"/>
  <c r="N21" i="50" s="1"/>
  <c r="B91" i="51"/>
  <c r="F91" i="52"/>
  <c r="F652" i="52"/>
  <c r="N99" i="52"/>
  <c r="N21" i="52" s="1"/>
  <c r="Q91" i="52"/>
  <c r="N91" i="54"/>
  <c r="S585" i="54"/>
  <c r="Q91" i="55"/>
  <c r="B92" i="57"/>
  <c r="I638" i="57"/>
  <c r="F106" i="6"/>
  <c r="F14" i="6"/>
  <c r="F28" i="6" s="1"/>
  <c r="G13" i="48"/>
  <c r="C12" i="6"/>
  <c r="C13" i="54"/>
  <c r="D90" i="5"/>
  <c r="I584" i="5"/>
  <c r="D600" i="5"/>
  <c r="I638" i="7"/>
  <c r="D600" i="57"/>
  <c r="E91" i="52"/>
  <c r="E600" i="52"/>
  <c r="N99" i="54"/>
  <c r="N21" i="54" s="1"/>
  <c r="E13" i="47"/>
  <c r="G13" i="47"/>
  <c r="F91" i="50"/>
  <c r="F652" i="50"/>
  <c r="G13" i="54"/>
  <c r="I92" i="4"/>
  <c r="B14" i="4"/>
  <c r="D92" i="47"/>
  <c r="D14" i="47" s="1"/>
  <c r="D91" i="48"/>
  <c r="I585" i="48"/>
  <c r="D600" i="48"/>
  <c r="M91" i="48"/>
  <c r="D92" i="48"/>
  <c r="D14" i="48" s="1"/>
  <c r="D92" i="51"/>
  <c r="D14" i="51" s="1"/>
  <c r="M91" i="51"/>
  <c r="O92" i="52"/>
  <c r="O14" i="52" s="1"/>
  <c r="E92" i="52"/>
  <c r="E14" i="52" s="1"/>
  <c r="N99" i="53"/>
  <c r="N21" i="53" s="1"/>
  <c r="I593" i="53"/>
  <c r="I637" i="53"/>
  <c r="B91" i="53"/>
  <c r="Q91" i="54"/>
  <c r="M91" i="55"/>
  <c r="I593" i="55"/>
  <c r="Q91" i="57"/>
  <c r="E91" i="54"/>
  <c r="C13" i="48"/>
  <c r="C12" i="5"/>
  <c r="F106" i="7"/>
  <c r="F14" i="7"/>
  <c r="F28" i="7" s="1"/>
  <c r="H13" i="54"/>
  <c r="D12" i="7"/>
  <c r="E12" i="4"/>
  <c r="G12" i="6"/>
  <c r="I92" i="6"/>
  <c r="B14" i="6"/>
  <c r="D13" i="57"/>
  <c r="G12" i="7"/>
  <c r="O600" i="52"/>
  <c r="E12" i="3"/>
  <c r="I102" i="4"/>
  <c r="B24" i="4"/>
  <c r="I24" i="4" s="1"/>
  <c r="I637" i="47"/>
  <c r="B91" i="47"/>
  <c r="I586" i="47"/>
  <c r="I586" i="48"/>
  <c r="I593" i="51"/>
  <c r="Q91" i="51"/>
  <c r="I637" i="52"/>
  <c r="B91" i="52"/>
  <c r="R91" i="53"/>
  <c r="I638" i="54"/>
  <c r="E92" i="57"/>
  <c r="E14" i="57" s="1"/>
  <c r="G13" i="57"/>
  <c r="G13" i="52"/>
  <c r="C13" i="55"/>
  <c r="G13" i="51"/>
  <c r="I638" i="40"/>
  <c r="B92" i="40"/>
  <c r="I637" i="46"/>
  <c r="B91" i="46"/>
  <c r="B92" i="52"/>
  <c r="C12" i="7"/>
  <c r="H13" i="52"/>
  <c r="I638" i="41"/>
  <c r="B92" i="41"/>
  <c r="D92" i="46"/>
  <c r="D14" i="46" s="1"/>
  <c r="I638" i="47"/>
  <c r="B92" i="47"/>
  <c r="M91" i="47"/>
  <c r="R91" i="50"/>
  <c r="I638" i="50"/>
  <c r="B92" i="50"/>
  <c r="E92" i="50"/>
  <c r="E14" i="50" s="1"/>
  <c r="R91" i="52"/>
  <c r="S586" i="53"/>
  <c r="F91" i="54"/>
  <c r="I638" i="55"/>
  <c r="B92" i="55"/>
  <c r="I593" i="57"/>
  <c r="O91" i="57"/>
  <c r="D12" i="6"/>
  <c r="I90" i="3"/>
  <c r="B12" i="3"/>
  <c r="E91" i="53"/>
  <c r="E600" i="53"/>
  <c r="G13" i="53"/>
  <c r="H12" i="3"/>
  <c r="C13" i="52"/>
  <c r="G13" i="55"/>
  <c r="C12" i="3"/>
  <c r="H12" i="4"/>
  <c r="R91" i="47"/>
  <c r="P652" i="46"/>
  <c r="P91" i="46"/>
  <c r="I638" i="46"/>
  <c r="B92" i="46"/>
  <c r="D92" i="50"/>
  <c r="D14" i="50" s="1"/>
  <c r="E92" i="51"/>
  <c r="E14" i="51" s="1"/>
  <c r="N99" i="51"/>
  <c r="N21" i="51" s="1"/>
  <c r="B92" i="51"/>
  <c r="M91" i="52"/>
  <c r="D91" i="52"/>
  <c r="I585" i="52"/>
  <c r="D600" i="52"/>
  <c r="B92" i="54"/>
  <c r="O600" i="55"/>
  <c r="R91" i="55"/>
  <c r="F91" i="57"/>
  <c r="M91" i="57"/>
  <c r="N92" i="57"/>
  <c r="N14" i="57" s="1"/>
  <c r="S586" i="57"/>
  <c r="C13" i="53"/>
  <c r="I90" i="6"/>
  <c r="B12" i="6"/>
  <c r="H13" i="51"/>
  <c r="F106" i="46"/>
  <c r="F13" i="46"/>
  <c r="F28" i="46" s="1"/>
  <c r="O600" i="53"/>
  <c r="D13" i="55"/>
  <c r="C13" i="47"/>
  <c r="C13" i="50"/>
  <c r="E12" i="6"/>
  <c r="I90" i="4"/>
  <c r="B12" i="4"/>
  <c r="B102" i="6"/>
  <c r="I596" i="6"/>
  <c r="F106" i="5"/>
  <c r="F14" i="5"/>
  <c r="F28" i="5" s="1"/>
  <c r="H13" i="50"/>
  <c r="E99" i="57"/>
  <c r="E21" i="57" s="1"/>
  <c r="E99" i="55"/>
  <c r="E21" i="55" s="1"/>
  <c r="M92" i="55"/>
  <c r="M14" i="55" s="1"/>
  <c r="N92" i="55"/>
  <c r="N14" i="55" s="1"/>
  <c r="R92" i="55"/>
  <c r="R14" i="55" s="1"/>
  <c r="Q92" i="55"/>
  <c r="Q14" i="55" s="1"/>
  <c r="O92" i="55"/>
  <c r="O14" i="55" s="1"/>
  <c r="O91" i="54"/>
  <c r="E99" i="54"/>
  <c r="E21" i="54" s="1"/>
  <c r="O91" i="53"/>
  <c r="E99" i="53"/>
  <c r="E21" i="53" s="1"/>
  <c r="O91" i="52"/>
  <c r="O91" i="50"/>
  <c r="R92" i="48"/>
  <c r="R14" i="48" s="1"/>
  <c r="M92" i="48"/>
  <c r="M14" i="48" s="1"/>
  <c r="Q92" i="48"/>
  <c r="Q14" i="48" s="1"/>
  <c r="Q92" i="47"/>
  <c r="Q14" i="47" s="1"/>
  <c r="R92" i="47"/>
  <c r="R14" i="47" s="1"/>
  <c r="M92" i="47"/>
  <c r="M14" i="47" s="1"/>
  <c r="O600" i="46"/>
  <c r="H92" i="36"/>
  <c r="H92" i="34"/>
  <c r="C92" i="1"/>
  <c r="G92" i="1"/>
  <c r="G92" i="35"/>
  <c r="C92" i="32"/>
  <c r="G92" i="36"/>
  <c r="G92" i="32"/>
  <c r="H92" i="1"/>
  <c r="C92" i="35"/>
  <c r="H92" i="32"/>
  <c r="G92" i="34"/>
  <c r="C92" i="34"/>
  <c r="H92" i="35"/>
  <c r="C92" i="36"/>
  <c r="I90" i="5" l="1"/>
  <c r="I638" i="51"/>
  <c r="I14" i="4"/>
  <c r="I14" i="6"/>
  <c r="I102" i="6"/>
  <c r="B24" i="6"/>
  <c r="I24" i="6" s="1"/>
  <c r="B14" i="46"/>
  <c r="E91" i="57"/>
  <c r="E91" i="48"/>
  <c r="D92" i="52"/>
  <c r="D14" i="52" s="1"/>
  <c r="B13" i="51"/>
  <c r="N13" i="50"/>
  <c r="I12" i="7"/>
  <c r="F106" i="51"/>
  <c r="F13" i="51"/>
  <c r="F28" i="51" s="1"/>
  <c r="R13" i="48"/>
  <c r="O13" i="54"/>
  <c r="I638" i="53"/>
  <c r="N92" i="46"/>
  <c r="N14" i="46" s="1"/>
  <c r="S586" i="46"/>
  <c r="S638" i="46"/>
  <c r="L92" i="46"/>
  <c r="P652" i="47"/>
  <c r="P91" i="47"/>
  <c r="S638" i="47"/>
  <c r="L92" i="47"/>
  <c r="N92" i="50"/>
  <c r="N14" i="50" s="1"/>
  <c r="L91" i="51"/>
  <c r="N91" i="51"/>
  <c r="S585" i="51"/>
  <c r="N600" i="51"/>
  <c r="N91" i="52"/>
  <c r="S585" i="52"/>
  <c r="N600" i="52"/>
  <c r="S637" i="52"/>
  <c r="L91" i="52"/>
  <c r="L92" i="53"/>
  <c r="P91" i="55"/>
  <c r="S593" i="57"/>
  <c r="I12" i="4"/>
  <c r="E92" i="54"/>
  <c r="E14" i="54" s="1"/>
  <c r="E600" i="54"/>
  <c r="L91" i="48"/>
  <c r="B13" i="46"/>
  <c r="Q13" i="51"/>
  <c r="I91" i="47"/>
  <c r="B13" i="47"/>
  <c r="D13" i="46"/>
  <c r="D13" i="51"/>
  <c r="M13" i="54"/>
  <c r="P91" i="53"/>
  <c r="I638" i="35"/>
  <c r="B92" i="35"/>
  <c r="F13" i="57"/>
  <c r="Q13" i="52"/>
  <c r="S638" i="41"/>
  <c r="L92" i="41"/>
  <c r="S593" i="46"/>
  <c r="N99" i="46"/>
  <c r="N21" i="46" s="1"/>
  <c r="N92" i="47"/>
  <c r="N14" i="47" s="1"/>
  <c r="S586" i="47"/>
  <c r="S638" i="48"/>
  <c r="L92" i="48"/>
  <c r="N91" i="48"/>
  <c r="S585" i="48"/>
  <c r="N600" i="48"/>
  <c r="S637" i="50"/>
  <c r="L91" i="50"/>
  <c r="L92" i="51"/>
  <c r="P91" i="51"/>
  <c r="P652" i="51"/>
  <c r="P652" i="52"/>
  <c r="P91" i="52"/>
  <c r="S593" i="54"/>
  <c r="L92" i="57"/>
  <c r="D13" i="52"/>
  <c r="I586" i="50"/>
  <c r="M13" i="47"/>
  <c r="E13" i="54"/>
  <c r="M13" i="55"/>
  <c r="N92" i="52"/>
  <c r="N14" i="52" s="1"/>
  <c r="N13" i="57"/>
  <c r="Q13" i="50"/>
  <c r="S638" i="53"/>
  <c r="L92" i="54"/>
  <c r="O13" i="53"/>
  <c r="I12" i="3"/>
  <c r="S593" i="52"/>
  <c r="I638" i="32"/>
  <c r="B92" i="32"/>
  <c r="S593" i="47"/>
  <c r="S593" i="48"/>
  <c r="N92" i="51"/>
  <c r="N14" i="51" s="1"/>
  <c r="S593" i="51"/>
  <c r="L92" i="52"/>
  <c r="S593" i="53"/>
  <c r="S638" i="55"/>
  <c r="L92" i="55"/>
  <c r="R13" i="55"/>
  <c r="I92" i="50"/>
  <c r="B14" i="50"/>
  <c r="I14" i="50" s="1"/>
  <c r="B14" i="47"/>
  <c r="B14" i="52"/>
  <c r="R13" i="53"/>
  <c r="M13" i="51"/>
  <c r="M13" i="48"/>
  <c r="F106" i="50"/>
  <c r="F13" i="50"/>
  <c r="F28" i="50" s="1"/>
  <c r="D12" i="5"/>
  <c r="I12" i="5" s="1"/>
  <c r="D92" i="57"/>
  <c r="E12" i="5"/>
  <c r="I91" i="57"/>
  <c r="B13" i="57"/>
  <c r="O92" i="53"/>
  <c r="O14" i="53" s="1"/>
  <c r="D13" i="53"/>
  <c r="R13" i="57"/>
  <c r="I638" i="34"/>
  <c r="B92" i="34"/>
  <c r="N91" i="46"/>
  <c r="S585" i="46"/>
  <c r="N600" i="46"/>
  <c r="S593" i="50"/>
  <c r="O13" i="50"/>
  <c r="O92" i="47"/>
  <c r="O14" i="47" s="1"/>
  <c r="P652" i="50"/>
  <c r="P91" i="50"/>
  <c r="S637" i="53"/>
  <c r="L91" i="53"/>
  <c r="S637" i="55"/>
  <c r="L91" i="55"/>
  <c r="M13" i="52"/>
  <c r="O600" i="47"/>
  <c r="E600" i="46"/>
  <c r="I92" i="55"/>
  <c r="B14" i="55"/>
  <c r="I14" i="55" s="1"/>
  <c r="I638" i="52"/>
  <c r="E92" i="48"/>
  <c r="E14" i="48" s="1"/>
  <c r="E600" i="48"/>
  <c r="Q13" i="57"/>
  <c r="Q13" i="54"/>
  <c r="N13" i="54"/>
  <c r="M13" i="50"/>
  <c r="D13" i="47"/>
  <c r="F106" i="48"/>
  <c r="F13" i="48"/>
  <c r="F28" i="48" s="1"/>
  <c r="E91" i="51"/>
  <c r="I91" i="51" s="1"/>
  <c r="R13" i="54"/>
  <c r="S637" i="47"/>
  <c r="L91" i="47"/>
  <c r="M13" i="57"/>
  <c r="F13" i="54"/>
  <c r="P91" i="54"/>
  <c r="O13" i="52"/>
  <c r="Q13" i="48"/>
  <c r="I91" i="54"/>
  <c r="B13" i="54"/>
  <c r="F106" i="47"/>
  <c r="F13" i="47"/>
  <c r="F28" i="47" s="1"/>
  <c r="S638" i="40"/>
  <c r="L92" i="40"/>
  <c r="I638" i="36"/>
  <c r="B92" i="36"/>
  <c r="B92" i="1"/>
  <c r="S637" i="46"/>
  <c r="L91" i="46"/>
  <c r="P652" i="48"/>
  <c r="P91" i="48"/>
  <c r="L92" i="50"/>
  <c r="S586" i="51"/>
  <c r="S593" i="55"/>
  <c r="S638" i="57"/>
  <c r="O91" i="55"/>
  <c r="I92" i="51"/>
  <c r="B14" i="51"/>
  <c r="I14" i="51" s="1"/>
  <c r="O91" i="47"/>
  <c r="R13" i="47"/>
  <c r="R13" i="52"/>
  <c r="I586" i="46"/>
  <c r="I91" i="52"/>
  <c r="B13" i="52"/>
  <c r="E13" i="52"/>
  <c r="D92" i="54"/>
  <c r="I92" i="54" s="1"/>
  <c r="I586" i="54"/>
  <c r="D600" i="54"/>
  <c r="F106" i="52"/>
  <c r="F13" i="52"/>
  <c r="F28" i="52" s="1"/>
  <c r="Q13" i="47"/>
  <c r="N600" i="50"/>
  <c r="I14" i="7"/>
  <c r="I14" i="5"/>
  <c r="I637" i="57"/>
  <c r="F13" i="55"/>
  <c r="F13" i="53"/>
  <c r="E600" i="50"/>
  <c r="S638" i="43"/>
  <c r="L92" i="43"/>
  <c r="N92" i="48"/>
  <c r="N14" i="48" s="1"/>
  <c r="I637" i="48"/>
  <c r="B91" i="48"/>
  <c r="S637" i="51"/>
  <c r="Q13" i="55"/>
  <c r="Q13" i="53"/>
  <c r="I91" i="55"/>
  <c r="B13" i="55"/>
  <c r="O13" i="57"/>
  <c r="S638" i="42"/>
  <c r="L92" i="42"/>
  <c r="B92" i="8"/>
  <c r="N91" i="47"/>
  <c r="S585" i="47"/>
  <c r="N600" i="47"/>
  <c r="S638" i="50"/>
  <c r="S638" i="52"/>
  <c r="N91" i="53"/>
  <c r="S585" i="53"/>
  <c r="N600" i="53"/>
  <c r="S637" i="54"/>
  <c r="L91" i="54"/>
  <c r="S637" i="57"/>
  <c r="L91" i="57"/>
  <c r="P91" i="57"/>
  <c r="I12" i="6"/>
  <c r="B14" i="54"/>
  <c r="E13" i="53"/>
  <c r="R13" i="50"/>
  <c r="O92" i="57"/>
  <c r="O14" i="57" s="1"/>
  <c r="E92" i="47"/>
  <c r="I92" i="47" s="1"/>
  <c r="E600" i="47"/>
  <c r="B13" i="53"/>
  <c r="I91" i="53"/>
  <c r="D13" i="48"/>
  <c r="I92" i="57"/>
  <c r="B14" i="57"/>
  <c r="I91" i="50"/>
  <c r="B13" i="50"/>
  <c r="M13" i="53"/>
  <c r="R13" i="51"/>
  <c r="D13" i="50"/>
  <c r="N13" i="55"/>
  <c r="I92" i="53"/>
  <c r="B14" i="53"/>
  <c r="I14" i="53" s="1"/>
  <c r="I92" i="48"/>
  <c r="B14" i="48"/>
  <c r="I14" i="48" s="1"/>
  <c r="E13" i="50"/>
  <c r="O99" i="57"/>
  <c r="O21" i="57" s="1"/>
  <c r="O99" i="55"/>
  <c r="O21" i="55" s="1"/>
  <c r="C92" i="8"/>
  <c r="H92" i="8"/>
  <c r="I14" i="52" l="1"/>
  <c r="I92" i="52"/>
  <c r="M92" i="54"/>
  <c r="L14" i="50"/>
  <c r="S91" i="47"/>
  <c r="L13" i="47"/>
  <c r="Q92" i="57"/>
  <c r="S91" i="53"/>
  <c r="L13" i="53"/>
  <c r="N13" i="46"/>
  <c r="O92" i="50"/>
  <c r="O600" i="50"/>
  <c r="P13" i="52"/>
  <c r="F99" i="54"/>
  <c r="F652" i="54"/>
  <c r="S91" i="57"/>
  <c r="L13" i="57"/>
  <c r="R92" i="50"/>
  <c r="I91" i="48"/>
  <c r="B13" i="48"/>
  <c r="I13" i="54"/>
  <c r="S92" i="54"/>
  <c r="L14" i="54"/>
  <c r="I13" i="47"/>
  <c r="N13" i="51"/>
  <c r="E13" i="48"/>
  <c r="I13" i="50"/>
  <c r="Q92" i="51"/>
  <c r="N92" i="54"/>
  <c r="S586" i="54"/>
  <c r="N600" i="54"/>
  <c r="O92" i="48"/>
  <c r="O14" i="48" s="1"/>
  <c r="O600" i="48"/>
  <c r="R92" i="52"/>
  <c r="S91" i="55"/>
  <c r="L13" i="55"/>
  <c r="M92" i="53"/>
  <c r="L14" i="57"/>
  <c r="P13" i="51"/>
  <c r="L13" i="48"/>
  <c r="L13" i="51"/>
  <c r="L14" i="46"/>
  <c r="E13" i="57"/>
  <c r="I13" i="52"/>
  <c r="G92" i="8"/>
  <c r="I13" i="53"/>
  <c r="N13" i="53"/>
  <c r="M92" i="50"/>
  <c r="O91" i="48"/>
  <c r="S91" i="48" s="1"/>
  <c r="Q92" i="54"/>
  <c r="L14" i="51"/>
  <c r="S637" i="48"/>
  <c r="E14" i="47"/>
  <c r="I14" i="47" s="1"/>
  <c r="S92" i="55"/>
  <c r="L14" i="55"/>
  <c r="S638" i="54"/>
  <c r="M92" i="51"/>
  <c r="M92" i="52"/>
  <c r="S586" i="48"/>
  <c r="O13" i="55"/>
  <c r="L13" i="46"/>
  <c r="Q92" i="52"/>
  <c r="E13" i="51"/>
  <c r="I13" i="51" s="1"/>
  <c r="R92" i="53"/>
  <c r="R92" i="57"/>
  <c r="S638" i="51"/>
  <c r="R92" i="54"/>
  <c r="S586" i="50"/>
  <c r="D14" i="54"/>
  <c r="I14" i="54" s="1"/>
  <c r="I13" i="57"/>
  <c r="O92" i="54"/>
  <c r="O600" i="54"/>
  <c r="S91" i="50"/>
  <c r="L13" i="50"/>
  <c r="S91" i="52"/>
  <c r="L13" i="52"/>
  <c r="F99" i="57"/>
  <c r="F652" i="57"/>
  <c r="S91" i="54"/>
  <c r="L13" i="54"/>
  <c r="O91" i="51"/>
  <c r="O92" i="51"/>
  <c r="O14" i="51" s="1"/>
  <c r="O600" i="51"/>
  <c r="P13" i="50"/>
  <c r="Q92" i="53"/>
  <c r="Q92" i="50"/>
  <c r="N13" i="48"/>
  <c r="N13" i="52"/>
  <c r="O13" i="47"/>
  <c r="F99" i="53"/>
  <c r="F652" i="53"/>
  <c r="F99" i="55"/>
  <c r="F652" i="55"/>
  <c r="N13" i="47"/>
  <c r="I13" i="55"/>
  <c r="M92" i="57"/>
  <c r="R92" i="51"/>
  <c r="D14" i="57"/>
  <c r="I14" i="57" s="1"/>
  <c r="S92" i="52"/>
  <c r="L14" i="52"/>
  <c r="S92" i="48"/>
  <c r="L14" i="48"/>
  <c r="L14" i="53"/>
  <c r="S92" i="47"/>
  <c r="L14" i="47"/>
  <c r="S92" i="57" l="1"/>
  <c r="O99" i="53"/>
  <c r="O21" i="53" s="1"/>
  <c r="P99" i="57"/>
  <c r="P106" i="57" s="1"/>
  <c r="P652" i="57"/>
  <c r="R14" i="54"/>
  <c r="M14" i="50"/>
  <c r="S92" i="50"/>
  <c r="R14" i="51"/>
  <c r="F21" i="57"/>
  <c r="F28" i="57" s="1"/>
  <c r="F106" i="57"/>
  <c r="O14" i="54"/>
  <c r="M14" i="52"/>
  <c r="Q14" i="51"/>
  <c r="I645" i="55"/>
  <c r="B99" i="55"/>
  <c r="R14" i="53"/>
  <c r="S92" i="53"/>
  <c r="O13" i="51"/>
  <c r="N14" i="54"/>
  <c r="I638" i="8"/>
  <c r="Q14" i="57"/>
  <c r="M14" i="51"/>
  <c r="I13" i="48"/>
  <c r="P99" i="53"/>
  <c r="P652" i="53"/>
  <c r="P65" i="55"/>
  <c r="S481" i="55"/>
  <c r="S481" i="57"/>
  <c r="P65" i="57"/>
  <c r="S13" i="52"/>
  <c r="M14" i="54"/>
  <c r="F21" i="53"/>
  <c r="F106" i="53"/>
  <c r="Q14" i="54"/>
  <c r="I645" i="54"/>
  <c r="B99" i="54"/>
  <c r="M14" i="57"/>
  <c r="Q14" i="50"/>
  <c r="O99" i="54"/>
  <c r="O21" i="54" s="1"/>
  <c r="O13" i="48"/>
  <c r="M14" i="53"/>
  <c r="R14" i="52"/>
  <c r="R14" i="50"/>
  <c r="F21" i="54"/>
  <c r="F28" i="54" s="1"/>
  <c r="F106" i="54"/>
  <c r="P99" i="55"/>
  <c r="P652" i="55"/>
  <c r="I645" i="53"/>
  <c r="B99" i="53"/>
  <c r="P99" i="54"/>
  <c r="P652" i="54"/>
  <c r="I645" i="57"/>
  <c r="B99" i="57"/>
  <c r="F21" i="55"/>
  <c r="F28" i="55" s="1"/>
  <c r="F106" i="55"/>
  <c r="Q14" i="53"/>
  <c r="S13" i="50"/>
  <c r="R14" i="57"/>
  <c r="Q14" i="52"/>
  <c r="S92" i="51"/>
  <c r="S91" i="51"/>
  <c r="O14" i="50"/>
  <c r="S13" i="51" l="1"/>
  <c r="T13" i="52"/>
  <c r="I99" i="55"/>
  <c r="B21" i="55"/>
  <c r="I21" i="55" s="1"/>
  <c r="P106" i="55"/>
  <c r="S645" i="55"/>
  <c r="L99" i="55"/>
  <c r="L21" i="55" s="1"/>
  <c r="P13" i="57"/>
  <c r="S65" i="57"/>
  <c r="S482" i="57"/>
  <c r="P66" i="57"/>
  <c r="S481" i="54"/>
  <c r="P65" i="54"/>
  <c r="T13" i="50"/>
  <c r="I99" i="57"/>
  <c r="B21" i="57"/>
  <c r="I21" i="57" s="1"/>
  <c r="I99" i="54"/>
  <c r="B21" i="54"/>
  <c r="I21" i="54" s="1"/>
  <c r="I99" i="53"/>
  <c r="B21" i="53"/>
  <c r="I21" i="53" s="1"/>
  <c r="S645" i="57"/>
  <c r="L99" i="57"/>
  <c r="P106" i="54"/>
  <c r="S645" i="54"/>
  <c r="L99" i="54"/>
  <c r="L21" i="54" s="1"/>
  <c r="S645" i="53"/>
  <c r="L99" i="53"/>
  <c r="S65" i="55"/>
  <c r="P13" i="55"/>
  <c r="P73" i="57" l="1"/>
  <c r="S489" i="57"/>
  <c r="S496" i="57" s="1"/>
  <c r="S13" i="55"/>
  <c r="I540" i="43"/>
  <c r="P496" i="57"/>
  <c r="S99" i="57"/>
  <c r="L21" i="57"/>
  <c r="T13" i="51"/>
  <c r="P14" i="57"/>
  <c r="S14" i="57" s="1"/>
  <c r="T14" i="57" s="1"/>
  <c r="S66" i="57"/>
  <c r="S99" i="55"/>
  <c r="S65" i="54"/>
  <c r="P13" i="54"/>
  <c r="I488" i="43"/>
  <c r="S99" i="53"/>
  <c r="L21" i="53"/>
  <c r="S13" i="57"/>
  <c r="I566" i="43"/>
  <c r="I514" i="43"/>
  <c r="S99" i="54"/>
  <c r="T13" i="57" l="1"/>
  <c r="S13" i="54"/>
  <c r="I458" i="43"/>
  <c r="I510" i="43"/>
  <c r="L497" i="57"/>
  <c r="N497" i="57"/>
  <c r="P497" i="57"/>
  <c r="R497" i="57"/>
  <c r="M497" i="57"/>
  <c r="O497" i="57"/>
  <c r="Q497" i="57"/>
  <c r="I536" i="43"/>
  <c r="T13" i="55"/>
  <c r="I562" i="43"/>
  <c r="S73" i="57"/>
  <c r="S80" i="57" s="1"/>
  <c r="P21" i="57"/>
  <c r="P80" i="57"/>
  <c r="S497" i="57" l="1"/>
  <c r="T13" i="54"/>
  <c r="S21" i="57"/>
  <c r="T21" i="57" s="1"/>
  <c r="P28" i="57"/>
  <c r="R81" i="57"/>
  <c r="L81" i="57"/>
  <c r="Q81" i="57"/>
  <c r="O81" i="57"/>
  <c r="M81" i="57"/>
  <c r="N81" i="57"/>
  <c r="P81" i="57"/>
  <c r="I553" i="43" l="1"/>
  <c r="I501" i="43"/>
  <c r="I507" i="43"/>
  <c r="I559" i="43"/>
  <c r="I475" i="43"/>
  <c r="S81" i="57"/>
  <c r="I527" i="43"/>
  <c r="I534" i="43" l="1"/>
  <c r="I456" i="43"/>
  <c r="I508" i="43"/>
  <c r="I597" i="2" l="1"/>
  <c r="I600" i="2" s="1"/>
  <c r="B600" i="2"/>
  <c r="B601" i="2" s="1"/>
  <c r="D652" i="2"/>
  <c r="B103" i="2"/>
  <c r="B25" i="2" l="1"/>
  <c r="B106" i="2"/>
  <c r="F103" i="2"/>
  <c r="F652" i="2"/>
  <c r="H103" i="2"/>
  <c r="H652" i="2"/>
  <c r="C103" i="2"/>
  <c r="C652" i="2"/>
  <c r="E103" i="2"/>
  <c r="E652" i="2"/>
  <c r="G103" i="2"/>
  <c r="G652" i="2"/>
  <c r="I649" i="2"/>
  <c r="I652" i="2" s="1"/>
  <c r="I653" i="2" s="1"/>
  <c r="B652" i="2"/>
  <c r="I601" i="2"/>
  <c r="F601" i="2"/>
  <c r="C601" i="2"/>
  <c r="H601" i="2"/>
  <c r="G601" i="2"/>
  <c r="D601" i="2"/>
  <c r="E601" i="2"/>
  <c r="B653" i="2" l="1"/>
  <c r="D653" i="2"/>
  <c r="G653" i="2"/>
  <c r="H653" i="2"/>
  <c r="I597" i="5"/>
  <c r="I600" i="5" s="1"/>
  <c r="B600" i="5"/>
  <c r="B601" i="5" s="1"/>
  <c r="H25" i="2"/>
  <c r="H28" i="2" s="1"/>
  <c r="H106" i="2"/>
  <c r="G25" i="2"/>
  <c r="F653" i="2"/>
  <c r="E653" i="2"/>
  <c r="F25" i="2"/>
  <c r="F28" i="2" s="1"/>
  <c r="F106" i="2"/>
  <c r="E25" i="2"/>
  <c r="C653" i="2"/>
  <c r="C25" i="2"/>
  <c r="C106" i="2"/>
  <c r="D652" i="3"/>
  <c r="D652" i="4"/>
  <c r="D652" i="5"/>
  <c r="D652" i="6"/>
  <c r="D652" i="7"/>
  <c r="B103" i="7" l="1"/>
  <c r="I597" i="7"/>
  <c r="I600" i="7" s="1"/>
  <c r="B600" i="7"/>
  <c r="B601" i="7" s="1"/>
  <c r="G103" i="5"/>
  <c r="G652" i="5"/>
  <c r="G103" i="4"/>
  <c r="G652" i="4"/>
  <c r="E103" i="5"/>
  <c r="E652" i="5"/>
  <c r="I595" i="47"/>
  <c r="I600" i="47" s="1"/>
  <c r="B600" i="47"/>
  <c r="I595" i="51"/>
  <c r="I600" i="51" s="1"/>
  <c r="B600" i="51"/>
  <c r="I596" i="54"/>
  <c r="I595" i="55"/>
  <c r="I600" i="55" s="1"/>
  <c r="B600" i="55"/>
  <c r="I597" i="3"/>
  <c r="I600" i="3" s="1"/>
  <c r="B103" i="3"/>
  <c r="B600" i="3"/>
  <c r="B601" i="3" s="1"/>
  <c r="C103" i="7"/>
  <c r="C106" i="7" s="1"/>
  <c r="C652" i="7"/>
  <c r="I596" i="55"/>
  <c r="H103" i="7"/>
  <c r="H652" i="7"/>
  <c r="G103" i="3"/>
  <c r="G652" i="3"/>
  <c r="I596" i="46"/>
  <c r="I596" i="50"/>
  <c r="B102" i="50"/>
  <c r="I595" i="52"/>
  <c r="I600" i="52" s="1"/>
  <c r="B600" i="52"/>
  <c r="I595" i="57"/>
  <c r="I600" i="57" s="1"/>
  <c r="B600" i="57"/>
  <c r="I597" i="6"/>
  <c r="I600" i="6" s="1"/>
  <c r="B103" i="6"/>
  <c r="B600" i="6"/>
  <c r="B601" i="6" s="1"/>
  <c r="C103" i="3"/>
  <c r="C652" i="3"/>
  <c r="C653" i="3" s="1"/>
  <c r="C103" i="5"/>
  <c r="C106" i="5" s="1"/>
  <c r="C652" i="5"/>
  <c r="E103" i="4"/>
  <c r="E652" i="4"/>
  <c r="E103" i="7"/>
  <c r="E652" i="7"/>
  <c r="H103" i="4"/>
  <c r="H652" i="4"/>
  <c r="I595" i="48"/>
  <c r="I600" i="48" s="1"/>
  <c r="B600" i="48"/>
  <c r="I595" i="50"/>
  <c r="I600" i="50" s="1"/>
  <c r="B600" i="50"/>
  <c r="I596" i="57"/>
  <c r="I649" i="5"/>
  <c r="I652" i="5" s="1"/>
  <c r="B652" i="5"/>
  <c r="I595" i="46"/>
  <c r="I600" i="46" s="1"/>
  <c r="B600" i="46"/>
  <c r="I649" i="3"/>
  <c r="I652" i="3" s="1"/>
  <c r="B652" i="3"/>
  <c r="B653" i="3" s="1"/>
  <c r="I649" i="6"/>
  <c r="I652" i="6" s="1"/>
  <c r="B652" i="6"/>
  <c r="E103" i="3"/>
  <c r="E652" i="3"/>
  <c r="E653" i="3" s="1"/>
  <c r="B102" i="48"/>
  <c r="I596" i="48"/>
  <c r="I596" i="52"/>
  <c r="I595" i="53"/>
  <c r="I600" i="53" s="1"/>
  <c r="B600" i="53"/>
  <c r="I601" i="5"/>
  <c r="F601" i="5"/>
  <c r="G601" i="5"/>
  <c r="C601" i="5"/>
  <c r="H601" i="5"/>
  <c r="E601" i="5"/>
  <c r="D601" i="5"/>
  <c r="H103" i="5"/>
  <c r="H652" i="5"/>
  <c r="I596" i="47"/>
  <c r="I596" i="51"/>
  <c r="I649" i="7"/>
  <c r="I652" i="7" s="1"/>
  <c r="D653" i="7" s="1"/>
  <c r="B652" i="7"/>
  <c r="G103" i="6"/>
  <c r="G652" i="6"/>
  <c r="C103" i="4"/>
  <c r="C106" i="4" s="1"/>
  <c r="C652" i="4"/>
  <c r="E103" i="6"/>
  <c r="E652" i="6"/>
  <c r="E653" i="6" s="1"/>
  <c r="B102" i="53"/>
  <c r="B24" i="53" s="1"/>
  <c r="I596" i="53"/>
  <c r="I597" i="4"/>
  <c r="I600" i="4" s="1"/>
  <c r="B103" i="4"/>
  <c r="B600" i="4"/>
  <c r="B601" i="4" s="1"/>
  <c r="B103" i="5"/>
  <c r="G103" i="7"/>
  <c r="G652" i="7"/>
  <c r="H103" i="6"/>
  <c r="H652" i="6"/>
  <c r="H653" i="6" s="1"/>
  <c r="H103" i="3"/>
  <c r="H652" i="3"/>
  <c r="H653" i="3" s="1"/>
  <c r="C103" i="6"/>
  <c r="C106" i="6" s="1"/>
  <c r="C652" i="6"/>
  <c r="C653" i="6" s="1"/>
  <c r="I649" i="4"/>
  <c r="I652" i="4" s="1"/>
  <c r="D653" i="4" s="1"/>
  <c r="B652" i="4"/>
  <c r="B101" i="54"/>
  <c r="I595" i="54"/>
  <c r="I600" i="54" s="1"/>
  <c r="B600" i="54"/>
  <c r="B101" i="57"/>
  <c r="D102" i="57"/>
  <c r="D24" i="57" s="1"/>
  <c r="E102" i="57"/>
  <c r="E24" i="57" s="1"/>
  <c r="G102" i="57"/>
  <c r="G24" i="57" s="1"/>
  <c r="H102" i="57"/>
  <c r="H24" i="57" s="1"/>
  <c r="C102" i="57"/>
  <c r="C24" i="57" s="1"/>
  <c r="C102" i="55"/>
  <c r="C24" i="55" s="1"/>
  <c r="D102" i="55"/>
  <c r="D24" i="55" s="1"/>
  <c r="H102" i="55"/>
  <c r="H24" i="55" s="1"/>
  <c r="I648" i="55"/>
  <c r="B101" i="55"/>
  <c r="E102" i="55"/>
  <c r="E24" i="55" s="1"/>
  <c r="G102" i="55"/>
  <c r="G24" i="55" s="1"/>
  <c r="D102" i="54"/>
  <c r="D24" i="54" s="1"/>
  <c r="E102" i="54"/>
  <c r="E24" i="54" s="1"/>
  <c r="C102" i="54"/>
  <c r="C24" i="54" s="1"/>
  <c r="G102" i="54"/>
  <c r="G24" i="54" s="1"/>
  <c r="H102" i="54"/>
  <c r="H24" i="54" s="1"/>
  <c r="C102" i="53"/>
  <c r="G102" i="53"/>
  <c r="G24" i="53" s="1"/>
  <c r="D102" i="53"/>
  <c r="D24" i="53" s="1"/>
  <c r="H102" i="53"/>
  <c r="H24" i="53" s="1"/>
  <c r="E102" i="53"/>
  <c r="E24" i="53" s="1"/>
  <c r="G102" i="52"/>
  <c r="G24" i="52" s="1"/>
  <c r="C102" i="52"/>
  <c r="C24" i="52" s="1"/>
  <c r="E102" i="52"/>
  <c r="E24" i="52" s="1"/>
  <c r="H102" i="52"/>
  <c r="H24" i="52" s="1"/>
  <c r="D102" i="52"/>
  <c r="D24" i="52" s="1"/>
  <c r="G102" i="51"/>
  <c r="G24" i="51" s="1"/>
  <c r="E102" i="51"/>
  <c r="E24" i="51" s="1"/>
  <c r="D102" i="51"/>
  <c r="D24" i="51" s="1"/>
  <c r="C102" i="51"/>
  <c r="C24" i="51" s="1"/>
  <c r="H102" i="51"/>
  <c r="H24" i="51" s="1"/>
  <c r="B101" i="50"/>
  <c r="C102" i="50"/>
  <c r="C24" i="50" s="1"/>
  <c r="D102" i="50"/>
  <c r="D24" i="50" s="1"/>
  <c r="G102" i="50"/>
  <c r="G24" i="50" s="1"/>
  <c r="E102" i="50"/>
  <c r="E24" i="50" s="1"/>
  <c r="H102" i="50"/>
  <c r="H24" i="50" s="1"/>
  <c r="G102" i="48"/>
  <c r="G24" i="48" s="1"/>
  <c r="H102" i="48"/>
  <c r="H24" i="48" s="1"/>
  <c r="E102" i="48"/>
  <c r="E24" i="48" s="1"/>
  <c r="D102" i="48"/>
  <c r="D24" i="48" s="1"/>
  <c r="C102" i="48"/>
  <c r="C24" i="48" s="1"/>
  <c r="D102" i="47"/>
  <c r="D24" i="47" s="1"/>
  <c r="C102" i="47"/>
  <c r="C24" i="47" s="1"/>
  <c r="E102" i="47"/>
  <c r="E24" i="47" s="1"/>
  <c r="I647" i="47"/>
  <c r="G102" i="47"/>
  <c r="G24" i="47" s="1"/>
  <c r="H102" i="47"/>
  <c r="H24" i="47" s="1"/>
  <c r="G652" i="46"/>
  <c r="H652" i="46"/>
  <c r="D102" i="46"/>
  <c r="D24" i="46" s="1"/>
  <c r="E652" i="46"/>
  <c r="C652" i="46"/>
  <c r="G653" i="7" l="1"/>
  <c r="G653" i="4"/>
  <c r="H653" i="5"/>
  <c r="I647" i="46"/>
  <c r="E653" i="4"/>
  <c r="G653" i="3"/>
  <c r="B653" i="7"/>
  <c r="B23" i="55"/>
  <c r="B23" i="57"/>
  <c r="B106" i="57"/>
  <c r="C101" i="55"/>
  <c r="C652" i="55"/>
  <c r="E25" i="7"/>
  <c r="D101" i="47"/>
  <c r="D23" i="47" s="1"/>
  <c r="D652" i="47"/>
  <c r="G25" i="4"/>
  <c r="D101" i="46"/>
  <c r="D23" i="46" s="1"/>
  <c r="D652" i="46"/>
  <c r="S595" i="47"/>
  <c r="L600" i="47"/>
  <c r="D101" i="52"/>
  <c r="D23" i="52" s="1"/>
  <c r="D652" i="52"/>
  <c r="D101" i="53"/>
  <c r="D23" i="53" s="1"/>
  <c r="D652" i="53"/>
  <c r="I102" i="53"/>
  <c r="C24" i="53"/>
  <c r="I24" i="53" s="1"/>
  <c r="H101" i="54"/>
  <c r="H652" i="54"/>
  <c r="G101" i="54"/>
  <c r="G23" i="54" s="1"/>
  <c r="G652" i="54"/>
  <c r="S596" i="54"/>
  <c r="L102" i="54"/>
  <c r="E101" i="55"/>
  <c r="E23" i="55" s="1"/>
  <c r="E652" i="55"/>
  <c r="H101" i="55"/>
  <c r="H652" i="55"/>
  <c r="S595" i="57"/>
  <c r="S600" i="57" s="1"/>
  <c r="L600" i="57"/>
  <c r="I648" i="57"/>
  <c r="B653" i="4"/>
  <c r="I653" i="7"/>
  <c r="F653" i="7"/>
  <c r="E25" i="3"/>
  <c r="B101" i="46"/>
  <c r="E25" i="4"/>
  <c r="F601" i="6"/>
  <c r="I601" i="6"/>
  <c r="H601" i="6"/>
  <c r="C601" i="6"/>
  <c r="G601" i="6"/>
  <c r="E601" i="6"/>
  <c r="D601" i="6"/>
  <c r="B102" i="55"/>
  <c r="D601" i="3"/>
  <c r="F601" i="3"/>
  <c r="I601" i="3"/>
  <c r="G601" i="3"/>
  <c r="C601" i="3"/>
  <c r="H601" i="3"/>
  <c r="E601" i="3"/>
  <c r="G653" i="5"/>
  <c r="D101" i="54"/>
  <c r="D23" i="54" s="1"/>
  <c r="D652" i="54"/>
  <c r="H25" i="7"/>
  <c r="H28" i="7" s="1"/>
  <c r="H106" i="7"/>
  <c r="G101" i="51"/>
  <c r="G23" i="51" s="1"/>
  <c r="G652" i="51"/>
  <c r="C101" i="53"/>
  <c r="C652" i="53"/>
  <c r="E601" i="51"/>
  <c r="C601" i="51"/>
  <c r="B601" i="51"/>
  <c r="H601" i="51"/>
  <c r="F601" i="51"/>
  <c r="G601" i="51"/>
  <c r="D601" i="51"/>
  <c r="H101" i="47"/>
  <c r="H652" i="47"/>
  <c r="E101" i="47"/>
  <c r="E23" i="47" s="1"/>
  <c r="E652" i="47"/>
  <c r="I647" i="48"/>
  <c r="G101" i="48"/>
  <c r="G23" i="48" s="1"/>
  <c r="G652" i="48"/>
  <c r="E101" i="50"/>
  <c r="E23" i="50" s="1"/>
  <c r="E652" i="50"/>
  <c r="S595" i="50"/>
  <c r="L600" i="50"/>
  <c r="H101" i="51"/>
  <c r="H652" i="51"/>
  <c r="E101" i="52"/>
  <c r="E23" i="52" s="1"/>
  <c r="E652" i="52"/>
  <c r="C101" i="52"/>
  <c r="C652" i="52"/>
  <c r="S596" i="55"/>
  <c r="E101" i="57"/>
  <c r="E652" i="57"/>
  <c r="S596" i="57"/>
  <c r="F653" i="4"/>
  <c r="I653" i="4"/>
  <c r="G25" i="7"/>
  <c r="B653" i="5"/>
  <c r="G601" i="48"/>
  <c r="E601" i="48"/>
  <c r="D601" i="48"/>
  <c r="C601" i="48"/>
  <c r="H601" i="48"/>
  <c r="F601" i="48"/>
  <c r="B601" i="48"/>
  <c r="C653" i="5"/>
  <c r="G25" i="5"/>
  <c r="E601" i="54"/>
  <c r="C601" i="54"/>
  <c r="F601" i="54"/>
  <c r="B601" i="54"/>
  <c r="H601" i="54"/>
  <c r="G601" i="54"/>
  <c r="D601" i="54"/>
  <c r="D101" i="51"/>
  <c r="D23" i="51" s="1"/>
  <c r="D652" i="51"/>
  <c r="S596" i="52"/>
  <c r="B23" i="54"/>
  <c r="B106" i="3"/>
  <c r="I648" i="48"/>
  <c r="S596" i="48"/>
  <c r="C101" i="50"/>
  <c r="C652" i="50"/>
  <c r="E101" i="54"/>
  <c r="E23" i="54" s="1"/>
  <c r="E652" i="54"/>
  <c r="G101" i="55"/>
  <c r="G23" i="55" s="1"/>
  <c r="G652" i="55"/>
  <c r="H101" i="57"/>
  <c r="H652" i="57"/>
  <c r="B106" i="5"/>
  <c r="E25" i="6"/>
  <c r="H601" i="53"/>
  <c r="G601" i="53"/>
  <c r="C601" i="53"/>
  <c r="B601" i="53"/>
  <c r="F601" i="53"/>
  <c r="D601" i="53"/>
  <c r="E601" i="53"/>
  <c r="B653" i="6"/>
  <c r="I653" i="6"/>
  <c r="F653" i="6"/>
  <c r="D653" i="5"/>
  <c r="I653" i="5"/>
  <c r="F653" i="5"/>
  <c r="B101" i="48"/>
  <c r="C653" i="7"/>
  <c r="H601" i="55"/>
  <c r="G601" i="55"/>
  <c r="D601" i="55"/>
  <c r="B601" i="55"/>
  <c r="E601" i="55"/>
  <c r="F601" i="55"/>
  <c r="C601" i="55"/>
  <c r="H601" i="47"/>
  <c r="G601" i="47"/>
  <c r="D601" i="47"/>
  <c r="C601" i="47"/>
  <c r="B601" i="47"/>
  <c r="F601" i="47"/>
  <c r="E601" i="47"/>
  <c r="H101" i="48"/>
  <c r="H652" i="48"/>
  <c r="I102" i="48"/>
  <c r="B24" i="48"/>
  <c r="I24" i="48" s="1"/>
  <c r="D101" i="50"/>
  <c r="D23" i="50" s="1"/>
  <c r="D652" i="50"/>
  <c r="E101" i="53"/>
  <c r="E23" i="53" s="1"/>
  <c r="E652" i="53"/>
  <c r="C101" i="54"/>
  <c r="I101" i="54" s="1"/>
  <c r="C652" i="54"/>
  <c r="H601" i="46"/>
  <c r="B601" i="46"/>
  <c r="G601" i="46"/>
  <c r="C601" i="46"/>
  <c r="F601" i="46"/>
  <c r="E601" i="46"/>
  <c r="D601" i="46"/>
  <c r="I102" i="50"/>
  <c r="B24" i="50"/>
  <c r="I24" i="50" s="1"/>
  <c r="S596" i="46"/>
  <c r="E101" i="48"/>
  <c r="E23" i="48" s="1"/>
  <c r="E652" i="48"/>
  <c r="S595" i="48"/>
  <c r="L600" i="48"/>
  <c r="S595" i="51"/>
  <c r="L600" i="51"/>
  <c r="S595" i="53"/>
  <c r="L600" i="53"/>
  <c r="I647" i="54"/>
  <c r="I652" i="54" s="1"/>
  <c r="B652" i="54"/>
  <c r="C101" i="57"/>
  <c r="C652" i="57"/>
  <c r="D101" i="57"/>
  <c r="D652" i="57"/>
  <c r="C653" i="4"/>
  <c r="B102" i="57"/>
  <c r="H653" i="4"/>
  <c r="B601" i="57"/>
  <c r="G601" i="57"/>
  <c r="H601" i="57"/>
  <c r="C601" i="57"/>
  <c r="E601" i="57"/>
  <c r="F601" i="57"/>
  <c r="D601" i="57"/>
  <c r="B101" i="47"/>
  <c r="F601" i="7"/>
  <c r="I601" i="7"/>
  <c r="G601" i="7"/>
  <c r="C601" i="7"/>
  <c r="H601" i="7"/>
  <c r="E601" i="7"/>
  <c r="D601" i="7"/>
  <c r="H101" i="52"/>
  <c r="H652" i="52"/>
  <c r="S596" i="53"/>
  <c r="I647" i="57"/>
  <c r="I652" i="57" s="1"/>
  <c r="B652" i="57"/>
  <c r="G25" i="6"/>
  <c r="B23" i="50"/>
  <c r="S596" i="47"/>
  <c r="D101" i="48"/>
  <c r="D23" i="48" s="1"/>
  <c r="D652" i="48"/>
  <c r="H25" i="6"/>
  <c r="H28" i="6" s="1"/>
  <c r="H106" i="6"/>
  <c r="H25" i="5"/>
  <c r="H28" i="5" s="1"/>
  <c r="H106" i="5"/>
  <c r="F601" i="50"/>
  <c r="D601" i="50"/>
  <c r="E601" i="50"/>
  <c r="B601" i="50"/>
  <c r="G601" i="50"/>
  <c r="C601" i="50"/>
  <c r="H601" i="50"/>
  <c r="S595" i="46"/>
  <c r="L600" i="46"/>
  <c r="G101" i="47"/>
  <c r="G23" i="47" s="1"/>
  <c r="G652" i="47"/>
  <c r="C101" i="47"/>
  <c r="C652" i="47"/>
  <c r="C101" i="48"/>
  <c r="C652" i="48"/>
  <c r="G101" i="50"/>
  <c r="G23" i="50" s="1"/>
  <c r="G652" i="50"/>
  <c r="I647" i="50"/>
  <c r="C101" i="51"/>
  <c r="C652" i="51"/>
  <c r="E101" i="51"/>
  <c r="E23" i="51" s="1"/>
  <c r="E652" i="51"/>
  <c r="S595" i="52"/>
  <c r="L600" i="52"/>
  <c r="G101" i="52"/>
  <c r="G23" i="52" s="1"/>
  <c r="G652" i="52"/>
  <c r="G101" i="53"/>
  <c r="G23" i="53" s="1"/>
  <c r="G652" i="53"/>
  <c r="I648" i="53"/>
  <c r="I647" i="55"/>
  <c r="I652" i="55" s="1"/>
  <c r="B652" i="55"/>
  <c r="D101" i="55"/>
  <c r="D23" i="55" s="1"/>
  <c r="D652" i="55"/>
  <c r="B106" i="4"/>
  <c r="I653" i="3"/>
  <c r="F653" i="3"/>
  <c r="H25" i="4"/>
  <c r="H28" i="4" s="1"/>
  <c r="H106" i="4"/>
  <c r="C106" i="3"/>
  <c r="G25" i="3"/>
  <c r="D653" i="3"/>
  <c r="E653" i="5"/>
  <c r="B106" i="7"/>
  <c r="S595" i="55"/>
  <c r="S600" i="55" s="1"/>
  <c r="L600" i="55"/>
  <c r="H101" i="50"/>
  <c r="H652" i="50"/>
  <c r="B106" i="6"/>
  <c r="I648" i="50"/>
  <c r="S596" i="51"/>
  <c r="H101" i="53"/>
  <c r="H652" i="53"/>
  <c r="S595" i="54"/>
  <c r="S600" i="54" s="1"/>
  <c r="L600" i="54"/>
  <c r="G101" i="57"/>
  <c r="G652" i="57"/>
  <c r="H25" i="3"/>
  <c r="H28" i="3" s="1"/>
  <c r="H106" i="3"/>
  <c r="D601" i="4"/>
  <c r="F601" i="4"/>
  <c r="I601" i="4"/>
  <c r="H601" i="4"/>
  <c r="G601" i="4"/>
  <c r="C601" i="4"/>
  <c r="E601" i="4"/>
  <c r="G653" i="6"/>
  <c r="D653" i="6"/>
  <c r="E653" i="7"/>
  <c r="D601" i="52"/>
  <c r="B601" i="52"/>
  <c r="C601" i="52"/>
  <c r="H601" i="52"/>
  <c r="G601" i="52"/>
  <c r="F601" i="52"/>
  <c r="E601" i="52"/>
  <c r="H653" i="7"/>
  <c r="E25" i="5"/>
  <c r="Q102" i="55"/>
  <c r="Q24" i="55" s="1"/>
  <c r="O102" i="55"/>
  <c r="O24" i="55" s="1"/>
  <c r="R102" i="55"/>
  <c r="R24" i="55" s="1"/>
  <c r="M102" i="55"/>
  <c r="M24" i="55" s="1"/>
  <c r="N102" i="55"/>
  <c r="N24" i="55" s="1"/>
  <c r="L101" i="54"/>
  <c r="N102" i="48"/>
  <c r="N24" i="48" s="1"/>
  <c r="O102" i="48"/>
  <c r="O24" i="48" s="1"/>
  <c r="Q102" i="48"/>
  <c r="Q24" i="48" s="1"/>
  <c r="M102" i="48"/>
  <c r="M24" i="48" s="1"/>
  <c r="R102" i="48"/>
  <c r="R24" i="48" s="1"/>
  <c r="R102" i="47"/>
  <c r="R24" i="47" s="1"/>
  <c r="O102" i="47"/>
  <c r="O24" i="47" s="1"/>
  <c r="N102" i="47"/>
  <c r="N24" i="47" s="1"/>
  <c r="Q102" i="47"/>
  <c r="Q24" i="47" s="1"/>
  <c r="M102" i="47"/>
  <c r="M24" i="47" s="1"/>
  <c r="M652" i="46"/>
  <c r="O652" i="46"/>
  <c r="N102" i="46"/>
  <c r="N24" i="46" s="1"/>
  <c r="Q652" i="46"/>
  <c r="R652" i="46"/>
  <c r="S648" i="46" l="1"/>
  <c r="I101" i="57"/>
  <c r="I106" i="57" s="1"/>
  <c r="B107" i="57" s="1"/>
  <c r="F107" i="57"/>
  <c r="M102" i="52"/>
  <c r="M24" i="52" s="1"/>
  <c r="Q102" i="53"/>
  <c r="Q24" i="53" s="1"/>
  <c r="O102" i="57"/>
  <c r="O24" i="57" s="1"/>
  <c r="C653" i="54"/>
  <c r="H653" i="54"/>
  <c r="B653" i="54"/>
  <c r="G653" i="54"/>
  <c r="E653" i="54"/>
  <c r="D653" i="54"/>
  <c r="F653" i="54"/>
  <c r="I648" i="46"/>
  <c r="B102" i="46"/>
  <c r="I647" i="51"/>
  <c r="B101" i="51"/>
  <c r="Q101" i="47"/>
  <c r="Q23" i="47" s="1"/>
  <c r="Q652" i="47"/>
  <c r="R101" i="48"/>
  <c r="R652" i="48"/>
  <c r="Q102" i="50"/>
  <c r="Q24" i="50" s="1"/>
  <c r="O102" i="50"/>
  <c r="O24" i="50" s="1"/>
  <c r="N101" i="51"/>
  <c r="N23" i="51" s="1"/>
  <c r="N652" i="51"/>
  <c r="N102" i="51"/>
  <c r="N24" i="51" s="1"/>
  <c r="N101" i="52"/>
  <c r="N23" i="52" s="1"/>
  <c r="N652" i="52"/>
  <c r="M102" i="54"/>
  <c r="M24" i="54" s="1"/>
  <c r="O102" i="54"/>
  <c r="O24" i="54" s="1"/>
  <c r="R101" i="55"/>
  <c r="R652" i="55"/>
  <c r="M101" i="57"/>
  <c r="M652" i="57"/>
  <c r="I601" i="52"/>
  <c r="C23" i="47"/>
  <c r="C106" i="47"/>
  <c r="I102" i="57"/>
  <c r="B24" i="57"/>
  <c r="I24" i="57" s="1"/>
  <c r="S596" i="50"/>
  <c r="L102" i="50"/>
  <c r="I601" i="47"/>
  <c r="I601" i="55"/>
  <c r="I601" i="53"/>
  <c r="I648" i="51"/>
  <c r="B102" i="51"/>
  <c r="E23" i="57"/>
  <c r="E106" i="57"/>
  <c r="E107" i="57" s="1"/>
  <c r="C23" i="53"/>
  <c r="C28" i="53" s="1"/>
  <c r="C106" i="53"/>
  <c r="N101" i="50"/>
  <c r="N23" i="50" s="1"/>
  <c r="N652" i="50"/>
  <c r="P601" i="55"/>
  <c r="M601" i="55"/>
  <c r="O601" i="55"/>
  <c r="L601" i="55"/>
  <c r="Q601" i="55"/>
  <c r="R601" i="55"/>
  <c r="N601" i="55"/>
  <c r="Q101" i="53"/>
  <c r="Q23" i="53" s="1"/>
  <c r="Q652" i="53"/>
  <c r="M101" i="55"/>
  <c r="M652" i="55"/>
  <c r="I102" i="55"/>
  <c r="B24" i="55"/>
  <c r="I24" i="55" s="1"/>
  <c r="L24" i="54"/>
  <c r="M101" i="47"/>
  <c r="M652" i="47"/>
  <c r="S647" i="50"/>
  <c r="O101" i="50"/>
  <c r="O23" i="50" s="1"/>
  <c r="O652" i="50"/>
  <c r="M102" i="51"/>
  <c r="M24" i="51" s="1"/>
  <c r="R101" i="53"/>
  <c r="R652" i="53"/>
  <c r="N101" i="54"/>
  <c r="N23" i="54" s="1"/>
  <c r="N652" i="54"/>
  <c r="N101" i="55"/>
  <c r="N23" i="55" s="1"/>
  <c r="N652" i="55"/>
  <c r="Q102" i="57"/>
  <c r="Q24" i="57" s="1"/>
  <c r="M601" i="54"/>
  <c r="Q601" i="54"/>
  <c r="N601" i="54"/>
  <c r="O601" i="54"/>
  <c r="L601" i="54"/>
  <c r="R601" i="54"/>
  <c r="P601" i="54"/>
  <c r="E653" i="57"/>
  <c r="C653" i="57"/>
  <c r="B653" i="57"/>
  <c r="D653" i="57"/>
  <c r="F653" i="57"/>
  <c r="H653" i="57"/>
  <c r="G653" i="57"/>
  <c r="L102" i="46"/>
  <c r="I601" i="46"/>
  <c r="I601" i="54"/>
  <c r="H23" i="51"/>
  <c r="H28" i="51" s="1"/>
  <c r="H106" i="51"/>
  <c r="M101" i="48"/>
  <c r="M652" i="48"/>
  <c r="R101" i="57"/>
  <c r="R652" i="57"/>
  <c r="O101" i="48"/>
  <c r="O23" i="48" s="1"/>
  <c r="O652" i="48"/>
  <c r="Q101" i="52"/>
  <c r="Q23" i="52" s="1"/>
  <c r="Q652" i="52"/>
  <c r="I601" i="48"/>
  <c r="R101" i="47"/>
  <c r="R652" i="47"/>
  <c r="M101" i="50"/>
  <c r="M652" i="50"/>
  <c r="Q101" i="51"/>
  <c r="Q23" i="51" s="1"/>
  <c r="Q652" i="51"/>
  <c r="O101" i="51"/>
  <c r="O23" i="51" s="1"/>
  <c r="O652" i="51"/>
  <c r="M101" i="51"/>
  <c r="M652" i="51"/>
  <c r="N102" i="52"/>
  <c r="N24" i="52" s="1"/>
  <c r="R101" i="52"/>
  <c r="R652" i="52"/>
  <c r="R102" i="53"/>
  <c r="R24" i="53" s="1"/>
  <c r="Q101" i="54"/>
  <c r="Q23" i="54" s="1"/>
  <c r="Q652" i="54"/>
  <c r="S647" i="54"/>
  <c r="S652" i="54" s="1"/>
  <c r="L652" i="54"/>
  <c r="O101" i="55"/>
  <c r="O23" i="55" s="1"/>
  <c r="O652" i="55"/>
  <c r="N101" i="57"/>
  <c r="N652" i="57"/>
  <c r="E653" i="55"/>
  <c r="H653" i="55"/>
  <c r="B653" i="55"/>
  <c r="G653" i="55"/>
  <c r="F653" i="55"/>
  <c r="D653" i="55"/>
  <c r="C653" i="55"/>
  <c r="D23" i="57"/>
  <c r="D106" i="57"/>
  <c r="D107" i="57" s="1"/>
  <c r="I647" i="52"/>
  <c r="B101" i="52"/>
  <c r="C23" i="50"/>
  <c r="C106" i="50"/>
  <c r="L102" i="52"/>
  <c r="I601" i="51"/>
  <c r="I648" i="47"/>
  <c r="B102" i="47"/>
  <c r="B23" i="46"/>
  <c r="O101" i="54"/>
  <c r="O23" i="54" s="1"/>
  <c r="O652" i="54"/>
  <c r="Q102" i="51"/>
  <c r="Q24" i="51" s="1"/>
  <c r="M102" i="57"/>
  <c r="M24" i="57" s="1"/>
  <c r="I601" i="50"/>
  <c r="O101" i="47"/>
  <c r="O23" i="47" s="1"/>
  <c r="O652" i="47"/>
  <c r="R102" i="50"/>
  <c r="R24" i="50" s="1"/>
  <c r="M101" i="52"/>
  <c r="M652" i="52"/>
  <c r="M101" i="53"/>
  <c r="M652" i="53"/>
  <c r="N101" i="53"/>
  <c r="N23" i="53" s="1"/>
  <c r="N652" i="53"/>
  <c r="M101" i="54"/>
  <c r="M652" i="54"/>
  <c r="H23" i="53"/>
  <c r="H28" i="53" s="1"/>
  <c r="H106" i="53"/>
  <c r="I648" i="54"/>
  <c r="B102" i="54"/>
  <c r="C23" i="52"/>
  <c r="C106" i="52"/>
  <c r="Q601" i="57"/>
  <c r="M601" i="57"/>
  <c r="N601" i="57"/>
  <c r="O601" i="57"/>
  <c r="L601" i="57"/>
  <c r="R601" i="57"/>
  <c r="P601" i="57"/>
  <c r="O102" i="53"/>
  <c r="O24" i="53" s="1"/>
  <c r="N102" i="53"/>
  <c r="N24" i="53" s="1"/>
  <c r="G23" i="57"/>
  <c r="G106" i="57"/>
  <c r="G107" i="57" s="1"/>
  <c r="R101" i="50"/>
  <c r="R652" i="50"/>
  <c r="R102" i="54"/>
  <c r="R24" i="54" s="1"/>
  <c r="O101" i="57"/>
  <c r="O652" i="57"/>
  <c r="L23" i="54"/>
  <c r="C23" i="51"/>
  <c r="C106" i="51"/>
  <c r="H23" i="57"/>
  <c r="H106" i="57"/>
  <c r="H107" i="57" s="1"/>
  <c r="C23" i="55"/>
  <c r="C28" i="55" s="1"/>
  <c r="C106" i="55"/>
  <c r="N101" i="46"/>
  <c r="N23" i="46" s="1"/>
  <c r="N652" i="46"/>
  <c r="Q101" i="48"/>
  <c r="Q23" i="48" s="1"/>
  <c r="Q652" i="48"/>
  <c r="N101" i="48"/>
  <c r="N23" i="48" s="1"/>
  <c r="N652" i="48"/>
  <c r="O102" i="51"/>
  <c r="O24" i="51" s="1"/>
  <c r="R101" i="51"/>
  <c r="R652" i="51"/>
  <c r="R102" i="51"/>
  <c r="R24" i="51" s="1"/>
  <c r="O102" i="52"/>
  <c r="O24" i="52" s="1"/>
  <c r="R102" i="52"/>
  <c r="R24" i="52" s="1"/>
  <c r="O101" i="52"/>
  <c r="O23" i="52" s="1"/>
  <c r="O652" i="52"/>
  <c r="R102" i="57"/>
  <c r="R24" i="57" s="1"/>
  <c r="Q101" i="57"/>
  <c r="Q652" i="57"/>
  <c r="I648" i="52"/>
  <c r="B102" i="52"/>
  <c r="H23" i="50"/>
  <c r="H28" i="50" s="1"/>
  <c r="H106" i="50"/>
  <c r="C23" i="57"/>
  <c r="I23" i="57" s="1"/>
  <c r="C106" i="57"/>
  <c r="C107" i="57" s="1"/>
  <c r="C23" i="54"/>
  <c r="C28" i="54" s="1"/>
  <c r="C106" i="54"/>
  <c r="H23" i="48"/>
  <c r="H28" i="48" s="1"/>
  <c r="H106" i="48"/>
  <c r="L102" i="57"/>
  <c r="L101" i="50"/>
  <c r="Q102" i="52"/>
  <c r="Q24" i="52" s="1"/>
  <c r="M102" i="53"/>
  <c r="M24" i="53" s="1"/>
  <c r="N101" i="47"/>
  <c r="N23" i="47" s="1"/>
  <c r="N652" i="47"/>
  <c r="N102" i="50"/>
  <c r="N24" i="50" s="1"/>
  <c r="M102" i="50"/>
  <c r="M24" i="50" s="1"/>
  <c r="Q101" i="50"/>
  <c r="Q23" i="50" s="1"/>
  <c r="Q652" i="50"/>
  <c r="O101" i="53"/>
  <c r="O23" i="53" s="1"/>
  <c r="O652" i="53"/>
  <c r="S648" i="54"/>
  <c r="R101" i="54"/>
  <c r="R652" i="54"/>
  <c r="Q102" i="54"/>
  <c r="Q24" i="54" s="1"/>
  <c r="N102" i="54"/>
  <c r="N24" i="54" s="1"/>
  <c r="Q101" i="55"/>
  <c r="Q23" i="55" s="1"/>
  <c r="Q652" i="55"/>
  <c r="N102" i="57"/>
  <c r="N24" i="57" s="1"/>
  <c r="C23" i="48"/>
  <c r="C106" i="48"/>
  <c r="I101" i="50"/>
  <c r="H23" i="52"/>
  <c r="H28" i="52" s="1"/>
  <c r="H106" i="52"/>
  <c r="I101" i="47"/>
  <c r="B23" i="47"/>
  <c r="I601" i="57"/>
  <c r="I101" i="48"/>
  <c r="B23" i="48"/>
  <c r="I23" i="48" s="1"/>
  <c r="I647" i="53"/>
  <c r="I652" i="53" s="1"/>
  <c r="B652" i="53"/>
  <c r="B101" i="53"/>
  <c r="H23" i="47"/>
  <c r="H28" i="47" s="1"/>
  <c r="H106" i="47"/>
  <c r="H23" i="55"/>
  <c r="H28" i="55" s="1"/>
  <c r="H106" i="55"/>
  <c r="H23" i="54"/>
  <c r="H28" i="54" s="1"/>
  <c r="H106" i="54"/>
  <c r="I101" i="55"/>
  <c r="S648" i="50" l="1"/>
  <c r="S24" i="54"/>
  <c r="S648" i="57"/>
  <c r="S647" i="52"/>
  <c r="L101" i="52"/>
  <c r="N23" i="57"/>
  <c r="N106" i="57"/>
  <c r="R23" i="48"/>
  <c r="R28" i="48" s="1"/>
  <c r="R106" i="48"/>
  <c r="I516" i="43"/>
  <c r="E653" i="53"/>
  <c r="G653" i="53"/>
  <c r="D653" i="53"/>
  <c r="H653" i="53"/>
  <c r="F653" i="53"/>
  <c r="C653" i="53"/>
  <c r="B653" i="53"/>
  <c r="R23" i="54"/>
  <c r="R28" i="54" s="1"/>
  <c r="R106" i="54"/>
  <c r="S648" i="47"/>
  <c r="L102" i="47"/>
  <c r="I101" i="52"/>
  <c r="B23" i="52"/>
  <c r="I23" i="52" s="1"/>
  <c r="I653" i="55"/>
  <c r="R23" i="47"/>
  <c r="R28" i="47" s="1"/>
  <c r="R106" i="47"/>
  <c r="R23" i="57"/>
  <c r="R106" i="57"/>
  <c r="L24" i="46"/>
  <c r="M23" i="47"/>
  <c r="M28" i="47" s="1"/>
  <c r="M106" i="47"/>
  <c r="M23" i="55"/>
  <c r="M28" i="55" s="1"/>
  <c r="M106" i="55"/>
  <c r="S647" i="53"/>
  <c r="S652" i="53" s="1"/>
  <c r="L652" i="53"/>
  <c r="L101" i="53"/>
  <c r="S648" i="51"/>
  <c r="L102" i="51"/>
  <c r="B24" i="46"/>
  <c r="Q23" i="57"/>
  <c r="Q106" i="57"/>
  <c r="R23" i="53"/>
  <c r="R28" i="53" s="1"/>
  <c r="R106" i="53"/>
  <c r="I102" i="52"/>
  <c r="B24" i="52"/>
  <c r="I24" i="52" s="1"/>
  <c r="S648" i="55"/>
  <c r="L102" i="55"/>
  <c r="S101" i="54"/>
  <c r="R23" i="50"/>
  <c r="R28" i="50" s="1"/>
  <c r="R106" i="50"/>
  <c r="M23" i="53"/>
  <c r="M28" i="53" s="1"/>
  <c r="M106" i="53"/>
  <c r="S648" i="48"/>
  <c r="L102" i="48"/>
  <c r="I102" i="47"/>
  <c r="B24" i="47"/>
  <c r="I24" i="47" s="1"/>
  <c r="S648" i="52"/>
  <c r="M23" i="48"/>
  <c r="M28" i="48" s="1"/>
  <c r="M106" i="48"/>
  <c r="S102" i="54"/>
  <c r="S647" i="46"/>
  <c r="L101" i="46"/>
  <c r="R23" i="52"/>
  <c r="R28" i="52" s="1"/>
  <c r="R106" i="52"/>
  <c r="I23" i="55"/>
  <c r="S601" i="57"/>
  <c r="S647" i="55"/>
  <c r="S652" i="55" s="1"/>
  <c r="L652" i="55"/>
  <c r="L101" i="55"/>
  <c r="S647" i="57"/>
  <c r="S652" i="57" s="1"/>
  <c r="L652" i="57"/>
  <c r="L101" i="57"/>
  <c r="R653" i="54"/>
  <c r="Q653" i="54"/>
  <c r="O653" i="54"/>
  <c r="P653" i="54"/>
  <c r="L653" i="54"/>
  <c r="N653" i="54"/>
  <c r="M653" i="54"/>
  <c r="R23" i="55"/>
  <c r="R28" i="55" s="1"/>
  <c r="R106" i="55"/>
  <c r="S647" i="51"/>
  <c r="L101" i="51"/>
  <c r="S648" i="53"/>
  <c r="L102" i="53"/>
  <c r="I23" i="54"/>
  <c r="O23" i="57"/>
  <c r="O106" i="57"/>
  <c r="I102" i="54"/>
  <c r="B24" i="54"/>
  <c r="I24" i="54" s="1"/>
  <c r="T24" i="54" s="1"/>
  <c r="M23" i="52"/>
  <c r="M28" i="52" s="1"/>
  <c r="M106" i="52"/>
  <c r="M23" i="50"/>
  <c r="M28" i="50" s="1"/>
  <c r="M106" i="50"/>
  <c r="S601" i="54"/>
  <c r="I101" i="51"/>
  <c r="B23" i="51"/>
  <c r="I23" i="51" s="1"/>
  <c r="R23" i="51"/>
  <c r="R28" i="51" s="1"/>
  <c r="R106" i="51"/>
  <c r="I102" i="51"/>
  <c r="B24" i="51"/>
  <c r="I24" i="51" s="1"/>
  <c r="I23" i="47"/>
  <c r="S101" i="50"/>
  <c r="L23" i="50"/>
  <c r="S23" i="50" s="1"/>
  <c r="T23" i="50" s="1"/>
  <c r="I23" i="50"/>
  <c r="S102" i="52"/>
  <c r="L24" i="52"/>
  <c r="S24" i="52" s="1"/>
  <c r="S647" i="48"/>
  <c r="L101" i="48"/>
  <c r="I653" i="57"/>
  <c r="I107" i="57"/>
  <c r="I568" i="43"/>
  <c r="I490" i="43"/>
  <c r="M23" i="57"/>
  <c r="M106" i="57"/>
  <c r="I542" i="43"/>
  <c r="I101" i="53"/>
  <c r="B23" i="53"/>
  <c r="I23" i="53" s="1"/>
  <c r="S102" i="57"/>
  <c r="L24" i="57"/>
  <c r="S647" i="47"/>
  <c r="L101" i="47"/>
  <c r="M23" i="54"/>
  <c r="M28" i="54" s="1"/>
  <c r="M106" i="54"/>
  <c r="S24" i="57"/>
  <c r="T24" i="57" s="1"/>
  <c r="M23" i="51"/>
  <c r="M28" i="51" s="1"/>
  <c r="M106" i="51"/>
  <c r="S601" i="55"/>
  <c r="S102" i="50"/>
  <c r="L24" i="50"/>
  <c r="S24" i="50" s="1"/>
  <c r="T24" i="50" s="1"/>
  <c r="I653" i="54"/>
  <c r="T24" i="52" l="1"/>
  <c r="S101" i="55"/>
  <c r="L23" i="55"/>
  <c r="S23" i="55" s="1"/>
  <c r="T23" i="55" s="1"/>
  <c r="S101" i="53"/>
  <c r="L23" i="53"/>
  <c r="S23" i="53" s="1"/>
  <c r="T23" i="53" s="1"/>
  <c r="P100" i="43"/>
  <c r="P22" i="43" s="1"/>
  <c r="S23" i="54"/>
  <c r="T23" i="54" s="1"/>
  <c r="S102" i="47"/>
  <c r="L24" i="47"/>
  <c r="S24" i="47" s="1"/>
  <c r="T24" i="47" s="1"/>
  <c r="S101" i="51"/>
  <c r="L23" i="51"/>
  <c r="S23" i="51" s="1"/>
  <c r="T23" i="51" s="1"/>
  <c r="S101" i="47"/>
  <c r="L23" i="47"/>
  <c r="S23" i="47" s="1"/>
  <c r="T23" i="47" s="1"/>
  <c r="Q653" i="55"/>
  <c r="P653" i="55"/>
  <c r="N653" i="55"/>
  <c r="O653" i="55"/>
  <c r="L653" i="55"/>
  <c r="M653" i="55"/>
  <c r="R653" i="55"/>
  <c r="L23" i="46"/>
  <c r="L653" i="53"/>
  <c r="O653" i="53"/>
  <c r="Q653" i="53"/>
  <c r="R653" i="53"/>
  <c r="P653" i="53"/>
  <c r="N653" i="53"/>
  <c r="M653" i="53"/>
  <c r="S101" i="48"/>
  <c r="L23" i="48"/>
  <c r="S23" i="48" s="1"/>
  <c r="T23" i="48" s="1"/>
  <c r="S102" i="53"/>
  <c r="L24" i="53"/>
  <c r="S24" i="53" s="1"/>
  <c r="T24" i="53" s="1"/>
  <c r="S101" i="57"/>
  <c r="S106" i="57" s="1"/>
  <c r="L23" i="57"/>
  <c r="S23" i="57" s="1"/>
  <c r="T23" i="57" s="1"/>
  <c r="L106" i="57"/>
  <c r="S102" i="55"/>
  <c r="L24" i="55"/>
  <c r="S24" i="55" s="1"/>
  <c r="T24" i="55" s="1"/>
  <c r="S102" i="48"/>
  <c r="L24" i="48"/>
  <c r="S24" i="48" s="1"/>
  <c r="T24" i="48" s="1"/>
  <c r="S101" i="52"/>
  <c r="L23" i="52"/>
  <c r="S23" i="52" s="1"/>
  <c r="T23" i="52" s="1"/>
  <c r="Q653" i="57"/>
  <c r="P653" i="57"/>
  <c r="N653" i="57"/>
  <c r="R653" i="57"/>
  <c r="O653" i="57"/>
  <c r="M653" i="57"/>
  <c r="L653" i="57"/>
  <c r="I653" i="53"/>
  <c r="F74" i="43"/>
  <c r="I464" i="43"/>
  <c r="S653" i="54"/>
  <c r="S102" i="51"/>
  <c r="L24" i="51"/>
  <c r="S24" i="51" s="1"/>
  <c r="T24" i="51" s="1"/>
  <c r="S653" i="53" l="1"/>
  <c r="Q107" i="57"/>
  <c r="M107" i="57"/>
  <c r="O107" i="57"/>
  <c r="P107" i="57"/>
  <c r="R107" i="57"/>
  <c r="L107" i="57"/>
  <c r="N107" i="57"/>
  <c r="S653" i="55"/>
  <c r="F22" i="43"/>
  <c r="I74" i="43"/>
  <c r="S653" i="57"/>
  <c r="S107" i="57" l="1"/>
  <c r="I592" i="43"/>
  <c r="D100" i="43" l="1"/>
  <c r="N100" i="43" l="1"/>
  <c r="B100" i="43" l="1"/>
  <c r="I594" i="43"/>
  <c r="L100" i="43" l="1"/>
  <c r="S594" i="43"/>
  <c r="I452" i="40" l="1"/>
  <c r="I454" i="40"/>
  <c r="I557" i="40"/>
  <c r="I457" i="40"/>
  <c r="I504" i="40"/>
  <c r="I531" i="40"/>
  <c r="I480" i="40"/>
  <c r="I506" i="40"/>
  <c r="I453" i="40"/>
  <c r="I530" i="40"/>
  <c r="I501" i="40"/>
  <c r="I553" i="40"/>
  <c r="I478" i="40"/>
  <c r="I483" i="40"/>
  <c r="I509" i="40"/>
  <c r="I479" i="40"/>
  <c r="I556" i="40"/>
  <c r="I475" i="40"/>
  <c r="I527" i="40"/>
  <c r="I532" i="40"/>
  <c r="I558" i="40"/>
  <c r="I535" i="40"/>
  <c r="I505" i="40"/>
  <c r="I532" i="41" l="1"/>
  <c r="I457" i="41"/>
  <c r="I558" i="41"/>
  <c r="I504" i="41"/>
  <c r="P88" i="40"/>
  <c r="P10" i="40" s="1"/>
  <c r="S582" i="40"/>
  <c r="AI244" i="40"/>
  <c r="I509" i="41"/>
  <c r="I479" i="41"/>
  <c r="I556" i="41"/>
  <c r="I483" i="41"/>
  <c r="I535" i="41"/>
  <c r="I505" i="41"/>
  <c r="AI140" i="40"/>
  <c r="AI114" i="40"/>
  <c r="P89" i="40"/>
  <c r="P11" i="40" s="1"/>
  <c r="I553" i="41"/>
  <c r="I453" i="41"/>
  <c r="I475" i="41"/>
  <c r="I454" i="41"/>
  <c r="I531" i="41"/>
  <c r="F64" i="40"/>
  <c r="I478" i="41"/>
  <c r="I501" i="41"/>
  <c r="I480" i="41"/>
  <c r="I557" i="41"/>
  <c r="AI426" i="40"/>
  <c r="AI374" i="40"/>
  <c r="AI218" i="40"/>
  <c r="P90" i="40"/>
  <c r="P12" i="40" s="1"/>
  <c r="I530" i="41"/>
  <c r="I527" i="41"/>
  <c r="I506" i="41"/>
  <c r="F62" i="41"/>
  <c r="I452" i="41"/>
  <c r="AI400" i="40"/>
  <c r="AI296" i="40"/>
  <c r="F63" i="40"/>
  <c r="F62" i="40"/>
  <c r="AI166" i="40" l="1"/>
  <c r="AI348" i="40"/>
  <c r="AI322" i="40"/>
  <c r="AI270" i="40"/>
  <c r="AI322" i="41"/>
  <c r="P90" i="41"/>
  <c r="P12" i="41" s="1"/>
  <c r="F10" i="41"/>
  <c r="I62" i="41"/>
  <c r="S218" i="40"/>
  <c r="P88" i="41"/>
  <c r="P10" i="41" s="1"/>
  <c r="S582" i="41"/>
  <c r="AI114" i="41"/>
  <c r="F64" i="41"/>
  <c r="AI244" i="41"/>
  <c r="AI296" i="41"/>
  <c r="AI166" i="41"/>
  <c r="F10" i="40"/>
  <c r="I62" i="40"/>
  <c r="S166" i="40"/>
  <c r="F12" i="40"/>
  <c r="I64" i="40"/>
  <c r="AI426" i="41"/>
  <c r="AI218" i="41"/>
  <c r="S114" i="40"/>
  <c r="AI400" i="41"/>
  <c r="P89" i="41"/>
  <c r="P11" i="41" s="1"/>
  <c r="F11" i="40"/>
  <c r="I63" i="40"/>
  <c r="AI270" i="41"/>
  <c r="F63" i="41"/>
  <c r="S270" i="40"/>
  <c r="AI140" i="41" l="1"/>
  <c r="S244" i="40"/>
  <c r="AI348" i="41"/>
  <c r="S426" i="40"/>
  <c r="S296" i="40"/>
  <c r="S400" i="40"/>
  <c r="S140" i="40"/>
  <c r="S322" i="40"/>
  <c r="S374" i="40"/>
  <c r="AI374" i="41"/>
  <c r="S348" i="40"/>
  <c r="I506" i="42"/>
  <c r="I218" i="40"/>
  <c r="I532" i="42"/>
  <c r="I478" i="42"/>
  <c r="I244" i="40"/>
  <c r="I452" i="42"/>
  <c r="I483" i="42"/>
  <c r="I453" i="42"/>
  <c r="I530" i="42"/>
  <c r="I348" i="40"/>
  <c r="I166" i="40"/>
  <c r="I114" i="40"/>
  <c r="I457" i="42"/>
  <c r="I509" i="42"/>
  <c r="I479" i="42"/>
  <c r="I556" i="42"/>
  <c r="I400" i="40"/>
  <c r="F11" i="41"/>
  <c r="I63" i="41"/>
  <c r="I558" i="42"/>
  <c r="I322" i="40"/>
  <c r="I505" i="42"/>
  <c r="S166" i="41"/>
  <c r="I426" i="40"/>
  <c r="I140" i="40"/>
  <c r="S348" i="41"/>
  <c r="I535" i="42"/>
  <c r="I454" i="42"/>
  <c r="I531" i="42"/>
  <c r="I296" i="40"/>
  <c r="I270" i="40"/>
  <c r="S244" i="41"/>
  <c r="S322" i="41"/>
  <c r="F12" i="41"/>
  <c r="I64" i="41"/>
  <c r="S374" i="41"/>
  <c r="I504" i="42"/>
  <c r="I480" i="42"/>
  <c r="I557" i="42"/>
  <c r="I374" i="40"/>
  <c r="S218" i="41"/>
  <c r="S114" i="41"/>
  <c r="S426" i="41"/>
  <c r="W36" i="42" l="1"/>
  <c r="F64" i="42"/>
  <c r="S270" i="41"/>
  <c r="S140" i="41"/>
  <c r="S400" i="41"/>
  <c r="S296" i="41"/>
  <c r="I457" i="34"/>
  <c r="F12" i="42"/>
  <c r="I64" i="42"/>
  <c r="I509" i="34"/>
  <c r="AE36" i="42"/>
  <c r="I532" i="35"/>
  <c r="I374" i="41"/>
  <c r="I535" i="34"/>
  <c r="F63" i="42"/>
  <c r="I218" i="41"/>
  <c r="I374" i="35"/>
  <c r="I140" i="41"/>
  <c r="AI374" i="42"/>
  <c r="AC36" i="42"/>
  <c r="P90" i="42"/>
  <c r="P12" i="42" s="1"/>
  <c r="I556" i="35"/>
  <c r="I453" i="35"/>
  <c r="I322" i="41"/>
  <c r="I558" i="35"/>
  <c r="AI400" i="42"/>
  <c r="Z36" i="42"/>
  <c r="I557" i="35"/>
  <c r="AI296" i="42"/>
  <c r="I296" i="41"/>
  <c r="AD36" i="42"/>
  <c r="AA36" i="42"/>
  <c r="I505" i="34"/>
  <c r="I454" i="35"/>
  <c r="I244" i="41"/>
  <c r="I531" i="34"/>
  <c r="AI426" i="42"/>
  <c r="AG36" i="42"/>
  <c r="AH36" i="42"/>
  <c r="I506" i="35"/>
  <c r="I114" i="41"/>
  <c r="I457" i="35"/>
  <c r="I557" i="34"/>
  <c r="I348" i="41"/>
  <c r="I504" i="35"/>
  <c r="F63" i="34"/>
  <c r="I453" i="34"/>
  <c r="I505" i="35"/>
  <c r="I270" i="41"/>
  <c r="V36" i="42"/>
  <c r="AI114" i="42"/>
  <c r="I454" i="34"/>
  <c r="I452" i="35"/>
  <c r="I531" i="35"/>
  <c r="I530" i="35"/>
  <c r="P88" i="42"/>
  <c r="P10" i="42" s="1"/>
  <c r="S582" i="42"/>
  <c r="AI348" i="42"/>
  <c r="F62" i="42"/>
  <c r="I166" i="41"/>
  <c r="I400" i="41"/>
  <c r="I509" i="35"/>
  <c r="I506" i="34"/>
  <c r="I535" i="35"/>
  <c r="I532" i="34"/>
  <c r="AI270" i="42"/>
  <c r="AI218" i="42"/>
  <c r="AI166" i="42"/>
  <c r="P89" i="42"/>
  <c r="P11" i="42" s="1"/>
  <c r="I426" i="41"/>
  <c r="I558" i="34"/>
  <c r="AI192" i="42"/>
  <c r="I244" i="35"/>
  <c r="I348" i="35"/>
  <c r="I400" i="35"/>
  <c r="I166" i="35"/>
  <c r="I270" i="35"/>
  <c r="I296" i="35"/>
  <c r="I426" i="35"/>
  <c r="I218" i="35"/>
  <c r="AF36" i="42" l="1"/>
  <c r="AI244" i="42"/>
  <c r="X36" i="42"/>
  <c r="AI322" i="42"/>
  <c r="Y36" i="42"/>
  <c r="F64" i="34"/>
  <c r="R36" i="42"/>
  <c r="F11" i="34"/>
  <c r="I63" i="34"/>
  <c r="I490" i="1"/>
  <c r="AI36" i="42"/>
  <c r="F10" i="42"/>
  <c r="I62" i="42"/>
  <c r="I483" i="1"/>
  <c r="I491" i="1"/>
  <c r="I479" i="1"/>
  <c r="I114" i="35"/>
  <c r="AI140" i="42"/>
  <c r="F63" i="35"/>
  <c r="F11" i="42"/>
  <c r="I63" i="42"/>
  <c r="S140" i="42"/>
  <c r="I480" i="1"/>
  <c r="F62" i="35"/>
  <c r="I492" i="1"/>
  <c r="L36" i="42"/>
  <c r="S114" i="42"/>
  <c r="F64" i="35"/>
  <c r="I322" i="35"/>
  <c r="Q36" i="42"/>
  <c r="S166" i="42" l="1"/>
  <c r="S400" i="42"/>
  <c r="O36" i="42"/>
  <c r="S426" i="42"/>
  <c r="S348" i="42"/>
  <c r="S296" i="42"/>
  <c r="S374" i="42"/>
  <c r="S244" i="42"/>
  <c r="S322" i="42"/>
  <c r="S218" i="42"/>
  <c r="S270" i="42"/>
  <c r="S192" i="42"/>
  <c r="I564" i="8"/>
  <c r="I569" i="1"/>
  <c r="I540" i="8"/>
  <c r="I322" i="42"/>
  <c r="I542" i="1"/>
  <c r="I538" i="8"/>
  <c r="I558" i="1"/>
  <c r="I453" i="32"/>
  <c r="I400" i="42"/>
  <c r="I543" i="32"/>
  <c r="I541" i="1"/>
  <c r="I540" i="32"/>
  <c r="I553" i="35"/>
  <c r="F12" i="34"/>
  <c r="I64" i="34"/>
  <c r="I509" i="8"/>
  <c r="I296" i="42"/>
  <c r="I566" i="32"/>
  <c r="I140" i="42"/>
  <c r="I270" i="42"/>
  <c r="I566" i="8"/>
  <c r="I531" i="8"/>
  <c r="I559" i="1"/>
  <c r="I538" i="1"/>
  <c r="I568" i="1"/>
  <c r="I570" i="32"/>
  <c r="I464" i="1"/>
  <c r="E36" i="42"/>
  <c r="I532" i="32"/>
  <c r="I459" i="8"/>
  <c r="I501" i="35"/>
  <c r="I553" i="34"/>
  <c r="N36" i="42"/>
  <c r="N10" i="42" s="1"/>
  <c r="C36" i="42"/>
  <c r="I558" i="32"/>
  <c r="I454" i="32"/>
  <c r="I463" i="1"/>
  <c r="I192" i="42"/>
  <c r="I557" i="32"/>
  <c r="I535" i="32"/>
  <c r="I465" i="1"/>
  <c r="I535" i="1"/>
  <c r="I558" i="8"/>
  <c r="I456" i="1"/>
  <c r="I453" i="1"/>
  <c r="I505" i="8"/>
  <c r="I454" i="8"/>
  <c r="I564" i="32"/>
  <c r="I457" i="1"/>
  <c r="I456" i="8"/>
  <c r="I544" i="1"/>
  <c r="I535" i="8"/>
  <c r="I544" i="32"/>
  <c r="I501" i="34"/>
  <c r="I527" i="35"/>
  <c r="I454" i="1"/>
  <c r="I557" i="1"/>
  <c r="I506" i="32"/>
  <c r="I509" i="1"/>
  <c r="I514" i="8"/>
  <c r="I63" i="35"/>
  <c r="F11" i="35"/>
  <c r="I534" i="8"/>
  <c r="I516" i="1"/>
  <c r="D36" i="42"/>
  <c r="D10" i="42" s="1"/>
  <c r="I517" i="32"/>
  <c r="I567" i="1"/>
  <c r="I505" i="1"/>
  <c r="I508" i="32"/>
  <c r="I532" i="8"/>
  <c r="I518" i="32"/>
  <c r="I570" i="1"/>
  <c r="I531" i="1"/>
  <c r="I509" i="32"/>
  <c r="I564" i="1"/>
  <c r="I514" i="32"/>
  <c r="I457" i="32"/>
  <c r="F10" i="35"/>
  <c r="I62" i="35"/>
  <c r="M36" i="42"/>
  <c r="I569" i="32"/>
  <c r="G36" i="42"/>
  <c r="I557" i="8"/>
  <c r="I506" i="8"/>
  <c r="I457" i="8"/>
  <c r="I532" i="1"/>
  <c r="I374" i="42"/>
  <c r="I466" i="32"/>
  <c r="I505" i="32"/>
  <c r="I218" i="42"/>
  <c r="I543" i="1"/>
  <c r="I506" i="1"/>
  <c r="I453" i="8"/>
  <c r="I166" i="42"/>
  <c r="I538" i="32"/>
  <c r="I508" i="1"/>
  <c r="L10" i="42"/>
  <c r="S36" i="42"/>
  <c r="AJ36" i="42" s="1"/>
  <c r="I531" i="32"/>
  <c r="I518" i="1"/>
  <c r="I515" i="1"/>
  <c r="I566" i="1"/>
  <c r="I456" i="32"/>
  <c r="I527" i="34"/>
  <c r="I540" i="1"/>
  <c r="I517" i="1"/>
  <c r="I466" i="1"/>
  <c r="I426" i="42"/>
  <c r="I565" i="1"/>
  <c r="H36" i="42"/>
  <c r="I514" i="1"/>
  <c r="I348" i="42"/>
  <c r="I534" i="1"/>
  <c r="I507" i="8"/>
  <c r="I465" i="32"/>
  <c r="F75" i="32"/>
  <c r="I539" i="1"/>
  <c r="I565" i="8"/>
  <c r="I559" i="8"/>
  <c r="I507" i="1"/>
  <c r="I508" i="8"/>
  <c r="I539" i="32"/>
  <c r="I539" i="8"/>
  <c r="I565" i="32"/>
  <c r="I534" i="32"/>
  <c r="I244" i="42"/>
  <c r="I64" i="35"/>
  <c r="F12" i="35"/>
  <c r="B36" i="42" l="1"/>
  <c r="F63" i="32"/>
  <c r="F63" i="8"/>
  <c r="F64" i="1"/>
  <c r="F11" i="32"/>
  <c r="I63" i="32"/>
  <c r="I556" i="36"/>
  <c r="I535" i="36"/>
  <c r="I114" i="42"/>
  <c r="F76" i="32"/>
  <c r="F12" i="1"/>
  <c r="I64" i="1"/>
  <c r="F23" i="32"/>
  <c r="I75" i="32"/>
  <c r="I513" i="1"/>
  <c r="F71" i="1"/>
  <c r="F63" i="1"/>
  <c r="F74" i="1"/>
  <c r="B10" i="42"/>
  <c r="I36" i="42"/>
  <c r="I457" i="36"/>
  <c r="F75" i="1"/>
  <c r="I504" i="36"/>
  <c r="I453" i="36"/>
  <c r="I513" i="32"/>
  <c r="F71" i="32"/>
  <c r="I63" i="8"/>
  <c r="F11" i="8"/>
  <c r="I509" i="36"/>
  <c r="I506" i="36"/>
  <c r="I531" i="36"/>
  <c r="F64" i="32"/>
  <c r="I505" i="36"/>
  <c r="I532" i="36"/>
  <c r="I452" i="36"/>
  <c r="I454" i="36"/>
  <c r="I558" i="36"/>
  <c r="I530" i="36"/>
  <c r="I557" i="36"/>
  <c r="I513" i="8"/>
  <c r="F71" i="8"/>
  <c r="F76" i="1"/>
  <c r="F64" i="8"/>
  <c r="I322" i="36"/>
  <c r="I218" i="36"/>
  <c r="I426" i="36"/>
  <c r="I166" i="36"/>
  <c r="I244" i="36"/>
  <c r="I270" i="36"/>
  <c r="I400" i="36"/>
  <c r="I296" i="36"/>
  <c r="I348" i="36"/>
  <c r="F62" i="36" l="1"/>
  <c r="F12" i="32"/>
  <c r="I64" i="32"/>
  <c r="I64" i="8"/>
  <c r="F12" i="8"/>
  <c r="I527" i="32"/>
  <c r="I74" i="1"/>
  <c r="F22" i="1"/>
  <c r="I71" i="32"/>
  <c r="F19" i="32"/>
  <c r="I553" i="32"/>
  <c r="I75" i="1"/>
  <c r="I63" i="1"/>
  <c r="I501" i="32"/>
  <c r="I76" i="1"/>
  <c r="F24" i="1"/>
  <c r="F63" i="36"/>
  <c r="I62" i="36"/>
  <c r="F10" i="36"/>
  <c r="I71" i="8"/>
  <c r="F19" i="8"/>
  <c r="F64" i="36"/>
  <c r="I76" i="32"/>
  <c r="F24" i="32"/>
  <c r="I374" i="36"/>
  <c r="F19" i="1"/>
  <c r="I71" i="1"/>
  <c r="I501" i="36" l="1"/>
  <c r="I527" i="36"/>
  <c r="I64" i="36"/>
  <c r="F12" i="36"/>
  <c r="I553" i="36"/>
  <c r="I63" i="36"/>
  <c r="F11" i="36"/>
  <c r="I561" i="1" l="1"/>
  <c r="F67" i="1"/>
  <c r="I67" i="1" l="1"/>
  <c r="I464" i="42" l="1"/>
  <c r="I542" i="42"/>
  <c r="I568" i="42"/>
  <c r="I490" i="42"/>
  <c r="I516" i="42"/>
  <c r="P100" i="42" l="1"/>
  <c r="P22" i="42" s="1"/>
  <c r="F74" i="42"/>
  <c r="F22" i="42" l="1"/>
  <c r="I74" i="42"/>
  <c r="I178" i="1" l="1"/>
  <c r="I308" i="1"/>
  <c r="I256" i="1"/>
  <c r="I412" i="1"/>
  <c r="I126" i="1" l="1"/>
  <c r="I282" i="1"/>
  <c r="I438" i="1"/>
  <c r="I334" i="1" l="1"/>
  <c r="I386" i="1"/>
  <c r="I360" i="1"/>
  <c r="I140" i="1" l="1"/>
  <c r="I528" i="43" l="1"/>
  <c r="I502" i="43"/>
  <c r="I554" i="43"/>
  <c r="I476" i="43"/>
  <c r="I476" i="42" l="1"/>
  <c r="I554" i="42"/>
  <c r="I528" i="42"/>
  <c r="I502" i="42"/>
  <c r="I554" i="41" l="1"/>
  <c r="I502" i="41"/>
  <c r="I528" i="41"/>
  <c r="I476" i="41"/>
  <c r="AF36" i="41" l="1"/>
  <c r="AA36" i="41"/>
  <c r="Z36" i="41"/>
  <c r="Y36" i="41"/>
  <c r="X36" i="41"/>
  <c r="W36" i="41" l="1"/>
  <c r="AG36" i="41"/>
  <c r="AC36" i="41"/>
  <c r="AH36" i="41"/>
  <c r="AD36" i="41"/>
  <c r="V36" i="41"/>
  <c r="AE36" i="41"/>
  <c r="M36" i="41"/>
  <c r="N36" i="41"/>
  <c r="N10" i="41" s="1"/>
  <c r="O36" i="41"/>
  <c r="Q36" i="41"/>
  <c r="R36" i="41"/>
  <c r="AI192" i="41" l="1"/>
  <c r="AI36" i="41"/>
  <c r="S192" i="41"/>
  <c r="L36" i="41"/>
  <c r="L10" i="41" l="1"/>
  <c r="S36" i="41"/>
  <c r="AJ36" i="41" s="1"/>
  <c r="H36" i="41"/>
  <c r="E36" i="41"/>
  <c r="G36" i="41"/>
  <c r="B36" i="41"/>
  <c r="D36" i="41"/>
  <c r="D10" i="41" s="1"/>
  <c r="C36" i="41"/>
  <c r="B10" i="41" l="1"/>
  <c r="I36" i="41"/>
  <c r="I192" i="41"/>
  <c r="I566" i="40" l="1"/>
  <c r="I488" i="40"/>
  <c r="I540" i="40"/>
  <c r="I514" i="40"/>
  <c r="I476" i="40" l="1"/>
  <c r="I528" i="40"/>
  <c r="I502" i="40"/>
  <c r="I554" i="40"/>
  <c r="I490" i="40" l="1"/>
  <c r="I542" i="40"/>
  <c r="I516" i="40"/>
  <c r="F74" i="40"/>
  <c r="I464" i="40"/>
  <c r="I568" i="40"/>
  <c r="P100" i="40" l="1"/>
  <c r="P22" i="40" s="1"/>
  <c r="F22" i="40"/>
  <c r="I74" i="40"/>
  <c r="I516" i="36" l="1"/>
  <c r="I568" i="36"/>
  <c r="I542" i="36"/>
  <c r="I464" i="36"/>
  <c r="F74" i="36"/>
  <c r="I74" i="36" l="1"/>
  <c r="F22" i="36"/>
  <c r="I559" i="42" l="1"/>
  <c r="I507" i="42"/>
  <c r="I508" i="40" l="1"/>
  <c r="I534" i="40"/>
  <c r="I456" i="40"/>
  <c r="I562" i="40" l="1"/>
  <c r="I458" i="40"/>
  <c r="I536" i="40"/>
  <c r="I510" i="40"/>
  <c r="I507" i="41" l="1"/>
  <c r="I559" i="41"/>
  <c r="I489" i="1" l="1"/>
  <c r="F73" i="1"/>
  <c r="I455" i="1" l="1"/>
  <c r="I533" i="1"/>
  <c r="F21" i="1"/>
  <c r="I73" i="1"/>
  <c r="I560" i="1" l="1"/>
  <c r="I567" i="43" l="1"/>
  <c r="I515" i="43"/>
  <c r="I488" i="42" l="1"/>
  <c r="I514" i="42"/>
  <c r="I540" i="42" l="1"/>
  <c r="I566" i="42"/>
  <c r="I536" i="42" l="1"/>
  <c r="I458" i="42"/>
  <c r="I562" i="42"/>
  <c r="I510" i="42"/>
  <c r="I534" i="42" l="1"/>
  <c r="I456" i="42"/>
  <c r="I567" i="42"/>
  <c r="I515" i="42"/>
  <c r="I508" i="42" l="1"/>
  <c r="I592" i="42" l="1"/>
  <c r="C96" i="1" l="1"/>
  <c r="C36" i="1"/>
  <c r="C10" i="1" s="1"/>
  <c r="G36" i="1"/>
  <c r="G10" i="1" s="1"/>
  <c r="E36" i="1"/>
  <c r="E10" i="1" s="1"/>
  <c r="H36" i="1"/>
  <c r="H10" i="1" s="1"/>
  <c r="I192" i="1" l="1"/>
  <c r="B36" i="1"/>
  <c r="D36" i="1"/>
  <c r="D10" i="1" s="1"/>
  <c r="I642" i="1" l="1"/>
  <c r="B10" i="1"/>
  <c r="I36" i="1"/>
  <c r="H91" i="1"/>
  <c r="G91" i="1"/>
  <c r="C91" i="1"/>
  <c r="B91" i="1" l="1"/>
  <c r="F91" i="1"/>
  <c r="I637" i="1"/>
  <c r="F88" i="1"/>
  <c r="I634" i="1"/>
  <c r="F10" i="1" l="1"/>
  <c r="I10" i="1" s="1"/>
  <c r="I88" i="1"/>
  <c r="F93" i="1" l="1"/>
  <c r="F15" i="1" s="1"/>
  <c r="I639" i="1"/>
  <c r="E92" i="1" l="1"/>
  <c r="D92" i="1" l="1"/>
  <c r="I586" i="1"/>
  <c r="I610" i="1" l="1"/>
  <c r="I618" i="1" l="1"/>
  <c r="E90" i="1" l="1"/>
  <c r="G90" i="1"/>
  <c r="H90" i="1"/>
  <c r="I636" i="1" l="1"/>
  <c r="I476" i="1" l="1"/>
  <c r="C86" i="1"/>
  <c r="G86" i="1"/>
  <c r="H86" i="1"/>
  <c r="E86" i="1"/>
  <c r="I606" i="1"/>
  <c r="F92" i="1" l="1"/>
  <c r="I92" i="1" s="1"/>
  <c r="I638" i="1"/>
  <c r="I554" i="1"/>
  <c r="I528" i="1"/>
  <c r="I502" i="1"/>
  <c r="G85" i="1" l="1"/>
  <c r="I605" i="1"/>
  <c r="C85" i="1"/>
  <c r="I475" i="1"/>
  <c r="H85" i="1"/>
  <c r="E85" i="1"/>
  <c r="I617" i="1" l="1"/>
  <c r="G97" i="1"/>
  <c r="H97" i="1"/>
  <c r="E97" i="1"/>
  <c r="I501" i="1" l="1"/>
  <c r="I553" i="1"/>
  <c r="F85" i="1"/>
  <c r="I631" i="1"/>
  <c r="I643" i="1"/>
  <c r="D97" i="1"/>
  <c r="I527" i="1"/>
  <c r="F95" i="1" l="1"/>
  <c r="H98" i="1" l="1"/>
  <c r="G98" i="1"/>
  <c r="C98" i="1"/>
  <c r="E98" i="1"/>
  <c r="F103" i="1" l="1"/>
  <c r="I649" i="1"/>
  <c r="I103" i="1" l="1"/>
  <c r="F25" i="1"/>
  <c r="I25" i="1" s="1"/>
  <c r="C101" i="1"/>
  <c r="G102" i="1"/>
  <c r="G24" i="1" s="1"/>
  <c r="E101" i="1"/>
  <c r="E102" i="1"/>
  <c r="C102" i="1"/>
  <c r="H102" i="1"/>
  <c r="H24" i="1" s="1"/>
  <c r="H101" i="1"/>
  <c r="G101" i="1"/>
  <c r="I648" i="1" l="1"/>
  <c r="F98" i="1" l="1"/>
  <c r="I644" i="1"/>
  <c r="I566" i="41" l="1"/>
  <c r="I540" i="41"/>
  <c r="I488" i="41"/>
  <c r="I514" i="41"/>
  <c r="I490" i="41" l="1"/>
  <c r="I542" i="41"/>
  <c r="I464" i="41"/>
  <c r="I516" i="41"/>
  <c r="I568" i="41"/>
  <c r="F74" i="41" l="1"/>
  <c r="P100" i="41"/>
  <c r="P22" i="41" s="1"/>
  <c r="F22" i="41" l="1"/>
  <c r="I74" i="41"/>
  <c r="I458" i="41" l="1"/>
  <c r="I510" i="41"/>
  <c r="I562" i="41"/>
  <c r="I536" i="41"/>
  <c r="I567" i="41"/>
  <c r="I515" i="41"/>
  <c r="AI152" i="43" l="1"/>
  <c r="S152" i="43" l="1"/>
  <c r="I152" i="43" l="1"/>
  <c r="AI353" i="43" l="1"/>
  <c r="AI379" i="43"/>
  <c r="AI171" i="43"/>
  <c r="AI249" i="43"/>
  <c r="AI197" i="43"/>
  <c r="AI301" i="43" l="1"/>
  <c r="AD41" i="43"/>
  <c r="AG41" i="43"/>
  <c r="V41" i="43"/>
  <c r="AI119" i="43"/>
  <c r="S301" i="43"/>
  <c r="W41" i="43"/>
  <c r="AE41" i="43"/>
  <c r="S197" i="43"/>
  <c r="AI145" i="43"/>
  <c r="AA41" i="43"/>
  <c r="S249" i="43"/>
  <c r="AI223" i="43"/>
  <c r="AF41" i="43"/>
  <c r="AI405" i="43"/>
  <c r="Z41" i="43"/>
  <c r="AH41" i="43"/>
  <c r="S353" i="43"/>
  <c r="AI431" i="43"/>
  <c r="AI275" i="43"/>
  <c r="AC41" i="43"/>
  <c r="S379" i="43" l="1"/>
  <c r="X41" i="43"/>
  <c r="S171" i="43"/>
  <c r="AI327" i="43"/>
  <c r="Y41" i="43"/>
  <c r="I353" i="43"/>
  <c r="I379" i="43"/>
  <c r="L41" i="43"/>
  <c r="S119" i="43"/>
  <c r="I249" i="43"/>
  <c r="S145" i="43"/>
  <c r="I301" i="43"/>
  <c r="S431" i="43"/>
  <c r="S327" i="43"/>
  <c r="R41" i="43"/>
  <c r="I197" i="43"/>
  <c r="I171" i="43"/>
  <c r="AI41" i="43"/>
  <c r="M41" i="43" l="1"/>
  <c r="Q41" i="43"/>
  <c r="S223" i="43"/>
  <c r="S405" i="43"/>
  <c r="O41" i="43"/>
  <c r="N41" i="43"/>
  <c r="N15" i="43" s="1"/>
  <c r="I223" i="43"/>
  <c r="G41" i="43"/>
  <c r="S275" i="43"/>
  <c r="AI190" i="43"/>
  <c r="D41" i="43"/>
  <c r="D15" i="43" s="1"/>
  <c r="I275" i="43"/>
  <c r="H41" i="43"/>
  <c r="I405" i="43"/>
  <c r="L15" i="43"/>
  <c r="C41" i="43"/>
  <c r="I431" i="43"/>
  <c r="I327" i="43"/>
  <c r="E41" i="43"/>
  <c r="I145" i="43"/>
  <c r="AC34" i="43" l="1"/>
  <c r="S41" i="43"/>
  <c r="AJ41" i="43" s="1"/>
  <c r="Z34" i="43"/>
  <c r="AI126" i="43"/>
  <c r="AI398" i="43"/>
  <c r="AA34" i="43"/>
  <c r="W34" i="43"/>
  <c r="AG34" i="43"/>
  <c r="I119" i="43"/>
  <c r="AI242" i="43"/>
  <c r="AI294" i="43"/>
  <c r="V34" i="43"/>
  <c r="AI112" i="43"/>
  <c r="AH34" i="43"/>
  <c r="B41" i="43"/>
  <c r="AI268" i="43"/>
  <c r="AI424" i="43"/>
  <c r="AE34" i="43"/>
  <c r="AD34" i="43"/>
  <c r="AI138" i="43"/>
  <c r="S190" i="43"/>
  <c r="AI216" i="43"/>
  <c r="AI320" i="43"/>
  <c r="AI346" i="43"/>
  <c r="AI372" i="43"/>
  <c r="AI164" i="43"/>
  <c r="AA48" i="43"/>
  <c r="AG48" i="43" l="1"/>
  <c r="AH48" i="43"/>
  <c r="W48" i="43"/>
  <c r="AD48" i="43"/>
  <c r="AE48" i="43"/>
  <c r="AF34" i="43"/>
  <c r="Y34" i="43"/>
  <c r="Z48" i="43"/>
  <c r="AC48" i="43"/>
  <c r="X34" i="43"/>
  <c r="AI308" i="43"/>
  <c r="AI230" i="43"/>
  <c r="AI282" i="43"/>
  <c r="S126" i="43"/>
  <c r="O34" i="43"/>
  <c r="L34" i="43"/>
  <c r="S112" i="43"/>
  <c r="S216" i="43"/>
  <c r="V48" i="43"/>
  <c r="B15" i="43"/>
  <c r="I41" i="43"/>
  <c r="I190" i="43"/>
  <c r="AI438" i="43"/>
  <c r="AI178" i="43"/>
  <c r="AI256" i="43"/>
  <c r="AI334" i="43"/>
  <c r="AI34" i="43"/>
  <c r="AI386" i="43"/>
  <c r="Q34" i="43"/>
  <c r="S346" i="43"/>
  <c r="S242" i="43"/>
  <c r="S164" i="43" l="1"/>
  <c r="AI412" i="43"/>
  <c r="AI204" i="43"/>
  <c r="S138" i="43"/>
  <c r="S424" i="43"/>
  <c r="S320" i="43"/>
  <c r="S268" i="43"/>
  <c r="R34" i="43"/>
  <c r="AI360" i="43"/>
  <c r="S398" i="43"/>
  <c r="N34" i="43"/>
  <c r="L48" i="43"/>
  <c r="S372" i="43"/>
  <c r="M34" i="43"/>
  <c r="S34" i="43" s="1"/>
  <c r="AJ34" i="43" s="1"/>
  <c r="S294" i="43"/>
  <c r="L22" i="43"/>
  <c r="AF48" i="43"/>
  <c r="G34" i="43"/>
  <c r="I424" i="43"/>
  <c r="I164" i="43"/>
  <c r="C34" i="43"/>
  <c r="X48" i="43"/>
  <c r="AI48" i="43" s="1"/>
  <c r="I346" i="43"/>
  <c r="S438" i="43"/>
  <c r="E34" i="43"/>
  <c r="H34" i="43"/>
  <c r="I138" i="43"/>
  <c r="Y48" i="43"/>
  <c r="I294" i="43"/>
  <c r="I398" i="43"/>
  <c r="I242" i="43"/>
  <c r="I268" i="43"/>
  <c r="D34" i="43"/>
  <c r="I372" i="43"/>
  <c r="S308" i="43"/>
  <c r="S178" i="43"/>
  <c r="S256" i="43"/>
  <c r="I320" i="43"/>
  <c r="S386" i="43"/>
  <c r="I216" i="43"/>
  <c r="S334" i="43"/>
  <c r="S282" i="43" l="1"/>
  <c r="E48" i="43"/>
  <c r="S360" i="43"/>
  <c r="S412" i="43"/>
  <c r="S230" i="43"/>
  <c r="D48" i="43"/>
  <c r="D22" i="43" s="1"/>
  <c r="C48" i="43"/>
  <c r="S204" i="43"/>
  <c r="I112" i="43"/>
  <c r="I360" i="43"/>
  <c r="B34" i="43"/>
  <c r="G48" i="43"/>
  <c r="H48" i="43"/>
  <c r="I308" i="43"/>
  <c r="R48" i="43"/>
  <c r="I256" i="43"/>
  <c r="M48" i="43"/>
  <c r="N48" i="43"/>
  <c r="N22" i="43" s="1"/>
  <c r="I126" i="43"/>
  <c r="I438" i="43"/>
  <c r="Q48" i="43"/>
  <c r="O48" i="43"/>
  <c r="I204" i="43"/>
  <c r="I334" i="43"/>
  <c r="I386" i="43"/>
  <c r="I230" i="43"/>
  <c r="I282" i="43"/>
  <c r="I412" i="43"/>
  <c r="I178" i="43" l="1"/>
  <c r="B48" i="43"/>
  <c r="S48" i="43"/>
  <c r="AJ48" i="43" s="1"/>
  <c r="I34" i="43"/>
  <c r="B22" i="43" l="1"/>
  <c r="I48" i="43"/>
  <c r="I637" i="43" l="1"/>
  <c r="B91" i="43"/>
  <c r="F91" i="43"/>
  <c r="F106" i="43" s="1"/>
  <c r="F652" i="43"/>
  <c r="P91" i="43" l="1"/>
  <c r="P652" i="43"/>
  <c r="S637" i="43"/>
  <c r="L91" i="43"/>
  <c r="AI128" i="43" l="1"/>
  <c r="AD50" i="43"/>
  <c r="AH50" i="43" l="1"/>
  <c r="Z50" i="43"/>
  <c r="X50" i="43"/>
  <c r="AI388" i="43"/>
  <c r="AA50" i="43"/>
  <c r="AE50" i="43"/>
  <c r="AF50" i="43"/>
  <c r="V50" i="43"/>
  <c r="AI50" i="43" s="1"/>
  <c r="W50" i="43"/>
  <c r="AG50" i="43"/>
  <c r="AI232" i="43"/>
  <c r="AI258" i="43"/>
  <c r="Y50" i="43"/>
  <c r="AC50" i="43"/>
  <c r="M50" i="43"/>
  <c r="R50" i="43"/>
  <c r="I543" i="43"/>
  <c r="N50" i="43"/>
  <c r="I465" i="43"/>
  <c r="I544" i="43"/>
  <c r="I570" i="43"/>
  <c r="AI180" i="43"/>
  <c r="AI127" i="43"/>
  <c r="I569" i="43"/>
  <c r="AI440" i="43"/>
  <c r="AI284" i="43"/>
  <c r="Q50" i="43"/>
  <c r="I518" i="43"/>
  <c r="AI414" i="43"/>
  <c r="AI310" i="43"/>
  <c r="I466" i="43"/>
  <c r="I517" i="43"/>
  <c r="AI154" i="43"/>
  <c r="AI336" i="43"/>
  <c r="I492" i="43"/>
  <c r="I491" i="43"/>
  <c r="AI362" i="43"/>
  <c r="AI206" i="43"/>
  <c r="O50" i="43"/>
  <c r="AD49" i="43" l="1"/>
  <c r="AA49" i="43"/>
  <c r="AH49" i="43"/>
  <c r="AC49" i="43"/>
  <c r="AG49" i="43"/>
  <c r="S128" i="43"/>
  <c r="AE49" i="43"/>
  <c r="Z49" i="43"/>
  <c r="W49" i="43"/>
  <c r="AI153" i="43"/>
  <c r="P102" i="43"/>
  <c r="P24" i="43" s="1"/>
  <c r="F76" i="43"/>
  <c r="AI205" i="43"/>
  <c r="AI231" i="43"/>
  <c r="AI439" i="43"/>
  <c r="F75" i="43"/>
  <c r="AI387" i="43"/>
  <c r="V49" i="43"/>
  <c r="AI309" i="43"/>
  <c r="P101" i="43"/>
  <c r="P23" i="43" s="1"/>
  <c r="AI361" i="43"/>
  <c r="AI283" i="43"/>
  <c r="AF49" i="43" l="1"/>
  <c r="AI413" i="43"/>
  <c r="L49" i="43"/>
  <c r="AI257" i="43"/>
  <c r="AI335" i="43"/>
  <c r="AI179" i="43"/>
  <c r="Y49" i="43"/>
  <c r="F23" i="43"/>
  <c r="I75" i="43"/>
  <c r="S283" i="43"/>
  <c r="F24" i="43"/>
  <c r="I76" i="43"/>
  <c r="X49" i="43"/>
  <c r="AI49" i="43" s="1"/>
  <c r="S309" i="43"/>
  <c r="S127" i="43"/>
  <c r="S205" i="43" l="1"/>
  <c r="M49" i="43"/>
  <c r="S257" i="43"/>
  <c r="S335" i="43"/>
  <c r="S179" i="43"/>
  <c r="S361" i="43"/>
  <c r="S387" i="43"/>
  <c r="S231" i="43"/>
  <c r="N49" i="43"/>
  <c r="S439" i="43"/>
  <c r="S180" i="43"/>
  <c r="G52" i="43"/>
  <c r="Q49" i="43"/>
  <c r="S414" i="43"/>
  <c r="H52" i="43"/>
  <c r="S413" i="43"/>
  <c r="S336" i="43"/>
  <c r="S440" i="43"/>
  <c r="S153" i="43"/>
  <c r="B49" i="43"/>
  <c r="I127" i="43"/>
  <c r="B51" i="43"/>
  <c r="D51" i="43"/>
  <c r="D25" i="43" s="1"/>
  <c r="S388" i="43"/>
  <c r="S232" i="43"/>
  <c r="S206" i="43"/>
  <c r="E51" i="43"/>
  <c r="I439" i="43"/>
  <c r="S154" i="43"/>
  <c r="S362" i="43"/>
  <c r="C51" i="43"/>
  <c r="S310" i="43"/>
  <c r="S284" i="43"/>
  <c r="S258" i="43"/>
  <c r="O49" i="43"/>
  <c r="I283" i="43"/>
  <c r="R49" i="43"/>
  <c r="I205" i="43" l="1"/>
  <c r="E49" i="43"/>
  <c r="I335" i="43"/>
  <c r="I179" i="43"/>
  <c r="D49" i="43"/>
  <c r="I257" i="43"/>
  <c r="C49" i="43"/>
  <c r="I361" i="43"/>
  <c r="I413" i="43"/>
  <c r="I387" i="43"/>
  <c r="I231" i="43"/>
  <c r="I129" i="43"/>
  <c r="I440" i="43"/>
  <c r="B25" i="43"/>
  <c r="I51" i="43"/>
  <c r="H49" i="43"/>
  <c r="I206" i="43"/>
  <c r="I388" i="43"/>
  <c r="L50" i="43"/>
  <c r="H50" i="43"/>
  <c r="I362" i="43"/>
  <c r="I309" i="43"/>
  <c r="I284" i="43"/>
  <c r="E52" i="43"/>
  <c r="I130" i="43"/>
  <c r="G50" i="43"/>
  <c r="I414" i="43"/>
  <c r="E50" i="43"/>
  <c r="I153" i="43"/>
  <c r="S49" i="43"/>
  <c r="AJ49" i="43" s="1"/>
  <c r="I258" i="43"/>
  <c r="I232" i="43"/>
  <c r="I180" i="43"/>
  <c r="B50" i="43"/>
  <c r="I336" i="43"/>
  <c r="I310" i="43"/>
  <c r="C50" i="43"/>
  <c r="G49" i="43"/>
  <c r="I49" i="43" s="1"/>
  <c r="D50" i="43"/>
  <c r="I50" i="43" l="1"/>
  <c r="S50" i="43"/>
  <c r="AJ50" i="43" s="1"/>
  <c r="I52" i="43"/>
  <c r="I154" i="43"/>
  <c r="I648" i="43" l="1"/>
  <c r="I647" i="43" l="1"/>
  <c r="D98" i="43"/>
  <c r="S648" i="43" l="1"/>
  <c r="S647" i="43"/>
  <c r="N98" i="43"/>
  <c r="I644" i="43" l="1"/>
  <c r="B98" i="43"/>
  <c r="I632" i="43"/>
  <c r="S644" i="43" l="1"/>
  <c r="L98" i="43"/>
  <c r="S632" i="43"/>
  <c r="D102" i="43" l="1"/>
  <c r="D24" i="43" s="1"/>
  <c r="D101" i="43"/>
  <c r="D23" i="43" s="1"/>
  <c r="N101" i="43" l="1"/>
  <c r="N23" i="43" s="1"/>
  <c r="N102" i="43"/>
  <c r="N24" i="43" s="1"/>
  <c r="F91" i="42" l="1"/>
  <c r="F106" i="42" s="1"/>
  <c r="F652" i="42"/>
  <c r="I637" i="42"/>
  <c r="B91" i="42"/>
  <c r="P91" i="42" l="1"/>
  <c r="P652" i="42"/>
  <c r="S637" i="42"/>
  <c r="L91" i="42"/>
  <c r="I487" i="42" l="1"/>
  <c r="I565" i="42" l="1"/>
  <c r="I539" i="42"/>
  <c r="I513" i="42"/>
  <c r="F71" i="42"/>
  <c r="I461" i="42"/>
  <c r="F19" i="42" l="1"/>
  <c r="I71" i="42"/>
  <c r="P97" i="42"/>
  <c r="I466" i="42" l="1"/>
  <c r="I543" i="42"/>
  <c r="I465" i="42"/>
  <c r="I491" i="42"/>
  <c r="I492" i="42"/>
  <c r="I544" i="42"/>
  <c r="I517" i="42" l="1"/>
  <c r="F75" i="42"/>
  <c r="I518" i="42"/>
  <c r="I570" i="42"/>
  <c r="I569" i="42"/>
  <c r="F23" i="42" l="1"/>
  <c r="I75" i="42"/>
  <c r="P101" i="42"/>
  <c r="P23" i="42" s="1"/>
  <c r="P102" i="42"/>
  <c r="P24" i="42" s="1"/>
  <c r="F76" i="42"/>
  <c r="F24" i="42" l="1"/>
  <c r="I76" i="42"/>
  <c r="I632" i="42" l="1"/>
  <c r="S632" i="42" l="1"/>
  <c r="I645" i="42" l="1"/>
  <c r="S645" i="42" l="1"/>
  <c r="D102" i="42" l="1"/>
  <c r="D101" i="42"/>
  <c r="I648" i="42"/>
  <c r="I647" i="42" l="1"/>
  <c r="N102" i="42"/>
  <c r="N101" i="42"/>
  <c r="S648" i="42" l="1"/>
  <c r="S647" i="42"/>
  <c r="F91" i="41" l="1"/>
  <c r="F106" i="41" s="1"/>
  <c r="F652" i="41"/>
  <c r="I637" i="41"/>
  <c r="B91" i="41"/>
  <c r="P91" i="41" l="1"/>
  <c r="P652" i="41"/>
  <c r="S637" i="41"/>
  <c r="L91" i="41"/>
  <c r="I632" i="41" l="1"/>
  <c r="S632" i="41" l="1"/>
  <c r="I644" i="41" l="1"/>
  <c r="S644" i="41" l="1"/>
  <c r="AI120" i="43" l="1"/>
  <c r="AI406" i="43"/>
  <c r="AI146" i="43"/>
  <c r="AI276" i="43"/>
  <c r="AI250" i="43"/>
  <c r="AI302" i="43"/>
  <c r="AI328" i="43"/>
  <c r="AI380" i="43"/>
  <c r="AI224" i="43"/>
  <c r="Z42" i="43"/>
  <c r="AA42" i="43"/>
  <c r="AI198" i="43" l="1"/>
  <c r="AI354" i="43"/>
  <c r="S120" i="43"/>
  <c r="Y42" i="43"/>
  <c r="AI172" i="43"/>
  <c r="AE42" i="43"/>
  <c r="AG42" i="43"/>
  <c r="S354" i="43"/>
  <c r="W42" i="43"/>
  <c r="X42" i="43"/>
  <c r="V42" i="43"/>
  <c r="AC42" i="43"/>
  <c r="S172" i="43"/>
  <c r="AH42" i="43"/>
  <c r="AF42" i="43"/>
  <c r="AD42" i="43"/>
  <c r="S276" i="43"/>
  <c r="S302" i="43"/>
  <c r="S406" i="43"/>
  <c r="S224" i="43"/>
  <c r="S250" i="43" l="1"/>
  <c r="S380" i="43"/>
  <c r="S146" i="43"/>
  <c r="S328" i="43"/>
  <c r="S198" i="43"/>
  <c r="M42" i="43"/>
  <c r="Q42" i="43"/>
  <c r="I380" i="43"/>
  <c r="I172" i="43"/>
  <c r="I276" i="43"/>
  <c r="AI432" i="43"/>
  <c r="I250" i="43"/>
  <c r="I328" i="43"/>
  <c r="I406" i="43"/>
  <c r="I354" i="43"/>
  <c r="C42" i="43"/>
  <c r="I198" i="43"/>
  <c r="D42" i="43"/>
  <c r="N42" i="43"/>
  <c r="R42" i="43"/>
  <c r="AI42" i="43"/>
  <c r="I224" i="43"/>
  <c r="I146" i="43"/>
  <c r="I302" i="43"/>
  <c r="O42" i="43"/>
  <c r="G42" i="43" l="1"/>
  <c r="E42" i="43"/>
  <c r="I120" i="43"/>
  <c r="H42" i="43"/>
  <c r="S432" i="43"/>
  <c r="L42" i="43"/>
  <c r="I432" i="43"/>
  <c r="S42" i="43" l="1"/>
  <c r="AJ42" i="43" s="1"/>
  <c r="B42" i="43"/>
  <c r="I636" i="43"/>
  <c r="I42" i="43" l="1"/>
  <c r="S636" i="43"/>
  <c r="I640" i="43" l="1"/>
  <c r="S640" i="43" l="1"/>
  <c r="I635" i="43"/>
  <c r="S635" i="43" l="1"/>
  <c r="AE37" i="43" l="1"/>
  <c r="AG38" i="43" l="1"/>
  <c r="AD46" i="43"/>
  <c r="Z37" i="43"/>
  <c r="AC38" i="43"/>
  <c r="V38" i="43"/>
  <c r="AI116" i="43"/>
  <c r="AI349" i="43"/>
  <c r="AA46" i="43"/>
  <c r="AE38" i="43"/>
  <c r="AH37" i="43"/>
  <c r="AA38" i="43"/>
  <c r="W46" i="43"/>
  <c r="V46" i="43"/>
  <c r="AI124" i="43"/>
  <c r="AI306" i="43"/>
  <c r="AI254" i="43"/>
  <c r="AI202" i="43"/>
  <c r="AD37" i="43"/>
  <c r="W38" i="43"/>
  <c r="AI167" i="43"/>
  <c r="AE46" i="43"/>
  <c r="Z46" i="43"/>
  <c r="AI298" i="43"/>
  <c r="AI168" i="43"/>
  <c r="AI142" i="43"/>
  <c r="AI384" i="43"/>
  <c r="W37" i="43"/>
  <c r="AC37" i="43"/>
  <c r="AH38" i="43"/>
  <c r="AI375" i="43"/>
  <c r="AI297" i="43"/>
  <c r="AI219" i="43"/>
  <c r="AC46" i="43"/>
  <c r="AI436" i="43"/>
  <c r="AI141" i="43"/>
  <c r="Z38" i="43"/>
  <c r="AI376" i="43"/>
  <c r="AI324" i="43"/>
  <c r="AA37" i="43"/>
  <c r="AD38" i="43"/>
  <c r="AI271" i="43"/>
  <c r="AH46" i="43"/>
  <c r="AI410" i="43"/>
  <c r="AI228" i="43"/>
  <c r="V37" i="43"/>
  <c r="AI115" i="43"/>
  <c r="AI323" i="43"/>
  <c r="AI350" i="43"/>
  <c r="AI220" i="43"/>
  <c r="AI358" i="43"/>
  <c r="AG37" i="43"/>
  <c r="AI427" i="43"/>
  <c r="AI401" i="43"/>
  <c r="AI193" i="43"/>
  <c r="AF37" i="43"/>
  <c r="AG46" i="43"/>
  <c r="AI280" i="43" l="1"/>
  <c r="X46" i="43"/>
  <c r="AI246" i="43"/>
  <c r="AF46" i="43"/>
  <c r="Y46" i="43"/>
  <c r="X37" i="43"/>
  <c r="AF38" i="43"/>
  <c r="AI272" i="43"/>
  <c r="AI402" i="43"/>
  <c r="AI332" i="43"/>
  <c r="X38" i="43"/>
  <c r="AI176" i="43"/>
  <c r="AI428" i="43"/>
  <c r="Y38" i="43"/>
  <c r="AI38" i="43" s="1"/>
  <c r="AI245" i="43"/>
  <c r="L38" i="43"/>
  <c r="S116" i="43"/>
  <c r="L46" i="43"/>
  <c r="S124" i="43"/>
  <c r="L37" i="43"/>
  <c r="S115" i="43"/>
  <c r="AI194" i="43"/>
  <c r="S306" i="43"/>
  <c r="S436" i="43"/>
  <c r="AI150" i="43"/>
  <c r="Y37" i="43"/>
  <c r="AI37" i="43" s="1"/>
  <c r="AI46" i="43"/>
  <c r="S428" i="43"/>
  <c r="S323" i="43"/>
  <c r="S350" i="43"/>
  <c r="S193" i="43"/>
  <c r="S220" i="43"/>
  <c r="R38" i="43"/>
  <c r="S401" i="43"/>
  <c r="S272" i="43"/>
  <c r="S245" i="43"/>
  <c r="S246" i="43"/>
  <c r="M46" i="43"/>
  <c r="S254" i="43" l="1"/>
  <c r="O46" i="43"/>
  <c r="S280" i="43"/>
  <c r="S298" i="43"/>
  <c r="S194" i="43"/>
  <c r="S167" i="43"/>
  <c r="S349" i="43"/>
  <c r="S427" i="43"/>
  <c r="S410" i="43"/>
  <c r="R46" i="43"/>
  <c r="S358" i="43"/>
  <c r="Q46" i="43"/>
  <c r="N37" i="43"/>
  <c r="N46" i="43"/>
  <c r="N20" i="43" s="1"/>
  <c r="S402" i="43"/>
  <c r="O37" i="43"/>
  <c r="S37" i="43" s="1"/>
  <c r="AJ37" i="43" s="1"/>
  <c r="S297" i="43"/>
  <c r="S228" i="43"/>
  <c r="S219" i="43"/>
  <c r="S271" i="43"/>
  <c r="S375" i="43"/>
  <c r="N38" i="43"/>
  <c r="S176" i="43"/>
  <c r="S376" i="43"/>
  <c r="R37" i="43"/>
  <c r="S384" i="43"/>
  <c r="S168" i="43"/>
  <c r="Q38" i="43"/>
  <c r="S332" i="43"/>
  <c r="S202" i="43"/>
  <c r="Q37" i="43"/>
  <c r="S324" i="43"/>
  <c r="L20" i="43"/>
  <c r="I428" i="43"/>
  <c r="I246" i="43"/>
  <c r="E37" i="43"/>
  <c r="I194" i="43"/>
  <c r="I298" i="43"/>
  <c r="I193" i="43"/>
  <c r="I176" i="43"/>
  <c r="S142" i="43"/>
  <c r="I401" i="43"/>
  <c r="S150" i="43"/>
  <c r="M37" i="43"/>
  <c r="D46" i="43"/>
  <c r="D20" i="43" s="1"/>
  <c r="I323" i="43"/>
  <c r="I220" i="43"/>
  <c r="H38" i="43"/>
  <c r="I219" i="43"/>
  <c r="C46" i="43"/>
  <c r="I436" i="43"/>
  <c r="I254" i="43"/>
  <c r="I427" i="43"/>
  <c r="I168" i="43"/>
  <c r="C38" i="43"/>
  <c r="I349" i="43"/>
  <c r="M38" i="43"/>
  <c r="S38" i="43" s="1"/>
  <c r="AJ38" i="43" s="1"/>
  <c r="I332" i="43"/>
  <c r="I271" i="43"/>
  <c r="I358" i="43"/>
  <c r="I167" i="43"/>
  <c r="I142" i="43"/>
  <c r="I150" i="43"/>
  <c r="I384" i="43"/>
  <c r="O38" i="43"/>
  <c r="I402" i="43"/>
  <c r="I280" i="43"/>
  <c r="I245" i="43"/>
  <c r="I376" i="43"/>
  <c r="E46" i="43"/>
  <c r="I350" i="43"/>
  <c r="I306" i="43"/>
  <c r="G38" i="43"/>
  <c r="I141" i="43"/>
  <c r="I202" i="43"/>
  <c r="I410" i="43"/>
  <c r="I272" i="43"/>
  <c r="H46" i="43"/>
  <c r="G37" i="43"/>
  <c r="I324" i="43"/>
  <c r="H37" i="43"/>
  <c r="D37" i="43"/>
  <c r="I375" i="43"/>
  <c r="G46" i="43"/>
  <c r="C37" i="43"/>
  <c r="D38" i="43"/>
  <c r="I228" i="43"/>
  <c r="E38" i="43"/>
  <c r="I297" i="43"/>
  <c r="S141" i="43"/>
  <c r="S46" i="43" l="1"/>
  <c r="AJ46" i="43" s="1"/>
  <c r="I116" i="43"/>
  <c r="B37" i="43"/>
  <c r="B38" i="43"/>
  <c r="I124" i="43"/>
  <c r="B46" i="43"/>
  <c r="B102" i="43"/>
  <c r="I596" i="43"/>
  <c r="B101" i="43"/>
  <c r="I595" i="43"/>
  <c r="I115" i="43"/>
  <c r="I38" i="43" l="1"/>
  <c r="I37" i="43"/>
  <c r="L101" i="43"/>
  <c r="S595" i="43"/>
  <c r="B20" i="43"/>
  <c r="I46" i="43"/>
  <c r="B23" i="43"/>
  <c r="L102" i="43"/>
  <c r="S596" i="43"/>
  <c r="B24" i="43"/>
  <c r="L24" i="43" l="1"/>
  <c r="I565" i="43"/>
  <c r="L23" i="43"/>
  <c r="AI357" i="43" l="1"/>
  <c r="AI123" i="43"/>
  <c r="I513" i="43"/>
  <c r="I539" i="43"/>
  <c r="AI383" i="43"/>
  <c r="I487" i="43"/>
  <c r="AI435" i="43"/>
  <c r="AI409" i="43"/>
  <c r="AI305" i="43"/>
  <c r="AI201" i="43"/>
  <c r="I461" i="43"/>
  <c r="AI331" i="43"/>
  <c r="AI227" i="43"/>
  <c r="AE45" i="43"/>
  <c r="AA45" i="43"/>
  <c r="AI253" i="43" l="1"/>
  <c r="AI279" i="43"/>
  <c r="AD45" i="43"/>
  <c r="X45" i="43"/>
  <c r="AI149" i="43"/>
  <c r="P97" i="43"/>
  <c r="AG45" i="43"/>
  <c r="F71" i="43"/>
  <c r="S123" i="43"/>
  <c r="AF45" i="43"/>
  <c r="W45" i="43"/>
  <c r="Y45" i="43"/>
  <c r="AC45" i="43"/>
  <c r="AH45" i="43"/>
  <c r="S331" i="43"/>
  <c r="Z45" i="43"/>
  <c r="S279" i="43"/>
  <c r="S253" i="43"/>
  <c r="L45" i="43"/>
  <c r="D97" i="43"/>
  <c r="S435" i="43" l="1"/>
  <c r="S227" i="43"/>
  <c r="S201" i="43"/>
  <c r="S305" i="43"/>
  <c r="S357" i="43"/>
  <c r="S149" i="43"/>
  <c r="S383" i="43"/>
  <c r="S409" i="43"/>
  <c r="I383" i="43"/>
  <c r="I331" i="43"/>
  <c r="N45" i="43"/>
  <c r="M45" i="43"/>
  <c r="I305" i="43"/>
  <c r="D45" i="43"/>
  <c r="D19" i="43" s="1"/>
  <c r="E45" i="43"/>
  <c r="I279" i="43"/>
  <c r="I201" i="43"/>
  <c r="F19" i="43"/>
  <c r="I71" i="43"/>
  <c r="AI175" i="43"/>
  <c r="V45" i="43"/>
  <c r="AI45" i="43" s="1"/>
  <c r="I357" i="43"/>
  <c r="O45" i="43"/>
  <c r="I253" i="43"/>
  <c r="I409" i="43"/>
  <c r="I149" i="43"/>
  <c r="I227" i="43"/>
  <c r="C45" i="43"/>
  <c r="Q45" i="43"/>
  <c r="S175" i="43"/>
  <c r="R45" i="43"/>
  <c r="I435" i="43"/>
  <c r="I591" i="43"/>
  <c r="N97" i="43"/>
  <c r="I643" i="43"/>
  <c r="H45" i="43" l="1"/>
  <c r="B97" i="43"/>
  <c r="S45" i="43"/>
  <c r="AJ45" i="43" s="1"/>
  <c r="I123" i="43"/>
  <c r="N19" i="43"/>
  <c r="S591" i="43"/>
  <c r="G45" i="43"/>
  <c r="S643" i="43"/>
  <c r="L97" i="43" l="1"/>
  <c r="L19" i="43"/>
  <c r="I175" i="43"/>
  <c r="B45" i="43"/>
  <c r="B19" i="43" l="1"/>
  <c r="I45" i="43"/>
  <c r="D86" i="43" l="1"/>
  <c r="D8" i="43" s="1"/>
  <c r="N86" i="43" l="1"/>
  <c r="N8" i="43" s="1"/>
  <c r="B86" i="43" l="1"/>
  <c r="I580" i="43"/>
  <c r="L86" i="43" l="1"/>
  <c r="B8" i="43"/>
  <c r="L8" i="43" l="1"/>
  <c r="D90" i="43" l="1"/>
  <c r="D12" i="43" s="1"/>
  <c r="N90" i="43" l="1"/>
  <c r="N12" i="43" s="1"/>
  <c r="B90" i="43" l="1"/>
  <c r="I584" i="43"/>
  <c r="L90" i="43" l="1"/>
  <c r="S584" i="43"/>
  <c r="B12" i="43"/>
  <c r="L12" i="43" l="1"/>
  <c r="D89" i="43" l="1"/>
  <c r="D11" i="43" s="1"/>
  <c r="N89" i="43" l="1"/>
  <c r="N11" i="43" s="1"/>
  <c r="B89" i="43" l="1"/>
  <c r="I583" i="43"/>
  <c r="B11" i="43" l="1"/>
  <c r="L89" i="43"/>
  <c r="S583" i="43"/>
  <c r="L11" i="43" l="1"/>
  <c r="I487" i="41" l="1"/>
  <c r="I513" i="41"/>
  <c r="I565" i="41"/>
  <c r="I539" i="41"/>
  <c r="I461" i="41"/>
  <c r="P97" i="41" l="1"/>
  <c r="F71" i="41"/>
  <c r="F19" i="41" l="1"/>
  <c r="I71" i="41"/>
  <c r="I595" i="1" l="1"/>
  <c r="I596" i="1"/>
  <c r="B102" i="1"/>
  <c r="I231" i="1" l="1"/>
  <c r="E50" i="1"/>
  <c r="E24" i="1" s="1"/>
  <c r="I232" i="1"/>
  <c r="I388" i="1" l="1"/>
  <c r="I153" i="1"/>
  <c r="H49" i="1"/>
  <c r="H23" i="1" s="1"/>
  <c r="I335" i="1"/>
  <c r="I413" i="1"/>
  <c r="I361" i="1"/>
  <c r="I439" i="1"/>
  <c r="I205" i="1"/>
  <c r="I309" i="1"/>
  <c r="I283" i="1"/>
  <c r="I179" i="1"/>
  <c r="E49" i="1"/>
  <c r="E23" i="1" s="1"/>
  <c r="G49" i="1"/>
  <c r="G23" i="1" s="1"/>
  <c r="I127" i="1" l="1"/>
  <c r="I387" i="1"/>
  <c r="I128" i="1" l="1"/>
  <c r="I561" i="41" l="1"/>
  <c r="F67" i="41"/>
  <c r="F15" i="41" l="1"/>
  <c r="I67" i="41"/>
  <c r="P93" i="41"/>
  <c r="I560" i="43" l="1"/>
  <c r="I561" i="42"/>
  <c r="F67" i="42"/>
  <c r="I560" i="42"/>
  <c r="F15" i="42" l="1"/>
  <c r="I67" i="42"/>
  <c r="P93" i="42"/>
  <c r="I561" i="43" l="1"/>
  <c r="F67" i="43"/>
  <c r="P93" i="43" l="1"/>
  <c r="F15" i="43"/>
  <c r="I67" i="43"/>
  <c r="F72" i="43" l="1"/>
  <c r="I462" i="43"/>
  <c r="P98" i="43" l="1"/>
  <c r="S592" i="43"/>
  <c r="F60" i="43"/>
  <c r="I450" i="43"/>
  <c r="F20" i="43"/>
  <c r="I72" i="43"/>
  <c r="P86" i="43" l="1"/>
  <c r="P8" i="43" s="1"/>
  <c r="S580" i="43"/>
  <c r="F8" i="43"/>
  <c r="I60" i="43"/>
  <c r="I587" i="43" l="1"/>
  <c r="S587" i="43" l="1"/>
  <c r="AE39" i="43" l="1"/>
  <c r="AH39" i="43"/>
  <c r="AI247" i="43" l="1"/>
  <c r="Z39" i="43"/>
  <c r="I533" i="43"/>
  <c r="V39" i="43"/>
  <c r="AI169" i="43"/>
  <c r="AI429" i="43"/>
  <c r="AI195" i="43"/>
  <c r="AA39" i="43"/>
  <c r="AI377" i="43"/>
  <c r="AC39" i="43"/>
  <c r="W39" i="43"/>
  <c r="AG39" i="43"/>
  <c r="AI117" i="43"/>
  <c r="I455" i="43"/>
  <c r="AD39" i="43"/>
  <c r="AI273" i="43"/>
  <c r="AI325" i="43"/>
  <c r="AI299" i="43"/>
  <c r="AI351" i="43"/>
  <c r="AI403" i="43"/>
  <c r="X39" i="43" l="1"/>
  <c r="AI221" i="43"/>
  <c r="AF39" i="43"/>
  <c r="AI281" i="43"/>
  <c r="I484" i="43"/>
  <c r="F68" i="43"/>
  <c r="S403" i="43"/>
  <c r="I541" i="43"/>
  <c r="AI255" i="43"/>
  <c r="S117" i="43"/>
  <c r="AI203" i="43"/>
  <c r="AI143" i="43"/>
  <c r="Y39" i="43"/>
  <c r="AI39" i="43" s="1"/>
  <c r="D99" i="43"/>
  <c r="O39" i="43" l="1"/>
  <c r="N39" i="43"/>
  <c r="M39" i="43"/>
  <c r="R39" i="43"/>
  <c r="AI307" i="43"/>
  <c r="S273" i="43"/>
  <c r="S429" i="43"/>
  <c r="AA47" i="43"/>
  <c r="Q39" i="43"/>
  <c r="I403" i="43"/>
  <c r="E39" i="43"/>
  <c r="I463" i="43"/>
  <c r="I377" i="43"/>
  <c r="AI177" i="43"/>
  <c r="S351" i="43"/>
  <c r="Z47" i="43"/>
  <c r="S169" i="43"/>
  <c r="I273" i="43"/>
  <c r="S325" i="43"/>
  <c r="AD47" i="43"/>
  <c r="D39" i="43"/>
  <c r="S143" i="43"/>
  <c r="L39" i="43"/>
  <c r="I169" i="43"/>
  <c r="I325" i="43"/>
  <c r="C39" i="43"/>
  <c r="S195" i="43"/>
  <c r="I481" i="43"/>
  <c r="F65" i="43"/>
  <c r="H39" i="43"/>
  <c r="AI411" i="43"/>
  <c r="I143" i="43"/>
  <c r="S221" i="43"/>
  <c r="S299" i="43"/>
  <c r="I195" i="43"/>
  <c r="AI359" i="43"/>
  <c r="I351" i="43"/>
  <c r="V47" i="43"/>
  <c r="AI125" i="43"/>
  <c r="AG47" i="43"/>
  <c r="AH47" i="43"/>
  <c r="AE47" i="43"/>
  <c r="D91" i="43"/>
  <c r="I585" i="43"/>
  <c r="I221" i="43"/>
  <c r="F16" i="43"/>
  <c r="I68" i="43"/>
  <c r="I299" i="43"/>
  <c r="S247" i="43"/>
  <c r="X47" i="43"/>
  <c r="AC47" i="43"/>
  <c r="W47" i="43"/>
  <c r="G39" i="43"/>
  <c r="I429" i="43"/>
  <c r="S377" i="43"/>
  <c r="I247" i="43"/>
  <c r="N99" i="43"/>
  <c r="AI437" i="43" l="1"/>
  <c r="Y47" i="43"/>
  <c r="AF47" i="43"/>
  <c r="S307" i="43"/>
  <c r="S281" i="43"/>
  <c r="AI229" i="43"/>
  <c r="S255" i="43"/>
  <c r="AI385" i="43"/>
  <c r="I117" i="43"/>
  <c r="S203" i="43"/>
  <c r="AI333" i="43"/>
  <c r="I203" i="43"/>
  <c r="S385" i="43"/>
  <c r="N91" i="43"/>
  <c r="N13" i="43" s="1"/>
  <c r="S585" i="43"/>
  <c r="I307" i="43"/>
  <c r="B39" i="43"/>
  <c r="I255" i="43"/>
  <c r="AI151" i="43"/>
  <c r="AI47" i="43"/>
  <c r="D13" i="43"/>
  <c r="M47" i="43"/>
  <c r="L47" i="43"/>
  <c r="S125" i="43"/>
  <c r="I593" i="43"/>
  <c r="S411" i="43"/>
  <c r="I281" i="43"/>
  <c r="S229" i="43"/>
  <c r="S437" i="43"/>
  <c r="F13" i="43"/>
  <c r="I65" i="43"/>
  <c r="L13" i="43"/>
  <c r="S39" i="43"/>
  <c r="AJ39" i="43" s="1"/>
  <c r="O47" i="43" l="1"/>
  <c r="R47" i="43"/>
  <c r="S177" i="43"/>
  <c r="Q47" i="43"/>
  <c r="S333" i="43"/>
  <c r="S359" i="43"/>
  <c r="S151" i="43"/>
  <c r="I151" i="43"/>
  <c r="I229" i="43"/>
  <c r="N47" i="43"/>
  <c r="N21" i="43" s="1"/>
  <c r="I333" i="43"/>
  <c r="I385" i="43"/>
  <c r="I489" i="43"/>
  <c r="F73" i="43"/>
  <c r="G47" i="43"/>
  <c r="I437" i="43"/>
  <c r="B13" i="43"/>
  <c r="I39" i="43"/>
  <c r="H47" i="43"/>
  <c r="E47" i="43"/>
  <c r="D47" i="43"/>
  <c r="D21" i="43" s="1"/>
  <c r="C47" i="43"/>
  <c r="S593" i="43"/>
  <c r="I359" i="43"/>
  <c r="I177" i="43"/>
  <c r="I411" i="43"/>
  <c r="I125" i="43"/>
  <c r="B47" i="43" l="1"/>
  <c r="F21" i="43"/>
  <c r="I73" i="43"/>
  <c r="S47" i="43"/>
  <c r="AJ47" i="43" s="1"/>
  <c r="I47" i="43" l="1"/>
  <c r="D94" i="43"/>
  <c r="D16" i="43" s="1"/>
  <c r="N94" i="43" l="1"/>
  <c r="N16" i="43" s="1"/>
  <c r="B94" i="43" l="1"/>
  <c r="I588" i="43"/>
  <c r="L94" i="43" l="1"/>
  <c r="S588" i="43"/>
  <c r="B16" i="43"/>
  <c r="L16" i="43" l="1"/>
  <c r="F60" i="42" l="1"/>
  <c r="I450" i="42"/>
  <c r="F72" i="42"/>
  <c r="I462" i="42"/>
  <c r="F20" i="42" l="1"/>
  <c r="I72" i="42"/>
  <c r="P98" i="42"/>
  <c r="S592" i="42"/>
  <c r="P86" i="42"/>
  <c r="P8" i="42" s="1"/>
  <c r="F8" i="42"/>
  <c r="I60" i="42"/>
  <c r="AI152" i="42" l="1"/>
  <c r="Z45" i="42" l="1"/>
  <c r="S152" i="42"/>
  <c r="V45" i="42"/>
  <c r="AI123" i="42"/>
  <c r="AD45" i="42"/>
  <c r="AI435" i="42"/>
  <c r="AE45" i="42"/>
  <c r="AA45" i="42"/>
  <c r="AG45" i="42"/>
  <c r="AI331" i="42"/>
  <c r="AC45" i="42"/>
  <c r="AI357" i="42"/>
  <c r="AI409" i="42"/>
  <c r="AI383" i="42"/>
  <c r="W45" i="42"/>
  <c r="AI305" i="42"/>
  <c r="I152" i="42"/>
  <c r="AH45" i="42"/>
  <c r="AI201" i="42" l="1"/>
  <c r="AI227" i="42"/>
  <c r="AI175" i="42"/>
  <c r="X45" i="42"/>
  <c r="AF45" i="42"/>
  <c r="AI253" i="42"/>
  <c r="AI279" i="42"/>
  <c r="AI387" i="42"/>
  <c r="Y49" i="42"/>
  <c r="AH42" i="42"/>
  <c r="AI332" i="42"/>
  <c r="AI150" i="42"/>
  <c r="AF49" i="42"/>
  <c r="Y45" i="42"/>
  <c r="S331" i="42"/>
  <c r="S357" i="42"/>
  <c r="AI432" i="42"/>
  <c r="AI202" i="42"/>
  <c r="AI309" i="42"/>
  <c r="AA49" i="42"/>
  <c r="Z49" i="42"/>
  <c r="Y42" i="42"/>
  <c r="AE42" i="42"/>
  <c r="AA42" i="42"/>
  <c r="AI257" i="42"/>
  <c r="R45" i="42"/>
  <c r="AI149" i="42"/>
  <c r="L45" i="42"/>
  <c r="S123" i="42"/>
  <c r="AI198" i="42"/>
  <c r="Z42" i="42"/>
  <c r="V42" i="42"/>
  <c r="AI120" i="42"/>
  <c r="AI410" i="42"/>
  <c r="AI335" i="42"/>
  <c r="X49" i="42"/>
  <c r="AI45" i="42"/>
  <c r="AI276" i="42"/>
  <c r="AC42" i="42"/>
  <c r="AI406" i="42"/>
  <c r="AI302" i="42"/>
  <c r="W42" i="42"/>
  <c r="AG42" i="42"/>
  <c r="AI439" i="42"/>
  <c r="AI361" i="42"/>
  <c r="AI254" i="42"/>
  <c r="V49" i="42"/>
  <c r="AI127" i="42"/>
  <c r="AI205" i="42"/>
  <c r="S201" i="42"/>
  <c r="AI358" i="42"/>
  <c r="AI380" i="42"/>
  <c r="AI328" i="42"/>
  <c r="AI250" i="42"/>
  <c r="AD42" i="42"/>
  <c r="AI176" i="42"/>
  <c r="AI413" i="42"/>
  <c r="AI283" i="42"/>
  <c r="AI384" i="42"/>
  <c r="W49" i="42"/>
  <c r="S279" i="42"/>
  <c r="Z46" i="42"/>
  <c r="AA46" i="42"/>
  <c r="Y50" i="42" l="1"/>
  <c r="AI414" i="42"/>
  <c r="AI436" i="42"/>
  <c r="AH49" i="42"/>
  <c r="S175" i="42"/>
  <c r="AI306" i="42"/>
  <c r="Q45" i="42"/>
  <c r="S253" i="42"/>
  <c r="S227" i="42"/>
  <c r="S149" i="42"/>
  <c r="S383" i="42"/>
  <c r="O45" i="42"/>
  <c r="AI172" i="42"/>
  <c r="AC49" i="42"/>
  <c r="AI146" i="42"/>
  <c r="S435" i="42"/>
  <c r="AI179" i="42"/>
  <c r="AC50" i="42"/>
  <c r="AF42" i="42"/>
  <c r="AI354" i="42"/>
  <c r="AI224" i="42"/>
  <c r="AI231" i="42"/>
  <c r="AG49" i="42"/>
  <c r="AI280" i="42"/>
  <c r="AD49" i="42"/>
  <c r="S305" i="42"/>
  <c r="AI228" i="42"/>
  <c r="M49" i="42"/>
  <c r="S283" i="42"/>
  <c r="X46" i="42"/>
  <c r="AE49" i="42"/>
  <c r="S409" i="42"/>
  <c r="N45" i="42"/>
  <c r="AI153" i="42"/>
  <c r="V50" i="42"/>
  <c r="AI154" i="42"/>
  <c r="M45" i="42"/>
  <c r="X42" i="42"/>
  <c r="S432" i="42"/>
  <c r="I331" i="42"/>
  <c r="S257" i="42"/>
  <c r="AI440" i="42"/>
  <c r="Q49" i="42"/>
  <c r="AI180" i="42"/>
  <c r="I305" i="42"/>
  <c r="W46" i="42"/>
  <c r="V46" i="42"/>
  <c r="S358" i="42"/>
  <c r="AD50" i="42"/>
  <c r="S254" i="42"/>
  <c r="X50" i="42"/>
  <c r="C45" i="42"/>
  <c r="S413" i="42"/>
  <c r="AC46" i="42"/>
  <c r="W50" i="42"/>
  <c r="S380" i="42"/>
  <c r="S387" i="42"/>
  <c r="S231" i="42"/>
  <c r="I383" i="42"/>
  <c r="AI362" i="42"/>
  <c r="O49" i="42"/>
  <c r="AF50" i="42"/>
  <c r="I409" i="42"/>
  <c r="AF46" i="42"/>
  <c r="S198" i="42"/>
  <c r="AH46" i="42"/>
  <c r="L49" i="42"/>
  <c r="S127" i="42"/>
  <c r="S179" i="42"/>
  <c r="AI206" i="42"/>
  <c r="AI336" i="42"/>
  <c r="I227" i="42"/>
  <c r="I435" i="42"/>
  <c r="I175" i="42"/>
  <c r="AD46" i="42"/>
  <c r="AI49" i="42"/>
  <c r="AH50" i="42"/>
  <c r="M42" i="42"/>
  <c r="E45" i="42"/>
  <c r="I149" i="42"/>
  <c r="AI232" i="42"/>
  <c r="G45" i="42"/>
  <c r="S361" i="42"/>
  <c r="AA50" i="42"/>
  <c r="S335" i="42"/>
  <c r="S309" i="42"/>
  <c r="I279" i="42"/>
  <c r="AE46" i="42"/>
  <c r="AI42" i="42"/>
  <c r="D45" i="42"/>
  <c r="I357" i="42"/>
  <c r="AG46" i="42"/>
  <c r="S406" i="42"/>
  <c r="AG50" i="42"/>
  <c r="S354" i="42"/>
  <c r="AI388" i="42"/>
  <c r="N49" i="42"/>
  <c r="N23" i="42" s="1"/>
  <c r="I201" i="42"/>
  <c r="AI258" i="42"/>
  <c r="S439" i="42"/>
  <c r="S153" i="42"/>
  <c r="Z50" i="42"/>
  <c r="S205" i="42"/>
  <c r="AI284" i="42"/>
  <c r="R49" i="42"/>
  <c r="AI310" i="42"/>
  <c r="I253" i="42"/>
  <c r="L42" i="42"/>
  <c r="S120" i="42"/>
  <c r="H45" i="42"/>
  <c r="Y46" i="42"/>
  <c r="S276" i="42"/>
  <c r="S306" i="42"/>
  <c r="S302" i="42"/>
  <c r="AE50" i="42"/>
  <c r="I439" i="42"/>
  <c r="S280" i="42" l="1"/>
  <c r="S150" i="42"/>
  <c r="S384" i="42"/>
  <c r="S332" i="42"/>
  <c r="S228" i="42"/>
  <c r="N42" i="42"/>
  <c r="S328" i="42"/>
  <c r="S410" i="42"/>
  <c r="S250" i="42"/>
  <c r="R42" i="42"/>
  <c r="S176" i="42"/>
  <c r="AI124" i="42"/>
  <c r="S224" i="42"/>
  <c r="S202" i="42"/>
  <c r="S172" i="42"/>
  <c r="S146" i="42"/>
  <c r="S436" i="42"/>
  <c r="S49" i="42"/>
  <c r="AJ49" i="42" s="1"/>
  <c r="R46" i="42"/>
  <c r="G42" i="42"/>
  <c r="S180" i="42"/>
  <c r="I280" i="42"/>
  <c r="I384" i="42"/>
  <c r="H49" i="42"/>
  <c r="C42" i="42"/>
  <c r="E49" i="42"/>
  <c r="I257" i="42"/>
  <c r="AI301" i="42"/>
  <c r="O42" i="42"/>
  <c r="AI46" i="42"/>
  <c r="AI50" i="42"/>
  <c r="R50" i="42"/>
  <c r="I413" i="42"/>
  <c r="G49" i="42"/>
  <c r="S45" i="42"/>
  <c r="AJ45" i="42" s="1"/>
  <c r="I123" i="42"/>
  <c r="S310" i="42"/>
  <c r="I250" i="42"/>
  <c r="I276" i="42"/>
  <c r="I436" i="42"/>
  <c r="I202" i="42"/>
  <c r="I309" i="42"/>
  <c r="I335" i="42"/>
  <c r="I176" i="42"/>
  <c r="D49" i="42"/>
  <c r="D23" i="42" s="1"/>
  <c r="AI405" i="42"/>
  <c r="B102" i="42"/>
  <c r="I596" i="42"/>
  <c r="E42" i="42"/>
  <c r="Q42" i="42"/>
  <c r="B45" i="42"/>
  <c r="I358" i="42"/>
  <c r="AI275" i="42"/>
  <c r="I591" i="42"/>
  <c r="I146" i="42"/>
  <c r="M46" i="42"/>
  <c r="D42" i="42"/>
  <c r="I254" i="42"/>
  <c r="B101" i="42"/>
  <c r="I595" i="42"/>
  <c r="I224" i="42"/>
  <c r="I153" i="42"/>
  <c r="B49" i="42"/>
  <c r="I172" i="42"/>
  <c r="L46" i="42"/>
  <c r="S124" i="42"/>
  <c r="S414" i="42"/>
  <c r="Q46" i="42"/>
  <c r="I306" i="42"/>
  <c r="I380" i="42"/>
  <c r="I328" i="42"/>
  <c r="I179" i="42"/>
  <c r="I432" i="42"/>
  <c r="S440" i="42"/>
  <c r="AI379" i="42"/>
  <c r="I354" i="42"/>
  <c r="I228" i="42"/>
  <c r="I205" i="42"/>
  <c r="L50" i="42"/>
  <c r="S154" i="42"/>
  <c r="N50" i="42"/>
  <c r="N24" i="42" s="1"/>
  <c r="I387" i="42"/>
  <c r="C49" i="42"/>
  <c r="AI327" i="42"/>
  <c r="AI171" i="42"/>
  <c r="AI223" i="42"/>
  <c r="I332" i="42"/>
  <c r="N46" i="42"/>
  <c r="I198" i="42"/>
  <c r="I410" i="42"/>
  <c r="I150" i="42"/>
  <c r="I406" i="42"/>
  <c r="I283" i="42"/>
  <c r="S206" i="42"/>
  <c r="I361" i="42"/>
  <c r="I231" i="42"/>
  <c r="O46" i="42"/>
  <c r="H42" i="42"/>
  <c r="I302" i="42"/>
  <c r="AA41" i="42"/>
  <c r="Z41" i="42"/>
  <c r="S258" i="42" l="1"/>
  <c r="S388" i="42"/>
  <c r="S362" i="42"/>
  <c r="O50" i="42"/>
  <c r="Q50" i="42"/>
  <c r="S336" i="42"/>
  <c r="AI431" i="42"/>
  <c r="S284" i="42"/>
  <c r="S232" i="42"/>
  <c r="AI145" i="42"/>
  <c r="M50" i="42"/>
  <c r="AI353" i="42"/>
  <c r="I120" i="42"/>
  <c r="AI249" i="42"/>
  <c r="AI197" i="42"/>
  <c r="I258" i="42"/>
  <c r="E46" i="42"/>
  <c r="I362" i="42"/>
  <c r="D46" i="42"/>
  <c r="G50" i="42"/>
  <c r="W41" i="42"/>
  <c r="AD41" i="42"/>
  <c r="B42" i="42"/>
  <c r="S405" i="42"/>
  <c r="I232" i="42"/>
  <c r="I45" i="42"/>
  <c r="L102" i="42"/>
  <c r="L24" i="42" s="1"/>
  <c r="S596" i="42"/>
  <c r="AH41" i="42"/>
  <c r="L101" i="42"/>
  <c r="S595" i="42"/>
  <c r="C46" i="42"/>
  <c r="S591" i="42"/>
  <c r="D50" i="42"/>
  <c r="D24" i="42" s="1"/>
  <c r="V41" i="42"/>
  <c r="AE41" i="42"/>
  <c r="S50" i="42"/>
  <c r="AJ50" i="42" s="1"/>
  <c r="I127" i="42"/>
  <c r="S275" i="42"/>
  <c r="I180" i="42"/>
  <c r="AF41" i="42"/>
  <c r="Y41" i="42"/>
  <c r="S353" i="42"/>
  <c r="B23" i="42"/>
  <c r="I49" i="42"/>
  <c r="S42" i="42"/>
  <c r="AJ42" i="42" s="1"/>
  <c r="I336" i="42"/>
  <c r="B46" i="42"/>
  <c r="AG41" i="42"/>
  <c r="I388" i="42"/>
  <c r="G46" i="42"/>
  <c r="I284" i="42"/>
  <c r="X41" i="42"/>
  <c r="S197" i="42"/>
  <c r="E50" i="42"/>
  <c r="I414" i="42"/>
  <c r="I440" i="42"/>
  <c r="H50" i="42"/>
  <c r="I310" i="42"/>
  <c r="AC41" i="42"/>
  <c r="S431" i="42"/>
  <c r="C50" i="42"/>
  <c r="S249" i="42"/>
  <c r="I206" i="42"/>
  <c r="H46" i="42"/>
  <c r="S46" i="42"/>
  <c r="AJ46" i="42" s="1"/>
  <c r="O41" i="42"/>
  <c r="S145" i="42" l="1"/>
  <c r="S301" i="42"/>
  <c r="S327" i="42"/>
  <c r="S223" i="42"/>
  <c r="S171" i="42"/>
  <c r="S379" i="42"/>
  <c r="I275" i="42"/>
  <c r="AI119" i="42"/>
  <c r="Q41" i="42"/>
  <c r="I124" i="42"/>
  <c r="AI41" i="42"/>
  <c r="L23" i="42"/>
  <c r="I197" i="42"/>
  <c r="I46" i="42"/>
  <c r="I42" i="42"/>
  <c r="R41" i="42"/>
  <c r="I431" i="42"/>
  <c r="I405" i="42"/>
  <c r="I327" i="42"/>
  <c r="I223" i="42"/>
  <c r="I171" i="42"/>
  <c r="I301" i="42"/>
  <c r="I145" i="42"/>
  <c r="L41" i="42"/>
  <c r="S119" i="42"/>
  <c r="I249" i="42"/>
  <c r="I353" i="42"/>
  <c r="N41" i="42"/>
  <c r="N15" i="42" s="1"/>
  <c r="I379" i="42"/>
  <c r="I154" i="42"/>
  <c r="M41" i="42"/>
  <c r="B50" i="42"/>
  <c r="D41" i="42" l="1"/>
  <c r="D15" i="42" s="1"/>
  <c r="B24" i="42"/>
  <c r="I50" i="42"/>
  <c r="L15" i="42"/>
  <c r="S41" i="42"/>
  <c r="AJ41" i="42" s="1"/>
  <c r="C41" i="42"/>
  <c r="G41" i="42"/>
  <c r="B41" i="42"/>
  <c r="H41" i="42"/>
  <c r="E41" i="42"/>
  <c r="I119" i="42" l="1"/>
  <c r="B15" i="42"/>
  <c r="I41" i="42"/>
  <c r="I640" i="42" l="1"/>
  <c r="D97" i="42"/>
  <c r="D19" i="42" s="1"/>
  <c r="S640" i="42" l="1"/>
  <c r="N97" i="42"/>
  <c r="N19" i="42" s="1"/>
  <c r="I643" i="42" l="1"/>
  <c r="B97" i="42"/>
  <c r="I635" i="42"/>
  <c r="S643" i="42" l="1"/>
  <c r="L97" i="42"/>
  <c r="B19" i="42"/>
  <c r="S635" i="42"/>
  <c r="AI397" i="40" l="1"/>
  <c r="AI242" i="40"/>
  <c r="AI398" i="40"/>
  <c r="AI424" i="40"/>
  <c r="AI293" i="40"/>
  <c r="AI372" i="40"/>
  <c r="AI268" i="40"/>
  <c r="AI215" i="40"/>
  <c r="AI345" i="40"/>
  <c r="AI294" i="40"/>
  <c r="L19" i="42"/>
  <c r="AI190" i="40"/>
  <c r="Z34" i="40"/>
  <c r="AA34" i="40"/>
  <c r="I636" i="42"/>
  <c r="AI216" i="40" l="1"/>
  <c r="AI138" i="40"/>
  <c r="AI320" i="40"/>
  <c r="AI164" i="40"/>
  <c r="AI346" i="40"/>
  <c r="Y34" i="40"/>
  <c r="AI163" i="40"/>
  <c r="AE34" i="40"/>
  <c r="AC34" i="40"/>
  <c r="S345" i="40"/>
  <c r="S424" i="40"/>
  <c r="AI423" i="40"/>
  <c r="V34" i="40"/>
  <c r="S397" i="40"/>
  <c r="W34" i="40"/>
  <c r="AG34" i="40"/>
  <c r="S242" i="40"/>
  <c r="S293" i="40"/>
  <c r="X34" i="40"/>
  <c r="AD34" i="40"/>
  <c r="AI267" i="40"/>
  <c r="S164" i="40"/>
  <c r="AF34" i="40"/>
  <c r="AI371" i="40"/>
  <c r="AH34" i="40"/>
  <c r="S320" i="40"/>
  <c r="S636" i="42"/>
  <c r="S138" i="40" l="1"/>
  <c r="S346" i="40"/>
  <c r="S398" i="40"/>
  <c r="S372" i="40"/>
  <c r="S190" i="40"/>
  <c r="N34" i="40"/>
  <c r="S294" i="40"/>
  <c r="S268" i="40"/>
  <c r="S163" i="40"/>
  <c r="I293" i="40"/>
  <c r="R34" i="40"/>
  <c r="I346" i="40"/>
  <c r="S423" i="40"/>
  <c r="AI241" i="40"/>
  <c r="I398" i="40"/>
  <c r="AI112" i="40"/>
  <c r="AI189" i="40"/>
  <c r="AI34" i="40"/>
  <c r="S216" i="40"/>
  <c r="I164" i="40"/>
  <c r="I268" i="40"/>
  <c r="M34" i="40"/>
  <c r="I372" i="40"/>
  <c r="I320" i="40"/>
  <c r="L34" i="40"/>
  <c r="S112" i="40"/>
  <c r="S371" i="40"/>
  <c r="I424" i="40"/>
  <c r="I216" i="40"/>
  <c r="S215" i="40"/>
  <c r="S267" i="40"/>
  <c r="I138" i="40"/>
  <c r="I242" i="40"/>
  <c r="I345" i="40"/>
  <c r="O34" i="40"/>
  <c r="Q34" i="40"/>
  <c r="I190" i="40"/>
  <c r="I294" i="40"/>
  <c r="I397" i="40"/>
  <c r="I215" i="40"/>
  <c r="G34" i="40" l="1"/>
  <c r="AI319" i="40"/>
  <c r="B34" i="40"/>
  <c r="S189" i="40"/>
  <c r="D34" i="40"/>
  <c r="H34" i="40"/>
  <c r="I163" i="40"/>
  <c r="I371" i="40"/>
  <c r="I267" i="40"/>
  <c r="AI111" i="40"/>
  <c r="S241" i="40"/>
  <c r="S34" i="40"/>
  <c r="AJ34" i="40" s="1"/>
  <c r="E34" i="40"/>
  <c r="C34" i="40"/>
  <c r="I423" i="40"/>
  <c r="I189" i="40" l="1"/>
  <c r="I112" i="40"/>
  <c r="I241" i="40"/>
  <c r="S111" i="40"/>
  <c r="S319" i="40"/>
  <c r="I34" i="40"/>
  <c r="I319" i="40" l="1"/>
  <c r="I111" i="40"/>
  <c r="D98" i="42" l="1"/>
  <c r="D20" i="42" s="1"/>
  <c r="N98" i="42" l="1"/>
  <c r="N20" i="42" s="1"/>
  <c r="I644" i="42" l="1"/>
  <c r="B98" i="42"/>
  <c r="B20" i="42" l="1"/>
  <c r="S644" i="42"/>
  <c r="L98" i="42"/>
  <c r="L20" i="42" l="1"/>
  <c r="AI178" i="40" l="1"/>
  <c r="AI308" i="40"/>
  <c r="AI230" i="40"/>
  <c r="AI282" i="40" l="1"/>
  <c r="S178" i="40"/>
  <c r="S308" i="40"/>
  <c r="S230" i="40" l="1"/>
  <c r="S282" i="40"/>
  <c r="I282" i="40"/>
  <c r="I230" i="40"/>
  <c r="I308" i="40"/>
  <c r="I178" i="40"/>
  <c r="AI297" i="42" l="1"/>
  <c r="AD38" i="42"/>
  <c r="AG37" i="42"/>
  <c r="V37" i="42"/>
  <c r="AI115" i="42"/>
  <c r="AC38" i="42"/>
  <c r="AI320" i="42"/>
  <c r="W37" i="42"/>
  <c r="AC37" i="42"/>
  <c r="AI324" i="42"/>
  <c r="AI427" i="42"/>
  <c r="AE38" i="42"/>
  <c r="AA38" i="42"/>
  <c r="AH37" i="42"/>
  <c r="AI190" i="42"/>
  <c r="AD37" i="42"/>
  <c r="AI424" i="42"/>
  <c r="AI350" i="42"/>
  <c r="AI401" i="42"/>
  <c r="Z37" i="42"/>
  <c r="Y37" i="42"/>
  <c r="AI268" i="42"/>
  <c r="AE37" i="42"/>
  <c r="AI294" i="42"/>
  <c r="AI220" i="42"/>
  <c r="W38" i="42"/>
  <c r="AG38" i="42"/>
  <c r="AA37" i="42"/>
  <c r="AI141" i="42"/>
  <c r="AI375" i="42"/>
  <c r="AH38" i="42"/>
  <c r="AI372" i="42"/>
  <c r="AI376" i="42"/>
  <c r="AI428" i="42"/>
  <c r="AI167" i="42"/>
  <c r="AI219" i="42"/>
  <c r="AI272" i="42"/>
  <c r="AI298" i="42"/>
  <c r="AI346" i="42"/>
  <c r="AF38" i="42"/>
  <c r="Z38" i="42"/>
  <c r="V38" i="42"/>
  <c r="AI116" i="42"/>
  <c r="AI349" i="42"/>
  <c r="AI245" i="42"/>
  <c r="AA34" i="42"/>
  <c r="Z34" i="42"/>
  <c r="AI138" i="42" l="1"/>
  <c r="Y38" i="42"/>
  <c r="AI194" i="42"/>
  <c r="AI271" i="42"/>
  <c r="AF37" i="42"/>
  <c r="AI168" i="42"/>
  <c r="AI142" i="42"/>
  <c r="AI242" i="42"/>
  <c r="AI402" i="42"/>
  <c r="AI323" i="42"/>
  <c r="AI216" i="42"/>
  <c r="AI164" i="42"/>
  <c r="AI398" i="42"/>
  <c r="AI246" i="42"/>
  <c r="Y34" i="42"/>
  <c r="X38" i="42"/>
  <c r="AI38" i="42" s="1"/>
  <c r="AF34" i="42"/>
  <c r="O37" i="42"/>
  <c r="S398" i="42"/>
  <c r="AI126" i="42"/>
  <c r="W34" i="42"/>
  <c r="X37" i="42"/>
  <c r="AI37" i="42" s="1"/>
  <c r="AI193" i="42"/>
  <c r="S193" i="42"/>
  <c r="AG34" i="42"/>
  <c r="S220" i="42"/>
  <c r="S271" i="42"/>
  <c r="S424" i="42"/>
  <c r="S372" i="42"/>
  <c r="AE34" i="42"/>
  <c r="V34" i="42"/>
  <c r="X34" i="42"/>
  <c r="L38" i="42"/>
  <c r="S116" i="42"/>
  <c r="S402" i="42"/>
  <c r="Q37" i="42"/>
  <c r="AC34" i="42"/>
  <c r="AH34" i="42"/>
  <c r="L37" i="42"/>
  <c r="S115" i="42"/>
  <c r="AD34" i="42"/>
  <c r="S245" i="42"/>
  <c r="S138" i="42"/>
  <c r="S427" i="42"/>
  <c r="S167" i="42" l="1"/>
  <c r="AH48" i="42"/>
  <c r="S346" i="42"/>
  <c r="M38" i="42"/>
  <c r="AE48" i="42"/>
  <c r="S349" i="42"/>
  <c r="R37" i="42"/>
  <c r="S350" i="42"/>
  <c r="S401" i="42"/>
  <c r="S216" i="42"/>
  <c r="R38" i="42"/>
  <c r="S242" i="42"/>
  <c r="S164" i="42"/>
  <c r="S323" i="42"/>
  <c r="S190" i="42"/>
  <c r="AD48" i="42"/>
  <c r="S298" i="42"/>
  <c r="AA48" i="42"/>
  <c r="AC48" i="42"/>
  <c r="S246" i="42"/>
  <c r="N38" i="42"/>
  <c r="S376" i="42"/>
  <c r="S320" i="42"/>
  <c r="V48" i="42"/>
  <c r="S294" i="42"/>
  <c r="S324" i="42"/>
  <c r="O38" i="42"/>
  <c r="M34" i="42"/>
  <c r="AG48" i="42"/>
  <c r="O34" i="42"/>
  <c r="W48" i="42"/>
  <c r="Q38" i="42"/>
  <c r="S428" i="42"/>
  <c r="S272" i="42"/>
  <c r="S219" i="42"/>
  <c r="S375" i="42"/>
  <c r="S268" i="42"/>
  <c r="S168" i="42"/>
  <c r="N37" i="42"/>
  <c r="S297" i="42"/>
  <c r="S194" i="42"/>
  <c r="I324" i="42"/>
  <c r="I349" i="42"/>
  <c r="M37" i="42"/>
  <c r="I167" i="42"/>
  <c r="D38" i="42"/>
  <c r="I398" i="42"/>
  <c r="Q34" i="42"/>
  <c r="S38" i="42"/>
  <c r="AJ38" i="42" s="1"/>
  <c r="D37" i="42"/>
  <c r="I350" i="42"/>
  <c r="N34" i="42"/>
  <c r="I268" i="42"/>
  <c r="I297" i="42"/>
  <c r="I427" i="42"/>
  <c r="I246" i="42"/>
  <c r="I401" i="42"/>
  <c r="I142" i="42"/>
  <c r="G37" i="42"/>
  <c r="I245" i="42"/>
  <c r="I193" i="42"/>
  <c r="I272" i="42"/>
  <c r="I402" i="42"/>
  <c r="I138" i="42"/>
  <c r="I271" i="42"/>
  <c r="I220" i="42"/>
  <c r="Z48" i="42"/>
  <c r="S142" i="42"/>
  <c r="AI112" i="42"/>
  <c r="S141" i="42"/>
  <c r="I141" i="42"/>
  <c r="I375" i="42"/>
  <c r="AI34" i="42"/>
  <c r="I242" i="42"/>
  <c r="I376" i="42"/>
  <c r="AI282" i="42"/>
  <c r="I164" i="42"/>
  <c r="G38" i="42"/>
  <c r="AI438" i="42"/>
  <c r="I168" i="42"/>
  <c r="I219" i="42"/>
  <c r="AI360" i="42"/>
  <c r="I346" i="42"/>
  <c r="C38" i="42"/>
  <c r="R34" i="42"/>
  <c r="AI204" i="42"/>
  <c r="AI308" i="42"/>
  <c r="I320" i="42"/>
  <c r="E37" i="42"/>
  <c r="I298" i="42"/>
  <c r="S126" i="42"/>
  <c r="I294" i="42"/>
  <c r="I372" i="42"/>
  <c r="I190" i="42"/>
  <c r="C37" i="42"/>
  <c r="L34" i="42"/>
  <c r="S112" i="42"/>
  <c r="I424" i="42"/>
  <c r="H37" i="42"/>
  <c r="AI256" i="42"/>
  <c r="AI412" i="42"/>
  <c r="I428" i="42"/>
  <c r="S37" i="42"/>
  <c r="AJ37" i="42" s="1"/>
  <c r="AI230" i="42"/>
  <c r="I194" i="42"/>
  <c r="H38" i="42"/>
  <c r="E38" i="42"/>
  <c r="I323" i="42"/>
  <c r="I216" i="42"/>
  <c r="AI386" i="42"/>
  <c r="L48" i="42"/>
  <c r="AI334" i="42" l="1"/>
  <c r="I115" i="42"/>
  <c r="C34" i="42"/>
  <c r="Y48" i="42"/>
  <c r="G34" i="42"/>
  <c r="I116" i="42"/>
  <c r="B37" i="42"/>
  <c r="X48" i="42"/>
  <c r="AF48" i="42"/>
  <c r="B38" i="42"/>
  <c r="S438" i="42"/>
  <c r="S386" i="42"/>
  <c r="B34" i="42"/>
  <c r="H34" i="42"/>
  <c r="E34" i="42"/>
  <c r="S360" i="42"/>
  <c r="I126" i="42"/>
  <c r="S34" i="42"/>
  <c r="AJ34" i="42" s="1"/>
  <c r="D34" i="42"/>
  <c r="AI178" i="42"/>
  <c r="S256" i="42" l="1"/>
  <c r="S204" i="42"/>
  <c r="S308" i="42"/>
  <c r="S412" i="42"/>
  <c r="S230" i="42"/>
  <c r="S282" i="42"/>
  <c r="E48" i="42"/>
  <c r="S334" i="42"/>
  <c r="D48" i="42"/>
  <c r="R48" i="42"/>
  <c r="I256" i="42"/>
  <c r="Q48" i="42"/>
  <c r="AI48" i="42"/>
  <c r="O48" i="42"/>
  <c r="M48" i="42"/>
  <c r="I308" i="42"/>
  <c r="I360" i="42"/>
  <c r="I412" i="42"/>
  <c r="I112" i="42"/>
  <c r="N48" i="42"/>
  <c r="I34" i="42"/>
  <c r="H48" i="42"/>
  <c r="I37" i="42"/>
  <c r="I282" i="42"/>
  <c r="I386" i="42"/>
  <c r="I334" i="42"/>
  <c r="I230" i="42"/>
  <c r="I38" i="42"/>
  <c r="I204" i="42"/>
  <c r="I438" i="42"/>
  <c r="G48" i="42"/>
  <c r="S178" i="42"/>
  <c r="C48" i="42"/>
  <c r="I178" i="42" l="1"/>
  <c r="B48" i="42"/>
  <c r="I587" i="42"/>
  <c r="S48" i="42"/>
  <c r="AJ48" i="42" s="1"/>
  <c r="S587" i="42" l="1"/>
  <c r="I48" i="42"/>
  <c r="D86" i="42" l="1"/>
  <c r="D8" i="42" s="1"/>
  <c r="N86" i="42" l="1"/>
  <c r="N8" i="42" s="1"/>
  <c r="B86" i="42" l="1"/>
  <c r="I580" i="42"/>
  <c r="L86" i="42" l="1"/>
  <c r="S580" i="42"/>
  <c r="B8" i="42"/>
  <c r="L8" i="42" l="1"/>
  <c r="D100" i="42" l="1"/>
  <c r="D22" i="42" s="1"/>
  <c r="N100" i="42" l="1"/>
  <c r="N22" i="42" s="1"/>
  <c r="B100" i="42" l="1"/>
  <c r="I594" i="42"/>
  <c r="L100" i="42" l="1"/>
  <c r="S594" i="42"/>
  <c r="B22" i="42"/>
  <c r="L22" i="42" l="1"/>
  <c r="D90" i="42" l="1"/>
  <c r="D12" i="42" s="1"/>
  <c r="N90" i="42" l="1"/>
  <c r="N12" i="42" s="1"/>
  <c r="B90" i="42" l="1"/>
  <c r="I584" i="42"/>
  <c r="L90" i="42" l="1"/>
  <c r="S584" i="42"/>
  <c r="B12" i="42"/>
  <c r="L12" i="42" l="1"/>
  <c r="D94" i="42" l="1"/>
  <c r="D16" i="42" s="1"/>
  <c r="N94" i="42" l="1"/>
  <c r="N16" i="42" s="1"/>
  <c r="B94" i="42" l="1"/>
  <c r="I588" i="42"/>
  <c r="D89" i="42"/>
  <c r="D11" i="42" s="1"/>
  <c r="L94" i="42" l="1"/>
  <c r="S588" i="42"/>
  <c r="B16" i="42"/>
  <c r="N89" i="42"/>
  <c r="N11" i="42" s="1"/>
  <c r="B89" i="42" l="1"/>
  <c r="I583" i="42"/>
  <c r="L16" i="42"/>
  <c r="L89" i="42" l="1"/>
  <c r="S583" i="42"/>
  <c r="B11" i="42"/>
  <c r="L11" i="42" l="1"/>
  <c r="AA39" i="42" l="1"/>
  <c r="AH39" i="42"/>
  <c r="AG39" i="42"/>
  <c r="I533" i="42"/>
  <c r="AC39" i="42"/>
  <c r="I455" i="42"/>
  <c r="AD39" i="42"/>
  <c r="AI273" i="42"/>
  <c r="V39" i="42"/>
  <c r="AI117" i="42"/>
  <c r="AI351" i="42"/>
  <c r="AI247" i="42"/>
  <c r="AI143" i="42"/>
  <c r="AI221" i="42"/>
  <c r="AI403" i="42"/>
  <c r="AI325" i="42"/>
  <c r="AE39" i="42"/>
  <c r="W39" i="42"/>
  <c r="X39" i="42" l="1"/>
  <c r="AI299" i="42"/>
  <c r="AF39" i="42"/>
  <c r="AI429" i="42"/>
  <c r="AI169" i="42"/>
  <c r="Z39" i="42"/>
  <c r="AI39" i="42" s="1"/>
  <c r="S221" i="42"/>
  <c r="AI195" i="42"/>
  <c r="Y39" i="42"/>
  <c r="S351" i="42"/>
  <c r="AI377" i="42"/>
  <c r="L39" i="42"/>
  <c r="S117" i="42"/>
  <c r="AI411" i="42"/>
  <c r="AI255" i="42"/>
  <c r="AI333" i="42"/>
  <c r="S429" i="42"/>
  <c r="AI229" i="42"/>
  <c r="AI177" i="42"/>
  <c r="S195" i="42"/>
  <c r="AI281" i="42"/>
  <c r="S143" i="42"/>
  <c r="AI359" i="42"/>
  <c r="D99" i="42"/>
  <c r="S299" i="42" l="1"/>
  <c r="R39" i="42"/>
  <c r="S403" i="42"/>
  <c r="AI385" i="42"/>
  <c r="O39" i="42"/>
  <c r="S273" i="42"/>
  <c r="S325" i="42"/>
  <c r="AD47" i="42"/>
  <c r="AE47" i="42"/>
  <c r="S247" i="42"/>
  <c r="N39" i="42"/>
  <c r="Q39" i="42"/>
  <c r="S377" i="42"/>
  <c r="I143" i="42"/>
  <c r="I377" i="42"/>
  <c r="V47" i="42"/>
  <c r="AI125" i="42"/>
  <c r="I403" i="42"/>
  <c r="S411" i="42"/>
  <c r="I299" i="42"/>
  <c r="I195" i="42"/>
  <c r="AG47" i="42"/>
  <c r="C39" i="42"/>
  <c r="I463" i="42"/>
  <c r="M39" i="42"/>
  <c r="H39" i="42"/>
  <c r="D91" i="42"/>
  <c r="I585" i="42"/>
  <c r="S169" i="42"/>
  <c r="E39" i="42"/>
  <c r="I429" i="42"/>
  <c r="Y47" i="42"/>
  <c r="AA47" i="42"/>
  <c r="I351" i="42"/>
  <c r="I541" i="42"/>
  <c r="I169" i="42"/>
  <c r="S385" i="42"/>
  <c r="AC47" i="42"/>
  <c r="I221" i="42"/>
  <c r="AH47" i="42"/>
  <c r="I484" i="42"/>
  <c r="F68" i="42"/>
  <c r="Z47" i="42"/>
  <c r="I325" i="42"/>
  <c r="AI151" i="42"/>
  <c r="I481" i="42"/>
  <c r="F65" i="42"/>
  <c r="I247" i="42"/>
  <c r="AI307" i="42"/>
  <c r="D39" i="42"/>
  <c r="W47" i="42"/>
  <c r="I273" i="42"/>
  <c r="G39" i="42"/>
  <c r="L13" i="42"/>
  <c r="N99" i="42"/>
  <c r="X47" i="42" l="1"/>
  <c r="S333" i="42"/>
  <c r="S255" i="42"/>
  <c r="AI437" i="42"/>
  <c r="AF47" i="42"/>
  <c r="S281" i="42"/>
  <c r="S359" i="42"/>
  <c r="S229" i="42"/>
  <c r="D13" i="42"/>
  <c r="S177" i="42"/>
  <c r="N91" i="42"/>
  <c r="N13" i="42" s="1"/>
  <c r="S585" i="42"/>
  <c r="AI47" i="42"/>
  <c r="I359" i="42"/>
  <c r="I281" i="42"/>
  <c r="M47" i="42"/>
  <c r="I177" i="42"/>
  <c r="F16" i="42"/>
  <c r="I68" i="42"/>
  <c r="I385" i="42"/>
  <c r="I117" i="42"/>
  <c r="Q47" i="42"/>
  <c r="AI203" i="42"/>
  <c r="F13" i="42"/>
  <c r="I65" i="42"/>
  <c r="I229" i="42"/>
  <c r="B39" i="42"/>
  <c r="L47" i="42"/>
  <c r="S125" i="42"/>
  <c r="R47" i="42"/>
  <c r="I411" i="42"/>
  <c r="I255" i="42"/>
  <c r="I333" i="42"/>
  <c r="S151" i="42"/>
  <c r="B99" i="42"/>
  <c r="I593" i="42"/>
  <c r="S39" i="42"/>
  <c r="AJ39" i="42" s="1"/>
  <c r="S203" i="42" l="1"/>
  <c r="S307" i="42"/>
  <c r="O47" i="42"/>
  <c r="S437" i="42"/>
  <c r="L99" i="42"/>
  <c r="S593" i="42"/>
  <c r="I489" i="42"/>
  <c r="F73" i="42"/>
  <c r="G47" i="42"/>
  <c r="I203" i="42"/>
  <c r="N47" i="42"/>
  <c r="N21" i="42" s="1"/>
  <c r="C47" i="42"/>
  <c r="D47" i="42"/>
  <c r="D21" i="42" s="1"/>
  <c r="B13" i="42"/>
  <c r="I39" i="42"/>
  <c r="L21" i="42"/>
  <c r="I437" i="42"/>
  <c r="E47" i="42"/>
  <c r="H47" i="42"/>
  <c r="I307" i="42"/>
  <c r="I151" i="42"/>
  <c r="S47" i="42" l="1"/>
  <c r="AJ47" i="42" s="1"/>
  <c r="F21" i="42"/>
  <c r="I73" i="42"/>
  <c r="I125" i="42"/>
  <c r="B47" i="42"/>
  <c r="B21" i="42" l="1"/>
  <c r="I47" i="42"/>
  <c r="AA36" i="40"/>
  <c r="Z36" i="40"/>
  <c r="AF36" i="40"/>
  <c r="X36" i="40"/>
  <c r="Y36" i="40"/>
  <c r="AE36" i="40" l="1"/>
  <c r="AG36" i="40"/>
  <c r="W36" i="40"/>
  <c r="AC36" i="40"/>
  <c r="AH36" i="40"/>
  <c r="AD36" i="40"/>
  <c r="M36" i="40"/>
  <c r="R36" i="40"/>
  <c r="N36" i="40"/>
  <c r="N10" i="40" s="1"/>
  <c r="O36" i="40"/>
  <c r="Q36" i="40"/>
  <c r="AI192" i="40" l="1"/>
  <c r="V36" i="40"/>
  <c r="AI36" i="40" s="1"/>
  <c r="S192" i="40"/>
  <c r="L36" i="40"/>
  <c r="L10" i="40" l="1"/>
  <c r="S36" i="40"/>
  <c r="AJ36" i="40" s="1"/>
  <c r="G36" i="40"/>
  <c r="E36" i="40"/>
  <c r="H36" i="40"/>
  <c r="B36" i="40"/>
  <c r="C36" i="40"/>
  <c r="D36" i="40"/>
  <c r="D10" i="40" s="1"/>
  <c r="B10" i="40" l="1"/>
  <c r="I36" i="40"/>
  <c r="I192" i="40"/>
  <c r="I560" i="40" l="1"/>
  <c r="I632" i="40" l="1"/>
  <c r="S632" i="40" l="1"/>
  <c r="I561" i="40" l="1"/>
  <c r="F67" i="40"/>
  <c r="F15" i="40" l="1"/>
  <c r="I67" i="40"/>
  <c r="P93" i="40"/>
  <c r="I647" i="40" l="1"/>
  <c r="I648" i="40"/>
  <c r="S648" i="40" l="1"/>
  <c r="S647" i="40"/>
  <c r="D102" i="40" l="1"/>
  <c r="D101" i="40"/>
  <c r="N101" i="40" l="1"/>
  <c r="N102" i="40"/>
  <c r="I567" i="40" l="1"/>
  <c r="I515" i="40"/>
  <c r="I507" i="40" l="1"/>
  <c r="I559" i="40"/>
  <c r="F91" i="40" l="1"/>
  <c r="F106" i="40" s="1"/>
  <c r="F652" i="40"/>
  <c r="I637" i="40"/>
  <c r="B91" i="40"/>
  <c r="S637" i="40" l="1"/>
  <c r="L91" i="40"/>
  <c r="P91" i="40"/>
  <c r="P652" i="40"/>
  <c r="I566" i="36" l="1"/>
  <c r="I540" i="36"/>
  <c r="I514" i="36"/>
  <c r="I562" i="36" l="1"/>
  <c r="I510" i="36"/>
  <c r="I458" i="36"/>
  <c r="I536" i="36"/>
  <c r="I534" i="36" l="1"/>
  <c r="I456" i="36"/>
  <c r="I508" i="36"/>
  <c r="I507" i="36" l="1"/>
  <c r="I533" i="36"/>
  <c r="F91" i="36"/>
  <c r="F106" i="36" s="1"/>
  <c r="F652" i="36"/>
  <c r="I559" i="36"/>
  <c r="C91" i="36"/>
  <c r="H91" i="36"/>
  <c r="G91" i="36"/>
  <c r="I637" i="36" l="1"/>
  <c r="B91" i="36"/>
  <c r="I140" i="36"/>
  <c r="G86" i="36" l="1"/>
  <c r="C86" i="36"/>
  <c r="H86" i="36"/>
  <c r="E86" i="36"/>
  <c r="I632" i="36" l="1"/>
  <c r="I619" i="36" l="1"/>
  <c r="D98" i="41" l="1"/>
  <c r="I592" i="40" l="1"/>
  <c r="N98" i="41"/>
  <c r="B98" i="41" l="1"/>
  <c r="I592" i="41"/>
  <c r="L98" i="41" l="1"/>
  <c r="F60" i="40" l="1"/>
  <c r="I450" i="40"/>
  <c r="F72" i="41"/>
  <c r="I462" i="41"/>
  <c r="F72" i="40"/>
  <c r="I462" i="40"/>
  <c r="F60" i="41"/>
  <c r="I450" i="41"/>
  <c r="P86" i="40" l="1"/>
  <c r="P8" i="40" s="1"/>
  <c r="P98" i="41"/>
  <c r="S592" i="41"/>
  <c r="F20" i="41"/>
  <c r="I72" i="41"/>
  <c r="F8" i="41"/>
  <c r="I60" i="41"/>
  <c r="P98" i="40"/>
  <c r="S592" i="40"/>
  <c r="F20" i="40"/>
  <c r="I72" i="40"/>
  <c r="P86" i="41"/>
  <c r="P8" i="41" s="1"/>
  <c r="F8" i="40"/>
  <c r="I60" i="40"/>
  <c r="I450" i="1" l="1"/>
  <c r="F60" i="1"/>
  <c r="I60" i="1" l="1"/>
  <c r="I449" i="1"/>
  <c r="F59" i="1"/>
  <c r="I59" i="1" l="1"/>
  <c r="F7" i="1"/>
  <c r="I204" i="1" l="1"/>
  <c r="H48" i="1" l="1"/>
  <c r="H22" i="1" s="1"/>
  <c r="C48" i="1"/>
  <c r="C22" i="1" s="1"/>
  <c r="G48" i="1"/>
  <c r="G22" i="1" s="1"/>
  <c r="D48" i="1"/>
  <c r="E48" i="1"/>
  <c r="E22" i="1" s="1"/>
  <c r="I152" i="1" l="1"/>
  <c r="B48" i="1"/>
  <c r="I48" i="1" l="1"/>
  <c r="AI331" i="41" l="1"/>
  <c r="AI435" i="41"/>
  <c r="AI253" i="41"/>
  <c r="AI227" i="41"/>
  <c r="AI383" i="41"/>
  <c r="AI409" i="41"/>
  <c r="AI305" i="41"/>
  <c r="AI201" i="41"/>
  <c r="AI279" i="41"/>
  <c r="AA45" i="41"/>
  <c r="Z45" i="41"/>
  <c r="AI357" i="41" l="1"/>
  <c r="Y45" i="41"/>
  <c r="AD42" i="41"/>
  <c r="AI175" i="41"/>
  <c r="AI149" i="41"/>
  <c r="AI254" i="41"/>
  <c r="V45" i="41"/>
  <c r="AE42" i="41"/>
  <c r="AI172" i="41"/>
  <c r="AI354" i="41"/>
  <c r="AI436" i="41"/>
  <c r="AD45" i="41"/>
  <c r="AA42" i="41"/>
  <c r="AI224" i="41"/>
  <c r="AI276" i="41"/>
  <c r="AI332" i="41"/>
  <c r="AG45" i="41"/>
  <c r="AC42" i="41"/>
  <c r="AI150" i="41"/>
  <c r="AI358" i="41"/>
  <c r="AI228" i="41"/>
  <c r="AF45" i="41"/>
  <c r="W45" i="41"/>
  <c r="AH42" i="41"/>
  <c r="AG42" i="41"/>
  <c r="AI302" i="41"/>
  <c r="AI202" i="41"/>
  <c r="AI306" i="41"/>
  <c r="AI410" i="41"/>
  <c r="AH45" i="41"/>
  <c r="AI176" i="41"/>
  <c r="AI280" i="41"/>
  <c r="AI384" i="41"/>
  <c r="X45" i="41"/>
  <c r="V42" i="41"/>
  <c r="AI120" i="41"/>
  <c r="W42" i="41"/>
  <c r="AE45" i="41"/>
  <c r="AC45" i="41"/>
  <c r="S305" i="41"/>
  <c r="Z42" i="41"/>
  <c r="AI380" i="41"/>
  <c r="AI432" i="41"/>
  <c r="AI198" i="41"/>
  <c r="S331" i="41"/>
  <c r="S409" i="41"/>
  <c r="Z46" i="41"/>
  <c r="AA46" i="41"/>
  <c r="N45" i="41"/>
  <c r="AF42" i="41" l="1"/>
  <c r="AI328" i="41"/>
  <c r="AI406" i="41"/>
  <c r="AI123" i="41"/>
  <c r="S227" i="41"/>
  <c r="AI45" i="41"/>
  <c r="S149" i="41"/>
  <c r="X42" i="41"/>
  <c r="AI42" i="41" s="1"/>
  <c r="S383" i="41"/>
  <c r="Y42" i="41"/>
  <c r="S253" i="41"/>
  <c r="S201" i="41"/>
  <c r="S279" i="41"/>
  <c r="S435" i="41"/>
  <c r="AI250" i="41"/>
  <c r="AI146" i="41"/>
  <c r="S357" i="41"/>
  <c r="S175" i="41"/>
  <c r="AE46" i="41"/>
  <c r="I357" i="41"/>
  <c r="AI353" i="41"/>
  <c r="V46" i="41"/>
  <c r="AI46" i="41" s="1"/>
  <c r="I175" i="41"/>
  <c r="AI431" i="41"/>
  <c r="AI275" i="41"/>
  <c r="L45" i="41"/>
  <c r="S123" i="41"/>
  <c r="I305" i="41"/>
  <c r="AI405" i="41"/>
  <c r="AF46" i="41"/>
  <c r="S302" i="41"/>
  <c r="Q45" i="41"/>
  <c r="AI327" i="41"/>
  <c r="AI223" i="41"/>
  <c r="R45" i="41"/>
  <c r="AC46" i="41"/>
  <c r="I435" i="41"/>
  <c r="I253" i="41"/>
  <c r="I383" i="41"/>
  <c r="I201" i="41"/>
  <c r="AD46" i="41"/>
  <c r="S228" i="41"/>
  <c r="AI301" i="41"/>
  <c r="I331" i="41"/>
  <c r="O45" i="41"/>
  <c r="I149" i="41"/>
  <c r="W46" i="41"/>
  <c r="Y46" i="41"/>
  <c r="S332" i="41"/>
  <c r="R42" i="41"/>
  <c r="S280" i="41"/>
  <c r="M45" i="41"/>
  <c r="I409" i="41"/>
  <c r="AG46" i="41"/>
  <c r="S406" i="41"/>
  <c r="L42" i="41"/>
  <c r="S120" i="41"/>
  <c r="I227" i="41"/>
  <c r="I279" i="41"/>
  <c r="S380" i="41"/>
  <c r="AI379" i="41"/>
  <c r="X46" i="41"/>
  <c r="AH46" i="41"/>
  <c r="AA41" i="41"/>
  <c r="S224" i="41" l="1"/>
  <c r="S254" i="41"/>
  <c r="X41" i="41"/>
  <c r="S436" i="41"/>
  <c r="AI171" i="41"/>
  <c r="S306" i="41"/>
  <c r="S354" i="41"/>
  <c r="S150" i="41"/>
  <c r="S276" i="41"/>
  <c r="O42" i="41"/>
  <c r="AI145" i="41"/>
  <c r="S410" i="41"/>
  <c r="AI197" i="41"/>
  <c r="S384" i="41"/>
  <c r="S176" i="41"/>
  <c r="S250" i="41"/>
  <c r="M42" i="41"/>
  <c r="S202" i="41"/>
  <c r="Q42" i="41"/>
  <c r="AI249" i="41"/>
  <c r="S358" i="41"/>
  <c r="S432" i="41"/>
  <c r="S146" i="41"/>
  <c r="S328" i="41"/>
  <c r="I280" i="41"/>
  <c r="AC41" i="41"/>
  <c r="S172" i="41"/>
  <c r="M46" i="41"/>
  <c r="H45" i="41"/>
  <c r="I380" i="41"/>
  <c r="I306" i="41"/>
  <c r="V41" i="41"/>
  <c r="N46" i="41"/>
  <c r="N20" i="41" s="1"/>
  <c r="I276" i="41"/>
  <c r="O46" i="41"/>
  <c r="E45" i="41"/>
  <c r="I406" i="41"/>
  <c r="AH41" i="41"/>
  <c r="Z41" i="41"/>
  <c r="I432" i="41"/>
  <c r="I150" i="41"/>
  <c r="I358" i="41"/>
  <c r="W41" i="41"/>
  <c r="R46" i="41"/>
  <c r="N42" i="41"/>
  <c r="H42" i="41"/>
  <c r="E42" i="41"/>
  <c r="I332" i="41"/>
  <c r="S198" i="41"/>
  <c r="S327" i="41"/>
  <c r="S45" i="41"/>
  <c r="AJ45" i="41" s="1"/>
  <c r="I224" i="41"/>
  <c r="G42" i="41"/>
  <c r="L46" i="41"/>
  <c r="S124" i="41"/>
  <c r="I384" i="41"/>
  <c r="I328" i="41"/>
  <c r="D45" i="41"/>
  <c r="I254" i="41"/>
  <c r="C45" i="41"/>
  <c r="AD41" i="41"/>
  <c r="AE41" i="41"/>
  <c r="I436" i="41"/>
  <c r="I302" i="41"/>
  <c r="I176" i="41"/>
  <c r="I146" i="41"/>
  <c r="G45" i="41"/>
  <c r="I198" i="41"/>
  <c r="AF41" i="41"/>
  <c r="I228" i="41"/>
  <c r="D42" i="41"/>
  <c r="I250" i="41"/>
  <c r="I202" i="41"/>
  <c r="I410" i="41"/>
  <c r="Y41" i="41"/>
  <c r="Q46" i="41"/>
  <c r="B45" i="41"/>
  <c r="I172" i="41"/>
  <c r="I354" i="41"/>
  <c r="I591" i="41"/>
  <c r="AG41" i="41"/>
  <c r="C42" i="41"/>
  <c r="S197" i="41"/>
  <c r="S249" i="41"/>
  <c r="AI124" i="41"/>
  <c r="S431" i="41" l="1"/>
  <c r="S405" i="41"/>
  <c r="I123" i="41"/>
  <c r="S301" i="41"/>
  <c r="N41" i="41"/>
  <c r="N15" i="41" s="1"/>
  <c r="S275" i="41"/>
  <c r="S223" i="41"/>
  <c r="B42" i="41"/>
  <c r="I42" i="41" s="1"/>
  <c r="S145" i="41"/>
  <c r="S171" i="41"/>
  <c r="S379" i="41"/>
  <c r="S353" i="41"/>
  <c r="I379" i="41"/>
  <c r="R41" i="41"/>
  <c r="L41" i="41"/>
  <c r="S119" i="41"/>
  <c r="S42" i="41"/>
  <c r="AJ42" i="41" s="1"/>
  <c r="I301" i="41"/>
  <c r="I431" i="41"/>
  <c r="AI119" i="41"/>
  <c r="Q41" i="41"/>
  <c r="I223" i="41"/>
  <c r="D46" i="41"/>
  <c r="D20" i="41" s="1"/>
  <c r="AI41" i="41"/>
  <c r="I327" i="41"/>
  <c r="H46" i="41"/>
  <c r="O41" i="41"/>
  <c r="I197" i="41"/>
  <c r="S591" i="41"/>
  <c r="I171" i="41"/>
  <c r="B46" i="41"/>
  <c r="I45" i="41"/>
  <c r="M41" i="41"/>
  <c r="I275" i="41"/>
  <c r="C46" i="41"/>
  <c r="I145" i="41"/>
  <c r="I405" i="41"/>
  <c r="E46" i="41"/>
  <c r="I249" i="41"/>
  <c r="I353" i="41"/>
  <c r="G46" i="41"/>
  <c r="I120" i="41"/>
  <c r="L20" i="41"/>
  <c r="S46" i="41"/>
  <c r="AJ46" i="41" s="1"/>
  <c r="L15" i="41" l="1"/>
  <c r="S41" i="41"/>
  <c r="AJ41" i="41" s="1"/>
  <c r="D41" i="41"/>
  <c r="D15" i="41" s="1"/>
  <c r="E41" i="41"/>
  <c r="H41" i="41"/>
  <c r="I124" i="41"/>
  <c r="C41" i="41"/>
  <c r="B41" i="41"/>
  <c r="G41" i="41"/>
  <c r="B20" i="41"/>
  <c r="I46" i="41"/>
  <c r="V46" i="40" l="1"/>
  <c r="AI124" i="40"/>
  <c r="AI228" i="40"/>
  <c r="AH46" i="40"/>
  <c r="AE46" i="40"/>
  <c r="AF46" i="40"/>
  <c r="AA46" i="40"/>
  <c r="AG46" i="40"/>
  <c r="W46" i="40"/>
  <c r="AD46" i="40"/>
  <c r="AC46" i="40"/>
  <c r="I119" i="41"/>
  <c r="AI436" i="40"/>
  <c r="Z46" i="40"/>
  <c r="AI410" i="40"/>
  <c r="B15" i="41"/>
  <c r="I41" i="41"/>
  <c r="AI254" i="40"/>
  <c r="AI306" i="40" l="1"/>
  <c r="X46" i="40"/>
  <c r="AI280" i="40"/>
  <c r="Y46" i="40"/>
  <c r="AI176" i="40"/>
  <c r="AI332" i="40"/>
  <c r="AI202" i="40"/>
  <c r="AI384" i="40"/>
  <c r="AI358" i="40"/>
  <c r="AI120" i="40"/>
  <c r="AI172" i="40"/>
  <c r="AI119" i="40"/>
  <c r="AI302" i="40"/>
  <c r="AI198" i="40"/>
  <c r="AI197" i="40"/>
  <c r="AI249" i="40"/>
  <c r="S176" i="40"/>
  <c r="AI276" i="40"/>
  <c r="L46" i="40"/>
  <c r="S124" i="40"/>
  <c r="AI353" i="40"/>
  <c r="AI354" i="40"/>
  <c r="S280" i="40"/>
  <c r="Q46" i="40"/>
  <c r="AI150" i="40"/>
  <c r="S254" i="40"/>
  <c r="S358" i="40"/>
  <c r="AI275" i="40"/>
  <c r="S202" i="40"/>
  <c r="AI46" i="40"/>
  <c r="AD41" i="40"/>
  <c r="AC41" i="40"/>
  <c r="AH41" i="40"/>
  <c r="AC42" i="40"/>
  <c r="AD42" i="40" l="1"/>
  <c r="AE42" i="40"/>
  <c r="AA42" i="40"/>
  <c r="AA41" i="40"/>
  <c r="AG41" i="40"/>
  <c r="AI379" i="40"/>
  <c r="Z42" i="40"/>
  <c r="R46" i="40"/>
  <c r="S46" i="40" s="1"/>
  <c r="AJ46" i="40" s="1"/>
  <c r="N46" i="40"/>
  <c r="AG42" i="40"/>
  <c r="W41" i="40"/>
  <c r="O46" i="40"/>
  <c r="AH42" i="40"/>
  <c r="AE41" i="40"/>
  <c r="S436" i="40"/>
  <c r="S228" i="40"/>
  <c r="S384" i="40"/>
  <c r="S410" i="40"/>
  <c r="W42" i="40"/>
  <c r="AI250" i="40"/>
  <c r="AI406" i="40"/>
  <c r="S150" i="40"/>
  <c r="V42" i="40"/>
  <c r="Z41" i="40"/>
  <c r="S306" i="40"/>
  <c r="S332" i="40"/>
  <c r="I176" i="40"/>
  <c r="AI405" i="40"/>
  <c r="V41" i="40"/>
  <c r="I280" i="40"/>
  <c r="C46" i="40"/>
  <c r="M46" i="40"/>
  <c r="I384" i="40"/>
  <c r="I358" i="40"/>
  <c r="S353" i="40"/>
  <c r="AI146" i="40"/>
  <c r="S119" i="40"/>
  <c r="I228" i="40"/>
  <c r="D46" i="40"/>
  <c r="I150" i="40"/>
  <c r="S250" i="40"/>
  <c r="E46" i="40"/>
  <c r="S275" i="40"/>
  <c r="I254" i="40"/>
  <c r="I436" i="40"/>
  <c r="I410" i="40"/>
  <c r="AI223" i="40"/>
  <c r="AI327" i="40"/>
  <c r="AI431" i="40"/>
  <c r="S379" i="40"/>
  <c r="S172" i="40"/>
  <c r="H46" i="40"/>
  <c r="I306" i="40"/>
  <c r="I332" i="40"/>
  <c r="S120" i="40"/>
  <c r="I202" i="40"/>
  <c r="G46" i="40"/>
  <c r="AI380" i="40"/>
  <c r="AI432" i="40"/>
  <c r="L41" i="40"/>
  <c r="S198" i="40" l="1"/>
  <c r="B46" i="40"/>
  <c r="S276" i="40"/>
  <c r="AI224" i="40"/>
  <c r="AI301" i="40"/>
  <c r="S197" i="40"/>
  <c r="S249" i="40"/>
  <c r="S354" i="40"/>
  <c r="L42" i="40"/>
  <c r="S302" i="40"/>
  <c r="X42" i="40"/>
  <c r="S406" i="40"/>
  <c r="AI171" i="40"/>
  <c r="L15" i="40"/>
  <c r="AI42" i="40"/>
  <c r="I198" i="40"/>
  <c r="I353" i="40"/>
  <c r="I379" i="40"/>
  <c r="I124" i="40"/>
  <c r="D42" i="40"/>
  <c r="AF41" i="40"/>
  <c r="AF42" i="40"/>
  <c r="Y41" i="40"/>
  <c r="Y42" i="40"/>
  <c r="I146" i="40"/>
  <c r="S301" i="40"/>
  <c r="I354" i="40"/>
  <c r="AI328" i="40"/>
  <c r="M41" i="40"/>
  <c r="I197" i="40"/>
  <c r="X41" i="40"/>
  <c r="S432" i="40"/>
  <c r="I46" i="40"/>
  <c r="S146" i="40"/>
  <c r="I250" i="40"/>
  <c r="S328" i="40"/>
  <c r="I302" i="40"/>
  <c r="S223" i="40"/>
  <c r="AI145" i="40"/>
  <c r="E42" i="40"/>
  <c r="O42" i="40"/>
  <c r="I119" i="40"/>
  <c r="I172" i="40"/>
  <c r="I406" i="40"/>
  <c r="I249" i="40"/>
  <c r="I276" i="40"/>
  <c r="I275" i="40"/>
  <c r="AI41" i="40"/>
  <c r="S327" i="40" l="1"/>
  <c r="N42" i="40"/>
  <c r="S431" i="40"/>
  <c r="E41" i="40"/>
  <c r="S380" i="40"/>
  <c r="Q42" i="40"/>
  <c r="R42" i="40"/>
  <c r="M42" i="40"/>
  <c r="O41" i="40"/>
  <c r="S171" i="40"/>
  <c r="S405" i="40"/>
  <c r="I120" i="40"/>
  <c r="D41" i="40"/>
  <c r="D15" i="40" s="1"/>
  <c r="S42" i="40"/>
  <c r="AJ42" i="40" s="1"/>
  <c r="Q41" i="40"/>
  <c r="N41" i="40"/>
  <c r="N15" i="40" s="1"/>
  <c r="I431" i="40"/>
  <c r="R41" i="40"/>
  <c r="C41" i="40"/>
  <c r="I171" i="40"/>
  <c r="I301" i="40"/>
  <c r="H41" i="40"/>
  <c r="G41" i="40"/>
  <c r="S224" i="40"/>
  <c r="H42" i="40"/>
  <c r="I224" i="40"/>
  <c r="I328" i="40"/>
  <c r="I327" i="40"/>
  <c r="C42" i="40"/>
  <c r="I380" i="40"/>
  <c r="I223" i="40"/>
  <c r="I405" i="40"/>
  <c r="I432" i="40"/>
  <c r="S145" i="40"/>
  <c r="G42" i="40"/>
  <c r="AA38" i="41"/>
  <c r="AI402" i="41" l="1"/>
  <c r="AI168" i="41"/>
  <c r="W34" i="41"/>
  <c r="AD38" i="41"/>
  <c r="AC38" i="41"/>
  <c r="AG34" i="41"/>
  <c r="AD34" i="41"/>
  <c r="AI398" i="41"/>
  <c r="V38" i="41"/>
  <c r="AI116" i="41"/>
  <c r="AI246" i="41"/>
  <c r="V34" i="41"/>
  <c r="AI112" i="41"/>
  <c r="AI272" i="41"/>
  <c r="AI138" i="41"/>
  <c r="AE38" i="41"/>
  <c r="AH38" i="41"/>
  <c r="B42" i="40"/>
  <c r="AI190" i="41"/>
  <c r="Z34" i="41"/>
  <c r="AI164" i="41"/>
  <c r="W38" i="41"/>
  <c r="AC34" i="41"/>
  <c r="AI142" i="41"/>
  <c r="AI346" i="41"/>
  <c r="AA34" i="41"/>
  <c r="AE34" i="41"/>
  <c r="AH34" i="41"/>
  <c r="AI242" i="41"/>
  <c r="AI294" i="41"/>
  <c r="AI324" i="41"/>
  <c r="AI372" i="41"/>
  <c r="AG38" i="41"/>
  <c r="AI220" i="41"/>
  <c r="AI376" i="41"/>
  <c r="AI424" i="41"/>
  <c r="AI194" i="41"/>
  <c r="Z38" i="41"/>
  <c r="S41" i="40"/>
  <c r="AJ41" i="40" s="1"/>
  <c r="I145" i="40"/>
  <c r="B41" i="40"/>
  <c r="AF34" i="41" l="1"/>
  <c r="AI320" i="41"/>
  <c r="X34" i="41"/>
  <c r="Y38" i="41"/>
  <c r="AI428" i="41"/>
  <c r="AI216" i="41"/>
  <c r="AI298" i="41"/>
  <c r="AI350" i="41"/>
  <c r="AF38" i="41"/>
  <c r="Y34" i="41"/>
  <c r="S194" i="41"/>
  <c r="L38" i="41"/>
  <c r="S116" i="41"/>
  <c r="AI268" i="41"/>
  <c r="B15" i="40"/>
  <c r="I41" i="40"/>
  <c r="X38" i="41"/>
  <c r="AI38" i="41" s="1"/>
  <c r="I42" i="40"/>
  <c r="L34" i="41"/>
  <c r="S112" i="41"/>
  <c r="AI34" i="41"/>
  <c r="S298" i="41"/>
  <c r="S428" i="41"/>
  <c r="S246" i="41"/>
  <c r="S142" i="41"/>
  <c r="S324" i="41"/>
  <c r="S320" i="41"/>
  <c r="S346" i="41" l="1"/>
  <c r="R34" i="41"/>
  <c r="S242" i="41"/>
  <c r="S138" i="41"/>
  <c r="R38" i="41"/>
  <c r="S272" i="41"/>
  <c r="S376" i="41"/>
  <c r="S190" i="41"/>
  <c r="M38" i="41"/>
  <c r="O38" i="41"/>
  <c r="N34" i="41"/>
  <c r="S164" i="41"/>
  <c r="S350" i="41"/>
  <c r="S216" i="41"/>
  <c r="S294" i="41"/>
  <c r="O34" i="41"/>
  <c r="S34" i="41" s="1"/>
  <c r="AJ34" i="41" s="1"/>
  <c r="S268" i="41"/>
  <c r="S168" i="41"/>
  <c r="S398" i="41"/>
  <c r="Q38" i="41"/>
  <c r="Q34" i="41"/>
  <c r="S424" i="41"/>
  <c r="S372" i="41"/>
  <c r="S402" i="41"/>
  <c r="S220" i="41"/>
  <c r="N38" i="41"/>
  <c r="M34" i="41"/>
  <c r="I194" i="41"/>
  <c r="E34" i="41"/>
  <c r="I428" i="41"/>
  <c r="D38" i="41"/>
  <c r="AI282" i="41"/>
  <c r="I376" i="41"/>
  <c r="G34" i="41"/>
  <c r="AI126" i="41"/>
  <c r="I346" i="41"/>
  <c r="I320" i="41"/>
  <c r="C34" i="41"/>
  <c r="D34" i="41"/>
  <c r="I216" i="41"/>
  <c r="I190" i="41"/>
  <c r="I324" i="41"/>
  <c r="E38" i="41"/>
  <c r="I398" i="41"/>
  <c r="I298" i="41"/>
  <c r="AI438" i="41"/>
  <c r="I372" i="41"/>
  <c r="I402" i="41"/>
  <c r="C38" i="41"/>
  <c r="I272" i="41"/>
  <c r="AI178" i="41"/>
  <c r="I268" i="41"/>
  <c r="I142" i="41"/>
  <c r="I350" i="41"/>
  <c r="I220" i="41"/>
  <c r="H38" i="41"/>
  <c r="G38" i="41"/>
  <c r="AI308" i="41"/>
  <c r="H34" i="41"/>
  <c r="I138" i="41"/>
  <c r="S38" i="41"/>
  <c r="AJ38" i="41" s="1"/>
  <c r="I242" i="41"/>
  <c r="I294" i="41"/>
  <c r="I424" i="41"/>
  <c r="I164" i="41"/>
  <c r="I246" i="41"/>
  <c r="I168" i="41"/>
  <c r="AI362" i="40" l="1"/>
  <c r="I116" i="41"/>
  <c r="AI206" i="40"/>
  <c r="AI412" i="41"/>
  <c r="AI230" i="41"/>
  <c r="Y50" i="40"/>
  <c r="AI154" i="40"/>
  <c r="I112" i="41"/>
  <c r="B38" i="41"/>
  <c r="X50" i="40"/>
  <c r="S126" i="41"/>
  <c r="AI258" i="40"/>
  <c r="AA50" i="40"/>
  <c r="V50" i="40"/>
  <c r="AI128" i="40"/>
  <c r="I544" i="40"/>
  <c r="I465" i="40"/>
  <c r="AI284" i="40"/>
  <c r="AI232" i="40"/>
  <c r="AI414" i="40"/>
  <c r="Z50" i="40"/>
  <c r="AE50" i="40"/>
  <c r="S230" i="41"/>
  <c r="AI180" i="40"/>
  <c r="I466" i="40"/>
  <c r="S308" i="41"/>
  <c r="AH50" i="40"/>
  <c r="AD50" i="40"/>
  <c r="S178" i="41"/>
  <c r="AI310" i="40"/>
  <c r="B34" i="41"/>
  <c r="I491" i="40"/>
  <c r="AI336" i="40"/>
  <c r="AI388" i="40"/>
  <c r="AG50" i="40"/>
  <c r="AC50" i="40"/>
  <c r="I543" i="40"/>
  <c r="AI440" i="40"/>
  <c r="I492" i="40"/>
  <c r="S412" i="41"/>
  <c r="W50" i="40"/>
  <c r="AF50" i="40"/>
  <c r="S438" i="41"/>
  <c r="W49" i="40" l="1"/>
  <c r="S282" i="41"/>
  <c r="I230" i="41"/>
  <c r="I34" i="41"/>
  <c r="I518" i="40"/>
  <c r="AA49" i="40"/>
  <c r="AD49" i="40"/>
  <c r="Y49" i="40"/>
  <c r="I178" i="41"/>
  <c r="AI335" i="40"/>
  <c r="AI361" i="40"/>
  <c r="V49" i="40"/>
  <c r="AI127" i="40"/>
  <c r="I308" i="41"/>
  <c r="AC49" i="40"/>
  <c r="AI153" i="40"/>
  <c r="B101" i="40"/>
  <c r="I595" i="40"/>
  <c r="AI179" i="40"/>
  <c r="I282" i="41"/>
  <c r="AH49" i="40"/>
  <c r="I569" i="40"/>
  <c r="I126" i="41"/>
  <c r="I517" i="40"/>
  <c r="AI439" i="40"/>
  <c r="B102" i="40"/>
  <c r="I596" i="40"/>
  <c r="S128" i="40"/>
  <c r="AE49" i="40"/>
  <c r="AI413" i="40"/>
  <c r="I570" i="40"/>
  <c r="I38" i="41"/>
  <c r="Z49" i="40"/>
  <c r="AI231" i="40"/>
  <c r="I438" i="41"/>
  <c r="AG49" i="40"/>
  <c r="AI387" i="40"/>
  <c r="I412" i="41"/>
  <c r="F75" i="40"/>
  <c r="AI50" i="40"/>
  <c r="R49" i="40"/>
  <c r="S309" i="40"/>
  <c r="AF49" i="40" l="1"/>
  <c r="AI283" i="40"/>
  <c r="AI257" i="40"/>
  <c r="AI205" i="40"/>
  <c r="AI309" i="40"/>
  <c r="X49" i="40"/>
  <c r="S257" i="40"/>
  <c r="L49" i="40"/>
  <c r="S127" i="40"/>
  <c r="S335" i="40"/>
  <c r="L101" i="40"/>
  <c r="O49" i="40"/>
  <c r="L102" i="40"/>
  <c r="S439" i="40"/>
  <c r="S413" i="40"/>
  <c r="F23" i="40"/>
  <c r="I75" i="40"/>
  <c r="I128" i="40"/>
  <c r="AI334" i="41"/>
  <c r="S283" i="40"/>
  <c r="AI49" i="40"/>
  <c r="S205" i="40"/>
  <c r="Q49" i="40"/>
  <c r="AI152" i="41"/>
  <c r="S387" i="40"/>
  <c r="P102" i="40"/>
  <c r="P24" i="40" s="1"/>
  <c r="F76" i="40"/>
  <c r="P101" i="40"/>
  <c r="P23" i="40" s="1"/>
  <c r="M49" i="40"/>
  <c r="S153" i="40"/>
  <c r="AI386" i="41"/>
  <c r="S179" i="40"/>
  <c r="I439" i="40"/>
  <c r="I361" i="40"/>
  <c r="C49" i="40"/>
  <c r="I387" i="40"/>
  <c r="I335" i="40" l="1"/>
  <c r="I413" i="40"/>
  <c r="N49" i="40"/>
  <c r="N23" i="40" s="1"/>
  <c r="S231" i="40"/>
  <c r="S361" i="40"/>
  <c r="H49" i="40"/>
  <c r="S310" i="40"/>
  <c r="I205" i="40"/>
  <c r="S362" i="40"/>
  <c r="R50" i="40"/>
  <c r="AI360" i="41"/>
  <c r="I153" i="40"/>
  <c r="I309" i="40"/>
  <c r="L50" i="40"/>
  <c r="S595" i="40"/>
  <c r="I231" i="40"/>
  <c r="S152" i="41"/>
  <c r="S596" i="40"/>
  <c r="E49" i="40"/>
  <c r="S336" i="40"/>
  <c r="G49" i="40"/>
  <c r="S232" i="40"/>
  <c r="S386" i="41"/>
  <c r="I179" i="40"/>
  <c r="D49" i="40"/>
  <c r="D23" i="40" s="1"/>
  <c r="I283" i="40"/>
  <c r="I257" i="40"/>
  <c r="S414" i="40"/>
  <c r="F24" i="40"/>
  <c r="I76" i="40"/>
  <c r="L23" i="40"/>
  <c r="S49" i="40"/>
  <c r="AJ49" i="40" s="1"/>
  <c r="M50" i="40" l="1"/>
  <c r="S388" i="40"/>
  <c r="S284" i="40"/>
  <c r="S180" i="40"/>
  <c r="S440" i="40"/>
  <c r="Q50" i="40"/>
  <c r="S334" i="41"/>
  <c r="S258" i="40"/>
  <c r="S206" i="40"/>
  <c r="G50" i="40"/>
  <c r="H50" i="40"/>
  <c r="I336" i="40"/>
  <c r="I334" i="41"/>
  <c r="O50" i="40"/>
  <c r="I362" i="40"/>
  <c r="I152" i="41"/>
  <c r="I310" i="40"/>
  <c r="I414" i="40"/>
  <c r="I386" i="41"/>
  <c r="N50" i="40"/>
  <c r="N24" i="40" s="1"/>
  <c r="D50" i="40"/>
  <c r="D24" i="40" s="1"/>
  <c r="I284" i="40"/>
  <c r="I127" i="40"/>
  <c r="G52" i="40"/>
  <c r="I258" i="40"/>
  <c r="I180" i="40"/>
  <c r="I232" i="40"/>
  <c r="I388" i="40"/>
  <c r="S360" i="41"/>
  <c r="C50" i="40"/>
  <c r="L24" i="40"/>
  <c r="S50" i="40"/>
  <c r="AJ50" i="40" s="1"/>
  <c r="B49" i="40"/>
  <c r="I206" i="40"/>
  <c r="H52" i="40"/>
  <c r="E52" i="40"/>
  <c r="I440" i="40"/>
  <c r="E50" i="40"/>
  <c r="S154" i="40"/>
  <c r="B50" i="40" l="1"/>
  <c r="B23" i="40"/>
  <c r="I49" i="40"/>
  <c r="I154" i="40"/>
  <c r="B24" i="40"/>
  <c r="I50" i="40"/>
  <c r="D52" i="40"/>
  <c r="I130" i="40"/>
  <c r="I360" i="41"/>
  <c r="D26" i="40" l="1"/>
  <c r="I52" i="40"/>
  <c r="C51" i="5"/>
  <c r="C25" i="5" s="1"/>
  <c r="C262" i="5"/>
  <c r="D97" i="41"/>
  <c r="D19" i="41" s="1"/>
  <c r="C51" i="7" l="1"/>
  <c r="C25" i="7" s="1"/>
  <c r="C262" i="7"/>
  <c r="B51" i="3"/>
  <c r="B262" i="3"/>
  <c r="D51" i="7"/>
  <c r="D262" i="7"/>
  <c r="D50" i="1"/>
  <c r="D49" i="1"/>
  <c r="C49" i="1"/>
  <c r="C23" i="1" s="1"/>
  <c r="N97" i="41"/>
  <c r="N19" i="41" s="1"/>
  <c r="I643" i="41"/>
  <c r="D51" i="5" l="1"/>
  <c r="D262" i="5"/>
  <c r="D51" i="4"/>
  <c r="D262" i="4"/>
  <c r="D263" i="4" s="1"/>
  <c r="B25" i="3"/>
  <c r="I259" i="4"/>
  <c r="I262" i="4" s="1"/>
  <c r="B51" i="4"/>
  <c r="B262" i="4"/>
  <c r="I259" i="7"/>
  <c r="I262" i="7" s="1"/>
  <c r="D263" i="7" s="1"/>
  <c r="B51" i="7"/>
  <c r="B262" i="7"/>
  <c r="C51" i="6"/>
  <c r="C25" i="6" s="1"/>
  <c r="C262" i="6"/>
  <c r="D51" i="3"/>
  <c r="D262" i="3"/>
  <c r="D263" i="3" s="1"/>
  <c r="I259" i="6"/>
  <c r="I262" i="6" s="1"/>
  <c r="B51" i="6"/>
  <c r="B262" i="6"/>
  <c r="B97" i="41"/>
  <c r="I259" i="3"/>
  <c r="I262" i="3" s="1"/>
  <c r="D51" i="6"/>
  <c r="D262" i="6"/>
  <c r="I259" i="5"/>
  <c r="I262" i="5" s="1"/>
  <c r="B51" i="5"/>
  <c r="B262" i="5"/>
  <c r="C51" i="3"/>
  <c r="C25" i="3" s="1"/>
  <c r="C262" i="3"/>
  <c r="C51" i="4"/>
  <c r="C25" i="4" s="1"/>
  <c r="C262" i="4"/>
  <c r="C263" i="4" s="1"/>
  <c r="I636" i="40"/>
  <c r="I640" i="40"/>
  <c r="S643" i="41"/>
  <c r="I636" i="41"/>
  <c r="B263" i="6" l="1"/>
  <c r="D263" i="6"/>
  <c r="I263" i="3"/>
  <c r="F263" i="3"/>
  <c r="H263" i="3"/>
  <c r="G263" i="3"/>
  <c r="E263" i="3"/>
  <c r="C50" i="1"/>
  <c r="C24" i="1" s="1"/>
  <c r="B19" i="41"/>
  <c r="B263" i="4"/>
  <c r="B263" i="3"/>
  <c r="F263" i="5"/>
  <c r="I263" i="5"/>
  <c r="H263" i="5"/>
  <c r="G263" i="5"/>
  <c r="E263" i="5"/>
  <c r="C263" i="5"/>
  <c r="B25" i="4"/>
  <c r="I51" i="4"/>
  <c r="D263" i="5"/>
  <c r="F263" i="7"/>
  <c r="I263" i="7"/>
  <c r="G263" i="7"/>
  <c r="H263" i="7"/>
  <c r="E263" i="7"/>
  <c r="L97" i="41"/>
  <c r="C263" i="7"/>
  <c r="C263" i="3"/>
  <c r="F263" i="4"/>
  <c r="I263" i="4"/>
  <c r="H263" i="4"/>
  <c r="G263" i="4"/>
  <c r="E263" i="4"/>
  <c r="I631" i="40"/>
  <c r="I631" i="41"/>
  <c r="I51" i="6"/>
  <c r="B25" i="6"/>
  <c r="B263" i="7"/>
  <c r="I51" i="3"/>
  <c r="B25" i="5"/>
  <c r="I51" i="5"/>
  <c r="B263" i="5"/>
  <c r="C263" i="6"/>
  <c r="I263" i="6"/>
  <c r="F263" i="6"/>
  <c r="G263" i="6"/>
  <c r="H263" i="6"/>
  <c r="E263" i="6"/>
  <c r="B25" i="7"/>
  <c r="I51" i="7"/>
  <c r="I640" i="41"/>
  <c r="S636" i="41"/>
  <c r="S640" i="40"/>
  <c r="S636" i="40"/>
  <c r="S631" i="40" l="1"/>
  <c r="I257" i="1"/>
  <c r="B49" i="1"/>
  <c r="L19" i="41"/>
  <c r="S631" i="41"/>
  <c r="I258" i="1"/>
  <c r="B50" i="1"/>
  <c r="I635" i="40"/>
  <c r="S640" i="41"/>
  <c r="I49" i="1" l="1"/>
  <c r="I50" i="1"/>
  <c r="B24" i="1"/>
  <c r="S635" i="40"/>
  <c r="I635" i="41"/>
  <c r="S635" i="41" l="1"/>
  <c r="AI220" i="40" l="1"/>
  <c r="AC38" i="40"/>
  <c r="W38" i="40"/>
  <c r="V38" i="40"/>
  <c r="AI116" i="40"/>
  <c r="AA38" i="40"/>
  <c r="AI350" i="40"/>
  <c r="AE38" i="40"/>
  <c r="AD38" i="40"/>
  <c r="AI194" i="40"/>
  <c r="AH38" i="40"/>
  <c r="AI272" i="40"/>
  <c r="AG38" i="40"/>
  <c r="AI246" i="40"/>
  <c r="AI298" i="40"/>
  <c r="AI168" i="40"/>
  <c r="AI376" i="40"/>
  <c r="Z38" i="40"/>
  <c r="Y38" i="40" l="1"/>
  <c r="AF38" i="40"/>
  <c r="AI324" i="40"/>
  <c r="AI428" i="40"/>
  <c r="AI402" i="40"/>
  <c r="X38" i="40"/>
  <c r="L38" i="40"/>
  <c r="S116" i="40"/>
  <c r="AI142" i="40"/>
  <c r="N38" i="40"/>
  <c r="S428" i="40"/>
  <c r="S298" i="40"/>
  <c r="AI38" i="40"/>
  <c r="S402" i="40"/>
  <c r="S194" i="40"/>
  <c r="M38" i="40"/>
  <c r="R38" i="40" l="1"/>
  <c r="S350" i="40"/>
  <c r="S246" i="40"/>
  <c r="O38" i="40"/>
  <c r="S376" i="40"/>
  <c r="Q38" i="40"/>
  <c r="S324" i="40"/>
  <c r="S220" i="40"/>
  <c r="S168" i="40"/>
  <c r="S272" i="40"/>
  <c r="C38" i="40"/>
  <c r="G38" i="40"/>
  <c r="I402" i="40"/>
  <c r="I350" i="40"/>
  <c r="I194" i="40"/>
  <c r="S142" i="40"/>
  <c r="I324" i="40"/>
  <c r="I272" i="40"/>
  <c r="H38" i="40"/>
  <c r="I246" i="40"/>
  <c r="I168" i="40"/>
  <c r="I142" i="40"/>
  <c r="D38" i="40"/>
  <c r="E38" i="40"/>
  <c r="I376" i="40"/>
  <c r="I428" i="40"/>
  <c r="I298" i="40"/>
  <c r="I220" i="40"/>
  <c r="S38" i="40"/>
  <c r="AJ38" i="40" s="1"/>
  <c r="E41" i="2" l="1"/>
  <c r="C41" i="2"/>
  <c r="I145" i="2"/>
  <c r="B41" i="2"/>
  <c r="D41" i="2"/>
  <c r="I116" i="40"/>
  <c r="B38" i="40"/>
  <c r="E41" i="5"/>
  <c r="B15" i="2" l="1"/>
  <c r="I41" i="2"/>
  <c r="E41" i="6"/>
  <c r="I38" i="40"/>
  <c r="E41" i="4"/>
  <c r="C15" i="2"/>
  <c r="E41" i="3"/>
  <c r="E41" i="7"/>
  <c r="D15" i="2"/>
  <c r="E15" i="5"/>
  <c r="E15" i="2"/>
  <c r="D98" i="40"/>
  <c r="D20" i="40" s="1"/>
  <c r="D41" i="3" l="1"/>
  <c r="E15" i="4"/>
  <c r="D41" i="4"/>
  <c r="E15" i="7"/>
  <c r="E15" i="3"/>
  <c r="E15" i="6"/>
  <c r="C41" i="7"/>
  <c r="C41" i="5"/>
  <c r="D41" i="6"/>
  <c r="D41" i="7"/>
  <c r="C41" i="6"/>
  <c r="C41" i="3"/>
  <c r="C41" i="4"/>
  <c r="D41" i="5"/>
  <c r="I145" i="5"/>
  <c r="B41" i="5"/>
  <c r="I15" i="2"/>
  <c r="N98" i="40"/>
  <c r="N20" i="40" s="1"/>
  <c r="D15" i="5" l="1"/>
  <c r="D15" i="6"/>
  <c r="C15" i="7"/>
  <c r="I644" i="40"/>
  <c r="B98" i="40"/>
  <c r="C15" i="4"/>
  <c r="D15" i="4"/>
  <c r="I41" i="5"/>
  <c r="B15" i="5"/>
  <c r="I145" i="4"/>
  <c r="B41" i="4"/>
  <c r="I145" i="7"/>
  <c r="B41" i="7"/>
  <c r="C15" i="3"/>
  <c r="I145" i="6"/>
  <c r="B41" i="6"/>
  <c r="C15" i="5"/>
  <c r="C15" i="6"/>
  <c r="D15" i="7"/>
  <c r="I145" i="3"/>
  <c r="B41" i="3"/>
  <c r="D15" i="3"/>
  <c r="AH37" i="40" l="1"/>
  <c r="AG37" i="40"/>
  <c r="I41" i="7"/>
  <c r="B15" i="7"/>
  <c r="W37" i="40"/>
  <c r="B15" i="6"/>
  <c r="I41" i="6"/>
  <c r="AI245" i="40"/>
  <c r="S644" i="40"/>
  <c r="L98" i="40"/>
  <c r="Z37" i="40"/>
  <c r="AF37" i="40"/>
  <c r="AI219" i="40"/>
  <c r="B15" i="4"/>
  <c r="I41" i="4"/>
  <c r="AI401" i="40"/>
  <c r="AC37" i="40"/>
  <c r="AE37" i="40"/>
  <c r="V37" i="40"/>
  <c r="AI115" i="40"/>
  <c r="AI323" i="40"/>
  <c r="AI193" i="40"/>
  <c r="AI412" i="40"/>
  <c r="AA37" i="40"/>
  <c r="AD37" i="40"/>
  <c r="AI167" i="40"/>
  <c r="AI349" i="40"/>
  <c r="AI427" i="40"/>
  <c r="I41" i="3"/>
  <c r="B15" i="3"/>
  <c r="I15" i="5"/>
  <c r="B20" i="40"/>
  <c r="Y37" i="40" l="1"/>
  <c r="AI375" i="40"/>
  <c r="AI141" i="40"/>
  <c r="AI271" i="40"/>
  <c r="AI297" i="40"/>
  <c r="AI438" i="40"/>
  <c r="L37" i="40"/>
  <c r="S115" i="40"/>
  <c r="S297" i="40"/>
  <c r="S438" i="40"/>
  <c r="I15" i="3"/>
  <c r="X37" i="40"/>
  <c r="AI37" i="40" s="1"/>
  <c r="I15" i="6"/>
  <c r="AI126" i="40"/>
  <c r="S245" i="40"/>
  <c r="L20" i="40"/>
  <c r="I15" i="7"/>
  <c r="O37" i="40"/>
  <c r="I15" i="4"/>
  <c r="S167" i="40"/>
  <c r="S401" i="40" l="1"/>
  <c r="R37" i="40"/>
  <c r="S193" i="40"/>
  <c r="S412" i="40"/>
  <c r="S271" i="40"/>
  <c r="S349" i="40"/>
  <c r="Q37" i="40"/>
  <c r="M37" i="40"/>
  <c r="S37" i="40" s="1"/>
  <c r="AJ37" i="40" s="1"/>
  <c r="S141" i="40"/>
  <c r="S375" i="40"/>
  <c r="S323" i="40"/>
  <c r="S427" i="40"/>
  <c r="I438" i="40"/>
  <c r="I375" i="40"/>
  <c r="I141" i="40"/>
  <c r="I427" i="40"/>
  <c r="I297" i="40"/>
  <c r="I271" i="40"/>
  <c r="H37" i="40"/>
  <c r="N37" i="40"/>
  <c r="S219" i="40"/>
  <c r="I323" i="40"/>
  <c r="I219" i="40"/>
  <c r="I401" i="40"/>
  <c r="I412" i="40"/>
  <c r="I167" i="40"/>
  <c r="E37" i="40"/>
  <c r="D37" i="40"/>
  <c r="I193" i="40"/>
  <c r="I349" i="40"/>
  <c r="C37" i="40"/>
  <c r="S126" i="40"/>
  <c r="G37" i="40"/>
  <c r="I245" i="40"/>
  <c r="I115" i="40" l="1"/>
  <c r="B37" i="40"/>
  <c r="I126" i="40"/>
  <c r="I37" i="40" l="1"/>
  <c r="F59" i="40" l="1"/>
  <c r="I449" i="40"/>
  <c r="F59" i="41" l="1"/>
  <c r="I449" i="41"/>
  <c r="P85" i="40"/>
  <c r="F7" i="40"/>
  <c r="I59" i="40"/>
  <c r="P7" i="40" l="1"/>
  <c r="P85" i="41"/>
  <c r="F7" i="41"/>
  <c r="I59" i="41"/>
  <c r="AI423" i="41" l="1"/>
  <c r="AI167" i="41"/>
  <c r="AI427" i="41"/>
  <c r="AI297" i="41"/>
  <c r="AI401" i="41"/>
  <c r="AI375" i="41"/>
  <c r="P7" i="41"/>
  <c r="AI193" i="41"/>
  <c r="AI397" i="41"/>
  <c r="AI245" i="41"/>
  <c r="AI371" i="41"/>
  <c r="AI267" i="41"/>
  <c r="AI215" i="41"/>
  <c r="AI323" i="41"/>
  <c r="AI219" i="41"/>
  <c r="AI349" i="41"/>
  <c r="AA37" i="41"/>
  <c r="AI271" i="41" l="1"/>
  <c r="AI141" i="41"/>
  <c r="AG37" i="41"/>
  <c r="W37" i="41"/>
  <c r="V37" i="41"/>
  <c r="AC37" i="41"/>
  <c r="AF37" i="41"/>
  <c r="S245" i="41"/>
  <c r="AD37" i="41"/>
  <c r="AI293" i="41"/>
  <c r="S423" i="41"/>
  <c r="AE37" i="41"/>
  <c r="AI345" i="41"/>
  <c r="X37" i="41"/>
  <c r="S215" i="41"/>
  <c r="S267" i="41"/>
  <c r="S371" i="41"/>
  <c r="AH37" i="41"/>
  <c r="S141" i="41"/>
  <c r="Z37" i="41"/>
  <c r="S323" i="41"/>
  <c r="Y37" i="41"/>
  <c r="AI163" i="41"/>
  <c r="S397" i="41"/>
  <c r="S375" i="41"/>
  <c r="R37" i="41" l="1"/>
  <c r="S193" i="41"/>
  <c r="S349" i="41"/>
  <c r="S297" i="41"/>
  <c r="S401" i="41"/>
  <c r="S167" i="41"/>
  <c r="S271" i="41"/>
  <c r="S427" i="41"/>
  <c r="S219" i="41"/>
  <c r="S345" i="41"/>
  <c r="M37" i="41"/>
  <c r="I167" i="41"/>
  <c r="S163" i="41"/>
  <c r="I245" i="41"/>
  <c r="I401" i="41"/>
  <c r="G37" i="41"/>
  <c r="I215" i="41"/>
  <c r="I297" i="41"/>
  <c r="AI115" i="41"/>
  <c r="I371" i="41"/>
  <c r="I397" i="41"/>
  <c r="I375" i="41"/>
  <c r="I423" i="41"/>
  <c r="AI37" i="41"/>
  <c r="AI241" i="41"/>
  <c r="I267" i="41"/>
  <c r="I349" i="41"/>
  <c r="S293" i="41"/>
  <c r="O37" i="41"/>
  <c r="I193" i="41"/>
  <c r="I219" i="41"/>
  <c r="L37" i="41"/>
  <c r="S115" i="41"/>
  <c r="Q37" i="41"/>
  <c r="I323" i="41"/>
  <c r="I141" i="41"/>
  <c r="I271" i="41"/>
  <c r="N37" i="41"/>
  <c r="I427" i="41"/>
  <c r="I293" i="41" l="1"/>
  <c r="E37" i="41"/>
  <c r="AI319" i="41"/>
  <c r="B37" i="41"/>
  <c r="H37" i="41"/>
  <c r="I163" i="41"/>
  <c r="D37" i="41"/>
  <c r="I345" i="41"/>
  <c r="C37" i="41"/>
  <c r="AI111" i="41"/>
  <c r="AI189" i="41"/>
  <c r="S241" i="41"/>
  <c r="S37" i="41"/>
  <c r="AJ37" i="41" s="1"/>
  <c r="I37" i="41" l="1"/>
  <c r="S319" i="41"/>
  <c r="S111" i="41"/>
  <c r="I241" i="41"/>
  <c r="S189" i="41"/>
  <c r="I115" i="41"/>
  <c r="I189" i="41" l="1"/>
  <c r="I111" i="41"/>
  <c r="I319" i="41"/>
  <c r="D90" i="1" l="1"/>
  <c r="C90" i="1"/>
  <c r="B90" i="1" l="1"/>
  <c r="I90" i="1" s="1"/>
  <c r="I584" i="1"/>
  <c r="E93" i="1"/>
  <c r="I93" i="1" s="1"/>
  <c r="I587" i="1"/>
  <c r="I301" i="1" l="1"/>
  <c r="I145" i="1"/>
  <c r="I197" i="1"/>
  <c r="I353" i="1"/>
  <c r="I275" i="1"/>
  <c r="I431" i="1"/>
  <c r="I171" i="1"/>
  <c r="I405" i="1" l="1"/>
  <c r="I249" i="1"/>
  <c r="I379" i="1"/>
  <c r="I327" i="1"/>
  <c r="I220" i="1"/>
  <c r="E236" i="1"/>
  <c r="I402" i="1"/>
  <c r="C41" i="1"/>
  <c r="C15" i="1" s="1"/>
  <c r="E41" i="1"/>
  <c r="E15" i="1" s="1"/>
  <c r="I246" i="1"/>
  <c r="G41" i="1"/>
  <c r="G15" i="1" s="1"/>
  <c r="H41" i="1"/>
  <c r="H15" i="1" s="1"/>
  <c r="D41" i="1"/>
  <c r="D15" i="1" s="1"/>
  <c r="I324" i="1"/>
  <c r="I350" i="1"/>
  <c r="I194" i="1"/>
  <c r="I298" i="1"/>
  <c r="I272" i="1"/>
  <c r="I142" i="1"/>
  <c r="I428" i="1"/>
  <c r="B41" i="1" l="1"/>
  <c r="I168" i="1"/>
  <c r="B15" i="1"/>
  <c r="I15" i="1" s="1"/>
  <c r="I41" i="1"/>
  <c r="I376" i="1"/>
  <c r="I119" i="1"/>
  <c r="C38" i="1"/>
  <c r="C12" i="1" s="1"/>
  <c r="E38" i="1"/>
  <c r="E12" i="1" s="1"/>
  <c r="H38" i="1"/>
  <c r="H12" i="1" s="1"/>
  <c r="D38" i="1"/>
  <c r="D12" i="1" s="1"/>
  <c r="G38" i="1"/>
  <c r="G12" i="1" s="1"/>
  <c r="B38" i="1" l="1"/>
  <c r="I116" i="1"/>
  <c r="I38" i="1" l="1"/>
  <c r="B12" i="1"/>
  <c r="I12" i="1" s="1"/>
  <c r="I587" i="41" l="1"/>
  <c r="S587" i="41" l="1"/>
  <c r="I587" i="40" l="1"/>
  <c r="S587" i="40" l="1"/>
  <c r="AI360" i="40" l="1"/>
  <c r="AI256" i="40" l="1"/>
  <c r="S360" i="40"/>
  <c r="AI256" i="41"/>
  <c r="AI386" i="40"/>
  <c r="AI334" i="40"/>
  <c r="AA48" i="40"/>
  <c r="Z48" i="40"/>
  <c r="X48" i="41"/>
  <c r="Y48" i="41"/>
  <c r="AA48" i="41"/>
  <c r="AF48" i="41"/>
  <c r="Z48" i="41"/>
  <c r="AI204" i="40" l="1"/>
  <c r="W48" i="41"/>
  <c r="AG48" i="40"/>
  <c r="Y48" i="40"/>
  <c r="AF48" i="40"/>
  <c r="AH48" i="40"/>
  <c r="AE48" i="40"/>
  <c r="AD48" i="41"/>
  <c r="X48" i="40"/>
  <c r="I360" i="40"/>
  <c r="S204" i="40"/>
  <c r="AG48" i="41"/>
  <c r="W48" i="40"/>
  <c r="V48" i="41"/>
  <c r="AC48" i="40"/>
  <c r="AH48" i="41"/>
  <c r="AE48" i="41"/>
  <c r="AC48" i="41"/>
  <c r="AD48" i="40"/>
  <c r="N48" i="41"/>
  <c r="M48" i="41"/>
  <c r="R48" i="41"/>
  <c r="S334" i="40" l="1"/>
  <c r="S256" i="40"/>
  <c r="S386" i="40"/>
  <c r="O48" i="40"/>
  <c r="S256" i="41"/>
  <c r="N48" i="40"/>
  <c r="M48" i="40"/>
  <c r="O48" i="41"/>
  <c r="I334" i="40"/>
  <c r="AI152" i="40"/>
  <c r="V48" i="40"/>
  <c r="AI48" i="40" s="1"/>
  <c r="S152" i="40"/>
  <c r="L48" i="40"/>
  <c r="AI48" i="41"/>
  <c r="AI204" i="41"/>
  <c r="R48" i="40"/>
  <c r="S204" i="41"/>
  <c r="L48" i="41"/>
  <c r="I256" i="40"/>
  <c r="Q48" i="40"/>
  <c r="I204" i="40"/>
  <c r="I386" i="40"/>
  <c r="Q48" i="41"/>
  <c r="I256" i="41"/>
  <c r="D100" i="41"/>
  <c r="D100" i="40"/>
  <c r="H48" i="41" l="1"/>
  <c r="S48" i="41"/>
  <c r="AJ48" i="41" s="1"/>
  <c r="G48" i="41"/>
  <c r="B48" i="40"/>
  <c r="C48" i="40"/>
  <c r="S48" i="40"/>
  <c r="AJ48" i="40" s="1"/>
  <c r="D48" i="41"/>
  <c r="D22" i="41" s="1"/>
  <c r="D48" i="40"/>
  <c r="D22" i="40" s="1"/>
  <c r="C48" i="41"/>
  <c r="G48" i="40"/>
  <c r="H48" i="40"/>
  <c r="E48" i="41"/>
  <c r="E48" i="40"/>
  <c r="B48" i="41"/>
  <c r="N100" i="40"/>
  <c r="N22" i="40" s="1"/>
  <c r="N100" i="41"/>
  <c r="N22" i="41" s="1"/>
  <c r="I48" i="40" l="1"/>
  <c r="I48" i="41"/>
  <c r="I152" i="40"/>
  <c r="B100" i="40"/>
  <c r="I594" i="40"/>
  <c r="B100" i="41"/>
  <c r="B22" i="41" s="1"/>
  <c r="I594" i="41"/>
  <c r="I204" i="41"/>
  <c r="L100" i="41" l="1"/>
  <c r="S594" i="41"/>
  <c r="L100" i="40"/>
  <c r="S594" i="40"/>
  <c r="B22" i="40"/>
  <c r="L22" i="40" l="1"/>
  <c r="L22" i="41"/>
  <c r="I539" i="40" l="1"/>
  <c r="I461" i="40"/>
  <c r="I487" i="40"/>
  <c r="Z45" i="40" l="1"/>
  <c r="AC45" i="40"/>
  <c r="I565" i="40"/>
  <c r="AI357" i="40"/>
  <c r="AA45" i="40"/>
  <c r="W45" i="40"/>
  <c r="I513" i="40"/>
  <c r="AE45" i="40"/>
  <c r="AH45" i="40"/>
  <c r="AD45" i="40"/>
  <c r="AI175" i="40"/>
  <c r="AI409" i="40"/>
  <c r="AG45" i="40"/>
  <c r="AI279" i="40"/>
  <c r="AI435" i="40"/>
  <c r="X45" i="40"/>
  <c r="AI201" i="40"/>
  <c r="V45" i="40"/>
  <c r="AI123" i="40"/>
  <c r="AI331" i="40"/>
  <c r="AI383" i="40"/>
  <c r="AF45" i="40" l="1"/>
  <c r="AI305" i="40"/>
  <c r="AI227" i="40"/>
  <c r="AI253" i="40"/>
  <c r="Y45" i="40"/>
  <c r="F71" i="40"/>
  <c r="I71" i="40" s="1"/>
  <c r="S435" i="40"/>
  <c r="S253" i="40"/>
  <c r="AI149" i="40"/>
  <c r="F19" i="40"/>
  <c r="P97" i="40"/>
  <c r="S409" i="40"/>
  <c r="O45" i="40"/>
  <c r="L45" i="40"/>
  <c r="S123" i="40"/>
  <c r="R45" i="40"/>
  <c r="AI45" i="40"/>
  <c r="S227" i="40"/>
  <c r="S305" i="40"/>
  <c r="S175" i="40"/>
  <c r="D97" i="40"/>
  <c r="S383" i="40" l="1"/>
  <c r="M45" i="40"/>
  <c r="Q45" i="40"/>
  <c r="S357" i="40"/>
  <c r="N45" i="40"/>
  <c r="S45" i="40" s="1"/>
  <c r="AJ45" i="40" s="1"/>
  <c r="S279" i="40"/>
  <c r="S331" i="40"/>
  <c r="S201" i="40"/>
  <c r="I435" i="40"/>
  <c r="I175" i="40"/>
  <c r="I591" i="40"/>
  <c r="H45" i="40"/>
  <c r="I227" i="40"/>
  <c r="G45" i="40"/>
  <c r="S149" i="40"/>
  <c r="I253" i="40"/>
  <c r="D45" i="40"/>
  <c r="D19" i="40" s="1"/>
  <c r="E45" i="40"/>
  <c r="I331" i="40"/>
  <c r="I305" i="40"/>
  <c r="I279" i="40"/>
  <c r="I383" i="40"/>
  <c r="I409" i="40"/>
  <c r="I201" i="40"/>
  <c r="I149" i="40"/>
  <c r="C45" i="40"/>
  <c r="I357" i="40"/>
  <c r="I643" i="40"/>
  <c r="D52" i="2" l="1"/>
  <c r="D26" i="2" s="1"/>
  <c r="N97" i="40"/>
  <c r="N19" i="40" s="1"/>
  <c r="D314" i="2"/>
  <c r="B314" i="2"/>
  <c r="C52" i="2"/>
  <c r="C26" i="2" s="1"/>
  <c r="S591" i="40"/>
  <c r="I156" i="2"/>
  <c r="B52" i="2"/>
  <c r="E314" i="2"/>
  <c r="C314" i="2"/>
  <c r="I123" i="40"/>
  <c r="B45" i="40"/>
  <c r="B97" i="40"/>
  <c r="E314" i="3"/>
  <c r="S643" i="40"/>
  <c r="L97" i="40" l="1"/>
  <c r="E314" i="6"/>
  <c r="E52" i="2"/>
  <c r="E26" i="2" s="1"/>
  <c r="E314" i="5"/>
  <c r="E314" i="7"/>
  <c r="E314" i="4"/>
  <c r="L19" i="40"/>
  <c r="B26" i="2"/>
  <c r="I26" i="2" s="1"/>
  <c r="C418" i="4"/>
  <c r="E418" i="3"/>
  <c r="D418" i="4"/>
  <c r="D418" i="3"/>
  <c r="B19" i="40"/>
  <c r="I45" i="40"/>
  <c r="E418" i="6"/>
  <c r="D418" i="6"/>
  <c r="E52" i="6"/>
  <c r="E26" i="6" s="1"/>
  <c r="E418" i="4"/>
  <c r="E418" i="7"/>
  <c r="C418" i="6"/>
  <c r="C418" i="7"/>
  <c r="D418" i="5"/>
  <c r="E52" i="4"/>
  <c r="E26" i="4" s="1"/>
  <c r="D418" i="7"/>
  <c r="C418" i="3"/>
  <c r="E52" i="3"/>
  <c r="E26" i="3" s="1"/>
  <c r="E418" i="5"/>
  <c r="C418" i="5"/>
  <c r="I312" i="2"/>
  <c r="I314" i="2" s="1"/>
  <c r="C315" i="2" s="1"/>
  <c r="D314" i="5"/>
  <c r="D314" i="3" l="1"/>
  <c r="I52" i="2"/>
  <c r="E315" i="2"/>
  <c r="B52" i="4"/>
  <c r="D314" i="4"/>
  <c r="B315" i="2"/>
  <c r="D314" i="7"/>
  <c r="B314" i="7"/>
  <c r="D52" i="3"/>
  <c r="D26" i="3" s="1"/>
  <c r="E52" i="5"/>
  <c r="E26" i="5" s="1"/>
  <c r="D314" i="6"/>
  <c r="I156" i="5"/>
  <c r="D52" i="4"/>
  <c r="D26" i="4" s="1"/>
  <c r="B52" i="7"/>
  <c r="I315" i="2"/>
  <c r="F315" i="2"/>
  <c r="H315" i="2"/>
  <c r="G315" i="2"/>
  <c r="D315" i="2"/>
  <c r="D52" i="5"/>
  <c r="D26" i="5" s="1"/>
  <c r="I156" i="3"/>
  <c r="I156" i="7"/>
  <c r="D52" i="7"/>
  <c r="D26" i="7" s="1"/>
  <c r="B314" i="4"/>
  <c r="I416" i="5"/>
  <c r="I418" i="5" s="1"/>
  <c r="E419" i="5" s="1"/>
  <c r="B418" i="5"/>
  <c r="B419" i="5" s="1"/>
  <c r="I156" i="4"/>
  <c r="E52" i="7"/>
  <c r="E26" i="7" s="1"/>
  <c r="I312" i="4" l="1"/>
  <c r="I314" i="4" s="1"/>
  <c r="D315" i="4" s="1"/>
  <c r="C419" i="5"/>
  <c r="D52" i="6"/>
  <c r="D26" i="6" s="1"/>
  <c r="D419" i="5"/>
  <c r="B315" i="4"/>
  <c r="I315" i="4"/>
  <c r="F315" i="4"/>
  <c r="G315" i="4"/>
  <c r="H315" i="4"/>
  <c r="E315" i="4"/>
  <c r="I416" i="6"/>
  <c r="I418" i="6" s="1"/>
  <c r="B418" i="6"/>
  <c r="I416" i="3"/>
  <c r="I418" i="3" s="1"/>
  <c r="B418" i="3"/>
  <c r="B419" i="3" s="1"/>
  <c r="I312" i="5"/>
  <c r="I314" i="5" s="1"/>
  <c r="B314" i="5"/>
  <c r="C314" i="6"/>
  <c r="C52" i="6"/>
  <c r="C26" i="6" s="1"/>
  <c r="I312" i="6"/>
  <c r="I314" i="6" s="1"/>
  <c r="D315" i="6" s="1"/>
  <c r="B314" i="6"/>
  <c r="I156" i="6"/>
  <c r="B52" i="6"/>
  <c r="B26" i="4"/>
  <c r="B26" i="7"/>
  <c r="B52" i="5"/>
  <c r="C314" i="7"/>
  <c r="C52" i="7"/>
  <c r="C26" i="7" s="1"/>
  <c r="C314" i="3"/>
  <c r="C52" i="3"/>
  <c r="C26" i="3" s="1"/>
  <c r="I416" i="7"/>
  <c r="I418" i="7" s="1"/>
  <c r="B418" i="7"/>
  <c r="C314" i="4"/>
  <c r="C315" i="4" s="1"/>
  <c r="C52" i="4"/>
  <c r="C26" i="4" s="1"/>
  <c r="I416" i="4"/>
  <c r="I418" i="4" s="1"/>
  <c r="B418" i="4"/>
  <c r="I312" i="3"/>
  <c r="I314" i="3" s="1"/>
  <c r="B314" i="3"/>
  <c r="B52" i="3"/>
  <c r="I419" i="5"/>
  <c r="F419" i="5"/>
  <c r="H419" i="5"/>
  <c r="G419" i="5"/>
  <c r="C314" i="5"/>
  <c r="C52" i="5"/>
  <c r="C26" i="5" s="1"/>
  <c r="I312" i="7"/>
  <c r="I314" i="7" s="1"/>
  <c r="D86" i="40"/>
  <c r="D8" i="40" s="1"/>
  <c r="I52" i="4" l="1"/>
  <c r="B315" i="3"/>
  <c r="C315" i="3"/>
  <c r="B315" i="6"/>
  <c r="B419" i="6"/>
  <c r="H315" i="7"/>
  <c r="I315" i="7"/>
  <c r="F315" i="7"/>
  <c r="G315" i="7"/>
  <c r="E315" i="7"/>
  <c r="D315" i="7"/>
  <c r="I26" i="4"/>
  <c r="B315" i="5"/>
  <c r="B26" i="6"/>
  <c r="I26" i="6" s="1"/>
  <c r="I52" i="6"/>
  <c r="I315" i="3"/>
  <c r="F315" i="3"/>
  <c r="H315" i="3"/>
  <c r="G315" i="3"/>
  <c r="E315" i="3"/>
  <c r="D315" i="3"/>
  <c r="C315" i="7"/>
  <c r="G419" i="3"/>
  <c r="F419" i="3"/>
  <c r="I419" i="3"/>
  <c r="H419" i="3"/>
  <c r="C419" i="3"/>
  <c r="D419" i="3"/>
  <c r="E419" i="3"/>
  <c r="I52" i="3"/>
  <c r="B26" i="3"/>
  <c r="I26" i="3" s="1"/>
  <c r="B315" i="7"/>
  <c r="I52" i="5"/>
  <c r="B26" i="5"/>
  <c r="I26" i="5" s="1"/>
  <c r="C315" i="5"/>
  <c r="I315" i="5"/>
  <c r="F315" i="5"/>
  <c r="H315" i="5"/>
  <c r="G315" i="5"/>
  <c r="E315" i="5"/>
  <c r="D315" i="5"/>
  <c r="B419" i="7"/>
  <c r="F419" i="7"/>
  <c r="I419" i="7"/>
  <c r="H419" i="7"/>
  <c r="G419" i="7"/>
  <c r="C419" i="7"/>
  <c r="D419" i="7"/>
  <c r="E419" i="7"/>
  <c r="I52" i="7"/>
  <c r="C315" i="6"/>
  <c r="I315" i="6"/>
  <c r="F315" i="6"/>
  <c r="G315" i="6"/>
  <c r="H315" i="6"/>
  <c r="E315" i="6"/>
  <c r="F419" i="6"/>
  <c r="I419" i="6"/>
  <c r="H419" i="6"/>
  <c r="G419" i="6"/>
  <c r="C419" i="6"/>
  <c r="E419" i="6"/>
  <c r="D419" i="6"/>
  <c r="E419" i="4"/>
  <c r="F419" i="4"/>
  <c r="I419" i="4"/>
  <c r="H419" i="4"/>
  <c r="G419" i="4"/>
  <c r="D419" i="4"/>
  <c r="C419" i="4"/>
  <c r="B419" i="4"/>
  <c r="I26" i="7"/>
  <c r="D86" i="41"/>
  <c r="D8" i="41" s="1"/>
  <c r="N86" i="40"/>
  <c r="N8" i="40" s="1"/>
  <c r="B86" i="40" l="1"/>
  <c r="I580" i="40"/>
  <c r="N86" i="41"/>
  <c r="N8" i="41" s="1"/>
  <c r="B86" i="41" l="1"/>
  <c r="I580" i="41"/>
  <c r="L86" i="40"/>
  <c r="S580" i="40"/>
  <c r="B8" i="40"/>
  <c r="L86" i="41" l="1"/>
  <c r="S580" i="41"/>
  <c r="L8" i="40"/>
  <c r="B8" i="41"/>
  <c r="L8" i="41" l="1"/>
  <c r="D86" i="1" l="1"/>
  <c r="I580" i="1" l="1"/>
  <c r="B86" i="1"/>
  <c r="I482" i="1" l="1"/>
  <c r="F66" i="1"/>
  <c r="C97" i="1"/>
  <c r="I591" i="1" l="1"/>
  <c r="B97" i="1"/>
  <c r="I97" i="1" s="1"/>
  <c r="F14" i="1"/>
  <c r="I66" i="1"/>
  <c r="I175" i="1" l="1"/>
  <c r="I279" i="1" l="1"/>
  <c r="I149" i="1"/>
  <c r="I383" i="1"/>
  <c r="I253" i="1"/>
  <c r="I409" i="1"/>
  <c r="I331" i="1"/>
  <c r="I305" i="1"/>
  <c r="I201" i="1"/>
  <c r="I435" i="1"/>
  <c r="B45" i="1" l="1"/>
  <c r="H45" i="1"/>
  <c r="H19" i="1" s="1"/>
  <c r="G45" i="1"/>
  <c r="G19" i="1" s="1"/>
  <c r="C45" i="1"/>
  <c r="C19" i="1" s="1"/>
  <c r="E45" i="1"/>
  <c r="E19" i="1" s="1"/>
  <c r="D45" i="1" l="1"/>
  <c r="D19" i="1" s="1"/>
  <c r="I123" i="1"/>
  <c r="I45" i="1"/>
  <c r="B19" i="1"/>
  <c r="I19" i="1" s="1"/>
  <c r="I357" i="1"/>
  <c r="H89" i="1"/>
  <c r="I609" i="1"/>
  <c r="G89" i="1"/>
  <c r="C89" i="1" l="1"/>
  <c r="E89" i="1"/>
  <c r="D89" i="1"/>
  <c r="I583" i="1"/>
  <c r="B89" i="1"/>
  <c r="I323" i="1"/>
  <c r="I271" i="1"/>
  <c r="I297" i="1"/>
  <c r="I349" i="1"/>
  <c r="I141" i="1"/>
  <c r="I167" i="1"/>
  <c r="I245" i="1"/>
  <c r="I193" i="1"/>
  <c r="I427" i="1"/>
  <c r="I401" i="1"/>
  <c r="I375" i="1" l="1"/>
  <c r="H37" i="1"/>
  <c r="H11" i="1" s="1"/>
  <c r="G37" i="1"/>
  <c r="G11" i="1" s="1"/>
  <c r="C37" i="1"/>
  <c r="C11" i="1" s="1"/>
  <c r="D37" i="1"/>
  <c r="D11" i="1" s="1"/>
  <c r="E37" i="1"/>
  <c r="E11" i="1" s="1"/>
  <c r="B37" i="1" l="1"/>
  <c r="I115" i="1"/>
  <c r="F105" i="1"/>
  <c r="I651" i="1"/>
  <c r="F27" i="1" l="1"/>
  <c r="I27" i="1" s="1"/>
  <c r="I105" i="1"/>
  <c r="I37" i="1"/>
  <c r="B11" i="1"/>
  <c r="D100" i="1" l="1"/>
  <c r="D22" i="1" s="1"/>
  <c r="B100" i="1" l="1"/>
  <c r="I594" i="1"/>
  <c r="I100" i="1" l="1"/>
  <c r="B22" i="1"/>
  <c r="I22" i="1" s="1"/>
  <c r="D90" i="41" l="1"/>
  <c r="D12" i="41" s="1"/>
  <c r="D90" i="40"/>
  <c r="D12" i="40" s="1"/>
  <c r="N90" i="40" l="1"/>
  <c r="N12" i="40" s="1"/>
  <c r="N90" i="41"/>
  <c r="N12" i="41" s="1"/>
  <c r="B90" i="41" l="1"/>
  <c r="I584" i="41"/>
  <c r="B90" i="40"/>
  <c r="I584" i="40"/>
  <c r="L90" i="40" l="1"/>
  <c r="S584" i="40"/>
  <c r="B12" i="40"/>
  <c r="L90" i="41"/>
  <c r="S584" i="41"/>
  <c r="B12" i="41"/>
  <c r="D94" i="41"/>
  <c r="D16" i="41" s="1"/>
  <c r="D94" i="40"/>
  <c r="D16" i="40" s="1"/>
  <c r="L12" i="41" l="1"/>
  <c r="L12" i="40"/>
  <c r="N94" i="40"/>
  <c r="N16" i="40" s="1"/>
  <c r="N94" i="41"/>
  <c r="N16" i="41" s="1"/>
  <c r="B94" i="40" l="1"/>
  <c r="I588" i="40"/>
  <c r="B94" i="41"/>
  <c r="I588" i="41"/>
  <c r="D89" i="40"/>
  <c r="D11" i="40" s="1"/>
  <c r="D89" i="41"/>
  <c r="D11" i="41" s="1"/>
  <c r="L94" i="41" l="1"/>
  <c r="S588" i="41"/>
  <c r="B16" i="41"/>
  <c r="B16" i="40"/>
  <c r="L94" i="40"/>
  <c r="S588" i="40"/>
  <c r="N89" i="41"/>
  <c r="N11" i="41" s="1"/>
  <c r="N89" i="40"/>
  <c r="N11" i="40" s="1"/>
  <c r="B89" i="41" l="1"/>
  <c r="I583" i="41"/>
  <c r="L16" i="40"/>
  <c r="B89" i="40"/>
  <c r="I583" i="40"/>
  <c r="L16" i="41"/>
  <c r="L89" i="40" l="1"/>
  <c r="S583" i="40"/>
  <c r="L89" i="41"/>
  <c r="S583" i="41"/>
  <c r="B11" i="40"/>
  <c r="B11" i="41"/>
  <c r="L11" i="41" l="1"/>
  <c r="L11" i="40"/>
  <c r="I229" i="1" l="1"/>
  <c r="I619" i="1"/>
  <c r="I593" i="1" l="1"/>
  <c r="I359" i="1"/>
  <c r="I255" i="1"/>
  <c r="E99" i="1"/>
  <c r="I307" i="1"/>
  <c r="I281" i="1"/>
  <c r="I333" i="1"/>
  <c r="G99" i="1"/>
  <c r="B99" i="1"/>
  <c r="I437" i="1"/>
  <c r="H99" i="1"/>
  <c r="C99" i="1"/>
  <c r="I151" i="1"/>
  <c r="I411" i="1" l="1"/>
  <c r="I177" i="1"/>
  <c r="I645" i="1"/>
  <c r="I385" i="1"/>
  <c r="D99" i="1"/>
  <c r="I99" i="1" s="1"/>
  <c r="I203" i="1"/>
  <c r="C47" i="1"/>
  <c r="C21" i="1" s="1"/>
  <c r="E47" i="1"/>
  <c r="E21" i="1" s="1"/>
  <c r="G47" i="1"/>
  <c r="G21" i="1" s="1"/>
  <c r="H47" i="1"/>
  <c r="H21" i="1" s="1"/>
  <c r="D47" i="1"/>
  <c r="D21" i="1" s="1"/>
  <c r="I125" i="1" l="1"/>
  <c r="B47" i="1"/>
  <c r="F104" i="1" l="1"/>
  <c r="I650" i="1"/>
  <c r="B21" i="1"/>
  <c r="I21" i="1" s="1"/>
  <c r="I47" i="1"/>
  <c r="F101" i="1"/>
  <c r="F23" i="1" s="1"/>
  <c r="I647" i="1"/>
  <c r="I104" i="1" l="1"/>
  <c r="F26" i="1"/>
  <c r="I26" i="1" s="1"/>
  <c r="AE39" i="40" l="1"/>
  <c r="W39" i="40"/>
  <c r="AI195" i="41"/>
  <c r="AI169" i="41"/>
  <c r="I455" i="40"/>
  <c r="AH39" i="40"/>
  <c r="I455" i="41"/>
  <c r="AC39" i="40"/>
  <c r="AI429" i="41"/>
  <c r="AI195" i="40"/>
  <c r="I533" i="41"/>
  <c r="AI403" i="41"/>
  <c r="AI325" i="41"/>
  <c r="AI273" i="41"/>
  <c r="AI273" i="40"/>
  <c r="AI325" i="40"/>
  <c r="AI247" i="40"/>
  <c r="V39" i="40"/>
  <c r="AI117" i="40"/>
  <c r="AI221" i="40"/>
  <c r="AI169" i="40"/>
  <c r="AI299" i="41"/>
  <c r="AI377" i="40"/>
  <c r="AD39" i="40"/>
  <c r="AI247" i="41"/>
  <c r="AG39" i="40"/>
  <c r="AI429" i="40"/>
  <c r="X39" i="40"/>
  <c r="AA39" i="40"/>
  <c r="AI377" i="41"/>
  <c r="Z39" i="40"/>
  <c r="AA39" i="41"/>
  <c r="Z39" i="41"/>
  <c r="Y39" i="40" l="1"/>
  <c r="AI351" i="41"/>
  <c r="AF39" i="40"/>
  <c r="AI221" i="41"/>
  <c r="AI143" i="41"/>
  <c r="AI299" i="40"/>
  <c r="AI351" i="40"/>
  <c r="AI403" i="40"/>
  <c r="W39" i="41"/>
  <c r="AF39" i="41"/>
  <c r="AI125" i="40"/>
  <c r="AE39" i="41"/>
  <c r="X39" i="41"/>
  <c r="AE47" i="41"/>
  <c r="S117" i="40"/>
  <c r="V39" i="41"/>
  <c r="AG39" i="41"/>
  <c r="Z47" i="41"/>
  <c r="AG47" i="41"/>
  <c r="AD47" i="41"/>
  <c r="I533" i="40"/>
  <c r="AI39" i="40"/>
  <c r="AD39" i="41"/>
  <c r="AH39" i="41"/>
  <c r="W47" i="41"/>
  <c r="AI359" i="41"/>
  <c r="AI255" i="41"/>
  <c r="V47" i="41"/>
  <c r="AI125" i="41"/>
  <c r="Y39" i="41"/>
  <c r="I463" i="41"/>
  <c r="AI333" i="41"/>
  <c r="AH47" i="41"/>
  <c r="AI143" i="40"/>
  <c r="S247" i="40"/>
  <c r="AC47" i="41"/>
  <c r="S429" i="41"/>
  <c r="I541" i="41"/>
  <c r="AI437" i="41"/>
  <c r="AI385" i="41"/>
  <c r="I403" i="40"/>
  <c r="S143" i="41"/>
  <c r="AC39" i="41"/>
  <c r="AI281" i="41"/>
  <c r="AA47" i="41"/>
  <c r="AI151" i="41"/>
  <c r="AI203" i="41"/>
  <c r="S377" i="40"/>
  <c r="D99" i="41"/>
  <c r="R39" i="41"/>
  <c r="Z47" i="40"/>
  <c r="M39" i="40" l="1"/>
  <c r="L39" i="40"/>
  <c r="AI229" i="40"/>
  <c r="Q39" i="40"/>
  <c r="AI307" i="41"/>
  <c r="N39" i="40"/>
  <c r="S39" i="40" s="1"/>
  <c r="AJ39" i="40" s="1"/>
  <c r="O39" i="40"/>
  <c r="I273" i="40"/>
  <c r="AI411" i="41"/>
  <c r="R39" i="40"/>
  <c r="I403" i="41"/>
  <c r="S247" i="41"/>
  <c r="I351" i="40"/>
  <c r="AC47" i="40"/>
  <c r="AA47" i="40"/>
  <c r="S195" i="41"/>
  <c r="S169" i="41"/>
  <c r="S299" i="40"/>
  <c r="I325" i="40"/>
  <c r="AD47" i="40"/>
  <c r="AG47" i="40"/>
  <c r="AH47" i="40"/>
  <c r="X47" i="41"/>
  <c r="W47" i="40"/>
  <c r="AE47" i="40"/>
  <c r="AI229" i="41"/>
  <c r="AI177" i="41"/>
  <c r="AF47" i="41"/>
  <c r="S299" i="41"/>
  <c r="Y47" i="41"/>
  <c r="L13" i="40"/>
  <c r="AI333" i="40"/>
  <c r="AI39" i="41"/>
  <c r="I247" i="41"/>
  <c r="I429" i="41"/>
  <c r="D91" i="40"/>
  <c r="I585" i="40"/>
  <c r="E39" i="40"/>
  <c r="S403" i="41"/>
  <c r="S273" i="40"/>
  <c r="S351" i="40"/>
  <c r="I484" i="41"/>
  <c r="F68" i="41"/>
  <c r="S203" i="41"/>
  <c r="I247" i="40"/>
  <c r="G39" i="40"/>
  <c r="S403" i="40"/>
  <c r="I195" i="40"/>
  <c r="S221" i="41"/>
  <c r="S229" i="40"/>
  <c r="S429" i="40"/>
  <c r="S169" i="40"/>
  <c r="I299" i="41"/>
  <c r="I377" i="40"/>
  <c r="C39" i="40"/>
  <c r="I169" i="41"/>
  <c r="AI281" i="40"/>
  <c r="S221" i="40"/>
  <c r="AI47" i="41"/>
  <c r="I221" i="41"/>
  <c r="S273" i="41"/>
  <c r="I429" i="40"/>
  <c r="I169" i="40"/>
  <c r="D91" i="41"/>
  <c r="I585" i="41"/>
  <c r="S177" i="41"/>
  <c r="AI385" i="40"/>
  <c r="I541" i="40"/>
  <c r="I143" i="41"/>
  <c r="S437" i="41"/>
  <c r="S351" i="41"/>
  <c r="I221" i="40"/>
  <c r="S143" i="40"/>
  <c r="I481" i="40"/>
  <c r="F65" i="40"/>
  <c r="I273" i="41"/>
  <c r="S325" i="41"/>
  <c r="AI203" i="40"/>
  <c r="D39" i="40"/>
  <c r="D13" i="40" s="1"/>
  <c r="L47" i="41"/>
  <c r="S125" i="41"/>
  <c r="S195" i="40"/>
  <c r="Q39" i="41"/>
  <c r="S411" i="41"/>
  <c r="O39" i="41"/>
  <c r="AI177" i="40"/>
  <c r="L39" i="41"/>
  <c r="S117" i="41"/>
  <c r="AI255" i="40"/>
  <c r="I195" i="41"/>
  <c r="I351" i="41"/>
  <c r="S377" i="41"/>
  <c r="I143" i="40"/>
  <c r="I325" i="41"/>
  <c r="V47" i="40"/>
  <c r="AI307" i="40"/>
  <c r="I463" i="40"/>
  <c r="I481" i="41"/>
  <c r="F65" i="41"/>
  <c r="I484" i="40"/>
  <c r="F68" i="40"/>
  <c r="AI359" i="40"/>
  <c r="N39" i="41"/>
  <c r="H39" i="40"/>
  <c r="M39" i="41"/>
  <c r="S125" i="40"/>
  <c r="I299" i="40"/>
  <c r="I377" i="41"/>
  <c r="AI117" i="41"/>
  <c r="S325" i="40"/>
  <c r="N99" i="41"/>
  <c r="S333" i="41" l="1"/>
  <c r="Q47" i="41"/>
  <c r="N47" i="41"/>
  <c r="N21" i="41" s="1"/>
  <c r="O47" i="41"/>
  <c r="AI437" i="40"/>
  <c r="S359" i="41"/>
  <c r="S385" i="41"/>
  <c r="I117" i="40"/>
  <c r="AI411" i="40"/>
  <c r="M47" i="41"/>
  <c r="R47" i="41"/>
  <c r="S229" i="41"/>
  <c r="S255" i="41"/>
  <c r="S281" i="41"/>
  <c r="S307" i="41"/>
  <c r="H39" i="41"/>
  <c r="B39" i="40"/>
  <c r="I489" i="41"/>
  <c r="F73" i="41"/>
  <c r="I177" i="41"/>
  <c r="I125" i="40"/>
  <c r="E47" i="41"/>
  <c r="D39" i="41"/>
  <c r="D13" i="41" s="1"/>
  <c r="L13" i="41"/>
  <c r="S39" i="41"/>
  <c r="AJ39" i="41" s="1"/>
  <c r="S307" i="40"/>
  <c r="I411" i="41"/>
  <c r="C47" i="41"/>
  <c r="S333" i="40"/>
  <c r="I255" i="41"/>
  <c r="C39" i="41"/>
  <c r="I151" i="41"/>
  <c r="G39" i="41"/>
  <c r="I593" i="40"/>
  <c r="S151" i="41"/>
  <c r="S359" i="40"/>
  <c r="F16" i="41"/>
  <c r="I68" i="41"/>
  <c r="S203" i="40"/>
  <c r="F13" i="40"/>
  <c r="I65" i="40"/>
  <c r="I333" i="41"/>
  <c r="I229" i="41"/>
  <c r="S47" i="41"/>
  <c r="AJ47" i="41" s="1"/>
  <c r="Y47" i="40"/>
  <c r="I385" i="41"/>
  <c r="H47" i="41"/>
  <c r="I307" i="41"/>
  <c r="N91" i="41"/>
  <c r="N13" i="41" s="1"/>
  <c r="S585" i="41"/>
  <c r="L47" i="40"/>
  <c r="X47" i="40"/>
  <c r="F16" i="40"/>
  <c r="I68" i="40"/>
  <c r="AF47" i="40"/>
  <c r="AI151" i="40"/>
  <c r="I203" i="41"/>
  <c r="S437" i="40"/>
  <c r="I281" i="41"/>
  <c r="F13" i="41"/>
  <c r="I65" i="41"/>
  <c r="N91" i="40"/>
  <c r="N13" i="40" s="1"/>
  <c r="S585" i="40"/>
  <c r="B39" i="41"/>
  <c r="I229" i="40"/>
  <c r="I593" i="41"/>
  <c r="I437" i="41"/>
  <c r="D47" i="41"/>
  <c r="D21" i="41" s="1"/>
  <c r="E39" i="41"/>
  <c r="S177" i="40"/>
  <c r="G47" i="41"/>
  <c r="I359" i="41"/>
  <c r="S281" i="40" l="1"/>
  <c r="S385" i="40"/>
  <c r="S411" i="40"/>
  <c r="E47" i="40"/>
  <c r="D47" i="40"/>
  <c r="AI47" i="40"/>
  <c r="N47" i="40"/>
  <c r="S255" i="40"/>
  <c r="S593" i="40"/>
  <c r="B47" i="41"/>
  <c r="O47" i="40"/>
  <c r="S151" i="40"/>
  <c r="G47" i="40"/>
  <c r="I359" i="40"/>
  <c r="I125" i="41"/>
  <c r="I333" i="40"/>
  <c r="I203" i="40"/>
  <c r="Q47" i="40"/>
  <c r="S593" i="41"/>
  <c r="I117" i="41"/>
  <c r="F21" i="41"/>
  <c r="I73" i="41"/>
  <c r="I281" i="40"/>
  <c r="I255" i="40"/>
  <c r="B13" i="41"/>
  <c r="I39" i="41"/>
  <c r="M47" i="40"/>
  <c r="D91" i="1"/>
  <c r="I91" i="1" s="1"/>
  <c r="I585" i="1"/>
  <c r="I177" i="40"/>
  <c r="E91" i="1"/>
  <c r="I385" i="40"/>
  <c r="I437" i="40"/>
  <c r="C47" i="40"/>
  <c r="H47" i="40"/>
  <c r="B13" i="40"/>
  <c r="I39" i="40"/>
  <c r="I307" i="40"/>
  <c r="I411" i="40"/>
  <c r="R47" i="40"/>
  <c r="S47" i="40" l="1"/>
  <c r="AJ47" i="40" s="1"/>
  <c r="I47" i="41"/>
  <c r="I151" i="40"/>
  <c r="B47" i="40"/>
  <c r="I481" i="1"/>
  <c r="F65" i="1"/>
  <c r="I65" i="1" l="1"/>
  <c r="F13" i="1"/>
  <c r="I47" i="40"/>
  <c r="I489" i="40" l="1"/>
  <c r="F73" i="40"/>
  <c r="F21" i="40" l="1"/>
  <c r="I73" i="40"/>
  <c r="D99" i="40"/>
  <c r="D21" i="40" s="1"/>
  <c r="N99" i="40" l="1"/>
  <c r="N21" i="40" s="1"/>
  <c r="I568" i="8" l="1"/>
  <c r="I516" i="8"/>
  <c r="I542" i="8"/>
  <c r="I464" i="8"/>
  <c r="F74" i="8" l="1"/>
  <c r="I192" i="8"/>
  <c r="C96" i="8" l="1"/>
  <c r="I74" i="8"/>
  <c r="F22" i="8"/>
  <c r="I642" i="8" l="1"/>
  <c r="I561" i="8" l="1"/>
  <c r="F67" i="8"/>
  <c r="I560" i="8" l="1"/>
  <c r="I67" i="8"/>
  <c r="F15" i="8"/>
  <c r="C36" i="8" l="1"/>
  <c r="C10" i="8" s="1"/>
  <c r="B91" i="8" l="1"/>
  <c r="F91" i="8"/>
  <c r="F106" i="8" s="1"/>
  <c r="F652" i="8"/>
  <c r="G91" i="8"/>
  <c r="E36" i="8"/>
  <c r="E10" i="8" s="1"/>
  <c r="D36" i="8"/>
  <c r="D10" i="8" s="1"/>
  <c r="G36" i="8"/>
  <c r="G10" i="8" s="1"/>
  <c r="H36" i="8"/>
  <c r="H10" i="8" s="1"/>
  <c r="I140" i="8" l="1"/>
  <c r="B36" i="8"/>
  <c r="H91" i="8"/>
  <c r="B10" i="8" l="1"/>
  <c r="I10" i="8" s="1"/>
  <c r="I36" i="8"/>
  <c r="C91" i="8"/>
  <c r="I637" i="8"/>
  <c r="I618" i="8" l="1"/>
  <c r="E85" i="8" l="1"/>
  <c r="I631" i="8"/>
  <c r="H85" i="8" l="1"/>
  <c r="G85" i="8"/>
  <c r="C85" i="8"/>
  <c r="I527" i="8" l="1"/>
  <c r="I501" i="8"/>
  <c r="I553" i="8"/>
  <c r="E90" i="8"/>
  <c r="G90" i="8"/>
  <c r="I543" i="8" l="1"/>
  <c r="I569" i="8"/>
  <c r="I518" i="8"/>
  <c r="I465" i="8"/>
  <c r="I517" i="8"/>
  <c r="I544" i="8"/>
  <c r="H90" i="8"/>
  <c r="I466" i="8"/>
  <c r="I570" i="8"/>
  <c r="I636" i="8" l="1"/>
  <c r="F76" i="8"/>
  <c r="F75" i="8"/>
  <c r="I617" i="8"/>
  <c r="I75" i="8" l="1"/>
  <c r="F23" i="8"/>
  <c r="F24" i="8"/>
  <c r="I76" i="8"/>
  <c r="G97" i="8" l="1"/>
  <c r="D97" i="8" l="1"/>
  <c r="E97" i="8"/>
  <c r="H97" i="8"/>
  <c r="I643" i="8" l="1"/>
  <c r="H98" i="8"/>
  <c r="C98" i="8"/>
  <c r="E98" i="8" l="1"/>
  <c r="G98" i="8"/>
  <c r="E102" i="8"/>
  <c r="C101" i="8"/>
  <c r="C102" i="8" l="1"/>
  <c r="E101" i="8"/>
  <c r="H101" i="8"/>
  <c r="I644" i="8"/>
  <c r="G102" i="8"/>
  <c r="G24" i="8" s="1"/>
  <c r="G101" i="8"/>
  <c r="H102" i="8"/>
  <c r="H24" i="8" s="1"/>
  <c r="I648" i="8" l="1"/>
  <c r="I647" i="8"/>
  <c r="I463" i="8" l="1"/>
  <c r="I567" i="8" l="1"/>
  <c r="I515" i="8"/>
  <c r="I541" i="8"/>
  <c r="I567" i="36" l="1"/>
  <c r="I463" i="36"/>
  <c r="I541" i="36"/>
  <c r="I515" i="36"/>
  <c r="C36" i="34" l="1"/>
  <c r="C10" i="34" s="1"/>
  <c r="I568" i="34" l="1"/>
  <c r="I464" i="34"/>
  <c r="I566" i="34"/>
  <c r="I540" i="34"/>
  <c r="I516" i="34"/>
  <c r="I514" i="34"/>
  <c r="I542" i="34"/>
  <c r="I192" i="34"/>
  <c r="F74" i="34" l="1"/>
  <c r="I74" i="34" l="1"/>
  <c r="F22" i="34"/>
  <c r="I192" i="36" l="1"/>
  <c r="I618" i="34" l="1"/>
  <c r="E98" i="34" l="1"/>
  <c r="H98" i="34"/>
  <c r="C98" i="34"/>
  <c r="G98" i="34"/>
  <c r="I644" i="34" l="1"/>
  <c r="I514" i="35" l="1"/>
  <c r="I542" i="35"/>
  <c r="I568" i="35"/>
  <c r="I540" i="35"/>
  <c r="I464" i="35"/>
  <c r="I516" i="35"/>
  <c r="I566" i="35"/>
  <c r="F74" i="35" l="1"/>
  <c r="I74" i="35" l="1"/>
  <c r="F22" i="35"/>
  <c r="I619" i="35" l="1"/>
  <c r="I533" i="35" l="1"/>
  <c r="I585" i="35"/>
  <c r="I507" i="35"/>
  <c r="I456" i="35"/>
  <c r="I559" i="35"/>
  <c r="I508" i="35"/>
  <c r="I534" i="35"/>
  <c r="G91" i="35"/>
  <c r="H91" i="35"/>
  <c r="C91" i="35"/>
  <c r="E91" i="35"/>
  <c r="I458" i="35" l="1"/>
  <c r="F91" i="35"/>
  <c r="F106" i="35" s="1"/>
  <c r="F652" i="35"/>
  <c r="I562" i="35"/>
  <c r="I637" i="35"/>
  <c r="B91" i="35"/>
  <c r="I91" i="35" s="1"/>
  <c r="D91" i="35"/>
  <c r="I510" i="35" l="1"/>
  <c r="I536" i="35"/>
  <c r="I140" i="35" l="1"/>
  <c r="I565" i="35"/>
  <c r="I539" i="35"/>
  <c r="I513" i="35" l="1"/>
  <c r="F71" i="35"/>
  <c r="F19" i="35" l="1"/>
  <c r="I71" i="35"/>
  <c r="D36" i="35" l="1"/>
  <c r="D10" i="35" s="1"/>
  <c r="G36" i="35"/>
  <c r="G10" i="35" s="1"/>
  <c r="E36" i="35"/>
  <c r="E10" i="35" s="1"/>
  <c r="C36" i="35"/>
  <c r="C10" i="35" s="1"/>
  <c r="H36" i="35"/>
  <c r="H10" i="35" s="1"/>
  <c r="I192" i="35" l="1"/>
  <c r="B36" i="35"/>
  <c r="I36" i="35" l="1"/>
  <c r="B10" i="35"/>
  <c r="I10" i="35" s="1"/>
  <c r="I455" i="8" l="1"/>
  <c r="I455" i="35" l="1"/>
  <c r="I455" i="36" l="1"/>
  <c r="I533" i="8" l="1"/>
  <c r="I560" i="36" l="1"/>
  <c r="I560" i="35"/>
  <c r="I528" i="36" l="1"/>
  <c r="I502" i="36"/>
  <c r="I554" i="36"/>
  <c r="I561" i="35"/>
  <c r="F67" i="35"/>
  <c r="I67" i="35" l="1"/>
  <c r="F15" i="35"/>
  <c r="I561" i="36"/>
  <c r="F67" i="36"/>
  <c r="I67" i="36" l="1"/>
  <c r="F15" i="36"/>
  <c r="I541" i="35" l="1"/>
  <c r="I463" i="35"/>
  <c r="I515" i="35"/>
  <c r="I567" i="35"/>
  <c r="I145" i="8"/>
  <c r="I353" i="8"/>
  <c r="I431" i="8"/>
  <c r="I275" i="8"/>
  <c r="I327" i="8"/>
  <c r="I405" i="8"/>
  <c r="I592" i="35" l="1"/>
  <c r="I462" i="35"/>
  <c r="F72" i="35"/>
  <c r="I460" i="8"/>
  <c r="I178" i="8"/>
  <c r="I171" i="8"/>
  <c r="D98" i="34"/>
  <c r="I223" i="8"/>
  <c r="I203" i="8"/>
  <c r="I177" i="8"/>
  <c r="I229" i="8"/>
  <c r="I301" i="8"/>
  <c r="I450" i="36" l="1"/>
  <c r="F60" i="36"/>
  <c r="I72" i="35"/>
  <c r="F20" i="35"/>
  <c r="I462" i="34"/>
  <c r="F72" i="34"/>
  <c r="I125" i="8"/>
  <c r="B98" i="34"/>
  <c r="I98" i="34" s="1"/>
  <c r="I592" i="34"/>
  <c r="I449" i="8"/>
  <c r="F59" i="8"/>
  <c r="I411" i="8"/>
  <c r="I462" i="36"/>
  <c r="F72" i="36"/>
  <c r="I126" i="8"/>
  <c r="I308" i="8"/>
  <c r="I437" i="8"/>
  <c r="I282" i="8"/>
  <c r="I256" i="8"/>
  <c r="I249" i="8"/>
  <c r="I255" i="8"/>
  <c r="I334" i="8"/>
  <c r="I281" i="8"/>
  <c r="I385" i="8"/>
  <c r="I72" i="34" l="1"/>
  <c r="F20" i="34"/>
  <c r="F20" i="36"/>
  <c r="I72" i="36"/>
  <c r="I119" i="8"/>
  <c r="I307" i="8"/>
  <c r="I592" i="36"/>
  <c r="G41" i="8"/>
  <c r="G15" i="8" s="1"/>
  <c r="F7" i="8"/>
  <c r="I59" i="8"/>
  <c r="F8" i="36"/>
  <c r="I60" i="36"/>
  <c r="E99" i="8"/>
  <c r="D41" i="8"/>
  <c r="D15" i="8" s="1"/>
  <c r="I438" i="8"/>
  <c r="I230" i="8"/>
  <c r="I197" i="8"/>
  <c r="C41" i="8"/>
  <c r="C15" i="8" s="1"/>
  <c r="G99" i="8"/>
  <c r="I412" i="8"/>
  <c r="I619" i="8" l="1"/>
  <c r="H99" i="8"/>
  <c r="C99" i="8"/>
  <c r="I204" i="8"/>
  <c r="H41" i="8"/>
  <c r="H15" i="8" s="1"/>
  <c r="I360" i="8"/>
  <c r="I645" i="8" l="1"/>
  <c r="E41" i="8"/>
  <c r="I379" i="8" l="1"/>
  <c r="B41" i="8"/>
  <c r="G47" i="8"/>
  <c r="G21" i="8" s="1"/>
  <c r="B15" i="8" l="1"/>
  <c r="I41" i="8"/>
  <c r="I151" i="8"/>
  <c r="E47" i="8"/>
  <c r="E21" i="8" s="1"/>
  <c r="D47" i="8"/>
  <c r="I333" i="8"/>
  <c r="H47" i="8" l="1"/>
  <c r="H21" i="8" s="1"/>
  <c r="C47" i="8"/>
  <c r="C21" i="8" s="1"/>
  <c r="I359" i="8" l="1"/>
  <c r="B47" i="8"/>
  <c r="I47" i="8" l="1"/>
  <c r="I175" i="35"/>
  <c r="H45" i="35"/>
  <c r="E45" i="35"/>
  <c r="I435" i="35"/>
  <c r="I383" i="35"/>
  <c r="I305" i="35"/>
  <c r="I227" i="35"/>
  <c r="I409" i="35"/>
  <c r="I253" i="35"/>
  <c r="I149" i="35"/>
  <c r="C45" i="35"/>
  <c r="I201" i="35"/>
  <c r="I357" i="35"/>
  <c r="I331" i="35"/>
  <c r="D45" i="35"/>
  <c r="G45" i="35"/>
  <c r="I279" i="35"/>
  <c r="B45" i="35" l="1"/>
  <c r="I123" i="35"/>
  <c r="I591" i="35"/>
  <c r="I45" i="35" l="1"/>
  <c r="I539" i="36" l="1"/>
  <c r="I591" i="36"/>
  <c r="I565" i="36"/>
  <c r="I357" i="36"/>
  <c r="I409" i="36"/>
  <c r="I435" i="36"/>
  <c r="I331" i="36"/>
  <c r="I383" i="36"/>
  <c r="I253" i="36"/>
  <c r="I149" i="36"/>
  <c r="I201" i="36"/>
  <c r="I227" i="36"/>
  <c r="I305" i="36"/>
  <c r="I279" i="36"/>
  <c r="I175" i="36" l="1"/>
  <c r="B45" i="36"/>
  <c r="I513" i="36"/>
  <c r="F71" i="36"/>
  <c r="C45" i="36"/>
  <c r="E45" i="36"/>
  <c r="G45" i="36"/>
  <c r="H45" i="36"/>
  <c r="D45" i="36"/>
  <c r="I123" i="36" l="1"/>
  <c r="I45" i="36"/>
  <c r="I71" i="36"/>
  <c r="F19" i="36"/>
  <c r="I332" i="35" l="1"/>
  <c r="I228" i="35"/>
  <c r="I306" i="35"/>
  <c r="I176" i="35"/>
  <c r="D46" i="35"/>
  <c r="H46" i="35"/>
  <c r="I436" i="35"/>
  <c r="C46" i="35"/>
  <c r="I358" i="35"/>
  <c r="G46" i="35"/>
  <c r="I254" i="35"/>
  <c r="I280" i="35"/>
  <c r="I202" i="35"/>
  <c r="I150" i="35"/>
  <c r="I124" i="35" l="1"/>
  <c r="E46" i="35"/>
  <c r="I384" i="35"/>
  <c r="I410" i="35"/>
  <c r="B46" i="35" l="1"/>
  <c r="I46" i="35" l="1"/>
  <c r="I301" i="35"/>
  <c r="I249" i="35"/>
  <c r="I197" i="35"/>
  <c r="I223" i="35"/>
  <c r="I145" i="35"/>
  <c r="I353" i="35"/>
  <c r="H41" i="35"/>
  <c r="H15" i="35" s="1"/>
  <c r="I280" i="34"/>
  <c r="I171" i="35"/>
  <c r="E41" i="35"/>
  <c r="G41" i="35"/>
  <c r="G15" i="35" s="1"/>
  <c r="I431" i="35"/>
  <c r="I327" i="35"/>
  <c r="I405" i="35"/>
  <c r="I379" i="35"/>
  <c r="I275" i="35" l="1"/>
  <c r="C41" i="35"/>
  <c r="C15" i="35" s="1"/>
  <c r="B41" i="35"/>
  <c r="D41" i="35"/>
  <c r="D15" i="35" s="1"/>
  <c r="I119" i="35"/>
  <c r="I358" i="34"/>
  <c r="I176" i="34"/>
  <c r="I436" i="34"/>
  <c r="I306" i="34"/>
  <c r="I332" i="34"/>
  <c r="I228" i="34"/>
  <c r="I410" i="34"/>
  <c r="I150" i="34" l="1"/>
  <c r="I384" i="34"/>
  <c r="I202" i="34"/>
  <c r="I254" i="34"/>
  <c r="B15" i="35"/>
  <c r="I41" i="35"/>
  <c r="H46" i="34"/>
  <c r="H20" i="34" s="1"/>
  <c r="D46" i="34"/>
  <c r="D20" i="34" s="1"/>
  <c r="E46" i="34"/>
  <c r="E20" i="34" s="1"/>
  <c r="C46" i="34"/>
  <c r="C20" i="34" s="1"/>
  <c r="G46" i="34"/>
  <c r="G20" i="34" s="1"/>
  <c r="B46" i="34" l="1"/>
  <c r="I124" i="34"/>
  <c r="I46" i="34" l="1"/>
  <c r="B20" i="34"/>
  <c r="I20" i="34" s="1"/>
  <c r="I178" i="34"/>
  <c r="I308" i="34"/>
  <c r="I282" i="34" l="1"/>
  <c r="I256" i="34"/>
  <c r="I438" i="34"/>
  <c r="I230" i="34"/>
  <c r="I126" i="34" l="1"/>
  <c r="I334" i="34"/>
  <c r="I386" i="8"/>
  <c r="D100" i="34"/>
  <c r="I594" i="34" l="1"/>
  <c r="B100" i="34"/>
  <c r="I100" i="34" s="1"/>
  <c r="I204" i="34" l="1"/>
  <c r="E48" i="34" l="1"/>
  <c r="E22" i="34" s="1"/>
  <c r="H48" i="34"/>
  <c r="H22" i="34" s="1"/>
  <c r="I360" i="34"/>
  <c r="G48" i="34"/>
  <c r="G22" i="34" s="1"/>
  <c r="D48" i="34"/>
  <c r="D22" i="34" s="1"/>
  <c r="C48" i="34"/>
  <c r="C22" i="34" s="1"/>
  <c r="I386" i="34"/>
  <c r="I412" i="34"/>
  <c r="I152" i="34" l="1"/>
  <c r="B48" i="34"/>
  <c r="I332" i="36"/>
  <c r="I176" i="36"/>
  <c r="C46" i="36"/>
  <c r="I306" i="36"/>
  <c r="D46" i="36"/>
  <c r="I436" i="36"/>
  <c r="G46" i="36"/>
  <c r="H46" i="36"/>
  <c r="I358" i="36"/>
  <c r="I410" i="36"/>
  <c r="I202" i="36"/>
  <c r="I280" i="36"/>
  <c r="I150" i="36"/>
  <c r="I228" i="36" l="1"/>
  <c r="E46" i="36"/>
  <c r="I384" i="36"/>
  <c r="I48" i="34"/>
  <c r="B22" i="34"/>
  <c r="I22" i="34" s="1"/>
  <c r="B46" i="36"/>
  <c r="I124" i="36"/>
  <c r="I254" i="36"/>
  <c r="I145" i="36"/>
  <c r="I198" i="36"/>
  <c r="I275" i="36"/>
  <c r="I431" i="36"/>
  <c r="I276" i="36"/>
  <c r="I302" i="36"/>
  <c r="I354" i="36"/>
  <c r="I224" i="36"/>
  <c r="I223" i="36"/>
  <c r="I172" i="36"/>
  <c r="I146" i="36"/>
  <c r="I171" i="36"/>
  <c r="I250" i="36"/>
  <c r="I353" i="36"/>
  <c r="I432" i="36"/>
  <c r="I328" i="36"/>
  <c r="I327" i="36"/>
  <c r="I379" i="36" l="1"/>
  <c r="I249" i="36"/>
  <c r="I380" i="36"/>
  <c r="I406" i="36"/>
  <c r="I46" i="36"/>
  <c r="D42" i="36"/>
  <c r="H42" i="36"/>
  <c r="C42" i="36"/>
  <c r="G42" i="36"/>
  <c r="E42" i="36"/>
  <c r="I197" i="36"/>
  <c r="I405" i="36"/>
  <c r="I120" i="36" l="1"/>
  <c r="B42" i="36"/>
  <c r="I301" i="36"/>
  <c r="I42" i="36" l="1"/>
  <c r="I618" i="35" l="1"/>
  <c r="E90" i="35"/>
  <c r="G90" i="35"/>
  <c r="H90" i="35"/>
  <c r="I617" i="35" l="1"/>
  <c r="I618" i="36"/>
  <c r="I636" i="35"/>
  <c r="I606" i="36"/>
  <c r="G90" i="36"/>
  <c r="I614" i="35"/>
  <c r="H90" i="36"/>
  <c r="E90" i="36"/>
  <c r="I636" i="36" l="1"/>
  <c r="G99" i="35"/>
  <c r="G94" i="35"/>
  <c r="H97" i="35"/>
  <c r="H19" i="35" s="1"/>
  <c r="D97" i="35"/>
  <c r="D19" i="35" s="1"/>
  <c r="H99" i="35"/>
  <c r="I614" i="36"/>
  <c r="C99" i="35"/>
  <c r="E99" i="35"/>
  <c r="H94" i="35"/>
  <c r="G97" i="35"/>
  <c r="G19" i="35" s="1"/>
  <c r="E97" i="35"/>
  <c r="E19" i="35" s="1"/>
  <c r="C97" i="35"/>
  <c r="C19" i="35" s="1"/>
  <c r="I643" i="35" l="1"/>
  <c r="B97" i="35"/>
  <c r="I645" i="35"/>
  <c r="I610" i="35"/>
  <c r="I640" i="35"/>
  <c r="H94" i="36"/>
  <c r="H16" i="36" s="1"/>
  <c r="G94" i="36"/>
  <c r="G16" i="36" s="1"/>
  <c r="D99" i="35"/>
  <c r="I609" i="35" l="1"/>
  <c r="I97" i="35"/>
  <c r="B19" i="35"/>
  <c r="I19" i="35" s="1"/>
  <c r="B99" i="35"/>
  <c r="I99" i="35" s="1"/>
  <c r="I593" i="35"/>
  <c r="I609" i="36"/>
  <c r="I610" i="36"/>
  <c r="I640" i="36"/>
  <c r="H89" i="35"/>
  <c r="G89" i="36"/>
  <c r="H89" i="36"/>
  <c r="G89" i="35"/>
  <c r="I635" i="35" l="1"/>
  <c r="I635" i="36" l="1"/>
  <c r="I593" i="36" l="1"/>
  <c r="H97" i="36"/>
  <c r="H19" i="36" s="1"/>
  <c r="E97" i="36"/>
  <c r="E19" i="36" s="1"/>
  <c r="G97" i="36"/>
  <c r="G19" i="36" s="1"/>
  <c r="C97" i="36"/>
  <c r="C19" i="36" s="1"/>
  <c r="I617" i="36" l="1"/>
  <c r="B97" i="36"/>
  <c r="D97" i="36"/>
  <c r="D19" i="36" s="1"/>
  <c r="I643" i="36"/>
  <c r="H99" i="36"/>
  <c r="G99" i="36"/>
  <c r="C99" i="36"/>
  <c r="D99" i="36"/>
  <c r="E99" i="36"/>
  <c r="I97" i="36" l="1"/>
  <c r="B19" i="36"/>
  <c r="I19" i="36" s="1"/>
  <c r="D98" i="35"/>
  <c r="D20" i="35" s="1"/>
  <c r="E98" i="35"/>
  <c r="E20" i="35" s="1"/>
  <c r="G98" i="35"/>
  <c r="G20" i="35" s="1"/>
  <c r="C98" i="35"/>
  <c r="C20" i="35" s="1"/>
  <c r="H98" i="35"/>
  <c r="H20" i="35" s="1"/>
  <c r="I644" i="35" l="1"/>
  <c r="B98" i="35"/>
  <c r="C98" i="36"/>
  <c r="C20" i="36" s="1"/>
  <c r="D98" i="36"/>
  <c r="D20" i="36" s="1"/>
  <c r="H98" i="36"/>
  <c r="H20" i="36" s="1"/>
  <c r="E98" i="36"/>
  <c r="E20" i="36" s="1"/>
  <c r="G98" i="36"/>
  <c r="G20" i="36" s="1"/>
  <c r="I98" i="35" l="1"/>
  <c r="B20" i="35"/>
  <c r="I20" i="35" s="1"/>
  <c r="I644" i="36"/>
  <c r="B98" i="36"/>
  <c r="I98" i="36" l="1"/>
  <c r="B20" i="36"/>
  <c r="I20" i="36" s="1"/>
  <c r="I164" i="36" l="1"/>
  <c r="I294" i="36"/>
  <c r="I350" i="36"/>
  <c r="I220" i="36"/>
  <c r="I142" i="36"/>
  <c r="I272" i="36"/>
  <c r="I428" i="36"/>
  <c r="I194" i="36"/>
  <c r="I246" i="36"/>
  <c r="I138" i="36"/>
  <c r="I216" i="36"/>
  <c r="I268" i="36"/>
  <c r="I298" i="36"/>
  <c r="I242" i="36"/>
  <c r="I346" i="36" l="1"/>
  <c r="I402" i="36"/>
  <c r="I398" i="36"/>
  <c r="I424" i="36"/>
  <c r="I324" i="36"/>
  <c r="I376" i="36"/>
  <c r="B41" i="36"/>
  <c r="I190" i="36"/>
  <c r="I320" i="36"/>
  <c r="I372" i="36"/>
  <c r="I168" i="36"/>
  <c r="I427" i="36"/>
  <c r="D38" i="36"/>
  <c r="E36" i="36"/>
  <c r="E10" i="36" s="1"/>
  <c r="H36" i="36"/>
  <c r="H10" i="36" s="1"/>
  <c r="G34" i="36"/>
  <c r="G8" i="36" s="1"/>
  <c r="C41" i="36"/>
  <c r="C15" i="36" s="1"/>
  <c r="C34" i="36"/>
  <c r="C8" i="36" s="1"/>
  <c r="H41" i="36"/>
  <c r="H15" i="36" s="1"/>
  <c r="G41" i="36"/>
  <c r="G15" i="36" s="1"/>
  <c r="I271" i="36"/>
  <c r="H34" i="36"/>
  <c r="H8" i="36" s="1"/>
  <c r="E34" i="36"/>
  <c r="E8" i="36" s="1"/>
  <c r="I219" i="36"/>
  <c r="C38" i="36"/>
  <c r="H38" i="36"/>
  <c r="H12" i="36" s="1"/>
  <c r="G38" i="36"/>
  <c r="G12" i="36" s="1"/>
  <c r="C36" i="36"/>
  <c r="C10" i="36" s="1"/>
  <c r="D36" i="36"/>
  <c r="D10" i="36" s="1"/>
  <c r="I141" i="36"/>
  <c r="I323" i="36"/>
  <c r="D41" i="36"/>
  <c r="D15" i="36" s="1"/>
  <c r="E38" i="36"/>
  <c r="E12" i="36" s="1"/>
  <c r="D34" i="36"/>
  <c r="I297" i="36"/>
  <c r="E41" i="36"/>
  <c r="G36" i="36"/>
  <c r="G10" i="36" s="1"/>
  <c r="I193" i="36"/>
  <c r="I167" i="36"/>
  <c r="I349" i="36"/>
  <c r="I245" i="36"/>
  <c r="I112" i="36" l="1"/>
  <c r="I401" i="36"/>
  <c r="B34" i="36"/>
  <c r="I111" i="36"/>
  <c r="I116" i="36"/>
  <c r="B38" i="36"/>
  <c r="I41" i="36"/>
  <c r="B15" i="36"/>
  <c r="B36" i="36"/>
  <c r="I114" i="36"/>
  <c r="I117" i="36"/>
  <c r="I375" i="36"/>
  <c r="I119" i="36"/>
  <c r="I308" i="36"/>
  <c r="I230" i="36"/>
  <c r="H37" i="36"/>
  <c r="H11" i="36" s="1"/>
  <c r="G37" i="36"/>
  <c r="G11" i="36" s="1"/>
  <c r="D37" i="36"/>
  <c r="E37" i="36"/>
  <c r="C37" i="36"/>
  <c r="I34" i="36" l="1"/>
  <c r="I38" i="36"/>
  <c r="B37" i="36"/>
  <c r="I115" i="36"/>
  <c r="I36" i="36"/>
  <c r="B10" i="36"/>
  <c r="I10" i="36" s="1"/>
  <c r="I438" i="36"/>
  <c r="I178" i="36"/>
  <c r="I37" i="36" l="1"/>
  <c r="I412" i="36"/>
  <c r="I282" i="36"/>
  <c r="I334" i="36"/>
  <c r="D47" i="36"/>
  <c r="D21" i="36" s="1"/>
  <c r="C47" i="36"/>
  <c r="C21" i="36" s="1"/>
  <c r="G47" i="36"/>
  <c r="G21" i="36" s="1"/>
  <c r="H47" i="36"/>
  <c r="H21" i="36" s="1"/>
  <c r="I126" i="36" l="1"/>
  <c r="B47" i="36"/>
  <c r="E93" i="36" l="1"/>
  <c r="I587" i="36"/>
  <c r="I93" i="36" l="1"/>
  <c r="E15" i="36"/>
  <c r="I15" i="36" s="1"/>
  <c r="I324" i="35"/>
  <c r="I142" i="35"/>
  <c r="I220" i="35"/>
  <c r="I350" i="35"/>
  <c r="I298" i="35"/>
  <c r="I194" i="35"/>
  <c r="I376" i="35"/>
  <c r="I246" i="35"/>
  <c r="I272" i="35"/>
  <c r="I428" i="35"/>
  <c r="I402" i="35"/>
  <c r="I168" i="35" l="1"/>
  <c r="E38" i="35"/>
  <c r="E12" i="35" s="1"/>
  <c r="G38" i="35"/>
  <c r="G12" i="35" s="1"/>
  <c r="C38" i="35"/>
  <c r="D38" i="35"/>
  <c r="H38" i="35"/>
  <c r="H12" i="35" s="1"/>
  <c r="B38" i="35" l="1"/>
  <c r="I116" i="35"/>
  <c r="I178" i="35"/>
  <c r="I126" i="35" l="1"/>
  <c r="I38" i="35"/>
  <c r="I334" i="35"/>
  <c r="I308" i="35"/>
  <c r="I333" i="35"/>
  <c r="I438" i="35"/>
  <c r="I282" i="35"/>
  <c r="I256" i="35"/>
  <c r="I230" i="35"/>
  <c r="I203" i="35" l="1"/>
  <c r="I385" i="35"/>
  <c r="I229" i="35"/>
  <c r="I359" i="35"/>
  <c r="C47" i="35"/>
  <c r="C21" i="35" s="1"/>
  <c r="G47" i="35"/>
  <c r="G21" i="35" s="1"/>
  <c r="E47" i="35"/>
  <c r="E21" i="35" s="1"/>
  <c r="H47" i="35"/>
  <c r="H21" i="35" s="1"/>
  <c r="I177" i="35"/>
  <c r="I255" i="35"/>
  <c r="I437" i="35"/>
  <c r="I151" i="35"/>
  <c r="I307" i="35"/>
  <c r="I411" i="35" l="1"/>
  <c r="I281" i="35"/>
  <c r="D47" i="35"/>
  <c r="D21" i="35" s="1"/>
  <c r="B47" i="35" l="1"/>
  <c r="I125" i="35"/>
  <c r="H48" i="35"/>
  <c r="H22" i="35" s="1"/>
  <c r="G48" i="35"/>
  <c r="G22" i="35" s="1"/>
  <c r="I412" i="35"/>
  <c r="I360" i="35"/>
  <c r="I489" i="35" l="1"/>
  <c r="F73" i="35"/>
  <c r="I47" i="35"/>
  <c r="B21" i="35"/>
  <c r="I152" i="35"/>
  <c r="E48" i="35"/>
  <c r="E22" i="35" s="1"/>
  <c r="C48" i="35"/>
  <c r="C22" i="35" s="1"/>
  <c r="D48" i="35"/>
  <c r="I360" i="36"/>
  <c r="I204" i="35"/>
  <c r="I386" i="35" l="1"/>
  <c r="F21" i="35"/>
  <c r="I21" i="35" s="1"/>
  <c r="I73" i="35"/>
  <c r="B48" i="35"/>
  <c r="D100" i="35"/>
  <c r="D22" i="35" s="1"/>
  <c r="I256" i="36"/>
  <c r="I386" i="36" l="1"/>
  <c r="I594" i="35"/>
  <c r="B100" i="35"/>
  <c r="I100" i="35" s="1"/>
  <c r="I48" i="35"/>
  <c r="D100" i="36"/>
  <c r="H48" i="36"/>
  <c r="H22" i="36" s="1"/>
  <c r="C48" i="36"/>
  <c r="C22" i="36" s="1"/>
  <c r="D48" i="36"/>
  <c r="E48" i="36"/>
  <c r="E22" i="36" s="1"/>
  <c r="G48" i="36"/>
  <c r="G22" i="36" s="1"/>
  <c r="D22" i="36" l="1"/>
  <c r="B22" i="35"/>
  <c r="I22" i="35" s="1"/>
  <c r="I152" i="36"/>
  <c r="I594" i="36"/>
  <c r="B100" i="36"/>
  <c r="I100" i="36" s="1"/>
  <c r="I204" i="36" l="1"/>
  <c r="B48" i="36"/>
  <c r="I48" i="36" l="1"/>
  <c r="B22" i="36"/>
  <c r="I22" i="36" s="1"/>
  <c r="B100" i="8" l="1"/>
  <c r="D100" i="8" l="1"/>
  <c r="I100" i="8" s="1"/>
  <c r="I594" i="8"/>
  <c r="D86" i="36" l="1"/>
  <c r="D8" i="36" s="1"/>
  <c r="I580" i="36" l="1"/>
  <c r="B86" i="36"/>
  <c r="I86" i="36" l="1"/>
  <c r="B8" i="36"/>
  <c r="I8" i="36" s="1"/>
  <c r="E93" i="35" l="1"/>
  <c r="I587" i="35"/>
  <c r="I93" i="35" l="1"/>
  <c r="E15" i="35"/>
  <c r="I15" i="35" s="1"/>
  <c r="G86" i="35" l="1"/>
  <c r="C86" i="35"/>
  <c r="E86" i="35"/>
  <c r="H86" i="35"/>
  <c r="I450" i="35" l="1"/>
  <c r="D86" i="35"/>
  <c r="I580" i="35"/>
  <c r="B86" i="35"/>
  <c r="I632" i="35"/>
  <c r="I606" i="35"/>
  <c r="I164" i="35"/>
  <c r="I294" i="35"/>
  <c r="I138" i="35"/>
  <c r="H34" i="35"/>
  <c r="H8" i="35" s="1"/>
  <c r="E34" i="35"/>
  <c r="E8" i="35" s="1"/>
  <c r="G34" i="35"/>
  <c r="G8" i="35" s="1"/>
  <c r="I320" i="35"/>
  <c r="I216" i="35"/>
  <c r="I346" i="35"/>
  <c r="I268" i="35"/>
  <c r="I190" i="35"/>
  <c r="I424" i="35"/>
  <c r="I398" i="35"/>
  <c r="I242" i="35" l="1"/>
  <c r="C34" i="35"/>
  <c r="C8" i="35" s="1"/>
  <c r="I86" i="35"/>
  <c r="B34" i="35"/>
  <c r="I112" i="35"/>
  <c r="I372" i="35"/>
  <c r="D34" i="35"/>
  <c r="D8" i="35" s="1"/>
  <c r="I34" i="35" l="1"/>
  <c r="B8" i="35"/>
  <c r="I528" i="35"/>
  <c r="I554" i="35"/>
  <c r="I502" i="35"/>
  <c r="F60" i="35"/>
  <c r="D90" i="35"/>
  <c r="D12" i="35" s="1"/>
  <c r="C90" i="35"/>
  <c r="C12" i="35" s="1"/>
  <c r="I584" i="35" l="1"/>
  <c r="B90" i="35"/>
  <c r="I60" i="35"/>
  <c r="F8" i="35"/>
  <c r="I8" i="35"/>
  <c r="I90" i="35" l="1"/>
  <c r="B12" i="35"/>
  <c r="I12" i="35" s="1"/>
  <c r="D90" i="36"/>
  <c r="D12" i="36" s="1"/>
  <c r="C90" i="36"/>
  <c r="C12" i="36" s="1"/>
  <c r="I584" i="36" l="1"/>
  <c r="B90" i="36"/>
  <c r="I90" i="36" l="1"/>
  <c r="B12" i="36"/>
  <c r="I12" i="36" s="1"/>
  <c r="E93" i="8" l="1"/>
  <c r="I587" i="8"/>
  <c r="I93" i="8" l="1"/>
  <c r="E15" i="8"/>
  <c r="I15" i="8" s="1"/>
  <c r="D48" i="8" l="1"/>
  <c r="D22" i="8" s="1"/>
  <c r="C48" i="8"/>
  <c r="C22" i="8" s="1"/>
  <c r="E48" i="8"/>
  <c r="E22" i="8" s="1"/>
  <c r="G48" i="8"/>
  <c r="G22" i="8" s="1"/>
  <c r="H48" i="8"/>
  <c r="H22" i="8" s="1"/>
  <c r="I152" i="8" l="1"/>
  <c r="B48" i="8"/>
  <c r="I48" i="8" l="1"/>
  <c r="B22" i="8"/>
  <c r="I22" i="8" s="1"/>
  <c r="D86" i="8" l="1"/>
  <c r="H86" i="8" l="1"/>
  <c r="D85" i="8"/>
  <c r="C86" i="8"/>
  <c r="I580" i="8"/>
  <c r="E86" i="8"/>
  <c r="I138" i="8"/>
  <c r="I216" i="8"/>
  <c r="H34" i="8"/>
  <c r="H8" i="8" s="1"/>
  <c r="G34" i="8"/>
  <c r="I294" i="8"/>
  <c r="I190" i="8"/>
  <c r="I268" i="8"/>
  <c r="I164" i="8"/>
  <c r="I346" i="8"/>
  <c r="I242" i="8"/>
  <c r="I424" i="8"/>
  <c r="E34" i="8"/>
  <c r="E8" i="8" s="1"/>
  <c r="C34" i="8"/>
  <c r="C8" i="8" s="1"/>
  <c r="D34" i="8" l="1"/>
  <c r="D8" i="8" s="1"/>
  <c r="I372" i="8"/>
  <c r="I579" i="8"/>
  <c r="B85" i="8"/>
  <c r="I320" i="8"/>
  <c r="I345" i="8"/>
  <c r="I293" i="8"/>
  <c r="I215" i="8"/>
  <c r="G86" i="8"/>
  <c r="I267" i="8"/>
  <c r="I397" i="8"/>
  <c r="I423" i="8"/>
  <c r="I450" i="8"/>
  <c r="F60" i="8"/>
  <c r="B34" i="8"/>
  <c r="I605" i="8"/>
  <c r="I632" i="8"/>
  <c r="I112" i="8"/>
  <c r="I163" i="8"/>
  <c r="I554" i="8" l="1"/>
  <c r="I85" i="8"/>
  <c r="C90" i="8"/>
  <c r="F8" i="8"/>
  <c r="I60" i="8"/>
  <c r="I528" i="8"/>
  <c r="I606" i="8"/>
  <c r="B86" i="8"/>
  <c r="I86" i="8" s="1"/>
  <c r="B90" i="8"/>
  <c r="I34" i="8"/>
  <c r="I502" i="8"/>
  <c r="I137" i="8"/>
  <c r="I398" i="8"/>
  <c r="G8" i="8"/>
  <c r="I428" i="8"/>
  <c r="I350" i="8"/>
  <c r="I298" i="8"/>
  <c r="I376" i="8"/>
  <c r="I584" i="8" l="1"/>
  <c r="B8" i="8"/>
  <c r="I8" i="8" s="1"/>
  <c r="I371" i="8"/>
  <c r="I319" i="8"/>
  <c r="I168" i="8"/>
  <c r="I189" i="8"/>
  <c r="I402" i="8"/>
  <c r="I324" i="8"/>
  <c r="I111" i="8"/>
  <c r="I272" i="8"/>
  <c r="I142" i="8"/>
  <c r="I246" i="8"/>
  <c r="I220" i="8"/>
  <c r="I194" i="8"/>
  <c r="D90" i="8" l="1"/>
  <c r="I90" i="8" s="1"/>
  <c r="I610" i="8"/>
  <c r="B33" i="8"/>
  <c r="G33" i="8"/>
  <c r="D33" i="8"/>
  <c r="C38" i="8"/>
  <c r="C12" i="8" s="1"/>
  <c r="E38" i="8"/>
  <c r="E12" i="8" s="1"/>
  <c r="G38" i="8"/>
  <c r="G12" i="8" s="1"/>
  <c r="H38" i="8"/>
  <c r="H12" i="8" s="1"/>
  <c r="D38" i="8"/>
  <c r="D12" i="8" s="1"/>
  <c r="B38" i="8" l="1"/>
  <c r="I116" i="8"/>
  <c r="E33" i="8"/>
  <c r="D7" i="8"/>
  <c r="I241" i="8"/>
  <c r="G7" i="8"/>
  <c r="H33" i="8"/>
  <c r="B7" i="8"/>
  <c r="C33" i="8"/>
  <c r="I33" i="8" l="1"/>
  <c r="E7" i="8"/>
  <c r="H7" i="8"/>
  <c r="C7" i="8"/>
  <c r="B12" i="8"/>
  <c r="I12" i="8" s="1"/>
  <c r="I38" i="8"/>
  <c r="I7" i="8" l="1"/>
  <c r="I542" i="32" l="1"/>
  <c r="I464" i="32"/>
  <c r="I568" i="32"/>
  <c r="I516" i="32"/>
  <c r="C96" i="32"/>
  <c r="I192" i="32"/>
  <c r="F74" i="32" l="1"/>
  <c r="I642" i="32" l="1"/>
  <c r="F22" i="32"/>
  <c r="I74" i="32"/>
  <c r="G91" i="32" l="1"/>
  <c r="C91" i="32"/>
  <c r="H91" i="32"/>
  <c r="B91" i="32" l="1"/>
  <c r="F91" i="32"/>
  <c r="F106" i="32" s="1"/>
  <c r="F652" i="32"/>
  <c r="I637" i="32"/>
  <c r="H94" i="34" l="1"/>
  <c r="G94" i="34"/>
  <c r="I610" i="34"/>
  <c r="I614" i="34"/>
  <c r="H90" i="34"/>
  <c r="G90" i="34"/>
  <c r="E90" i="34"/>
  <c r="I536" i="34" l="1"/>
  <c r="I640" i="34"/>
  <c r="I508" i="34"/>
  <c r="I510" i="34"/>
  <c r="I562" i="34"/>
  <c r="I534" i="34"/>
  <c r="I456" i="34"/>
  <c r="I458" i="34"/>
  <c r="I376" i="34"/>
  <c r="H91" i="34"/>
  <c r="G42" i="34"/>
  <c r="G16" i="34" s="1"/>
  <c r="I224" i="34"/>
  <c r="I276" i="34"/>
  <c r="D42" i="34"/>
  <c r="I194" i="34"/>
  <c r="I142" i="34"/>
  <c r="I298" i="34"/>
  <c r="C91" i="34"/>
  <c r="I432" i="34"/>
  <c r="I354" i="34"/>
  <c r="I428" i="34"/>
  <c r="I324" i="34"/>
  <c r="E42" i="34"/>
  <c r="I350" i="34"/>
  <c r="I198" i="34"/>
  <c r="I302" i="34"/>
  <c r="I172" i="34"/>
  <c r="I272" i="34"/>
  <c r="I246" i="34"/>
  <c r="G38" i="34"/>
  <c r="G12" i="34" s="1"/>
  <c r="G91" i="34"/>
  <c r="I250" i="34"/>
  <c r="I220" i="34"/>
  <c r="I146" i="34"/>
  <c r="H38" i="34"/>
  <c r="H12" i="34" s="1"/>
  <c r="H42" i="34"/>
  <c r="H16" i="34" s="1"/>
  <c r="I328" i="34"/>
  <c r="I406" i="34"/>
  <c r="I327" i="34" l="1"/>
  <c r="I636" i="34"/>
  <c r="C38" i="34"/>
  <c r="C42" i="34"/>
  <c r="I380" i="34"/>
  <c r="D38" i="34"/>
  <c r="I402" i="34"/>
  <c r="I168" i="34"/>
  <c r="F91" i="34"/>
  <c r="F106" i="34" s="1"/>
  <c r="F652" i="34"/>
  <c r="B42" i="34"/>
  <c r="I120" i="34"/>
  <c r="I116" i="34"/>
  <c r="B91" i="34"/>
  <c r="E38" i="34"/>
  <c r="E12" i="34" s="1"/>
  <c r="I559" i="34"/>
  <c r="I637" i="34"/>
  <c r="I223" i="34"/>
  <c r="G89" i="34"/>
  <c r="I353" i="34"/>
  <c r="I197" i="34"/>
  <c r="I431" i="34"/>
  <c r="H41" i="34"/>
  <c r="H15" i="34" s="1"/>
  <c r="G41" i="34"/>
  <c r="G15" i="34" s="1"/>
  <c r="H89" i="34"/>
  <c r="I145" i="34"/>
  <c r="I171" i="34"/>
  <c r="I275" i="34"/>
  <c r="I609" i="34"/>
  <c r="I301" i="34"/>
  <c r="I401" i="34" l="1"/>
  <c r="I379" i="34"/>
  <c r="I533" i="34"/>
  <c r="I42" i="34"/>
  <c r="I405" i="34"/>
  <c r="I455" i="34"/>
  <c r="B38" i="34"/>
  <c r="I119" i="34"/>
  <c r="I249" i="34"/>
  <c r="I635" i="34"/>
  <c r="I507" i="34"/>
  <c r="C41" i="34"/>
  <c r="C15" i="34" s="1"/>
  <c r="E41" i="34"/>
  <c r="D41" i="34"/>
  <c r="D15" i="34" s="1"/>
  <c r="E37" i="34"/>
  <c r="I349" i="34"/>
  <c r="G37" i="34"/>
  <c r="G11" i="34" s="1"/>
  <c r="C37" i="34"/>
  <c r="I427" i="34"/>
  <c r="I271" i="34"/>
  <c r="I167" i="34"/>
  <c r="D37" i="34"/>
  <c r="I219" i="34"/>
  <c r="I245" i="34"/>
  <c r="I193" i="34"/>
  <c r="G97" i="34"/>
  <c r="I297" i="34"/>
  <c r="H37" i="34"/>
  <c r="H11" i="34" s="1"/>
  <c r="E97" i="34"/>
  <c r="H97" i="34"/>
  <c r="I141" i="34"/>
  <c r="I617" i="34"/>
  <c r="I375" i="34"/>
  <c r="B41" i="34" l="1"/>
  <c r="B97" i="34"/>
  <c r="I591" i="34"/>
  <c r="D97" i="34"/>
  <c r="I115" i="34"/>
  <c r="I41" i="34"/>
  <c r="B15" i="34"/>
  <c r="I38" i="34"/>
  <c r="I565" i="34"/>
  <c r="I323" i="34"/>
  <c r="I643" i="34"/>
  <c r="I539" i="34"/>
  <c r="I380" i="35"/>
  <c r="I305" i="34"/>
  <c r="G42" i="35"/>
  <c r="G16" i="35" s="1"/>
  <c r="E36" i="34"/>
  <c r="E10" i="34" s="1"/>
  <c r="I146" i="35"/>
  <c r="I227" i="34"/>
  <c r="I253" i="34"/>
  <c r="D36" i="34"/>
  <c r="D10" i="34" s="1"/>
  <c r="G36" i="34"/>
  <c r="G10" i="34" s="1"/>
  <c r="H36" i="34"/>
  <c r="H10" i="34" s="1"/>
  <c r="I432" i="35"/>
  <c r="I276" i="35"/>
  <c r="I172" i="35"/>
  <c r="I383" i="34"/>
  <c r="I331" i="34"/>
  <c r="C45" i="34"/>
  <c r="I354" i="35"/>
  <c r="I302" i="35"/>
  <c r="I409" i="34"/>
  <c r="I175" i="34"/>
  <c r="I198" i="35"/>
  <c r="H42" i="35"/>
  <c r="H16" i="35" s="1"/>
  <c r="C42" i="35"/>
  <c r="I224" i="35"/>
  <c r="I149" i="34"/>
  <c r="I201" i="34"/>
  <c r="E42" i="35"/>
  <c r="I250" i="35"/>
  <c r="I435" i="34"/>
  <c r="G45" i="34"/>
  <c r="G19" i="34" s="1"/>
  <c r="E45" i="34"/>
  <c r="E19" i="34" s="1"/>
  <c r="H45" i="34"/>
  <c r="H19" i="34" s="1"/>
  <c r="G94" i="8"/>
  <c r="B37" i="34" l="1"/>
  <c r="I123" i="34"/>
  <c r="C97" i="34"/>
  <c r="I97" i="34" s="1"/>
  <c r="I560" i="34"/>
  <c r="D42" i="35"/>
  <c r="I406" i="35"/>
  <c r="I510" i="8"/>
  <c r="B42" i="35"/>
  <c r="I120" i="35"/>
  <c r="I140" i="34"/>
  <c r="B36" i="34"/>
  <c r="I328" i="35"/>
  <c r="I279" i="34"/>
  <c r="F71" i="34"/>
  <c r="I513" i="34"/>
  <c r="I37" i="34"/>
  <c r="I614" i="8"/>
  <c r="I562" i="8"/>
  <c r="I536" i="8"/>
  <c r="H94" i="8"/>
  <c r="I245" i="35"/>
  <c r="I435" i="8"/>
  <c r="I297" i="35"/>
  <c r="I253" i="8"/>
  <c r="I224" i="8"/>
  <c r="I167" i="35"/>
  <c r="I349" i="35"/>
  <c r="I331" i="8"/>
  <c r="I219" i="35"/>
  <c r="I427" i="35"/>
  <c r="I149" i="8"/>
  <c r="I201" i="8"/>
  <c r="I193" i="35"/>
  <c r="I271" i="35"/>
  <c r="I227" i="8"/>
  <c r="I141" i="35"/>
  <c r="I401" i="35"/>
  <c r="E45" i="8" l="1"/>
  <c r="E19" i="8" s="1"/>
  <c r="C19" i="34"/>
  <c r="D45" i="34"/>
  <c r="D19" i="34" s="1"/>
  <c r="B97" i="8"/>
  <c r="I640" i="8"/>
  <c r="I357" i="34"/>
  <c r="I323" i="35"/>
  <c r="I375" i="35"/>
  <c r="I42" i="35"/>
  <c r="I71" i="34"/>
  <c r="F19" i="34"/>
  <c r="I458" i="8"/>
  <c r="I36" i="34"/>
  <c r="B10" i="34"/>
  <c r="I10" i="34" s="1"/>
  <c r="B45" i="34"/>
  <c r="I432" i="8"/>
  <c r="I354" i="8"/>
  <c r="H37" i="35"/>
  <c r="H11" i="35" s="1"/>
  <c r="C45" i="8"/>
  <c r="D90" i="34"/>
  <c r="D12" i="34" s="1"/>
  <c r="I146" i="8"/>
  <c r="C37" i="35"/>
  <c r="E37" i="35"/>
  <c r="D37" i="35"/>
  <c r="H45" i="8"/>
  <c r="H19" i="8" s="1"/>
  <c r="I198" i="8"/>
  <c r="G45" i="8"/>
  <c r="G19" i="8" s="1"/>
  <c r="C97" i="8"/>
  <c r="I380" i="8"/>
  <c r="I172" i="8"/>
  <c r="I302" i="8"/>
  <c r="G37" i="35"/>
  <c r="G11" i="35" s="1"/>
  <c r="I409" i="8"/>
  <c r="I276" i="8"/>
  <c r="I305" i="8"/>
  <c r="C90" i="34"/>
  <c r="C12" i="34" s="1"/>
  <c r="I250" i="8"/>
  <c r="I383" i="8"/>
  <c r="I406" i="8"/>
  <c r="B37" i="35" l="1"/>
  <c r="I115" i="35"/>
  <c r="I357" i="8"/>
  <c r="I591" i="8"/>
  <c r="I580" i="34"/>
  <c r="C19" i="8"/>
  <c r="I97" i="8"/>
  <c r="I279" i="8"/>
  <c r="I123" i="8"/>
  <c r="I584" i="34"/>
  <c r="B90" i="34"/>
  <c r="I45" i="34"/>
  <c r="B19" i="34"/>
  <c r="I19" i="34" s="1"/>
  <c r="E86" i="34"/>
  <c r="I606" i="34"/>
  <c r="E94" i="35"/>
  <c r="E16" i="35" s="1"/>
  <c r="H42" i="8"/>
  <c r="H16" i="8" s="1"/>
  <c r="G86" i="34"/>
  <c r="C94" i="35"/>
  <c r="C16" i="35" s="1"/>
  <c r="G42" i="8"/>
  <c r="G16" i="8" s="1"/>
  <c r="H86" i="34"/>
  <c r="C86" i="34"/>
  <c r="C42" i="8"/>
  <c r="D94" i="35"/>
  <c r="D16" i="35" s="1"/>
  <c r="D42" i="8"/>
  <c r="E42" i="8" l="1"/>
  <c r="I120" i="8"/>
  <c r="D86" i="34"/>
  <c r="I90" i="34"/>
  <c r="B12" i="34"/>
  <c r="I12" i="34" s="1"/>
  <c r="I175" i="8"/>
  <c r="B45" i="8"/>
  <c r="D45" i="8"/>
  <c r="D19" i="8" s="1"/>
  <c r="B94" i="35"/>
  <c r="I588" i="35"/>
  <c r="E93" i="34"/>
  <c r="I587" i="34"/>
  <c r="I450" i="34"/>
  <c r="B86" i="34"/>
  <c r="I37" i="35"/>
  <c r="I328" i="8"/>
  <c r="I216" i="34"/>
  <c r="D89" i="35"/>
  <c r="D11" i="35" s="1"/>
  <c r="I190" i="34"/>
  <c r="I268" i="34"/>
  <c r="G34" i="34"/>
  <c r="G8" i="34" s="1"/>
  <c r="I346" i="34"/>
  <c r="I138" i="34"/>
  <c r="H34" i="34"/>
  <c r="H8" i="34" s="1"/>
  <c r="I242" i="34"/>
  <c r="I424" i="34"/>
  <c r="I294" i="34"/>
  <c r="D34" i="34"/>
  <c r="D8" i="34" s="1"/>
  <c r="I398" i="34"/>
  <c r="I320" i="34"/>
  <c r="I86" i="34" l="1"/>
  <c r="C34" i="34"/>
  <c r="C8" i="34" s="1"/>
  <c r="I632" i="34"/>
  <c r="I93" i="34"/>
  <c r="E15" i="34"/>
  <c r="I583" i="35"/>
  <c r="B89" i="35"/>
  <c r="I112" i="34"/>
  <c r="C89" i="35"/>
  <c r="C11" i="35" s="1"/>
  <c r="E34" i="34"/>
  <c r="E8" i="34" s="1"/>
  <c r="I94" i="35"/>
  <c r="B16" i="35"/>
  <c r="E89" i="35"/>
  <c r="E11" i="35" s="1"/>
  <c r="I561" i="34"/>
  <c r="F67" i="34"/>
  <c r="I554" i="34"/>
  <c r="I372" i="34"/>
  <c r="B19" i="8"/>
  <c r="I19" i="8" s="1"/>
  <c r="I45" i="8"/>
  <c r="B42" i="8"/>
  <c r="C94" i="36"/>
  <c r="C16" i="36" s="1"/>
  <c r="I219" i="8"/>
  <c r="E94" i="36"/>
  <c r="E16" i="36" s="1"/>
  <c r="D89" i="34"/>
  <c r="D11" i="34" s="1"/>
  <c r="I164" i="34"/>
  <c r="D94" i="36"/>
  <c r="D16" i="36" s="1"/>
  <c r="I42" i="8" l="1"/>
  <c r="C89" i="34"/>
  <c r="C11" i="34" s="1"/>
  <c r="I484" i="35"/>
  <c r="F68" i="35"/>
  <c r="E89" i="34"/>
  <c r="E11" i="34" s="1"/>
  <c r="I15" i="34"/>
  <c r="I528" i="34"/>
  <c r="F15" i="34"/>
  <c r="I67" i="34"/>
  <c r="B34" i="34"/>
  <c r="B94" i="36"/>
  <c r="I588" i="36"/>
  <c r="B89" i="34"/>
  <c r="I583" i="34"/>
  <c r="I502" i="34"/>
  <c r="F60" i="34"/>
  <c r="I89" i="35"/>
  <c r="B11" i="35"/>
  <c r="I11" i="35" s="1"/>
  <c r="I323" i="8"/>
  <c r="I427" i="8"/>
  <c r="I297" i="8"/>
  <c r="I167" i="8"/>
  <c r="C94" i="34"/>
  <c r="C16" i="34" s="1"/>
  <c r="I193" i="8"/>
  <c r="I349" i="8"/>
  <c r="I141" i="8"/>
  <c r="D94" i="34"/>
  <c r="D16" i="34" s="1"/>
  <c r="E94" i="34"/>
  <c r="E16" i="34" s="1"/>
  <c r="D89" i="36"/>
  <c r="D11" i="36" s="1"/>
  <c r="I245" i="8"/>
  <c r="I271" i="8"/>
  <c r="H89" i="8"/>
  <c r="G89" i="8"/>
  <c r="I401" i="8"/>
  <c r="I375" i="8" l="1"/>
  <c r="I583" i="36"/>
  <c r="B89" i="36"/>
  <c r="F8" i="34"/>
  <c r="I60" i="34"/>
  <c r="B94" i="34"/>
  <c r="I588" i="34"/>
  <c r="E89" i="36"/>
  <c r="E11" i="36" s="1"/>
  <c r="B8" i="34"/>
  <c r="I34" i="34"/>
  <c r="F16" i="35"/>
  <c r="I16" i="35" s="1"/>
  <c r="I68" i="35"/>
  <c r="C89" i="36"/>
  <c r="C11" i="36" s="1"/>
  <c r="I89" i="34"/>
  <c r="B11" i="34"/>
  <c r="I11" i="34" s="1"/>
  <c r="E89" i="8"/>
  <c r="I94" i="36"/>
  <c r="B16" i="36"/>
  <c r="G37" i="8"/>
  <c r="G11" i="8" s="1"/>
  <c r="C37" i="8"/>
  <c r="E37" i="8"/>
  <c r="E11" i="8" s="1"/>
  <c r="D37" i="8"/>
  <c r="H37" i="8"/>
  <c r="H11" i="8" s="1"/>
  <c r="I8" i="34" l="1"/>
  <c r="I115" i="8"/>
  <c r="I89" i="36"/>
  <c r="B11" i="36"/>
  <c r="I11" i="36" s="1"/>
  <c r="C89" i="8"/>
  <c r="C11" i="8" s="1"/>
  <c r="I635" i="8"/>
  <c r="I94" i="34"/>
  <c r="B16" i="34"/>
  <c r="D89" i="8"/>
  <c r="D11" i="8"/>
  <c r="B37" i="8"/>
  <c r="I583" i="8"/>
  <c r="I37" i="8" l="1"/>
  <c r="I609" i="8"/>
  <c r="B89" i="8"/>
  <c r="I89" i="8" s="1"/>
  <c r="I484" i="34"/>
  <c r="F68" i="34"/>
  <c r="I68" i="34" l="1"/>
  <c r="F16" i="34"/>
  <c r="I16" i="34" s="1"/>
  <c r="B11" i="8"/>
  <c r="I11" i="8" s="1"/>
  <c r="I614" i="32" l="1"/>
  <c r="I617" i="32" l="1"/>
  <c r="I618" i="32"/>
  <c r="E97" i="32" l="1"/>
  <c r="G97" i="32"/>
  <c r="D97" i="32"/>
  <c r="H97" i="32"/>
  <c r="I643" i="32" l="1"/>
  <c r="G94" i="32"/>
  <c r="H94" i="32"/>
  <c r="I640" i="32" l="1"/>
  <c r="C36" i="32" l="1"/>
  <c r="C10" i="32" s="1"/>
  <c r="I560" i="32" l="1"/>
  <c r="G36" i="32"/>
  <c r="G10" i="32" s="1"/>
  <c r="H36" i="32"/>
  <c r="H10" i="32" s="1"/>
  <c r="E36" i="32"/>
  <c r="E10" i="32" s="1"/>
  <c r="D36" i="32"/>
  <c r="D10" i="32" s="1"/>
  <c r="I140" i="32" l="1"/>
  <c r="B36" i="32"/>
  <c r="D91" i="36" l="1"/>
  <c r="I585" i="36"/>
  <c r="D91" i="8"/>
  <c r="I585" i="8"/>
  <c r="B10" i="32"/>
  <c r="I10" i="32" s="1"/>
  <c r="I36" i="32"/>
  <c r="E91" i="36"/>
  <c r="E91" i="8"/>
  <c r="I91" i="8" l="1"/>
  <c r="I484" i="36"/>
  <c r="F68" i="36"/>
  <c r="D91" i="34"/>
  <c r="I585" i="34"/>
  <c r="E91" i="34"/>
  <c r="I91" i="36"/>
  <c r="I91" i="34" l="1"/>
  <c r="I68" i="36"/>
  <c r="F16" i="36"/>
  <c r="I16" i="36" s="1"/>
  <c r="C98" i="32" l="1"/>
  <c r="E98" i="32"/>
  <c r="G98" i="32"/>
  <c r="H98" i="32"/>
  <c r="I644" i="32" l="1"/>
  <c r="G101" i="32" l="1"/>
  <c r="E101" i="32"/>
  <c r="H102" i="32"/>
  <c r="H24" i="32" s="1"/>
  <c r="H101" i="32"/>
  <c r="C102" i="32"/>
  <c r="C101" i="32"/>
  <c r="G102" i="32"/>
  <c r="G24" i="32" s="1"/>
  <c r="E102" i="32"/>
  <c r="I596" i="34" l="1"/>
  <c r="I648" i="32"/>
  <c r="I647" i="32"/>
  <c r="I595" i="34"/>
  <c r="G102" i="34"/>
  <c r="G24" i="34" s="1"/>
  <c r="E102" i="34"/>
  <c r="C101" i="34"/>
  <c r="H102" i="34"/>
  <c r="H24" i="34" s="1"/>
  <c r="H101" i="34"/>
  <c r="G101" i="34"/>
  <c r="B102" i="34"/>
  <c r="E101" i="34"/>
  <c r="C102" i="34"/>
  <c r="I466" i="34" l="1"/>
  <c r="I648" i="34"/>
  <c r="I465" i="34"/>
  <c r="I570" i="34"/>
  <c r="I647" i="34"/>
  <c r="I517" i="34"/>
  <c r="I518" i="34"/>
  <c r="I543" i="34"/>
  <c r="I569" i="34"/>
  <c r="I544" i="34"/>
  <c r="I439" i="34"/>
  <c r="F75" i="34" l="1"/>
  <c r="I257" i="34"/>
  <c r="F76" i="34"/>
  <c r="C50" i="34"/>
  <c r="C24" i="34" s="1"/>
  <c r="E50" i="34"/>
  <c r="E24" i="34" s="1"/>
  <c r="D50" i="34"/>
  <c r="I595" i="36" l="1"/>
  <c r="I258" i="34"/>
  <c r="I76" i="34"/>
  <c r="F24" i="34"/>
  <c r="I596" i="36"/>
  <c r="I75" i="34"/>
  <c r="F23" i="34"/>
  <c r="I388" i="34"/>
  <c r="I413" i="34"/>
  <c r="I205" i="34"/>
  <c r="I179" i="34"/>
  <c r="I335" i="34"/>
  <c r="E50" i="36"/>
  <c r="I361" i="34"/>
  <c r="C50" i="36"/>
  <c r="I283" i="34"/>
  <c r="I309" i="34"/>
  <c r="D50" i="36"/>
  <c r="I153" i="34"/>
  <c r="I232" i="34"/>
  <c r="I387" i="34" l="1"/>
  <c r="I231" i="34"/>
  <c r="I544" i="36"/>
  <c r="I466" i="36"/>
  <c r="I517" i="36"/>
  <c r="I518" i="36"/>
  <c r="I465" i="36"/>
  <c r="I570" i="36"/>
  <c r="I543" i="36"/>
  <c r="I569" i="36"/>
  <c r="I232" i="36"/>
  <c r="G49" i="36"/>
  <c r="I361" i="36"/>
  <c r="H101" i="36"/>
  <c r="E49" i="34"/>
  <c r="E23" i="34" s="1"/>
  <c r="I153" i="36"/>
  <c r="I309" i="36"/>
  <c r="I205" i="36"/>
  <c r="D49" i="34"/>
  <c r="C49" i="34"/>
  <c r="C23" i="34" s="1"/>
  <c r="C49" i="36"/>
  <c r="I413" i="36"/>
  <c r="G101" i="36"/>
  <c r="E101" i="36"/>
  <c r="C102" i="36"/>
  <c r="C24" i="36" s="1"/>
  <c r="C101" i="36"/>
  <c r="I179" i="36"/>
  <c r="H49" i="36"/>
  <c r="I283" i="36"/>
  <c r="H102" i="36"/>
  <c r="H24" i="36" s="1"/>
  <c r="G49" i="34"/>
  <c r="G23" i="34" s="1"/>
  <c r="I335" i="36"/>
  <c r="G102" i="36"/>
  <c r="G24" i="36" s="1"/>
  <c r="E102" i="36"/>
  <c r="E24" i="36" s="1"/>
  <c r="H49" i="34"/>
  <c r="H23" i="34" s="1"/>
  <c r="I439" i="36"/>
  <c r="I388" i="36"/>
  <c r="C23" i="36" l="1"/>
  <c r="I127" i="36"/>
  <c r="D49" i="36"/>
  <c r="I647" i="36"/>
  <c r="I231" i="36"/>
  <c r="I387" i="36"/>
  <c r="I648" i="36"/>
  <c r="I257" i="36"/>
  <c r="F76" i="36"/>
  <c r="I127" i="34"/>
  <c r="H23" i="36"/>
  <c r="E49" i="36"/>
  <c r="E23" i="36" s="1"/>
  <c r="B102" i="36"/>
  <c r="G23" i="36"/>
  <c r="F75" i="36"/>
  <c r="B49" i="34"/>
  <c r="I49" i="34" l="1"/>
  <c r="I76" i="36"/>
  <c r="F24" i="36"/>
  <c r="I258" i="36"/>
  <c r="B49" i="36"/>
  <c r="I75" i="36"/>
  <c r="F23" i="36"/>
  <c r="I128" i="34"/>
  <c r="B50" i="34"/>
  <c r="I128" i="36"/>
  <c r="B50" i="36"/>
  <c r="B24" i="36" l="1"/>
  <c r="I50" i="36"/>
  <c r="I49" i="36"/>
  <c r="I50" i="34"/>
  <c r="B24" i="34"/>
  <c r="I561" i="32" l="1"/>
  <c r="F67" i="32"/>
  <c r="I67" i="32" l="1"/>
  <c r="F15" i="32"/>
  <c r="I595" i="32" l="1"/>
  <c r="B102" i="32"/>
  <c r="I596" i="32"/>
  <c r="D50" i="32" l="1"/>
  <c r="I179" i="32"/>
  <c r="C50" i="32"/>
  <c r="C24" i="32" s="1"/>
  <c r="E50" i="32"/>
  <c r="E24" i="32" s="1"/>
  <c r="I439" i="32"/>
  <c r="I361" i="32"/>
  <c r="I309" i="32"/>
  <c r="I232" i="32"/>
  <c r="I231" i="32" l="1"/>
  <c r="I283" i="32"/>
  <c r="I205" i="32"/>
  <c r="G49" i="32"/>
  <c r="G23" i="32" s="1"/>
  <c r="D49" i="32"/>
  <c r="I413" i="32"/>
  <c r="H49" i="32"/>
  <c r="H23" i="32" s="1"/>
  <c r="I153" i="32"/>
  <c r="I335" i="32"/>
  <c r="E49" i="32"/>
  <c r="E23" i="32" s="1"/>
  <c r="C49" i="32" l="1"/>
  <c r="C23" i="32" s="1"/>
  <c r="I387" i="32"/>
  <c r="I388" i="32"/>
  <c r="I257" i="32"/>
  <c r="I127" i="32"/>
  <c r="B49" i="32" l="1"/>
  <c r="I128" i="32"/>
  <c r="I49" i="32"/>
  <c r="I258" i="32"/>
  <c r="B50" i="32" l="1"/>
  <c r="B24" i="32" l="1"/>
  <c r="I50" i="32"/>
  <c r="I462" i="32" l="1"/>
  <c r="F72" i="32"/>
  <c r="I460" i="32"/>
  <c r="F20" i="32" l="1"/>
  <c r="I72" i="32"/>
  <c r="G86" i="32" l="1"/>
  <c r="C86" i="32"/>
  <c r="E86" i="32"/>
  <c r="H86" i="32"/>
  <c r="I606" i="32"/>
  <c r="I632" i="32" l="1"/>
  <c r="I450" i="32"/>
  <c r="I190" i="32"/>
  <c r="I502" i="32" l="1"/>
  <c r="F60" i="32"/>
  <c r="I528" i="32"/>
  <c r="I554" i="32"/>
  <c r="I294" i="32" l="1"/>
  <c r="F8" i="32"/>
  <c r="I60" i="32"/>
  <c r="E34" i="32"/>
  <c r="E8" i="32" s="1"/>
  <c r="I164" i="32"/>
  <c r="I268" i="32"/>
  <c r="I138" i="32"/>
  <c r="I346" i="32"/>
  <c r="H34" i="32"/>
  <c r="H8" i="32" s="1"/>
  <c r="C34" i="32"/>
  <c r="C8" i="32" s="1"/>
  <c r="I424" i="32"/>
  <c r="I216" i="32"/>
  <c r="I242" i="32"/>
  <c r="G34" i="32"/>
  <c r="G8" i="32" s="1"/>
  <c r="I372" i="32"/>
  <c r="I112" i="32" l="1"/>
  <c r="I398" i="32"/>
  <c r="I320" i="32"/>
  <c r="D34" i="32"/>
  <c r="B34" i="32" l="1"/>
  <c r="I34" i="32" l="1"/>
  <c r="I152" i="32"/>
  <c r="I308" i="32"/>
  <c r="I282" i="32"/>
  <c r="I178" i="32"/>
  <c r="I230" i="32"/>
  <c r="I256" i="32" l="1"/>
  <c r="I412" i="32"/>
  <c r="I334" i="32"/>
  <c r="I438" i="32"/>
  <c r="I386" i="32" l="1"/>
  <c r="I126" i="32" l="1"/>
  <c r="I204" i="32"/>
  <c r="E93" i="32" l="1"/>
  <c r="I93" i="32" s="1"/>
  <c r="I587" i="32"/>
  <c r="I171" i="32"/>
  <c r="I223" i="32"/>
  <c r="I249" i="32"/>
  <c r="I431" i="32"/>
  <c r="E41" i="32"/>
  <c r="I301" i="32"/>
  <c r="I405" i="32"/>
  <c r="H41" i="32"/>
  <c r="H15" i="32" s="1"/>
  <c r="I353" i="32"/>
  <c r="G41" i="32"/>
  <c r="G15" i="32" s="1"/>
  <c r="I197" i="32"/>
  <c r="I145" i="32"/>
  <c r="I119" i="32" l="1"/>
  <c r="E15" i="32"/>
  <c r="I327" i="32"/>
  <c r="C41" i="32"/>
  <c r="C15" i="32" s="1"/>
  <c r="I379" i="32"/>
  <c r="D41" i="32"/>
  <c r="D15" i="32" s="1"/>
  <c r="I275" i="32"/>
  <c r="B41" i="32" l="1"/>
  <c r="I41" i="32" l="1"/>
  <c r="B15" i="32"/>
  <c r="I15" i="32" s="1"/>
  <c r="C48" i="32" l="1"/>
  <c r="C22" i="32" s="1"/>
  <c r="H48" i="32"/>
  <c r="H22" i="32" s="1"/>
  <c r="G48" i="32"/>
  <c r="G22" i="32" s="1"/>
  <c r="D48" i="32"/>
  <c r="E48" i="32"/>
  <c r="E22" i="32" s="1"/>
  <c r="I360" i="32" l="1"/>
  <c r="B48" i="32"/>
  <c r="D86" i="32"/>
  <c r="D8" i="32" s="1"/>
  <c r="B86" i="32" l="1"/>
  <c r="I580" i="32"/>
  <c r="I48" i="32"/>
  <c r="I86" i="32" l="1"/>
  <c r="B8" i="32"/>
  <c r="I8" i="32" s="1"/>
  <c r="C94" i="32" l="1"/>
  <c r="E90" i="32"/>
  <c r="H90" i="32"/>
  <c r="G90" i="32"/>
  <c r="D94" i="32"/>
  <c r="E94" i="32"/>
  <c r="C97" i="32"/>
  <c r="B97" i="32" l="1"/>
  <c r="I97" i="32" s="1"/>
  <c r="I591" i="32"/>
  <c r="I610" i="32"/>
  <c r="D90" i="32"/>
  <c r="I636" i="32"/>
  <c r="B90" i="32"/>
  <c r="I584" i="32"/>
  <c r="I588" i="32"/>
  <c r="B94" i="32"/>
  <c r="I94" i="32" s="1"/>
  <c r="C90" i="32" l="1"/>
  <c r="I90" i="32" s="1"/>
  <c r="I458" i="32"/>
  <c r="I324" i="32"/>
  <c r="I350" i="32"/>
  <c r="G38" i="32"/>
  <c r="G12" i="32" s="1"/>
  <c r="H38" i="32"/>
  <c r="H12" i="32" s="1"/>
  <c r="I298" i="32"/>
  <c r="I272" i="32"/>
  <c r="I142" i="32"/>
  <c r="I220" i="32"/>
  <c r="I246" i="32"/>
  <c r="I194" i="32"/>
  <c r="I428" i="32"/>
  <c r="I376" i="32"/>
  <c r="I116" i="32" l="1"/>
  <c r="I402" i="32"/>
  <c r="D38" i="32"/>
  <c r="D12" i="32" s="1"/>
  <c r="E38" i="32"/>
  <c r="E12" i="32" s="1"/>
  <c r="C38" i="32"/>
  <c r="C12" i="32" s="1"/>
  <c r="I536" i="32"/>
  <c r="I562" i="32"/>
  <c r="I510" i="32"/>
  <c r="I279" i="32"/>
  <c r="I172" i="32"/>
  <c r="H42" i="32"/>
  <c r="H16" i="32" s="1"/>
  <c r="I201" i="32"/>
  <c r="I305" i="32"/>
  <c r="G42" i="32"/>
  <c r="G16" i="32" s="1"/>
  <c r="I146" i="32"/>
  <c r="I253" i="32"/>
  <c r="C45" i="32"/>
  <c r="C19" i="32" s="1"/>
  <c r="I435" i="32"/>
  <c r="I432" i="32"/>
  <c r="I302" i="32"/>
  <c r="H45" i="32"/>
  <c r="H19" i="32" s="1"/>
  <c r="I383" i="32"/>
  <c r="I227" i="32"/>
  <c r="I224" i="32"/>
  <c r="C42" i="32"/>
  <c r="C16" i="32" s="1"/>
  <c r="E42" i="32"/>
  <c r="E16" i="32" s="1"/>
  <c r="I409" i="32"/>
  <c r="I331" i="32"/>
  <c r="I276" i="32"/>
  <c r="D42" i="32"/>
  <c r="D16" i="32" s="1"/>
  <c r="I149" i="32"/>
  <c r="I198" i="32"/>
  <c r="I250" i="32"/>
  <c r="E45" i="32"/>
  <c r="E19" i="32" s="1"/>
  <c r="G45" i="32"/>
  <c r="G19" i="32" s="1"/>
  <c r="I406" i="32"/>
  <c r="I380" i="32"/>
  <c r="I175" i="32"/>
  <c r="I168" i="32" l="1"/>
  <c r="I123" i="32"/>
  <c r="B45" i="32"/>
  <c r="I354" i="32"/>
  <c r="I120" i="32"/>
  <c r="B38" i="32"/>
  <c r="I609" i="32"/>
  <c r="G89" i="32"/>
  <c r="H89" i="32"/>
  <c r="E89" i="32" l="1"/>
  <c r="B19" i="32"/>
  <c r="C89" i="32"/>
  <c r="I635" i="32"/>
  <c r="I583" i="32"/>
  <c r="B89" i="32"/>
  <c r="D45" i="32"/>
  <c r="D19" i="32" s="1"/>
  <c r="B12" i="32"/>
  <c r="I12" i="32" s="1"/>
  <c r="I38" i="32"/>
  <c r="D89" i="32" l="1"/>
  <c r="I89" i="32" s="1"/>
  <c r="I357" i="32"/>
  <c r="I328" i="32"/>
  <c r="B42" i="32"/>
  <c r="I19" i="32"/>
  <c r="I45" i="32"/>
  <c r="I193" i="32"/>
  <c r="I297" i="32"/>
  <c r="E37" i="32"/>
  <c r="E11" i="32" s="1"/>
  <c r="I349" i="32"/>
  <c r="I219" i="32"/>
  <c r="I167" i="32"/>
  <c r="H37" i="32"/>
  <c r="H11" i="32" s="1"/>
  <c r="I271" i="32"/>
  <c r="I245" i="32"/>
  <c r="I141" i="32"/>
  <c r="G37" i="32"/>
  <c r="G11" i="32" s="1"/>
  <c r="I427" i="32"/>
  <c r="I323" i="32"/>
  <c r="C37" i="32" l="1"/>
  <c r="C11" i="32" s="1"/>
  <c r="I115" i="32"/>
  <c r="D37" i="32"/>
  <c r="D11" i="32" s="1"/>
  <c r="B16" i="32"/>
  <c r="I42" i="32"/>
  <c r="I401" i="32"/>
  <c r="I375" i="32"/>
  <c r="B37" i="32" l="1"/>
  <c r="B11" i="32" l="1"/>
  <c r="I11" i="32" s="1"/>
  <c r="I37" i="32"/>
  <c r="D98" i="32" l="1"/>
  <c r="B98" i="32" l="1"/>
  <c r="I98" i="32" s="1"/>
  <c r="I592" i="32"/>
  <c r="I150" i="32" l="1"/>
  <c r="I280" i="32"/>
  <c r="I306" i="32"/>
  <c r="I436" i="32"/>
  <c r="H46" i="32"/>
  <c r="H20" i="32" s="1"/>
  <c r="I358" i="32"/>
  <c r="I176" i="32"/>
  <c r="I202" i="32"/>
  <c r="I228" i="32"/>
  <c r="D46" i="32"/>
  <c r="D20" i="32" s="1"/>
  <c r="G46" i="32"/>
  <c r="G20" i="32" s="1"/>
  <c r="C46" i="32" l="1"/>
  <c r="C20" i="32" s="1"/>
  <c r="E46" i="32"/>
  <c r="E20" i="32" s="1"/>
  <c r="I384" i="32"/>
  <c r="I410" i="32"/>
  <c r="I124" i="32"/>
  <c r="I332" i="32"/>
  <c r="I254" i="32"/>
  <c r="B46" i="32" l="1"/>
  <c r="I46" i="32" l="1"/>
  <c r="B20" i="32"/>
  <c r="I20" i="32" s="1"/>
  <c r="D100" i="32"/>
  <c r="D22" i="32" s="1"/>
  <c r="B100" i="32" l="1"/>
  <c r="I594" i="32"/>
  <c r="I100" i="32" l="1"/>
  <c r="B22" i="32"/>
  <c r="I22" i="32" s="1"/>
  <c r="I484" i="32" l="1"/>
  <c r="F68" i="32"/>
  <c r="I68" i="32" l="1"/>
  <c r="F16" i="32"/>
  <c r="I16" i="32" s="1"/>
  <c r="D99" i="8" l="1"/>
  <c r="D21" i="8" s="1"/>
  <c r="B99" i="8" l="1"/>
  <c r="I593" i="8"/>
  <c r="I99" i="8" l="1"/>
  <c r="B21" i="8"/>
  <c r="I489" i="8" l="1"/>
  <c r="F73" i="8"/>
  <c r="F21" i="8" l="1"/>
  <c r="I21" i="8" s="1"/>
  <c r="I73" i="8"/>
  <c r="E91" i="32" l="1"/>
  <c r="D91" i="32"/>
  <c r="I585" i="32"/>
  <c r="I533" i="32" l="1"/>
  <c r="I559" i="32"/>
  <c r="I91" i="32"/>
  <c r="I455" i="32"/>
  <c r="I507" i="32"/>
  <c r="I619" i="32" l="1"/>
  <c r="I541" i="32" l="1"/>
  <c r="I463" i="32"/>
  <c r="I567" i="32"/>
  <c r="I593" i="32"/>
  <c r="I515" i="32"/>
  <c r="I619" i="34"/>
  <c r="H47" i="34"/>
  <c r="G47" i="34"/>
  <c r="D47" i="34" l="1"/>
  <c r="I463" i="34"/>
  <c r="E47" i="34"/>
  <c r="I125" i="34"/>
  <c r="C47" i="34"/>
  <c r="I593" i="34"/>
  <c r="I541" i="34"/>
  <c r="I567" i="34"/>
  <c r="I515" i="34"/>
  <c r="I229" i="34"/>
  <c r="C99" i="32"/>
  <c r="D99" i="32"/>
  <c r="I255" i="34"/>
  <c r="I307" i="34"/>
  <c r="I359" i="34"/>
  <c r="G99" i="32"/>
  <c r="H99" i="32"/>
  <c r="I333" i="34"/>
  <c r="I177" i="34"/>
  <c r="E99" i="32"/>
  <c r="I437" i="34"/>
  <c r="I151" i="34"/>
  <c r="I385" i="34"/>
  <c r="I281" i="34"/>
  <c r="I203" i="34" l="1"/>
  <c r="I645" i="32"/>
  <c r="B99" i="32"/>
  <c r="I99" i="32" s="1"/>
  <c r="I411" i="34"/>
  <c r="D99" i="34"/>
  <c r="D21" i="34" s="1"/>
  <c r="H47" i="32"/>
  <c r="H21" i="32" s="1"/>
  <c r="G47" i="32"/>
  <c r="G21" i="32" s="1"/>
  <c r="H99" i="34"/>
  <c r="H21" i="34" s="1"/>
  <c r="E99" i="34"/>
  <c r="E21" i="34" s="1"/>
  <c r="C99" i="34"/>
  <c r="C21" i="34" s="1"/>
  <c r="G99" i="34"/>
  <c r="G21" i="34" s="1"/>
  <c r="E47" i="32" l="1"/>
  <c r="E21" i="32" s="1"/>
  <c r="C47" i="32"/>
  <c r="C21" i="32" s="1"/>
  <c r="I125" i="32"/>
  <c r="I645" i="34"/>
  <c r="B99" i="34"/>
  <c r="I99" i="34" s="1"/>
  <c r="D47" i="32"/>
  <c r="D21" i="32" s="1"/>
  <c r="B47" i="34"/>
  <c r="I229" i="32"/>
  <c r="I151" i="32"/>
  <c r="I177" i="32"/>
  <c r="I437" i="32"/>
  <c r="I359" i="32"/>
  <c r="I203" i="32"/>
  <c r="I255" i="32"/>
  <c r="I333" i="32"/>
  <c r="I307" i="32"/>
  <c r="I411" i="32"/>
  <c r="I281" i="32"/>
  <c r="I385" i="32"/>
  <c r="B21" i="34" l="1"/>
  <c r="I47" i="34"/>
  <c r="B47" i="32"/>
  <c r="I47" i="32" l="1"/>
  <c r="B21" i="32"/>
  <c r="I489" i="32"/>
  <c r="F73" i="32"/>
  <c r="I489" i="34"/>
  <c r="F73" i="34"/>
  <c r="F21" i="32" l="1"/>
  <c r="I73" i="32"/>
  <c r="I21" i="32"/>
  <c r="F21" i="34"/>
  <c r="I21" i="34" s="1"/>
  <c r="I73" i="34"/>
  <c r="E92" i="8" l="1"/>
  <c r="D92" i="8"/>
  <c r="I586" i="8"/>
  <c r="I92" i="8" l="1"/>
  <c r="I176" i="8" l="1"/>
  <c r="D98" i="8" l="1"/>
  <c r="B98" i="8"/>
  <c r="I436" i="8"/>
  <c r="G46" i="8"/>
  <c r="G20" i="8" s="1"/>
  <c r="H46" i="8"/>
  <c r="H20" i="8" s="1"/>
  <c r="I332" i="8"/>
  <c r="I228" i="8" l="1"/>
  <c r="I202" i="8"/>
  <c r="I410" i="8"/>
  <c r="D46" i="8"/>
  <c r="D20" i="8" s="1"/>
  <c r="C46" i="8"/>
  <c r="C20" i="8" s="1"/>
  <c r="E46" i="8"/>
  <c r="E20" i="8" s="1"/>
  <c r="I124" i="8"/>
  <c r="I592" i="8"/>
  <c r="I150" i="8"/>
  <c r="I98" i="8"/>
  <c r="I358" i="8"/>
  <c r="I306" i="8"/>
  <c r="I254" i="8"/>
  <c r="I384" i="8" l="1"/>
  <c r="I280" i="8" l="1"/>
  <c r="B46" i="8"/>
  <c r="B20" i="8" l="1"/>
  <c r="I46" i="8"/>
  <c r="E92" i="32" l="1"/>
  <c r="D92" i="32" l="1"/>
  <c r="I92" i="32" s="1"/>
  <c r="I586" i="32"/>
  <c r="G95" i="32" l="1"/>
  <c r="I615" i="32"/>
  <c r="H95" i="32"/>
  <c r="I563" i="32" l="1"/>
  <c r="I459" i="32"/>
  <c r="I641" i="32"/>
  <c r="I537" i="32"/>
  <c r="I512" i="8" l="1"/>
  <c r="I512" i="1" l="1"/>
  <c r="I460" i="1"/>
  <c r="I512" i="32" l="1"/>
  <c r="C96" i="34" l="1"/>
  <c r="I460" i="34" l="1"/>
  <c r="I642" i="34"/>
  <c r="I538" i="34"/>
  <c r="E92" i="34"/>
  <c r="I564" i="34"/>
  <c r="D92" i="34"/>
  <c r="I586" i="34"/>
  <c r="I92" i="34" l="1"/>
  <c r="G95" i="34"/>
  <c r="H95" i="34"/>
  <c r="I615" i="34"/>
  <c r="I563" i="34" l="1"/>
  <c r="I459" i="34"/>
  <c r="I641" i="34"/>
  <c r="I537" i="34"/>
  <c r="I564" i="36" l="1"/>
  <c r="I538" i="36"/>
  <c r="I451" i="36" l="1"/>
  <c r="I503" i="36" l="1"/>
  <c r="F61" i="36"/>
  <c r="I529" i="36"/>
  <c r="I555" i="36"/>
  <c r="I460" i="36"/>
  <c r="I61" i="36" l="1"/>
  <c r="F9" i="36"/>
  <c r="I607" i="36"/>
  <c r="F61" i="40" l="1"/>
  <c r="I451" i="40"/>
  <c r="I477" i="40"/>
  <c r="I503" i="40"/>
  <c r="I555" i="40"/>
  <c r="I529" i="40"/>
  <c r="P87" i="40" l="1"/>
  <c r="F9" i="40"/>
  <c r="I61" i="40"/>
  <c r="P9" i="40" l="1"/>
  <c r="I538" i="40" l="1"/>
  <c r="I564" i="40"/>
  <c r="I460" i="40" l="1"/>
  <c r="AI362" i="41" l="1"/>
  <c r="AI414" i="41"/>
  <c r="I465" i="41"/>
  <c r="AD50" i="41"/>
  <c r="I570" i="41"/>
  <c r="I491" i="41"/>
  <c r="AI154" i="41"/>
  <c r="I518" i="41"/>
  <c r="Z50" i="41"/>
  <c r="I543" i="41"/>
  <c r="AI258" i="41"/>
  <c r="AE50" i="41"/>
  <c r="W50" i="41"/>
  <c r="I492" i="41"/>
  <c r="I544" i="41"/>
  <c r="AI336" i="41"/>
  <c r="AI284" i="41"/>
  <c r="AI310" i="41"/>
  <c r="V50" i="41"/>
  <c r="AI128" i="41"/>
  <c r="AC50" i="41"/>
  <c r="I569" i="41"/>
  <c r="AI232" i="41"/>
  <c r="AA50" i="41"/>
  <c r="AH50" i="41"/>
  <c r="AI180" i="41"/>
  <c r="AI388" i="41"/>
  <c r="AF50" i="41"/>
  <c r="AI206" i="41"/>
  <c r="AG50" i="41"/>
  <c r="Y50" i="41"/>
  <c r="AI440" i="41"/>
  <c r="I517" i="41"/>
  <c r="I466" i="41"/>
  <c r="X50" i="41"/>
  <c r="AI50" i="41" l="1"/>
  <c r="S128" i="41"/>
  <c r="AF49" i="41"/>
  <c r="AI179" i="41"/>
  <c r="AI335" i="41"/>
  <c r="AA49" i="41"/>
  <c r="AH49" i="41"/>
  <c r="AI361" i="41"/>
  <c r="AI205" i="41"/>
  <c r="AI257" i="41"/>
  <c r="W49" i="41"/>
  <c r="AD49" i="41"/>
  <c r="P102" i="41"/>
  <c r="P24" i="41" s="1"/>
  <c r="AC49" i="41"/>
  <c r="AI413" i="41"/>
  <c r="AE49" i="41"/>
  <c r="AI309" i="41"/>
  <c r="AI283" i="41"/>
  <c r="AI387" i="41"/>
  <c r="V49" i="41"/>
  <c r="AI127" i="41"/>
  <c r="AG49" i="41"/>
  <c r="Y49" i="41"/>
  <c r="P101" i="41"/>
  <c r="P23" i="41" s="1"/>
  <c r="AI231" i="41"/>
  <c r="AI439" i="41"/>
  <c r="Z49" i="41"/>
  <c r="X49" i="41"/>
  <c r="F76" i="41"/>
  <c r="F75" i="41"/>
  <c r="AI153" i="41" l="1"/>
  <c r="S257" i="41"/>
  <c r="S283" i="41"/>
  <c r="I477" i="41"/>
  <c r="Q49" i="41"/>
  <c r="I503" i="41"/>
  <c r="S335" i="41"/>
  <c r="F24" i="41"/>
  <c r="I76" i="41"/>
  <c r="S361" i="41"/>
  <c r="S439" i="41"/>
  <c r="M49" i="41"/>
  <c r="I555" i="41"/>
  <c r="S231" i="41"/>
  <c r="I529" i="41"/>
  <c r="F23" i="41"/>
  <c r="I75" i="41"/>
  <c r="F61" i="41"/>
  <c r="I451" i="41"/>
  <c r="S309" i="41"/>
  <c r="R49" i="41"/>
  <c r="S179" i="41"/>
  <c r="S387" i="41"/>
  <c r="L49" i="41"/>
  <c r="S127" i="41"/>
  <c r="I128" i="41"/>
  <c r="AI49" i="41"/>
  <c r="C49" i="41"/>
  <c r="I205" i="41"/>
  <c r="I387" i="41"/>
  <c r="I179" i="41"/>
  <c r="S413" i="41" l="1"/>
  <c r="N49" i="41"/>
  <c r="C50" i="41"/>
  <c r="I257" i="41"/>
  <c r="I153" i="41"/>
  <c r="O49" i="41"/>
  <c r="S49" i="41" s="1"/>
  <c r="AJ49" i="41" s="1"/>
  <c r="H49" i="41"/>
  <c r="P87" i="41"/>
  <c r="B49" i="41"/>
  <c r="S205" i="41"/>
  <c r="S153" i="41"/>
  <c r="S154" i="41"/>
  <c r="D49" i="41"/>
  <c r="L50" i="41"/>
  <c r="I456" i="41"/>
  <c r="G49" i="41"/>
  <c r="S284" i="41"/>
  <c r="M50" i="41"/>
  <c r="S180" i="41"/>
  <c r="S388" i="41"/>
  <c r="S232" i="41"/>
  <c r="I231" i="41"/>
  <c r="I439" i="41"/>
  <c r="I335" i="41"/>
  <c r="I283" i="41"/>
  <c r="I413" i="41"/>
  <c r="I309" i="41"/>
  <c r="Q50" i="41"/>
  <c r="F9" i="41"/>
  <c r="I61" i="41"/>
  <c r="I361" i="41"/>
  <c r="S206" i="41"/>
  <c r="E49" i="41"/>
  <c r="S362" i="41"/>
  <c r="I127" i="41" l="1"/>
  <c r="N50" i="41"/>
  <c r="G50" i="41"/>
  <c r="S336" i="41"/>
  <c r="S310" i="41"/>
  <c r="S440" i="41"/>
  <c r="S414" i="41"/>
  <c r="I258" i="41"/>
  <c r="H50" i="41"/>
  <c r="I508" i="41"/>
  <c r="S258" i="41"/>
  <c r="I232" i="41"/>
  <c r="I388" i="41"/>
  <c r="E50" i="41"/>
  <c r="I180" i="41"/>
  <c r="I310" i="41"/>
  <c r="P9" i="41"/>
  <c r="I206" i="41"/>
  <c r="D50" i="41"/>
  <c r="I440" i="41"/>
  <c r="I49" i="41"/>
  <c r="I362" i="41"/>
  <c r="I414" i="41"/>
  <c r="I284" i="41"/>
  <c r="I336" i="41"/>
  <c r="I534" i="41"/>
  <c r="I560" i="41"/>
  <c r="R50" i="41"/>
  <c r="O50" i="41"/>
  <c r="S50" i="41" s="1"/>
  <c r="AJ50" i="41" s="1"/>
  <c r="B50" i="41" l="1"/>
  <c r="I154" i="41"/>
  <c r="I50" i="41"/>
  <c r="I564" i="41" l="1"/>
  <c r="I538" i="41"/>
  <c r="I460" i="41" l="1"/>
  <c r="I648" i="41"/>
  <c r="I647" i="41" l="1"/>
  <c r="S647" i="41" l="1"/>
  <c r="S648" i="41"/>
  <c r="I501" i="42" l="1"/>
  <c r="F59" i="42"/>
  <c r="I449" i="42"/>
  <c r="I527" i="42"/>
  <c r="I553" i="42"/>
  <c r="I475" i="42"/>
  <c r="AI423" i="42" l="1"/>
  <c r="AI293" i="42"/>
  <c r="AI345" i="42"/>
  <c r="AI267" i="42"/>
  <c r="AI215" i="42"/>
  <c r="AI189" i="42"/>
  <c r="F7" i="42"/>
  <c r="I59" i="42"/>
  <c r="AI241" i="42"/>
  <c r="AI163" i="42"/>
  <c r="P85" i="42"/>
  <c r="AI111" i="42"/>
  <c r="AI371" i="42"/>
  <c r="AI397" i="42"/>
  <c r="S215" i="42" l="1"/>
  <c r="S423" i="42"/>
  <c r="S397" i="42"/>
  <c r="S345" i="42"/>
  <c r="S189" i="42"/>
  <c r="S111" i="42"/>
  <c r="S163" i="42"/>
  <c r="S371" i="42"/>
  <c r="S293" i="42"/>
  <c r="S241" i="42"/>
  <c r="P7" i="42"/>
  <c r="S267" i="42"/>
  <c r="I241" i="42" l="1"/>
  <c r="I371" i="42"/>
  <c r="I189" i="42"/>
  <c r="I267" i="42"/>
  <c r="I631" i="42"/>
  <c r="I345" i="42"/>
  <c r="I163" i="42"/>
  <c r="I293" i="42"/>
  <c r="I111" i="42"/>
  <c r="I215" i="42"/>
  <c r="I397" i="42"/>
  <c r="I423" i="42"/>
  <c r="S631" i="42" l="1"/>
  <c r="I477" i="42" l="1"/>
  <c r="F61" i="42"/>
  <c r="I451" i="42"/>
  <c r="I503" i="42"/>
  <c r="I555" i="42"/>
  <c r="I529" i="42"/>
  <c r="F9" i="42" l="1"/>
  <c r="I61" i="42"/>
  <c r="P87" i="42"/>
  <c r="P9" i="42" l="1"/>
  <c r="I564" i="42" l="1"/>
  <c r="I538" i="42"/>
  <c r="I460" i="42" l="1"/>
  <c r="I294" i="1" l="1"/>
  <c r="C96" i="40"/>
  <c r="C96" i="42"/>
  <c r="C96" i="41"/>
  <c r="I372" i="1" l="1"/>
  <c r="M96" i="41"/>
  <c r="M96" i="42"/>
  <c r="I242" i="1"/>
  <c r="M96" i="40"/>
  <c r="I268" i="1"/>
  <c r="I642" i="41"/>
  <c r="I642" i="42"/>
  <c r="I642" i="40"/>
  <c r="I346" i="1"/>
  <c r="I424" i="1" l="1"/>
  <c r="I320" i="1"/>
  <c r="I398" i="1"/>
  <c r="S642" i="40"/>
  <c r="S642" i="42"/>
  <c r="S642" i="41"/>
  <c r="C96" i="36"/>
  <c r="I462" i="1" l="1"/>
  <c r="F72" i="1"/>
  <c r="I462" i="8"/>
  <c r="F72" i="8"/>
  <c r="I642" i="36" l="1"/>
  <c r="I449" i="34"/>
  <c r="F59" i="34"/>
  <c r="I72" i="8"/>
  <c r="F20" i="8"/>
  <c r="I20" i="8" s="1"/>
  <c r="F20" i="1"/>
  <c r="I72" i="1"/>
  <c r="I59" i="34" l="1"/>
  <c r="F7" i="34"/>
  <c r="I511" i="34" l="1"/>
  <c r="F69" i="34"/>
  <c r="I174" i="34"/>
  <c r="I304" i="34"/>
  <c r="I252" i="34"/>
  <c r="I408" i="34"/>
  <c r="I200" i="34"/>
  <c r="I356" i="34"/>
  <c r="I226" i="34"/>
  <c r="I278" i="34"/>
  <c r="I148" i="34"/>
  <c r="I382" i="34"/>
  <c r="I330" i="34"/>
  <c r="I434" i="34"/>
  <c r="F17" i="34" l="1"/>
  <c r="I69" i="34"/>
  <c r="H44" i="34" l="1"/>
  <c r="D44" i="34"/>
  <c r="G44" i="34"/>
  <c r="C44" i="34"/>
  <c r="C18" i="34" s="1"/>
  <c r="E44" i="34"/>
  <c r="B44" i="34" l="1"/>
  <c r="I122" i="34"/>
  <c r="I407" i="34"/>
  <c r="I371" i="34" l="1"/>
  <c r="I345" i="34"/>
  <c r="I137" i="34"/>
  <c r="I44" i="34"/>
  <c r="I215" i="34"/>
  <c r="I163" i="34"/>
  <c r="I397" i="34"/>
  <c r="I267" i="34"/>
  <c r="I423" i="34"/>
  <c r="I293" i="34"/>
  <c r="I355" i="34"/>
  <c r="I173" i="34"/>
  <c r="I277" i="34"/>
  <c r="I225" i="34"/>
  <c r="I251" i="34"/>
  <c r="I433" i="34"/>
  <c r="I381" i="34" l="1"/>
  <c r="I329" i="34"/>
  <c r="H43" i="34"/>
  <c r="H17" i="34" s="1"/>
  <c r="I199" i="34"/>
  <c r="G43" i="34"/>
  <c r="G17" i="34" s="1"/>
  <c r="I303" i="34"/>
  <c r="I121" i="34" l="1"/>
  <c r="I319" i="34" l="1"/>
  <c r="I189" i="34"/>
  <c r="I241" i="34"/>
  <c r="B33" i="34" l="1"/>
  <c r="E33" i="34" l="1"/>
  <c r="G33" i="34"/>
  <c r="C33" i="34"/>
  <c r="D33" i="34"/>
  <c r="H33" i="34"/>
  <c r="I111" i="34"/>
  <c r="I33" i="34" l="1"/>
  <c r="I295" i="36"/>
  <c r="I269" i="36"/>
  <c r="I191" i="36"/>
  <c r="I165" i="36"/>
  <c r="I139" i="36"/>
  <c r="I347" i="36"/>
  <c r="I243" i="36"/>
  <c r="I217" i="36"/>
  <c r="I399" i="36"/>
  <c r="I321" i="36"/>
  <c r="D35" i="36" l="1"/>
  <c r="I425" i="36"/>
  <c r="I373" i="36"/>
  <c r="AI139" i="42"/>
  <c r="AI321" i="42" l="1"/>
  <c r="G35" i="36"/>
  <c r="E35" i="36"/>
  <c r="AI347" i="42"/>
  <c r="AI295" i="42"/>
  <c r="AI217" i="42"/>
  <c r="AI373" i="42"/>
  <c r="AI191" i="42"/>
  <c r="C35" i="36"/>
  <c r="AI269" i="42"/>
  <c r="AI425" i="42"/>
  <c r="H35" i="36"/>
  <c r="S321" i="42"/>
  <c r="S139" i="42"/>
  <c r="B35" i="36"/>
  <c r="I113" i="36"/>
  <c r="AI243" i="42"/>
  <c r="AI165" i="42"/>
  <c r="AI399" i="42"/>
  <c r="I356" i="36"/>
  <c r="I148" i="36"/>
  <c r="I200" i="36"/>
  <c r="I252" i="36"/>
  <c r="I434" i="36"/>
  <c r="I278" i="36"/>
  <c r="I226" i="36"/>
  <c r="I304" i="36"/>
  <c r="I382" i="36"/>
  <c r="I174" i="36"/>
  <c r="I330" i="36"/>
  <c r="I408" i="36"/>
  <c r="AG35" i="42" l="1"/>
  <c r="I139" i="42"/>
  <c r="AF35" i="42"/>
  <c r="S373" i="42"/>
  <c r="S217" i="42"/>
  <c r="AI382" i="42"/>
  <c r="S347" i="42"/>
  <c r="AI252" i="42"/>
  <c r="S425" i="42"/>
  <c r="S399" i="42"/>
  <c r="AH35" i="42"/>
  <c r="V35" i="42"/>
  <c r="AI113" i="42"/>
  <c r="AI226" i="42"/>
  <c r="AE35" i="42"/>
  <c r="Y35" i="42"/>
  <c r="S165" i="42"/>
  <c r="S295" i="42"/>
  <c r="AI356" i="42"/>
  <c r="I321" i="42"/>
  <c r="AI330" i="42"/>
  <c r="I35" i="36"/>
  <c r="AC35" i="42"/>
  <c r="AD35" i="42"/>
  <c r="S269" i="42"/>
  <c r="W35" i="42"/>
  <c r="AA35" i="42"/>
  <c r="AI278" i="42"/>
  <c r="AI304" i="42"/>
  <c r="AI408" i="42"/>
  <c r="X35" i="42"/>
  <c r="S191" i="42"/>
  <c r="Z35" i="42"/>
  <c r="S243" i="42"/>
  <c r="AI200" i="42"/>
  <c r="Z44" i="42"/>
  <c r="AA44" i="42"/>
  <c r="AI174" i="42" l="1"/>
  <c r="AI434" i="42"/>
  <c r="AI148" i="42"/>
  <c r="AF44" i="42"/>
  <c r="AD44" i="42"/>
  <c r="I217" i="42"/>
  <c r="I399" i="42"/>
  <c r="I243" i="42"/>
  <c r="V44" i="42"/>
  <c r="I347" i="42"/>
  <c r="S200" i="42"/>
  <c r="AI35" i="42"/>
  <c r="L35" i="42"/>
  <c r="S113" i="42"/>
  <c r="AG44" i="42"/>
  <c r="M35" i="42"/>
  <c r="I191" i="42"/>
  <c r="X44" i="42"/>
  <c r="I295" i="42"/>
  <c r="W44" i="42"/>
  <c r="Y44" i="42"/>
  <c r="O35" i="42"/>
  <c r="I269" i="42"/>
  <c r="I425" i="42"/>
  <c r="I165" i="42"/>
  <c r="R35" i="42"/>
  <c r="AE44" i="42"/>
  <c r="Q35" i="42"/>
  <c r="S408" i="42"/>
  <c r="AC44" i="42"/>
  <c r="I373" i="42"/>
  <c r="S356" i="42"/>
  <c r="N35" i="42"/>
  <c r="AH44" i="42"/>
  <c r="S226" i="42"/>
  <c r="S304" i="42"/>
  <c r="S434" i="42" l="1"/>
  <c r="S174" i="42"/>
  <c r="S330" i="42"/>
  <c r="S382" i="42"/>
  <c r="S148" i="42"/>
  <c r="M44" i="42"/>
  <c r="M18" i="42" s="1"/>
  <c r="O44" i="42"/>
  <c r="S252" i="42"/>
  <c r="S278" i="42"/>
  <c r="I148" i="42"/>
  <c r="N44" i="42"/>
  <c r="D35" i="42"/>
  <c r="I252" i="42"/>
  <c r="I304" i="42"/>
  <c r="AI122" i="42"/>
  <c r="I330" i="42"/>
  <c r="E35" i="42"/>
  <c r="Q44" i="42"/>
  <c r="H35" i="42"/>
  <c r="I408" i="42"/>
  <c r="AI44" i="42"/>
  <c r="C35" i="42"/>
  <c r="I278" i="42"/>
  <c r="L44" i="42"/>
  <c r="S122" i="42"/>
  <c r="S35" i="42"/>
  <c r="AJ35" i="42" s="1"/>
  <c r="I200" i="42"/>
  <c r="B35" i="42"/>
  <c r="I113" i="42"/>
  <c r="I226" i="42"/>
  <c r="I356" i="42"/>
  <c r="I382" i="42"/>
  <c r="AI139" i="41"/>
  <c r="G35" i="42"/>
  <c r="I174" i="42"/>
  <c r="R44" i="42"/>
  <c r="I434" i="42"/>
  <c r="AI269" i="41" l="1"/>
  <c r="D44" i="42"/>
  <c r="S44" i="42"/>
  <c r="AJ44" i="42" s="1"/>
  <c r="AI373" i="41"/>
  <c r="AI425" i="41"/>
  <c r="AI321" i="41"/>
  <c r="AI217" i="41"/>
  <c r="H44" i="42"/>
  <c r="AI347" i="41"/>
  <c r="AI191" i="41"/>
  <c r="AI295" i="41"/>
  <c r="AI399" i="41"/>
  <c r="AI243" i="41"/>
  <c r="B44" i="42"/>
  <c r="I122" i="42"/>
  <c r="AI165" i="41"/>
  <c r="C44" i="42"/>
  <c r="C18" i="42" s="1"/>
  <c r="I35" i="42"/>
  <c r="G44" i="42"/>
  <c r="E44" i="42"/>
  <c r="S139" i="41" l="1"/>
  <c r="AA35" i="41"/>
  <c r="AG35" i="41"/>
  <c r="I44" i="42"/>
  <c r="Z35" i="41"/>
  <c r="S347" i="41"/>
  <c r="S165" i="41"/>
  <c r="AF35" i="41"/>
  <c r="I139" i="41"/>
  <c r="S191" i="41"/>
  <c r="S269" i="41"/>
  <c r="AI200" i="41"/>
  <c r="AI330" i="41"/>
  <c r="S295" i="41"/>
  <c r="AI252" i="41"/>
  <c r="AH35" i="41"/>
  <c r="W35" i="41"/>
  <c r="AI434" i="41"/>
  <c r="X35" i="41"/>
  <c r="AE35" i="41"/>
  <c r="S373" i="41"/>
  <c r="AI148" i="41"/>
  <c r="AD35" i="41"/>
  <c r="Y35" i="41"/>
  <c r="V35" i="41"/>
  <c r="AI113" i="41"/>
  <c r="S321" i="41"/>
  <c r="S425" i="41"/>
  <c r="AI304" i="41"/>
  <c r="S243" i="41"/>
  <c r="S399" i="41"/>
  <c r="AI408" i="41"/>
  <c r="AI356" i="41"/>
  <c r="AC35" i="41"/>
  <c r="S217" i="41"/>
  <c r="AI174" i="41"/>
  <c r="AI382" i="41"/>
  <c r="AA44" i="41"/>
  <c r="Z44" i="41"/>
  <c r="AI278" i="41" l="1"/>
  <c r="Y44" i="41"/>
  <c r="AI226" i="41"/>
  <c r="R35" i="41"/>
  <c r="I425" i="41"/>
  <c r="I191" i="41"/>
  <c r="I217" i="41"/>
  <c r="I373" i="41"/>
  <c r="O35" i="41"/>
  <c r="AC44" i="41"/>
  <c r="AG44" i="41"/>
  <c r="Q35" i="41"/>
  <c r="I399" i="41"/>
  <c r="L35" i="41"/>
  <c r="S113" i="41"/>
  <c r="AE44" i="41"/>
  <c r="I321" i="41"/>
  <c r="AH44" i="41"/>
  <c r="AI35" i="41"/>
  <c r="AD44" i="41"/>
  <c r="M35" i="41"/>
  <c r="I347" i="41"/>
  <c r="I295" i="41"/>
  <c r="X44" i="41"/>
  <c r="V44" i="41"/>
  <c r="S226" i="41"/>
  <c r="I165" i="41"/>
  <c r="I269" i="41"/>
  <c r="I243" i="41"/>
  <c r="N35" i="41"/>
  <c r="S434" i="41"/>
  <c r="W44" i="41"/>
  <c r="AF44" i="41"/>
  <c r="S174" i="41" l="1"/>
  <c r="S148" i="41"/>
  <c r="S200" i="41"/>
  <c r="S356" i="41"/>
  <c r="S304" i="41"/>
  <c r="S252" i="41"/>
  <c r="S330" i="41"/>
  <c r="S278" i="41"/>
  <c r="S408" i="41"/>
  <c r="S382" i="41"/>
  <c r="H35" i="41"/>
  <c r="N44" i="41"/>
  <c r="I356" i="41"/>
  <c r="B35" i="41"/>
  <c r="I113" i="41"/>
  <c r="C35" i="41"/>
  <c r="I148" i="41"/>
  <c r="L44" i="41"/>
  <c r="S122" i="41"/>
  <c r="O44" i="41"/>
  <c r="I434" i="41"/>
  <c r="G35" i="41"/>
  <c r="E35" i="41"/>
  <c r="I408" i="41"/>
  <c r="I200" i="41"/>
  <c r="I252" i="41"/>
  <c r="R44" i="41"/>
  <c r="D35" i="41"/>
  <c r="I382" i="41"/>
  <c r="M44" i="41"/>
  <c r="M18" i="41" s="1"/>
  <c r="AI139" i="40"/>
  <c r="I330" i="41"/>
  <c r="I304" i="41"/>
  <c r="AI122" i="41"/>
  <c r="I278" i="41"/>
  <c r="Q44" i="41"/>
  <c r="I226" i="41"/>
  <c r="I174" i="41"/>
  <c r="AI44" i="41"/>
  <c r="S35" i="41"/>
  <c r="AJ35" i="41" s="1"/>
  <c r="AI347" i="40" l="1"/>
  <c r="G44" i="41"/>
  <c r="D44" i="41"/>
  <c r="I35" i="41"/>
  <c r="AI165" i="40"/>
  <c r="S44" i="41"/>
  <c r="AJ44" i="41" s="1"/>
  <c r="AI373" i="40"/>
  <c r="E44" i="41"/>
  <c r="AI217" i="40"/>
  <c r="C44" i="41"/>
  <c r="C18" i="41" s="1"/>
  <c r="AI269" i="40"/>
  <c r="AI425" i="40"/>
  <c r="AI399" i="40"/>
  <c r="S139" i="40"/>
  <c r="H44" i="41"/>
  <c r="AF35" i="40"/>
  <c r="B44" i="41"/>
  <c r="AI243" i="40"/>
  <c r="AI321" i="40"/>
  <c r="AI191" i="40"/>
  <c r="AI295" i="40"/>
  <c r="AC35" i="40" l="1"/>
  <c r="S191" i="40"/>
  <c r="AG35" i="40"/>
  <c r="S165" i="40"/>
  <c r="S295" i="40"/>
  <c r="Z35" i="40"/>
  <c r="S425" i="40"/>
  <c r="X35" i="40"/>
  <c r="W35" i="40"/>
  <c r="AA35" i="40"/>
  <c r="S399" i="40"/>
  <c r="S269" i="40"/>
  <c r="Y35" i="40"/>
  <c r="S217" i="40"/>
  <c r="I122" i="41"/>
  <c r="S373" i="40"/>
  <c r="V35" i="40"/>
  <c r="AI113" i="40"/>
  <c r="S321" i="40"/>
  <c r="S243" i="40"/>
  <c r="I44" i="41"/>
  <c r="AH35" i="40"/>
  <c r="I139" i="40"/>
  <c r="S347" i="40"/>
  <c r="AE35" i="40"/>
  <c r="AD35" i="40"/>
  <c r="Q35" i="40" l="1"/>
  <c r="I425" i="40"/>
  <c r="I373" i="40"/>
  <c r="L35" i="40"/>
  <c r="S113" i="40"/>
  <c r="I269" i="40"/>
  <c r="I191" i="40"/>
  <c r="I243" i="40"/>
  <c r="O35" i="40"/>
  <c r="R35" i="40"/>
  <c r="I295" i="40"/>
  <c r="I321" i="40"/>
  <c r="I347" i="40"/>
  <c r="I217" i="40"/>
  <c r="N35" i="40"/>
  <c r="I399" i="40"/>
  <c r="M35" i="40"/>
  <c r="I165" i="40"/>
  <c r="AI35" i="40"/>
  <c r="H35" i="40" l="1"/>
  <c r="B35" i="40"/>
  <c r="I113" i="40"/>
  <c r="S35" i="40"/>
  <c r="AJ35" i="40" s="1"/>
  <c r="D35" i="40"/>
  <c r="C35" i="40"/>
  <c r="G35" i="40"/>
  <c r="E35" i="40"/>
  <c r="E85" i="34" l="1"/>
  <c r="I35" i="40"/>
  <c r="H85" i="34"/>
  <c r="E85" i="36"/>
  <c r="I631" i="34"/>
  <c r="I631" i="36"/>
  <c r="C85" i="36"/>
  <c r="H85" i="36"/>
  <c r="G85" i="34"/>
  <c r="G85" i="36"/>
  <c r="C85" i="34"/>
  <c r="C87" i="36"/>
  <c r="C9" i="36" s="1"/>
  <c r="G87" i="36"/>
  <c r="G9" i="36" s="1"/>
  <c r="D87" i="36"/>
  <c r="D9" i="36" s="1"/>
  <c r="H87" i="36"/>
  <c r="H9" i="36" s="1"/>
  <c r="E87" i="36"/>
  <c r="E9" i="36" s="1"/>
  <c r="D87" i="42" l="1"/>
  <c r="D9" i="42" s="1"/>
  <c r="I633" i="36"/>
  <c r="G7" i="34"/>
  <c r="H7" i="34"/>
  <c r="C7" i="34"/>
  <c r="E7" i="34"/>
  <c r="I633" i="42"/>
  <c r="S633" i="42" l="1"/>
  <c r="N87" i="42"/>
  <c r="N9" i="42" s="1"/>
  <c r="Z33" i="40" l="1"/>
  <c r="D87" i="41"/>
  <c r="D9" i="41" s="1"/>
  <c r="D87" i="40"/>
  <c r="D9" i="40" s="1"/>
  <c r="X33" i="40"/>
  <c r="Y33" i="40"/>
  <c r="AF33" i="40"/>
  <c r="AA33" i="40"/>
  <c r="I633" i="41"/>
  <c r="I633" i="40"/>
  <c r="S633" i="41" l="1"/>
  <c r="N87" i="41"/>
  <c r="N9" i="41" s="1"/>
  <c r="S137" i="40"/>
  <c r="L33" i="40"/>
  <c r="AG33" i="40"/>
  <c r="AD33" i="40"/>
  <c r="R33" i="40"/>
  <c r="O33" i="40"/>
  <c r="AC33" i="40"/>
  <c r="AH33" i="40"/>
  <c r="AE33" i="40"/>
  <c r="W33" i="40"/>
  <c r="Q33" i="40"/>
  <c r="AI137" i="40"/>
  <c r="V33" i="40"/>
  <c r="N87" i="40"/>
  <c r="N9" i="40" s="1"/>
  <c r="S633" i="40"/>
  <c r="M33" i="40"/>
  <c r="N33" i="40"/>
  <c r="S33" i="40" l="1"/>
  <c r="AI33" i="40"/>
  <c r="B33" i="40"/>
  <c r="H33" i="40" l="1"/>
  <c r="I137" i="40"/>
  <c r="D33" i="40"/>
  <c r="AJ33" i="40"/>
  <c r="C33" i="40"/>
  <c r="G33" i="40"/>
  <c r="E33" i="40"/>
  <c r="I33" i="40" l="1"/>
  <c r="I512" i="40"/>
  <c r="I512" i="42" l="1"/>
  <c r="I512" i="41"/>
  <c r="I512" i="36" l="1"/>
  <c r="I449" i="36" l="1"/>
  <c r="F59" i="36"/>
  <c r="I512" i="34"/>
  <c r="I59" i="36" l="1"/>
  <c r="F7" i="36"/>
  <c r="I486" i="42"/>
  <c r="F70" i="42"/>
  <c r="I486" i="1"/>
  <c r="F70" i="1"/>
  <c r="F18" i="1" l="1"/>
  <c r="I70" i="1"/>
  <c r="F18" i="42"/>
  <c r="I70" i="42"/>
  <c r="I486" i="41" l="1"/>
  <c r="F70" i="41"/>
  <c r="AG33" i="41" l="1"/>
  <c r="AF33" i="41"/>
  <c r="Z33" i="41"/>
  <c r="AD33" i="41"/>
  <c r="AH33" i="41"/>
  <c r="Y33" i="41"/>
  <c r="AI137" i="41"/>
  <c r="V33" i="41"/>
  <c r="W33" i="41"/>
  <c r="F18" i="41"/>
  <c r="I70" i="41"/>
  <c r="AC33" i="41"/>
  <c r="AA33" i="41"/>
  <c r="X33" i="41"/>
  <c r="AE33" i="41"/>
  <c r="S137" i="41" l="1"/>
  <c r="L33" i="41"/>
  <c r="AI33" i="41"/>
  <c r="O33" i="41"/>
  <c r="N33" i="41"/>
  <c r="Q33" i="41"/>
  <c r="M33" i="41"/>
  <c r="R33" i="41"/>
  <c r="E33" i="41" l="1"/>
  <c r="I137" i="41"/>
  <c r="B33" i="41"/>
  <c r="D33" i="41"/>
  <c r="S33" i="41"/>
  <c r="C33" i="41"/>
  <c r="H33" i="41"/>
  <c r="G33" i="41"/>
  <c r="I33" i="41" l="1"/>
  <c r="AJ33" i="41"/>
  <c r="D85" i="1" l="1"/>
  <c r="B85" i="1"/>
  <c r="I579" i="1"/>
  <c r="I85" i="1" l="1"/>
  <c r="I137" i="1" l="1"/>
  <c r="I293" i="1"/>
  <c r="I163" i="1"/>
  <c r="H33" i="1"/>
  <c r="I423" i="1"/>
  <c r="B33" i="1"/>
  <c r="I111" i="1"/>
  <c r="C33" i="1"/>
  <c r="I189" i="1"/>
  <c r="D33" i="1"/>
  <c r="I345" i="1"/>
  <c r="I397" i="1"/>
  <c r="I371" i="1"/>
  <c r="I241" i="1"/>
  <c r="G33" i="1"/>
  <c r="I267" i="1"/>
  <c r="I319" i="1"/>
  <c r="E33" i="1"/>
  <c r="H7" i="1" l="1"/>
  <c r="E7" i="1"/>
  <c r="D7" i="1"/>
  <c r="G7" i="1"/>
  <c r="C7" i="1"/>
  <c r="I33" i="1"/>
  <c r="B7" i="1"/>
  <c r="I7" i="1" l="1"/>
  <c r="AI137" i="42" l="1"/>
  <c r="S137" i="42" l="1"/>
  <c r="Z33" i="42" l="1"/>
  <c r="AA33" i="42"/>
  <c r="AC33" i="42"/>
  <c r="AF33" i="42"/>
  <c r="AD33" i="42"/>
  <c r="AE33" i="42"/>
  <c r="X33" i="42"/>
  <c r="AH33" i="42"/>
  <c r="AG33" i="42"/>
  <c r="I137" i="42"/>
  <c r="W33" i="42"/>
  <c r="Y33" i="42"/>
  <c r="AI319" i="42"/>
  <c r="V33" i="42"/>
  <c r="R33" i="42" l="1"/>
  <c r="AI33" i="42"/>
  <c r="O33" i="42"/>
  <c r="N33" i="42"/>
  <c r="Q33" i="42"/>
  <c r="S319" i="42"/>
  <c r="L33" i="42"/>
  <c r="M33" i="42"/>
  <c r="E33" i="42" l="1"/>
  <c r="D33" i="42"/>
  <c r="C33" i="42"/>
  <c r="I319" i="42"/>
  <c r="B33" i="42"/>
  <c r="S33" i="42"/>
  <c r="G33" i="42"/>
  <c r="H33" i="42"/>
  <c r="AJ33" i="42" l="1"/>
  <c r="I33" i="42"/>
  <c r="I371" i="36" l="1"/>
  <c r="I137" i="36"/>
  <c r="I423" i="36"/>
  <c r="I267" i="36"/>
  <c r="I163" i="36"/>
  <c r="I215" i="36"/>
  <c r="I345" i="36"/>
  <c r="I293" i="36"/>
  <c r="I397" i="36"/>
  <c r="I319" i="36" l="1"/>
  <c r="C33" i="36"/>
  <c r="E33" i="36"/>
  <c r="I241" i="36"/>
  <c r="H33" i="36"/>
  <c r="G33" i="36"/>
  <c r="I189" i="36"/>
  <c r="B33" i="36"/>
  <c r="D33" i="36"/>
  <c r="G7" i="36" l="1"/>
  <c r="I33" i="36"/>
  <c r="E7" i="36"/>
  <c r="H7" i="36"/>
  <c r="C7" i="36"/>
  <c r="I112" i="1" l="1"/>
  <c r="C34" i="1" l="1"/>
  <c r="E34" i="1"/>
  <c r="G34" i="1"/>
  <c r="E8" i="1"/>
  <c r="C8" i="1"/>
  <c r="G8" i="1"/>
  <c r="I138" i="1"/>
  <c r="B34" i="1"/>
  <c r="I164" i="1"/>
  <c r="H34" i="1"/>
  <c r="I190" i="1"/>
  <c r="D34" i="1"/>
  <c r="D8" i="1" l="1"/>
  <c r="H8" i="1"/>
  <c r="I34" i="1"/>
  <c r="B8" i="1"/>
  <c r="D98" i="1" l="1"/>
  <c r="B98" i="1" l="1"/>
  <c r="I98" i="1" s="1"/>
  <c r="I592" i="1"/>
  <c r="I228" i="1" l="1"/>
  <c r="I236" i="1" s="1"/>
  <c r="B236" i="1"/>
  <c r="B237" i="1" s="1"/>
  <c r="H46" i="1"/>
  <c r="H20" i="1" s="1"/>
  <c r="G46" i="1"/>
  <c r="G20" i="1" s="1"/>
  <c r="I176" i="1"/>
  <c r="I358" i="1"/>
  <c r="I150" i="1"/>
  <c r="I306" i="1"/>
  <c r="I332" i="1"/>
  <c r="I280" i="1"/>
  <c r="I124" i="1" l="1"/>
  <c r="D46" i="1"/>
  <c r="D20" i="1" s="1"/>
  <c r="I384" i="1"/>
  <c r="I254" i="1"/>
  <c r="I202" i="1"/>
  <c r="E46" i="1"/>
  <c r="E20" i="1" s="1"/>
  <c r="I410" i="1"/>
  <c r="C46" i="1"/>
  <c r="C20" i="1" s="1"/>
  <c r="G237" i="1"/>
  <c r="I237" i="1"/>
  <c r="F237" i="1"/>
  <c r="D237" i="1"/>
  <c r="C237" i="1"/>
  <c r="H237" i="1"/>
  <c r="E237" i="1"/>
  <c r="I436" i="1" l="1"/>
  <c r="B46" i="1" l="1"/>
  <c r="B20" i="1" l="1"/>
  <c r="I20" i="1" s="1"/>
  <c r="I46" i="1"/>
  <c r="H44" i="36" l="1"/>
  <c r="E44" i="36"/>
  <c r="C44" i="36"/>
  <c r="C18" i="36" s="1"/>
  <c r="G44" i="36"/>
  <c r="D44" i="36"/>
  <c r="B44" i="36" l="1"/>
  <c r="I122" i="36"/>
  <c r="I44" i="36" l="1"/>
  <c r="I605" i="36" l="1"/>
  <c r="B85" i="36" l="1"/>
  <c r="I579" i="36"/>
  <c r="D85" i="36"/>
  <c r="AG44" i="40" l="1"/>
  <c r="AI330" i="40"/>
  <c r="AH44" i="40"/>
  <c r="AI278" i="40"/>
  <c r="AA44" i="40"/>
  <c r="W44" i="40"/>
  <c r="D7" i="36"/>
  <c r="AI382" i="40"/>
  <c r="AI408" i="40"/>
  <c r="AD44" i="40"/>
  <c r="Z44" i="40"/>
  <c r="AC44" i="40"/>
  <c r="V44" i="40"/>
  <c r="AI122" i="40"/>
  <c r="AI434" i="40"/>
  <c r="AI148" i="40"/>
  <c r="AI304" i="40"/>
  <c r="AE44" i="40"/>
  <c r="AI356" i="40"/>
  <c r="I85" i="36"/>
  <c r="B7" i="36"/>
  <c r="X44" i="40" l="1"/>
  <c r="AF44" i="40"/>
  <c r="AI174" i="40"/>
  <c r="AI252" i="40"/>
  <c r="AI200" i="40"/>
  <c r="S148" i="40"/>
  <c r="Y44" i="40"/>
  <c r="AI44" i="40" s="1"/>
  <c r="I486" i="40"/>
  <c r="F70" i="40"/>
  <c r="S174" i="40"/>
  <c r="S252" i="40"/>
  <c r="AI226" i="40"/>
  <c r="S226" i="40"/>
  <c r="L44" i="40"/>
  <c r="S122" i="40"/>
  <c r="I7" i="36"/>
  <c r="N44" i="40" l="1"/>
  <c r="S434" i="40"/>
  <c r="R44" i="40"/>
  <c r="S408" i="40"/>
  <c r="S304" i="40"/>
  <c r="S330" i="40"/>
  <c r="S382" i="40"/>
  <c r="Q44" i="40"/>
  <c r="S200" i="40"/>
  <c r="S278" i="40"/>
  <c r="C44" i="40"/>
  <c r="C18" i="40" s="1"/>
  <c r="I408" i="40"/>
  <c r="G44" i="40"/>
  <c r="F18" i="40"/>
  <c r="I70" i="40"/>
  <c r="I252" i="40"/>
  <c r="I356" i="40"/>
  <c r="O44" i="40"/>
  <c r="S44" i="40" s="1"/>
  <c r="AJ44" i="40" s="1"/>
  <c r="I304" i="40"/>
  <c r="M44" i="40"/>
  <c r="M18" i="40" s="1"/>
  <c r="I174" i="40"/>
  <c r="I278" i="40"/>
  <c r="I148" i="40"/>
  <c r="D44" i="40"/>
  <c r="I330" i="40"/>
  <c r="I200" i="40"/>
  <c r="H44" i="40"/>
  <c r="E44" i="40"/>
  <c r="I434" i="40"/>
  <c r="I382" i="40"/>
  <c r="I226" i="40"/>
  <c r="S356" i="40"/>
  <c r="I122" i="40" l="1"/>
  <c r="B44" i="40"/>
  <c r="I44" i="40" l="1"/>
  <c r="I511" i="32" l="1"/>
  <c r="F69" i="32"/>
  <c r="F17" i="32" l="1"/>
  <c r="I69" i="32"/>
  <c r="I581" i="34" l="1"/>
  <c r="H392" i="34"/>
  <c r="H158" i="34"/>
  <c r="I451" i="34" l="1"/>
  <c r="I470" i="34" s="1"/>
  <c r="F470" i="34"/>
  <c r="F471" i="34" s="1"/>
  <c r="I607" i="34"/>
  <c r="B87" i="40"/>
  <c r="I581" i="40"/>
  <c r="I581" i="36"/>
  <c r="B87" i="36"/>
  <c r="B87" i="42"/>
  <c r="I581" i="42"/>
  <c r="I139" i="34"/>
  <c r="F61" i="34"/>
  <c r="B87" i="41"/>
  <c r="I581" i="41"/>
  <c r="I373" i="34"/>
  <c r="H236" i="34"/>
  <c r="H262" i="34"/>
  <c r="H366" i="34"/>
  <c r="I433" i="8"/>
  <c r="H418" i="34"/>
  <c r="D652" i="34"/>
  <c r="I277" i="8"/>
  <c r="H444" i="34"/>
  <c r="I225" i="8"/>
  <c r="I615" i="8"/>
  <c r="G95" i="8"/>
  <c r="H95" i="8"/>
  <c r="I329" i="8"/>
  <c r="I243" i="34" l="1"/>
  <c r="L87" i="40"/>
  <c r="S581" i="40"/>
  <c r="L87" i="41"/>
  <c r="S581" i="41"/>
  <c r="I511" i="8"/>
  <c r="I61" i="34"/>
  <c r="F9" i="34"/>
  <c r="I579" i="34"/>
  <c r="G87" i="34"/>
  <c r="G652" i="34"/>
  <c r="B9" i="42"/>
  <c r="E471" i="34"/>
  <c r="H471" i="34"/>
  <c r="I471" i="34"/>
  <c r="D471" i="34"/>
  <c r="G471" i="34"/>
  <c r="B471" i="34"/>
  <c r="C471" i="34"/>
  <c r="I425" i="34"/>
  <c r="I503" i="34"/>
  <c r="I522" i="34" s="1"/>
  <c r="F522" i="34"/>
  <c r="I87" i="36"/>
  <c r="B9" i="36"/>
  <c r="I529" i="34"/>
  <c r="I548" i="34" s="1"/>
  <c r="F548" i="34"/>
  <c r="I633" i="34"/>
  <c r="I652" i="34" s="1"/>
  <c r="B652" i="34"/>
  <c r="I347" i="34"/>
  <c r="E87" i="34"/>
  <c r="E652" i="34"/>
  <c r="I563" i="8"/>
  <c r="D87" i="34"/>
  <c r="C87" i="34"/>
  <c r="C652" i="34"/>
  <c r="I641" i="8"/>
  <c r="I537" i="8"/>
  <c r="I217" i="34"/>
  <c r="B87" i="34"/>
  <c r="I87" i="34" s="1"/>
  <c r="B9" i="41"/>
  <c r="L87" i="42"/>
  <c r="S581" i="42"/>
  <c r="H87" i="34"/>
  <c r="H652" i="34"/>
  <c r="I399" i="34"/>
  <c r="I555" i="34"/>
  <c r="I574" i="34" s="1"/>
  <c r="F574" i="34"/>
  <c r="F575" i="34" s="1"/>
  <c r="B9" i="40"/>
  <c r="I303" i="8"/>
  <c r="I251" i="8"/>
  <c r="I381" i="8"/>
  <c r="I355" i="8"/>
  <c r="H314" i="34"/>
  <c r="H210" i="34"/>
  <c r="H288" i="34"/>
  <c r="H184" i="34"/>
  <c r="I173" i="8"/>
  <c r="H340" i="34"/>
  <c r="I199" i="8"/>
  <c r="I407" i="8"/>
  <c r="F69" i="8" l="1"/>
  <c r="H653" i="34"/>
  <c r="I321" i="34"/>
  <c r="B35" i="34"/>
  <c r="B9" i="34"/>
  <c r="H35" i="34"/>
  <c r="I653" i="34"/>
  <c r="F653" i="34"/>
  <c r="F17" i="8"/>
  <c r="I69" i="8"/>
  <c r="L9" i="41"/>
  <c r="E653" i="34"/>
  <c r="D653" i="34"/>
  <c r="C653" i="34"/>
  <c r="C35" i="34"/>
  <c r="D35" i="34"/>
  <c r="L9" i="42"/>
  <c r="I9" i="36"/>
  <c r="L9" i="40"/>
  <c r="E35" i="34"/>
  <c r="C575" i="34"/>
  <c r="I575" i="34"/>
  <c r="D575" i="34"/>
  <c r="E575" i="34"/>
  <c r="B575" i="34"/>
  <c r="G575" i="34"/>
  <c r="H575" i="34"/>
  <c r="G653" i="34"/>
  <c r="I165" i="34"/>
  <c r="G35" i="34"/>
  <c r="I295" i="34"/>
  <c r="I113" i="34"/>
  <c r="I191" i="34"/>
  <c r="I269" i="34"/>
  <c r="B653" i="34"/>
  <c r="F523" i="34"/>
  <c r="I523" i="34"/>
  <c r="E523" i="34"/>
  <c r="G523" i="34"/>
  <c r="D523" i="34"/>
  <c r="C523" i="34"/>
  <c r="H523" i="34"/>
  <c r="B523" i="34"/>
  <c r="I605" i="34" l="1"/>
  <c r="B85" i="34"/>
  <c r="D85" i="34"/>
  <c r="G9" i="34"/>
  <c r="H9" i="34"/>
  <c r="C9" i="34"/>
  <c r="E9" i="34"/>
  <c r="I35" i="34"/>
  <c r="D9" i="34"/>
  <c r="G43" i="8"/>
  <c r="G17" i="8" s="1"/>
  <c r="H43" i="8"/>
  <c r="H17" i="8" s="1"/>
  <c r="I121" i="8" l="1"/>
  <c r="I85" i="34"/>
  <c r="B7" i="34"/>
  <c r="I9" i="34"/>
  <c r="D7" i="34"/>
  <c r="I7" i="34" l="1"/>
  <c r="E87" i="1" l="1"/>
  <c r="C87" i="8"/>
  <c r="C652" i="8"/>
  <c r="I633" i="1"/>
  <c r="H87" i="1"/>
  <c r="B652" i="8"/>
  <c r="I477" i="1"/>
  <c r="E87" i="8"/>
  <c r="E652" i="8"/>
  <c r="G87" i="8"/>
  <c r="G652" i="8"/>
  <c r="G87" i="1"/>
  <c r="C87" i="1"/>
  <c r="D87" i="1"/>
  <c r="I607" i="1"/>
  <c r="I113" i="1"/>
  <c r="I113" i="8" l="1"/>
  <c r="I451" i="1"/>
  <c r="H87" i="8"/>
  <c r="H652" i="8"/>
  <c r="I581" i="1"/>
  <c r="B87" i="1"/>
  <c r="I451" i="8"/>
  <c r="I470" i="8" s="1"/>
  <c r="F470" i="8"/>
  <c r="F471" i="8" s="1"/>
  <c r="D87" i="8"/>
  <c r="I607" i="8"/>
  <c r="G35" i="1"/>
  <c r="E35" i="1" l="1"/>
  <c r="C35" i="1"/>
  <c r="I399" i="1"/>
  <c r="F61" i="1"/>
  <c r="F9" i="1" s="1"/>
  <c r="I321" i="8"/>
  <c r="C35" i="8"/>
  <c r="C9" i="8" s="1"/>
  <c r="D35" i="8"/>
  <c r="E9" i="1"/>
  <c r="G9" i="1"/>
  <c r="C9" i="1"/>
  <c r="D9" i="8"/>
  <c r="I425" i="8"/>
  <c r="I243" i="1"/>
  <c r="I555" i="1"/>
  <c r="H35" i="8"/>
  <c r="F86" i="1"/>
  <c r="I632" i="1"/>
  <c r="I529" i="8"/>
  <c r="I548" i="8" s="1"/>
  <c r="F548" i="8"/>
  <c r="I399" i="8"/>
  <c r="I217" i="8"/>
  <c r="I191" i="1"/>
  <c r="I269" i="8"/>
  <c r="I243" i="8"/>
  <c r="I555" i="8"/>
  <c r="I574" i="8" s="1"/>
  <c r="F574" i="8"/>
  <c r="F575" i="8" s="1"/>
  <c r="I503" i="1"/>
  <c r="H35" i="1"/>
  <c r="I191" i="8"/>
  <c r="D652" i="8"/>
  <c r="I633" i="8"/>
  <c r="I652" i="8" s="1"/>
  <c r="I269" i="1"/>
  <c r="I165" i="1"/>
  <c r="I165" i="8"/>
  <c r="I139" i="1"/>
  <c r="B35" i="1"/>
  <c r="I347" i="8"/>
  <c r="I373" i="8"/>
  <c r="D35" i="1"/>
  <c r="I139" i="8"/>
  <c r="B35" i="8"/>
  <c r="I529" i="1"/>
  <c r="I503" i="8"/>
  <c r="I522" i="8" s="1"/>
  <c r="F522" i="8"/>
  <c r="I87" i="1"/>
  <c r="I295" i="8"/>
  <c r="F61" i="8"/>
  <c r="E35" i="8"/>
  <c r="B87" i="8"/>
  <c r="I581" i="8"/>
  <c r="I373" i="1"/>
  <c r="I295" i="1"/>
  <c r="I347" i="1"/>
  <c r="I425" i="1"/>
  <c r="G35" i="8"/>
  <c r="I471" i="8"/>
  <c r="E471" i="8"/>
  <c r="H471" i="8"/>
  <c r="D471" i="8"/>
  <c r="C471" i="8"/>
  <c r="B471" i="8"/>
  <c r="G471" i="8"/>
  <c r="I321" i="1"/>
  <c r="F523" i="8" l="1"/>
  <c r="I61" i="1"/>
  <c r="F8" i="1"/>
  <c r="I86" i="1"/>
  <c r="D523" i="8"/>
  <c r="H523" i="8"/>
  <c r="G523" i="8"/>
  <c r="E523" i="8"/>
  <c r="I523" i="8"/>
  <c r="B523" i="8"/>
  <c r="C523" i="8"/>
  <c r="H9" i="1"/>
  <c r="G9" i="8"/>
  <c r="D9" i="1"/>
  <c r="D653" i="8"/>
  <c r="F9" i="8"/>
  <c r="I61" i="8"/>
  <c r="I35" i="1"/>
  <c r="B9" i="1"/>
  <c r="F653" i="8"/>
  <c r="I653" i="8"/>
  <c r="E653" i="8"/>
  <c r="C653" i="8"/>
  <c r="G653" i="8"/>
  <c r="B653" i="8"/>
  <c r="I87" i="8"/>
  <c r="G575" i="8"/>
  <c r="I575" i="8"/>
  <c r="C575" i="8"/>
  <c r="B575" i="8"/>
  <c r="H575" i="8"/>
  <c r="E575" i="8"/>
  <c r="D575" i="8"/>
  <c r="H653" i="8"/>
  <c r="H9" i="8"/>
  <c r="I35" i="8"/>
  <c r="B9" i="8"/>
  <c r="E9" i="8"/>
  <c r="I9" i="1" l="1"/>
  <c r="I8" i="1"/>
  <c r="I9" i="8"/>
  <c r="C85" i="32" l="1"/>
  <c r="G85" i="32"/>
  <c r="I631" i="32"/>
  <c r="E85" i="32"/>
  <c r="H85" i="32"/>
  <c r="I605" i="32" l="1"/>
  <c r="I449" i="32"/>
  <c r="F59" i="32"/>
  <c r="F7" i="32" l="1"/>
  <c r="I59" i="32"/>
  <c r="E95" i="32" l="1"/>
  <c r="D95" i="32"/>
  <c r="C95" i="32" l="1"/>
  <c r="C600" i="32"/>
  <c r="I589" i="32"/>
  <c r="B95" i="32"/>
  <c r="I95" i="32" s="1"/>
  <c r="I330" i="8" l="1"/>
  <c r="I200" i="8"/>
  <c r="I226" i="8"/>
  <c r="I174" i="8" l="1"/>
  <c r="I382" i="8"/>
  <c r="I434" i="8"/>
  <c r="I278" i="8"/>
  <c r="I356" i="8"/>
  <c r="I252" i="8"/>
  <c r="I148" i="8"/>
  <c r="I304" i="8"/>
  <c r="I122" i="8" l="1"/>
  <c r="B44" i="8"/>
  <c r="E44" i="8"/>
  <c r="H44" i="8"/>
  <c r="C44" i="8" l="1"/>
  <c r="C18" i="8" s="1"/>
  <c r="G44" i="8"/>
  <c r="D44" i="8"/>
  <c r="I44" i="8" l="1"/>
  <c r="I408" i="8"/>
  <c r="I581" i="32" l="1"/>
  <c r="D652" i="32"/>
  <c r="B87" i="32"/>
  <c r="I633" i="32" l="1"/>
  <c r="I652" i="32" s="1"/>
  <c r="B652" i="32"/>
  <c r="B653" i="32" s="1"/>
  <c r="C87" i="32"/>
  <c r="C106" i="32" s="1"/>
  <c r="C652" i="32"/>
  <c r="C653" i="32" s="1"/>
  <c r="E87" i="32"/>
  <c r="E652" i="32"/>
  <c r="E653" i="32" s="1"/>
  <c r="I607" i="32"/>
  <c r="G87" i="32"/>
  <c r="G652" i="32"/>
  <c r="G653" i="32" s="1"/>
  <c r="D87" i="32"/>
  <c r="H87" i="32"/>
  <c r="H652" i="32"/>
  <c r="H653" i="32" s="1"/>
  <c r="D653" i="32"/>
  <c r="I425" i="32"/>
  <c r="I165" i="32"/>
  <c r="G35" i="32"/>
  <c r="G9" i="32" s="1"/>
  <c r="I139" i="32"/>
  <c r="I243" i="32"/>
  <c r="I217" i="32"/>
  <c r="I269" i="32"/>
  <c r="I295" i="32"/>
  <c r="I191" i="32"/>
  <c r="I321" i="32"/>
  <c r="C35" i="32"/>
  <c r="C9" i="32" s="1"/>
  <c r="H35" i="32"/>
  <c r="H9" i="32" s="1"/>
  <c r="E35" i="32" l="1"/>
  <c r="E9" i="32" s="1"/>
  <c r="I87" i="32"/>
  <c r="I347" i="32"/>
  <c r="I451" i="32"/>
  <c r="I470" i="32" s="1"/>
  <c r="F470" i="32"/>
  <c r="F471" i="32" s="1"/>
  <c r="I399" i="32"/>
  <c r="I113" i="32"/>
  <c r="I373" i="32"/>
  <c r="D35" i="32"/>
  <c r="D9" i="32" s="1"/>
  <c r="I653" i="32"/>
  <c r="F653" i="32"/>
  <c r="F61" i="32" l="1"/>
  <c r="B35" i="32"/>
  <c r="I61" i="32"/>
  <c r="F9" i="32"/>
  <c r="I35" i="32"/>
  <c r="B9" i="32"/>
  <c r="I9" i="32" s="1"/>
  <c r="I529" i="32"/>
  <c r="I548" i="32" s="1"/>
  <c r="F548" i="32"/>
  <c r="G471" i="32"/>
  <c r="C471" i="32"/>
  <c r="D471" i="32"/>
  <c r="H471" i="32"/>
  <c r="I471" i="32"/>
  <c r="E471" i="32"/>
  <c r="B471" i="32"/>
  <c r="I555" i="32"/>
  <c r="I574" i="32" s="1"/>
  <c r="F574" i="32"/>
  <c r="I503" i="32"/>
  <c r="I522" i="32" s="1"/>
  <c r="F522" i="32"/>
  <c r="F523" i="32" s="1"/>
  <c r="F575" i="32" l="1"/>
  <c r="G575" i="32"/>
  <c r="D575" i="32"/>
  <c r="I575" i="32"/>
  <c r="E575" i="32"/>
  <c r="H575" i="32"/>
  <c r="C575" i="32"/>
  <c r="B575" i="32"/>
  <c r="D523" i="32"/>
  <c r="I523" i="32"/>
  <c r="E523" i="32"/>
  <c r="B523" i="32"/>
  <c r="C523" i="32"/>
  <c r="G523" i="32"/>
  <c r="H523" i="32"/>
  <c r="B85" i="32" l="1"/>
  <c r="I579" i="32"/>
  <c r="D85" i="32"/>
  <c r="I397" i="32"/>
  <c r="I267" i="32" l="1"/>
  <c r="I215" i="32"/>
  <c r="I423" i="32"/>
  <c r="I293" i="32"/>
  <c r="I345" i="32"/>
  <c r="I163" i="32"/>
  <c r="I85" i="32"/>
  <c r="I137" i="32" l="1"/>
  <c r="I111" i="32"/>
  <c r="I241" i="32" l="1"/>
  <c r="I189" i="32"/>
  <c r="I319" i="32"/>
  <c r="B33" i="32"/>
  <c r="C33" i="32"/>
  <c r="B7" i="32" l="1"/>
  <c r="C7" i="32"/>
  <c r="G33" i="32"/>
  <c r="E33" i="32"/>
  <c r="H33" i="32" l="1"/>
  <c r="E7" i="32"/>
  <c r="G7" i="32"/>
  <c r="I371" i="32"/>
  <c r="D33" i="32"/>
  <c r="H7" i="32" l="1"/>
  <c r="D7" i="32"/>
  <c r="I33" i="32"/>
  <c r="I7" i="32" l="1"/>
  <c r="AI326" i="40" l="1"/>
  <c r="W40" i="40"/>
  <c r="AF40" i="41"/>
  <c r="AI430" i="41"/>
  <c r="AI222" i="40"/>
  <c r="AI196" i="40"/>
  <c r="AI170" i="41"/>
  <c r="AI248" i="40"/>
  <c r="AI430" i="40"/>
  <c r="AI300" i="40"/>
  <c r="AD40" i="40"/>
  <c r="AH40" i="41"/>
  <c r="Y40" i="41"/>
  <c r="AI222" i="41"/>
  <c r="Y40" i="40"/>
  <c r="I482" i="40"/>
  <c r="F66" i="40"/>
  <c r="AD40" i="41"/>
  <c r="AI144" i="41"/>
  <c r="AI274" i="40"/>
  <c r="AI352" i="40"/>
  <c r="V40" i="40"/>
  <c r="AI118" i="40"/>
  <c r="E92" i="36"/>
  <c r="AG40" i="41"/>
  <c r="AE40" i="41"/>
  <c r="AH40" i="40"/>
  <c r="X40" i="40"/>
  <c r="AI352" i="41"/>
  <c r="W40" i="41"/>
  <c r="D92" i="36"/>
  <c r="I586" i="36"/>
  <c r="Z40" i="40"/>
  <c r="AE40" i="40"/>
  <c r="I482" i="41"/>
  <c r="F66" i="41"/>
  <c r="AI404" i="41"/>
  <c r="AI196" i="41"/>
  <c r="V40" i="41"/>
  <c r="AI118" i="41"/>
  <c r="Z40" i="41"/>
  <c r="X40" i="41"/>
  <c r="AI300" i="41"/>
  <c r="AI404" i="40"/>
  <c r="AI248" i="41"/>
  <c r="AI326" i="41"/>
  <c r="AI378" i="41"/>
  <c r="AI170" i="40"/>
  <c r="AI378" i="40"/>
  <c r="AA40" i="40"/>
  <c r="AG40" i="40"/>
  <c r="AC40" i="41"/>
  <c r="AA40" i="41"/>
  <c r="AI274" i="41"/>
  <c r="AI144" i="40"/>
  <c r="AC40" i="40"/>
  <c r="AF40" i="40"/>
  <c r="AI40" i="41" l="1"/>
  <c r="F14" i="40"/>
  <c r="I66" i="40"/>
  <c r="S196" i="41"/>
  <c r="S222" i="41"/>
  <c r="S404" i="40"/>
  <c r="S300" i="41"/>
  <c r="N40" i="41"/>
  <c r="N40" i="40"/>
  <c r="D92" i="40"/>
  <c r="I586" i="40"/>
  <c r="S274" i="41"/>
  <c r="S430" i="41"/>
  <c r="Q40" i="41"/>
  <c r="R40" i="40"/>
  <c r="S170" i="40"/>
  <c r="S404" i="41"/>
  <c r="S378" i="41"/>
  <c r="D92" i="41"/>
  <c r="I586" i="41"/>
  <c r="S300" i="40"/>
  <c r="S274" i="40"/>
  <c r="S196" i="40"/>
  <c r="S144" i="41"/>
  <c r="R40" i="41"/>
  <c r="S352" i="40"/>
  <c r="Q40" i="40"/>
  <c r="S222" i="40"/>
  <c r="F14" i="41"/>
  <c r="I66" i="41"/>
  <c r="AI40" i="40"/>
  <c r="O40" i="40"/>
  <c r="S430" i="40"/>
  <c r="S170" i="41"/>
  <c r="L40" i="41"/>
  <c r="S118" i="41"/>
  <c r="M40" i="41"/>
  <c r="L40" i="40"/>
  <c r="S118" i="40"/>
  <c r="S144" i="40"/>
  <c r="S248" i="40"/>
  <c r="I92" i="36"/>
  <c r="M40" i="40"/>
  <c r="S378" i="40"/>
  <c r="S326" i="40"/>
  <c r="S352" i="41"/>
  <c r="S326" i="41"/>
  <c r="S248" i="41"/>
  <c r="O40" i="41"/>
  <c r="E40" i="41" l="1"/>
  <c r="I170" i="41"/>
  <c r="I300" i="40"/>
  <c r="I404" i="41"/>
  <c r="N92" i="40"/>
  <c r="N14" i="40" s="1"/>
  <c r="S586" i="40"/>
  <c r="I222" i="40"/>
  <c r="G40" i="40"/>
  <c r="L14" i="40"/>
  <c r="S40" i="40"/>
  <c r="I300" i="41"/>
  <c r="I326" i="41"/>
  <c r="I144" i="40"/>
  <c r="B40" i="40"/>
  <c r="I118" i="40"/>
  <c r="I378" i="41"/>
  <c r="I404" i="40"/>
  <c r="I274" i="40"/>
  <c r="I430" i="40"/>
  <c r="C40" i="41"/>
  <c r="I248" i="41"/>
  <c r="I170" i="40"/>
  <c r="B40" i="41"/>
  <c r="I118" i="41"/>
  <c r="I352" i="41"/>
  <c r="E40" i="40"/>
  <c r="I144" i="41"/>
  <c r="I326" i="40"/>
  <c r="I378" i="40"/>
  <c r="I196" i="40"/>
  <c r="I196" i="41"/>
  <c r="G40" i="41"/>
  <c r="H40" i="41"/>
  <c r="I430" i="41"/>
  <c r="I274" i="41"/>
  <c r="I248" i="40"/>
  <c r="H40" i="40"/>
  <c r="N92" i="41"/>
  <c r="N14" i="41" s="1"/>
  <c r="S586" i="41"/>
  <c r="C40" i="40"/>
  <c r="L14" i="41"/>
  <c r="S40" i="41"/>
  <c r="I352" i="40"/>
  <c r="I222" i="41"/>
  <c r="D40" i="40"/>
  <c r="D40" i="41"/>
  <c r="D14" i="41" l="1"/>
  <c r="D14" i="40"/>
  <c r="AJ40" i="41"/>
  <c r="B14" i="40"/>
  <c r="I40" i="40"/>
  <c r="AJ40" i="40"/>
  <c r="B14" i="41"/>
  <c r="I40" i="41"/>
  <c r="I537" i="42" l="1"/>
  <c r="I548" i="42" s="1"/>
  <c r="F548" i="42"/>
  <c r="I511" i="42"/>
  <c r="I522" i="42" s="1"/>
  <c r="F522" i="42"/>
  <c r="I563" i="42"/>
  <c r="I574" i="42" s="1"/>
  <c r="F574" i="42"/>
  <c r="I459" i="42"/>
  <c r="I470" i="42" s="1"/>
  <c r="F470" i="42"/>
  <c r="F575" i="42" l="1"/>
  <c r="G575" i="42"/>
  <c r="C575" i="42"/>
  <c r="D575" i="42"/>
  <c r="E575" i="42"/>
  <c r="H575" i="42"/>
  <c r="B575" i="42"/>
  <c r="I537" i="41"/>
  <c r="I548" i="41" s="1"/>
  <c r="F548" i="41"/>
  <c r="I459" i="41"/>
  <c r="I470" i="41" s="1"/>
  <c r="F470" i="41"/>
  <c r="AI121" i="42"/>
  <c r="D523" i="42"/>
  <c r="E523" i="42"/>
  <c r="G523" i="42"/>
  <c r="C523" i="42"/>
  <c r="H523" i="42"/>
  <c r="F523" i="42"/>
  <c r="B523" i="42"/>
  <c r="P95" i="42"/>
  <c r="E471" i="42"/>
  <c r="H471" i="42"/>
  <c r="G471" i="42"/>
  <c r="C471" i="42"/>
  <c r="D471" i="42"/>
  <c r="F471" i="42"/>
  <c r="B471" i="42"/>
  <c r="D549" i="42"/>
  <c r="E549" i="42"/>
  <c r="B549" i="42"/>
  <c r="F549" i="42"/>
  <c r="H549" i="42"/>
  <c r="G549" i="42"/>
  <c r="C549" i="42"/>
  <c r="Y314" i="41"/>
  <c r="Z314" i="41"/>
  <c r="X314" i="41"/>
  <c r="AA314" i="41"/>
  <c r="AF314" i="41"/>
  <c r="Y184" i="41"/>
  <c r="Z184" i="41"/>
  <c r="X184" i="41"/>
  <c r="AA184" i="41"/>
  <c r="AF184" i="41"/>
  <c r="Y236" i="41"/>
  <c r="Z236" i="41"/>
  <c r="X236" i="41"/>
  <c r="AA236" i="41"/>
  <c r="AF236" i="41"/>
  <c r="X158" i="41"/>
  <c r="Z158" i="41"/>
  <c r="Y158" i="41"/>
  <c r="AF158" i="41"/>
  <c r="AA158" i="41"/>
  <c r="Y340" i="41"/>
  <c r="Z340" i="41"/>
  <c r="X340" i="41"/>
  <c r="AA340" i="41"/>
  <c r="AF340" i="41"/>
  <c r="X210" i="41"/>
  <c r="AF210" i="41"/>
  <c r="Z210" i="41"/>
  <c r="AA210" i="41"/>
  <c r="Y210" i="41"/>
  <c r="AF392" i="41"/>
  <c r="Z392" i="41"/>
  <c r="Y392" i="41"/>
  <c r="X392" i="41"/>
  <c r="AA392" i="41"/>
  <c r="X444" i="41"/>
  <c r="AF444" i="41"/>
  <c r="Z444" i="41"/>
  <c r="AA444" i="41"/>
  <c r="Y444" i="41"/>
  <c r="X262" i="41"/>
  <c r="Z262" i="41"/>
  <c r="AF262" i="41"/>
  <c r="AA262" i="41"/>
  <c r="Y262" i="41"/>
  <c r="AF288" i="41"/>
  <c r="AA288" i="41"/>
  <c r="Z288" i="41"/>
  <c r="X288" i="41"/>
  <c r="Y288" i="41"/>
  <c r="X418" i="41"/>
  <c r="AF418" i="41"/>
  <c r="Z418" i="41"/>
  <c r="AA418" i="41"/>
  <c r="Y418" i="41"/>
  <c r="X366" i="41"/>
  <c r="AF366" i="41"/>
  <c r="Z366" i="41"/>
  <c r="AA366" i="41"/>
  <c r="Y366" i="41"/>
  <c r="Z43" i="42"/>
  <c r="AG43" i="42"/>
  <c r="W43" i="42"/>
  <c r="AA43" i="42" l="1"/>
  <c r="AE43" i="42"/>
  <c r="AH43" i="42"/>
  <c r="AC43" i="42"/>
  <c r="AD43" i="42"/>
  <c r="AE366" i="41"/>
  <c r="AG288" i="41"/>
  <c r="AE158" i="41"/>
  <c r="AH184" i="41"/>
  <c r="V184" i="41"/>
  <c r="E471" i="41"/>
  <c r="H471" i="41"/>
  <c r="G471" i="41"/>
  <c r="D471" i="41"/>
  <c r="C471" i="41"/>
  <c r="F471" i="41"/>
  <c r="B471" i="41"/>
  <c r="AD366" i="41"/>
  <c r="AH418" i="41"/>
  <c r="V43" i="41"/>
  <c r="AI121" i="41"/>
  <c r="V132" i="41"/>
  <c r="AH262" i="41"/>
  <c r="V262" i="41"/>
  <c r="AH444" i="41"/>
  <c r="AI381" i="41"/>
  <c r="V392" i="41"/>
  <c r="AE392" i="41"/>
  <c r="AH210" i="41"/>
  <c r="AE340" i="41"/>
  <c r="V158" i="41"/>
  <c r="AD158" i="41"/>
  <c r="AE236" i="41"/>
  <c r="AE314" i="41"/>
  <c r="W418" i="41"/>
  <c r="AG132" i="41"/>
  <c r="W444" i="41"/>
  <c r="V366" i="41"/>
  <c r="V288" i="41"/>
  <c r="W288" i="41"/>
  <c r="AD132" i="41"/>
  <c r="AD392" i="41"/>
  <c r="AD340" i="41"/>
  <c r="AC158" i="41"/>
  <c r="AD236" i="41"/>
  <c r="AG184" i="41"/>
  <c r="W184" i="41"/>
  <c r="AD314" i="41"/>
  <c r="G549" i="41"/>
  <c r="C549" i="41"/>
  <c r="B549" i="41"/>
  <c r="E549" i="41"/>
  <c r="F549" i="41"/>
  <c r="H549" i="41"/>
  <c r="D549" i="41"/>
  <c r="I563" i="41"/>
  <c r="I574" i="41" s="1"/>
  <c r="F574" i="41"/>
  <c r="AG366" i="41"/>
  <c r="AA43" i="41"/>
  <c r="AA54" i="41" s="1"/>
  <c r="AA132" i="41"/>
  <c r="AC444" i="41"/>
  <c r="W210" i="41"/>
  <c r="AG158" i="41"/>
  <c r="AC184" i="41"/>
  <c r="AI199" i="42"/>
  <c r="AC366" i="41"/>
  <c r="AE418" i="41"/>
  <c r="AG418" i="41"/>
  <c r="AC288" i="41"/>
  <c r="Z43" i="41"/>
  <c r="Z54" i="41" s="1"/>
  <c r="Z132" i="41"/>
  <c r="X43" i="41"/>
  <c r="X54" i="41" s="1"/>
  <c r="X132" i="41"/>
  <c r="W262" i="41"/>
  <c r="AE444" i="41"/>
  <c r="AG444" i="41"/>
  <c r="AH392" i="41"/>
  <c r="AE210" i="41"/>
  <c r="AG210" i="41"/>
  <c r="AH340" i="41"/>
  <c r="V340" i="41"/>
  <c r="W158" i="41"/>
  <c r="AH236" i="41"/>
  <c r="V236" i="41"/>
  <c r="AH314" i="41"/>
  <c r="V314" i="41"/>
  <c r="I549" i="42"/>
  <c r="AC210" i="41"/>
  <c r="AI225" i="42"/>
  <c r="AI251" i="42"/>
  <c r="AI407" i="42"/>
  <c r="AH366" i="41"/>
  <c r="AD418" i="41"/>
  <c r="AE288" i="41"/>
  <c r="Y43" i="41"/>
  <c r="Y54" i="41" s="1"/>
  <c r="Y132" i="41"/>
  <c r="W132" i="41"/>
  <c r="AD444" i="41"/>
  <c r="AD210" i="41"/>
  <c r="AE184" i="41"/>
  <c r="I523" i="42"/>
  <c r="AI303" i="42"/>
  <c r="AH288" i="41"/>
  <c r="AG392" i="41"/>
  <c r="AI381" i="42"/>
  <c r="AI329" i="42"/>
  <c r="W366" i="41"/>
  <c r="AH132" i="41"/>
  <c r="AF43" i="41"/>
  <c r="AF54" i="41" s="1"/>
  <c r="AF132" i="41"/>
  <c r="AG262" i="41"/>
  <c r="AC392" i="41"/>
  <c r="AC340" i="41"/>
  <c r="AC236" i="41"/>
  <c r="AC314" i="41"/>
  <c r="V43" i="42"/>
  <c r="I575" i="42"/>
  <c r="AC418" i="41"/>
  <c r="AC262" i="41"/>
  <c r="AD288" i="41"/>
  <c r="AD262" i="41"/>
  <c r="I471" i="42"/>
  <c r="I511" i="41"/>
  <c r="I522" i="41" s="1"/>
  <c r="F522" i="41"/>
  <c r="AI355" i="42"/>
  <c r="S121" i="42"/>
  <c r="AI433" i="42"/>
  <c r="V418" i="41"/>
  <c r="AE132" i="41"/>
  <c r="AC132" i="41"/>
  <c r="AE262" i="41"/>
  <c r="V444" i="41"/>
  <c r="W392" i="41"/>
  <c r="AI199" i="41"/>
  <c r="V210" i="41"/>
  <c r="AG340" i="41"/>
  <c r="W340" i="41"/>
  <c r="AH158" i="41"/>
  <c r="AG236" i="41"/>
  <c r="W236" i="41"/>
  <c r="AD184" i="41"/>
  <c r="AG314" i="41"/>
  <c r="W314" i="41"/>
  <c r="M366" i="41"/>
  <c r="N366" i="41"/>
  <c r="Q366" i="41"/>
  <c r="M418" i="41"/>
  <c r="N418" i="41"/>
  <c r="Q418" i="41"/>
  <c r="M288" i="41"/>
  <c r="N288" i="41"/>
  <c r="O288" i="41"/>
  <c r="R262" i="41"/>
  <c r="N262" i="41"/>
  <c r="Q262" i="41"/>
  <c r="M444" i="41"/>
  <c r="N444" i="41"/>
  <c r="Q444" i="41"/>
  <c r="M392" i="41"/>
  <c r="N392" i="41"/>
  <c r="O210" i="41"/>
  <c r="R210" i="41"/>
  <c r="R340" i="41"/>
  <c r="N340" i="41"/>
  <c r="R158" i="41"/>
  <c r="Q158" i="41"/>
  <c r="R236" i="41"/>
  <c r="N236" i="41"/>
  <c r="R184" i="41"/>
  <c r="N184" i="41"/>
  <c r="R314" i="41"/>
  <c r="N314" i="41"/>
  <c r="O366" i="41"/>
  <c r="R366" i="41"/>
  <c r="O418" i="41"/>
  <c r="R418" i="41"/>
  <c r="Q288" i="41"/>
  <c r="R288" i="41"/>
  <c r="M262" i="41"/>
  <c r="O262" i="41"/>
  <c r="O444" i="41"/>
  <c r="R444" i="41"/>
  <c r="O392" i="41"/>
  <c r="Q392" i="41"/>
  <c r="R392" i="41"/>
  <c r="M210" i="41"/>
  <c r="N210" i="41"/>
  <c r="Q210" i="41"/>
  <c r="O340" i="41"/>
  <c r="Q340" i="41"/>
  <c r="M340" i="41"/>
  <c r="O158" i="41"/>
  <c r="M158" i="41"/>
  <c r="N158" i="41"/>
  <c r="O236" i="41"/>
  <c r="Q236" i="41"/>
  <c r="M236" i="41"/>
  <c r="O184" i="41"/>
  <c r="Q184" i="41"/>
  <c r="M184" i="41"/>
  <c r="O314" i="41"/>
  <c r="Q314" i="41"/>
  <c r="M314" i="41"/>
  <c r="AI277" i="42" l="1"/>
  <c r="L43" i="42"/>
  <c r="AI147" i="42"/>
  <c r="AI173" i="42"/>
  <c r="M43" i="41"/>
  <c r="M132" i="41"/>
  <c r="AI418" i="41"/>
  <c r="V419" i="41" s="1"/>
  <c r="AH237" i="41"/>
  <c r="AI366" i="41"/>
  <c r="AE367" i="41" s="1"/>
  <c r="AI158" i="41"/>
  <c r="V159" i="41" s="1"/>
  <c r="I471" i="41"/>
  <c r="AI184" i="41"/>
  <c r="V185" i="41" s="1"/>
  <c r="S147" i="41"/>
  <c r="S158" i="41" s="1"/>
  <c r="L158" i="41"/>
  <c r="S433" i="41"/>
  <c r="S444" i="41" s="1"/>
  <c r="L444" i="41"/>
  <c r="AI210" i="41"/>
  <c r="V211" i="41" s="1"/>
  <c r="AI407" i="41"/>
  <c r="F523" i="41"/>
  <c r="E523" i="41"/>
  <c r="D523" i="41"/>
  <c r="B523" i="41"/>
  <c r="I523" i="41" s="1"/>
  <c r="H523" i="41"/>
  <c r="G523" i="41"/>
  <c r="C523" i="41"/>
  <c r="AI314" i="41"/>
  <c r="AE315" i="41" s="1"/>
  <c r="I549" i="41"/>
  <c r="AD43" i="41"/>
  <c r="AD54" i="41" s="1"/>
  <c r="AI355" i="41"/>
  <c r="AI147" i="41"/>
  <c r="AI392" i="41"/>
  <c r="AD393" i="41" s="1"/>
  <c r="AI132" i="41"/>
  <c r="AI173" i="41"/>
  <c r="S329" i="41"/>
  <c r="S340" i="41" s="1"/>
  <c r="L340" i="41"/>
  <c r="S381" i="41"/>
  <c r="S392" i="41" s="1"/>
  <c r="L392" i="41"/>
  <c r="L43" i="41"/>
  <c r="S121" i="41"/>
  <c r="S132" i="41" s="1"/>
  <c r="L132" i="41"/>
  <c r="D43" i="42"/>
  <c r="AC43" i="41"/>
  <c r="AC54" i="41" s="1"/>
  <c r="AH315" i="41"/>
  <c r="V54" i="41"/>
  <c r="S303" i="41"/>
  <c r="S314" i="41" s="1"/>
  <c r="L314" i="41"/>
  <c r="AG419" i="41"/>
  <c r="AD185" i="41"/>
  <c r="W341" i="41"/>
  <c r="AD419" i="41"/>
  <c r="S225" i="42"/>
  <c r="AC211" i="41"/>
  <c r="AI340" i="41"/>
  <c r="AE341" i="41" s="1"/>
  <c r="AE419" i="41"/>
  <c r="C575" i="41"/>
  <c r="E575" i="41"/>
  <c r="F575" i="41"/>
  <c r="H575" i="41"/>
  <c r="B575" i="41"/>
  <c r="D575" i="41"/>
  <c r="G575" i="41"/>
  <c r="AI288" i="41"/>
  <c r="W289" i="41" s="1"/>
  <c r="S225" i="41"/>
  <c r="S236" i="41" s="1"/>
  <c r="L236" i="41"/>
  <c r="AE211" i="41"/>
  <c r="AH185" i="41"/>
  <c r="O43" i="41"/>
  <c r="O132" i="41"/>
  <c r="S303" i="42"/>
  <c r="S355" i="42"/>
  <c r="AE43" i="41"/>
  <c r="AE54" i="41" s="1"/>
  <c r="AF43" i="42"/>
  <c r="AC419" i="41"/>
  <c r="AI329" i="41"/>
  <c r="AG367" i="41"/>
  <c r="AC159" i="41"/>
  <c r="AI277" i="41"/>
  <c r="AG43" i="41"/>
  <c r="AG54" i="41" s="1"/>
  <c r="AI262" i="41"/>
  <c r="AC263" i="41" s="1"/>
  <c r="P95" i="41"/>
  <c r="N43" i="41"/>
  <c r="N132" i="41"/>
  <c r="W159" i="41"/>
  <c r="R43" i="41"/>
  <c r="R132" i="41"/>
  <c r="AG341" i="41"/>
  <c r="AI444" i="41"/>
  <c r="Y43" i="42"/>
  <c r="AD211" i="41"/>
  <c r="AI236" i="41"/>
  <c r="AC237" i="41" s="1"/>
  <c r="AH341" i="41"/>
  <c r="AG445" i="41"/>
  <c r="W185" i="41"/>
  <c r="W419" i="41"/>
  <c r="AD159" i="41"/>
  <c r="AI251" i="41"/>
  <c r="AH419" i="41"/>
  <c r="S173" i="41"/>
  <c r="S184" i="41" s="1"/>
  <c r="L184" i="41"/>
  <c r="S199" i="41"/>
  <c r="S210" i="41" s="1"/>
  <c r="L210" i="41"/>
  <c r="AG263" i="41"/>
  <c r="AI303" i="41"/>
  <c r="Q43" i="41"/>
  <c r="Q132" i="41"/>
  <c r="S251" i="41"/>
  <c r="S262" i="41" s="1"/>
  <c r="L262" i="41"/>
  <c r="S277" i="41"/>
  <c r="S288" i="41" s="1"/>
  <c r="L288" i="41"/>
  <c r="S407" i="41"/>
  <c r="S418" i="41" s="1"/>
  <c r="L418" i="41"/>
  <c r="S355" i="41"/>
  <c r="S366" i="41" s="1"/>
  <c r="L366" i="41"/>
  <c r="AI433" i="41"/>
  <c r="AH43" i="41"/>
  <c r="AH54" i="41" s="1"/>
  <c r="S147" i="42"/>
  <c r="S251" i="42"/>
  <c r="AE185" i="41"/>
  <c r="W43" i="41"/>
  <c r="W54" i="41" s="1"/>
  <c r="AI225" i="41"/>
  <c r="AC185" i="41"/>
  <c r="X43" i="42"/>
  <c r="AD341" i="41"/>
  <c r="AE393" i="41"/>
  <c r="AH263" i="41"/>
  <c r="S381" i="42"/>
  <c r="H652" i="42"/>
  <c r="D652" i="42"/>
  <c r="C652" i="42"/>
  <c r="E652" i="42"/>
  <c r="G652" i="42"/>
  <c r="W315" i="41" l="1"/>
  <c r="S199" i="42"/>
  <c r="AG393" i="41"/>
  <c r="S277" i="42"/>
  <c r="S329" i="42"/>
  <c r="AG211" i="41"/>
  <c r="E43" i="42"/>
  <c r="AE159" i="41"/>
  <c r="AC393" i="41"/>
  <c r="AE289" i="41"/>
  <c r="AC315" i="41"/>
  <c r="AD315" i="41"/>
  <c r="W211" i="41"/>
  <c r="S433" i="42"/>
  <c r="S173" i="42"/>
  <c r="AI43" i="42"/>
  <c r="I121" i="42"/>
  <c r="AD289" i="41"/>
  <c r="AG289" i="41"/>
  <c r="AG315" i="41"/>
  <c r="AG185" i="41"/>
  <c r="S407" i="42"/>
  <c r="AH211" i="41"/>
  <c r="AE237" i="41"/>
  <c r="AH393" i="41"/>
  <c r="AH159" i="41"/>
  <c r="V341" i="41"/>
  <c r="AH289" i="41"/>
  <c r="W393" i="41"/>
  <c r="AD237" i="41"/>
  <c r="AG159" i="41"/>
  <c r="AG237" i="41"/>
  <c r="B418" i="41"/>
  <c r="E262" i="41"/>
  <c r="C366" i="41"/>
  <c r="AB445" i="41"/>
  <c r="Z445" i="41"/>
  <c r="X445" i="41"/>
  <c r="Y445" i="41"/>
  <c r="AA445" i="41"/>
  <c r="AF445" i="41"/>
  <c r="H340" i="41"/>
  <c r="H288" i="41"/>
  <c r="I381" i="42"/>
  <c r="B184" i="41"/>
  <c r="V445" i="41"/>
  <c r="L341" i="41"/>
  <c r="R341" i="41"/>
  <c r="P341" i="41"/>
  <c r="Q341" i="41"/>
  <c r="O341" i="41"/>
  <c r="N341" i="41"/>
  <c r="M341" i="41"/>
  <c r="M54" i="41"/>
  <c r="D366" i="41"/>
  <c r="D288" i="41"/>
  <c r="I199" i="42"/>
  <c r="E444" i="41"/>
  <c r="H392" i="41"/>
  <c r="I277" i="42"/>
  <c r="B366" i="41"/>
  <c r="B288" i="41"/>
  <c r="D262" i="41"/>
  <c r="B158" i="41"/>
  <c r="D236" i="41"/>
  <c r="D314" i="41"/>
  <c r="I355" i="42"/>
  <c r="M43" i="42"/>
  <c r="P263" i="41"/>
  <c r="M263" i="41"/>
  <c r="L263" i="41"/>
  <c r="O263" i="41"/>
  <c r="Q263" i="41"/>
  <c r="N263" i="41"/>
  <c r="R263" i="41"/>
  <c r="Q54" i="41"/>
  <c r="V237" i="41"/>
  <c r="V263" i="41"/>
  <c r="L237" i="41"/>
  <c r="O237" i="41"/>
  <c r="R237" i="41"/>
  <c r="Q237" i="41"/>
  <c r="P237" i="41"/>
  <c r="N237" i="41"/>
  <c r="M237" i="41"/>
  <c r="I575" i="41"/>
  <c r="AI43" i="41"/>
  <c r="AC445" i="41"/>
  <c r="Q43" i="42"/>
  <c r="H43" i="42"/>
  <c r="G392" i="41"/>
  <c r="H262" i="41"/>
  <c r="E184" i="41"/>
  <c r="AD367" i="41"/>
  <c r="G262" i="41"/>
  <c r="D392" i="41"/>
  <c r="D340" i="41"/>
  <c r="I433" i="42"/>
  <c r="E418" i="41"/>
  <c r="D132" i="41"/>
  <c r="G340" i="41"/>
  <c r="G184" i="41"/>
  <c r="I173" i="42"/>
  <c r="H132" i="41"/>
  <c r="B340" i="41"/>
  <c r="D158" i="41"/>
  <c r="C184" i="41"/>
  <c r="G43" i="42"/>
  <c r="AB237" i="41"/>
  <c r="X237" i="41"/>
  <c r="Y237" i="41"/>
  <c r="AF237" i="41"/>
  <c r="AA237" i="41"/>
  <c r="Z237" i="41"/>
  <c r="W237" i="41"/>
  <c r="AB263" i="41"/>
  <c r="AF263" i="41"/>
  <c r="X263" i="41"/>
  <c r="AA263" i="41"/>
  <c r="Y263" i="41"/>
  <c r="Z263" i="41"/>
  <c r="AH445" i="41"/>
  <c r="AC55" i="41"/>
  <c r="M133" i="41"/>
  <c r="O133" i="41"/>
  <c r="N133" i="41"/>
  <c r="L133" i="41"/>
  <c r="Q133" i="41"/>
  <c r="P133" i="41"/>
  <c r="R133" i="41"/>
  <c r="W263" i="41"/>
  <c r="AB159" i="41"/>
  <c r="Z159" i="41"/>
  <c r="X159" i="41"/>
  <c r="AF159" i="41"/>
  <c r="AA159" i="41"/>
  <c r="Y159" i="41"/>
  <c r="I407" i="42"/>
  <c r="AB367" i="41"/>
  <c r="X367" i="41"/>
  <c r="Z367" i="41"/>
  <c r="Y367" i="41"/>
  <c r="AA367" i="41"/>
  <c r="AF367" i="41"/>
  <c r="H366" i="41"/>
  <c r="E340" i="41"/>
  <c r="G132" i="41"/>
  <c r="AI54" i="41"/>
  <c r="AG55" i="41" s="1"/>
  <c r="I329" i="42"/>
  <c r="H444" i="41"/>
  <c r="I303" i="42"/>
  <c r="D418" i="41"/>
  <c r="C132" i="41"/>
  <c r="D444" i="41"/>
  <c r="H158" i="41"/>
  <c r="H184" i="41"/>
  <c r="N367" i="41"/>
  <c r="M367" i="41"/>
  <c r="Q367" i="41"/>
  <c r="P367" i="41"/>
  <c r="L367" i="41"/>
  <c r="R367" i="41"/>
  <c r="O367" i="41"/>
  <c r="N211" i="41"/>
  <c r="R211" i="41"/>
  <c r="L211" i="41"/>
  <c r="P211" i="41"/>
  <c r="O211" i="41"/>
  <c r="Q211" i="41"/>
  <c r="M211" i="41"/>
  <c r="N54" i="41"/>
  <c r="AB341" i="41"/>
  <c r="AF341" i="41"/>
  <c r="Z341" i="41"/>
  <c r="X341" i="41"/>
  <c r="Y341" i="41"/>
  <c r="AA341" i="41"/>
  <c r="S43" i="41"/>
  <c r="L54" i="41"/>
  <c r="AD445" i="41"/>
  <c r="AB393" i="41"/>
  <c r="X393" i="41"/>
  <c r="AF393" i="41"/>
  <c r="Y393" i="41"/>
  <c r="AA393" i="41"/>
  <c r="Z393" i="41"/>
  <c r="V315" i="41"/>
  <c r="Q445" i="41"/>
  <c r="M445" i="41"/>
  <c r="P445" i="41"/>
  <c r="N445" i="41"/>
  <c r="O445" i="41"/>
  <c r="R445" i="41"/>
  <c r="L445" i="41"/>
  <c r="C288" i="41"/>
  <c r="H314" i="41"/>
  <c r="O289" i="41"/>
  <c r="L289" i="41"/>
  <c r="R289" i="41"/>
  <c r="N289" i="41"/>
  <c r="M289" i="41"/>
  <c r="Q289" i="41"/>
  <c r="P289" i="41"/>
  <c r="B210" i="41"/>
  <c r="W367" i="41"/>
  <c r="H418" i="41"/>
  <c r="D210" i="41"/>
  <c r="B236" i="41"/>
  <c r="B314" i="41"/>
  <c r="C340" i="41"/>
  <c r="E236" i="41"/>
  <c r="E314" i="41"/>
  <c r="AH367" i="41"/>
  <c r="W445" i="41"/>
  <c r="AB289" i="41"/>
  <c r="Z289" i="41"/>
  <c r="Y289" i="41"/>
  <c r="AA289" i="41"/>
  <c r="AF289" i="41"/>
  <c r="X289" i="41"/>
  <c r="O43" i="42"/>
  <c r="N43" i="42"/>
  <c r="V393" i="41"/>
  <c r="AB315" i="41"/>
  <c r="AA315" i="41"/>
  <c r="AF315" i="41"/>
  <c r="Z315" i="41"/>
  <c r="X315" i="41"/>
  <c r="Y315" i="41"/>
  <c r="AB185" i="41"/>
  <c r="AA185" i="41"/>
  <c r="Y185" i="41"/>
  <c r="X185" i="41"/>
  <c r="Z185" i="41"/>
  <c r="AF185" i="41"/>
  <c r="B392" i="41"/>
  <c r="H236" i="41"/>
  <c r="R315" i="41"/>
  <c r="L315" i="41"/>
  <c r="M315" i="41"/>
  <c r="Q315" i="41"/>
  <c r="P315" i="41"/>
  <c r="O315" i="41"/>
  <c r="N315" i="41"/>
  <c r="B262" i="41"/>
  <c r="C158" i="41"/>
  <c r="G366" i="41"/>
  <c r="E288" i="41"/>
  <c r="C444" i="41"/>
  <c r="E210" i="41"/>
  <c r="I251" i="42"/>
  <c r="C418" i="41"/>
  <c r="C262" i="41"/>
  <c r="E392" i="41"/>
  <c r="I225" i="42"/>
  <c r="G418" i="41"/>
  <c r="G444" i="41"/>
  <c r="G158" i="41"/>
  <c r="D184" i="41"/>
  <c r="E132" i="41"/>
  <c r="W55" i="41"/>
  <c r="Q419" i="41"/>
  <c r="L419" i="41"/>
  <c r="M419" i="41"/>
  <c r="P419" i="41"/>
  <c r="R419" i="41"/>
  <c r="O419" i="41"/>
  <c r="N419" i="41"/>
  <c r="M185" i="41"/>
  <c r="R185" i="41"/>
  <c r="L185" i="41"/>
  <c r="Q185" i="41"/>
  <c r="P185" i="41"/>
  <c r="N185" i="41"/>
  <c r="O185" i="41"/>
  <c r="R43" i="42"/>
  <c r="V289" i="41"/>
  <c r="AI289" i="41" s="1"/>
  <c r="AD263" i="41"/>
  <c r="AC341" i="41"/>
  <c r="P393" i="41"/>
  <c r="O393" i="41"/>
  <c r="Q393" i="41"/>
  <c r="N393" i="41"/>
  <c r="M393" i="41"/>
  <c r="L393" i="41"/>
  <c r="S393" i="41" s="1"/>
  <c r="R393" i="41"/>
  <c r="Q159" i="41"/>
  <c r="R159" i="41"/>
  <c r="P159" i="41"/>
  <c r="O159" i="41"/>
  <c r="N159" i="41"/>
  <c r="M159" i="41"/>
  <c r="L159" i="41"/>
  <c r="AC289" i="41"/>
  <c r="AB419" i="41"/>
  <c r="X419" i="41"/>
  <c r="Z419" i="41"/>
  <c r="Y419" i="41"/>
  <c r="AA419" i="41"/>
  <c r="AF419" i="41"/>
  <c r="C43" i="42"/>
  <c r="C392" i="41"/>
  <c r="B43" i="41"/>
  <c r="I121" i="41"/>
  <c r="I132" i="41" s="1"/>
  <c r="B132" i="41"/>
  <c r="I433" i="41"/>
  <c r="I444" i="41" s="1"/>
  <c r="B444" i="41"/>
  <c r="H210" i="41"/>
  <c r="I641" i="42"/>
  <c r="I652" i="42" s="1"/>
  <c r="B652" i="42"/>
  <c r="E366" i="41"/>
  <c r="G288" i="41"/>
  <c r="G210" i="41"/>
  <c r="C236" i="41"/>
  <c r="C314" i="41"/>
  <c r="C210" i="41"/>
  <c r="E158" i="41"/>
  <c r="G236" i="41"/>
  <c r="G314" i="41"/>
  <c r="AC367" i="41"/>
  <c r="R54" i="41"/>
  <c r="O54" i="41"/>
  <c r="AB211" i="41"/>
  <c r="AA211" i="41"/>
  <c r="AF211" i="41"/>
  <c r="Z211" i="41"/>
  <c r="Y211" i="41"/>
  <c r="X211" i="41"/>
  <c r="AI211" i="41" s="1"/>
  <c r="V367" i="41"/>
  <c r="AE445" i="41"/>
  <c r="AE263" i="41"/>
  <c r="D652" i="41"/>
  <c r="H652" i="41"/>
  <c r="O652" i="42"/>
  <c r="E652" i="41"/>
  <c r="G652" i="41"/>
  <c r="C652" i="41"/>
  <c r="Q652" i="42"/>
  <c r="M652" i="42"/>
  <c r="N652" i="42"/>
  <c r="R652" i="42"/>
  <c r="S263" i="41" l="1"/>
  <c r="V55" i="41"/>
  <c r="AI185" i="41"/>
  <c r="AI445" i="41"/>
  <c r="AI419" i="41"/>
  <c r="AI159" i="41"/>
  <c r="S289" i="41"/>
  <c r="I251" i="41"/>
  <c r="I262" i="41" s="1"/>
  <c r="C263" i="41" s="1"/>
  <c r="AI341" i="41"/>
  <c r="S641" i="42"/>
  <c r="S652" i="42" s="1"/>
  <c r="L652" i="42"/>
  <c r="AI263" i="41"/>
  <c r="I641" i="41"/>
  <c r="D43" i="41"/>
  <c r="AI237" i="41"/>
  <c r="B54" i="41"/>
  <c r="E43" i="41"/>
  <c r="AI393" i="41"/>
  <c r="I199" i="41"/>
  <c r="I210" i="41" s="1"/>
  <c r="S367" i="41"/>
  <c r="I173" i="41"/>
  <c r="I184" i="41" s="1"/>
  <c r="G653" i="42"/>
  <c r="D653" i="42"/>
  <c r="B653" i="42"/>
  <c r="F653" i="42"/>
  <c r="H653" i="42"/>
  <c r="E653" i="42"/>
  <c r="C653" i="42"/>
  <c r="I225" i="41"/>
  <c r="I236" i="41" s="1"/>
  <c r="G43" i="41"/>
  <c r="S43" i="42"/>
  <c r="AJ43" i="42" s="1"/>
  <c r="I147" i="41"/>
  <c r="I158" i="41" s="1"/>
  <c r="G133" i="41"/>
  <c r="D133" i="41"/>
  <c r="C133" i="41"/>
  <c r="E133" i="41"/>
  <c r="F133" i="41"/>
  <c r="B133" i="41"/>
  <c r="H133" i="41"/>
  <c r="D263" i="41"/>
  <c r="I303" i="41"/>
  <c r="I314" i="41" s="1"/>
  <c r="I355" i="41"/>
  <c r="I366" i="41" s="1"/>
  <c r="AI367" i="41"/>
  <c r="I381" i="41"/>
  <c r="I392" i="41" s="1"/>
  <c r="S211" i="41"/>
  <c r="S133" i="41"/>
  <c r="I407" i="41"/>
  <c r="I418" i="41" s="1"/>
  <c r="AI315" i="41"/>
  <c r="H43" i="41"/>
  <c r="AB55" i="41"/>
  <c r="AA55" i="41"/>
  <c r="AF55" i="41"/>
  <c r="X55" i="41"/>
  <c r="AI55" i="41" s="1"/>
  <c r="Z55" i="41"/>
  <c r="Y55" i="41"/>
  <c r="AD55" i="41"/>
  <c r="S185" i="41"/>
  <c r="S419" i="41"/>
  <c r="I147" i="42"/>
  <c r="B43" i="42"/>
  <c r="S445" i="41"/>
  <c r="AJ43" i="41"/>
  <c r="S54" i="41"/>
  <c r="AE55" i="41"/>
  <c r="I329" i="41"/>
  <c r="I340" i="41" s="1"/>
  <c r="S341" i="41"/>
  <c r="H445" i="41"/>
  <c r="D445" i="41"/>
  <c r="G445" i="41"/>
  <c r="C445" i="41"/>
  <c r="E445" i="41"/>
  <c r="F445" i="41"/>
  <c r="B445" i="41"/>
  <c r="S159" i="41"/>
  <c r="S315" i="41"/>
  <c r="AH55" i="41"/>
  <c r="C43" i="41"/>
  <c r="S237" i="41"/>
  <c r="I277" i="41"/>
  <c r="I288" i="41" s="1"/>
  <c r="M652" i="41"/>
  <c r="Q652" i="41"/>
  <c r="O652" i="41"/>
  <c r="N652" i="41"/>
  <c r="R652" i="41"/>
  <c r="I43" i="41" l="1"/>
  <c r="I54" i="41" s="1"/>
  <c r="G263" i="41"/>
  <c r="B263" i="41"/>
  <c r="E263" i="41"/>
  <c r="F263" i="41"/>
  <c r="H263" i="41"/>
  <c r="I263" i="41" s="1"/>
  <c r="F55" i="41"/>
  <c r="B55" i="41"/>
  <c r="M55" i="41"/>
  <c r="L55" i="41"/>
  <c r="AJ54" i="41"/>
  <c r="O55" i="41"/>
  <c r="R55" i="41"/>
  <c r="Q55" i="41"/>
  <c r="N55" i="41"/>
  <c r="P55" i="41"/>
  <c r="I653" i="42"/>
  <c r="E315" i="41"/>
  <c r="G315" i="41"/>
  <c r="H315" i="41"/>
  <c r="D315" i="41"/>
  <c r="B315" i="41"/>
  <c r="F315" i="41"/>
  <c r="C315" i="41"/>
  <c r="I133" i="41"/>
  <c r="H393" i="41"/>
  <c r="C393" i="41"/>
  <c r="D393" i="41"/>
  <c r="B393" i="41"/>
  <c r="G393" i="41"/>
  <c r="F393" i="41"/>
  <c r="E393" i="41"/>
  <c r="G54" i="41"/>
  <c r="G55" i="41" s="1"/>
  <c r="G341" i="41"/>
  <c r="F341" i="41"/>
  <c r="E341" i="41"/>
  <c r="C341" i="41"/>
  <c r="B341" i="41"/>
  <c r="H341" i="41"/>
  <c r="D341" i="41"/>
  <c r="F237" i="41"/>
  <c r="D237" i="41"/>
  <c r="G237" i="41"/>
  <c r="B237" i="41"/>
  <c r="H237" i="41"/>
  <c r="E237" i="41"/>
  <c r="C237" i="41"/>
  <c r="H54" i="41"/>
  <c r="H55" i="41" s="1"/>
  <c r="I43" i="42"/>
  <c r="F185" i="41"/>
  <c r="B185" i="41"/>
  <c r="H185" i="41"/>
  <c r="E185" i="41"/>
  <c r="D185" i="41"/>
  <c r="G185" i="41"/>
  <c r="C185" i="41"/>
  <c r="S641" i="41"/>
  <c r="E54" i="41"/>
  <c r="E55" i="41" s="1"/>
  <c r="I445" i="41"/>
  <c r="F419" i="41"/>
  <c r="B419" i="41"/>
  <c r="G419" i="41"/>
  <c r="C419" i="41"/>
  <c r="E419" i="41"/>
  <c r="H419" i="41"/>
  <c r="D419" i="41"/>
  <c r="M653" i="42"/>
  <c r="N653" i="42"/>
  <c r="L653" i="42"/>
  <c r="R653" i="42"/>
  <c r="P653" i="42"/>
  <c r="Q653" i="42"/>
  <c r="O653" i="42"/>
  <c r="C54" i="41"/>
  <c r="C55" i="41" s="1"/>
  <c r="D289" i="41"/>
  <c r="F289" i="41"/>
  <c r="G289" i="41"/>
  <c r="H289" i="41"/>
  <c r="C289" i="41"/>
  <c r="B289" i="41"/>
  <c r="E289" i="41"/>
  <c r="F367" i="41"/>
  <c r="E367" i="41"/>
  <c r="D367" i="41"/>
  <c r="H367" i="41"/>
  <c r="B367" i="41"/>
  <c r="C367" i="41"/>
  <c r="G367" i="41"/>
  <c r="F159" i="41"/>
  <c r="C159" i="41"/>
  <c r="B159" i="41"/>
  <c r="G159" i="41"/>
  <c r="E159" i="41"/>
  <c r="D159" i="41"/>
  <c r="H159" i="41"/>
  <c r="B211" i="41"/>
  <c r="F211" i="41"/>
  <c r="E211" i="41"/>
  <c r="H211" i="41"/>
  <c r="D211" i="41"/>
  <c r="G211" i="41"/>
  <c r="C211" i="41"/>
  <c r="D54" i="41"/>
  <c r="D55" i="41" s="1"/>
  <c r="I185" i="41" l="1"/>
  <c r="I367" i="41"/>
  <c r="I237" i="41"/>
  <c r="I315" i="41"/>
  <c r="S653" i="42"/>
  <c r="I419" i="41"/>
  <c r="I393" i="41"/>
  <c r="I55" i="41"/>
  <c r="I341" i="41"/>
  <c r="I159" i="41"/>
  <c r="I211" i="41"/>
  <c r="I289" i="41"/>
  <c r="S55" i="41"/>
  <c r="AJ55" i="41" s="1"/>
  <c r="B85" i="42" l="1"/>
  <c r="I579" i="42"/>
  <c r="B85" i="40"/>
  <c r="I579" i="40"/>
  <c r="D85" i="40"/>
  <c r="B85" i="41"/>
  <c r="I579" i="41"/>
  <c r="D85" i="41"/>
  <c r="D85" i="42"/>
  <c r="D7" i="42" l="1"/>
  <c r="N85" i="40"/>
  <c r="D7" i="40"/>
  <c r="D7" i="41"/>
  <c r="B7" i="40"/>
  <c r="L85" i="42"/>
  <c r="S579" i="42"/>
  <c r="N85" i="41"/>
  <c r="L85" i="40"/>
  <c r="S579" i="40"/>
  <c r="N85" i="42"/>
  <c r="L85" i="41"/>
  <c r="S579" i="41"/>
  <c r="B7" i="41"/>
  <c r="B7" i="42"/>
  <c r="N7" i="41" l="1"/>
  <c r="N7" i="42"/>
  <c r="L7" i="42"/>
  <c r="N7" i="40"/>
  <c r="L7" i="41"/>
  <c r="L7" i="40"/>
  <c r="D92" i="35" l="1"/>
  <c r="I586" i="35"/>
  <c r="E92" i="35"/>
  <c r="I459" i="35" l="1"/>
  <c r="I563" i="35"/>
  <c r="I537" i="35"/>
  <c r="I92" i="35"/>
  <c r="I538" i="35" l="1"/>
  <c r="I564" i="35"/>
  <c r="C96" i="35"/>
  <c r="I460" i="35" l="1"/>
  <c r="I642" i="35"/>
  <c r="H85" i="35" l="1"/>
  <c r="E85" i="35"/>
  <c r="I511" i="35"/>
  <c r="F69" i="35"/>
  <c r="I449" i="35"/>
  <c r="F59" i="35"/>
  <c r="C85" i="35"/>
  <c r="I631" i="35"/>
  <c r="G85" i="35"/>
  <c r="F17" i="35" l="1"/>
  <c r="I69" i="35"/>
  <c r="I59" i="35"/>
  <c r="F7" i="35"/>
  <c r="I615" i="35"/>
  <c r="H95" i="35" l="1"/>
  <c r="G95" i="35"/>
  <c r="I641" i="35" l="1"/>
  <c r="I512" i="35" l="1"/>
  <c r="I537" i="40" l="1"/>
  <c r="I548" i="40" s="1"/>
  <c r="F548" i="40"/>
  <c r="I485" i="40"/>
  <c r="I496" i="40" s="1"/>
  <c r="F496" i="40"/>
  <c r="I511" i="40"/>
  <c r="I522" i="40" s="1"/>
  <c r="F522" i="40"/>
  <c r="F69" i="40"/>
  <c r="I459" i="40"/>
  <c r="I470" i="40" s="1"/>
  <c r="F470" i="40"/>
  <c r="I563" i="40"/>
  <c r="I574" i="40" s="1"/>
  <c r="F574" i="40"/>
  <c r="Z288" i="40"/>
  <c r="X288" i="40"/>
  <c r="AF288" i="40"/>
  <c r="AA288" i="40"/>
  <c r="Y288" i="40"/>
  <c r="Z444" i="40"/>
  <c r="X444" i="40"/>
  <c r="AA444" i="40"/>
  <c r="AF444" i="40"/>
  <c r="Y444" i="40"/>
  <c r="AF314" i="40"/>
  <c r="AA314" i="40"/>
  <c r="Y314" i="40"/>
  <c r="X314" i="40"/>
  <c r="Z314" i="40"/>
  <c r="AF262" i="40"/>
  <c r="Y262" i="40"/>
  <c r="AA262" i="40"/>
  <c r="X262" i="40"/>
  <c r="Z262" i="40"/>
  <c r="X366" i="40"/>
  <c r="Z366" i="40"/>
  <c r="AF366" i="40"/>
  <c r="Y366" i="40"/>
  <c r="AA366" i="40"/>
  <c r="AF184" i="40"/>
  <c r="Y184" i="40"/>
  <c r="AA184" i="40"/>
  <c r="X184" i="40"/>
  <c r="Z184" i="40"/>
  <c r="Y210" i="40"/>
  <c r="X210" i="40"/>
  <c r="Z210" i="40"/>
  <c r="AF210" i="40"/>
  <c r="AA210" i="40"/>
  <c r="Z158" i="40"/>
  <c r="AF158" i="40"/>
  <c r="AA158" i="40"/>
  <c r="Y158" i="40"/>
  <c r="X158" i="40"/>
  <c r="AA418" i="40"/>
  <c r="Y418" i="40"/>
  <c r="AF418" i="40"/>
  <c r="Z418" i="40"/>
  <c r="X418" i="40"/>
  <c r="Y236" i="40"/>
  <c r="AA236" i="40"/>
  <c r="X236" i="40"/>
  <c r="AF236" i="40"/>
  <c r="Z236" i="40"/>
  <c r="X340" i="40"/>
  <c r="Z340" i="40"/>
  <c r="Y340" i="40"/>
  <c r="AF340" i="40"/>
  <c r="AA340" i="40"/>
  <c r="Y392" i="40"/>
  <c r="AF392" i="40"/>
  <c r="AA392" i="40"/>
  <c r="X392" i="40"/>
  <c r="Z392" i="40"/>
  <c r="AC418" i="40" l="1"/>
  <c r="AD366" i="40"/>
  <c r="AC262" i="40"/>
  <c r="V314" i="40"/>
  <c r="AG444" i="40"/>
  <c r="AC288" i="40"/>
  <c r="AG288" i="40"/>
  <c r="AG132" i="40"/>
  <c r="W236" i="40"/>
  <c r="AE158" i="40"/>
  <c r="AH158" i="40"/>
  <c r="W210" i="40"/>
  <c r="AG184" i="40"/>
  <c r="AG366" i="40"/>
  <c r="AH262" i="40"/>
  <c r="AE314" i="40"/>
  <c r="AD444" i="40"/>
  <c r="AD288" i="40"/>
  <c r="V288" i="40"/>
  <c r="AC132" i="40"/>
  <c r="H471" i="40"/>
  <c r="C471" i="40"/>
  <c r="D471" i="40"/>
  <c r="G471" i="40"/>
  <c r="F471" i="40"/>
  <c r="B471" i="40"/>
  <c r="E471" i="40"/>
  <c r="AD236" i="40"/>
  <c r="I423" i="35"/>
  <c r="AG210" i="40"/>
  <c r="AD340" i="40"/>
  <c r="AC366" i="40"/>
  <c r="W444" i="40"/>
  <c r="F17" i="40"/>
  <c r="F28" i="40" s="1"/>
  <c r="I69" i="40"/>
  <c r="I80" i="40" s="1"/>
  <c r="F80" i="40"/>
  <c r="AH340" i="40"/>
  <c r="V236" i="40"/>
  <c r="AD418" i="40"/>
  <c r="AC158" i="40"/>
  <c r="I267" i="35"/>
  <c r="AH210" i="40"/>
  <c r="V210" i="40"/>
  <c r="AE366" i="40"/>
  <c r="AE262" i="40"/>
  <c r="AE444" i="40"/>
  <c r="W288" i="40"/>
  <c r="AH132" i="40"/>
  <c r="W132" i="40"/>
  <c r="F575" i="40"/>
  <c r="C575" i="40"/>
  <c r="B575" i="40"/>
  <c r="D575" i="40"/>
  <c r="H575" i="40"/>
  <c r="G575" i="40"/>
  <c r="E575" i="40"/>
  <c r="H497" i="40"/>
  <c r="D497" i="40"/>
  <c r="G497" i="40"/>
  <c r="C497" i="40"/>
  <c r="F497" i="40"/>
  <c r="B497" i="40"/>
  <c r="E497" i="40"/>
  <c r="AH392" i="40"/>
  <c r="AH236" i="40"/>
  <c r="V392" i="40"/>
  <c r="AE236" i="40"/>
  <c r="AD158" i="40"/>
  <c r="AC210" i="40"/>
  <c r="AA43" i="40"/>
  <c r="AA54" i="40" s="1"/>
  <c r="AA132" i="40"/>
  <c r="AC340" i="40"/>
  <c r="AG340" i="40"/>
  <c r="V158" i="40"/>
  <c r="AD184" i="40"/>
  <c r="AC184" i="40"/>
  <c r="W366" i="40"/>
  <c r="V262" i="40"/>
  <c r="Z43" i="40"/>
  <c r="Z54" i="40" s="1"/>
  <c r="Z132" i="40"/>
  <c r="AF43" i="40"/>
  <c r="AF54" i="40" s="1"/>
  <c r="AF132" i="40"/>
  <c r="F523" i="40"/>
  <c r="G523" i="40"/>
  <c r="B523" i="40"/>
  <c r="C523" i="40"/>
  <c r="E523" i="40"/>
  <c r="H523" i="40"/>
  <c r="D523" i="40"/>
  <c r="AH418" i="40"/>
  <c r="AE184" i="40"/>
  <c r="AC314" i="40"/>
  <c r="AG392" i="40"/>
  <c r="AE340" i="40"/>
  <c r="V340" i="40"/>
  <c r="AE418" i="40"/>
  <c r="W418" i="40"/>
  <c r="AE210" i="40"/>
  <c r="AH184" i="40"/>
  <c r="AH366" i="40"/>
  <c r="AG262" i="40"/>
  <c r="AH314" i="40"/>
  <c r="W314" i="40"/>
  <c r="AC444" i="40"/>
  <c r="V43" i="40"/>
  <c r="AI121" i="40"/>
  <c r="V132" i="40"/>
  <c r="Y43" i="40"/>
  <c r="Y54" i="40" s="1"/>
  <c r="Y132" i="40"/>
  <c r="I371" i="35"/>
  <c r="I215" i="35"/>
  <c r="AE392" i="40"/>
  <c r="I137" i="35"/>
  <c r="AC392" i="40"/>
  <c r="AC236" i="40"/>
  <c r="AG418" i="40"/>
  <c r="W158" i="40"/>
  <c r="I163" i="35"/>
  <c r="P95" i="40"/>
  <c r="AD314" i="40"/>
  <c r="V444" i="40"/>
  <c r="AH288" i="40"/>
  <c r="X43" i="40"/>
  <c r="X54" i="40" s="1"/>
  <c r="X132" i="40"/>
  <c r="I397" i="35"/>
  <c r="H549" i="40"/>
  <c r="F549" i="40"/>
  <c r="B549" i="40"/>
  <c r="G549" i="40"/>
  <c r="E549" i="40"/>
  <c r="C549" i="40"/>
  <c r="D549" i="40"/>
  <c r="W392" i="40"/>
  <c r="AD262" i="40"/>
  <c r="AH444" i="40"/>
  <c r="AD132" i="40"/>
  <c r="I293" i="35"/>
  <c r="AD392" i="40"/>
  <c r="W340" i="40"/>
  <c r="AG236" i="40"/>
  <c r="AI407" i="40"/>
  <c r="V418" i="40"/>
  <c r="AG158" i="40"/>
  <c r="AD210" i="40"/>
  <c r="V184" i="40"/>
  <c r="W184" i="40"/>
  <c r="V366" i="40"/>
  <c r="W262" i="40"/>
  <c r="AG314" i="40"/>
  <c r="AE288" i="40"/>
  <c r="AE132" i="40"/>
  <c r="I345" i="35"/>
  <c r="N392" i="40"/>
  <c r="Q392" i="40"/>
  <c r="O392" i="40"/>
  <c r="R392" i="40"/>
  <c r="O340" i="40"/>
  <c r="N340" i="40"/>
  <c r="N236" i="40"/>
  <c r="R236" i="40"/>
  <c r="O236" i="40"/>
  <c r="N418" i="40"/>
  <c r="O418" i="40"/>
  <c r="M158" i="40"/>
  <c r="O158" i="40"/>
  <c r="O210" i="40"/>
  <c r="O184" i="40"/>
  <c r="M184" i="40"/>
  <c r="R366" i="40"/>
  <c r="Q366" i="40"/>
  <c r="M262" i="40"/>
  <c r="R262" i="40"/>
  <c r="M314" i="40"/>
  <c r="R314" i="40"/>
  <c r="R444" i="40"/>
  <c r="Q444" i="40"/>
  <c r="N444" i="40"/>
  <c r="O288" i="40"/>
  <c r="N288" i="40"/>
  <c r="M392" i="40"/>
  <c r="R340" i="40"/>
  <c r="M340" i="40"/>
  <c r="Q340" i="40"/>
  <c r="Q236" i="40"/>
  <c r="M236" i="40"/>
  <c r="Q418" i="40"/>
  <c r="R418" i="40"/>
  <c r="M418" i="40"/>
  <c r="Q158" i="40"/>
  <c r="R158" i="40"/>
  <c r="N158" i="40"/>
  <c r="R210" i="40"/>
  <c r="N210" i="40"/>
  <c r="Q210" i="40"/>
  <c r="M210" i="40"/>
  <c r="N184" i="40"/>
  <c r="Q184" i="40"/>
  <c r="R184" i="40"/>
  <c r="O366" i="40"/>
  <c r="M366" i="40"/>
  <c r="N366" i="40"/>
  <c r="N262" i="40"/>
  <c r="Q262" i="40"/>
  <c r="O262" i="40"/>
  <c r="N314" i="40"/>
  <c r="Q314" i="40"/>
  <c r="O314" i="40"/>
  <c r="M444" i="40"/>
  <c r="O444" i="40"/>
  <c r="M288" i="40"/>
  <c r="R288" i="40"/>
  <c r="Q288" i="40"/>
  <c r="I523" i="40" l="1"/>
  <c r="I575" i="40"/>
  <c r="AI158" i="40"/>
  <c r="O43" i="40"/>
  <c r="O132" i="40"/>
  <c r="AI173" i="40"/>
  <c r="AI418" i="40"/>
  <c r="V419" i="40" s="1"/>
  <c r="AI444" i="40"/>
  <c r="AD445" i="40" s="1"/>
  <c r="V445" i="40"/>
  <c r="AI340" i="40"/>
  <c r="AC315" i="40"/>
  <c r="AI147" i="40"/>
  <c r="AE445" i="40"/>
  <c r="S277" i="40"/>
  <c r="S288" i="40" s="1"/>
  <c r="L288" i="40"/>
  <c r="S199" i="40"/>
  <c r="S210" i="40" s="1"/>
  <c r="L210" i="40"/>
  <c r="S329" i="40"/>
  <c r="S340" i="40" s="1"/>
  <c r="L340" i="40"/>
  <c r="AE43" i="40"/>
  <c r="AE54" i="40" s="1"/>
  <c r="AI433" i="40"/>
  <c r="AI329" i="40"/>
  <c r="AI262" i="40"/>
  <c r="W263" i="40" s="1"/>
  <c r="AI236" i="40"/>
  <c r="V237" i="40"/>
  <c r="AG367" i="40"/>
  <c r="AG43" i="40"/>
  <c r="AG54" i="40" s="1"/>
  <c r="AI314" i="40"/>
  <c r="V315" i="40" s="1"/>
  <c r="AD43" i="40"/>
  <c r="AD54" i="40" s="1"/>
  <c r="I111" i="35"/>
  <c r="S433" i="40"/>
  <c r="S444" i="40" s="1"/>
  <c r="L444" i="40"/>
  <c r="S303" i="40"/>
  <c r="S314" i="40" s="1"/>
  <c r="L314" i="40"/>
  <c r="S251" i="40"/>
  <c r="S262" i="40" s="1"/>
  <c r="L262" i="40"/>
  <c r="I189" i="35"/>
  <c r="AG237" i="40"/>
  <c r="AD263" i="40"/>
  <c r="AI251" i="40"/>
  <c r="AI392" i="40"/>
  <c r="AC393" i="40" s="1"/>
  <c r="W43" i="40"/>
  <c r="W54" i="40" s="1"/>
  <c r="AI210" i="40"/>
  <c r="AD211" i="40" s="1"/>
  <c r="AI225" i="40"/>
  <c r="AD341" i="40"/>
  <c r="AH159" i="40"/>
  <c r="AI303" i="40"/>
  <c r="N43" i="40"/>
  <c r="N132" i="40"/>
  <c r="S173" i="40"/>
  <c r="S184" i="40" s="1"/>
  <c r="L184" i="40"/>
  <c r="I241" i="35"/>
  <c r="S225" i="40"/>
  <c r="S236" i="40" s="1"/>
  <c r="L236" i="40"/>
  <c r="V367" i="40"/>
  <c r="AI366" i="40"/>
  <c r="AH367" i="40" s="1"/>
  <c r="AI132" i="40"/>
  <c r="W367" i="40"/>
  <c r="AI381" i="40"/>
  <c r="AI199" i="40"/>
  <c r="B81" i="40"/>
  <c r="G81" i="40"/>
  <c r="F81" i="40"/>
  <c r="E81" i="40"/>
  <c r="H81" i="40"/>
  <c r="D81" i="40"/>
  <c r="C81" i="40"/>
  <c r="AC43" i="40"/>
  <c r="AC54" i="40" s="1"/>
  <c r="AC263" i="40"/>
  <c r="AE367" i="40"/>
  <c r="AG445" i="40"/>
  <c r="S355" i="40"/>
  <c r="S366" i="40" s="1"/>
  <c r="L366" i="40"/>
  <c r="S407" i="40"/>
  <c r="S418" i="40" s="1"/>
  <c r="L418" i="40"/>
  <c r="I549" i="40"/>
  <c r="R43" i="40"/>
  <c r="R132" i="40"/>
  <c r="Q43" i="40"/>
  <c r="Q132" i="40"/>
  <c r="M43" i="40"/>
  <c r="M132" i="40"/>
  <c r="AI355" i="40"/>
  <c r="AE211" i="40"/>
  <c r="AC211" i="40"/>
  <c r="I497" i="40"/>
  <c r="AH43" i="40"/>
  <c r="AH54" i="40" s="1"/>
  <c r="AE263" i="40"/>
  <c r="AH211" i="40"/>
  <c r="AC159" i="40"/>
  <c r="AG211" i="40"/>
  <c r="I471" i="40"/>
  <c r="AI288" i="40"/>
  <c r="V289" i="40" s="1"/>
  <c r="AE159" i="40"/>
  <c r="AC289" i="40"/>
  <c r="AD367" i="40"/>
  <c r="S147" i="40"/>
  <c r="S158" i="40" s="1"/>
  <c r="L158" i="40"/>
  <c r="AI184" i="40"/>
  <c r="AE185" i="40" s="1"/>
  <c r="AC445" i="40"/>
  <c r="S381" i="40"/>
  <c r="S392" i="40" s="1"/>
  <c r="L392" i="40"/>
  <c r="L43" i="40"/>
  <c r="S121" i="40"/>
  <c r="S132" i="40" s="1"/>
  <c r="L132" i="40"/>
  <c r="W185" i="40"/>
  <c r="AG159" i="40"/>
  <c r="W341" i="40"/>
  <c r="AH289" i="40"/>
  <c r="AC237" i="40"/>
  <c r="V54" i="40"/>
  <c r="AG263" i="40"/>
  <c r="AC185" i="40"/>
  <c r="AC341" i="40"/>
  <c r="W445" i="40"/>
  <c r="AI277" i="40"/>
  <c r="W211" i="40"/>
  <c r="D33" i="35"/>
  <c r="W419" i="40" l="1"/>
  <c r="AD315" i="40"/>
  <c r="AH315" i="40"/>
  <c r="AC367" i="40"/>
  <c r="AD419" i="40"/>
  <c r="AC419" i="40"/>
  <c r="AI43" i="40"/>
  <c r="AH419" i="40"/>
  <c r="V185" i="40"/>
  <c r="AG419" i="40"/>
  <c r="AG315" i="40"/>
  <c r="AH445" i="40"/>
  <c r="AE419" i="40"/>
  <c r="AE315" i="40"/>
  <c r="D418" i="40"/>
  <c r="H444" i="40"/>
  <c r="R211" i="40"/>
  <c r="O211" i="40"/>
  <c r="Q211" i="40"/>
  <c r="P211" i="40"/>
  <c r="L211" i="40"/>
  <c r="N211" i="40"/>
  <c r="M211" i="40"/>
  <c r="E392" i="40"/>
  <c r="P237" i="40"/>
  <c r="N237" i="40"/>
  <c r="R237" i="40"/>
  <c r="O237" i="40"/>
  <c r="M237" i="40"/>
  <c r="Q237" i="40"/>
  <c r="L237" i="40"/>
  <c r="AB341" i="40"/>
  <c r="Y341" i="40"/>
  <c r="AA341" i="40"/>
  <c r="X341" i="40"/>
  <c r="Z341" i="40"/>
  <c r="AF341" i="40"/>
  <c r="AD393" i="40"/>
  <c r="D236" i="40"/>
  <c r="E418" i="40"/>
  <c r="G210" i="40"/>
  <c r="H184" i="40"/>
  <c r="D262" i="40"/>
  <c r="E314" i="40"/>
  <c r="B184" i="40"/>
  <c r="H262" i="40"/>
  <c r="G444" i="40"/>
  <c r="C392" i="40"/>
  <c r="G236" i="40"/>
  <c r="C418" i="40"/>
  <c r="D314" i="40"/>
  <c r="H288" i="40"/>
  <c r="E132" i="40"/>
  <c r="R419" i="40"/>
  <c r="O419" i="40"/>
  <c r="L419" i="40"/>
  <c r="M419" i="40"/>
  <c r="N419" i="40"/>
  <c r="Q419" i="40"/>
  <c r="P419" i="40"/>
  <c r="AG185" i="40"/>
  <c r="AB237" i="40"/>
  <c r="Y237" i="40"/>
  <c r="Z237" i="40"/>
  <c r="X237" i="40"/>
  <c r="AA237" i="40"/>
  <c r="AF237" i="40"/>
  <c r="M289" i="40"/>
  <c r="L289" i="40"/>
  <c r="P289" i="40"/>
  <c r="N289" i="40"/>
  <c r="R289" i="40"/>
  <c r="Q289" i="40"/>
  <c r="O289" i="40"/>
  <c r="V341" i="40"/>
  <c r="AB159" i="40"/>
  <c r="X159" i="40"/>
  <c r="Z159" i="40"/>
  <c r="AA159" i="40"/>
  <c r="AF159" i="40"/>
  <c r="Y159" i="40"/>
  <c r="G184" i="40"/>
  <c r="B210" i="40"/>
  <c r="H418" i="40"/>
  <c r="R393" i="40"/>
  <c r="M393" i="40"/>
  <c r="Q393" i="40"/>
  <c r="O393" i="40"/>
  <c r="P393" i="40"/>
  <c r="N393" i="40"/>
  <c r="L393" i="40"/>
  <c r="H392" i="40"/>
  <c r="E236" i="40"/>
  <c r="C132" i="40"/>
  <c r="I81" i="40"/>
  <c r="L185" i="40"/>
  <c r="Q185" i="40"/>
  <c r="P185" i="40"/>
  <c r="N185" i="40"/>
  <c r="R185" i="40"/>
  <c r="O185" i="40"/>
  <c r="M185" i="40"/>
  <c r="M263" i="40"/>
  <c r="L263" i="40"/>
  <c r="O263" i="40"/>
  <c r="R263" i="40"/>
  <c r="N263" i="40"/>
  <c r="Q263" i="40"/>
  <c r="P263" i="40"/>
  <c r="E33" i="35"/>
  <c r="V263" i="40"/>
  <c r="AD237" i="40"/>
  <c r="AB419" i="40"/>
  <c r="AI419" i="40" s="1"/>
  <c r="Y419" i="40"/>
  <c r="Z419" i="40"/>
  <c r="AF419" i="40"/>
  <c r="X419" i="40"/>
  <c r="AA419" i="40"/>
  <c r="V159" i="40"/>
  <c r="C262" i="40"/>
  <c r="E262" i="40"/>
  <c r="B158" i="40"/>
  <c r="D132" i="40"/>
  <c r="H158" i="40"/>
  <c r="H236" i="40"/>
  <c r="C158" i="40"/>
  <c r="C210" i="40"/>
  <c r="E366" i="40"/>
  <c r="G262" i="40"/>
  <c r="C444" i="40"/>
  <c r="B366" i="40"/>
  <c r="C314" i="40"/>
  <c r="D444" i="40"/>
  <c r="H340" i="40"/>
  <c r="C236" i="40"/>
  <c r="G158" i="40"/>
  <c r="G314" i="40"/>
  <c r="G288" i="40"/>
  <c r="H132" i="40"/>
  <c r="AB289" i="40"/>
  <c r="X289" i="40"/>
  <c r="AA289" i="40"/>
  <c r="AF289" i="40"/>
  <c r="Y289" i="40"/>
  <c r="Z289" i="40"/>
  <c r="Q54" i="40"/>
  <c r="R367" i="40"/>
  <c r="L367" i="40"/>
  <c r="P367" i="40"/>
  <c r="M367" i="40"/>
  <c r="O367" i="40"/>
  <c r="Q367" i="40"/>
  <c r="N367" i="40"/>
  <c r="AH341" i="40"/>
  <c r="AB211" i="40"/>
  <c r="X211" i="40"/>
  <c r="Y211" i="40"/>
  <c r="AF211" i="40"/>
  <c r="Z211" i="40"/>
  <c r="AA211" i="40"/>
  <c r="AE289" i="40"/>
  <c r="AH237" i="40"/>
  <c r="AB263" i="40"/>
  <c r="Z263" i="40"/>
  <c r="Y263" i="40"/>
  <c r="AA263" i="40"/>
  <c r="AF263" i="40"/>
  <c r="X263" i="40"/>
  <c r="AH263" i="40"/>
  <c r="W159" i="40"/>
  <c r="AB393" i="40"/>
  <c r="Z393" i="40"/>
  <c r="AF393" i="40"/>
  <c r="Y393" i="40"/>
  <c r="AA393" i="40"/>
  <c r="X393" i="40"/>
  <c r="C184" i="40"/>
  <c r="D392" i="40"/>
  <c r="E340" i="40"/>
  <c r="AI54" i="40"/>
  <c r="AH55" i="40" s="1"/>
  <c r="V55" i="40"/>
  <c r="O133" i="40"/>
  <c r="R133" i="40"/>
  <c r="N133" i="40"/>
  <c r="L133" i="40"/>
  <c r="P133" i="40"/>
  <c r="M133" i="40"/>
  <c r="Q133" i="40"/>
  <c r="AB185" i="40"/>
  <c r="X185" i="40"/>
  <c r="AA185" i="40"/>
  <c r="Y185" i="40"/>
  <c r="Z185" i="40"/>
  <c r="AF185" i="40"/>
  <c r="N54" i="40"/>
  <c r="V211" i="40"/>
  <c r="AE341" i="40"/>
  <c r="Q315" i="40"/>
  <c r="N315" i="40"/>
  <c r="P315" i="40"/>
  <c r="M315" i="40"/>
  <c r="R315" i="40"/>
  <c r="O315" i="40"/>
  <c r="L315" i="40"/>
  <c r="AE393" i="40"/>
  <c r="AH393" i="40"/>
  <c r="AD159" i="40"/>
  <c r="B43" i="40"/>
  <c r="I121" i="40"/>
  <c r="I132" i="40" s="1"/>
  <c r="B132" i="40"/>
  <c r="D210" i="40"/>
  <c r="D366" i="40"/>
  <c r="D288" i="40"/>
  <c r="G340" i="40"/>
  <c r="C288" i="40"/>
  <c r="AD55" i="40"/>
  <c r="H366" i="40"/>
  <c r="E210" i="40"/>
  <c r="B288" i="40"/>
  <c r="D158" i="40"/>
  <c r="B418" i="40"/>
  <c r="E158" i="40"/>
  <c r="H210" i="40"/>
  <c r="D184" i="40"/>
  <c r="C366" i="40"/>
  <c r="I251" i="40"/>
  <c r="I262" i="40" s="1"/>
  <c r="B262" i="40"/>
  <c r="E444" i="40"/>
  <c r="G366" i="40"/>
  <c r="H314" i="40"/>
  <c r="E288" i="40"/>
  <c r="C340" i="40"/>
  <c r="G418" i="40"/>
  <c r="I433" i="40"/>
  <c r="I444" i="40" s="1"/>
  <c r="B444" i="40"/>
  <c r="G132" i="40"/>
  <c r="S43" i="40"/>
  <c r="L54" i="40"/>
  <c r="AG393" i="40"/>
  <c r="M54" i="40"/>
  <c r="R54" i="40"/>
  <c r="AD289" i="40"/>
  <c r="AB367" i="40"/>
  <c r="Y367" i="40"/>
  <c r="Z367" i="40"/>
  <c r="AA367" i="40"/>
  <c r="X367" i="40"/>
  <c r="AF367" i="40"/>
  <c r="W55" i="40"/>
  <c r="AH185" i="40"/>
  <c r="AB315" i="40"/>
  <c r="AF315" i="40"/>
  <c r="X315" i="40"/>
  <c r="Y315" i="40"/>
  <c r="AA315" i="40"/>
  <c r="Z315" i="40"/>
  <c r="W315" i="40"/>
  <c r="R341" i="40"/>
  <c r="P341" i="40"/>
  <c r="N341" i="40"/>
  <c r="L341" i="40"/>
  <c r="M341" i="40"/>
  <c r="O341" i="40"/>
  <c r="Q341" i="40"/>
  <c r="AE237" i="40"/>
  <c r="AB445" i="40"/>
  <c r="X445" i="40"/>
  <c r="Z445" i="40"/>
  <c r="AF445" i="40"/>
  <c r="Y445" i="40"/>
  <c r="AA445" i="40"/>
  <c r="O54" i="40"/>
  <c r="B340" i="40"/>
  <c r="B314" i="40"/>
  <c r="I381" i="40"/>
  <c r="I392" i="40" s="1"/>
  <c r="B392" i="40"/>
  <c r="B236" i="40"/>
  <c r="E184" i="40"/>
  <c r="G392" i="40"/>
  <c r="D340" i="40"/>
  <c r="W289" i="40"/>
  <c r="R159" i="40"/>
  <c r="Q159" i="40"/>
  <c r="P159" i="40"/>
  <c r="O159" i="40"/>
  <c r="N159" i="40"/>
  <c r="L159" i="40"/>
  <c r="M159" i="40"/>
  <c r="AD185" i="40"/>
  <c r="AG341" i="40"/>
  <c r="AG289" i="40"/>
  <c r="V393" i="40"/>
  <c r="R445" i="40"/>
  <c r="M445" i="40"/>
  <c r="Q445" i="40"/>
  <c r="P445" i="40"/>
  <c r="O445" i="40"/>
  <c r="L445" i="40"/>
  <c r="N445" i="40"/>
  <c r="AG55" i="40"/>
  <c r="W393" i="40"/>
  <c r="W237" i="40"/>
  <c r="AI237" i="40" s="1"/>
  <c r="B33" i="35"/>
  <c r="G652" i="40"/>
  <c r="E652" i="40"/>
  <c r="D652" i="40"/>
  <c r="C652" i="40"/>
  <c r="H652" i="40"/>
  <c r="AI289" i="40" l="1"/>
  <c r="AI367" i="40"/>
  <c r="I407" i="40"/>
  <c r="I418" i="40" s="1"/>
  <c r="H419" i="40" s="1"/>
  <c r="AI341" i="40"/>
  <c r="AI315" i="40"/>
  <c r="AI185" i="40"/>
  <c r="AI445" i="40"/>
  <c r="I641" i="40"/>
  <c r="AI393" i="40"/>
  <c r="S341" i="40"/>
  <c r="S133" i="40"/>
  <c r="H43" i="40"/>
  <c r="S237" i="40"/>
  <c r="I303" i="40"/>
  <c r="I314" i="40" s="1"/>
  <c r="I173" i="40"/>
  <c r="I184" i="40" s="1"/>
  <c r="S445" i="40"/>
  <c r="AJ43" i="40"/>
  <c r="S54" i="40"/>
  <c r="I355" i="40"/>
  <c r="I366" i="40" s="1"/>
  <c r="D43" i="40"/>
  <c r="H33" i="35"/>
  <c r="C393" i="40"/>
  <c r="B393" i="40"/>
  <c r="E393" i="40"/>
  <c r="F393" i="40"/>
  <c r="D393" i="40"/>
  <c r="H393" i="40"/>
  <c r="G393" i="40"/>
  <c r="E419" i="40"/>
  <c r="C419" i="40"/>
  <c r="F419" i="40"/>
  <c r="D419" i="40"/>
  <c r="G419" i="40"/>
  <c r="I329" i="40"/>
  <c r="I340" i="40" s="1"/>
  <c r="I277" i="40"/>
  <c r="I288" i="40" s="1"/>
  <c r="S315" i="40"/>
  <c r="C33" i="35"/>
  <c r="S263" i="40"/>
  <c r="S185" i="40"/>
  <c r="S393" i="40"/>
  <c r="I319" i="35"/>
  <c r="S211" i="40"/>
  <c r="H133" i="40"/>
  <c r="B133" i="40"/>
  <c r="G133" i="40"/>
  <c r="D133" i="40"/>
  <c r="E133" i="40"/>
  <c r="C133" i="40"/>
  <c r="F133" i="40"/>
  <c r="AI211" i="40"/>
  <c r="S367" i="40"/>
  <c r="I147" i="40"/>
  <c r="I158" i="40" s="1"/>
  <c r="AI159" i="40"/>
  <c r="AI263" i="40"/>
  <c r="S419" i="40"/>
  <c r="I225" i="40"/>
  <c r="I236" i="40" s="1"/>
  <c r="G43" i="40"/>
  <c r="F263" i="40"/>
  <c r="G263" i="40"/>
  <c r="C263" i="40"/>
  <c r="E263" i="40"/>
  <c r="D263" i="40"/>
  <c r="B263" i="40"/>
  <c r="H263" i="40"/>
  <c r="B54" i="40"/>
  <c r="AB55" i="40"/>
  <c r="Y55" i="40"/>
  <c r="Z55" i="40"/>
  <c r="AF55" i="40"/>
  <c r="AA55" i="40"/>
  <c r="X55" i="40"/>
  <c r="AI55" i="40" s="1"/>
  <c r="E7" i="35"/>
  <c r="B445" i="40"/>
  <c r="F445" i="40"/>
  <c r="E445" i="40"/>
  <c r="H445" i="40"/>
  <c r="D445" i="40"/>
  <c r="C445" i="40"/>
  <c r="G445" i="40"/>
  <c r="E43" i="40"/>
  <c r="S159" i="40"/>
  <c r="G33" i="35"/>
  <c r="AE55" i="40"/>
  <c r="AC55" i="40"/>
  <c r="C43" i="40"/>
  <c r="I199" i="40"/>
  <c r="I210" i="40" s="1"/>
  <c r="S289" i="40"/>
  <c r="M652" i="40"/>
  <c r="R652" i="40"/>
  <c r="N652" i="40"/>
  <c r="O652" i="40"/>
  <c r="Q652" i="40"/>
  <c r="I43" i="40" l="1"/>
  <c r="I54" i="40" s="1"/>
  <c r="B419" i="40"/>
  <c r="F55" i="40"/>
  <c r="B55" i="40"/>
  <c r="G315" i="40"/>
  <c r="C315" i="40"/>
  <c r="E315" i="40"/>
  <c r="F315" i="40"/>
  <c r="H315" i="40"/>
  <c r="D315" i="40"/>
  <c r="B315" i="40"/>
  <c r="E45" i="2"/>
  <c r="E158" i="2"/>
  <c r="G54" i="40"/>
  <c r="G55" i="40" s="1"/>
  <c r="D54" i="40"/>
  <c r="D55" i="40" s="1"/>
  <c r="H54" i="40"/>
  <c r="H55" i="40" s="1"/>
  <c r="C54" i="40"/>
  <c r="C55" i="40" s="1"/>
  <c r="S641" i="40"/>
  <c r="C45" i="2"/>
  <c r="C158" i="2"/>
  <c r="G7" i="35"/>
  <c r="G237" i="40"/>
  <c r="B237" i="40"/>
  <c r="C237" i="40"/>
  <c r="E237" i="40"/>
  <c r="F237" i="40"/>
  <c r="H237" i="40"/>
  <c r="D237" i="40"/>
  <c r="H367" i="40"/>
  <c r="F367" i="40"/>
  <c r="E367" i="40"/>
  <c r="D367" i="40"/>
  <c r="B367" i="40"/>
  <c r="G367" i="40"/>
  <c r="C367" i="40"/>
  <c r="I149" i="2"/>
  <c r="I158" i="2" s="1"/>
  <c r="B45" i="2"/>
  <c r="B158" i="2"/>
  <c r="I263" i="40"/>
  <c r="I33" i="35"/>
  <c r="C159" i="40"/>
  <c r="D159" i="40"/>
  <c r="E159" i="40"/>
  <c r="G159" i="40"/>
  <c r="F159" i="40"/>
  <c r="B159" i="40"/>
  <c r="H159" i="40"/>
  <c r="C7" i="35"/>
  <c r="L55" i="40"/>
  <c r="Q55" i="40"/>
  <c r="O55" i="40"/>
  <c r="P55" i="40"/>
  <c r="AJ54" i="40"/>
  <c r="M55" i="40"/>
  <c r="R55" i="40"/>
  <c r="N55" i="40"/>
  <c r="D45" i="2"/>
  <c r="D158" i="2"/>
  <c r="I133" i="40"/>
  <c r="E54" i="40"/>
  <c r="E55" i="40" s="1"/>
  <c r="H7" i="35"/>
  <c r="I419" i="40"/>
  <c r="I393" i="40"/>
  <c r="D341" i="40"/>
  <c r="B341" i="40"/>
  <c r="H341" i="40"/>
  <c r="G341" i="40"/>
  <c r="C341" i="40"/>
  <c r="F341" i="40"/>
  <c r="E341" i="40"/>
  <c r="D211" i="40"/>
  <c r="G211" i="40"/>
  <c r="B211" i="40"/>
  <c r="F211" i="40"/>
  <c r="C211" i="40"/>
  <c r="E211" i="40"/>
  <c r="H211" i="40"/>
  <c r="I445" i="40"/>
  <c r="C289" i="40"/>
  <c r="D289" i="40"/>
  <c r="G289" i="40"/>
  <c r="F289" i="40"/>
  <c r="B289" i="40"/>
  <c r="E289" i="40"/>
  <c r="H289" i="40"/>
  <c r="G185" i="40"/>
  <c r="B185" i="40"/>
  <c r="I185" i="40" s="1"/>
  <c r="C185" i="40"/>
  <c r="F185" i="40"/>
  <c r="D185" i="40"/>
  <c r="E185" i="40"/>
  <c r="H185" i="40"/>
  <c r="D159" i="2" l="1"/>
  <c r="E45" i="5"/>
  <c r="E158" i="5"/>
  <c r="I159" i="2"/>
  <c r="F159" i="2"/>
  <c r="G159" i="2"/>
  <c r="H159" i="2"/>
  <c r="E19" i="2"/>
  <c r="E54" i="2"/>
  <c r="D19" i="2"/>
  <c r="D54" i="2"/>
  <c r="C159" i="2"/>
  <c r="I315" i="40"/>
  <c r="I55" i="40"/>
  <c r="I367" i="40"/>
  <c r="C19" i="2"/>
  <c r="C28" i="2" s="1"/>
  <c r="C54" i="2"/>
  <c r="I289" i="40"/>
  <c r="B45" i="7"/>
  <c r="B158" i="7"/>
  <c r="E45" i="7"/>
  <c r="E158" i="7"/>
  <c r="I237" i="40"/>
  <c r="S55" i="40"/>
  <c r="AJ55" i="40" s="1"/>
  <c r="E45" i="4"/>
  <c r="E158" i="4"/>
  <c r="I211" i="40"/>
  <c r="I341" i="40"/>
  <c r="I159" i="40"/>
  <c r="B159" i="2"/>
  <c r="E45" i="6"/>
  <c r="E158" i="6"/>
  <c r="E45" i="3"/>
  <c r="E158" i="3"/>
  <c r="B19" i="2"/>
  <c r="I45" i="2"/>
  <c r="B54" i="2"/>
  <c r="E159" i="2"/>
  <c r="C45" i="7" l="1"/>
  <c r="C158" i="7"/>
  <c r="C159" i="7" s="1"/>
  <c r="I54" i="2"/>
  <c r="E55" i="2" s="1"/>
  <c r="I19" i="2"/>
  <c r="B28" i="2"/>
  <c r="B19" i="7"/>
  <c r="B54" i="7"/>
  <c r="E19" i="3"/>
  <c r="E54" i="3"/>
  <c r="E19" i="4"/>
  <c r="E54" i="4"/>
  <c r="B45" i="6"/>
  <c r="B158" i="6"/>
  <c r="I149" i="6"/>
  <c r="I158" i="6" s="1"/>
  <c r="E19" i="6"/>
  <c r="E54" i="6"/>
  <c r="I149" i="7"/>
  <c r="I158" i="7" s="1"/>
  <c r="I121" i="36"/>
  <c r="I615" i="36"/>
  <c r="I149" i="5"/>
  <c r="I158" i="5" s="1"/>
  <c r="E159" i="5" s="1"/>
  <c r="B45" i="5"/>
  <c r="B158" i="5"/>
  <c r="B159" i="5" s="1"/>
  <c r="E19" i="7"/>
  <c r="E54" i="7"/>
  <c r="C55" i="2"/>
  <c r="E19" i="5"/>
  <c r="E54" i="5"/>
  <c r="D43" i="8"/>
  <c r="E43" i="34"/>
  <c r="C43" i="8"/>
  <c r="E43" i="8"/>
  <c r="C43" i="34"/>
  <c r="D43" i="34"/>
  <c r="I407" i="36"/>
  <c r="C652" i="36"/>
  <c r="D652" i="36"/>
  <c r="E652" i="36"/>
  <c r="E43" i="36" l="1"/>
  <c r="I277" i="36"/>
  <c r="I433" i="36"/>
  <c r="G43" i="36"/>
  <c r="I329" i="36"/>
  <c r="B55" i="2"/>
  <c r="H43" i="36"/>
  <c r="D55" i="2"/>
  <c r="D45" i="6"/>
  <c r="D158" i="6"/>
  <c r="D159" i="6" s="1"/>
  <c r="F159" i="5"/>
  <c r="I159" i="5"/>
  <c r="G159" i="5"/>
  <c r="H159" i="5"/>
  <c r="C45" i="3"/>
  <c r="C158" i="3"/>
  <c r="B28" i="7"/>
  <c r="C19" i="7"/>
  <c r="C28" i="7" s="1"/>
  <c r="C54" i="7"/>
  <c r="F159" i="6"/>
  <c r="I159" i="6"/>
  <c r="G159" i="6"/>
  <c r="H159" i="6"/>
  <c r="B19" i="5"/>
  <c r="B54" i="5"/>
  <c r="I251" i="36"/>
  <c r="H95" i="36"/>
  <c r="H652" i="36"/>
  <c r="I381" i="36"/>
  <c r="E159" i="6"/>
  <c r="C45" i="4"/>
  <c r="C158" i="4"/>
  <c r="I303" i="36"/>
  <c r="B159" i="7"/>
  <c r="F159" i="7"/>
  <c r="I159" i="7"/>
  <c r="G159" i="7"/>
  <c r="H159" i="7"/>
  <c r="C45" i="6"/>
  <c r="C158" i="6"/>
  <c r="C159" i="6" s="1"/>
  <c r="I459" i="36"/>
  <c r="I470" i="36" s="1"/>
  <c r="F470" i="36"/>
  <c r="F471" i="36" s="1"/>
  <c r="E159" i="7"/>
  <c r="I149" i="3"/>
  <c r="I158" i="3" s="1"/>
  <c r="B45" i="3"/>
  <c r="B158" i="3"/>
  <c r="C45" i="5"/>
  <c r="C158" i="5"/>
  <c r="C159" i="5" s="1"/>
  <c r="D45" i="3"/>
  <c r="D158" i="3"/>
  <c r="D159" i="3" s="1"/>
  <c r="I641" i="36"/>
  <c r="I149" i="4"/>
  <c r="I158" i="4" s="1"/>
  <c r="B45" i="4"/>
  <c r="B158" i="4"/>
  <c r="G95" i="36"/>
  <c r="G652" i="36"/>
  <c r="I355" i="36"/>
  <c r="I199" i="36"/>
  <c r="I225" i="36"/>
  <c r="I173" i="36"/>
  <c r="D45" i="5"/>
  <c r="D158" i="5"/>
  <c r="D159" i="5" s="1"/>
  <c r="D45" i="4"/>
  <c r="D158" i="4"/>
  <c r="B159" i="6"/>
  <c r="D45" i="7"/>
  <c r="D158" i="7"/>
  <c r="D159" i="7" s="1"/>
  <c r="I147" i="8"/>
  <c r="B43" i="8"/>
  <c r="B19" i="6"/>
  <c r="B54" i="6"/>
  <c r="I55" i="2"/>
  <c r="F55" i="2"/>
  <c r="H55" i="2"/>
  <c r="G55" i="2"/>
  <c r="D159" i="4" l="1"/>
  <c r="C19" i="5"/>
  <c r="C28" i="5" s="1"/>
  <c r="C54" i="5"/>
  <c r="C19" i="6"/>
  <c r="C28" i="6" s="1"/>
  <c r="C54" i="6"/>
  <c r="B159" i="3"/>
  <c r="C19" i="3"/>
  <c r="C28" i="3" s="1"/>
  <c r="C54" i="3"/>
  <c r="I43" i="8"/>
  <c r="B19" i="3"/>
  <c r="I45" i="3"/>
  <c r="B54" i="3"/>
  <c r="C159" i="4"/>
  <c r="D19" i="4"/>
  <c r="D54" i="4"/>
  <c r="D43" i="36"/>
  <c r="I45" i="6"/>
  <c r="D19" i="5"/>
  <c r="D54" i="5"/>
  <c r="I159" i="3"/>
  <c r="F159" i="3"/>
  <c r="G159" i="3"/>
  <c r="H159" i="3"/>
  <c r="E159" i="3"/>
  <c r="C19" i="4"/>
  <c r="C28" i="4" s="1"/>
  <c r="C54" i="4"/>
  <c r="D19" i="6"/>
  <c r="D54" i="6"/>
  <c r="C43" i="36"/>
  <c r="B28" i="6"/>
  <c r="D19" i="3"/>
  <c r="D54" i="3"/>
  <c r="H471" i="36"/>
  <c r="G471" i="36"/>
  <c r="C471" i="36"/>
  <c r="D471" i="36"/>
  <c r="B471" i="36"/>
  <c r="I471" i="36"/>
  <c r="E471" i="36"/>
  <c r="I45" i="5"/>
  <c r="G17" i="36"/>
  <c r="I511" i="36"/>
  <c r="I522" i="36" s="1"/>
  <c r="F522" i="36"/>
  <c r="F523" i="36" s="1"/>
  <c r="I605" i="35"/>
  <c r="D19" i="7"/>
  <c r="D54" i="7"/>
  <c r="I45" i="7"/>
  <c r="B19" i="4"/>
  <c r="I45" i="4"/>
  <c r="B54" i="4"/>
  <c r="I19" i="5"/>
  <c r="B28" i="5"/>
  <c r="I19" i="7"/>
  <c r="I537" i="36"/>
  <c r="I548" i="36" s="1"/>
  <c r="F548" i="36"/>
  <c r="H17" i="36"/>
  <c r="I563" i="36"/>
  <c r="I574" i="36" s="1"/>
  <c r="F574" i="36"/>
  <c r="B159" i="4"/>
  <c r="I159" i="4"/>
  <c r="F159" i="4"/>
  <c r="G159" i="4"/>
  <c r="H159" i="4"/>
  <c r="E159" i="4"/>
  <c r="C159" i="3"/>
  <c r="I54" i="5" l="1"/>
  <c r="D55" i="5" s="1"/>
  <c r="I54" i="3"/>
  <c r="B55" i="3" s="1"/>
  <c r="I147" i="34"/>
  <c r="B43" i="34"/>
  <c r="I19" i="3"/>
  <c r="B28" i="3"/>
  <c r="I19" i="4"/>
  <c r="B28" i="4"/>
  <c r="I54" i="6"/>
  <c r="D55" i="6" s="1"/>
  <c r="I523" i="36"/>
  <c r="G523" i="36"/>
  <c r="E523" i="36"/>
  <c r="D523" i="36"/>
  <c r="C523" i="36"/>
  <c r="H523" i="36"/>
  <c r="B523" i="36"/>
  <c r="F575" i="36"/>
  <c r="I19" i="6"/>
  <c r="I147" i="36"/>
  <c r="B43" i="36"/>
  <c r="C55" i="5"/>
  <c r="I54" i="7"/>
  <c r="D55" i="7" s="1"/>
  <c r="I575" i="36"/>
  <c r="H575" i="36"/>
  <c r="C575" i="36"/>
  <c r="G575" i="36"/>
  <c r="B575" i="36"/>
  <c r="E575" i="36"/>
  <c r="D575" i="36"/>
  <c r="I54" i="4"/>
  <c r="C55" i="4"/>
  <c r="C55" i="3" l="1"/>
  <c r="C55" i="6"/>
  <c r="I43" i="34"/>
  <c r="I579" i="35"/>
  <c r="B85" i="35"/>
  <c r="I55" i="3"/>
  <c r="F55" i="3"/>
  <c r="G55" i="3"/>
  <c r="H55" i="3"/>
  <c r="E55" i="3"/>
  <c r="I43" i="36"/>
  <c r="B55" i="4"/>
  <c r="F55" i="4"/>
  <c r="I55" i="4"/>
  <c r="H55" i="4"/>
  <c r="G55" i="4"/>
  <c r="E55" i="4"/>
  <c r="D55" i="4"/>
  <c r="D85" i="35"/>
  <c r="G55" i="7"/>
  <c r="F55" i="7"/>
  <c r="I55" i="7"/>
  <c r="H55" i="7"/>
  <c r="E55" i="7"/>
  <c r="B55" i="7"/>
  <c r="C55" i="7"/>
  <c r="D55" i="3"/>
  <c r="B55" i="5"/>
  <c r="I55" i="5"/>
  <c r="F55" i="5"/>
  <c r="H55" i="5"/>
  <c r="G55" i="5"/>
  <c r="E55" i="5"/>
  <c r="I55" i="6"/>
  <c r="F55" i="6"/>
  <c r="H55" i="6"/>
  <c r="G55" i="6"/>
  <c r="E55" i="6"/>
  <c r="B55" i="6"/>
  <c r="I85" i="35" l="1"/>
  <c r="B7" i="35"/>
  <c r="D7" i="35"/>
  <c r="I7" i="35" l="1"/>
  <c r="C44" i="35" l="1"/>
  <c r="C18" i="35" s="1"/>
  <c r="I174" i="35"/>
  <c r="I200" i="35"/>
  <c r="I330" i="35"/>
  <c r="I252" i="35"/>
  <c r="D44" i="35"/>
  <c r="E44" i="35"/>
  <c r="G44" i="35"/>
  <c r="I434" i="35"/>
  <c r="I382" i="35"/>
  <c r="I278" i="35"/>
  <c r="H44" i="35"/>
  <c r="I356" i="35"/>
  <c r="I408" i="35"/>
  <c r="I304" i="35"/>
  <c r="I148" i="35"/>
  <c r="I226" i="35"/>
  <c r="I122" i="35" l="1"/>
  <c r="B44" i="35"/>
  <c r="I44" i="35" l="1"/>
  <c r="G43" i="35"/>
  <c r="G17" i="35" s="1"/>
  <c r="H43" i="35"/>
  <c r="H17" i="35" s="1"/>
  <c r="I121" i="35" l="1"/>
  <c r="C43" i="35"/>
  <c r="E43" i="35"/>
  <c r="D43" i="35"/>
  <c r="I303" i="35"/>
  <c r="I433" i="35"/>
  <c r="I277" i="35"/>
  <c r="D95" i="42"/>
  <c r="D17" i="42" s="1"/>
  <c r="I407" i="35"/>
  <c r="I329" i="35"/>
  <c r="I173" i="35"/>
  <c r="I225" i="35"/>
  <c r="I147" i="35"/>
  <c r="I199" i="35"/>
  <c r="I355" i="35"/>
  <c r="I251" i="35"/>
  <c r="I381" i="35" l="1"/>
  <c r="C95" i="35"/>
  <c r="C17" i="35" s="1"/>
  <c r="C600" i="35"/>
  <c r="D95" i="35"/>
  <c r="D17" i="35" s="1"/>
  <c r="I589" i="35"/>
  <c r="B95" i="35"/>
  <c r="E95" i="35"/>
  <c r="E17" i="35" s="1"/>
  <c r="N95" i="42"/>
  <c r="N17" i="42" s="1"/>
  <c r="I95" i="35" l="1"/>
  <c r="C600" i="40"/>
  <c r="B95" i="41"/>
  <c r="I589" i="41"/>
  <c r="E87" i="35"/>
  <c r="D95" i="40"/>
  <c r="H87" i="35"/>
  <c r="B43" i="35"/>
  <c r="B95" i="40"/>
  <c r="I589" i="40"/>
  <c r="I581" i="35"/>
  <c r="B87" i="35"/>
  <c r="G87" i="35"/>
  <c r="I633" i="35"/>
  <c r="C600" i="42"/>
  <c r="I607" i="35"/>
  <c r="D87" i="35"/>
  <c r="D95" i="41"/>
  <c r="C600" i="41"/>
  <c r="B95" i="42"/>
  <c r="I589" i="42"/>
  <c r="C87" i="35"/>
  <c r="I113" i="35"/>
  <c r="E95" i="36"/>
  <c r="G35" i="35" l="1"/>
  <c r="D35" i="35"/>
  <c r="H35" i="35"/>
  <c r="C35" i="35"/>
  <c r="C9" i="35"/>
  <c r="D9" i="35"/>
  <c r="G9" i="35"/>
  <c r="H9" i="35"/>
  <c r="I321" i="35"/>
  <c r="N95" i="40"/>
  <c r="L95" i="42"/>
  <c r="S589" i="42"/>
  <c r="M600" i="41"/>
  <c r="I243" i="35"/>
  <c r="B17" i="40"/>
  <c r="D17" i="40"/>
  <c r="I373" i="35"/>
  <c r="N95" i="41"/>
  <c r="I191" i="35"/>
  <c r="D17" i="41"/>
  <c r="E35" i="35"/>
  <c r="I269" i="35"/>
  <c r="E17" i="36"/>
  <c r="M600" i="42"/>
  <c r="M600" i="40"/>
  <c r="L95" i="41"/>
  <c r="S589" i="41"/>
  <c r="I347" i="35"/>
  <c r="I43" i="35"/>
  <c r="B17" i="35"/>
  <c r="I17" i="35" s="1"/>
  <c r="B17" i="41"/>
  <c r="I217" i="35"/>
  <c r="L95" i="40"/>
  <c r="S589" i="40"/>
  <c r="I425" i="35"/>
  <c r="I139" i="35"/>
  <c r="B35" i="35"/>
  <c r="I295" i="35"/>
  <c r="I87" i="35"/>
  <c r="I165" i="35"/>
  <c r="I451" i="35"/>
  <c r="F61" i="35"/>
  <c r="C95" i="36"/>
  <c r="C600" i="36"/>
  <c r="I589" i="36"/>
  <c r="B95" i="36"/>
  <c r="D95" i="36"/>
  <c r="B17" i="42"/>
  <c r="I399" i="35"/>
  <c r="D17" i="36" l="1"/>
  <c r="F9" i="35"/>
  <c r="I61" i="35"/>
  <c r="I529" i="35"/>
  <c r="N17" i="41"/>
  <c r="I503" i="35"/>
  <c r="I485" i="41"/>
  <c r="I496" i="41" s="1"/>
  <c r="F496" i="41"/>
  <c r="F69" i="41"/>
  <c r="L17" i="42"/>
  <c r="I485" i="42"/>
  <c r="F69" i="42"/>
  <c r="L17" i="40"/>
  <c r="L17" i="41"/>
  <c r="I95" i="36"/>
  <c r="B17" i="36"/>
  <c r="N17" i="40"/>
  <c r="I35" i="35"/>
  <c r="B9" i="35"/>
  <c r="C106" i="36"/>
  <c r="C17" i="36"/>
  <c r="I555" i="35"/>
  <c r="E9" i="35"/>
  <c r="F17" i="41" l="1"/>
  <c r="F28" i="41" s="1"/>
  <c r="I69" i="41"/>
  <c r="I80" i="41" s="1"/>
  <c r="F80" i="41"/>
  <c r="I9" i="35"/>
  <c r="D497" i="41"/>
  <c r="G497" i="41"/>
  <c r="C497" i="41"/>
  <c r="F497" i="41"/>
  <c r="B497" i="41"/>
  <c r="H497" i="41"/>
  <c r="E497" i="41"/>
  <c r="F17" i="42"/>
  <c r="I69" i="42"/>
  <c r="I497" i="41" l="1"/>
  <c r="F81" i="41"/>
  <c r="G81" i="41"/>
  <c r="C81" i="41"/>
  <c r="E81" i="41"/>
  <c r="H81" i="41"/>
  <c r="B81" i="41"/>
  <c r="D81" i="41"/>
  <c r="I485" i="36"/>
  <c r="F69" i="36"/>
  <c r="I69" i="36" l="1"/>
  <c r="F17" i="36"/>
  <c r="I17" i="36" s="1"/>
  <c r="I81" i="41"/>
  <c r="C50" i="35" l="1"/>
  <c r="E50" i="35"/>
  <c r="D50" i="35"/>
  <c r="H102" i="35" l="1"/>
  <c r="H24" i="35" s="1"/>
  <c r="I231" i="35"/>
  <c r="D652" i="35"/>
  <c r="C102" i="35"/>
  <c r="C24" i="35" s="1"/>
  <c r="E102" i="35"/>
  <c r="E24" i="35" s="1"/>
  <c r="G102" i="35"/>
  <c r="G24" i="35" s="1"/>
  <c r="I232" i="35"/>
  <c r="I387" i="35" l="1"/>
  <c r="I413" i="35"/>
  <c r="I153" i="35"/>
  <c r="I648" i="35"/>
  <c r="I388" i="35"/>
  <c r="G101" i="35"/>
  <c r="G652" i="35"/>
  <c r="I465" i="35"/>
  <c r="I470" i="35" s="1"/>
  <c r="F470" i="35"/>
  <c r="H101" i="35"/>
  <c r="H652" i="35"/>
  <c r="I205" i="35"/>
  <c r="I544" i="35"/>
  <c r="F75" i="35"/>
  <c r="E101" i="35"/>
  <c r="E652" i="35"/>
  <c r="C49" i="35"/>
  <c r="I127" i="35"/>
  <c r="I361" i="35"/>
  <c r="I439" i="35"/>
  <c r="I179" i="35"/>
  <c r="D49" i="35"/>
  <c r="C101" i="35"/>
  <c r="C106" i="35" s="1"/>
  <c r="C652" i="35"/>
  <c r="H49" i="35"/>
  <c r="H23" i="35" s="1"/>
  <c r="I309" i="35"/>
  <c r="I335" i="35"/>
  <c r="I518" i="35"/>
  <c r="I466" i="35"/>
  <c r="F76" i="35"/>
  <c r="E49" i="35"/>
  <c r="I570" i="35"/>
  <c r="I283" i="35"/>
  <c r="G49" i="35"/>
  <c r="I257" i="35"/>
  <c r="I647" i="35"/>
  <c r="I652" i="35" s="1"/>
  <c r="D653" i="35" s="1"/>
  <c r="B652" i="35"/>
  <c r="G23" i="35" l="1"/>
  <c r="B49" i="35"/>
  <c r="E23" i="35"/>
  <c r="C23" i="35"/>
  <c r="I258" i="35"/>
  <c r="I76" i="35"/>
  <c r="F24" i="35"/>
  <c r="C653" i="35"/>
  <c r="E653" i="35"/>
  <c r="I543" i="35"/>
  <c r="I548" i="35" s="1"/>
  <c r="F548" i="35"/>
  <c r="G653" i="35"/>
  <c r="I49" i="35"/>
  <c r="I517" i="35"/>
  <c r="I522" i="35" s="1"/>
  <c r="F522" i="35"/>
  <c r="I75" i="35"/>
  <c r="F23" i="35"/>
  <c r="I569" i="35"/>
  <c r="I574" i="35" s="1"/>
  <c r="F574" i="35"/>
  <c r="F575" i="35" s="1"/>
  <c r="H653" i="35"/>
  <c r="I128" i="35"/>
  <c r="B50" i="35"/>
  <c r="I653" i="35"/>
  <c r="F653" i="35"/>
  <c r="I471" i="35"/>
  <c r="B471" i="35"/>
  <c r="C471" i="35"/>
  <c r="G471" i="35"/>
  <c r="D471" i="35"/>
  <c r="H471" i="35"/>
  <c r="E471" i="35"/>
  <c r="B653" i="35"/>
  <c r="F471" i="35"/>
  <c r="F523" i="35" l="1"/>
  <c r="I50" i="35"/>
  <c r="E523" i="35"/>
  <c r="G523" i="35"/>
  <c r="B523" i="35"/>
  <c r="H523" i="35"/>
  <c r="I523" i="35"/>
  <c r="C523" i="35"/>
  <c r="D523" i="35"/>
  <c r="H575" i="35"/>
  <c r="D575" i="35"/>
  <c r="I575" i="35"/>
  <c r="E575" i="35"/>
  <c r="G575" i="35"/>
  <c r="C575" i="35"/>
  <c r="B575" i="35"/>
  <c r="F59" i="43" l="1"/>
  <c r="I449" i="43"/>
  <c r="AI111" i="43" l="1"/>
  <c r="AI189" i="43"/>
  <c r="AI397" i="43"/>
  <c r="AI267" i="43"/>
  <c r="AI319" i="43"/>
  <c r="AI345" i="43"/>
  <c r="AI215" i="43"/>
  <c r="AI293" i="43"/>
  <c r="AI371" i="43"/>
  <c r="AI423" i="43"/>
  <c r="AI163" i="43"/>
  <c r="AI241" i="43"/>
  <c r="P85" i="43"/>
  <c r="F7" i="43"/>
  <c r="I59" i="43"/>
  <c r="S111" i="43" l="1"/>
  <c r="P7" i="43"/>
  <c r="S319" i="43"/>
  <c r="S397" i="43"/>
  <c r="S189" i="43"/>
  <c r="S423" i="43"/>
  <c r="S371" i="43"/>
  <c r="S345" i="43"/>
  <c r="S267" i="43"/>
  <c r="S241" i="43"/>
  <c r="S163" i="43"/>
  <c r="S293" i="43"/>
  <c r="S215" i="43"/>
  <c r="I241" i="43" l="1"/>
  <c r="B85" i="43"/>
  <c r="I579" i="43"/>
  <c r="D85" i="43"/>
  <c r="I423" i="43"/>
  <c r="I267" i="43"/>
  <c r="I371" i="43"/>
  <c r="I189" i="43"/>
  <c r="I111" i="43"/>
  <c r="I215" i="43"/>
  <c r="I319" i="43"/>
  <c r="I397" i="43"/>
  <c r="I163" i="43"/>
  <c r="I293" i="43"/>
  <c r="I345" i="43"/>
  <c r="I631" i="43"/>
  <c r="N85" i="43" l="1"/>
  <c r="L85" i="43"/>
  <c r="S579" i="43"/>
  <c r="S631" i="43"/>
  <c r="I529" i="43" l="1"/>
  <c r="I555" i="43"/>
  <c r="I503" i="43"/>
  <c r="F61" i="43"/>
  <c r="I451" i="43"/>
  <c r="I477" i="43"/>
  <c r="P87" i="43" l="1"/>
  <c r="F9" i="43"/>
  <c r="I61" i="43"/>
  <c r="P9" i="43" l="1"/>
  <c r="I538" i="43" l="1"/>
  <c r="I564" i="43"/>
  <c r="I563" i="43" l="1"/>
  <c r="I574" i="43" s="1"/>
  <c r="F574" i="43"/>
  <c r="I459" i="43"/>
  <c r="I537" i="43"/>
  <c r="F548" i="43"/>
  <c r="I548" i="43"/>
  <c r="E549" i="43" l="1"/>
  <c r="H549" i="43"/>
  <c r="B549" i="43"/>
  <c r="G549" i="43"/>
  <c r="C549" i="43"/>
  <c r="D549" i="43"/>
  <c r="F549" i="43"/>
  <c r="E575" i="43"/>
  <c r="B575" i="43"/>
  <c r="C575" i="43"/>
  <c r="D575" i="43"/>
  <c r="F575" i="43"/>
  <c r="H575" i="43"/>
  <c r="G575" i="43"/>
  <c r="I549" i="43" l="1"/>
  <c r="I575" i="43"/>
  <c r="I460" i="43" l="1"/>
  <c r="I470" i="43" s="1"/>
  <c r="F470" i="43"/>
  <c r="I581" i="43"/>
  <c r="S581" i="43" l="1"/>
  <c r="F471" i="43"/>
  <c r="G471" i="43"/>
  <c r="D471" i="43"/>
  <c r="E471" i="43"/>
  <c r="H471" i="43"/>
  <c r="C471" i="43"/>
  <c r="B471" i="43"/>
  <c r="I471" i="43" l="1"/>
  <c r="C96" i="43"/>
  <c r="AI191" i="43" l="1"/>
  <c r="AI165" i="43"/>
  <c r="AI295" i="43"/>
  <c r="AI217" i="43"/>
  <c r="AI425" i="43"/>
  <c r="AI269" i="43"/>
  <c r="AI399" i="43"/>
  <c r="AI373" i="43"/>
  <c r="AI347" i="43"/>
  <c r="AI321" i="43"/>
  <c r="AI243" i="43"/>
  <c r="I642" i="43"/>
  <c r="M96" i="43"/>
  <c r="AC35" i="43" l="1"/>
  <c r="S399" i="43"/>
  <c r="S269" i="43"/>
  <c r="S243" i="43"/>
  <c r="AD35" i="43"/>
  <c r="AA35" i="43"/>
  <c r="V35" i="43"/>
  <c r="AI113" i="43"/>
  <c r="X35" i="43"/>
  <c r="AE35" i="43"/>
  <c r="AH35" i="43"/>
  <c r="S425" i="43"/>
  <c r="S295" i="43"/>
  <c r="AG35" i="43"/>
  <c r="AF35" i="43"/>
  <c r="S321" i="43"/>
  <c r="S191" i="43"/>
  <c r="Z35" i="43"/>
  <c r="S347" i="43"/>
  <c r="S373" i="43"/>
  <c r="S217" i="43"/>
  <c r="S165" i="43"/>
  <c r="W35" i="43"/>
  <c r="S642" i="43"/>
  <c r="AI139" i="43" l="1"/>
  <c r="I243" i="43"/>
  <c r="I373" i="43"/>
  <c r="I295" i="43"/>
  <c r="I347" i="43"/>
  <c r="I321" i="43"/>
  <c r="Y35" i="43"/>
  <c r="AI35" i="43" s="1"/>
  <c r="I217" i="43"/>
  <c r="I425" i="43"/>
  <c r="S139" i="43"/>
  <c r="I269" i="43"/>
  <c r="I165" i="43"/>
  <c r="M35" i="43"/>
  <c r="L35" i="43"/>
  <c r="S113" i="43"/>
  <c r="N35" i="43"/>
  <c r="I399" i="43"/>
  <c r="Q35" i="43"/>
  <c r="R35" i="43"/>
  <c r="I191" i="43"/>
  <c r="O35" i="43"/>
  <c r="E35" i="43" l="1"/>
  <c r="D35" i="43"/>
  <c r="I113" i="43"/>
  <c r="G35" i="43"/>
  <c r="H35" i="43"/>
  <c r="C35" i="43"/>
  <c r="I139" i="43"/>
  <c r="S35" i="43"/>
  <c r="AJ35" i="43" s="1"/>
  <c r="B35" i="43" l="1"/>
  <c r="I35" i="43" l="1"/>
  <c r="I641" i="43" l="1"/>
  <c r="C652" i="43"/>
  <c r="E652" i="43"/>
  <c r="H652" i="43"/>
  <c r="G652" i="43"/>
  <c r="D652" i="43" l="1"/>
  <c r="D87" i="43"/>
  <c r="I633" i="43"/>
  <c r="B87" i="43"/>
  <c r="Q652" i="43"/>
  <c r="R652" i="43"/>
  <c r="O652" i="43"/>
  <c r="M652" i="43"/>
  <c r="S641" i="43"/>
  <c r="S633" i="43" l="1"/>
  <c r="L87" i="43"/>
  <c r="D9" i="43"/>
  <c r="B9" i="43"/>
  <c r="N652" i="43"/>
  <c r="N87" i="43"/>
  <c r="AI408" i="43" l="1"/>
  <c r="AI304" i="43"/>
  <c r="AI330" i="43"/>
  <c r="AI278" i="43"/>
  <c r="AI174" i="43"/>
  <c r="AI382" i="43"/>
  <c r="AI356" i="43"/>
  <c r="AI148" i="43"/>
  <c r="L9" i="43"/>
  <c r="N9" i="43"/>
  <c r="Z44" i="43"/>
  <c r="AA44" i="43"/>
  <c r="AI226" i="43" l="1"/>
  <c r="AI200" i="43"/>
  <c r="AI434" i="43"/>
  <c r="AI252" i="43"/>
  <c r="AC44" i="43"/>
  <c r="AD44" i="43"/>
  <c r="S148" i="43"/>
  <c r="S200" i="43"/>
  <c r="Y44" i="43"/>
  <c r="AG44" i="43"/>
  <c r="W44" i="43"/>
  <c r="V44" i="43"/>
  <c r="S434" i="43"/>
  <c r="S278" i="43"/>
  <c r="S408" i="43"/>
  <c r="AE44" i="43"/>
  <c r="AF44" i="43"/>
  <c r="S382" i="43"/>
  <c r="S330" i="43"/>
  <c r="AH44" i="43"/>
  <c r="X44" i="43"/>
  <c r="S304" i="43"/>
  <c r="M44" i="43"/>
  <c r="M18" i="43" s="1"/>
  <c r="S174" i="43" l="1"/>
  <c r="S252" i="43"/>
  <c r="S226" i="43"/>
  <c r="S356" i="43"/>
  <c r="AI44" i="43"/>
  <c r="I226" i="43"/>
  <c r="I148" i="43"/>
  <c r="I200" i="43"/>
  <c r="I278" i="43"/>
  <c r="I252" i="43"/>
  <c r="I434" i="43"/>
  <c r="N44" i="43"/>
  <c r="Q44" i="43"/>
  <c r="I408" i="43"/>
  <c r="I174" i="43"/>
  <c r="I330" i="43"/>
  <c r="R44" i="43"/>
  <c r="L44" i="43"/>
  <c r="S122" i="43"/>
  <c r="I356" i="43"/>
  <c r="I382" i="43"/>
  <c r="O44" i="43"/>
  <c r="I304" i="43"/>
  <c r="AI122" i="43"/>
  <c r="D44" i="43" l="1"/>
  <c r="B44" i="43"/>
  <c r="H44" i="43"/>
  <c r="E44" i="43"/>
  <c r="C44" i="43"/>
  <c r="C18" i="43" s="1"/>
  <c r="G44" i="43"/>
  <c r="S44" i="43"/>
  <c r="AJ44" i="43" s="1"/>
  <c r="I122" i="43" l="1"/>
  <c r="I44" i="43"/>
  <c r="I511" i="43" l="1"/>
  <c r="P95" i="43" l="1"/>
  <c r="I512" i="43" l="1"/>
  <c r="I522" i="43" s="1"/>
  <c r="F522" i="43"/>
  <c r="F523" i="43" l="1"/>
  <c r="G523" i="43"/>
  <c r="C523" i="43"/>
  <c r="D523" i="43"/>
  <c r="E523" i="43"/>
  <c r="B523" i="43"/>
  <c r="H523" i="43"/>
  <c r="I486" i="43" l="1"/>
  <c r="F70" i="43"/>
  <c r="I523" i="43"/>
  <c r="F18" i="43" l="1"/>
  <c r="I70" i="43"/>
  <c r="Y33" i="43" l="1"/>
  <c r="X33" i="43"/>
  <c r="Z33" i="43"/>
  <c r="AA33" i="43"/>
  <c r="AF33" i="43"/>
  <c r="V33" i="43"/>
  <c r="AI137" i="43" l="1"/>
  <c r="AG33" i="43"/>
  <c r="AH33" i="43"/>
  <c r="Q33" i="43"/>
  <c r="AI355" i="43"/>
  <c r="AI251" i="43"/>
  <c r="W33" i="43"/>
  <c r="S137" i="43"/>
  <c r="L33" i="43"/>
  <c r="AI407" i="43"/>
  <c r="AI303" i="43"/>
  <c r="AC33" i="43"/>
  <c r="AI329" i="43"/>
  <c r="AI225" i="43"/>
  <c r="N33" i="43"/>
  <c r="M33" i="43"/>
  <c r="AI173" i="43"/>
  <c r="R33" i="43"/>
  <c r="AD33" i="43"/>
  <c r="AE33" i="43"/>
  <c r="O33" i="43"/>
  <c r="AI277" i="43"/>
  <c r="AI199" i="43"/>
  <c r="AA43" i="43"/>
  <c r="Z43" i="43"/>
  <c r="AI147" i="43" l="1"/>
  <c r="AI433" i="43"/>
  <c r="AI381" i="43"/>
  <c r="AC43" i="43"/>
  <c r="AD43" i="43"/>
  <c r="Y43" i="43"/>
  <c r="S381" i="43"/>
  <c r="AF43" i="43"/>
  <c r="W43" i="43"/>
  <c r="AI33" i="43"/>
  <c r="N7" i="43"/>
  <c r="S303" i="43"/>
  <c r="AH43" i="43"/>
  <c r="B33" i="43"/>
  <c r="AE43" i="43"/>
  <c r="V43" i="43"/>
  <c r="S329" i="43"/>
  <c r="L7" i="43"/>
  <c r="S33" i="43"/>
  <c r="S173" i="43"/>
  <c r="S277" i="43"/>
  <c r="S407" i="43"/>
  <c r="AG43" i="43"/>
  <c r="X43" i="43"/>
  <c r="S225" i="43"/>
  <c r="O43" i="43"/>
  <c r="S251" i="43" l="1"/>
  <c r="S199" i="43"/>
  <c r="AI43" i="43"/>
  <c r="N43" i="43"/>
  <c r="S147" i="43"/>
  <c r="S433" i="43"/>
  <c r="S355" i="43"/>
  <c r="I433" i="43"/>
  <c r="I303" i="43"/>
  <c r="C33" i="43"/>
  <c r="I329" i="43"/>
  <c r="I173" i="43"/>
  <c r="I199" i="43"/>
  <c r="B7" i="43"/>
  <c r="D33" i="43"/>
  <c r="L43" i="43"/>
  <c r="S121" i="43"/>
  <c r="I381" i="43"/>
  <c r="I137" i="43"/>
  <c r="G33" i="43"/>
  <c r="H33" i="43"/>
  <c r="I277" i="43"/>
  <c r="Q43" i="43"/>
  <c r="I355" i="43"/>
  <c r="R43" i="43"/>
  <c r="I251" i="43"/>
  <c r="M43" i="43"/>
  <c r="I225" i="43"/>
  <c r="AJ33" i="43"/>
  <c r="I147" i="43"/>
  <c r="I407" i="43"/>
  <c r="AI121" i="43"/>
  <c r="E33" i="43"/>
  <c r="I33" i="43" l="1"/>
  <c r="E43" i="43"/>
  <c r="H43" i="43"/>
  <c r="D43" i="43"/>
  <c r="C43" i="43"/>
  <c r="G43" i="43"/>
  <c r="S43" i="43"/>
  <c r="AJ43" i="43" s="1"/>
  <c r="B43" i="43"/>
  <c r="D7" i="43"/>
  <c r="I121" i="43" l="1"/>
  <c r="I43" i="43"/>
  <c r="D95" i="43" l="1"/>
  <c r="D17" i="43" s="1"/>
  <c r="N95" i="43" l="1"/>
  <c r="N17" i="43" s="1"/>
  <c r="C600" i="43" l="1"/>
  <c r="B95" i="43"/>
  <c r="I589" i="43"/>
  <c r="I485" i="43"/>
  <c r="F69" i="43"/>
  <c r="M600" i="43" l="1"/>
  <c r="F17" i="43"/>
  <c r="I69" i="43"/>
  <c r="L95" i="43"/>
  <c r="S589" i="43"/>
  <c r="B17" i="43"/>
  <c r="L17" i="43" l="1"/>
  <c r="AF132" i="43" l="1"/>
  <c r="AG132" i="43"/>
  <c r="AA132" i="43"/>
  <c r="AE132" i="43"/>
  <c r="I482" i="43"/>
  <c r="I496" i="43" s="1"/>
  <c r="F66" i="43"/>
  <c r="F496" i="43"/>
  <c r="AH132" i="43"/>
  <c r="Z132" i="43"/>
  <c r="W132" i="43"/>
  <c r="Y132" i="43"/>
  <c r="AI118" i="43"/>
  <c r="V132" i="43"/>
  <c r="X132" i="43"/>
  <c r="AC132" i="43"/>
  <c r="AD132" i="43"/>
  <c r="X184" i="43"/>
  <c r="AF184" i="43"/>
  <c r="AA184" i="43"/>
  <c r="Z184" i="43"/>
  <c r="Y184" i="43"/>
  <c r="X210" i="43"/>
  <c r="AF210" i="43"/>
  <c r="Z210" i="43"/>
  <c r="AA210" i="43"/>
  <c r="Y210" i="43"/>
  <c r="X236" i="43"/>
  <c r="AA236" i="43"/>
  <c r="Z236" i="43"/>
  <c r="AF236" i="43"/>
  <c r="Y236" i="43"/>
  <c r="AA392" i="43"/>
  <c r="Y392" i="43"/>
  <c r="X392" i="43"/>
  <c r="Z392" i="43"/>
  <c r="AF392" i="43"/>
  <c r="Y262" i="43"/>
  <c r="AF262" i="43"/>
  <c r="X262" i="43"/>
  <c r="AA262" i="43"/>
  <c r="Z262" i="43"/>
  <c r="Z366" i="43"/>
  <c r="AF366" i="43"/>
  <c r="X366" i="43"/>
  <c r="Y366" i="43"/>
  <c r="AA366" i="43"/>
  <c r="X340" i="43"/>
  <c r="AF340" i="43"/>
  <c r="Z340" i="43"/>
  <c r="Y340" i="43"/>
  <c r="X158" i="43"/>
  <c r="AA158" i="43"/>
  <c r="Z158" i="43"/>
  <c r="AF158" i="43"/>
  <c r="Y158" i="43"/>
  <c r="AF444" i="43"/>
  <c r="Z444" i="43"/>
  <c r="Y444" i="43"/>
  <c r="X444" i="43"/>
  <c r="AA444" i="43"/>
  <c r="Y314" i="43"/>
  <c r="AA314" i="43"/>
  <c r="Z314" i="43"/>
  <c r="X314" i="43"/>
  <c r="AF314" i="43"/>
  <c r="AA288" i="43"/>
  <c r="X288" i="43"/>
  <c r="Y288" i="43"/>
  <c r="AF288" i="43"/>
  <c r="Z288" i="43"/>
  <c r="Y418" i="43"/>
  <c r="AF418" i="43"/>
  <c r="X418" i="43"/>
  <c r="AA418" i="43"/>
  <c r="Z418" i="43"/>
  <c r="AH262" i="43" l="1"/>
  <c r="AD392" i="43"/>
  <c r="AC392" i="43"/>
  <c r="W236" i="43"/>
  <c r="AE210" i="43"/>
  <c r="AC184" i="43"/>
  <c r="AE132" i="42"/>
  <c r="AG132" i="42"/>
  <c r="AC288" i="43"/>
  <c r="AE314" i="43"/>
  <c r="AH444" i="43"/>
  <c r="AD340" i="43"/>
  <c r="AC366" i="43"/>
  <c r="AD366" i="43"/>
  <c r="AG392" i="43"/>
  <c r="AH210" i="43"/>
  <c r="V184" i="43"/>
  <c r="Y132" i="42"/>
  <c r="AA132" i="42"/>
  <c r="X40" i="43"/>
  <c r="X54" i="43" s="1"/>
  <c r="V158" i="43"/>
  <c r="M132" i="43"/>
  <c r="AH288" i="43"/>
  <c r="V366" i="43"/>
  <c r="AE236" i="43"/>
  <c r="AI132" i="43"/>
  <c r="AC314" i="43"/>
  <c r="AG444" i="43"/>
  <c r="R132" i="43"/>
  <c r="AG340" i="43"/>
  <c r="AH366" i="43"/>
  <c r="W262" i="43"/>
  <c r="AC210" i="43"/>
  <c r="X132" i="42"/>
  <c r="AI118" i="42"/>
  <c r="V132" i="42"/>
  <c r="I482" i="42"/>
  <c r="I496" i="42" s="1"/>
  <c r="F66" i="42"/>
  <c r="F496" i="42"/>
  <c r="W288" i="43"/>
  <c r="W418" i="43"/>
  <c r="AC444" i="43"/>
  <c r="W210" i="43"/>
  <c r="Z40" i="43"/>
  <c r="Z54" i="43" s="1"/>
  <c r="V418" i="43"/>
  <c r="AG288" i="43"/>
  <c r="AE444" i="43"/>
  <c r="AE340" i="43"/>
  <c r="W366" i="43"/>
  <c r="AE262" i="43"/>
  <c r="W392" i="43"/>
  <c r="AH236" i="43"/>
  <c r="AG236" i="43"/>
  <c r="V210" i="43"/>
  <c r="W184" i="43"/>
  <c r="AC132" i="42"/>
  <c r="V40" i="43"/>
  <c r="Q132" i="43"/>
  <c r="AG314" i="43"/>
  <c r="AG418" i="43"/>
  <c r="AD418" i="43"/>
  <c r="AE288" i="43"/>
  <c r="W314" i="43"/>
  <c r="V444" i="43"/>
  <c r="W444" i="43"/>
  <c r="AH340" i="43"/>
  <c r="V262" i="43"/>
  <c r="AE392" i="43"/>
  <c r="AC236" i="43"/>
  <c r="AD236" i="43"/>
  <c r="AD210" i="43"/>
  <c r="AE184" i="43"/>
  <c r="AF132" i="42"/>
  <c r="V340" i="43"/>
  <c r="AA340" i="43"/>
  <c r="Z132" i="42"/>
  <c r="AE418" i="43"/>
  <c r="N132" i="43"/>
  <c r="O132" i="43"/>
  <c r="AC418" i="43"/>
  <c r="AD288" i="43"/>
  <c r="AD314" i="43"/>
  <c r="AI300" i="43"/>
  <c r="V314" i="43"/>
  <c r="W340" i="43"/>
  <c r="AE366" i="43"/>
  <c r="AG262" i="43"/>
  <c r="AD262" i="43"/>
  <c r="V236" i="43"/>
  <c r="W132" i="42"/>
  <c r="Y40" i="43"/>
  <c r="Y54" i="43" s="1"/>
  <c r="F14" i="43"/>
  <c r="F28" i="43" s="1"/>
  <c r="I66" i="43"/>
  <c r="I80" i="43" s="1"/>
  <c r="F80" i="43"/>
  <c r="AG366" i="43"/>
  <c r="AI378" i="43"/>
  <c r="V392" i="43"/>
  <c r="AG184" i="43"/>
  <c r="AH132" i="42"/>
  <c r="AH418" i="43"/>
  <c r="V288" i="43"/>
  <c r="AH314" i="43"/>
  <c r="AD444" i="43"/>
  <c r="S118" i="43"/>
  <c r="S132" i="43" s="1"/>
  <c r="L132" i="43"/>
  <c r="AC340" i="43"/>
  <c r="AC262" i="43"/>
  <c r="AH392" i="43"/>
  <c r="AG210" i="43"/>
  <c r="AD184" i="43"/>
  <c r="AH184" i="43"/>
  <c r="AD132" i="42"/>
  <c r="F497" i="43"/>
  <c r="D497" i="43"/>
  <c r="C497" i="43"/>
  <c r="E497" i="43"/>
  <c r="B497" i="43"/>
  <c r="H497" i="43"/>
  <c r="G497" i="43"/>
  <c r="AF40" i="43"/>
  <c r="AF54" i="43" s="1"/>
  <c r="N340" i="43"/>
  <c r="R340" i="43"/>
  <c r="M340" i="43"/>
  <c r="Q340" i="43"/>
  <c r="Y158" i="42"/>
  <c r="AF158" i="42"/>
  <c r="X158" i="42"/>
  <c r="AA158" i="42"/>
  <c r="Z158" i="42"/>
  <c r="Z210" i="42"/>
  <c r="AA210" i="42"/>
  <c r="X210" i="42"/>
  <c r="Y210" i="42"/>
  <c r="AF210" i="42"/>
  <c r="AF444" i="42"/>
  <c r="AA444" i="42"/>
  <c r="Z444" i="42"/>
  <c r="Y444" i="42"/>
  <c r="X444" i="42"/>
  <c r="AF340" i="42"/>
  <c r="Y340" i="42"/>
  <c r="X340" i="42"/>
  <c r="Z340" i="42"/>
  <c r="AA340" i="42"/>
  <c r="X288" i="42"/>
  <c r="AF288" i="42"/>
  <c r="AA288" i="42"/>
  <c r="Z288" i="42"/>
  <c r="Y288" i="42"/>
  <c r="X418" i="42"/>
  <c r="AA418" i="42"/>
  <c r="Z418" i="42"/>
  <c r="Y418" i="42"/>
  <c r="AF418" i="42"/>
  <c r="O418" i="43"/>
  <c r="Q418" i="43"/>
  <c r="R418" i="43"/>
  <c r="M288" i="43"/>
  <c r="O288" i="43"/>
  <c r="R314" i="43"/>
  <c r="Q314" i="43"/>
  <c r="O314" i="43"/>
  <c r="O444" i="43"/>
  <c r="Q444" i="43"/>
  <c r="M444" i="43"/>
  <c r="R444" i="43"/>
  <c r="M158" i="43"/>
  <c r="O366" i="43"/>
  <c r="N366" i="43"/>
  <c r="N262" i="43"/>
  <c r="M262" i="43"/>
  <c r="Q392" i="43"/>
  <c r="M392" i="43"/>
  <c r="M236" i="43"/>
  <c r="O210" i="43"/>
  <c r="N210" i="43"/>
  <c r="R210" i="43"/>
  <c r="M184" i="43"/>
  <c r="O184" i="43"/>
  <c r="Q184" i="43"/>
  <c r="O340" i="43"/>
  <c r="Y314" i="42"/>
  <c r="Z314" i="42"/>
  <c r="AF314" i="42"/>
  <c r="AA314" i="42"/>
  <c r="X314" i="42"/>
  <c r="AA184" i="42"/>
  <c r="X184" i="42"/>
  <c r="Z184" i="42"/>
  <c r="Y184" i="42"/>
  <c r="AF184" i="42"/>
  <c r="Z366" i="42"/>
  <c r="Y366" i="42"/>
  <c r="X366" i="42"/>
  <c r="AF366" i="42"/>
  <c r="AA366" i="42"/>
  <c r="Y236" i="42"/>
  <c r="AA236" i="42"/>
  <c r="Z236" i="42"/>
  <c r="X236" i="42"/>
  <c r="AF236" i="42"/>
  <c r="AF262" i="42"/>
  <c r="Z262" i="42"/>
  <c r="Y262" i="42"/>
  <c r="X262" i="42"/>
  <c r="AA262" i="42"/>
  <c r="AF392" i="42"/>
  <c r="X392" i="42"/>
  <c r="Y392" i="42"/>
  <c r="AA392" i="42"/>
  <c r="Z392" i="42"/>
  <c r="N418" i="43"/>
  <c r="M418" i="43"/>
  <c r="N288" i="43"/>
  <c r="R288" i="43"/>
  <c r="Q288" i="43"/>
  <c r="N314" i="43"/>
  <c r="M314" i="43"/>
  <c r="N444" i="43"/>
  <c r="R158" i="43"/>
  <c r="N158" i="43"/>
  <c r="O158" i="43"/>
  <c r="Q158" i="43"/>
  <c r="M366" i="43"/>
  <c r="Q366" i="43"/>
  <c r="R366" i="43"/>
  <c r="O262" i="43"/>
  <c r="Q262" i="43"/>
  <c r="R262" i="43"/>
  <c r="R392" i="43"/>
  <c r="N392" i="43"/>
  <c r="O392" i="43"/>
  <c r="R236" i="43"/>
  <c r="N236" i="43"/>
  <c r="O236" i="43"/>
  <c r="Q236" i="43"/>
  <c r="M210" i="43"/>
  <c r="Q210" i="43"/>
  <c r="N184" i="43"/>
  <c r="R184" i="43"/>
  <c r="AI144" i="43" l="1"/>
  <c r="AI274" i="43"/>
  <c r="AI222" i="43"/>
  <c r="AI196" i="43"/>
  <c r="W314" i="42"/>
  <c r="S404" i="43"/>
  <c r="S418" i="43" s="1"/>
  <c r="L418" i="43"/>
  <c r="AG418" i="42"/>
  <c r="B81" i="43"/>
  <c r="G81" i="43"/>
  <c r="F81" i="43"/>
  <c r="C81" i="43"/>
  <c r="E81" i="43"/>
  <c r="H81" i="43"/>
  <c r="D81" i="43"/>
  <c r="AI236" i="43"/>
  <c r="V237" i="43" s="1"/>
  <c r="S170" i="43"/>
  <c r="S184" i="43" s="1"/>
  <c r="L184" i="43"/>
  <c r="AG392" i="42"/>
  <c r="AD366" i="42"/>
  <c r="AC314" i="42"/>
  <c r="R132" i="42"/>
  <c r="AD418" i="42"/>
  <c r="V418" i="42"/>
  <c r="AH340" i="42"/>
  <c r="AC444" i="42"/>
  <c r="AH210" i="42"/>
  <c r="AI144" i="42"/>
  <c r="AC158" i="43"/>
  <c r="AC40" i="43"/>
  <c r="AC54" i="43" s="1"/>
  <c r="AI288" i="43"/>
  <c r="V289" i="43" s="1"/>
  <c r="AI392" i="43"/>
  <c r="AC393" i="43" s="1"/>
  <c r="AE393" i="43"/>
  <c r="AE289" i="43"/>
  <c r="AG289" i="43"/>
  <c r="X40" i="42"/>
  <c r="X54" i="42" s="1"/>
  <c r="R40" i="43"/>
  <c r="M40" i="43"/>
  <c r="Y40" i="42"/>
  <c r="Y54" i="42" s="1"/>
  <c r="AG314" i="42"/>
  <c r="L40" i="43"/>
  <c r="E132" i="43"/>
  <c r="AC288" i="42"/>
  <c r="AC340" i="42"/>
  <c r="W210" i="42"/>
  <c r="V315" i="43"/>
  <c r="AI314" i="43"/>
  <c r="AI184" i="43"/>
  <c r="AH185" i="43" s="1"/>
  <c r="H132" i="43"/>
  <c r="AD236" i="42"/>
  <c r="V366" i="42"/>
  <c r="W366" i="42"/>
  <c r="AG184" i="42"/>
  <c r="Q132" i="42"/>
  <c r="S300" i="43"/>
  <c r="S314" i="43" s="1"/>
  <c r="L314" i="43"/>
  <c r="AH418" i="42"/>
  <c r="V288" i="42"/>
  <c r="AE288" i="42"/>
  <c r="AE340" i="42"/>
  <c r="V444" i="42"/>
  <c r="AD210" i="42"/>
  <c r="AH393" i="43"/>
  <c r="Z40" i="42"/>
  <c r="Z54" i="42" s="1"/>
  <c r="AI326" i="43"/>
  <c r="AI262" i="43"/>
  <c r="V263" i="43" s="1"/>
  <c r="Q40" i="43"/>
  <c r="AI210" i="43"/>
  <c r="V211" i="43" s="1"/>
  <c r="AE158" i="43"/>
  <c r="AE40" i="43"/>
  <c r="AE54" i="43" s="1"/>
  <c r="AI418" i="43"/>
  <c r="AH419" i="43" s="1"/>
  <c r="H497" i="42"/>
  <c r="D497" i="42"/>
  <c r="G497" i="42"/>
  <c r="C497" i="42"/>
  <c r="F497" i="42"/>
  <c r="B497" i="42"/>
  <c r="E497" i="42"/>
  <c r="AI170" i="43"/>
  <c r="AH392" i="42"/>
  <c r="AG262" i="42"/>
  <c r="AH236" i="42"/>
  <c r="AG210" i="42"/>
  <c r="N132" i="42"/>
  <c r="AH314" i="42"/>
  <c r="AC418" i="42"/>
  <c r="AC289" i="43"/>
  <c r="AC392" i="42"/>
  <c r="AD262" i="42"/>
  <c r="AC236" i="42"/>
  <c r="AC366" i="42"/>
  <c r="AD314" i="42"/>
  <c r="S118" i="42"/>
  <c r="S132" i="42" s="1"/>
  <c r="L132" i="42"/>
  <c r="D132" i="43"/>
  <c r="W288" i="42"/>
  <c r="AD340" i="42"/>
  <c r="W444" i="42"/>
  <c r="I497" i="43"/>
  <c r="AD315" i="43"/>
  <c r="O40" i="43"/>
  <c r="AI248" i="43"/>
  <c r="AI404" i="43"/>
  <c r="AA40" i="43"/>
  <c r="AA54" i="43" s="1"/>
  <c r="AC211" i="43"/>
  <c r="AI366" i="43"/>
  <c r="AC367" i="43" s="1"/>
  <c r="AH211" i="43"/>
  <c r="AE211" i="43"/>
  <c r="AC184" i="42"/>
  <c r="AD392" i="42"/>
  <c r="V184" i="42"/>
  <c r="AC210" i="42"/>
  <c r="AI340" i="43"/>
  <c r="AC341" i="43" s="1"/>
  <c r="S274" i="43"/>
  <c r="S288" i="43" s="1"/>
  <c r="L288" i="43"/>
  <c r="W236" i="42"/>
  <c r="AE236" i="42"/>
  <c r="AH366" i="42"/>
  <c r="AD184" i="42"/>
  <c r="M132" i="42"/>
  <c r="S196" i="43"/>
  <c r="S210" i="43" s="1"/>
  <c r="L210" i="43"/>
  <c r="S352" i="43"/>
  <c r="S366" i="43" s="1"/>
  <c r="L366" i="43"/>
  <c r="S144" i="43"/>
  <c r="S158" i="43" s="1"/>
  <c r="L158" i="43"/>
  <c r="AG288" i="42"/>
  <c r="V340" i="42"/>
  <c r="AH444" i="42"/>
  <c r="AE444" i="42"/>
  <c r="M133" i="43"/>
  <c r="R133" i="43"/>
  <c r="Q133" i="43"/>
  <c r="P133" i="43"/>
  <c r="L133" i="43"/>
  <c r="N133" i="43"/>
  <c r="O133" i="43"/>
  <c r="AG158" i="43"/>
  <c r="AG40" i="43"/>
  <c r="AG54" i="43" s="1"/>
  <c r="AD237" i="43"/>
  <c r="AI444" i="43"/>
  <c r="V445" i="43" s="1"/>
  <c r="V54" i="43"/>
  <c r="AG237" i="43"/>
  <c r="AI132" i="42"/>
  <c r="AI352" i="43"/>
  <c r="G132" i="43"/>
  <c r="F14" i="42"/>
  <c r="F28" i="42" s="1"/>
  <c r="I66" i="42"/>
  <c r="I80" i="42" s="1"/>
  <c r="F80" i="42"/>
  <c r="AE237" i="43"/>
  <c r="S248" i="43"/>
  <c r="S262" i="43" s="1"/>
  <c r="L262" i="43"/>
  <c r="I118" i="43"/>
  <c r="I132" i="43" s="1"/>
  <c r="B132" i="43"/>
  <c r="D92" i="43"/>
  <c r="I586" i="43"/>
  <c r="V392" i="42"/>
  <c r="V262" i="42"/>
  <c r="AH262" i="42"/>
  <c r="AI222" i="42"/>
  <c r="V236" i="42"/>
  <c r="AE184" i="42"/>
  <c r="AH184" i="42"/>
  <c r="AI300" i="42"/>
  <c r="V314" i="42"/>
  <c r="O132" i="42"/>
  <c r="C132" i="43"/>
  <c r="W418" i="42"/>
  <c r="AH288" i="42"/>
  <c r="AD288" i="42"/>
  <c r="AG444" i="42"/>
  <c r="AE210" i="42"/>
  <c r="AH315" i="43"/>
  <c r="AD289" i="43"/>
  <c r="N40" i="43"/>
  <c r="AI430" i="43"/>
  <c r="AC315" i="43"/>
  <c r="AH289" i="43"/>
  <c r="W237" i="43"/>
  <c r="S430" i="43"/>
  <c r="S444" i="43" s="1"/>
  <c r="L444" i="43"/>
  <c r="W392" i="42"/>
  <c r="AC262" i="42"/>
  <c r="AE366" i="42"/>
  <c r="AD393" i="43"/>
  <c r="AE392" i="42"/>
  <c r="AE262" i="42"/>
  <c r="W262" i="42"/>
  <c r="AG236" i="42"/>
  <c r="AG366" i="42"/>
  <c r="W184" i="42"/>
  <c r="AE314" i="42"/>
  <c r="S222" i="43"/>
  <c r="S236" i="43" s="1"/>
  <c r="L236" i="43"/>
  <c r="S378" i="43"/>
  <c r="S392" i="43" s="1"/>
  <c r="L392" i="43"/>
  <c r="AE418" i="42"/>
  <c r="AG340" i="42"/>
  <c r="W340" i="42"/>
  <c r="AD444" i="42"/>
  <c r="V210" i="42"/>
  <c r="V158" i="42"/>
  <c r="AG211" i="43"/>
  <c r="AD158" i="43"/>
  <c r="AD40" i="43"/>
  <c r="AD54" i="43" s="1"/>
  <c r="AG185" i="43"/>
  <c r="AH158" i="43"/>
  <c r="AH40" i="43"/>
  <c r="AH54" i="43" s="1"/>
  <c r="W158" i="43"/>
  <c r="W40" i="43"/>
  <c r="W54" i="43" s="1"/>
  <c r="AF40" i="42"/>
  <c r="AF54" i="42" s="1"/>
  <c r="AC237" i="43"/>
  <c r="W315" i="43"/>
  <c r="AH237" i="43"/>
  <c r="W211" i="43"/>
  <c r="W289" i="43"/>
  <c r="V40" i="42"/>
  <c r="AA40" i="42"/>
  <c r="AA54" i="42" s="1"/>
  <c r="AE315" i="43"/>
  <c r="Q392" i="42"/>
  <c r="N262" i="42"/>
  <c r="Q236" i="42"/>
  <c r="O236" i="42"/>
  <c r="M236" i="42"/>
  <c r="R366" i="42"/>
  <c r="Q366" i="42"/>
  <c r="M366" i="42"/>
  <c r="N366" i="42"/>
  <c r="M184" i="42"/>
  <c r="O184" i="42"/>
  <c r="O314" i="42"/>
  <c r="M418" i="42"/>
  <c r="N418" i="42"/>
  <c r="M288" i="42"/>
  <c r="N288" i="42"/>
  <c r="R288" i="42"/>
  <c r="M340" i="42"/>
  <c r="R444" i="42"/>
  <c r="R210" i="42"/>
  <c r="Q210" i="42"/>
  <c r="N210" i="42"/>
  <c r="N158" i="42"/>
  <c r="M158" i="42"/>
  <c r="N392" i="42"/>
  <c r="O392" i="42"/>
  <c r="M392" i="42"/>
  <c r="R392" i="42"/>
  <c r="O262" i="42"/>
  <c r="Q262" i="42"/>
  <c r="M262" i="42"/>
  <c r="R262" i="42"/>
  <c r="R236" i="42"/>
  <c r="N236" i="42"/>
  <c r="O366" i="42"/>
  <c r="R184" i="42"/>
  <c r="N184" i="42"/>
  <c r="Q184" i="42"/>
  <c r="Q314" i="42"/>
  <c r="R314" i="42"/>
  <c r="N314" i="42"/>
  <c r="M314" i="42"/>
  <c r="R418" i="42"/>
  <c r="O418" i="42"/>
  <c r="Q418" i="42"/>
  <c r="O288" i="42"/>
  <c r="Q288" i="42"/>
  <c r="O340" i="42"/>
  <c r="N340" i="42"/>
  <c r="Q340" i="42"/>
  <c r="R340" i="42"/>
  <c r="Q444" i="42"/>
  <c r="M444" i="42"/>
  <c r="N444" i="42"/>
  <c r="O444" i="42"/>
  <c r="M210" i="42"/>
  <c r="O210" i="42"/>
  <c r="O158" i="42"/>
  <c r="Q158" i="42"/>
  <c r="R158" i="42"/>
  <c r="V341" i="43" l="1"/>
  <c r="AH263" i="43"/>
  <c r="AI352" i="42"/>
  <c r="AI196" i="42"/>
  <c r="AE445" i="43"/>
  <c r="AD263" i="43"/>
  <c r="AE263" i="43"/>
  <c r="AD445" i="43"/>
  <c r="AG341" i="43"/>
  <c r="AC263" i="43"/>
  <c r="AI326" i="42"/>
  <c r="AH341" i="43"/>
  <c r="AA341" i="43"/>
  <c r="AG419" i="43"/>
  <c r="W445" i="43"/>
  <c r="AI445" i="43" s="1"/>
  <c r="AG263" i="43"/>
  <c r="AI274" i="42"/>
  <c r="G418" i="43"/>
  <c r="D444" i="43"/>
  <c r="F81" i="42"/>
  <c r="E81" i="42"/>
  <c r="H81" i="42"/>
  <c r="B81" i="42"/>
  <c r="G81" i="42"/>
  <c r="C81" i="42"/>
  <c r="D81" i="42"/>
  <c r="M54" i="43"/>
  <c r="G340" i="43"/>
  <c r="AD158" i="42"/>
  <c r="AD40" i="42"/>
  <c r="AD54" i="42" s="1"/>
  <c r="I497" i="42"/>
  <c r="R54" i="43"/>
  <c r="H418" i="43"/>
  <c r="C418" i="43"/>
  <c r="H314" i="43"/>
  <c r="G444" i="43"/>
  <c r="B158" i="43"/>
  <c r="E132" i="42"/>
  <c r="G288" i="43"/>
  <c r="M445" i="43"/>
  <c r="O445" i="43"/>
  <c r="P445" i="43"/>
  <c r="N445" i="43"/>
  <c r="Q445" i="43"/>
  <c r="L445" i="43"/>
  <c r="R445" i="43"/>
  <c r="AE158" i="42"/>
  <c r="AE40" i="42"/>
  <c r="AE54" i="42" s="1"/>
  <c r="AI262" i="42"/>
  <c r="V263" i="42" s="1"/>
  <c r="G133" i="43"/>
  <c r="B133" i="43"/>
  <c r="D133" i="43"/>
  <c r="C133" i="43"/>
  <c r="E133" i="43"/>
  <c r="F133" i="43"/>
  <c r="H133" i="43"/>
  <c r="AB445" i="43"/>
  <c r="AF445" i="43"/>
  <c r="Y445" i="43"/>
  <c r="Z445" i="43"/>
  <c r="AA445" i="43"/>
  <c r="X445" i="43"/>
  <c r="V367" i="43"/>
  <c r="AB263" i="43"/>
  <c r="X263" i="43"/>
  <c r="Z263" i="43"/>
  <c r="AA263" i="43"/>
  <c r="AF263" i="43"/>
  <c r="Y263" i="43"/>
  <c r="AI444" i="42"/>
  <c r="AD445" i="42" s="1"/>
  <c r="V445" i="42"/>
  <c r="V185" i="43"/>
  <c r="W263" i="43"/>
  <c r="AE185" i="43"/>
  <c r="W158" i="42"/>
  <c r="W40" i="42"/>
  <c r="W54" i="42" s="1"/>
  <c r="R40" i="42"/>
  <c r="AD341" i="43"/>
  <c r="AI340" i="42"/>
  <c r="AC341" i="42" s="1"/>
  <c r="AB419" i="43"/>
  <c r="X419" i="43"/>
  <c r="AA419" i="43"/>
  <c r="AF419" i="43"/>
  <c r="Y419" i="43"/>
  <c r="Z419" i="43"/>
  <c r="AI366" i="42"/>
  <c r="AE367" i="42" s="1"/>
  <c r="G210" i="43"/>
  <c r="L14" i="43"/>
  <c r="S40" i="43"/>
  <c r="L54" i="43"/>
  <c r="E366" i="43"/>
  <c r="B392" i="43"/>
  <c r="E262" i="43"/>
  <c r="D392" i="43"/>
  <c r="E236" i="43"/>
  <c r="B184" i="43"/>
  <c r="S430" i="42"/>
  <c r="S444" i="42" s="1"/>
  <c r="L444" i="42"/>
  <c r="B340" i="43"/>
  <c r="C236" i="43"/>
  <c r="D210" i="43"/>
  <c r="G184" i="43"/>
  <c r="B262" i="43"/>
  <c r="D340" i="43"/>
  <c r="E340" i="43"/>
  <c r="W367" i="43"/>
  <c r="AI248" i="42"/>
  <c r="B40" i="43"/>
  <c r="Q211" i="43"/>
  <c r="O211" i="43"/>
  <c r="N211" i="43"/>
  <c r="M211" i="43"/>
  <c r="P211" i="43"/>
  <c r="L211" i="43"/>
  <c r="R211" i="43"/>
  <c r="AG445" i="43"/>
  <c r="AD211" i="43"/>
  <c r="AI430" i="42"/>
  <c r="AC445" i="43"/>
  <c r="AB393" i="43"/>
  <c r="AA393" i="43"/>
  <c r="Y393" i="43"/>
  <c r="X393" i="43"/>
  <c r="AF393" i="43"/>
  <c r="Z393" i="43"/>
  <c r="AG393" i="43"/>
  <c r="AI288" i="42"/>
  <c r="V289" i="42" s="1"/>
  <c r="C392" i="43"/>
  <c r="AB185" i="43"/>
  <c r="Y185" i="43"/>
  <c r="X185" i="43"/>
  <c r="Z185" i="43"/>
  <c r="AA185" i="43"/>
  <c r="AF185" i="43"/>
  <c r="B288" i="43"/>
  <c r="G314" i="43"/>
  <c r="C444" i="43"/>
  <c r="I118" i="42"/>
  <c r="I132" i="42" s="1"/>
  <c r="B132" i="42"/>
  <c r="S378" i="42"/>
  <c r="S392" i="42" s="1"/>
  <c r="L392" i="42"/>
  <c r="D314" i="43"/>
  <c r="V54" i="42"/>
  <c r="AI392" i="42"/>
  <c r="V393" i="42"/>
  <c r="AG158" i="42"/>
  <c r="AG40" i="42"/>
  <c r="AG54" i="42" s="1"/>
  <c r="AE445" i="42"/>
  <c r="N289" i="43"/>
  <c r="R289" i="43"/>
  <c r="O289" i="43"/>
  <c r="Q289" i="43"/>
  <c r="L289" i="43"/>
  <c r="S289" i="43" s="1"/>
  <c r="P289" i="43"/>
  <c r="M289" i="43"/>
  <c r="AI184" i="42"/>
  <c r="V185" i="42" s="1"/>
  <c r="N40" i="42"/>
  <c r="AH393" i="42"/>
  <c r="AC158" i="42"/>
  <c r="AC40" i="42"/>
  <c r="AC54" i="42" s="1"/>
  <c r="AB315" i="43"/>
  <c r="Y315" i="43"/>
  <c r="AA315" i="43"/>
  <c r="Z315" i="43"/>
  <c r="AF315" i="43"/>
  <c r="X315" i="43"/>
  <c r="AI315" i="43" s="1"/>
  <c r="V393" i="43"/>
  <c r="AG315" i="43"/>
  <c r="R419" i="43"/>
  <c r="Q419" i="43"/>
  <c r="N419" i="43"/>
  <c r="M419" i="43"/>
  <c r="L419" i="43"/>
  <c r="P419" i="43"/>
  <c r="O419" i="43"/>
  <c r="H132" i="42"/>
  <c r="H288" i="43"/>
  <c r="N92" i="43"/>
  <c r="S586" i="43"/>
  <c r="D236" i="43"/>
  <c r="S404" i="42"/>
  <c r="S418" i="42" s="1"/>
  <c r="L418" i="42"/>
  <c r="E184" i="43"/>
  <c r="O54" i="43"/>
  <c r="D92" i="42"/>
  <c r="I586" i="42"/>
  <c r="C366" i="43"/>
  <c r="G262" i="43"/>
  <c r="E392" i="43"/>
  <c r="G236" i="43"/>
  <c r="D184" i="43"/>
  <c r="B366" i="43"/>
  <c r="B236" i="43"/>
  <c r="H210" i="43"/>
  <c r="D132" i="42"/>
  <c r="H340" i="43"/>
  <c r="AI158" i="42"/>
  <c r="R393" i="43"/>
  <c r="O393" i="43"/>
  <c r="L393" i="43"/>
  <c r="Q393" i="43"/>
  <c r="P393" i="43"/>
  <c r="N393" i="43"/>
  <c r="M393" i="43"/>
  <c r="AG367" i="42"/>
  <c r="N14" i="43"/>
  <c r="N54" i="43"/>
  <c r="O40" i="42"/>
  <c r="AI378" i="42"/>
  <c r="Q263" i="43"/>
  <c r="P263" i="43"/>
  <c r="O263" i="43"/>
  <c r="N263" i="43"/>
  <c r="M263" i="43"/>
  <c r="L263" i="43"/>
  <c r="R263" i="43"/>
  <c r="M40" i="42"/>
  <c r="AI170" i="42"/>
  <c r="P133" i="42"/>
  <c r="L133" i="42"/>
  <c r="Q133" i="42"/>
  <c r="R133" i="42"/>
  <c r="O133" i="42"/>
  <c r="N133" i="42"/>
  <c r="M133" i="42"/>
  <c r="AB211" i="43"/>
  <c r="AA211" i="43"/>
  <c r="Y211" i="43"/>
  <c r="AF211" i="43"/>
  <c r="Z211" i="43"/>
  <c r="X211" i="43"/>
  <c r="P315" i="43"/>
  <c r="L315" i="43"/>
  <c r="O315" i="43"/>
  <c r="M315" i="43"/>
  <c r="N315" i="43"/>
  <c r="R315" i="43"/>
  <c r="Q315" i="43"/>
  <c r="AE341" i="43"/>
  <c r="AI418" i="42"/>
  <c r="AE419" i="42" s="1"/>
  <c r="AG393" i="42"/>
  <c r="AC419" i="43"/>
  <c r="B314" i="43"/>
  <c r="D418" i="43"/>
  <c r="E444" i="43"/>
  <c r="P185" i="43"/>
  <c r="R185" i="43"/>
  <c r="N185" i="43"/>
  <c r="Q185" i="43"/>
  <c r="L185" i="43"/>
  <c r="M185" i="43"/>
  <c r="O185" i="43"/>
  <c r="H366" i="43"/>
  <c r="H392" i="43"/>
  <c r="S196" i="42"/>
  <c r="S210" i="42" s="1"/>
  <c r="L210" i="42"/>
  <c r="I404" i="43"/>
  <c r="I418" i="43" s="1"/>
  <c r="B418" i="43"/>
  <c r="E210" i="43"/>
  <c r="S133" i="43"/>
  <c r="L367" i="43"/>
  <c r="P367" i="43"/>
  <c r="O367" i="43"/>
  <c r="N367" i="43"/>
  <c r="R367" i="43"/>
  <c r="Q367" i="43"/>
  <c r="M367" i="43"/>
  <c r="AB367" i="43"/>
  <c r="Z367" i="43"/>
  <c r="AA367" i="43"/>
  <c r="X367" i="43"/>
  <c r="Y367" i="43"/>
  <c r="AF367" i="43"/>
  <c r="C288" i="43"/>
  <c r="D366" i="43"/>
  <c r="S144" i="42"/>
  <c r="S158" i="42" s="1"/>
  <c r="L158" i="42"/>
  <c r="E418" i="43"/>
  <c r="E288" i="43"/>
  <c r="G132" i="42"/>
  <c r="S352" i="42"/>
  <c r="S366" i="42" s="1"/>
  <c r="L366" i="42"/>
  <c r="B444" i="43"/>
  <c r="E314" i="43"/>
  <c r="H444" i="43"/>
  <c r="C132" i="42"/>
  <c r="S300" i="42"/>
  <c r="S314" i="42" s="1"/>
  <c r="L314" i="42"/>
  <c r="S170" i="42"/>
  <c r="S184" i="42" s="1"/>
  <c r="L184" i="42"/>
  <c r="S222" i="42"/>
  <c r="S236" i="42" s="1"/>
  <c r="L236" i="42"/>
  <c r="D288" i="43"/>
  <c r="C314" i="43"/>
  <c r="AE419" i="43"/>
  <c r="AE393" i="42"/>
  <c r="AI314" i="42"/>
  <c r="AE315" i="42" s="1"/>
  <c r="V315" i="42"/>
  <c r="AI236" i="42"/>
  <c r="AH237" i="42" s="1"/>
  <c r="AI54" i="43"/>
  <c r="V55" i="43" s="1"/>
  <c r="AH445" i="42"/>
  <c r="AI158" i="43"/>
  <c r="W159" i="43" s="1"/>
  <c r="AD393" i="42"/>
  <c r="AH445" i="43"/>
  <c r="W419" i="43"/>
  <c r="AH158" i="42"/>
  <c r="AH40" i="42"/>
  <c r="AH54" i="42" s="1"/>
  <c r="L40" i="42"/>
  <c r="Q54" i="43"/>
  <c r="W341" i="43"/>
  <c r="AE289" i="42"/>
  <c r="AC185" i="43"/>
  <c r="W393" i="43"/>
  <c r="AB289" i="43"/>
  <c r="AA289" i="43"/>
  <c r="Y289" i="43"/>
  <c r="X289" i="43"/>
  <c r="Z289" i="43"/>
  <c r="AF289" i="43"/>
  <c r="AI404" i="42"/>
  <c r="AE367" i="43"/>
  <c r="S248" i="42"/>
  <c r="S262" i="42" s="1"/>
  <c r="L262" i="42"/>
  <c r="C262" i="43"/>
  <c r="AC185" i="42"/>
  <c r="Q40" i="42"/>
  <c r="D262" i="43"/>
  <c r="G366" i="43"/>
  <c r="H262" i="43"/>
  <c r="H236" i="43"/>
  <c r="C210" i="43"/>
  <c r="H184" i="43"/>
  <c r="S326" i="42"/>
  <c r="S340" i="42" s="1"/>
  <c r="L340" i="42"/>
  <c r="S274" i="42"/>
  <c r="S288" i="42" s="1"/>
  <c r="L288" i="42"/>
  <c r="G392" i="43"/>
  <c r="B210" i="43"/>
  <c r="C184" i="43"/>
  <c r="C340" i="43"/>
  <c r="AI210" i="42"/>
  <c r="AH211" i="42" s="1"/>
  <c r="P237" i="43"/>
  <c r="M237" i="43"/>
  <c r="O237" i="43"/>
  <c r="N237" i="43"/>
  <c r="L237" i="43"/>
  <c r="Q237" i="43"/>
  <c r="R237" i="43"/>
  <c r="W393" i="42"/>
  <c r="AG445" i="42"/>
  <c r="AI40" i="43"/>
  <c r="AD185" i="43"/>
  <c r="P159" i="43"/>
  <c r="M159" i="43"/>
  <c r="R159" i="43"/>
  <c r="O159" i="43"/>
  <c r="L159" i="43"/>
  <c r="N159" i="43"/>
  <c r="Q159" i="43"/>
  <c r="AB341" i="43"/>
  <c r="AF341" i="43"/>
  <c r="Y341" i="43"/>
  <c r="X341" i="43"/>
  <c r="Z341" i="43"/>
  <c r="AD367" i="43"/>
  <c r="AD315" i="42"/>
  <c r="AH367" i="43"/>
  <c r="V419" i="43"/>
  <c r="AD419" i="43"/>
  <c r="AG367" i="43"/>
  <c r="S326" i="43"/>
  <c r="S340" i="43" s="1"/>
  <c r="L340" i="43"/>
  <c r="W185" i="43"/>
  <c r="AC445" i="42"/>
  <c r="AB237" i="43"/>
  <c r="Z237" i="43"/>
  <c r="Y237" i="43"/>
  <c r="AA237" i="43"/>
  <c r="AF237" i="43"/>
  <c r="X237" i="43"/>
  <c r="I81" i="43"/>
  <c r="AG237" i="42" l="1"/>
  <c r="W367" i="42"/>
  <c r="V237" i="42"/>
  <c r="I430" i="43"/>
  <c r="I444" i="43" s="1"/>
  <c r="V419" i="42"/>
  <c r="I274" i="43"/>
  <c r="I288" i="43" s="1"/>
  <c r="V367" i="42"/>
  <c r="AI367" i="42" s="1"/>
  <c r="AG289" i="42"/>
  <c r="AE185" i="42"/>
  <c r="AG419" i="42"/>
  <c r="AA55" i="43"/>
  <c r="AD419" i="42"/>
  <c r="AI289" i="43"/>
  <c r="AI211" i="43"/>
  <c r="AD263" i="42"/>
  <c r="AC289" i="42"/>
  <c r="AE263" i="42"/>
  <c r="AI237" i="43"/>
  <c r="AH289" i="42"/>
  <c r="AC367" i="42"/>
  <c r="AD367" i="42"/>
  <c r="AC55" i="43"/>
  <c r="AC419" i="42"/>
  <c r="AH263" i="42"/>
  <c r="W289" i="42"/>
  <c r="W419" i="42"/>
  <c r="AC237" i="42"/>
  <c r="W237" i="42"/>
  <c r="W315" i="42"/>
  <c r="I144" i="43"/>
  <c r="I158" i="43" s="1"/>
  <c r="H159" i="43" s="1"/>
  <c r="AI263" i="43"/>
  <c r="AI341" i="43"/>
  <c r="AC263" i="42"/>
  <c r="B158" i="42"/>
  <c r="B314" i="42"/>
  <c r="R315" i="42"/>
  <c r="P315" i="42"/>
  <c r="L315" i="42"/>
  <c r="Q315" i="42"/>
  <c r="M315" i="42"/>
  <c r="O315" i="42"/>
  <c r="N315" i="42"/>
  <c r="AG211" i="42"/>
  <c r="AI54" i="42"/>
  <c r="V55" i="42" s="1"/>
  <c r="B40" i="42"/>
  <c r="W159" i="42"/>
  <c r="AI367" i="43"/>
  <c r="AH159" i="43"/>
  <c r="E392" i="42"/>
  <c r="G262" i="42"/>
  <c r="D236" i="42"/>
  <c r="D184" i="42"/>
  <c r="D314" i="42"/>
  <c r="G418" i="42"/>
  <c r="D340" i="42"/>
  <c r="C444" i="42"/>
  <c r="E210" i="42"/>
  <c r="AI419" i="43"/>
  <c r="AH55" i="43"/>
  <c r="AB237" i="42"/>
  <c r="X237" i="42"/>
  <c r="AF237" i="42"/>
  <c r="Y237" i="42"/>
  <c r="Z237" i="42"/>
  <c r="AA237" i="42"/>
  <c r="I300" i="43"/>
  <c r="I314" i="43" s="1"/>
  <c r="AC159" i="42"/>
  <c r="AI40" i="42"/>
  <c r="AC211" i="42"/>
  <c r="AD185" i="42"/>
  <c r="S211" i="43"/>
  <c r="AD289" i="42"/>
  <c r="I170" i="43"/>
  <c r="I184" i="43" s="1"/>
  <c r="I378" i="43"/>
  <c r="I392" i="43" s="1"/>
  <c r="AB367" i="42"/>
  <c r="Y367" i="42"/>
  <c r="X367" i="42"/>
  <c r="AF367" i="42"/>
  <c r="Z367" i="42"/>
  <c r="AA367" i="42"/>
  <c r="V341" i="42"/>
  <c r="AH367" i="42"/>
  <c r="AB263" i="42"/>
  <c r="Y263" i="42"/>
  <c r="AA263" i="42"/>
  <c r="X263" i="42"/>
  <c r="AF263" i="42"/>
  <c r="Z263" i="42"/>
  <c r="AD159" i="42"/>
  <c r="C158" i="43"/>
  <c r="C159" i="43" s="1"/>
  <c r="C40" i="43"/>
  <c r="H210" i="42"/>
  <c r="D366" i="42"/>
  <c r="B392" i="42"/>
  <c r="G210" i="42"/>
  <c r="B444" i="42"/>
  <c r="AB159" i="42"/>
  <c r="Y159" i="42"/>
  <c r="Z159" i="42"/>
  <c r="AF159" i="42"/>
  <c r="AA159" i="42"/>
  <c r="X159" i="42"/>
  <c r="AG159" i="42"/>
  <c r="C392" i="42"/>
  <c r="C262" i="42"/>
  <c r="E366" i="42"/>
  <c r="G184" i="42"/>
  <c r="C314" i="42"/>
  <c r="E288" i="42"/>
  <c r="G340" i="42"/>
  <c r="D444" i="42"/>
  <c r="P289" i="42"/>
  <c r="M289" i="42"/>
  <c r="O289" i="42"/>
  <c r="N289" i="42"/>
  <c r="L289" i="42"/>
  <c r="R289" i="42"/>
  <c r="Q289" i="42"/>
  <c r="AB315" i="42"/>
  <c r="AF315" i="42"/>
  <c r="Z315" i="42"/>
  <c r="X315" i="42"/>
  <c r="Y315" i="42"/>
  <c r="AA315" i="42"/>
  <c r="S185" i="43"/>
  <c r="AG55" i="43"/>
  <c r="V159" i="42"/>
  <c r="N54" i="42"/>
  <c r="AH185" i="42"/>
  <c r="AI185" i="43"/>
  <c r="AG315" i="42"/>
  <c r="C184" i="42"/>
  <c r="C288" i="42"/>
  <c r="M54" i="42"/>
  <c r="Q419" i="42"/>
  <c r="P419" i="42"/>
  <c r="R419" i="42"/>
  <c r="L419" i="42"/>
  <c r="M419" i="42"/>
  <c r="O419" i="42"/>
  <c r="N419" i="42"/>
  <c r="G392" i="42"/>
  <c r="N92" i="42"/>
  <c r="N14" i="42" s="1"/>
  <c r="S586" i="42"/>
  <c r="G236" i="42"/>
  <c r="G366" i="42"/>
  <c r="E184" i="42"/>
  <c r="D418" i="42"/>
  <c r="D288" i="42"/>
  <c r="B210" i="42"/>
  <c r="O341" i="43"/>
  <c r="N341" i="43"/>
  <c r="M341" i="43"/>
  <c r="L341" i="43"/>
  <c r="R341" i="43"/>
  <c r="Q341" i="43"/>
  <c r="P341" i="43"/>
  <c r="L14" i="42"/>
  <c r="S40" i="42"/>
  <c r="L54" i="42"/>
  <c r="P237" i="42"/>
  <c r="M237" i="42"/>
  <c r="N237" i="42"/>
  <c r="R237" i="42"/>
  <c r="Q237" i="42"/>
  <c r="L237" i="42"/>
  <c r="O237" i="42"/>
  <c r="Q367" i="42"/>
  <c r="M367" i="42"/>
  <c r="P367" i="42"/>
  <c r="O367" i="42"/>
  <c r="N367" i="42"/>
  <c r="L367" i="42"/>
  <c r="R367" i="42"/>
  <c r="N159" i="42"/>
  <c r="Q159" i="42"/>
  <c r="M159" i="42"/>
  <c r="P159" i="42"/>
  <c r="O159" i="42"/>
  <c r="L159" i="42"/>
  <c r="R159" i="42"/>
  <c r="R211" i="42"/>
  <c r="L211" i="42"/>
  <c r="N211" i="42"/>
  <c r="M211" i="42"/>
  <c r="Q211" i="42"/>
  <c r="P211" i="42"/>
  <c r="O211" i="42"/>
  <c r="G158" i="43"/>
  <c r="G159" i="43" s="1"/>
  <c r="G40" i="43"/>
  <c r="O54" i="42"/>
  <c r="I222" i="43"/>
  <c r="I236" i="43" s="1"/>
  <c r="AB393" i="42"/>
  <c r="Z393" i="42"/>
  <c r="Y393" i="42"/>
  <c r="AF393" i="42"/>
  <c r="X393" i="42"/>
  <c r="AA393" i="42"/>
  <c r="W185" i="42"/>
  <c r="AD237" i="42"/>
  <c r="AE159" i="42"/>
  <c r="W263" i="42"/>
  <c r="I81" i="42"/>
  <c r="H366" i="42"/>
  <c r="C418" i="42"/>
  <c r="Q54" i="42"/>
  <c r="AB159" i="43"/>
  <c r="Y159" i="43"/>
  <c r="X159" i="43"/>
  <c r="AA159" i="43"/>
  <c r="AF159" i="43"/>
  <c r="Z159" i="43"/>
  <c r="V159" i="43"/>
  <c r="AB341" i="42"/>
  <c r="AA341" i="42"/>
  <c r="AF341" i="42"/>
  <c r="Z341" i="42"/>
  <c r="Y341" i="42"/>
  <c r="X341" i="42"/>
  <c r="B340" i="42"/>
  <c r="D210" i="42"/>
  <c r="H392" i="42"/>
  <c r="H262" i="42"/>
  <c r="H418" i="42"/>
  <c r="G288" i="42"/>
  <c r="H340" i="42"/>
  <c r="E444" i="42"/>
  <c r="W211" i="42"/>
  <c r="S159" i="43"/>
  <c r="M341" i="42"/>
  <c r="L341" i="42"/>
  <c r="O341" i="42"/>
  <c r="Q341" i="42"/>
  <c r="N341" i="42"/>
  <c r="P341" i="42"/>
  <c r="R341" i="42"/>
  <c r="AG159" i="43"/>
  <c r="AG341" i="42"/>
  <c r="S367" i="43"/>
  <c r="S263" i="43"/>
  <c r="AC315" i="42"/>
  <c r="AD341" i="42"/>
  <c r="N393" i="42"/>
  <c r="R393" i="42"/>
  <c r="M393" i="42"/>
  <c r="L393" i="42"/>
  <c r="Q393" i="42"/>
  <c r="P393" i="42"/>
  <c r="O393" i="42"/>
  <c r="AD159" i="43"/>
  <c r="I248" i="43"/>
  <c r="I262" i="43" s="1"/>
  <c r="I326" i="43"/>
  <c r="I340" i="43" s="1"/>
  <c r="AJ40" i="43"/>
  <c r="S54" i="43"/>
  <c r="R54" i="42"/>
  <c r="AH419" i="42"/>
  <c r="AE55" i="43"/>
  <c r="AC159" i="43"/>
  <c r="C236" i="42"/>
  <c r="B288" i="42"/>
  <c r="C340" i="42"/>
  <c r="B184" i="42"/>
  <c r="S237" i="43"/>
  <c r="N263" i="42"/>
  <c r="L263" i="42"/>
  <c r="Q263" i="42"/>
  <c r="P263" i="42"/>
  <c r="M263" i="42"/>
  <c r="O263" i="42"/>
  <c r="R263" i="42"/>
  <c r="B445" i="43"/>
  <c r="C445" i="43"/>
  <c r="D445" i="43"/>
  <c r="F445" i="43"/>
  <c r="H445" i="43"/>
  <c r="E445" i="43"/>
  <c r="G445" i="43"/>
  <c r="B366" i="42"/>
  <c r="G314" i="42"/>
  <c r="B262" i="42"/>
  <c r="H444" i="42"/>
  <c r="E236" i="42"/>
  <c r="C366" i="42"/>
  <c r="E314" i="42"/>
  <c r="B418" i="42"/>
  <c r="H288" i="42"/>
  <c r="AD211" i="42"/>
  <c r="AH159" i="42"/>
  <c r="N185" i="42"/>
  <c r="P185" i="42"/>
  <c r="M185" i="42"/>
  <c r="Q185" i="42"/>
  <c r="L185" i="42"/>
  <c r="R185" i="42"/>
  <c r="O185" i="42"/>
  <c r="AB419" i="42"/>
  <c r="Z419" i="42"/>
  <c r="Y419" i="42"/>
  <c r="AA419" i="42"/>
  <c r="X419" i="42"/>
  <c r="AF419" i="42"/>
  <c r="S133" i="42"/>
  <c r="AE211" i="42"/>
  <c r="I352" i="43"/>
  <c r="I366" i="43" s="1"/>
  <c r="AG185" i="42"/>
  <c r="W341" i="42"/>
  <c r="AC393" i="42"/>
  <c r="AH341" i="42"/>
  <c r="AE159" i="43"/>
  <c r="I133" i="43"/>
  <c r="S445" i="43"/>
  <c r="D262" i="42"/>
  <c r="AB211" i="42"/>
  <c r="AF211" i="42"/>
  <c r="X211" i="42"/>
  <c r="Y211" i="42"/>
  <c r="Z211" i="42"/>
  <c r="AA211" i="42"/>
  <c r="B236" i="42"/>
  <c r="D419" i="43"/>
  <c r="E419" i="43"/>
  <c r="G419" i="43"/>
  <c r="F419" i="43"/>
  <c r="C419" i="43"/>
  <c r="B419" i="43"/>
  <c r="H419" i="43"/>
  <c r="B289" i="43"/>
  <c r="D289" i="43"/>
  <c r="H289" i="43"/>
  <c r="G289" i="43"/>
  <c r="F289" i="43"/>
  <c r="C289" i="43"/>
  <c r="E289" i="43"/>
  <c r="H158" i="43"/>
  <c r="H40" i="43"/>
  <c r="D392" i="42"/>
  <c r="E262" i="42"/>
  <c r="H236" i="42"/>
  <c r="H184" i="42"/>
  <c r="H314" i="42"/>
  <c r="E418" i="42"/>
  <c r="E340" i="42"/>
  <c r="G444" i="42"/>
  <c r="C210" i="42"/>
  <c r="V211" i="42"/>
  <c r="I196" i="43"/>
  <c r="I210" i="43" s="1"/>
  <c r="AH315" i="42"/>
  <c r="AB55" i="43"/>
  <c r="Z55" i="43"/>
  <c r="X55" i="43"/>
  <c r="Y55" i="43"/>
  <c r="AF55" i="43"/>
  <c r="E158" i="43"/>
  <c r="E159" i="43" s="1"/>
  <c r="E40" i="43"/>
  <c r="S315" i="43"/>
  <c r="S393" i="43"/>
  <c r="S419" i="43"/>
  <c r="AI393" i="43"/>
  <c r="AE341" i="42"/>
  <c r="AB185" i="42"/>
  <c r="Z185" i="42"/>
  <c r="AF185" i="42"/>
  <c r="AA185" i="42"/>
  <c r="Y185" i="42"/>
  <c r="X185" i="42"/>
  <c r="AE237" i="42"/>
  <c r="W55" i="43"/>
  <c r="H133" i="42"/>
  <c r="C133" i="42"/>
  <c r="D133" i="42"/>
  <c r="F133" i="42"/>
  <c r="G133" i="42"/>
  <c r="E133" i="42"/>
  <c r="B133" i="42"/>
  <c r="D158" i="43"/>
  <c r="D159" i="43" s="1"/>
  <c r="D40" i="43"/>
  <c r="AB289" i="42"/>
  <c r="AA289" i="42"/>
  <c r="X289" i="42"/>
  <c r="AF289" i="42"/>
  <c r="Y289" i="42"/>
  <c r="Z289" i="42"/>
  <c r="B14" i="43"/>
  <c r="B54" i="43"/>
  <c r="R445" i="42"/>
  <c r="Q445" i="42"/>
  <c r="N445" i="42"/>
  <c r="P445" i="42"/>
  <c r="O445" i="42"/>
  <c r="M445" i="42"/>
  <c r="L445" i="42"/>
  <c r="AB445" i="42"/>
  <c r="AF445" i="42"/>
  <c r="X445" i="42"/>
  <c r="AA445" i="42"/>
  <c r="Z445" i="42"/>
  <c r="Y445" i="42"/>
  <c r="AG263" i="42"/>
  <c r="AD55" i="43"/>
  <c r="W445" i="42"/>
  <c r="AI289" i="42" l="1"/>
  <c r="AH55" i="42"/>
  <c r="AD55" i="42"/>
  <c r="F159" i="43"/>
  <c r="I159" i="43" s="1"/>
  <c r="W55" i="42"/>
  <c r="AI393" i="42"/>
  <c r="S367" i="42"/>
  <c r="AI237" i="42"/>
  <c r="B159" i="43"/>
  <c r="AI55" i="43"/>
  <c r="AG55" i="42"/>
  <c r="AI185" i="42"/>
  <c r="S211" i="42"/>
  <c r="AI445" i="42"/>
  <c r="AI419" i="42"/>
  <c r="AI263" i="42"/>
  <c r="AE55" i="42"/>
  <c r="AI315" i="42"/>
  <c r="S289" i="42"/>
  <c r="AJ40" i="42"/>
  <c r="S54" i="42"/>
  <c r="I133" i="42"/>
  <c r="I352" i="42"/>
  <c r="I366" i="42" s="1"/>
  <c r="I445" i="43"/>
  <c r="I274" i="42"/>
  <c r="I288" i="42" s="1"/>
  <c r="AJ54" i="43"/>
  <c r="R55" i="43"/>
  <c r="Q55" i="43"/>
  <c r="O55" i="43"/>
  <c r="N55" i="43"/>
  <c r="M55" i="43"/>
  <c r="P55" i="43"/>
  <c r="L55" i="43"/>
  <c r="S393" i="42"/>
  <c r="G54" i="43"/>
  <c r="S237" i="42"/>
  <c r="I430" i="42"/>
  <c r="I444" i="42" s="1"/>
  <c r="B341" i="43"/>
  <c r="F341" i="43"/>
  <c r="H341" i="43"/>
  <c r="E341" i="43"/>
  <c r="C341" i="43"/>
  <c r="D341" i="43"/>
  <c r="G341" i="43"/>
  <c r="S159" i="42"/>
  <c r="H393" i="43"/>
  <c r="F393" i="43"/>
  <c r="B393" i="43"/>
  <c r="D393" i="43"/>
  <c r="C393" i="43"/>
  <c r="G393" i="43"/>
  <c r="E393" i="43"/>
  <c r="I300" i="42"/>
  <c r="I314" i="42" s="1"/>
  <c r="I196" i="42"/>
  <c r="I210" i="42" s="1"/>
  <c r="H54" i="43"/>
  <c r="I289" i="43"/>
  <c r="E263" i="43"/>
  <c r="F263" i="43"/>
  <c r="H263" i="43"/>
  <c r="G263" i="43"/>
  <c r="B263" i="43"/>
  <c r="D263" i="43"/>
  <c r="C263" i="43"/>
  <c r="AI341" i="42"/>
  <c r="B185" i="43"/>
  <c r="G185" i="43"/>
  <c r="C185" i="43"/>
  <c r="H185" i="43"/>
  <c r="F185" i="43"/>
  <c r="E185" i="43"/>
  <c r="D185" i="43"/>
  <c r="H315" i="43"/>
  <c r="C315" i="43"/>
  <c r="D315" i="43"/>
  <c r="B315" i="43"/>
  <c r="G315" i="43"/>
  <c r="F315" i="43"/>
  <c r="E315" i="43"/>
  <c r="B14" i="42"/>
  <c r="B54" i="42"/>
  <c r="E367" i="43"/>
  <c r="G367" i="43"/>
  <c r="B367" i="43"/>
  <c r="H367" i="43"/>
  <c r="F367" i="43"/>
  <c r="D367" i="43"/>
  <c r="C367" i="43"/>
  <c r="C158" i="42"/>
  <c r="C40" i="42"/>
  <c r="C54" i="43"/>
  <c r="S185" i="42"/>
  <c r="I248" i="42"/>
  <c r="I262" i="42" s="1"/>
  <c r="I170" i="42"/>
  <c r="I184" i="42" s="1"/>
  <c r="S341" i="43"/>
  <c r="S419" i="42"/>
  <c r="I378" i="42"/>
  <c r="I392" i="42" s="1"/>
  <c r="I144" i="42"/>
  <c r="I158" i="42" s="1"/>
  <c r="H158" i="42"/>
  <c r="H40" i="42"/>
  <c r="E54" i="43"/>
  <c r="C211" i="43"/>
  <c r="D211" i="43"/>
  <c r="F211" i="43"/>
  <c r="B211" i="43"/>
  <c r="E211" i="43"/>
  <c r="H211" i="43"/>
  <c r="G211" i="43"/>
  <c r="I419" i="43"/>
  <c r="I222" i="42"/>
  <c r="I236" i="42" s="1"/>
  <c r="D158" i="42"/>
  <c r="D40" i="42"/>
  <c r="G158" i="42"/>
  <c r="G40" i="42"/>
  <c r="AI159" i="43"/>
  <c r="B237" i="43"/>
  <c r="D237" i="43"/>
  <c r="F237" i="43"/>
  <c r="E237" i="43"/>
  <c r="G237" i="43"/>
  <c r="C237" i="43"/>
  <c r="H237" i="43"/>
  <c r="AB55" i="42"/>
  <c r="AA55" i="42"/>
  <c r="AF55" i="42"/>
  <c r="Y55" i="42"/>
  <c r="X55" i="42"/>
  <c r="Z55" i="42"/>
  <c r="S315" i="42"/>
  <c r="S341" i="42"/>
  <c r="S445" i="42"/>
  <c r="I40" i="43"/>
  <c r="I54" i="43" s="1"/>
  <c r="D14" i="43"/>
  <c r="D54" i="43"/>
  <c r="AI211" i="42"/>
  <c r="I404" i="42"/>
  <c r="I418" i="42" s="1"/>
  <c r="S263" i="42"/>
  <c r="I326" i="42"/>
  <c r="I340" i="42" s="1"/>
  <c r="AI159" i="42"/>
  <c r="E158" i="42"/>
  <c r="E40" i="42"/>
  <c r="AC55" i="42"/>
  <c r="AI55" i="42" l="1"/>
  <c r="I315" i="43"/>
  <c r="B393" i="42"/>
  <c r="E393" i="42"/>
  <c r="F393" i="42"/>
  <c r="C393" i="42"/>
  <c r="D393" i="42"/>
  <c r="G393" i="42"/>
  <c r="H393" i="42"/>
  <c r="B445" i="42"/>
  <c r="H445" i="42"/>
  <c r="E445" i="42"/>
  <c r="G445" i="42"/>
  <c r="C445" i="42"/>
  <c r="F445" i="42"/>
  <c r="D445" i="42"/>
  <c r="E237" i="42"/>
  <c r="H237" i="42"/>
  <c r="B237" i="42"/>
  <c r="G237" i="42"/>
  <c r="C237" i="42"/>
  <c r="F237" i="42"/>
  <c r="D237" i="42"/>
  <c r="C54" i="42"/>
  <c r="E367" i="42"/>
  <c r="D367" i="42"/>
  <c r="G367" i="42"/>
  <c r="H367" i="42"/>
  <c r="C367" i="42"/>
  <c r="F367" i="42"/>
  <c r="B367" i="42"/>
  <c r="I237" i="43"/>
  <c r="I40" i="42"/>
  <c r="I54" i="42" s="1"/>
  <c r="E54" i="42"/>
  <c r="G341" i="42"/>
  <c r="H341" i="42"/>
  <c r="C341" i="42"/>
  <c r="E341" i="42"/>
  <c r="D341" i="42"/>
  <c r="F341" i="42"/>
  <c r="B341" i="42"/>
  <c r="H54" i="42"/>
  <c r="F185" i="42"/>
  <c r="E185" i="42"/>
  <c r="G185" i="42"/>
  <c r="B185" i="42"/>
  <c r="H185" i="42"/>
  <c r="D185" i="42"/>
  <c r="C185" i="42"/>
  <c r="I393" i="43"/>
  <c r="N55" i="42"/>
  <c r="M55" i="42"/>
  <c r="L55" i="42"/>
  <c r="AJ54" i="42"/>
  <c r="R55" i="42"/>
  <c r="P55" i="42"/>
  <c r="O55" i="42"/>
  <c r="Q55" i="42"/>
  <c r="C55" i="43"/>
  <c r="E55" i="43"/>
  <c r="D55" i="43"/>
  <c r="G55" i="43"/>
  <c r="F55" i="43"/>
  <c r="B55" i="43"/>
  <c r="H55" i="43"/>
  <c r="G54" i="42"/>
  <c r="B263" i="42"/>
  <c r="H263" i="42"/>
  <c r="G263" i="42"/>
  <c r="E263" i="42"/>
  <c r="C263" i="42"/>
  <c r="F263" i="42"/>
  <c r="D263" i="42"/>
  <c r="I185" i="43"/>
  <c r="F419" i="42"/>
  <c r="C419" i="42"/>
  <c r="E419" i="42"/>
  <c r="B419" i="42"/>
  <c r="D419" i="42"/>
  <c r="H419" i="42"/>
  <c r="G419" i="42"/>
  <c r="I211" i="43"/>
  <c r="G159" i="42"/>
  <c r="C159" i="42"/>
  <c r="E159" i="42"/>
  <c r="D159" i="42"/>
  <c r="F159" i="42"/>
  <c r="H159" i="42"/>
  <c r="B159" i="42"/>
  <c r="I263" i="43"/>
  <c r="D211" i="42"/>
  <c r="B211" i="42"/>
  <c r="G211" i="42"/>
  <c r="E211" i="42"/>
  <c r="C211" i="42"/>
  <c r="F211" i="42"/>
  <c r="H211" i="42"/>
  <c r="I341" i="43"/>
  <c r="D14" i="42"/>
  <c r="D54" i="42"/>
  <c r="I367" i="43"/>
  <c r="E315" i="42"/>
  <c r="G315" i="42"/>
  <c r="F315" i="42"/>
  <c r="B315" i="42"/>
  <c r="H315" i="42"/>
  <c r="D315" i="42"/>
  <c r="C315" i="42"/>
  <c r="S55" i="43"/>
  <c r="AJ55" i="43" s="1"/>
  <c r="H289" i="42"/>
  <c r="F289" i="42"/>
  <c r="E289" i="42"/>
  <c r="D289" i="42"/>
  <c r="G289" i="42"/>
  <c r="B289" i="42"/>
  <c r="C289" i="42"/>
  <c r="I185" i="42" l="1"/>
  <c r="I263" i="42"/>
  <c r="I445" i="42"/>
  <c r="I289" i="42"/>
  <c r="I367" i="42"/>
  <c r="I159" i="42"/>
  <c r="I55" i="43"/>
  <c r="I419" i="42"/>
  <c r="I341" i="42"/>
  <c r="I237" i="42"/>
  <c r="I315" i="42"/>
  <c r="I211" i="42"/>
  <c r="S55" i="42"/>
  <c r="AJ55" i="42" s="1"/>
  <c r="G55" i="42"/>
  <c r="F55" i="42"/>
  <c r="C55" i="42"/>
  <c r="B55" i="42"/>
  <c r="E55" i="42"/>
  <c r="D55" i="42"/>
  <c r="H55" i="42"/>
  <c r="I393" i="42"/>
  <c r="I55" i="42" l="1"/>
  <c r="B102" i="41" l="1"/>
  <c r="I596" i="41"/>
  <c r="B101" i="41"/>
  <c r="I595" i="41"/>
  <c r="I595" i="35"/>
  <c r="I596" i="35"/>
  <c r="B102" i="35"/>
  <c r="D102" i="41"/>
  <c r="D24" i="41" s="1"/>
  <c r="D101" i="41"/>
  <c r="D23" i="41" s="1"/>
  <c r="B102" i="8" l="1"/>
  <c r="I596" i="8"/>
  <c r="L102" i="41"/>
  <c r="S596" i="41"/>
  <c r="I595" i="8"/>
  <c r="B23" i="41"/>
  <c r="B24" i="35"/>
  <c r="L101" i="41"/>
  <c r="S595" i="41"/>
  <c r="B24" i="41"/>
  <c r="C50" i="8"/>
  <c r="C24" i="8" s="1"/>
  <c r="N101" i="41"/>
  <c r="N23" i="41" s="1"/>
  <c r="N102" i="41"/>
  <c r="N24" i="41" s="1"/>
  <c r="E50" i="8"/>
  <c r="E24" i="8" s="1"/>
  <c r="D50" i="8"/>
  <c r="L23" i="41" l="1"/>
  <c r="L24" i="41"/>
  <c r="I232" i="8"/>
  <c r="I439" i="8" l="1"/>
  <c r="I283" i="8"/>
  <c r="I361" i="8"/>
  <c r="I257" i="8"/>
  <c r="E49" i="8"/>
  <c r="E23" i="8" s="1"/>
  <c r="I335" i="8"/>
  <c r="I153" i="8"/>
  <c r="G49" i="8"/>
  <c r="G23" i="8" s="1"/>
  <c r="H49" i="8"/>
  <c r="H23" i="8" s="1"/>
  <c r="C49" i="8"/>
  <c r="C23" i="8" s="1"/>
  <c r="I309" i="8"/>
  <c r="I128" i="8"/>
  <c r="B50" i="8"/>
  <c r="D49" i="8"/>
  <c r="I127" i="8"/>
  <c r="B49" i="8"/>
  <c r="I388" i="8"/>
  <c r="I179" i="8"/>
  <c r="I205" i="8"/>
  <c r="I413" i="8"/>
  <c r="I258" i="8"/>
  <c r="I231" i="8"/>
  <c r="I387" i="8" l="1"/>
  <c r="B24" i="8"/>
  <c r="I50" i="8"/>
  <c r="I49" i="8"/>
  <c r="I615" i="1" l="1"/>
  <c r="I485" i="1" l="1"/>
  <c r="G43" i="1"/>
  <c r="H43" i="1"/>
  <c r="H17" i="1" s="1"/>
  <c r="H95" i="1"/>
  <c r="G95" i="1"/>
  <c r="I329" i="1"/>
  <c r="I511" i="1" l="1"/>
  <c r="I459" i="1"/>
  <c r="I121" i="1"/>
  <c r="D95" i="1"/>
  <c r="E95" i="1"/>
  <c r="G17" i="1"/>
  <c r="B95" i="1"/>
  <c r="I589" i="1"/>
  <c r="E43" i="1"/>
  <c r="E17" i="1" s="1"/>
  <c r="I563" i="1"/>
  <c r="I537" i="1"/>
  <c r="C43" i="1"/>
  <c r="D43" i="1"/>
  <c r="D17" i="1" s="1"/>
  <c r="C95" i="1"/>
  <c r="I199" i="1"/>
  <c r="I147" i="1"/>
  <c r="I251" i="1"/>
  <c r="I303" i="1"/>
  <c r="I277" i="1"/>
  <c r="I355" i="1"/>
  <c r="I433" i="1"/>
  <c r="I173" i="1"/>
  <c r="I641" i="1" l="1"/>
  <c r="F69" i="1"/>
  <c r="I407" i="1"/>
  <c r="C17" i="1"/>
  <c r="I381" i="1"/>
  <c r="I95" i="1"/>
  <c r="B43" i="1" l="1"/>
  <c r="I43" i="1"/>
  <c r="B17" i="1"/>
  <c r="F94" i="1"/>
  <c r="F17" i="1"/>
  <c r="I69" i="1"/>
  <c r="I17" i="1" l="1"/>
  <c r="H96" i="8" l="1"/>
  <c r="H600" i="8"/>
  <c r="B96" i="8"/>
  <c r="G600" i="8"/>
  <c r="D96" i="1"/>
  <c r="H96" i="1" l="1"/>
  <c r="H600" i="1"/>
  <c r="B18" i="8"/>
  <c r="I590" i="1"/>
  <c r="B96" i="1"/>
  <c r="G600" i="1"/>
  <c r="H106" i="8"/>
  <c r="H18" i="8"/>
  <c r="D96" i="8" l="1"/>
  <c r="I590" i="8"/>
  <c r="D18" i="8" l="1"/>
  <c r="D96" i="35" l="1"/>
  <c r="D600" i="35"/>
  <c r="B96" i="35"/>
  <c r="I590" i="35"/>
  <c r="I600" i="35" s="1"/>
  <c r="B600" i="35"/>
  <c r="E600" i="35"/>
  <c r="H96" i="35"/>
  <c r="H600" i="35"/>
  <c r="G600" i="35"/>
  <c r="D96" i="34"/>
  <c r="D18" i="34" s="1"/>
  <c r="G601" i="35" l="1"/>
  <c r="E601" i="35"/>
  <c r="F601" i="35"/>
  <c r="I601" i="35"/>
  <c r="C601" i="35"/>
  <c r="I590" i="42"/>
  <c r="I600" i="42" s="1"/>
  <c r="B600" i="42"/>
  <c r="B18" i="35"/>
  <c r="H96" i="36"/>
  <c r="H600" i="36"/>
  <c r="H96" i="34"/>
  <c r="H600" i="34"/>
  <c r="D600" i="42"/>
  <c r="B96" i="34"/>
  <c r="I590" i="34"/>
  <c r="D96" i="36"/>
  <c r="D600" i="36"/>
  <c r="I590" i="36"/>
  <c r="I600" i="36" s="1"/>
  <c r="B96" i="36"/>
  <c r="B600" i="36"/>
  <c r="G600" i="42"/>
  <c r="D601" i="35"/>
  <c r="E44" i="32"/>
  <c r="E600" i="42"/>
  <c r="D18" i="35"/>
  <c r="G600" i="36"/>
  <c r="H601" i="35"/>
  <c r="H600" i="42"/>
  <c r="D44" i="32"/>
  <c r="G600" i="34"/>
  <c r="E600" i="36"/>
  <c r="H18" i="35"/>
  <c r="H106" i="35"/>
  <c r="B601" i="35"/>
  <c r="I434" i="32"/>
  <c r="I304" i="32"/>
  <c r="I356" i="32"/>
  <c r="H44" i="32"/>
  <c r="I408" i="32"/>
  <c r="C44" i="1"/>
  <c r="C18" i="1" s="1"/>
  <c r="H44" i="1"/>
  <c r="H18" i="1" s="1"/>
  <c r="I200" i="32"/>
  <c r="I148" i="32"/>
  <c r="G44" i="1"/>
  <c r="I330" i="32"/>
  <c r="I252" i="32"/>
  <c r="I174" i="32"/>
  <c r="I382" i="32"/>
  <c r="C44" i="32"/>
  <c r="C18" i="32" s="1"/>
  <c r="G44" i="32"/>
  <c r="I278" i="32"/>
  <c r="I226" i="32"/>
  <c r="G601" i="36" l="1"/>
  <c r="E44" i="1"/>
  <c r="G600" i="43"/>
  <c r="E600" i="43"/>
  <c r="I601" i="36"/>
  <c r="F601" i="36"/>
  <c r="C601" i="36"/>
  <c r="I590" i="43"/>
  <c r="I600" i="43" s="1"/>
  <c r="B600" i="43"/>
  <c r="D601" i="36"/>
  <c r="B18" i="34"/>
  <c r="L600" i="42"/>
  <c r="O600" i="42"/>
  <c r="E601" i="36"/>
  <c r="N600" i="42"/>
  <c r="H18" i="34"/>
  <c r="H106" i="34"/>
  <c r="D600" i="43"/>
  <c r="R600" i="42"/>
  <c r="D44" i="1"/>
  <c r="D18" i="1" s="1"/>
  <c r="B601" i="36"/>
  <c r="H601" i="36"/>
  <c r="D18" i="36"/>
  <c r="Q600" i="42"/>
  <c r="I122" i="1"/>
  <c r="H600" i="43"/>
  <c r="B44" i="32"/>
  <c r="I122" i="32"/>
  <c r="B18" i="36"/>
  <c r="H18" i="36"/>
  <c r="H106" i="36"/>
  <c r="G601" i="42"/>
  <c r="F601" i="42"/>
  <c r="E601" i="42"/>
  <c r="B601" i="42"/>
  <c r="C601" i="42"/>
  <c r="D601" i="42"/>
  <c r="H601" i="42"/>
  <c r="I148" i="1"/>
  <c r="I408" i="1"/>
  <c r="I174" i="1"/>
  <c r="I434" i="1"/>
  <c r="I304" i="1"/>
  <c r="I330" i="1"/>
  <c r="I278" i="1"/>
  <c r="I382" i="1"/>
  <c r="I252" i="1"/>
  <c r="I356" i="1"/>
  <c r="I200" i="1"/>
  <c r="L600" i="43" l="1"/>
  <c r="I44" i="32"/>
  <c r="R600" i="43"/>
  <c r="I601" i="42"/>
  <c r="B44" i="1"/>
  <c r="H601" i="43"/>
  <c r="F601" i="43"/>
  <c r="E601" i="43"/>
  <c r="D601" i="43"/>
  <c r="C601" i="43"/>
  <c r="G601" i="43"/>
  <c r="B601" i="43"/>
  <c r="D96" i="32"/>
  <c r="D600" i="32"/>
  <c r="D601" i="32" s="1"/>
  <c r="Q600" i="43"/>
  <c r="H96" i="32"/>
  <c r="H600" i="32"/>
  <c r="E600" i="32"/>
  <c r="I590" i="32"/>
  <c r="I600" i="32" s="1"/>
  <c r="B96" i="32"/>
  <c r="B18" i="32" s="1"/>
  <c r="B600" i="32"/>
  <c r="B601" i="32" s="1"/>
  <c r="G600" i="32"/>
  <c r="N600" i="43"/>
  <c r="H601" i="32" l="1"/>
  <c r="G601" i="32"/>
  <c r="D95" i="34"/>
  <c r="D600" i="34"/>
  <c r="C95" i="34"/>
  <c r="C600" i="34"/>
  <c r="H106" i="32"/>
  <c r="H18" i="32"/>
  <c r="D18" i="32"/>
  <c r="I44" i="1"/>
  <c r="B18" i="1"/>
  <c r="E95" i="34"/>
  <c r="E600" i="34"/>
  <c r="F601" i="32"/>
  <c r="I601" i="32"/>
  <c r="C601" i="32"/>
  <c r="I601" i="43"/>
  <c r="I589" i="34"/>
  <c r="I600" i="34" s="1"/>
  <c r="B95" i="34"/>
  <c r="B600" i="34"/>
  <c r="B601" i="34" s="1"/>
  <c r="E601" i="32"/>
  <c r="O600" i="43"/>
  <c r="H601" i="34" l="1"/>
  <c r="I601" i="34"/>
  <c r="F601" i="34"/>
  <c r="G601" i="34"/>
  <c r="C601" i="34"/>
  <c r="B95" i="8"/>
  <c r="C106" i="34"/>
  <c r="C17" i="34"/>
  <c r="D601" i="34"/>
  <c r="I95" i="34"/>
  <c r="B17" i="34"/>
  <c r="D17" i="34"/>
  <c r="E17" i="34"/>
  <c r="E601" i="34"/>
  <c r="E95" i="8"/>
  <c r="E17" i="8" s="1"/>
  <c r="C95" i="8"/>
  <c r="I17" i="34" l="1"/>
  <c r="B17" i="8"/>
  <c r="I121" i="32"/>
  <c r="C17" i="8"/>
  <c r="B43" i="32"/>
  <c r="G43" i="32" l="1"/>
  <c r="G17" i="32" s="1"/>
  <c r="C43" i="32"/>
  <c r="C17" i="32" s="1"/>
  <c r="E43" i="32"/>
  <c r="E17" i="32" s="1"/>
  <c r="I407" i="32"/>
  <c r="D43" i="32"/>
  <c r="D17" i="32" s="1"/>
  <c r="I381" i="32"/>
  <c r="H43" i="32"/>
  <c r="H17" i="32" s="1"/>
  <c r="B17" i="32"/>
  <c r="I17" i="32" s="1"/>
  <c r="I303" i="32"/>
  <c r="I590" i="40"/>
  <c r="I600" i="40" s="1"/>
  <c r="B600" i="40"/>
  <c r="D95" i="8"/>
  <c r="I589" i="8"/>
  <c r="I277" i="32"/>
  <c r="I355" i="32"/>
  <c r="E600" i="40"/>
  <c r="D600" i="40"/>
  <c r="I433" i="32"/>
  <c r="I251" i="32"/>
  <c r="H600" i="40"/>
  <c r="I329" i="32"/>
  <c r="I147" i="32"/>
  <c r="I173" i="32"/>
  <c r="I225" i="32"/>
  <c r="I199" i="32"/>
  <c r="G600" i="40"/>
  <c r="I43" i="32" l="1"/>
  <c r="D17" i="8"/>
  <c r="I17" i="8" s="1"/>
  <c r="I95" i="8"/>
  <c r="H600" i="41"/>
  <c r="N600" i="40"/>
  <c r="C601" i="40"/>
  <c r="B601" i="40"/>
  <c r="G601" i="40"/>
  <c r="D601" i="40"/>
  <c r="H601" i="40"/>
  <c r="E601" i="40"/>
  <c r="F601" i="40"/>
  <c r="D600" i="41"/>
  <c r="I590" i="41"/>
  <c r="I600" i="41" s="1"/>
  <c r="B600" i="41"/>
  <c r="G600" i="41"/>
  <c r="O600" i="40"/>
  <c r="L600" i="40"/>
  <c r="R600" i="40"/>
  <c r="E600" i="41"/>
  <c r="Q600" i="40"/>
  <c r="I601" i="40" l="1"/>
  <c r="L600" i="41"/>
  <c r="N600" i="41"/>
  <c r="O600" i="41"/>
  <c r="Q600" i="41"/>
  <c r="R600" i="41"/>
  <c r="F601" i="41"/>
  <c r="D601" i="41"/>
  <c r="C601" i="41"/>
  <c r="B601" i="41"/>
  <c r="H601" i="41"/>
  <c r="E601" i="41"/>
  <c r="G601" i="41"/>
  <c r="I601" i="41" l="1"/>
  <c r="E652" i="1" l="1"/>
  <c r="D652" i="1"/>
  <c r="C652" i="1"/>
  <c r="D94" i="1" l="1"/>
  <c r="D600" i="1"/>
  <c r="B94" i="1"/>
  <c r="I588" i="1"/>
  <c r="I600" i="1" s="1"/>
  <c r="B600" i="1"/>
  <c r="E94" i="1"/>
  <c r="E600" i="1"/>
  <c r="I640" i="1"/>
  <c r="B652" i="1"/>
  <c r="E94" i="8"/>
  <c r="E16" i="8" s="1"/>
  <c r="E600" i="8"/>
  <c r="G94" i="1"/>
  <c r="G652" i="1"/>
  <c r="C94" i="1"/>
  <c r="C106" i="1" s="1"/>
  <c r="C600" i="1"/>
  <c r="C94" i="8"/>
  <c r="C600" i="8"/>
  <c r="I484" i="1"/>
  <c r="I496" i="1" s="1"/>
  <c r="F496" i="1"/>
  <c r="F497" i="1" s="1"/>
  <c r="I614" i="1"/>
  <c r="D94" i="8"/>
  <c r="D600" i="8"/>
  <c r="H94" i="1"/>
  <c r="H106" i="1" s="1"/>
  <c r="H652" i="1"/>
  <c r="I328" i="1" l="1"/>
  <c r="D42" i="1"/>
  <c r="D16" i="1" s="1"/>
  <c r="I406" i="1"/>
  <c r="I172" i="1"/>
  <c r="I276" i="1"/>
  <c r="I146" i="1"/>
  <c r="I588" i="8"/>
  <c r="I600" i="8" s="1"/>
  <c r="D601" i="8" s="1"/>
  <c r="B94" i="8"/>
  <c r="B600" i="8"/>
  <c r="I354" i="1"/>
  <c r="D497" i="1"/>
  <c r="H497" i="1"/>
  <c r="C497" i="1"/>
  <c r="I497" i="1"/>
  <c r="B497" i="1"/>
  <c r="E497" i="1"/>
  <c r="G497" i="1"/>
  <c r="B601" i="1"/>
  <c r="G42" i="1"/>
  <c r="G16" i="1" s="1"/>
  <c r="I432" i="1"/>
  <c r="C601" i="8"/>
  <c r="I94" i="1"/>
  <c r="F601" i="1"/>
  <c r="I601" i="1"/>
  <c r="G601" i="1"/>
  <c r="H601" i="1"/>
  <c r="B42" i="1"/>
  <c r="I120" i="1"/>
  <c r="E42" i="1"/>
  <c r="E16" i="1" s="1"/>
  <c r="D16" i="8"/>
  <c r="C16" i="8"/>
  <c r="C106" i="8"/>
  <c r="H42" i="1"/>
  <c r="H16" i="1" s="1"/>
  <c r="C601" i="1"/>
  <c r="D601" i="1"/>
  <c r="I198" i="1"/>
  <c r="I458" i="1"/>
  <c r="I470" i="1" s="1"/>
  <c r="F470" i="1"/>
  <c r="F471" i="1" s="1"/>
  <c r="I250" i="1"/>
  <c r="C42" i="1"/>
  <c r="C16" i="1" s="1"/>
  <c r="I302" i="1"/>
  <c r="E601" i="1"/>
  <c r="B601" i="8" l="1"/>
  <c r="I510" i="1"/>
  <c r="I522" i="1" s="1"/>
  <c r="F522" i="1"/>
  <c r="F523" i="1" s="1"/>
  <c r="F68" i="1"/>
  <c r="I562" i="1"/>
  <c r="I574" i="1" s="1"/>
  <c r="F574" i="1"/>
  <c r="F575" i="1" s="1"/>
  <c r="I94" i="8"/>
  <c r="B16" i="8"/>
  <c r="I536" i="1"/>
  <c r="I548" i="1" s="1"/>
  <c r="F548" i="1"/>
  <c r="I42" i="1"/>
  <c r="B16" i="1"/>
  <c r="E601" i="8"/>
  <c r="F601" i="8"/>
  <c r="I601" i="8"/>
  <c r="G601" i="8"/>
  <c r="H601" i="8"/>
  <c r="I380" i="1"/>
  <c r="I471" i="1"/>
  <c r="D471" i="1"/>
  <c r="C471" i="1"/>
  <c r="E471" i="1"/>
  <c r="B471" i="1"/>
  <c r="G471" i="1"/>
  <c r="H471" i="1"/>
  <c r="F89" i="1"/>
  <c r="I635" i="1"/>
  <c r="I652" i="1" s="1"/>
  <c r="F652" i="1"/>
  <c r="F653" i="1" s="1"/>
  <c r="E653" i="1" l="1"/>
  <c r="I653" i="1"/>
  <c r="D653" i="1"/>
  <c r="C653" i="1"/>
  <c r="G653" i="1"/>
  <c r="H653" i="1"/>
  <c r="B653" i="1"/>
  <c r="F11" i="1"/>
  <c r="I89" i="1"/>
  <c r="F106" i="1"/>
  <c r="G575" i="1"/>
  <c r="B575" i="1"/>
  <c r="C575" i="1"/>
  <c r="E575" i="1"/>
  <c r="H575" i="1"/>
  <c r="I575" i="1"/>
  <c r="D575" i="1"/>
  <c r="I484" i="8"/>
  <c r="F68" i="8"/>
  <c r="I68" i="1"/>
  <c r="F16" i="1"/>
  <c r="I16" i="1" s="1"/>
  <c r="F80" i="1"/>
  <c r="C523" i="1"/>
  <c r="D523" i="1"/>
  <c r="I523" i="1"/>
  <c r="B523" i="1"/>
  <c r="H523" i="1"/>
  <c r="G523" i="1"/>
  <c r="E523" i="1"/>
  <c r="I11" i="1" l="1"/>
  <c r="F28" i="1"/>
  <c r="I68" i="8"/>
  <c r="F16" i="8"/>
  <c r="I16" i="8" s="1"/>
  <c r="F81" i="1"/>
  <c r="I80" i="1"/>
  <c r="I81" i="1" l="1"/>
  <c r="B81" i="1"/>
  <c r="E81" i="1"/>
  <c r="H81" i="1"/>
  <c r="G81" i="1"/>
  <c r="C81" i="1"/>
  <c r="D81" i="1"/>
  <c r="I645" i="43" l="1"/>
  <c r="I652" i="43" s="1"/>
  <c r="B99" i="43"/>
  <c r="B652" i="43"/>
  <c r="S645" i="43" l="1"/>
  <c r="S652" i="43" s="1"/>
  <c r="L99" i="43"/>
  <c r="L652" i="43"/>
  <c r="B21" i="43"/>
  <c r="E653" i="43"/>
  <c r="D653" i="43"/>
  <c r="C653" i="43"/>
  <c r="H653" i="43"/>
  <c r="G653" i="43"/>
  <c r="F653" i="43"/>
  <c r="B653" i="43"/>
  <c r="I653" i="43" l="1"/>
  <c r="L21" i="43"/>
  <c r="P653" i="43"/>
  <c r="O653" i="43"/>
  <c r="M653" i="43"/>
  <c r="L653" i="43"/>
  <c r="S653" i="43" s="1"/>
  <c r="R653" i="43"/>
  <c r="N653" i="43"/>
  <c r="Q653" i="43"/>
  <c r="I623" i="5" l="1"/>
  <c r="D103" i="5"/>
  <c r="D626" i="5"/>
  <c r="I623" i="7"/>
  <c r="D103" i="7"/>
  <c r="D626" i="7"/>
  <c r="I623" i="6"/>
  <c r="D103" i="6"/>
  <c r="D626" i="6"/>
  <c r="I623" i="4"/>
  <c r="D103" i="4"/>
  <c r="D626" i="4"/>
  <c r="D106" i="4" l="1"/>
  <c r="I103" i="4"/>
  <c r="D25" i="4"/>
  <c r="D106" i="7"/>
  <c r="I103" i="7"/>
  <c r="D25" i="7"/>
  <c r="B101" i="36"/>
  <c r="B626" i="36"/>
  <c r="I623" i="3"/>
  <c r="D103" i="3"/>
  <c r="D626" i="3"/>
  <c r="B101" i="34"/>
  <c r="B626" i="34"/>
  <c r="B101" i="1"/>
  <c r="B626" i="1"/>
  <c r="D106" i="6"/>
  <c r="I103" i="6"/>
  <c r="D25" i="6"/>
  <c r="B101" i="32"/>
  <c r="B626" i="32"/>
  <c r="B626" i="35"/>
  <c r="B101" i="35"/>
  <c r="I623" i="2"/>
  <c r="D103" i="2"/>
  <c r="D626" i="2"/>
  <c r="D106" i="5"/>
  <c r="I103" i="5"/>
  <c r="D25" i="5"/>
  <c r="I25" i="7" l="1"/>
  <c r="D28" i="7"/>
  <c r="I622" i="32"/>
  <c r="D102" i="32"/>
  <c r="I622" i="35"/>
  <c r="D102" i="35"/>
  <c r="B23" i="35"/>
  <c r="B106" i="35"/>
  <c r="I25" i="5"/>
  <c r="D28" i="5"/>
  <c r="B23" i="1"/>
  <c r="B106" i="1"/>
  <c r="I25" i="4"/>
  <c r="D28" i="4"/>
  <c r="I622" i="36"/>
  <c r="D102" i="36"/>
  <c r="D106" i="3"/>
  <c r="I103" i="3"/>
  <c r="D25" i="3"/>
  <c r="D101" i="1"/>
  <c r="I101" i="1" s="1"/>
  <c r="D626" i="1"/>
  <c r="I621" i="1"/>
  <c r="I622" i="34"/>
  <c r="D102" i="34"/>
  <c r="B23" i="32"/>
  <c r="B106" i="32"/>
  <c r="D101" i="34"/>
  <c r="D626" i="34"/>
  <c r="D101" i="36"/>
  <c r="D626" i="36"/>
  <c r="B626" i="8"/>
  <c r="B101" i="8"/>
  <c r="I101" i="34"/>
  <c r="B23" i="34"/>
  <c r="B106" i="34"/>
  <c r="I101" i="36"/>
  <c r="B23" i="36"/>
  <c r="I622" i="8"/>
  <c r="D102" i="8"/>
  <c r="D25" i="2"/>
  <c r="D106" i="2"/>
  <c r="I103" i="2"/>
  <c r="I25" i="6"/>
  <c r="D28" i="6"/>
  <c r="I621" i="34"/>
  <c r="I621" i="36"/>
  <c r="D23" i="36" l="1"/>
  <c r="D106" i="36"/>
  <c r="I102" i="34"/>
  <c r="D24" i="34"/>
  <c r="I24" i="34" s="1"/>
  <c r="D101" i="32"/>
  <c r="D626" i="32"/>
  <c r="I621" i="32"/>
  <c r="I23" i="34"/>
  <c r="I622" i="1"/>
  <c r="D102" i="1"/>
  <c r="I25" i="3"/>
  <c r="D28" i="3"/>
  <c r="I25" i="2"/>
  <c r="D28" i="2"/>
  <c r="I102" i="32"/>
  <c r="D24" i="32"/>
  <c r="I24" i="32" s="1"/>
  <c r="D23" i="1"/>
  <c r="I23" i="1" s="1"/>
  <c r="D106" i="1"/>
  <c r="I102" i="8"/>
  <c r="D24" i="8"/>
  <c r="I24" i="8" s="1"/>
  <c r="B23" i="8"/>
  <c r="B106" i="8"/>
  <c r="D24" i="35"/>
  <c r="I24" i="35" s="1"/>
  <c r="I102" i="35"/>
  <c r="D23" i="34"/>
  <c r="D106" i="34"/>
  <c r="D24" i="36"/>
  <c r="I24" i="36" s="1"/>
  <c r="I102" i="36"/>
  <c r="I23" i="36"/>
  <c r="D101" i="35"/>
  <c r="D626" i="35"/>
  <c r="I621" i="35"/>
  <c r="D23" i="32" l="1"/>
  <c r="I23" i="32" s="1"/>
  <c r="D106" i="32"/>
  <c r="I101" i="32"/>
  <c r="I102" i="1"/>
  <c r="D24" i="1"/>
  <c r="I24" i="1" s="1"/>
  <c r="D101" i="8"/>
  <c r="D626" i="8"/>
  <c r="I621" i="8"/>
  <c r="D23" i="35"/>
  <c r="I23" i="35" s="1"/>
  <c r="D106" i="35"/>
  <c r="I101" i="35"/>
  <c r="D23" i="8" l="1"/>
  <c r="I23" i="8" s="1"/>
  <c r="D106" i="8"/>
  <c r="I101" i="8"/>
  <c r="I645" i="36" l="1"/>
  <c r="I652" i="36" s="1"/>
  <c r="B99" i="36"/>
  <c r="B652" i="36"/>
  <c r="B653" i="36" s="1"/>
  <c r="I99" i="36" l="1"/>
  <c r="B21" i="36"/>
  <c r="B106" i="36"/>
  <c r="I653" i="36"/>
  <c r="F653" i="36"/>
  <c r="C653" i="36"/>
  <c r="E653" i="36"/>
  <c r="D653" i="36"/>
  <c r="H653" i="36"/>
  <c r="G653" i="36"/>
  <c r="I645" i="41" l="1"/>
  <c r="I652" i="41" s="1"/>
  <c r="B99" i="41"/>
  <c r="B652" i="41"/>
  <c r="S645" i="41" l="1"/>
  <c r="S652" i="41" s="1"/>
  <c r="L99" i="41"/>
  <c r="L652" i="41"/>
  <c r="B21" i="41"/>
  <c r="B653" i="41"/>
  <c r="H653" i="41"/>
  <c r="G653" i="41"/>
  <c r="F653" i="41"/>
  <c r="E653" i="41"/>
  <c r="C653" i="41"/>
  <c r="D653" i="41"/>
  <c r="I653" i="41" l="1"/>
  <c r="L21" i="41"/>
  <c r="N653" i="41"/>
  <c r="L653" i="41"/>
  <c r="R653" i="41"/>
  <c r="P653" i="41"/>
  <c r="O653" i="41"/>
  <c r="M653" i="41"/>
  <c r="Q653" i="41"/>
  <c r="S653" i="41" l="1"/>
  <c r="I645" i="40" l="1"/>
  <c r="I652" i="40" s="1"/>
  <c r="B99" i="40"/>
  <c r="B652" i="40"/>
  <c r="S645" i="40" l="1"/>
  <c r="S652" i="40" s="1"/>
  <c r="L99" i="40"/>
  <c r="L652" i="40"/>
  <c r="B21" i="40"/>
  <c r="E653" i="40"/>
  <c r="D653" i="40"/>
  <c r="C653" i="40"/>
  <c r="B653" i="40"/>
  <c r="G653" i="40"/>
  <c r="H653" i="40"/>
  <c r="F653" i="40"/>
  <c r="L21" i="40" l="1"/>
  <c r="I653" i="40"/>
  <c r="R653" i="40"/>
  <c r="P653" i="40"/>
  <c r="O653" i="40"/>
  <c r="N653" i="40"/>
  <c r="L653" i="40"/>
  <c r="Q653" i="40"/>
  <c r="M653" i="40"/>
  <c r="S653" i="40" l="1"/>
  <c r="G87" i="40"/>
  <c r="G9" i="40" s="1"/>
  <c r="G87" i="42"/>
  <c r="G9" i="42" s="1"/>
  <c r="G87" i="46"/>
  <c r="G9" i="46" s="1"/>
  <c r="G87" i="41"/>
  <c r="G9" i="41" s="1"/>
  <c r="G87" i="43"/>
  <c r="G9" i="43" s="1"/>
  <c r="E87" i="41"/>
  <c r="E9" i="41" s="1"/>
  <c r="E87" i="43"/>
  <c r="E9" i="43" s="1"/>
  <c r="E87" i="40"/>
  <c r="E9" i="40" s="1"/>
  <c r="E87" i="42"/>
  <c r="E9" i="42" s="1"/>
  <c r="E87" i="46"/>
  <c r="E9" i="46" s="1"/>
  <c r="G105" i="40"/>
  <c r="G27" i="40" s="1"/>
  <c r="G105" i="42"/>
  <c r="G27" i="42" s="1"/>
  <c r="G105" i="46"/>
  <c r="G27" i="46" s="1"/>
  <c r="G105" i="41"/>
  <c r="G27" i="41" s="1"/>
  <c r="G105" i="43"/>
  <c r="G27" i="43" s="1"/>
  <c r="E105" i="41"/>
  <c r="E27" i="41" s="1"/>
  <c r="E105" i="43"/>
  <c r="E27" i="43" s="1"/>
  <c r="E105" i="40"/>
  <c r="E27" i="40" s="1"/>
  <c r="E105" i="42"/>
  <c r="E27" i="42" s="1"/>
  <c r="E105" i="46"/>
  <c r="E27" i="46" s="1"/>
  <c r="H92" i="41"/>
  <c r="H14" i="41" s="1"/>
  <c r="H92" i="43"/>
  <c r="H14" i="43" s="1"/>
  <c r="H92" i="40"/>
  <c r="H14" i="40" s="1"/>
  <c r="H92" i="42"/>
  <c r="H14" i="42" s="1"/>
  <c r="H92" i="46"/>
  <c r="H14" i="46" s="1"/>
  <c r="H93" i="41"/>
  <c r="H15" i="41" s="1"/>
  <c r="H93" i="43"/>
  <c r="H15" i="43" s="1"/>
  <c r="H93" i="40"/>
  <c r="H15" i="40" s="1"/>
  <c r="H93" i="42"/>
  <c r="H15" i="42" s="1"/>
  <c r="H93" i="46"/>
  <c r="H15" i="46" s="1"/>
  <c r="E91" i="41"/>
  <c r="E13" i="41" s="1"/>
  <c r="E91" i="43"/>
  <c r="E13" i="43" s="1"/>
  <c r="E91" i="40"/>
  <c r="E13" i="40" s="1"/>
  <c r="E91" i="42"/>
  <c r="E13" i="42" s="1"/>
  <c r="E91" i="46"/>
  <c r="E13" i="46" s="1"/>
  <c r="G91" i="40"/>
  <c r="G13" i="40" s="1"/>
  <c r="G91" i="42"/>
  <c r="G13" i="42" s="1"/>
  <c r="G91" i="46"/>
  <c r="G13" i="46" s="1"/>
  <c r="G91" i="41"/>
  <c r="G13" i="41" s="1"/>
  <c r="G91" i="43"/>
  <c r="G13" i="43" s="1"/>
  <c r="G90" i="40"/>
  <c r="G12" i="40" s="1"/>
  <c r="G90" i="42"/>
  <c r="G12" i="42" s="1"/>
  <c r="G90" i="46"/>
  <c r="G12" i="46" s="1"/>
  <c r="G90" i="41"/>
  <c r="G12" i="41" s="1"/>
  <c r="G90" i="43"/>
  <c r="G12" i="43" s="1"/>
  <c r="E90" i="41"/>
  <c r="E12" i="41" s="1"/>
  <c r="E90" i="43"/>
  <c r="E12" i="43" s="1"/>
  <c r="E90" i="40"/>
  <c r="E12" i="40" s="1"/>
  <c r="E90" i="42"/>
  <c r="E12" i="42" s="1"/>
  <c r="E90" i="46"/>
  <c r="E12" i="46" s="1"/>
  <c r="H94" i="41"/>
  <c r="H16" i="41" s="1"/>
  <c r="H94" i="43"/>
  <c r="H16" i="43" s="1"/>
  <c r="H94" i="40"/>
  <c r="H16" i="40" s="1"/>
  <c r="H94" i="42"/>
  <c r="H16" i="42" s="1"/>
  <c r="H94" i="46"/>
  <c r="H16" i="46" s="1"/>
  <c r="H88" i="41"/>
  <c r="H10" i="41" s="1"/>
  <c r="H88" i="43"/>
  <c r="H10" i="43" s="1"/>
  <c r="H88" i="40"/>
  <c r="H10" i="40" s="1"/>
  <c r="H88" i="42"/>
  <c r="H10" i="42" s="1"/>
  <c r="H88" i="46"/>
  <c r="H10" i="46" s="1"/>
  <c r="H95" i="41"/>
  <c r="H17" i="41" s="1"/>
  <c r="H95" i="43"/>
  <c r="H17" i="43" s="1"/>
  <c r="H95" i="40"/>
  <c r="H17" i="40" s="1"/>
  <c r="H95" i="42"/>
  <c r="H17" i="42" s="1"/>
  <c r="H95" i="46"/>
  <c r="H17" i="46" s="1"/>
  <c r="H104" i="41"/>
  <c r="H26" i="41" s="1"/>
  <c r="H104" i="43"/>
  <c r="H26" i="43" s="1"/>
  <c r="H104" i="40"/>
  <c r="H26" i="40" s="1"/>
  <c r="H104" i="42"/>
  <c r="H26" i="42" s="1"/>
  <c r="H104" i="46"/>
  <c r="H26" i="46" s="1"/>
  <c r="E100" i="41"/>
  <c r="E22" i="41" s="1"/>
  <c r="E100" i="43"/>
  <c r="E22" i="43" s="1"/>
  <c r="E100" i="40"/>
  <c r="E22" i="40" s="1"/>
  <c r="E100" i="42"/>
  <c r="E22" i="42" s="1"/>
  <c r="E100" i="46"/>
  <c r="E22" i="46" s="1"/>
  <c r="G100" i="40"/>
  <c r="G22" i="40" s="1"/>
  <c r="G100" i="42"/>
  <c r="G22" i="42" s="1"/>
  <c r="G100" i="46"/>
  <c r="G22" i="46" s="1"/>
  <c r="G100" i="41"/>
  <c r="G22" i="41" s="1"/>
  <c r="G100" i="43"/>
  <c r="G22" i="43" s="1"/>
  <c r="G98" i="40"/>
  <c r="G20" i="40" s="1"/>
  <c r="G98" i="42"/>
  <c r="G20" i="42" s="1"/>
  <c r="G98" i="46"/>
  <c r="G20" i="46" s="1"/>
  <c r="G98" i="41"/>
  <c r="G20" i="41" s="1"/>
  <c r="G98" i="43"/>
  <c r="G20" i="43" s="1"/>
  <c r="E98" i="41"/>
  <c r="E20" i="41" s="1"/>
  <c r="E98" i="43"/>
  <c r="E20" i="43" s="1"/>
  <c r="E98" i="40"/>
  <c r="E20" i="40" s="1"/>
  <c r="E98" i="42"/>
  <c r="E20" i="42" s="1"/>
  <c r="E98" i="46"/>
  <c r="E20" i="46" s="1"/>
  <c r="G99" i="40"/>
  <c r="G21" i="40" s="1"/>
  <c r="G99" i="42"/>
  <c r="G21" i="42" s="1"/>
  <c r="G99" i="46"/>
  <c r="G21" i="46" s="1"/>
  <c r="G99" i="41"/>
  <c r="G21" i="41" s="1"/>
  <c r="G99" i="43"/>
  <c r="G21" i="43" s="1"/>
  <c r="E99" i="41"/>
  <c r="E21" i="41" s="1"/>
  <c r="E99" i="43"/>
  <c r="E21" i="43" s="1"/>
  <c r="E99" i="40"/>
  <c r="E21" i="40" s="1"/>
  <c r="E99" i="42"/>
  <c r="E21" i="42" s="1"/>
  <c r="E99" i="46"/>
  <c r="E21" i="46" s="1"/>
  <c r="G102" i="40"/>
  <c r="G24" i="40" s="1"/>
  <c r="G102" i="42"/>
  <c r="G24" i="42" s="1"/>
  <c r="G102" i="46"/>
  <c r="G24" i="46" s="1"/>
  <c r="G102" i="41"/>
  <c r="G24" i="41" s="1"/>
  <c r="G102" i="43"/>
  <c r="G24" i="43" s="1"/>
  <c r="E102" i="41"/>
  <c r="E24" i="41" s="1"/>
  <c r="E102" i="43"/>
  <c r="E24" i="43" s="1"/>
  <c r="E102" i="40"/>
  <c r="E24" i="40" s="1"/>
  <c r="E102" i="42"/>
  <c r="E24" i="42" s="1"/>
  <c r="E102" i="46"/>
  <c r="E24" i="46" s="1"/>
  <c r="H87" i="41"/>
  <c r="H9" i="41" s="1"/>
  <c r="H87" i="43"/>
  <c r="H9" i="43" s="1"/>
  <c r="H87" i="40"/>
  <c r="H9" i="40" s="1"/>
  <c r="H87" i="42"/>
  <c r="H9" i="42" s="1"/>
  <c r="H87" i="46"/>
  <c r="H9" i="46" s="1"/>
  <c r="H105" i="41"/>
  <c r="H27" i="41" s="1"/>
  <c r="H105" i="43"/>
  <c r="H27" i="43" s="1"/>
  <c r="H105" i="40"/>
  <c r="H27" i="40" s="1"/>
  <c r="H105" i="42"/>
  <c r="H27" i="42" s="1"/>
  <c r="H105" i="46"/>
  <c r="H27" i="46" s="1"/>
  <c r="E92" i="41"/>
  <c r="E14" i="41" s="1"/>
  <c r="E92" i="43"/>
  <c r="E14" i="43" s="1"/>
  <c r="E92" i="40"/>
  <c r="E14" i="40" s="1"/>
  <c r="E92" i="42"/>
  <c r="E14" i="42" s="1"/>
  <c r="E92" i="46"/>
  <c r="E14" i="46" s="1"/>
  <c r="G92" i="40"/>
  <c r="G14" i="40" s="1"/>
  <c r="G92" i="42"/>
  <c r="G14" i="42" s="1"/>
  <c r="G92" i="46"/>
  <c r="G14" i="46" s="1"/>
  <c r="G92" i="41"/>
  <c r="G14" i="41" s="1"/>
  <c r="G92" i="43"/>
  <c r="G14" i="43" s="1"/>
  <c r="G93" i="40"/>
  <c r="G15" i="40" s="1"/>
  <c r="G93" i="42"/>
  <c r="G15" i="42" s="1"/>
  <c r="G93" i="46"/>
  <c r="G15" i="46" s="1"/>
  <c r="G93" i="41"/>
  <c r="G15" i="41" s="1"/>
  <c r="G93" i="43"/>
  <c r="G15" i="43" s="1"/>
  <c r="E93" i="41"/>
  <c r="E15" i="41" s="1"/>
  <c r="E93" i="43"/>
  <c r="E15" i="43" s="1"/>
  <c r="E93" i="40"/>
  <c r="E15" i="40" s="1"/>
  <c r="E93" i="42"/>
  <c r="E15" i="42" s="1"/>
  <c r="E93" i="46"/>
  <c r="E15" i="46" s="1"/>
  <c r="H91" i="41"/>
  <c r="H13" i="41" s="1"/>
  <c r="H91" i="43"/>
  <c r="H13" i="43" s="1"/>
  <c r="H91" i="40"/>
  <c r="H13" i="40" s="1"/>
  <c r="H91" i="42"/>
  <c r="H13" i="42" s="1"/>
  <c r="H91" i="46"/>
  <c r="H13" i="46" s="1"/>
  <c r="H90" i="41"/>
  <c r="H12" i="41" s="1"/>
  <c r="H90" i="43"/>
  <c r="H12" i="43" s="1"/>
  <c r="H90" i="40"/>
  <c r="H12" i="40" s="1"/>
  <c r="H90" i="42"/>
  <c r="H12" i="42" s="1"/>
  <c r="H90" i="46"/>
  <c r="H12" i="46" s="1"/>
  <c r="H89" i="41"/>
  <c r="H11" i="41" s="1"/>
  <c r="H89" i="43"/>
  <c r="H11" i="43" s="1"/>
  <c r="H89" i="40"/>
  <c r="H11" i="40" s="1"/>
  <c r="H89" i="42"/>
  <c r="H11" i="42" s="1"/>
  <c r="H89" i="46"/>
  <c r="H11" i="46" s="1"/>
  <c r="E89" i="41"/>
  <c r="E11" i="41" s="1"/>
  <c r="E89" i="43"/>
  <c r="E11" i="43" s="1"/>
  <c r="E89" i="40"/>
  <c r="E11" i="40" s="1"/>
  <c r="E89" i="42"/>
  <c r="E11" i="42" s="1"/>
  <c r="E89" i="46"/>
  <c r="E11" i="46" s="1"/>
  <c r="G89" i="40"/>
  <c r="G11" i="40" s="1"/>
  <c r="G89" i="42"/>
  <c r="G11" i="42" s="1"/>
  <c r="G89" i="46"/>
  <c r="G11" i="46" s="1"/>
  <c r="G89" i="41"/>
  <c r="G11" i="41" s="1"/>
  <c r="G89" i="43"/>
  <c r="G11" i="43" s="1"/>
  <c r="G94" i="40"/>
  <c r="G16" i="40" s="1"/>
  <c r="G94" i="42"/>
  <c r="G16" i="42" s="1"/>
  <c r="G94" i="46"/>
  <c r="G16" i="46" s="1"/>
  <c r="G94" i="41"/>
  <c r="G16" i="41" s="1"/>
  <c r="G94" i="43"/>
  <c r="G16" i="43" s="1"/>
  <c r="E94" i="41"/>
  <c r="E16" i="41" s="1"/>
  <c r="E94" i="43"/>
  <c r="E16" i="43" s="1"/>
  <c r="E94" i="40"/>
  <c r="E16" i="40" s="1"/>
  <c r="E94" i="42"/>
  <c r="E16" i="42" s="1"/>
  <c r="E94" i="46"/>
  <c r="E16" i="46" s="1"/>
  <c r="E88" i="41"/>
  <c r="E10" i="41" s="1"/>
  <c r="E88" i="43"/>
  <c r="E10" i="43" s="1"/>
  <c r="E88" i="40"/>
  <c r="E10" i="40" s="1"/>
  <c r="E88" i="42"/>
  <c r="E10" i="42" s="1"/>
  <c r="E88" i="46"/>
  <c r="E10" i="46" s="1"/>
  <c r="G88" i="40"/>
  <c r="G10" i="40" s="1"/>
  <c r="G88" i="42"/>
  <c r="G10" i="42" s="1"/>
  <c r="G88" i="46"/>
  <c r="G10" i="46" s="1"/>
  <c r="G88" i="41"/>
  <c r="G10" i="41" s="1"/>
  <c r="G88" i="43"/>
  <c r="G10" i="43" s="1"/>
  <c r="G95" i="40"/>
  <c r="G17" i="40" s="1"/>
  <c r="G95" i="42"/>
  <c r="G17" i="42" s="1"/>
  <c r="G95" i="46"/>
  <c r="G17" i="46" s="1"/>
  <c r="G95" i="41"/>
  <c r="G17" i="41" s="1"/>
  <c r="G95" i="43"/>
  <c r="G17" i="43" s="1"/>
  <c r="E95" i="41"/>
  <c r="E17" i="41" s="1"/>
  <c r="E95" i="43"/>
  <c r="E17" i="43" s="1"/>
  <c r="E95" i="40"/>
  <c r="E17" i="40" s="1"/>
  <c r="E95" i="42"/>
  <c r="E17" i="42" s="1"/>
  <c r="E95" i="46"/>
  <c r="E17" i="46" s="1"/>
  <c r="E104" i="41"/>
  <c r="E26" i="41" s="1"/>
  <c r="E104" i="43"/>
  <c r="E26" i="43" s="1"/>
  <c r="E104" i="40"/>
  <c r="E26" i="40" s="1"/>
  <c r="E104" i="42"/>
  <c r="E26" i="42" s="1"/>
  <c r="E104" i="46"/>
  <c r="E26" i="46" s="1"/>
  <c r="G104" i="40"/>
  <c r="G26" i="40" s="1"/>
  <c r="G104" i="42"/>
  <c r="G26" i="42" s="1"/>
  <c r="G104" i="46"/>
  <c r="G26" i="46" s="1"/>
  <c r="G104" i="41"/>
  <c r="G26" i="41" s="1"/>
  <c r="G104" i="43"/>
  <c r="G26" i="43" s="1"/>
  <c r="H100" i="41"/>
  <c r="H22" i="41" s="1"/>
  <c r="H100" i="43"/>
  <c r="H22" i="43" s="1"/>
  <c r="H100" i="40"/>
  <c r="H22" i="40" s="1"/>
  <c r="H100" i="42"/>
  <c r="H22" i="42" s="1"/>
  <c r="H100" i="46"/>
  <c r="H22" i="46" s="1"/>
  <c r="H98" i="41"/>
  <c r="H20" i="41" s="1"/>
  <c r="H98" i="43"/>
  <c r="H20" i="43" s="1"/>
  <c r="H98" i="40"/>
  <c r="H20" i="40" s="1"/>
  <c r="H98" i="42"/>
  <c r="H20" i="42" s="1"/>
  <c r="H98" i="46"/>
  <c r="H20" i="46" s="1"/>
  <c r="H99" i="41"/>
  <c r="H21" i="41" s="1"/>
  <c r="H99" i="43"/>
  <c r="H21" i="43" s="1"/>
  <c r="H99" i="40"/>
  <c r="H21" i="40" s="1"/>
  <c r="H99" i="42"/>
  <c r="H21" i="42" s="1"/>
  <c r="H99" i="46"/>
  <c r="H21" i="46" s="1"/>
  <c r="H102" i="41"/>
  <c r="H24" i="41" s="1"/>
  <c r="H102" i="43"/>
  <c r="H24" i="43" s="1"/>
  <c r="H102" i="40"/>
  <c r="H24" i="40" s="1"/>
  <c r="H102" i="42"/>
  <c r="H24" i="42" s="1"/>
  <c r="H102" i="46"/>
  <c r="H24" i="46" s="1"/>
  <c r="H97" i="41"/>
  <c r="H19" i="41" s="1"/>
  <c r="H97" i="43"/>
  <c r="H19" i="43" s="1"/>
  <c r="H97" i="40"/>
  <c r="H19" i="40" s="1"/>
  <c r="H97" i="42"/>
  <c r="H19" i="42" s="1"/>
  <c r="H97" i="46"/>
  <c r="H19" i="46" s="1"/>
  <c r="E97" i="41"/>
  <c r="E19" i="41" s="1"/>
  <c r="E97" i="43"/>
  <c r="E19" i="43" s="1"/>
  <c r="E97" i="40"/>
  <c r="E19" i="40" s="1"/>
  <c r="E97" i="42"/>
  <c r="E19" i="42" s="1"/>
  <c r="E97" i="46"/>
  <c r="E19" i="46" s="1"/>
  <c r="G97" i="40"/>
  <c r="G19" i="40" s="1"/>
  <c r="G97" i="42"/>
  <c r="G19" i="42" s="1"/>
  <c r="G97" i="46"/>
  <c r="G19" i="46" s="1"/>
  <c r="G97" i="41"/>
  <c r="G19" i="41" s="1"/>
  <c r="G97" i="43"/>
  <c r="G19" i="43" s="1"/>
  <c r="H96" i="41" l="1"/>
  <c r="H18" i="41" s="1"/>
  <c r="H96" i="42"/>
  <c r="H18" i="42" s="1"/>
  <c r="Q97" i="41"/>
  <c r="Q19" i="41" s="1"/>
  <c r="Q97" i="42"/>
  <c r="Q19" i="42" s="1"/>
  <c r="O97" i="46"/>
  <c r="O19" i="46" s="1"/>
  <c r="O97" i="40"/>
  <c r="O19" i="40" s="1"/>
  <c r="O97" i="41"/>
  <c r="O19" i="41" s="1"/>
  <c r="R97" i="42"/>
  <c r="R19" i="42" s="1"/>
  <c r="R97" i="43"/>
  <c r="R19" i="43" s="1"/>
  <c r="R102" i="46"/>
  <c r="R24" i="46" s="1"/>
  <c r="R102" i="40"/>
  <c r="R24" i="40" s="1"/>
  <c r="R102" i="41"/>
  <c r="R24" i="41" s="1"/>
  <c r="R99" i="42"/>
  <c r="R21" i="42" s="1"/>
  <c r="R99" i="43"/>
  <c r="R21" i="43" s="1"/>
  <c r="R98" i="46"/>
  <c r="R20" i="46" s="1"/>
  <c r="R98" i="40"/>
  <c r="R20" i="40" s="1"/>
  <c r="R98" i="41"/>
  <c r="R20" i="41" s="1"/>
  <c r="R100" i="42"/>
  <c r="R22" i="42" s="1"/>
  <c r="R100" i="43"/>
  <c r="R22" i="43" s="1"/>
  <c r="Q104" i="43"/>
  <c r="Q26" i="43" s="1"/>
  <c r="Q104" i="46"/>
  <c r="Q26" i="46" s="1"/>
  <c r="Q104" i="40"/>
  <c r="Q26" i="40" s="1"/>
  <c r="O104" i="42"/>
  <c r="O26" i="42" s="1"/>
  <c r="O104" i="43"/>
  <c r="O26" i="43" s="1"/>
  <c r="H103" i="42"/>
  <c r="H25" i="42" s="1"/>
  <c r="H101" i="42"/>
  <c r="H23" i="42" s="1"/>
  <c r="H103" i="43"/>
  <c r="H25" i="43" s="1"/>
  <c r="H101" i="43"/>
  <c r="H23" i="43" s="1"/>
  <c r="O95" i="46"/>
  <c r="O17" i="46" s="1"/>
  <c r="O95" i="40"/>
  <c r="O17" i="40" s="1"/>
  <c r="O95" i="41"/>
  <c r="O17" i="41" s="1"/>
  <c r="Q95" i="43"/>
  <c r="Q17" i="43" s="1"/>
  <c r="Q95" i="46"/>
  <c r="Q17" i="46" s="1"/>
  <c r="Q95" i="40"/>
  <c r="Q17" i="40" s="1"/>
  <c r="Q88" i="41"/>
  <c r="Q10" i="41" s="1"/>
  <c r="Q88" i="42"/>
  <c r="Q10" i="42" s="1"/>
  <c r="O88" i="46"/>
  <c r="O10" i="46" s="1"/>
  <c r="O88" i="40"/>
  <c r="O10" i="40" s="1"/>
  <c r="O88" i="41"/>
  <c r="O10" i="41" s="1"/>
  <c r="O94" i="46"/>
  <c r="O16" i="46" s="1"/>
  <c r="O94" i="40"/>
  <c r="O16" i="40" s="1"/>
  <c r="O94" i="41"/>
  <c r="O16" i="41" s="1"/>
  <c r="Q94" i="43"/>
  <c r="Q16" i="43" s="1"/>
  <c r="Q94" i="46"/>
  <c r="Q16" i="46" s="1"/>
  <c r="Q94" i="40"/>
  <c r="Q16" i="40" s="1"/>
  <c r="Q89" i="41"/>
  <c r="Q11" i="41" s="1"/>
  <c r="Q89" i="42"/>
  <c r="Q11" i="42" s="1"/>
  <c r="O89" i="46"/>
  <c r="O11" i="46" s="1"/>
  <c r="O89" i="40"/>
  <c r="O11" i="40" s="1"/>
  <c r="O89" i="41"/>
  <c r="O11" i="41" s="1"/>
  <c r="R89" i="46"/>
  <c r="R11" i="46" s="1"/>
  <c r="R89" i="40"/>
  <c r="R11" i="40" s="1"/>
  <c r="R89" i="41"/>
  <c r="R11" i="41" s="1"/>
  <c r="R90" i="42"/>
  <c r="R12" i="42" s="1"/>
  <c r="R90" i="43"/>
  <c r="R12" i="43" s="1"/>
  <c r="R91" i="46"/>
  <c r="R13" i="46" s="1"/>
  <c r="R91" i="40"/>
  <c r="R13" i="40" s="1"/>
  <c r="R91" i="41"/>
  <c r="R13" i="41" s="1"/>
  <c r="O93" i="42"/>
  <c r="O15" i="42" s="1"/>
  <c r="O93" i="43"/>
  <c r="O15" i="43" s="1"/>
  <c r="Q93" i="41"/>
  <c r="Q15" i="41" s="1"/>
  <c r="Q93" i="42"/>
  <c r="Q15" i="42" s="1"/>
  <c r="Q92" i="43"/>
  <c r="Q14" i="43" s="1"/>
  <c r="Q92" i="46"/>
  <c r="Q14" i="46" s="1"/>
  <c r="Q92" i="40"/>
  <c r="Q14" i="40" s="1"/>
  <c r="O92" i="42"/>
  <c r="O14" i="42" s="1"/>
  <c r="O92" i="43"/>
  <c r="O14" i="43" s="1"/>
  <c r="R105" i="42"/>
  <c r="R27" i="42" s="1"/>
  <c r="R105" i="43"/>
  <c r="R27" i="43" s="1"/>
  <c r="R87" i="46"/>
  <c r="R9" i="46" s="1"/>
  <c r="R87" i="40"/>
  <c r="R9" i="40" s="1"/>
  <c r="R87" i="41"/>
  <c r="R9" i="41" s="1"/>
  <c r="O102" i="42"/>
  <c r="O24" i="42" s="1"/>
  <c r="O102" i="43"/>
  <c r="O24" i="43" s="1"/>
  <c r="Q102" i="41"/>
  <c r="Q24" i="41" s="1"/>
  <c r="Q102" i="42"/>
  <c r="Q24" i="42" s="1"/>
  <c r="O99" i="46"/>
  <c r="O21" i="46" s="1"/>
  <c r="O99" i="40"/>
  <c r="O21" i="40" s="1"/>
  <c r="O99" i="41"/>
  <c r="O21" i="41" s="1"/>
  <c r="Q99" i="43"/>
  <c r="Q21" i="43" s="1"/>
  <c r="Q99" i="46"/>
  <c r="Q21" i="46" s="1"/>
  <c r="Q99" i="40"/>
  <c r="Q21" i="40" s="1"/>
  <c r="O98" i="42"/>
  <c r="O20" i="42" s="1"/>
  <c r="O98" i="43"/>
  <c r="O20" i="43" s="1"/>
  <c r="Q98" i="41"/>
  <c r="Q20" i="41" s="1"/>
  <c r="Q98" i="42"/>
  <c r="Q20" i="42" s="1"/>
  <c r="Q100" i="43"/>
  <c r="Q22" i="43" s="1"/>
  <c r="Q100" i="46"/>
  <c r="Q22" i="46" s="1"/>
  <c r="Q100" i="40"/>
  <c r="Q22" i="40" s="1"/>
  <c r="O100" i="42"/>
  <c r="O22" i="42" s="1"/>
  <c r="O100" i="43"/>
  <c r="O22" i="43" s="1"/>
  <c r="R104" i="42"/>
  <c r="R26" i="42" s="1"/>
  <c r="R104" i="43"/>
  <c r="R26" i="43" s="1"/>
  <c r="G101" i="43"/>
  <c r="G23" i="43" s="1"/>
  <c r="G103" i="43"/>
  <c r="G25" i="43" s="1"/>
  <c r="G101" i="46"/>
  <c r="G23" i="46" s="1"/>
  <c r="G103" i="46"/>
  <c r="G25" i="46" s="1"/>
  <c r="G101" i="40"/>
  <c r="G23" i="40" s="1"/>
  <c r="G103" i="40"/>
  <c r="G25" i="40" s="1"/>
  <c r="E103" i="42"/>
  <c r="E25" i="42" s="1"/>
  <c r="E101" i="42"/>
  <c r="E23" i="42" s="1"/>
  <c r="E103" i="43"/>
  <c r="E25" i="43" s="1"/>
  <c r="E101" i="43"/>
  <c r="E23" i="43" s="1"/>
  <c r="R95" i="42"/>
  <c r="R17" i="42" s="1"/>
  <c r="R95" i="43"/>
  <c r="R17" i="43" s="1"/>
  <c r="R88" i="46"/>
  <c r="R10" i="46" s="1"/>
  <c r="R88" i="40"/>
  <c r="R10" i="40" s="1"/>
  <c r="R88" i="41"/>
  <c r="R10" i="41" s="1"/>
  <c r="R94" i="42"/>
  <c r="R16" i="42" s="1"/>
  <c r="R94" i="43"/>
  <c r="R16" i="43" s="1"/>
  <c r="O90" i="46"/>
  <c r="O12" i="46" s="1"/>
  <c r="O90" i="40"/>
  <c r="O12" i="40" s="1"/>
  <c r="O90" i="41"/>
  <c r="O12" i="41" s="1"/>
  <c r="Q90" i="43"/>
  <c r="Q12" i="43" s="1"/>
  <c r="Q90" i="46"/>
  <c r="Q12" i="46" s="1"/>
  <c r="Q90" i="40"/>
  <c r="Q12" i="40" s="1"/>
  <c r="Q91" i="41"/>
  <c r="Q13" i="41" s="1"/>
  <c r="Q91" i="42"/>
  <c r="Q13" i="42" s="1"/>
  <c r="O91" i="46"/>
  <c r="O13" i="46" s="1"/>
  <c r="O91" i="40"/>
  <c r="O13" i="40" s="1"/>
  <c r="O91" i="41"/>
  <c r="O13" i="41" s="1"/>
  <c r="R93" i="46"/>
  <c r="R15" i="46" s="1"/>
  <c r="R93" i="40"/>
  <c r="R15" i="40" s="1"/>
  <c r="R93" i="41"/>
  <c r="R15" i="41" s="1"/>
  <c r="R92" i="42"/>
  <c r="R14" i="42" s="1"/>
  <c r="R92" i="43"/>
  <c r="R14" i="43" s="1"/>
  <c r="O105" i="46"/>
  <c r="O27" i="46" s="1"/>
  <c r="O105" i="40"/>
  <c r="O27" i="40" s="1"/>
  <c r="O105" i="41"/>
  <c r="O27" i="41" s="1"/>
  <c r="Q105" i="43"/>
  <c r="Q27" i="43" s="1"/>
  <c r="Q105" i="46"/>
  <c r="Q27" i="46" s="1"/>
  <c r="Q105" i="40"/>
  <c r="Q27" i="40" s="1"/>
  <c r="O87" i="42"/>
  <c r="O9" i="42" s="1"/>
  <c r="O87" i="43"/>
  <c r="O9" i="43" s="1"/>
  <c r="Q87" i="41"/>
  <c r="Q9" i="41" s="1"/>
  <c r="Q87" i="42"/>
  <c r="Q9" i="42" s="1"/>
  <c r="H86" i="46"/>
  <c r="H8" i="46" s="1"/>
  <c r="H86" i="40"/>
  <c r="H8" i="40" s="1"/>
  <c r="H86" i="41"/>
  <c r="H8" i="41" s="1"/>
  <c r="E86" i="42"/>
  <c r="E8" i="42" s="1"/>
  <c r="E86" i="43"/>
  <c r="E8" i="43" s="1"/>
  <c r="G86" i="41"/>
  <c r="G8" i="41" s="1"/>
  <c r="G86" i="42"/>
  <c r="G8" i="42" s="1"/>
  <c r="H96" i="43"/>
  <c r="H18" i="43" s="1"/>
  <c r="H96" i="46"/>
  <c r="H18" i="46" s="1"/>
  <c r="H96" i="40"/>
  <c r="H18" i="40" s="1"/>
  <c r="Q97" i="43"/>
  <c r="Q19" i="43" s="1"/>
  <c r="Q97" i="46"/>
  <c r="Q19" i="46" s="1"/>
  <c r="Q97" i="40"/>
  <c r="Q19" i="40" s="1"/>
  <c r="O97" i="42"/>
  <c r="O19" i="42" s="1"/>
  <c r="O97" i="43"/>
  <c r="O19" i="43" s="1"/>
  <c r="R97" i="46"/>
  <c r="R19" i="46" s="1"/>
  <c r="R97" i="40"/>
  <c r="R19" i="40" s="1"/>
  <c r="R97" i="41"/>
  <c r="R19" i="41" s="1"/>
  <c r="R102" i="42"/>
  <c r="R24" i="42" s="1"/>
  <c r="R102" i="43"/>
  <c r="R24" i="43" s="1"/>
  <c r="R99" i="46"/>
  <c r="R21" i="46" s="1"/>
  <c r="R99" i="40"/>
  <c r="R21" i="40" s="1"/>
  <c r="R99" i="41"/>
  <c r="R21" i="41" s="1"/>
  <c r="R98" i="42"/>
  <c r="R20" i="42" s="1"/>
  <c r="R98" i="43"/>
  <c r="R20" i="43" s="1"/>
  <c r="R100" i="46"/>
  <c r="R22" i="46" s="1"/>
  <c r="R100" i="40"/>
  <c r="R22" i="40" s="1"/>
  <c r="R100" i="41"/>
  <c r="R22" i="41" s="1"/>
  <c r="Q104" i="41"/>
  <c r="Q26" i="41" s="1"/>
  <c r="Q104" i="42"/>
  <c r="Q26" i="42" s="1"/>
  <c r="O104" i="46"/>
  <c r="O26" i="46" s="1"/>
  <c r="O104" i="40"/>
  <c r="O26" i="40" s="1"/>
  <c r="O104" i="41"/>
  <c r="O26" i="41" s="1"/>
  <c r="H103" i="46"/>
  <c r="H25" i="46" s="1"/>
  <c r="H101" i="46"/>
  <c r="H23" i="46" s="1"/>
  <c r="H101" i="40"/>
  <c r="H23" i="40" s="1"/>
  <c r="H103" i="40"/>
  <c r="H25" i="40" s="1"/>
  <c r="H103" i="41"/>
  <c r="H25" i="41" s="1"/>
  <c r="H101" i="41"/>
  <c r="H23" i="41" s="1"/>
  <c r="O95" i="42"/>
  <c r="O17" i="42" s="1"/>
  <c r="O95" i="43"/>
  <c r="O17" i="43" s="1"/>
  <c r="Q95" i="41"/>
  <c r="Q17" i="41" s="1"/>
  <c r="Q95" i="42"/>
  <c r="Q17" i="42" s="1"/>
  <c r="Q88" i="43"/>
  <c r="Q10" i="43" s="1"/>
  <c r="Q88" i="46"/>
  <c r="Q10" i="46" s="1"/>
  <c r="Q88" i="40"/>
  <c r="Q10" i="40" s="1"/>
  <c r="O88" i="42"/>
  <c r="O10" i="42" s="1"/>
  <c r="O88" i="43"/>
  <c r="O10" i="43" s="1"/>
  <c r="O94" i="42"/>
  <c r="O16" i="42" s="1"/>
  <c r="O94" i="43"/>
  <c r="O16" i="43" s="1"/>
  <c r="Q94" i="41"/>
  <c r="Q16" i="41" s="1"/>
  <c r="Q94" i="42"/>
  <c r="Q16" i="42" s="1"/>
  <c r="Q89" i="43"/>
  <c r="Q11" i="43" s="1"/>
  <c r="Q89" i="46"/>
  <c r="Q11" i="46" s="1"/>
  <c r="Q89" i="40"/>
  <c r="Q11" i="40" s="1"/>
  <c r="O89" i="42"/>
  <c r="O11" i="42" s="1"/>
  <c r="O89" i="43"/>
  <c r="O11" i="43" s="1"/>
  <c r="R89" i="42"/>
  <c r="R11" i="42" s="1"/>
  <c r="R89" i="43"/>
  <c r="R11" i="43" s="1"/>
  <c r="R90" i="46"/>
  <c r="R12" i="46" s="1"/>
  <c r="R90" i="40"/>
  <c r="R12" i="40" s="1"/>
  <c r="R90" i="41"/>
  <c r="R12" i="41" s="1"/>
  <c r="R91" i="42"/>
  <c r="R13" i="42" s="1"/>
  <c r="R91" i="43"/>
  <c r="R13" i="43" s="1"/>
  <c r="O93" i="46"/>
  <c r="O15" i="46" s="1"/>
  <c r="O93" i="40"/>
  <c r="O15" i="40" s="1"/>
  <c r="O93" i="41"/>
  <c r="O15" i="41" s="1"/>
  <c r="Q93" i="43"/>
  <c r="Q15" i="43" s="1"/>
  <c r="Q93" i="46"/>
  <c r="Q15" i="46" s="1"/>
  <c r="Q93" i="40"/>
  <c r="Q15" i="40" s="1"/>
  <c r="Q92" i="41"/>
  <c r="Q14" i="41" s="1"/>
  <c r="Q92" i="42"/>
  <c r="Q14" i="42" s="1"/>
  <c r="O92" i="46"/>
  <c r="O14" i="46" s="1"/>
  <c r="O92" i="40"/>
  <c r="O14" i="40" s="1"/>
  <c r="O92" i="41"/>
  <c r="O14" i="41" s="1"/>
  <c r="R105" i="46"/>
  <c r="R27" i="46" s="1"/>
  <c r="R105" i="40"/>
  <c r="R27" i="40" s="1"/>
  <c r="R105" i="41"/>
  <c r="R27" i="41" s="1"/>
  <c r="R87" i="42"/>
  <c r="R9" i="42" s="1"/>
  <c r="R87" i="43"/>
  <c r="R9" i="43" s="1"/>
  <c r="O102" i="46"/>
  <c r="O24" i="46" s="1"/>
  <c r="O102" i="40"/>
  <c r="O24" i="40" s="1"/>
  <c r="O102" i="41"/>
  <c r="O24" i="41" s="1"/>
  <c r="Q102" i="43"/>
  <c r="Q24" i="43" s="1"/>
  <c r="Q102" i="46"/>
  <c r="Q24" i="46" s="1"/>
  <c r="Q102" i="40"/>
  <c r="Q24" i="40" s="1"/>
  <c r="O99" i="42"/>
  <c r="O21" i="42" s="1"/>
  <c r="O99" i="43"/>
  <c r="O21" i="43" s="1"/>
  <c r="Q99" i="41"/>
  <c r="Q21" i="41" s="1"/>
  <c r="Q99" i="42"/>
  <c r="Q21" i="42" s="1"/>
  <c r="O98" i="46"/>
  <c r="O20" i="46" s="1"/>
  <c r="O98" i="40"/>
  <c r="O20" i="40" s="1"/>
  <c r="O98" i="41"/>
  <c r="O20" i="41" s="1"/>
  <c r="Q98" i="43"/>
  <c r="Q20" i="43" s="1"/>
  <c r="Q98" i="46"/>
  <c r="Q20" i="46" s="1"/>
  <c r="Q98" i="40"/>
  <c r="Q20" i="40" s="1"/>
  <c r="Q100" i="41"/>
  <c r="Q22" i="41" s="1"/>
  <c r="Q100" i="42"/>
  <c r="Q22" i="42" s="1"/>
  <c r="O100" i="46"/>
  <c r="O22" i="46" s="1"/>
  <c r="O100" i="40"/>
  <c r="O22" i="40" s="1"/>
  <c r="O100" i="41"/>
  <c r="O22" i="41" s="1"/>
  <c r="R104" i="46"/>
  <c r="R26" i="46" s="1"/>
  <c r="R104" i="40"/>
  <c r="R26" i="40" s="1"/>
  <c r="R104" i="41"/>
  <c r="R26" i="41" s="1"/>
  <c r="G101" i="41"/>
  <c r="G23" i="41" s="1"/>
  <c r="G103" i="41"/>
  <c r="G25" i="41" s="1"/>
  <c r="G101" i="42"/>
  <c r="G23" i="42" s="1"/>
  <c r="G103" i="42"/>
  <c r="G25" i="42" s="1"/>
  <c r="E101" i="46"/>
  <c r="E23" i="46" s="1"/>
  <c r="E103" i="46"/>
  <c r="E25" i="46" s="1"/>
  <c r="E103" i="40"/>
  <c r="E25" i="40" s="1"/>
  <c r="E101" i="40"/>
  <c r="E23" i="40" s="1"/>
  <c r="E103" i="41"/>
  <c r="E25" i="41" s="1"/>
  <c r="E101" i="41"/>
  <c r="E23" i="41" s="1"/>
  <c r="R95" i="46"/>
  <c r="R17" i="46" s="1"/>
  <c r="R95" i="40"/>
  <c r="R17" i="40" s="1"/>
  <c r="R95" i="41"/>
  <c r="R17" i="41" s="1"/>
  <c r="R88" i="42"/>
  <c r="R10" i="42" s="1"/>
  <c r="R88" i="43"/>
  <c r="R10" i="43" s="1"/>
  <c r="R94" i="46"/>
  <c r="R16" i="46" s="1"/>
  <c r="R94" i="40"/>
  <c r="R16" i="40" s="1"/>
  <c r="R94" i="41"/>
  <c r="R16" i="41" s="1"/>
  <c r="O90" i="42"/>
  <c r="O12" i="42" s="1"/>
  <c r="O90" i="43"/>
  <c r="O12" i="43" s="1"/>
  <c r="Q90" i="41"/>
  <c r="Q12" i="41" s="1"/>
  <c r="Q90" i="42"/>
  <c r="Q12" i="42" s="1"/>
  <c r="Q91" i="43"/>
  <c r="Q13" i="43" s="1"/>
  <c r="Q91" i="46"/>
  <c r="Q13" i="46" s="1"/>
  <c r="Q91" i="40"/>
  <c r="Q13" i="40" s="1"/>
  <c r="O91" i="42"/>
  <c r="O13" i="42" s="1"/>
  <c r="O91" i="43"/>
  <c r="O13" i="43" s="1"/>
  <c r="R93" i="42"/>
  <c r="R15" i="42" s="1"/>
  <c r="R93" i="43"/>
  <c r="R15" i="43" s="1"/>
  <c r="R92" i="46"/>
  <c r="R14" i="46" s="1"/>
  <c r="R92" i="40"/>
  <c r="R14" i="40" s="1"/>
  <c r="R92" i="41"/>
  <c r="R14" i="41" s="1"/>
  <c r="O105" i="42"/>
  <c r="O27" i="42" s="1"/>
  <c r="O105" i="43"/>
  <c r="O27" i="43" s="1"/>
  <c r="Q105" i="41"/>
  <c r="Q27" i="41" s="1"/>
  <c r="Q105" i="42"/>
  <c r="Q27" i="42" s="1"/>
  <c r="O87" i="46"/>
  <c r="O9" i="46" s="1"/>
  <c r="O87" i="40"/>
  <c r="O9" i="40" s="1"/>
  <c r="O87" i="41"/>
  <c r="O9" i="41" s="1"/>
  <c r="Q87" i="43"/>
  <c r="Q9" i="43" s="1"/>
  <c r="Q87" i="46"/>
  <c r="Q9" i="46" s="1"/>
  <c r="Q87" i="40"/>
  <c r="Q9" i="40" s="1"/>
  <c r="H86" i="42"/>
  <c r="H8" i="42" s="1"/>
  <c r="H86" i="43"/>
  <c r="H8" i="43" s="1"/>
  <c r="E86" i="46"/>
  <c r="E8" i="46" s="1"/>
  <c r="E86" i="40"/>
  <c r="E8" i="40" s="1"/>
  <c r="E86" i="41"/>
  <c r="E8" i="41" s="1"/>
  <c r="G86" i="43"/>
  <c r="G8" i="43" s="1"/>
  <c r="G86" i="46"/>
  <c r="G8" i="46" s="1"/>
  <c r="G86" i="40"/>
  <c r="G8" i="40" s="1"/>
  <c r="C101" i="41" l="1"/>
  <c r="I621" i="41"/>
  <c r="I614" i="43"/>
  <c r="C94" i="43"/>
  <c r="G85" i="43"/>
  <c r="C86" i="43"/>
  <c r="I606" i="43"/>
  <c r="C101" i="43"/>
  <c r="I621" i="43"/>
  <c r="I620" i="40"/>
  <c r="C100" i="40"/>
  <c r="H626" i="43"/>
  <c r="H85" i="43"/>
  <c r="I612" i="43"/>
  <c r="C92" i="43"/>
  <c r="I613" i="46"/>
  <c r="C93" i="46"/>
  <c r="I614" i="42"/>
  <c r="C94" i="42"/>
  <c r="I608" i="42"/>
  <c r="C88" i="42"/>
  <c r="I624" i="43"/>
  <c r="C104" i="43"/>
  <c r="C85" i="40"/>
  <c r="I605" i="40"/>
  <c r="C86" i="42"/>
  <c r="I606" i="42"/>
  <c r="C87" i="42"/>
  <c r="I607" i="42"/>
  <c r="I610" i="43"/>
  <c r="C90" i="43"/>
  <c r="I623" i="41"/>
  <c r="C103" i="41"/>
  <c r="C99" i="46"/>
  <c r="C21" i="46" s="1"/>
  <c r="I619" i="46"/>
  <c r="H626" i="46"/>
  <c r="H85" i="46"/>
  <c r="C85" i="42"/>
  <c r="I605" i="42"/>
  <c r="I623" i="43"/>
  <c r="C103" i="43"/>
  <c r="I620" i="46"/>
  <c r="C100" i="46"/>
  <c r="C98" i="40"/>
  <c r="I618" i="40"/>
  <c r="C102" i="40"/>
  <c r="I622" i="40"/>
  <c r="I613" i="43"/>
  <c r="C93" i="43"/>
  <c r="I614" i="41"/>
  <c r="C94" i="41"/>
  <c r="I608" i="41"/>
  <c r="C88" i="41"/>
  <c r="C100" i="41"/>
  <c r="I620" i="41"/>
  <c r="I624" i="42"/>
  <c r="C104" i="42"/>
  <c r="E85" i="41"/>
  <c r="C105" i="41"/>
  <c r="I625" i="41"/>
  <c r="C98" i="43"/>
  <c r="I618" i="43"/>
  <c r="C102" i="43"/>
  <c r="I622" i="43"/>
  <c r="I615" i="41"/>
  <c r="C95" i="41"/>
  <c r="G85" i="41"/>
  <c r="I613" i="41"/>
  <c r="C93" i="41"/>
  <c r="I622" i="46"/>
  <c r="C102" i="46"/>
  <c r="I615" i="42"/>
  <c r="C95" i="42"/>
  <c r="C98" i="42"/>
  <c r="I618" i="42"/>
  <c r="I624" i="41"/>
  <c r="C104" i="41"/>
  <c r="E85" i="40"/>
  <c r="I611" i="42"/>
  <c r="C91" i="42"/>
  <c r="C101" i="40"/>
  <c r="I621" i="40"/>
  <c r="C87" i="41"/>
  <c r="I607" i="41"/>
  <c r="C99" i="43"/>
  <c r="I619" i="43"/>
  <c r="C105" i="42"/>
  <c r="I625" i="42"/>
  <c r="I605" i="46"/>
  <c r="C85" i="46"/>
  <c r="C98" i="41"/>
  <c r="I618" i="41"/>
  <c r="C102" i="42"/>
  <c r="I622" i="42"/>
  <c r="H626" i="41"/>
  <c r="H85" i="41"/>
  <c r="I612" i="42"/>
  <c r="C92" i="42"/>
  <c r="I609" i="40"/>
  <c r="C89" i="40"/>
  <c r="I608" i="40"/>
  <c r="C88" i="40"/>
  <c r="E85" i="46"/>
  <c r="C87" i="40"/>
  <c r="I607" i="40"/>
  <c r="I611" i="41"/>
  <c r="C91" i="41"/>
  <c r="I623" i="40"/>
  <c r="C103" i="40"/>
  <c r="I611" i="43"/>
  <c r="C91" i="43"/>
  <c r="I620" i="42"/>
  <c r="C100" i="42"/>
  <c r="I620" i="43"/>
  <c r="C100" i="43"/>
  <c r="I618" i="46"/>
  <c r="C98" i="46"/>
  <c r="H626" i="42"/>
  <c r="H85" i="42"/>
  <c r="C85" i="43"/>
  <c r="I605" i="43"/>
  <c r="I625" i="40"/>
  <c r="C105" i="40"/>
  <c r="I625" i="46"/>
  <c r="C105" i="46"/>
  <c r="I611" i="40"/>
  <c r="C91" i="40"/>
  <c r="C101" i="42"/>
  <c r="I621" i="42"/>
  <c r="C102" i="41"/>
  <c r="I622" i="41"/>
  <c r="I612" i="41"/>
  <c r="C92" i="41"/>
  <c r="I609" i="46"/>
  <c r="C89" i="46"/>
  <c r="I614" i="40"/>
  <c r="C94" i="40"/>
  <c r="I608" i="46"/>
  <c r="C88" i="46"/>
  <c r="I615" i="40"/>
  <c r="C95" i="40"/>
  <c r="G85" i="40"/>
  <c r="C86" i="40"/>
  <c r="I606" i="40"/>
  <c r="I607" i="46"/>
  <c r="C87" i="46"/>
  <c r="I610" i="42"/>
  <c r="C90" i="42"/>
  <c r="I621" i="46"/>
  <c r="C101" i="46"/>
  <c r="C99" i="42"/>
  <c r="I619" i="42"/>
  <c r="I612" i="40"/>
  <c r="C92" i="40"/>
  <c r="I609" i="42"/>
  <c r="C89" i="42"/>
  <c r="I624" i="40"/>
  <c r="C104" i="40"/>
  <c r="E85" i="42"/>
  <c r="I610" i="46"/>
  <c r="C90" i="46"/>
  <c r="C99" i="40"/>
  <c r="I619" i="40"/>
  <c r="I615" i="43"/>
  <c r="C95" i="43"/>
  <c r="C86" i="41"/>
  <c r="I606" i="41"/>
  <c r="C85" i="41"/>
  <c r="I605" i="41"/>
  <c r="G85" i="42"/>
  <c r="E85" i="43"/>
  <c r="C105" i="43"/>
  <c r="I625" i="43"/>
  <c r="I611" i="46"/>
  <c r="C91" i="46"/>
  <c r="I610" i="40"/>
  <c r="C90" i="40"/>
  <c r="I623" i="42"/>
  <c r="C103" i="42"/>
  <c r="H626" i="40"/>
  <c r="H85" i="40"/>
  <c r="I613" i="42"/>
  <c r="C93" i="42"/>
  <c r="I609" i="43"/>
  <c r="C89" i="43"/>
  <c r="C94" i="46"/>
  <c r="I614" i="46"/>
  <c r="I608" i="43"/>
  <c r="C88" i="43"/>
  <c r="I615" i="46"/>
  <c r="C95" i="46"/>
  <c r="G85" i="46"/>
  <c r="I606" i="46"/>
  <c r="C86" i="46"/>
  <c r="C87" i="43"/>
  <c r="I607" i="43"/>
  <c r="I610" i="41"/>
  <c r="C90" i="41"/>
  <c r="I623" i="46"/>
  <c r="C103" i="46"/>
  <c r="C99" i="41"/>
  <c r="I619" i="41"/>
  <c r="I612" i="46"/>
  <c r="C92" i="46"/>
  <c r="I613" i="40"/>
  <c r="C93" i="40"/>
  <c r="I609" i="41"/>
  <c r="C89" i="41"/>
  <c r="I624" i="46"/>
  <c r="C104" i="46"/>
  <c r="Q86" i="46"/>
  <c r="Q8" i="46" s="1"/>
  <c r="O86" i="41"/>
  <c r="O8" i="41" s="1"/>
  <c r="O86" i="46"/>
  <c r="O8" i="46" s="1"/>
  <c r="R86" i="43"/>
  <c r="R8" i="43" s="1"/>
  <c r="O103" i="41"/>
  <c r="O25" i="41" s="1"/>
  <c r="O103" i="40"/>
  <c r="O25" i="40" s="1"/>
  <c r="O101" i="46"/>
  <c r="O23" i="46" s="1"/>
  <c r="Q101" i="42"/>
  <c r="Q23" i="42" s="1"/>
  <c r="Q101" i="41"/>
  <c r="Q23" i="41" s="1"/>
  <c r="R103" i="41"/>
  <c r="R25" i="41" s="1"/>
  <c r="R101" i="40"/>
  <c r="R23" i="40" s="1"/>
  <c r="R103" i="46"/>
  <c r="R25" i="46" s="1"/>
  <c r="C626" i="41"/>
  <c r="Q86" i="42"/>
  <c r="Q8" i="42" s="1"/>
  <c r="O86" i="43"/>
  <c r="O8" i="43" s="1"/>
  <c r="R86" i="40"/>
  <c r="R8" i="40" s="1"/>
  <c r="O103" i="43"/>
  <c r="O25" i="43" s="1"/>
  <c r="O103" i="42"/>
  <c r="O25" i="42" s="1"/>
  <c r="Q101" i="40"/>
  <c r="Q23" i="40" s="1"/>
  <c r="Q101" i="46"/>
  <c r="Q23" i="46" s="1"/>
  <c r="Q101" i="43"/>
  <c r="Q23" i="43" s="1"/>
  <c r="R103" i="43"/>
  <c r="R25" i="43" s="1"/>
  <c r="R103" i="42"/>
  <c r="R25" i="42" s="1"/>
  <c r="Q86" i="40"/>
  <c r="Q8" i="40" s="1"/>
  <c r="Q86" i="43"/>
  <c r="Q8" i="43" s="1"/>
  <c r="O86" i="40"/>
  <c r="O8" i="40" s="1"/>
  <c r="R86" i="42"/>
  <c r="R8" i="42" s="1"/>
  <c r="O101" i="41"/>
  <c r="O23" i="41" s="1"/>
  <c r="O101" i="40"/>
  <c r="O23" i="40" s="1"/>
  <c r="O103" i="46"/>
  <c r="O25" i="46" s="1"/>
  <c r="Q103" i="42"/>
  <c r="Q25" i="42" s="1"/>
  <c r="Q103" i="41"/>
  <c r="Q25" i="41" s="1"/>
  <c r="R101" i="41"/>
  <c r="R23" i="41" s="1"/>
  <c r="R103" i="40"/>
  <c r="R25" i="40" s="1"/>
  <c r="R101" i="46"/>
  <c r="R23" i="46" s="1"/>
  <c r="R96" i="40"/>
  <c r="R18" i="40" s="1"/>
  <c r="R96" i="46"/>
  <c r="R18" i="46" s="1"/>
  <c r="R96" i="43"/>
  <c r="R18" i="43" s="1"/>
  <c r="C626" i="46"/>
  <c r="Q86" i="41"/>
  <c r="Q8" i="41" s="1"/>
  <c r="O86" i="42"/>
  <c r="O8" i="42" s="1"/>
  <c r="R86" i="41"/>
  <c r="R8" i="41" s="1"/>
  <c r="R86" i="46"/>
  <c r="R8" i="46" s="1"/>
  <c r="O101" i="43"/>
  <c r="O23" i="43" s="1"/>
  <c r="O101" i="42"/>
  <c r="O23" i="42" s="1"/>
  <c r="Q103" i="40"/>
  <c r="Q25" i="40" s="1"/>
  <c r="Q103" i="46"/>
  <c r="Q25" i="46" s="1"/>
  <c r="Q103" i="43"/>
  <c r="Q25" i="43" s="1"/>
  <c r="R101" i="43"/>
  <c r="R23" i="43" s="1"/>
  <c r="R101" i="42"/>
  <c r="R23" i="42" s="1"/>
  <c r="R96" i="42"/>
  <c r="R18" i="42" s="1"/>
  <c r="R96" i="41"/>
  <c r="R18" i="41" s="1"/>
  <c r="S614" i="42" l="1"/>
  <c r="AG614" i="42" s="1"/>
  <c r="M94" i="42"/>
  <c r="M98" i="43"/>
  <c r="S618" i="43"/>
  <c r="AG618" i="43" s="1"/>
  <c r="S611" i="40"/>
  <c r="AG611" i="40" s="1"/>
  <c r="M91" i="40"/>
  <c r="C25" i="46"/>
  <c r="I25" i="46" s="1"/>
  <c r="I103" i="46"/>
  <c r="G7" i="42"/>
  <c r="I91" i="43"/>
  <c r="C13" i="43"/>
  <c r="I13" i="43" s="1"/>
  <c r="C26" i="43"/>
  <c r="I26" i="43" s="1"/>
  <c r="I104" i="43"/>
  <c r="S615" i="41"/>
  <c r="AG615" i="41" s="1"/>
  <c r="M95" i="41"/>
  <c r="M87" i="43"/>
  <c r="S607" i="43"/>
  <c r="AG607" i="43" s="1"/>
  <c r="M85" i="42"/>
  <c r="S605" i="42"/>
  <c r="AG605" i="42" s="1"/>
  <c r="C12" i="42"/>
  <c r="I12" i="42" s="1"/>
  <c r="I90" i="42"/>
  <c r="C27" i="41"/>
  <c r="I27" i="41" s="1"/>
  <c r="I105" i="41"/>
  <c r="C8" i="43"/>
  <c r="I8" i="43" s="1"/>
  <c r="I86" i="43"/>
  <c r="S624" i="40"/>
  <c r="AG624" i="40" s="1"/>
  <c r="M104" i="40"/>
  <c r="S608" i="42"/>
  <c r="AG608" i="42" s="1"/>
  <c r="M88" i="42"/>
  <c r="M99" i="41"/>
  <c r="S619" i="41"/>
  <c r="AG619" i="41" s="1"/>
  <c r="S623" i="40"/>
  <c r="AG623" i="40" s="1"/>
  <c r="M103" i="40"/>
  <c r="M94" i="46"/>
  <c r="S614" i="46"/>
  <c r="AG614" i="46" s="1"/>
  <c r="S612" i="42"/>
  <c r="AG612" i="42" s="1"/>
  <c r="M92" i="42"/>
  <c r="M99" i="40"/>
  <c r="S619" i="40"/>
  <c r="S611" i="43"/>
  <c r="AG611" i="43" s="1"/>
  <c r="M91" i="43"/>
  <c r="M86" i="41"/>
  <c r="S606" i="41"/>
  <c r="AG606" i="41" s="1"/>
  <c r="S610" i="42"/>
  <c r="AG610" i="42" s="1"/>
  <c r="M90" i="42"/>
  <c r="M86" i="43"/>
  <c r="S606" i="43"/>
  <c r="AG606" i="43" s="1"/>
  <c r="O85" i="46"/>
  <c r="I93" i="40"/>
  <c r="C15" i="40"/>
  <c r="I15" i="40" s="1"/>
  <c r="C12" i="41"/>
  <c r="I12" i="41" s="1"/>
  <c r="I90" i="41"/>
  <c r="C17" i="46"/>
  <c r="I17" i="46" s="1"/>
  <c r="I95" i="46"/>
  <c r="I93" i="42"/>
  <c r="C15" i="42"/>
  <c r="I15" i="42" s="1"/>
  <c r="C13" i="46"/>
  <c r="I13" i="46" s="1"/>
  <c r="I91" i="46"/>
  <c r="C21" i="40"/>
  <c r="I21" i="40" s="1"/>
  <c r="I99" i="40"/>
  <c r="C20" i="46"/>
  <c r="I20" i="46" s="1"/>
  <c r="I98" i="46"/>
  <c r="I103" i="40"/>
  <c r="C25" i="40"/>
  <c r="I25" i="40" s="1"/>
  <c r="I88" i="40"/>
  <c r="C10" i="40"/>
  <c r="I10" i="40" s="1"/>
  <c r="C27" i="42"/>
  <c r="I27" i="42" s="1"/>
  <c r="I105" i="42"/>
  <c r="I91" i="42"/>
  <c r="C13" i="42"/>
  <c r="I13" i="42" s="1"/>
  <c r="C17" i="42"/>
  <c r="I17" i="42" s="1"/>
  <c r="I95" i="42"/>
  <c r="C17" i="41"/>
  <c r="I17" i="41" s="1"/>
  <c r="I95" i="41"/>
  <c r="E7" i="41"/>
  <c r="C16" i="41"/>
  <c r="I16" i="41" s="1"/>
  <c r="I94" i="41"/>
  <c r="C22" i="46"/>
  <c r="I22" i="46" s="1"/>
  <c r="I100" i="46"/>
  <c r="C9" i="42"/>
  <c r="I9" i="42" s="1"/>
  <c r="I87" i="42"/>
  <c r="I88" i="42"/>
  <c r="C10" i="42"/>
  <c r="I10" i="42" s="1"/>
  <c r="H106" i="43"/>
  <c r="H7" i="43"/>
  <c r="H28" i="43" s="1"/>
  <c r="G7" i="43"/>
  <c r="S612" i="40"/>
  <c r="AG612" i="40" s="1"/>
  <c r="M92" i="40"/>
  <c r="S615" i="46"/>
  <c r="AG615" i="46" s="1"/>
  <c r="M95" i="46"/>
  <c r="M86" i="40"/>
  <c r="S606" i="40"/>
  <c r="AG606" i="40" s="1"/>
  <c r="Q85" i="42"/>
  <c r="G7" i="46"/>
  <c r="H106" i="41"/>
  <c r="H7" i="41"/>
  <c r="H28" i="41" s="1"/>
  <c r="I92" i="43"/>
  <c r="C14" i="43"/>
  <c r="I14" i="43" s="1"/>
  <c r="C11" i="42"/>
  <c r="I11" i="42" s="1"/>
  <c r="I89" i="42"/>
  <c r="S609" i="41"/>
  <c r="AG609" i="41" s="1"/>
  <c r="M89" i="41"/>
  <c r="R626" i="42"/>
  <c r="R85" i="42"/>
  <c r="M98" i="46"/>
  <c r="S618" i="46"/>
  <c r="AG618" i="46" s="1"/>
  <c r="S615" i="40"/>
  <c r="AG615" i="40" s="1"/>
  <c r="M95" i="40"/>
  <c r="S609" i="46"/>
  <c r="AG609" i="46" s="1"/>
  <c r="M89" i="46"/>
  <c r="R626" i="41"/>
  <c r="R85" i="41"/>
  <c r="M100" i="41"/>
  <c r="S620" i="41"/>
  <c r="AG620" i="41" s="1"/>
  <c r="S623" i="41"/>
  <c r="AG623" i="41" s="1"/>
  <c r="M103" i="41"/>
  <c r="M105" i="43"/>
  <c r="S625" i="43"/>
  <c r="AG625" i="43" s="1"/>
  <c r="M105" i="41"/>
  <c r="S625" i="41"/>
  <c r="AG625" i="41" s="1"/>
  <c r="Q85" i="43"/>
  <c r="M101" i="41"/>
  <c r="S621" i="41"/>
  <c r="AG621" i="41" s="1"/>
  <c r="C7" i="41"/>
  <c r="I85" i="41"/>
  <c r="C12" i="46"/>
  <c r="I12" i="46" s="1"/>
  <c r="I90" i="46"/>
  <c r="I92" i="40"/>
  <c r="C14" i="40"/>
  <c r="I14" i="40" s="1"/>
  <c r="C9" i="46"/>
  <c r="I9" i="46" s="1"/>
  <c r="I87" i="46"/>
  <c r="C10" i="46"/>
  <c r="I10" i="46" s="1"/>
  <c r="I88" i="46"/>
  <c r="C27" i="40"/>
  <c r="I27" i="40" s="1"/>
  <c r="I105" i="40"/>
  <c r="I102" i="42"/>
  <c r="C24" i="42"/>
  <c r="I24" i="42" s="1"/>
  <c r="S624" i="41"/>
  <c r="AG624" i="41" s="1"/>
  <c r="M104" i="41"/>
  <c r="S613" i="41"/>
  <c r="AG613" i="41" s="1"/>
  <c r="M93" i="41"/>
  <c r="E7" i="46"/>
  <c r="M102" i="43"/>
  <c r="S622" i="43"/>
  <c r="AG622" i="43" s="1"/>
  <c r="S620" i="43"/>
  <c r="AG620" i="43" s="1"/>
  <c r="M100" i="43"/>
  <c r="I92" i="41"/>
  <c r="C14" i="41"/>
  <c r="I14" i="41" s="1"/>
  <c r="I101" i="40"/>
  <c r="C23" i="40"/>
  <c r="I23" i="40" s="1"/>
  <c r="H106" i="46"/>
  <c r="H7" i="46"/>
  <c r="H28" i="46" s="1"/>
  <c r="S615" i="42"/>
  <c r="AG615" i="42" s="1"/>
  <c r="M95" i="42"/>
  <c r="S613" i="46"/>
  <c r="AG613" i="46" s="1"/>
  <c r="M93" i="46"/>
  <c r="S622" i="46"/>
  <c r="AG622" i="46" s="1"/>
  <c r="M102" i="46"/>
  <c r="S620" i="46"/>
  <c r="AG620" i="46" s="1"/>
  <c r="M100" i="46"/>
  <c r="S623" i="43"/>
  <c r="AG623" i="43" s="1"/>
  <c r="M103" i="43"/>
  <c r="S624" i="42"/>
  <c r="AG624" i="42" s="1"/>
  <c r="M104" i="42"/>
  <c r="S608" i="40"/>
  <c r="AG608" i="40" s="1"/>
  <c r="M88" i="40"/>
  <c r="S613" i="42"/>
  <c r="AG613" i="42" s="1"/>
  <c r="M93" i="42"/>
  <c r="R626" i="46"/>
  <c r="R85" i="46"/>
  <c r="M99" i="43"/>
  <c r="S619" i="43"/>
  <c r="S610" i="46"/>
  <c r="AG610" i="46" s="1"/>
  <c r="M90" i="46"/>
  <c r="M87" i="41"/>
  <c r="S607" i="41"/>
  <c r="AG607" i="41" s="1"/>
  <c r="S605" i="46"/>
  <c r="M85" i="46"/>
  <c r="M101" i="40"/>
  <c r="S621" i="40"/>
  <c r="AG621" i="40" s="1"/>
  <c r="M87" i="46"/>
  <c r="S607" i="46"/>
  <c r="AG607" i="46" s="1"/>
  <c r="O85" i="40"/>
  <c r="M85" i="40"/>
  <c r="S605" i="40"/>
  <c r="AG605" i="40" s="1"/>
  <c r="C14" i="46"/>
  <c r="I14" i="46" s="1"/>
  <c r="I92" i="46"/>
  <c r="I88" i="43"/>
  <c r="C10" i="43"/>
  <c r="I10" i="43" s="1"/>
  <c r="H106" i="40"/>
  <c r="H7" i="40"/>
  <c r="H28" i="40" s="1"/>
  <c r="C24" i="41"/>
  <c r="I24" i="41" s="1"/>
  <c r="I102" i="41"/>
  <c r="I100" i="43"/>
  <c r="C22" i="43"/>
  <c r="I22" i="43" s="1"/>
  <c r="I91" i="41"/>
  <c r="C13" i="41"/>
  <c r="I13" i="41" s="1"/>
  <c r="C11" i="40"/>
  <c r="I11" i="40" s="1"/>
  <c r="I89" i="40"/>
  <c r="C21" i="43"/>
  <c r="I21" i="43" s="1"/>
  <c r="I99" i="43"/>
  <c r="E7" i="40"/>
  <c r="C24" i="46"/>
  <c r="I24" i="46" s="1"/>
  <c r="I102" i="46"/>
  <c r="C26" i="42"/>
  <c r="I26" i="42" s="1"/>
  <c r="I104" i="42"/>
  <c r="I93" i="43"/>
  <c r="C15" i="43"/>
  <c r="I15" i="43" s="1"/>
  <c r="I103" i="43"/>
  <c r="C25" i="43"/>
  <c r="I25" i="43" s="1"/>
  <c r="C8" i="42"/>
  <c r="I8" i="42" s="1"/>
  <c r="I86" i="42"/>
  <c r="C16" i="42"/>
  <c r="I16" i="42" s="1"/>
  <c r="I94" i="42"/>
  <c r="C22" i="40"/>
  <c r="I22" i="40" s="1"/>
  <c r="I100" i="40"/>
  <c r="C16" i="43"/>
  <c r="I16" i="43" s="1"/>
  <c r="I94" i="43"/>
  <c r="M98" i="42"/>
  <c r="S618" i="42"/>
  <c r="AG618" i="42" s="1"/>
  <c r="C12" i="40"/>
  <c r="I12" i="40" s="1"/>
  <c r="I90" i="40"/>
  <c r="M102" i="42"/>
  <c r="S622" i="42"/>
  <c r="AG622" i="42" s="1"/>
  <c r="M105" i="40"/>
  <c r="S625" i="40"/>
  <c r="AG625" i="40" s="1"/>
  <c r="S614" i="41"/>
  <c r="AG614" i="41" s="1"/>
  <c r="M94" i="41"/>
  <c r="S612" i="46"/>
  <c r="AG612" i="46" s="1"/>
  <c r="M92" i="46"/>
  <c r="M99" i="42"/>
  <c r="S619" i="42"/>
  <c r="M85" i="41"/>
  <c r="S605" i="41"/>
  <c r="S615" i="43"/>
  <c r="AG615" i="43" s="1"/>
  <c r="M95" i="43"/>
  <c r="S614" i="40"/>
  <c r="AG614" i="40" s="1"/>
  <c r="M94" i="40"/>
  <c r="M98" i="41"/>
  <c r="S618" i="41"/>
  <c r="AG618" i="41" s="1"/>
  <c r="S611" i="46"/>
  <c r="AG611" i="46" s="1"/>
  <c r="M91" i="46"/>
  <c r="M86" i="42"/>
  <c r="S606" i="42"/>
  <c r="AG606" i="42" s="1"/>
  <c r="S611" i="41"/>
  <c r="AG611" i="41" s="1"/>
  <c r="M91" i="41"/>
  <c r="S606" i="46"/>
  <c r="AG606" i="46" s="1"/>
  <c r="M86" i="46"/>
  <c r="Q85" i="46"/>
  <c r="C9" i="43"/>
  <c r="I9" i="43" s="1"/>
  <c r="I87" i="43"/>
  <c r="C27" i="43"/>
  <c r="I27" i="43" s="1"/>
  <c r="I105" i="43"/>
  <c r="E7" i="42"/>
  <c r="C16" i="40"/>
  <c r="I16" i="40" s="1"/>
  <c r="I94" i="40"/>
  <c r="I98" i="41"/>
  <c r="C20" i="41"/>
  <c r="I20" i="41" s="1"/>
  <c r="C24" i="43"/>
  <c r="I24" i="43" s="1"/>
  <c r="I102" i="43"/>
  <c r="I103" i="41"/>
  <c r="C25" i="41"/>
  <c r="I25" i="41" s="1"/>
  <c r="S611" i="42"/>
  <c r="AG611" i="42" s="1"/>
  <c r="M91" i="42"/>
  <c r="C11" i="41"/>
  <c r="I11" i="41" s="1"/>
  <c r="I89" i="41"/>
  <c r="H106" i="42"/>
  <c r="H7" i="42"/>
  <c r="H28" i="42" s="1"/>
  <c r="G7" i="41"/>
  <c r="I88" i="41"/>
  <c r="C10" i="41"/>
  <c r="I10" i="41" s="1"/>
  <c r="S612" i="43"/>
  <c r="AG612" i="43" s="1"/>
  <c r="M92" i="43"/>
  <c r="S610" i="43"/>
  <c r="AG610" i="43" s="1"/>
  <c r="M90" i="43"/>
  <c r="O85" i="43"/>
  <c r="S623" i="46"/>
  <c r="AG623" i="46" s="1"/>
  <c r="M103" i="46"/>
  <c r="M85" i="43"/>
  <c r="S605" i="43"/>
  <c r="AG605" i="43" s="1"/>
  <c r="C17" i="40"/>
  <c r="I17" i="40" s="1"/>
  <c r="I95" i="40"/>
  <c r="C20" i="42"/>
  <c r="I20" i="42" s="1"/>
  <c r="I98" i="42"/>
  <c r="S624" i="43"/>
  <c r="AG624" i="43" s="1"/>
  <c r="M104" i="43"/>
  <c r="S609" i="42"/>
  <c r="AG609" i="42" s="1"/>
  <c r="M89" i="42"/>
  <c r="R626" i="43"/>
  <c r="R85" i="43"/>
  <c r="M98" i="40"/>
  <c r="S618" i="40"/>
  <c r="AG618" i="40" s="1"/>
  <c r="C97" i="40"/>
  <c r="I617" i="40"/>
  <c r="S608" i="43"/>
  <c r="AG608" i="43" s="1"/>
  <c r="M88" i="43"/>
  <c r="S609" i="40"/>
  <c r="AG609" i="40" s="1"/>
  <c r="M89" i="40"/>
  <c r="S612" i="41"/>
  <c r="AG612" i="41" s="1"/>
  <c r="M92" i="41"/>
  <c r="M102" i="41"/>
  <c r="S622" i="41"/>
  <c r="AG622" i="41" s="1"/>
  <c r="S620" i="42"/>
  <c r="AG620" i="42" s="1"/>
  <c r="M100" i="42"/>
  <c r="M101" i="42"/>
  <c r="S621" i="42"/>
  <c r="AG621" i="42" s="1"/>
  <c r="S625" i="46"/>
  <c r="AG625" i="46" s="1"/>
  <c r="M105" i="46"/>
  <c r="M101" i="43"/>
  <c r="S621" i="43"/>
  <c r="AG621" i="43" s="1"/>
  <c r="M105" i="42"/>
  <c r="S625" i="42"/>
  <c r="AG625" i="42" s="1"/>
  <c r="O85" i="41"/>
  <c r="S623" i="42"/>
  <c r="AG623" i="42" s="1"/>
  <c r="M103" i="42"/>
  <c r="Q85" i="41"/>
  <c r="C26" i="46"/>
  <c r="I26" i="46" s="1"/>
  <c r="I104" i="46"/>
  <c r="C8" i="46"/>
  <c r="I8" i="46" s="1"/>
  <c r="I86" i="46"/>
  <c r="C25" i="42"/>
  <c r="I25" i="42" s="1"/>
  <c r="I103" i="42"/>
  <c r="E7" i="43"/>
  <c r="C8" i="41"/>
  <c r="I8" i="41" s="1"/>
  <c r="I86" i="41"/>
  <c r="I99" i="42"/>
  <c r="C21" i="42"/>
  <c r="I21" i="42" s="1"/>
  <c r="C8" i="40"/>
  <c r="I8" i="40" s="1"/>
  <c r="I86" i="40"/>
  <c r="I101" i="42"/>
  <c r="C23" i="42"/>
  <c r="I23" i="42" s="1"/>
  <c r="C106" i="43"/>
  <c r="I85" i="43"/>
  <c r="C7" i="43"/>
  <c r="C22" i="42"/>
  <c r="I22" i="42" s="1"/>
  <c r="I100" i="42"/>
  <c r="I92" i="42"/>
  <c r="C14" i="42"/>
  <c r="I14" i="42" s="1"/>
  <c r="C7" i="46"/>
  <c r="I85" i="46"/>
  <c r="C9" i="41"/>
  <c r="I9" i="41" s="1"/>
  <c r="I87" i="41"/>
  <c r="I104" i="41"/>
  <c r="C26" i="41"/>
  <c r="I26" i="41" s="1"/>
  <c r="I93" i="41"/>
  <c r="C15" i="41"/>
  <c r="I15" i="41" s="1"/>
  <c r="C106" i="40"/>
  <c r="C7" i="40"/>
  <c r="I85" i="40"/>
  <c r="C15" i="46"/>
  <c r="I15" i="46" s="1"/>
  <c r="I93" i="46"/>
  <c r="C97" i="43"/>
  <c r="I617" i="43"/>
  <c r="S609" i="43"/>
  <c r="AG609" i="43" s="1"/>
  <c r="M89" i="43"/>
  <c r="C11" i="43"/>
  <c r="I11" i="43" s="1"/>
  <c r="I89" i="43"/>
  <c r="S613" i="43"/>
  <c r="AG613" i="43" s="1"/>
  <c r="M93" i="43"/>
  <c r="S608" i="46"/>
  <c r="AG608" i="46" s="1"/>
  <c r="M88" i="46"/>
  <c r="C27" i="46"/>
  <c r="I27" i="46" s="1"/>
  <c r="I105" i="46"/>
  <c r="C20" i="40"/>
  <c r="I20" i="40" s="1"/>
  <c r="I98" i="40"/>
  <c r="S624" i="46"/>
  <c r="AG624" i="46" s="1"/>
  <c r="M104" i="46"/>
  <c r="S608" i="41"/>
  <c r="AG608" i="41" s="1"/>
  <c r="M88" i="41"/>
  <c r="S613" i="40"/>
  <c r="AG613" i="40" s="1"/>
  <c r="M93" i="40"/>
  <c r="M102" i="40"/>
  <c r="S622" i="40"/>
  <c r="AG622" i="40" s="1"/>
  <c r="S620" i="40"/>
  <c r="AG620" i="40" s="1"/>
  <c r="M100" i="40"/>
  <c r="S621" i="46"/>
  <c r="AG621" i="46" s="1"/>
  <c r="M101" i="46"/>
  <c r="I617" i="46"/>
  <c r="C97" i="46"/>
  <c r="S614" i="43"/>
  <c r="AG614" i="43" s="1"/>
  <c r="M94" i="43"/>
  <c r="R626" i="40"/>
  <c r="R85" i="40"/>
  <c r="M99" i="46"/>
  <c r="M21" i="46" s="1"/>
  <c r="S619" i="46"/>
  <c r="AG619" i="46" s="1"/>
  <c r="S610" i="40"/>
  <c r="AG610" i="40" s="1"/>
  <c r="M90" i="40"/>
  <c r="M87" i="42"/>
  <c r="S607" i="42"/>
  <c r="AG607" i="42" s="1"/>
  <c r="O85" i="42"/>
  <c r="S610" i="41"/>
  <c r="AG610" i="41" s="1"/>
  <c r="M90" i="41"/>
  <c r="M87" i="40"/>
  <c r="S607" i="40"/>
  <c r="AG607" i="40" s="1"/>
  <c r="Q85" i="40"/>
  <c r="C97" i="41"/>
  <c r="I617" i="41"/>
  <c r="C21" i="41"/>
  <c r="I21" i="41" s="1"/>
  <c r="I99" i="41"/>
  <c r="C16" i="46"/>
  <c r="I16" i="46" s="1"/>
  <c r="I94" i="46"/>
  <c r="C17" i="43"/>
  <c r="I17" i="43" s="1"/>
  <c r="I95" i="43"/>
  <c r="C26" i="40"/>
  <c r="I26" i="40" s="1"/>
  <c r="I104" i="40"/>
  <c r="C23" i="46"/>
  <c r="I23" i="46" s="1"/>
  <c r="I101" i="46"/>
  <c r="G7" i="40"/>
  <c r="C11" i="46"/>
  <c r="I11" i="46" s="1"/>
  <c r="I89" i="46"/>
  <c r="I91" i="40"/>
  <c r="C13" i="40"/>
  <c r="I13" i="40" s="1"/>
  <c r="C626" i="43"/>
  <c r="C9" i="40"/>
  <c r="I9" i="40" s="1"/>
  <c r="I87" i="40"/>
  <c r="I98" i="43"/>
  <c r="C20" i="43"/>
  <c r="I20" i="43" s="1"/>
  <c r="C22" i="41"/>
  <c r="I22" i="41" s="1"/>
  <c r="I100" i="41"/>
  <c r="I102" i="40"/>
  <c r="C24" i="40"/>
  <c r="I24" i="40" s="1"/>
  <c r="C7" i="42"/>
  <c r="I85" i="42"/>
  <c r="C12" i="43"/>
  <c r="I12" i="43" s="1"/>
  <c r="I90" i="43"/>
  <c r="C626" i="40"/>
  <c r="C23" i="43"/>
  <c r="I23" i="43" s="1"/>
  <c r="I101" i="43"/>
  <c r="C23" i="41"/>
  <c r="I23" i="41" s="1"/>
  <c r="I101" i="41"/>
  <c r="M626" i="41"/>
  <c r="C97" i="42" l="1"/>
  <c r="I617" i="42"/>
  <c r="C626" i="42"/>
  <c r="M22" i="41"/>
  <c r="S22" i="41" s="1"/>
  <c r="T22" i="41" s="1"/>
  <c r="S100" i="41"/>
  <c r="M97" i="42"/>
  <c r="S617" i="42"/>
  <c r="AG617" i="42" s="1"/>
  <c r="Q7" i="40"/>
  <c r="M8" i="46"/>
  <c r="S8" i="46" s="1"/>
  <c r="T8" i="46" s="1"/>
  <c r="S86" i="46"/>
  <c r="M27" i="40"/>
  <c r="S27" i="40" s="1"/>
  <c r="S105" i="40"/>
  <c r="R106" i="41"/>
  <c r="R7" i="41"/>
  <c r="R28" i="41" s="1"/>
  <c r="R106" i="42"/>
  <c r="R7" i="42"/>
  <c r="R28" i="42" s="1"/>
  <c r="M17" i="46"/>
  <c r="S95" i="46"/>
  <c r="M9" i="42"/>
  <c r="S9" i="42" s="1"/>
  <c r="T9" i="42" s="1"/>
  <c r="S87" i="42"/>
  <c r="S102" i="40"/>
  <c r="M24" i="40"/>
  <c r="S24" i="40" s="1"/>
  <c r="T24" i="40" s="1"/>
  <c r="I7" i="40"/>
  <c r="O7" i="41"/>
  <c r="M11" i="40"/>
  <c r="S11" i="40" s="1"/>
  <c r="T11" i="40" s="1"/>
  <c r="S89" i="40"/>
  <c r="R106" i="43"/>
  <c r="R7" i="43"/>
  <c r="R28" i="43" s="1"/>
  <c r="S98" i="41"/>
  <c r="M20" i="41"/>
  <c r="AG619" i="42"/>
  <c r="M23" i="40"/>
  <c r="S23" i="40" s="1"/>
  <c r="T23" i="40" s="1"/>
  <c r="S101" i="40"/>
  <c r="AG619" i="43"/>
  <c r="M26" i="42"/>
  <c r="S26" i="42" s="1"/>
  <c r="S104" i="42"/>
  <c r="M15" i="46"/>
  <c r="S15" i="46" s="1"/>
  <c r="T15" i="46" s="1"/>
  <c r="S93" i="46"/>
  <c r="S93" i="41"/>
  <c r="M15" i="41"/>
  <c r="M27" i="41"/>
  <c r="S27" i="41" s="1"/>
  <c r="S105" i="41"/>
  <c r="S91" i="40"/>
  <c r="M13" i="40"/>
  <c r="C19" i="41"/>
  <c r="I19" i="41" s="1"/>
  <c r="I97" i="41"/>
  <c r="S92" i="41"/>
  <c r="M14" i="41"/>
  <c r="M24" i="46"/>
  <c r="S24" i="46" s="1"/>
  <c r="T24" i="46" s="1"/>
  <c r="S102" i="46"/>
  <c r="S92" i="42"/>
  <c r="M14" i="42"/>
  <c r="M97" i="40"/>
  <c r="S617" i="40"/>
  <c r="AG617" i="40" s="1"/>
  <c r="M12" i="40"/>
  <c r="S12" i="40" s="1"/>
  <c r="T12" i="40" s="1"/>
  <c r="S90" i="40"/>
  <c r="C19" i="46"/>
  <c r="I19" i="46" s="1"/>
  <c r="I97" i="46"/>
  <c r="S93" i="40"/>
  <c r="M15" i="40"/>
  <c r="M11" i="43"/>
  <c r="S11" i="43" s="1"/>
  <c r="T11" i="43" s="1"/>
  <c r="S89" i="43"/>
  <c r="C28" i="46"/>
  <c r="I7" i="46"/>
  <c r="M23" i="42"/>
  <c r="S23" i="42" s="1"/>
  <c r="T23" i="42" s="1"/>
  <c r="S101" i="42"/>
  <c r="M12" i="43"/>
  <c r="S12" i="43" s="1"/>
  <c r="T12" i="43" s="1"/>
  <c r="S90" i="43"/>
  <c r="S91" i="41"/>
  <c r="M13" i="41"/>
  <c r="M16" i="40"/>
  <c r="S94" i="40"/>
  <c r="M21" i="42"/>
  <c r="S99" i="42"/>
  <c r="M24" i="42"/>
  <c r="S24" i="42" s="1"/>
  <c r="T24" i="42" s="1"/>
  <c r="S102" i="42"/>
  <c r="M106" i="40"/>
  <c r="M7" i="40"/>
  <c r="S85" i="40"/>
  <c r="M7" i="46"/>
  <c r="S85" i="46"/>
  <c r="M21" i="43"/>
  <c r="S99" i="43"/>
  <c r="C28" i="41"/>
  <c r="I7" i="41"/>
  <c r="M11" i="46"/>
  <c r="S11" i="46" s="1"/>
  <c r="T11" i="46" s="1"/>
  <c r="S89" i="46"/>
  <c r="M11" i="41"/>
  <c r="S11" i="41" s="1"/>
  <c r="T11" i="41" s="1"/>
  <c r="S89" i="41"/>
  <c r="S92" i="40"/>
  <c r="M14" i="40"/>
  <c r="S104" i="40"/>
  <c r="M26" i="40"/>
  <c r="S26" i="40" s="1"/>
  <c r="M7" i="41"/>
  <c r="S85" i="41"/>
  <c r="M12" i="46"/>
  <c r="S12" i="46" s="1"/>
  <c r="T12" i="46" s="1"/>
  <c r="S90" i="46"/>
  <c r="M8" i="40"/>
  <c r="S8" i="40" s="1"/>
  <c r="T8" i="40" s="1"/>
  <c r="S86" i="40"/>
  <c r="M17" i="41"/>
  <c r="S95" i="41"/>
  <c r="O7" i="43"/>
  <c r="I7" i="42"/>
  <c r="M9" i="40"/>
  <c r="S9" i="40" s="1"/>
  <c r="T9" i="40" s="1"/>
  <c r="S87" i="40"/>
  <c r="C106" i="46"/>
  <c r="Q7" i="41"/>
  <c r="M22" i="42"/>
  <c r="S22" i="42" s="1"/>
  <c r="T22" i="42" s="1"/>
  <c r="S100" i="42"/>
  <c r="S88" i="43"/>
  <c r="M10" i="43"/>
  <c r="S10" i="43" s="1"/>
  <c r="T10" i="43" s="1"/>
  <c r="M11" i="42"/>
  <c r="S11" i="42" s="1"/>
  <c r="T11" i="42" s="1"/>
  <c r="S89" i="42"/>
  <c r="M14" i="46"/>
  <c r="S92" i="46"/>
  <c r="M626" i="40"/>
  <c r="AG605" i="46"/>
  <c r="R106" i="46"/>
  <c r="R7" i="46"/>
  <c r="R28" i="46" s="1"/>
  <c r="S103" i="43"/>
  <c r="M25" i="43"/>
  <c r="S25" i="43" s="1"/>
  <c r="M17" i="42"/>
  <c r="S95" i="42"/>
  <c r="S100" i="43"/>
  <c r="M22" i="43"/>
  <c r="S22" i="43" s="1"/>
  <c r="T22" i="43" s="1"/>
  <c r="S104" i="41"/>
  <c r="M26" i="41"/>
  <c r="S26" i="41" s="1"/>
  <c r="C106" i="41"/>
  <c r="M27" i="43"/>
  <c r="S27" i="43" s="1"/>
  <c r="S105" i="43"/>
  <c r="M8" i="41"/>
  <c r="S8" i="41" s="1"/>
  <c r="T8" i="41" s="1"/>
  <c r="S86" i="41"/>
  <c r="M16" i="46"/>
  <c r="S94" i="46"/>
  <c r="M106" i="42"/>
  <c r="M7" i="42"/>
  <c r="S85" i="42"/>
  <c r="M27" i="46"/>
  <c r="S27" i="46" s="1"/>
  <c r="S105" i="46"/>
  <c r="M9" i="46"/>
  <c r="S9" i="46" s="1"/>
  <c r="T9" i="46" s="1"/>
  <c r="S87" i="46"/>
  <c r="M21" i="40"/>
  <c r="S99" i="40"/>
  <c r="M16" i="43"/>
  <c r="S94" i="43"/>
  <c r="I7" i="43"/>
  <c r="S88" i="42"/>
  <c r="M10" i="42"/>
  <c r="S10" i="42" s="1"/>
  <c r="T10" i="42" s="1"/>
  <c r="M12" i="41"/>
  <c r="S12" i="41" s="1"/>
  <c r="T12" i="41" s="1"/>
  <c r="S90" i="41"/>
  <c r="M23" i="46"/>
  <c r="S23" i="46" s="1"/>
  <c r="T23" i="46" s="1"/>
  <c r="S101" i="46"/>
  <c r="S88" i="41"/>
  <c r="M10" i="41"/>
  <c r="S10" i="41" s="1"/>
  <c r="T10" i="41" s="1"/>
  <c r="M10" i="46"/>
  <c r="S10" i="46" s="1"/>
  <c r="T10" i="46" s="1"/>
  <c r="S88" i="46"/>
  <c r="M27" i="42"/>
  <c r="S27" i="42" s="1"/>
  <c r="S105" i="42"/>
  <c r="S85" i="43"/>
  <c r="M7" i="43"/>
  <c r="S92" i="43"/>
  <c r="M14" i="43"/>
  <c r="M17" i="43"/>
  <c r="S95" i="43"/>
  <c r="O7" i="40"/>
  <c r="S103" i="41"/>
  <c r="M25" i="41"/>
  <c r="S25" i="41" s="1"/>
  <c r="M17" i="40"/>
  <c r="S95" i="40"/>
  <c r="Q7" i="42"/>
  <c r="O7" i="46"/>
  <c r="S91" i="43"/>
  <c r="M13" i="43"/>
  <c r="S103" i="40"/>
  <c r="M25" i="40"/>
  <c r="S25" i="40" s="1"/>
  <c r="M626" i="42"/>
  <c r="S98" i="43"/>
  <c r="M20" i="43"/>
  <c r="S88" i="40"/>
  <c r="M10" i="40"/>
  <c r="S10" i="40" s="1"/>
  <c r="T10" i="40" s="1"/>
  <c r="M20" i="46"/>
  <c r="S20" i="46" s="1"/>
  <c r="T20" i="46" s="1"/>
  <c r="S98" i="46"/>
  <c r="M21" i="41"/>
  <c r="S99" i="41"/>
  <c r="M20" i="40"/>
  <c r="S98" i="40"/>
  <c r="M97" i="41"/>
  <c r="S617" i="41"/>
  <c r="AG617" i="41" s="1"/>
  <c r="I97" i="43"/>
  <c r="C19" i="43"/>
  <c r="I19" i="43" s="1"/>
  <c r="M25" i="42"/>
  <c r="S25" i="42" s="1"/>
  <c r="S103" i="42"/>
  <c r="S104" i="43"/>
  <c r="M26" i="43"/>
  <c r="S26" i="43" s="1"/>
  <c r="M8" i="42"/>
  <c r="S8" i="42" s="1"/>
  <c r="T8" i="42" s="1"/>
  <c r="S86" i="42"/>
  <c r="M16" i="41"/>
  <c r="S94" i="41"/>
  <c r="S93" i="42"/>
  <c r="M15" i="42"/>
  <c r="M22" i="46"/>
  <c r="S22" i="46" s="1"/>
  <c r="T22" i="46" s="1"/>
  <c r="S100" i="46"/>
  <c r="M23" i="41"/>
  <c r="S23" i="41" s="1"/>
  <c r="T23" i="41" s="1"/>
  <c r="S101" i="41"/>
  <c r="M16" i="42"/>
  <c r="S94" i="42"/>
  <c r="M8" i="43"/>
  <c r="S8" i="43" s="1"/>
  <c r="T8" i="43" s="1"/>
  <c r="S86" i="43"/>
  <c r="M12" i="42"/>
  <c r="S12" i="42" s="1"/>
  <c r="T12" i="42" s="1"/>
  <c r="S90" i="42"/>
  <c r="O7" i="42"/>
  <c r="R106" i="40"/>
  <c r="R7" i="40"/>
  <c r="R28" i="40" s="1"/>
  <c r="M22" i="40"/>
  <c r="S22" i="40" s="1"/>
  <c r="T22" i="40" s="1"/>
  <c r="S100" i="40"/>
  <c r="M26" i="46"/>
  <c r="S26" i="46" s="1"/>
  <c r="S104" i="46"/>
  <c r="S93" i="43"/>
  <c r="M15" i="43"/>
  <c r="M23" i="43"/>
  <c r="S23" i="43" s="1"/>
  <c r="T23" i="43" s="1"/>
  <c r="S101" i="43"/>
  <c r="M24" i="41"/>
  <c r="S24" i="41" s="1"/>
  <c r="T24" i="41" s="1"/>
  <c r="S102" i="41"/>
  <c r="C19" i="40"/>
  <c r="I19" i="40" s="1"/>
  <c r="I97" i="40"/>
  <c r="M25" i="46"/>
  <c r="S25" i="46" s="1"/>
  <c r="S103" i="46"/>
  <c r="S91" i="42"/>
  <c r="M13" i="42"/>
  <c r="Q7" i="46"/>
  <c r="M13" i="46"/>
  <c r="S91" i="46"/>
  <c r="AG605" i="41"/>
  <c r="M20" i="42"/>
  <c r="S98" i="42"/>
  <c r="M9" i="41"/>
  <c r="S9" i="41" s="1"/>
  <c r="T9" i="41" s="1"/>
  <c r="S87" i="41"/>
  <c r="M24" i="43"/>
  <c r="S24" i="43" s="1"/>
  <c r="T24" i="43" s="1"/>
  <c r="S102" i="43"/>
  <c r="Q7" i="43"/>
  <c r="AG619" i="40"/>
  <c r="M9" i="43"/>
  <c r="S9" i="43" s="1"/>
  <c r="T9" i="43" s="1"/>
  <c r="S87" i="43"/>
  <c r="C28" i="43" l="1"/>
  <c r="M19" i="41"/>
  <c r="S97" i="41"/>
  <c r="S7" i="43"/>
  <c r="S7" i="40"/>
  <c r="M19" i="42"/>
  <c r="S97" i="42"/>
  <c r="M19" i="40"/>
  <c r="S97" i="40"/>
  <c r="S617" i="46"/>
  <c r="AG617" i="46" s="1"/>
  <c r="M97" i="46"/>
  <c r="M626" i="46"/>
  <c r="M97" i="43"/>
  <c r="S617" i="43"/>
  <c r="AG617" i="43" s="1"/>
  <c r="M626" i="43"/>
  <c r="M28" i="41"/>
  <c r="S7" i="41"/>
  <c r="S7" i="46"/>
  <c r="C28" i="40"/>
  <c r="S7" i="42"/>
  <c r="M106" i="41"/>
  <c r="C19" i="42"/>
  <c r="I97" i="42"/>
  <c r="C106" i="42"/>
  <c r="P72" i="41" l="1"/>
  <c r="S488" i="41"/>
  <c r="P72" i="40"/>
  <c r="S488" i="40"/>
  <c r="I19" i="42"/>
  <c r="C28" i="42"/>
  <c r="P72" i="43"/>
  <c r="S488" i="43"/>
  <c r="P67" i="40"/>
  <c r="S483" i="40"/>
  <c r="T7" i="42"/>
  <c r="M19" i="43"/>
  <c r="S97" i="43"/>
  <c r="M106" i="43"/>
  <c r="T7" i="40"/>
  <c r="P67" i="43"/>
  <c r="S483" i="43"/>
  <c r="M28" i="42"/>
  <c r="T7" i="46"/>
  <c r="M28" i="40"/>
  <c r="P72" i="42"/>
  <c r="S488" i="42"/>
  <c r="P67" i="41"/>
  <c r="S483" i="41"/>
  <c r="T7" i="43"/>
  <c r="M19" i="46"/>
  <c r="S97" i="46"/>
  <c r="M106" i="46"/>
  <c r="P67" i="42"/>
  <c r="S483" i="42"/>
  <c r="T7" i="41"/>
  <c r="P71" i="40" l="1"/>
  <c r="S487" i="40"/>
  <c r="P71" i="43"/>
  <c r="S487" i="43"/>
  <c r="P15" i="41"/>
  <c r="S15" i="41" s="1"/>
  <c r="T15" i="41" s="1"/>
  <c r="S67" i="41"/>
  <c r="P15" i="43"/>
  <c r="S15" i="43" s="1"/>
  <c r="T15" i="43" s="1"/>
  <c r="S67" i="43"/>
  <c r="P20" i="40"/>
  <c r="S20" i="40" s="1"/>
  <c r="T20" i="40" s="1"/>
  <c r="S72" i="40"/>
  <c r="P15" i="42"/>
  <c r="S15" i="42" s="1"/>
  <c r="T15" i="42" s="1"/>
  <c r="S67" i="42"/>
  <c r="P15" i="40"/>
  <c r="S15" i="40" s="1"/>
  <c r="T15" i="40" s="1"/>
  <c r="S67" i="40"/>
  <c r="P71" i="41"/>
  <c r="S487" i="41"/>
  <c r="M28" i="43"/>
  <c r="P20" i="42"/>
  <c r="S20" i="42" s="1"/>
  <c r="T20" i="42" s="1"/>
  <c r="S72" i="42"/>
  <c r="P71" i="42"/>
  <c r="S487" i="42"/>
  <c r="S19" i="46"/>
  <c r="T19" i="46" s="1"/>
  <c r="M28" i="46"/>
  <c r="P20" i="43"/>
  <c r="S20" i="43" s="1"/>
  <c r="T20" i="43" s="1"/>
  <c r="S72" i="43"/>
  <c r="P20" i="41"/>
  <c r="S20" i="41" s="1"/>
  <c r="T20" i="41" s="1"/>
  <c r="S72" i="41"/>
  <c r="P19" i="41" l="1"/>
  <c r="S19" i="41" s="1"/>
  <c r="T19" i="41" s="1"/>
  <c r="S71" i="41"/>
  <c r="P19" i="42"/>
  <c r="S19" i="42" s="1"/>
  <c r="T19" i="42" s="1"/>
  <c r="S71" i="42"/>
  <c r="P19" i="43"/>
  <c r="S19" i="43" s="1"/>
  <c r="T19" i="43" s="1"/>
  <c r="S71" i="43"/>
  <c r="P19" i="40"/>
  <c r="S19" i="40" s="1"/>
  <c r="T19" i="40" s="1"/>
  <c r="S71" i="40"/>
  <c r="AC41" i="47" l="1"/>
  <c r="AI41" i="47" s="1"/>
  <c r="AJ41" i="47" s="1"/>
  <c r="AC392" i="47"/>
  <c r="AI379" i="47"/>
  <c r="AJ379" i="47" s="1"/>
  <c r="AI392" i="47" l="1"/>
  <c r="AC37" i="47" l="1"/>
  <c r="AI115" i="47"/>
  <c r="AJ115" i="47" s="1"/>
  <c r="AC132" i="47"/>
  <c r="AI132" i="47" s="1"/>
  <c r="AB393" i="47"/>
  <c r="AD393" i="47"/>
  <c r="AG393" i="47"/>
  <c r="AH393" i="47"/>
  <c r="Z393" i="47"/>
  <c r="AE393" i="47"/>
  <c r="V393" i="47"/>
  <c r="AF393" i="47"/>
  <c r="AA393" i="47"/>
  <c r="W393" i="47"/>
  <c r="X393" i="47"/>
  <c r="Y393" i="47"/>
  <c r="AJ392" i="47"/>
  <c r="T392" i="47"/>
  <c r="AC393" i="47"/>
  <c r="T132" i="47" l="1"/>
  <c r="AJ132" i="47"/>
  <c r="AI393" i="47"/>
  <c r="AJ393" i="47" s="1"/>
  <c r="AI37" i="47"/>
  <c r="AJ37" i="47" s="1"/>
  <c r="AC54" i="47"/>
  <c r="AI54" i="47" l="1"/>
  <c r="AB55" i="47" l="1"/>
  <c r="AG55" i="47"/>
  <c r="X55" i="47"/>
  <c r="Z55" i="47"/>
  <c r="AH55" i="47"/>
  <c r="W55" i="47"/>
  <c r="AD55" i="47"/>
  <c r="Y55" i="47"/>
  <c r="AA55" i="47"/>
  <c r="AF55" i="47"/>
  <c r="AE55" i="47"/>
  <c r="V55" i="47"/>
  <c r="T54" i="47"/>
  <c r="AJ54" i="47"/>
  <c r="AC55" i="47"/>
  <c r="AI55" i="47" l="1"/>
  <c r="AJ55" i="47" s="1"/>
  <c r="P68" i="43" l="1"/>
  <c r="S484" i="43"/>
  <c r="P16" i="43" l="1"/>
  <c r="S16" i="43" s="1"/>
  <c r="T16" i="43" s="1"/>
  <c r="S68" i="43"/>
  <c r="P96" i="42" l="1"/>
  <c r="P106" i="42" s="1"/>
  <c r="P600" i="42"/>
  <c r="S590" i="42"/>
  <c r="S600" i="42" s="1"/>
  <c r="O601" i="42" l="1"/>
  <c r="N601" i="42"/>
  <c r="Q601" i="42"/>
  <c r="M601" i="42"/>
  <c r="R601" i="42"/>
  <c r="L601" i="42"/>
  <c r="S601" i="42" s="1"/>
  <c r="P601" i="42"/>
  <c r="P68" i="42"/>
  <c r="S484" i="42"/>
  <c r="P16" i="42" l="1"/>
  <c r="S16" i="42" s="1"/>
  <c r="T16" i="42" s="1"/>
  <c r="S68" i="42"/>
  <c r="P96" i="41" l="1"/>
  <c r="P106" i="41" s="1"/>
  <c r="P600" i="41"/>
  <c r="S590" i="41"/>
  <c r="S600" i="41" s="1"/>
  <c r="M601" i="41" l="1"/>
  <c r="O601" i="41"/>
  <c r="R601" i="41"/>
  <c r="P601" i="41"/>
  <c r="L601" i="41"/>
  <c r="S601" i="41" s="1"/>
  <c r="Q601" i="41"/>
  <c r="N601" i="41"/>
  <c r="P68" i="41"/>
  <c r="S484" i="41"/>
  <c r="P16" i="41" l="1"/>
  <c r="S16" i="41" s="1"/>
  <c r="T16" i="41" s="1"/>
  <c r="S68" i="41"/>
  <c r="P96" i="43" l="1"/>
  <c r="P106" i="43" s="1"/>
  <c r="P600" i="43"/>
  <c r="S590" i="43"/>
  <c r="S600" i="43" s="1"/>
  <c r="M601" i="43" l="1"/>
  <c r="Q601" i="43"/>
  <c r="P601" i="43"/>
  <c r="N601" i="43"/>
  <c r="L601" i="43"/>
  <c r="O601" i="43"/>
  <c r="R601" i="43"/>
  <c r="S601" i="43" l="1"/>
  <c r="P69" i="41" l="1"/>
  <c r="S485" i="41"/>
  <c r="P17" i="41" l="1"/>
  <c r="S17" i="41" s="1"/>
  <c r="T17" i="41" s="1"/>
  <c r="S69" i="41"/>
  <c r="P69" i="43" l="1"/>
  <c r="S485" i="43"/>
  <c r="P17" i="43" l="1"/>
  <c r="S17" i="43" s="1"/>
  <c r="T17" i="43" s="1"/>
  <c r="S69" i="43"/>
  <c r="P69" i="42" l="1"/>
  <c r="S485" i="42"/>
  <c r="P17" i="42" l="1"/>
  <c r="S17" i="42" s="1"/>
  <c r="T17" i="42" s="1"/>
  <c r="S69" i="42"/>
  <c r="D158" i="34" l="1"/>
  <c r="D40" i="34" l="1"/>
  <c r="D14" i="34" s="1"/>
  <c r="C40" i="34"/>
  <c r="C14" i="34" s="1"/>
  <c r="H40" i="34"/>
  <c r="H14" i="34" s="1"/>
  <c r="G40" i="34"/>
  <c r="G14" i="34" s="1"/>
  <c r="B40" i="34" l="1"/>
  <c r="I222" i="34" l="1"/>
  <c r="I378" i="34"/>
  <c r="I196" i="34"/>
  <c r="I352" i="34"/>
  <c r="B14" i="34"/>
  <c r="I248" i="34"/>
  <c r="I430" i="34"/>
  <c r="I326" i="34"/>
  <c r="I144" i="34"/>
  <c r="I300" i="34"/>
  <c r="I404" i="34"/>
  <c r="I170" i="34"/>
  <c r="I274" i="34"/>
  <c r="D184" i="34"/>
  <c r="G392" i="34"/>
  <c r="C392" i="34"/>
  <c r="C366" i="34"/>
  <c r="D444" i="34"/>
  <c r="C158" i="34"/>
  <c r="G288" i="34"/>
  <c r="C288" i="34"/>
  <c r="C262" i="34"/>
  <c r="C184" i="34"/>
  <c r="G366" i="34"/>
  <c r="D236" i="34"/>
  <c r="G210" i="34"/>
  <c r="G314" i="34"/>
  <c r="D262" i="34"/>
  <c r="G262" i="34"/>
  <c r="G236" i="34"/>
  <c r="G418" i="34"/>
  <c r="D314" i="34"/>
  <c r="D392" i="34"/>
  <c r="G444" i="34"/>
  <c r="C210" i="34"/>
  <c r="C340" i="34"/>
  <c r="D418" i="34"/>
  <c r="C314" i="34"/>
  <c r="C444" i="34"/>
  <c r="D210" i="34"/>
  <c r="D340" i="34"/>
  <c r="C236" i="34"/>
  <c r="G184" i="34"/>
  <c r="D366" i="34"/>
  <c r="G340" i="34"/>
  <c r="C418" i="34"/>
  <c r="G158" i="34"/>
  <c r="D288" i="34"/>
  <c r="B444" i="34" l="1"/>
  <c r="B158" i="34"/>
  <c r="H39" i="34"/>
  <c r="H132" i="34"/>
  <c r="B288" i="34"/>
  <c r="B236" i="34"/>
  <c r="B340" i="34"/>
  <c r="D39" i="34"/>
  <c r="D132" i="34"/>
  <c r="E40" i="34"/>
  <c r="I118" i="34"/>
  <c r="G39" i="34"/>
  <c r="G132" i="34"/>
  <c r="B184" i="34"/>
  <c r="B366" i="34"/>
  <c r="B392" i="34"/>
  <c r="B39" i="34"/>
  <c r="B132" i="34"/>
  <c r="B418" i="34"/>
  <c r="B210" i="34"/>
  <c r="C39" i="34"/>
  <c r="C132" i="34"/>
  <c r="B262" i="34"/>
  <c r="B314" i="34"/>
  <c r="E340" i="34"/>
  <c r="E314" i="34"/>
  <c r="E158" i="34"/>
  <c r="E288" i="34"/>
  <c r="E262" i="34"/>
  <c r="E236" i="34"/>
  <c r="E444" i="34"/>
  <c r="E184" i="34"/>
  <c r="I247" i="34" l="1"/>
  <c r="I262" i="34" s="1"/>
  <c r="D263" i="34" s="1"/>
  <c r="I143" i="34"/>
  <c r="I158" i="34" s="1"/>
  <c r="I325" i="34"/>
  <c r="I340" i="34" s="1"/>
  <c r="C341" i="34" s="1"/>
  <c r="D13" i="34"/>
  <c r="D28" i="34" s="1"/>
  <c r="D54" i="34"/>
  <c r="H13" i="34"/>
  <c r="H28" i="34" s="1"/>
  <c r="H54" i="34"/>
  <c r="I482" i="34"/>
  <c r="F66" i="34"/>
  <c r="B263" i="34"/>
  <c r="G13" i="34"/>
  <c r="G54" i="34"/>
  <c r="B341" i="34"/>
  <c r="B159" i="34"/>
  <c r="I159" i="34"/>
  <c r="F159" i="34"/>
  <c r="H159" i="34"/>
  <c r="D159" i="34"/>
  <c r="I169" i="34"/>
  <c r="I184" i="34" s="1"/>
  <c r="E14" i="34"/>
  <c r="I40" i="34"/>
  <c r="B237" i="34"/>
  <c r="I429" i="34"/>
  <c r="I444" i="34" s="1"/>
  <c r="B445" i="34" s="1"/>
  <c r="E263" i="34"/>
  <c r="F263" i="34"/>
  <c r="I263" i="34"/>
  <c r="H263" i="34"/>
  <c r="E237" i="34"/>
  <c r="I221" i="34"/>
  <c r="I236" i="34" s="1"/>
  <c r="G341" i="34"/>
  <c r="I341" i="34"/>
  <c r="F341" i="34"/>
  <c r="H341" i="34"/>
  <c r="E341" i="34"/>
  <c r="D341" i="34"/>
  <c r="E185" i="34"/>
  <c r="B315" i="34"/>
  <c r="C13" i="34"/>
  <c r="C28" i="34" s="1"/>
  <c r="C54" i="34"/>
  <c r="B13" i="34"/>
  <c r="B54" i="34"/>
  <c r="G159" i="34"/>
  <c r="I273" i="34"/>
  <c r="I288" i="34" s="1"/>
  <c r="B289" i="34" s="1"/>
  <c r="C159" i="34"/>
  <c r="B185" i="34"/>
  <c r="E159" i="34"/>
  <c r="I299" i="34"/>
  <c r="I314" i="34" s="1"/>
  <c r="C263" i="34"/>
  <c r="G263" i="34"/>
  <c r="E445" i="34" l="1"/>
  <c r="E210" i="34"/>
  <c r="I195" i="34"/>
  <c r="I210" i="34" s="1"/>
  <c r="E418" i="34"/>
  <c r="I403" i="34"/>
  <c r="I418" i="34" s="1"/>
  <c r="I237" i="34"/>
  <c r="F237" i="34"/>
  <c r="H237" i="34"/>
  <c r="D237" i="34"/>
  <c r="C237" i="34"/>
  <c r="G237" i="34"/>
  <c r="H185" i="34"/>
  <c r="F185" i="34"/>
  <c r="I185" i="34"/>
  <c r="G185" i="34"/>
  <c r="C185" i="34"/>
  <c r="D185" i="34"/>
  <c r="E289" i="34"/>
  <c r="I289" i="34"/>
  <c r="F289" i="34"/>
  <c r="H289" i="34"/>
  <c r="C289" i="34"/>
  <c r="D289" i="34"/>
  <c r="G289" i="34"/>
  <c r="E366" i="34"/>
  <c r="I351" i="34"/>
  <c r="I366" i="34" s="1"/>
  <c r="E392" i="34"/>
  <c r="I377" i="34"/>
  <c r="I392" i="34" s="1"/>
  <c r="B28" i="34"/>
  <c r="G315" i="34"/>
  <c r="F315" i="34"/>
  <c r="I315" i="34"/>
  <c r="H315" i="34"/>
  <c r="D315" i="34"/>
  <c r="C315" i="34"/>
  <c r="E315" i="34"/>
  <c r="E39" i="34"/>
  <c r="E132" i="34"/>
  <c r="I117" i="34"/>
  <c r="I132" i="34" s="1"/>
  <c r="I445" i="34"/>
  <c r="F445" i="34"/>
  <c r="H445" i="34"/>
  <c r="C445" i="34"/>
  <c r="D445" i="34"/>
  <c r="G445" i="34"/>
  <c r="I66" i="34"/>
  <c r="F14" i="34"/>
  <c r="I14" i="34" s="1"/>
  <c r="E367" i="34" l="1"/>
  <c r="I133" i="34"/>
  <c r="F133" i="34"/>
  <c r="G133" i="34"/>
  <c r="B133" i="34"/>
  <c r="D133" i="34"/>
  <c r="C133" i="34"/>
  <c r="H133" i="34"/>
  <c r="F419" i="34"/>
  <c r="I419" i="34"/>
  <c r="H419" i="34"/>
  <c r="G419" i="34"/>
  <c r="C419" i="34"/>
  <c r="D419" i="34"/>
  <c r="B419" i="34"/>
  <c r="E133" i="34"/>
  <c r="E419" i="34"/>
  <c r="I481" i="34"/>
  <c r="F65" i="34"/>
  <c r="E13" i="34"/>
  <c r="E54" i="34"/>
  <c r="I39" i="34"/>
  <c r="C393" i="34"/>
  <c r="I393" i="34"/>
  <c r="F393" i="34"/>
  <c r="H393" i="34"/>
  <c r="D393" i="34"/>
  <c r="G393" i="34"/>
  <c r="B393" i="34"/>
  <c r="E393" i="34"/>
  <c r="E211" i="34"/>
  <c r="I211" i="34"/>
  <c r="F211" i="34"/>
  <c r="H211" i="34"/>
  <c r="C211" i="34"/>
  <c r="G211" i="34"/>
  <c r="D211" i="34"/>
  <c r="B211" i="34"/>
  <c r="H367" i="34"/>
  <c r="I367" i="34"/>
  <c r="F367" i="34"/>
  <c r="D367" i="34"/>
  <c r="C367" i="34"/>
  <c r="G367" i="34"/>
  <c r="B367" i="34"/>
  <c r="I54" i="34" l="1"/>
  <c r="I65" i="34"/>
  <c r="F13" i="34"/>
  <c r="F55" i="34" l="1"/>
  <c r="I55" i="34"/>
  <c r="C55" i="34"/>
  <c r="G55" i="34"/>
  <c r="H55" i="34"/>
  <c r="B55" i="34"/>
  <c r="D55" i="34"/>
  <c r="E55" i="34"/>
  <c r="I13" i="34"/>
  <c r="I170" i="36" l="1"/>
  <c r="I274" i="36"/>
  <c r="I430" i="36"/>
  <c r="I222" i="36"/>
  <c r="H366" i="36"/>
  <c r="H210" i="36"/>
  <c r="I404" i="36"/>
  <c r="I144" i="36"/>
  <c r="I300" i="36"/>
  <c r="I248" i="36"/>
  <c r="I378" i="36"/>
  <c r="I326" i="36"/>
  <c r="E40" i="36" l="1"/>
  <c r="E14" i="36" s="1"/>
  <c r="C40" i="36"/>
  <c r="C14" i="36" s="1"/>
  <c r="C132" i="36"/>
  <c r="I118" i="36"/>
  <c r="B40" i="36"/>
  <c r="B132" i="36"/>
  <c r="G40" i="36"/>
  <c r="G14" i="36" s="1"/>
  <c r="G132" i="36"/>
  <c r="I196" i="36"/>
  <c r="I352" i="36"/>
  <c r="D40" i="36"/>
  <c r="D14" i="36" s="1"/>
  <c r="D132" i="36"/>
  <c r="H40" i="36"/>
  <c r="H14" i="36" s="1"/>
  <c r="H132" i="36"/>
  <c r="I40" i="36" l="1"/>
  <c r="B14" i="36"/>
  <c r="I482" i="36" l="1"/>
  <c r="F66" i="36"/>
  <c r="I66" i="36" l="1"/>
  <c r="F14" i="36"/>
  <c r="I14" i="36" s="1"/>
  <c r="P68" i="40" l="1"/>
  <c r="S484" i="40"/>
  <c r="P16" i="40" l="1"/>
  <c r="S16" i="40" s="1"/>
  <c r="T16" i="40" s="1"/>
  <c r="S68" i="40"/>
  <c r="P69" i="40" l="1"/>
  <c r="S485" i="40"/>
  <c r="P17" i="40" l="1"/>
  <c r="S17" i="40" s="1"/>
  <c r="T17" i="40" s="1"/>
  <c r="S69" i="40"/>
  <c r="D392" i="36" l="1"/>
  <c r="H262" i="36"/>
  <c r="C210" i="36"/>
  <c r="I281" i="36"/>
  <c r="I255" i="36"/>
  <c r="G262" i="36"/>
  <c r="H444" i="36"/>
  <c r="H288" i="36"/>
  <c r="D366" i="36"/>
  <c r="G184" i="36"/>
  <c r="G392" i="36"/>
  <c r="I437" i="36"/>
  <c r="D184" i="36"/>
  <c r="H314" i="36"/>
  <c r="C392" i="36"/>
  <c r="G236" i="36"/>
  <c r="C444" i="36"/>
  <c r="G288" i="36"/>
  <c r="G366" i="36"/>
  <c r="H184" i="36"/>
  <c r="C314" i="36"/>
  <c r="D418" i="36"/>
  <c r="I411" i="36"/>
  <c r="C236" i="36"/>
  <c r="E444" i="36"/>
  <c r="G210" i="36"/>
  <c r="D288" i="36"/>
  <c r="G340" i="36"/>
  <c r="I177" i="36"/>
  <c r="C184" i="36"/>
  <c r="G418" i="36"/>
  <c r="H392" i="36"/>
  <c r="D236" i="36"/>
  <c r="G444" i="36"/>
  <c r="D444" i="36"/>
  <c r="I307" i="36"/>
  <c r="H418" i="36"/>
  <c r="H236" i="36"/>
  <c r="C262" i="36"/>
  <c r="D210" i="36"/>
  <c r="H340" i="36"/>
  <c r="G314" i="36"/>
  <c r="E418" i="36"/>
  <c r="I229" i="36"/>
  <c r="E236" i="36"/>
  <c r="E262" i="36"/>
  <c r="D262" i="36"/>
  <c r="C288" i="36"/>
  <c r="C366" i="36"/>
  <c r="C340" i="36"/>
  <c r="I333" i="36"/>
  <c r="D340" i="36"/>
  <c r="D314" i="36"/>
  <c r="C418" i="36"/>
  <c r="I151" i="36"/>
  <c r="I377" i="36" l="1"/>
  <c r="B392" i="36"/>
  <c r="E314" i="36"/>
  <c r="I169" i="36"/>
  <c r="I184" i="36" s="1"/>
  <c r="D185" i="36" s="1"/>
  <c r="B184" i="36"/>
  <c r="B185" i="36" s="1"/>
  <c r="I125" i="36"/>
  <c r="I132" i="36" s="1"/>
  <c r="E132" i="36"/>
  <c r="D341" i="36"/>
  <c r="I351" i="36"/>
  <c r="B366" i="36"/>
  <c r="G39" i="36"/>
  <c r="G158" i="36"/>
  <c r="H185" i="36"/>
  <c r="E39" i="36"/>
  <c r="E158" i="36"/>
  <c r="I325" i="36"/>
  <c r="I340" i="36" s="1"/>
  <c r="B340" i="36"/>
  <c r="B341" i="36" s="1"/>
  <c r="I429" i="36"/>
  <c r="I444" i="36" s="1"/>
  <c r="B444" i="36"/>
  <c r="B445" i="36" s="1"/>
  <c r="I195" i="36"/>
  <c r="B210" i="36"/>
  <c r="C341" i="36"/>
  <c r="I203" i="36"/>
  <c r="E210" i="36"/>
  <c r="C39" i="36"/>
  <c r="C158" i="36"/>
  <c r="G341" i="36"/>
  <c r="I403" i="36"/>
  <c r="I418" i="36" s="1"/>
  <c r="H419" i="36" s="1"/>
  <c r="B418" i="36"/>
  <c r="B419" i="36" s="1"/>
  <c r="H341" i="36"/>
  <c r="I299" i="36"/>
  <c r="I314" i="36" s="1"/>
  <c r="C315" i="36" s="1"/>
  <c r="B314" i="36"/>
  <c r="B315" i="36" s="1"/>
  <c r="I143" i="36"/>
  <c r="I158" i="36" s="1"/>
  <c r="B39" i="36"/>
  <c r="B158" i="36"/>
  <c r="I359" i="36"/>
  <c r="E366" i="36"/>
  <c r="H39" i="36"/>
  <c r="H158" i="36"/>
  <c r="I221" i="36"/>
  <c r="I236" i="36" s="1"/>
  <c r="H237" i="36" s="1"/>
  <c r="B236" i="36"/>
  <c r="B237" i="36" s="1"/>
  <c r="G419" i="36"/>
  <c r="G315" i="36"/>
  <c r="C185" i="36"/>
  <c r="I273" i="36"/>
  <c r="I288" i="36" s="1"/>
  <c r="B288" i="36"/>
  <c r="D39" i="36"/>
  <c r="D158" i="36"/>
  <c r="C419" i="36"/>
  <c r="E184" i="36"/>
  <c r="E185" i="36" s="1"/>
  <c r="E288" i="36"/>
  <c r="E289" i="36" s="1"/>
  <c r="I247" i="36"/>
  <c r="I262" i="36" s="1"/>
  <c r="B262" i="36"/>
  <c r="D419" i="36"/>
  <c r="G237" i="36"/>
  <c r="H289" i="36"/>
  <c r="E340" i="36"/>
  <c r="B159" i="36" l="1"/>
  <c r="E133" i="36"/>
  <c r="E237" i="36"/>
  <c r="E315" i="36"/>
  <c r="B289" i="36"/>
  <c r="D237" i="36"/>
  <c r="B263" i="36"/>
  <c r="E13" i="36"/>
  <c r="E263" i="36"/>
  <c r="I263" i="36"/>
  <c r="F263" i="36"/>
  <c r="F289" i="36"/>
  <c r="I289" i="36"/>
  <c r="H159" i="36"/>
  <c r="I39" i="36"/>
  <c r="B13" i="36"/>
  <c r="B54" i="36"/>
  <c r="C159" i="36"/>
  <c r="C445" i="36"/>
  <c r="I445" i="36"/>
  <c r="F445" i="36"/>
  <c r="G263" i="36"/>
  <c r="D159" i="36"/>
  <c r="I159" i="36"/>
  <c r="F159" i="36"/>
  <c r="D263" i="36"/>
  <c r="H263" i="36"/>
  <c r="G289" i="36"/>
  <c r="G159" i="36"/>
  <c r="F133" i="36"/>
  <c r="I133" i="36"/>
  <c r="D133" i="36"/>
  <c r="B133" i="36"/>
  <c r="C133" i="36"/>
  <c r="G133" i="36"/>
  <c r="H133" i="36"/>
  <c r="G445" i="36"/>
  <c r="H13" i="36"/>
  <c r="H28" i="36" s="1"/>
  <c r="H54" i="36"/>
  <c r="C289" i="36"/>
  <c r="G13" i="36"/>
  <c r="G54" i="36"/>
  <c r="C263" i="36"/>
  <c r="D289" i="36"/>
  <c r="E445" i="36"/>
  <c r="D315" i="36"/>
  <c r="I315" i="36"/>
  <c r="F315" i="36"/>
  <c r="F419" i="36"/>
  <c r="I419" i="36"/>
  <c r="D445" i="36"/>
  <c r="H315" i="36"/>
  <c r="E341" i="36"/>
  <c r="I341" i="36"/>
  <c r="F341" i="36"/>
  <c r="I366" i="36"/>
  <c r="C13" i="36"/>
  <c r="C28" i="36" s="1"/>
  <c r="C54" i="36"/>
  <c r="D13" i="36"/>
  <c r="D28" i="36" s="1"/>
  <c r="D54" i="36"/>
  <c r="I237" i="36"/>
  <c r="F237" i="36"/>
  <c r="E419" i="36"/>
  <c r="C237" i="36"/>
  <c r="I210" i="36"/>
  <c r="B211" i="36" s="1"/>
  <c r="E159" i="36"/>
  <c r="G185" i="36"/>
  <c r="F185" i="36"/>
  <c r="I185" i="36"/>
  <c r="H445" i="36"/>
  <c r="I385" i="36" l="1"/>
  <c r="I392" i="36" s="1"/>
  <c r="E392" i="36"/>
  <c r="E47" i="36"/>
  <c r="B367" i="36"/>
  <c r="I367" i="36"/>
  <c r="F367" i="36"/>
  <c r="H367" i="36"/>
  <c r="G367" i="36"/>
  <c r="D367" i="36"/>
  <c r="C367" i="36"/>
  <c r="B28" i="36"/>
  <c r="E211" i="36"/>
  <c r="F211" i="36"/>
  <c r="I211" i="36"/>
  <c r="H211" i="36"/>
  <c r="C211" i="36"/>
  <c r="D211" i="36"/>
  <c r="G211" i="36"/>
  <c r="E367" i="36"/>
  <c r="I489" i="36" l="1"/>
  <c r="F73" i="36"/>
  <c r="E21" i="36"/>
  <c r="I47" i="36"/>
  <c r="E54" i="36"/>
  <c r="E393" i="36"/>
  <c r="I393" i="36"/>
  <c r="F393" i="36"/>
  <c r="H393" i="36"/>
  <c r="D393" i="36"/>
  <c r="C393" i="36"/>
  <c r="G393" i="36"/>
  <c r="B393" i="36"/>
  <c r="I481" i="36" l="1"/>
  <c r="F65" i="36"/>
  <c r="I54" i="36"/>
  <c r="E55" i="36"/>
  <c r="I73" i="36"/>
  <c r="F21" i="36"/>
  <c r="I21" i="36" s="1"/>
  <c r="F55" i="36" l="1"/>
  <c r="I55" i="36"/>
  <c r="C55" i="36"/>
  <c r="D55" i="36"/>
  <c r="G55" i="36"/>
  <c r="H55" i="36"/>
  <c r="B55" i="36"/>
  <c r="I65" i="36"/>
  <c r="F13" i="36"/>
  <c r="I13" i="36" l="1"/>
  <c r="G262" i="8" l="1"/>
  <c r="G210" i="8"/>
  <c r="H262" i="8"/>
  <c r="H210" i="8"/>
  <c r="C262" i="8"/>
  <c r="C210" i="8"/>
  <c r="D262" i="8"/>
  <c r="D210" i="8"/>
  <c r="D366" i="8"/>
  <c r="D366" i="1" l="1"/>
  <c r="D40" i="8" l="1"/>
  <c r="D14" i="8" s="1"/>
  <c r="G40" i="8"/>
  <c r="G14" i="8" s="1"/>
  <c r="C40" i="8"/>
  <c r="C14" i="8" s="1"/>
  <c r="C418" i="35"/>
  <c r="D40" i="1"/>
  <c r="D14" i="1" s="1"/>
  <c r="G40" i="1"/>
  <c r="G14" i="1" s="1"/>
  <c r="H40" i="8"/>
  <c r="H14" i="8" s="1"/>
  <c r="C40" i="1"/>
  <c r="C14" i="1" s="1"/>
  <c r="B40" i="8" l="1"/>
  <c r="B40" i="1"/>
  <c r="B210" i="8"/>
  <c r="B262" i="8"/>
  <c r="H444" i="1"/>
  <c r="D158" i="1"/>
  <c r="C366" i="1"/>
  <c r="C392" i="1"/>
  <c r="G184" i="1"/>
  <c r="D418" i="1"/>
  <c r="C444" i="8"/>
  <c r="H236" i="8"/>
  <c r="C340" i="8"/>
  <c r="H158" i="1"/>
  <c r="G418" i="8"/>
  <c r="C184" i="8"/>
  <c r="G444" i="8"/>
  <c r="D236" i="8"/>
  <c r="G340" i="8"/>
  <c r="D340" i="1"/>
  <c r="H262" i="1"/>
  <c r="G288" i="1"/>
  <c r="D418" i="8"/>
  <c r="G184" i="8"/>
  <c r="C288" i="8"/>
  <c r="D392" i="1"/>
  <c r="C210" i="1"/>
  <c r="D210" i="1"/>
  <c r="C314" i="1"/>
  <c r="D340" i="8"/>
  <c r="C262" i="1"/>
  <c r="G158" i="1"/>
  <c r="H418" i="8"/>
  <c r="H288" i="8"/>
  <c r="G366" i="1"/>
  <c r="C184" i="1"/>
  <c r="H418" i="1"/>
  <c r="H210" i="1"/>
  <c r="G314" i="1"/>
  <c r="G158" i="8"/>
  <c r="H340" i="8"/>
  <c r="C158" i="1"/>
  <c r="H288" i="1"/>
  <c r="H314" i="8"/>
  <c r="H184" i="8"/>
  <c r="D288" i="8"/>
  <c r="C366" i="8"/>
  <c r="C392" i="8"/>
  <c r="D392" i="8"/>
  <c r="H184" i="1"/>
  <c r="C158" i="8"/>
  <c r="D262" i="1"/>
  <c r="C288" i="1"/>
  <c r="G288" i="8"/>
  <c r="G366" i="8"/>
  <c r="H366" i="8"/>
  <c r="H392" i="1"/>
  <c r="G418" i="1"/>
  <c r="H314" i="1"/>
  <c r="H158" i="8"/>
  <c r="H444" i="8"/>
  <c r="C236" i="8"/>
  <c r="C340" i="1"/>
  <c r="G444" i="1"/>
  <c r="G262" i="1"/>
  <c r="G314" i="8"/>
  <c r="C418" i="8"/>
  <c r="C418" i="1"/>
  <c r="D314" i="1"/>
  <c r="D158" i="8"/>
  <c r="D444" i="8"/>
  <c r="G236" i="8"/>
  <c r="H340" i="1"/>
  <c r="G340" i="1"/>
  <c r="D444" i="1"/>
  <c r="C444" i="1"/>
  <c r="D288" i="1"/>
  <c r="C314" i="8"/>
  <c r="D314" i="8"/>
  <c r="D184" i="8"/>
  <c r="G392" i="8"/>
  <c r="H392" i="8"/>
  <c r="H366" i="1"/>
  <c r="G392" i="1"/>
  <c r="D184" i="1"/>
  <c r="G210" i="1"/>
  <c r="I274" i="1" l="1"/>
  <c r="I144" i="1"/>
  <c r="B314" i="1"/>
  <c r="G39" i="1"/>
  <c r="G132" i="1"/>
  <c r="C39" i="8"/>
  <c r="C132" i="8"/>
  <c r="B340" i="8"/>
  <c r="H40" i="1"/>
  <c r="H14" i="1" s="1"/>
  <c r="I222" i="8"/>
  <c r="B392" i="1"/>
  <c r="B262" i="1"/>
  <c r="C39" i="35"/>
  <c r="I144" i="8"/>
  <c r="I404" i="8"/>
  <c r="I196" i="1"/>
  <c r="I326" i="1"/>
  <c r="B158" i="1"/>
  <c r="I170" i="8"/>
  <c r="B39" i="1"/>
  <c r="B132" i="1"/>
  <c r="I300" i="8"/>
  <c r="B418" i="1"/>
  <c r="H39" i="8"/>
  <c r="H132" i="8"/>
  <c r="B158" i="8"/>
  <c r="D39" i="8"/>
  <c r="D132" i="8"/>
  <c r="B288" i="8"/>
  <c r="B39" i="8"/>
  <c r="B132" i="8"/>
  <c r="D39" i="35"/>
  <c r="B14" i="8"/>
  <c r="B444" i="1"/>
  <c r="B418" i="8"/>
  <c r="I274" i="8"/>
  <c r="B366" i="8"/>
  <c r="B39" i="35"/>
  <c r="G39" i="8"/>
  <c r="G132" i="8"/>
  <c r="B184" i="8"/>
  <c r="B444" i="8"/>
  <c r="B392" i="8"/>
  <c r="B340" i="1"/>
  <c r="C39" i="1"/>
  <c r="C132" i="1"/>
  <c r="G39" i="35"/>
  <c r="I378" i="8"/>
  <c r="I248" i="1"/>
  <c r="I404" i="1"/>
  <c r="B14" i="1"/>
  <c r="I352" i="8"/>
  <c r="B314" i="8"/>
  <c r="B366" i="1"/>
  <c r="I170" i="1"/>
  <c r="I352" i="1"/>
  <c r="I430" i="1"/>
  <c r="I326" i="8"/>
  <c r="B184" i="1"/>
  <c r="B210" i="1"/>
  <c r="B236" i="8"/>
  <c r="I300" i="1"/>
  <c r="I378" i="1"/>
  <c r="B288" i="1"/>
  <c r="H39" i="35"/>
  <c r="I430" i="8"/>
  <c r="E418" i="8"/>
  <c r="I429" i="35"/>
  <c r="I273" i="35"/>
  <c r="I273" i="1"/>
  <c r="I288" i="1" s="1"/>
  <c r="G289" i="1" s="1"/>
  <c r="I377" i="35"/>
  <c r="E418" i="1"/>
  <c r="E158" i="1"/>
  <c r="E392" i="8" l="1"/>
  <c r="D39" i="1"/>
  <c r="D132" i="1"/>
  <c r="C289" i="1"/>
  <c r="B13" i="1"/>
  <c r="B54" i="1"/>
  <c r="H39" i="1"/>
  <c r="H132" i="1"/>
  <c r="E288" i="1"/>
  <c r="E289" i="1" s="1"/>
  <c r="E40" i="8"/>
  <c r="I118" i="8"/>
  <c r="H289" i="1"/>
  <c r="I377" i="8"/>
  <c r="I392" i="8" s="1"/>
  <c r="I403" i="1"/>
  <c r="I418" i="1" s="1"/>
  <c r="G13" i="35"/>
  <c r="D13" i="35"/>
  <c r="C13" i="35"/>
  <c r="E340" i="1"/>
  <c r="I403" i="8"/>
  <c r="I418" i="8" s="1"/>
  <c r="E419" i="8" s="1"/>
  <c r="E262" i="8"/>
  <c r="I248" i="8"/>
  <c r="I262" i="8" s="1"/>
  <c r="I351" i="35"/>
  <c r="C13" i="8"/>
  <c r="C28" i="8" s="1"/>
  <c r="C54" i="8"/>
  <c r="G13" i="8"/>
  <c r="G54" i="8"/>
  <c r="H13" i="8"/>
  <c r="H28" i="8" s="1"/>
  <c r="H54" i="8"/>
  <c r="E393" i="8"/>
  <c r="H13" i="35"/>
  <c r="E210" i="8"/>
  <c r="I196" i="8"/>
  <c r="I210" i="8" s="1"/>
  <c r="B13" i="35"/>
  <c r="D13" i="8"/>
  <c r="D28" i="8" s="1"/>
  <c r="D54" i="8"/>
  <c r="E40" i="1"/>
  <c r="I118" i="1"/>
  <c r="D289" i="1"/>
  <c r="I289" i="1"/>
  <c r="F289" i="1"/>
  <c r="E419" i="1"/>
  <c r="C13" i="1"/>
  <c r="C28" i="1" s="1"/>
  <c r="C54" i="1"/>
  <c r="B289" i="1"/>
  <c r="I325" i="1"/>
  <c r="I340" i="1" s="1"/>
  <c r="B341" i="1" s="1"/>
  <c r="B13" i="8"/>
  <c r="B54" i="8"/>
  <c r="I143" i="1"/>
  <c r="I158" i="1" s="1"/>
  <c r="G13" i="1"/>
  <c r="G54" i="1"/>
  <c r="D211" i="8" l="1"/>
  <c r="I211" i="8"/>
  <c r="F211" i="8"/>
  <c r="H211" i="8"/>
  <c r="G211" i="8"/>
  <c r="C211" i="8"/>
  <c r="B211" i="8"/>
  <c r="I169" i="35"/>
  <c r="I325" i="35"/>
  <c r="E14" i="8"/>
  <c r="I40" i="8"/>
  <c r="I403" i="35"/>
  <c r="E184" i="8"/>
  <c r="I169" i="8"/>
  <c r="I184" i="8" s="1"/>
  <c r="E39" i="1"/>
  <c r="E132" i="1"/>
  <c r="E158" i="8"/>
  <c r="I143" i="8"/>
  <c r="I158" i="8" s="1"/>
  <c r="E39" i="35"/>
  <c r="I117" i="35"/>
  <c r="E444" i="1"/>
  <c r="I429" i="1"/>
  <c r="I444" i="1" s="1"/>
  <c r="E314" i="1"/>
  <c r="I299" i="1"/>
  <c r="I314" i="1" s="1"/>
  <c r="I247" i="35"/>
  <c r="E366" i="8"/>
  <c r="I351" i="8"/>
  <c r="I366" i="8" s="1"/>
  <c r="I117" i="1"/>
  <c r="I132" i="1" s="1"/>
  <c r="D133" i="1" s="1"/>
  <c r="B28" i="1"/>
  <c r="I482" i="8"/>
  <c r="F66" i="8"/>
  <c r="I143" i="35"/>
  <c r="B28" i="8"/>
  <c r="E288" i="8"/>
  <c r="I273" i="8"/>
  <c r="I288" i="8" s="1"/>
  <c r="E39" i="8"/>
  <c r="E132" i="8"/>
  <c r="I117" i="8"/>
  <c r="I132" i="8" s="1"/>
  <c r="G263" i="8"/>
  <c r="F263" i="8"/>
  <c r="I263" i="8"/>
  <c r="D263" i="8"/>
  <c r="C263" i="8"/>
  <c r="H263" i="8"/>
  <c r="B263" i="8"/>
  <c r="B419" i="1"/>
  <c r="F419" i="1"/>
  <c r="I419" i="1"/>
  <c r="G419" i="1"/>
  <c r="C419" i="1"/>
  <c r="D419" i="1"/>
  <c r="H419" i="1"/>
  <c r="H13" i="1"/>
  <c r="H28" i="1" s="1"/>
  <c r="H54" i="1"/>
  <c r="D13" i="1"/>
  <c r="D28" i="1" s="1"/>
  <c r="D54" i="1"/>
  <c r="E211" i="8"/>
  <c r="E392" i="1"/>
  <c r="I377" i="1"/>
  <c r="I392" i="1" s="1"/>
  <c r="E263" i="8"/>
  <c r="I221" i="35"/>
  <c r="E236" i="8"/>
  <c r="I221" i="8"/>
  <c r="I236" i="8" s="1"/>
  <c r="I299" i="35"/>
  <c r="E366" i="1"/>
  <c r="I351" i="1"/>
  <c r="I366" i="1" s="1"/>
  <c r="B159" i="1"/>
  <c r="F159" i="1"/>
  <c r="I159" i="1"/>
  <c r="G159" i="1"/>
  <c r="C159" i="1"/>
  <c r="H159" i="1"/>
  <c r="D159" i="1"/>
  <c r="E444" i="8"/>
  <c r="I429" i="8"/>
  <c r="I444" i="8" s="1"/>
  <c r="E184" i="1"/>
  <c r="I169" i="1"/>
  <c r="I184" i="1" s="1"/>
  <c r="E341" i="1"/>
  <c r="I341" i="1"/>
  <c r="F341" i="1"/>
  <c r="D341" i="1"/>
  <c r="H341" i="1"/>
  <c r="G341" i="1"/>
  <c r="C341" i="1"/>
  <c r="E314" i="8"/>
  <c r="I299" i="8"/>
  <c r="I314" i="8" s="1"/>
  <c r="B419" i="8"/>
  <c r="I419" i="8"/>
  <c r="F419" i="8"/>
  <c r="D419" i="8"/>
  <c r="C419" i="8"/>
  <c r="G419" i="8"/>
  <c r="H419" i="8"/>
  <c r="G393" i="8"/>
  <c r="I393" i="8"/>
  <c r="F393" i="8"/>
  <c r="C393" i="8"/>
  <c r="H393" i="8"/>
  <c r="D393" i="8"/>
  <c r="B393" i="8"/>
  <c r="E262" i="1"/>
  <c r="I247" i="1"/>
  <c r="I262" i="1" s="1"/>
  <c r="E14" i="1"/>
  <c r="I14" i="1" s="1"/>
  <c r="I40" i="1"/>
  <c r="E210" i="1"/>
  <c r="I195" i="1"/>
  <c r="I210" i="1" s="1"/>
  <c r="E340" i="8"/>
  <c r="E341" i="8" s="1"/>
  <c r="I325" i="8"/>
  <c r="I340" i="8" s="1"/>
  <c r="I195" i="35"/>
  <c r="E159" i="1"/>
  <c r="I185" i="1" l="1"/>
  <c r="F185" i="1"/>
  <c r="C185" i="1"/>
  <c r="G185" i="1"/>
  <c r="H185" i="1"/>
  <c r="D185" i="1"/>
  <c r="B185" i="1"/>
  <c r="C211" i="1"/>
  <c r="I211" i="1"/>
  <c r="F211" i="1"/>
  <c r="D211" i="1"/>
  <c r="G211" i="1"/>
  <c r="H211" i="1"/>
  <c r="B211" i="1"/>
  <c r="E237" i="8"/>
  <c r="B367" i="8"/>
  <c r="I367" i="8"/>
  <c r="F367" i="8"/>
  <c r="D367" i="8"/>
  <c r="H367" i="8"/>
  <c r="G367" i="8"/>
  <c r="C367" i="8"/>
  <c r="E211" i="1"/>
  <c r="I445" i="8"/>
  <c r="F445" i="8"/>
  <c r="H445" i="8"/>
  <c r="C445" i="8"/>
  <c r="G445" i="8"/>
  <c r="D445" i="8"/>
  <c r="B445" i="8"/>
  <c r="F14" i="8"/>
  <c r="I14" i="8" s="1"/>
  <c r="I66" i="8"/>
  <c r="E367" i="8"/>
  <c r="B445" i="1"/>
  <c r="I445" i="1"/>
  <c r="F445" i="1"/>
  <c r="H445" i="1"/>
  <c r="G445" i="1"/>
  <c r="D445" i="1"/>
  <c r="C445" i="1"/>
  <c r="E445" i="8"/>
  <c r="E289" i="8"/>
  <c r="F289" i="8"/>
  <c r="I289" i="8"/>
  <c r="H289" i="8"/>
  <c r="D289" i="8"/>
  <c r="C289" i="8"/>
  <c r="G289" i="8"/>
  <c r="B289" i="8"/>
  <c r="E133" i="1"/>
  <c r="G237" i="8"/>
  <c r="F237" i="8"/>
  <c r="I237" i="8"/>
  <c r="C237" i="8"/>
  <c r="D237" i="8"/>
  <c r="H237" i="8"/>
  <c r="B237" i="8"/>
  <c r="E185" i="1"/>
  <c r="E445" i="1"/>
  <c r="B367" i="1"/>
  <c r="I367" i="1"/>
  <c r="F367" i="1"/>
  <c r="D367" i="1"/>
  <c r="H367" i="1"/>
  <c r="C367" i="1"/>
  <c r="G367" i="1"/>
  <c r="E13" i="35"/>
  <c r="I39" i="35"/>
  <c r="E13" i="1"/>
  <c r="I13" i="1" s="1"/>
  <c r="E54" i="1"/>
  <c r="I39" i="1"/>
  <c r="C263" i="1"/>
  <c r="I263" i="1"/>
  <c r="F263" i="1"/>
  <c r="H263" i="1"/>
  <c r="D263" i="1"/>
  <c r="G263" i="1"/>
  <c r="B263" i="1"/>
  <c r="E315" i="8"/>
  <c r="F315" i="8"/>
  <c r="I315" i="8"/>
  <c r="G315" i="8"/>
  <c r="H315" i="8"/>
  <c r="C315" i="8"/>
  <c r="D315" i="8"/>
  <c r="B315" i="8"/>
  <c r="E367" i="1"/>
  <c r="D185" i="8"/>
  <c r="I185" i="8"/>
  <c r="F185" i="8"/>
  <c r="H185" i="8"/>
  <c r="G185" i="8"/>
  <c r="C185" i="8"/>
  <c r="B185" i="8"/>
  <c r="E13" i="8"/>
  <c r="E54" i="8"/>
  <c r="I39" i="8"/>
  <c r="B341" i="8"/>
  <c r="F341" i="8"/>
  <c r="I341" i="8"/>
  <c r="G341" i="8"/>
  <c r="D341" i="8"/>
  <c r="C341" i="8"/>
  <c r="H341" i="8"/>
  <c r="E263" i="1"/>
  <c r="I393" i="1"/>
  <c r="F393" i="1"/>
  <c r="D393" i="1"/>
  <c r="G393" i="1"/>
  <c r="H393" i="1"/>
  <c r="C393" i="1"/>
  <c r="B393" i="1"/>
  <c r="C133" i="8"/>
  <c r="F133" i="8"/>
  <c r="I133" i="8"/>
  <c r="H133" i="8"/>
  <c r="G133" i="8"/>
  <c r="D133" i="8"/>
  <c r="B133" i="8"/>
  <c r="E315" i="1"/>
  <c r="I315" i="1"/>
  <c r="F315" i="1"/>
  <c r="D315" i="1"/>
  <c r="C315" i="1"/>
  <c r="G315" i="1"/>
  <c r="H315" i="1"/>
  <c r="B315" i="1"/>
  <c r="D159" i="8"/>
  <c r="I159" i="8"/>
  <c r="F159" i="8"/>
  <c r="C159" i="8"/>
  <c r="H159" i="8"/>
  <c r="G159" i="8"/>
  <c r="B159" i="8"/>
  <c r="E185" i="8"/>
  <c r="C133" i="1"/>
  <c r="F133" i="1"/>
  <c r="I133" i="1"/>
  <c r="B133" i="1"/>
  <c r="G133" i="1"/>
  <c r="I481" i="35"/>
  <c r="F65" i="35"/>
  <c r="E393" i="1"/>
  <c r="E133" i="8"/>
  <c r="H133" i="1"/>
  <c r="E159" i="8"/>
  <c r="F13" i="35" l="1"/>
  <c r="I65" i="35"/>
  <c r="I54" i="1"/>
  <c r="E55" i="1" s="1"/>
  <c r="I481" i="8"/>
  <c r="F65" i="8"/>
  <c r="I54" i="8"/>
  <c r="D55" i="8" l="1"/>
  <c r="I55" i="8"/>
  <c r="F55" i="8"/>
  <c r="H55" i="8"/>
  <c r="G55" i="8"/>
  <c r="C55" i="8"/>
  <c r="B55" i="8"/>
  <c r="I65" i="8"/>
  <c r="F13" i="8"/>
  <c r="I13" i="8" s="1"/>
  <c r="I13" i="35"/>
  <c r="E55" i="8"/>
  <c r="I55" i="1"/>
  <c r="F55" i="1"/>
  <c r="B55" i="1"/>
  <c r="G55" i="1"/>
  <c r="C55" i="1"/>
  <c r="D55" i="1"/>
  <c r="H55" i="1"/>
  <c r="D210" i="32" l="1"/>
  <c r="D366" i="32" l="1"/>
  <c r="D158" i="32"/>
  <c r="G418" i="32" l="1"/>
  <c r="G444" i="32"/>
  <c r="C392" i="32"/>
  <c r="C40" i="32"/>
  <c r="C14" i="32" s="1"/>
  <c r="C418" i="32"/>
  <c r="D418" i="32"/>
  <c r="H236" i="32"/>
  <c r="D444" i="32"/>
  <c r="D314" i="32"/>
  <c r="G340" i="32"/>
  <c r="H262" i="32"/>
  <c r="D184" i="32"/>
  <c r="C158" i="32"/>
  <c r="G184" i="32"/>
  <c r="H40" i="32"/>
  <c r="H14" i="32" s="1"/>
  <c r="H418" i="32"/>
  <c r="D236" i="32"/>
  <c r="H210" i="32"/>
  <c r="C184" i="32"/>
  <c r="C366" i="32"/>
  <c r="H288" i="32"/>
  <c r="G288" i="32"/>
  <c r="C236" i="32"/>
  <c r="C314" i="32"/>
  <c r="G210" i="32"/>
  <c r="G262" i="32"/>
  <c r="C444" i="32"/>
  <c r="H444" i="32"/>
  <c r="C210" i="32"/>
  <c r="D340" i="32"/>
  <c r="H340" i="32"/>
  <c r="C262" i="32"/>
  <c r="D262" i="32"/>
  <c r="D392" i="32"/>
  <c r="H366" i="32"/>
  <c r="D288" i="32"/>
  <c r="G40" i="32"/>
  <c r="G14" i="32" s="1"/>
  <c r="C340" i="32"/>
  <c r="H158" i="32"/>
  <c r="G366" i="32"/>
  <c r="C288" i="32"/>
  <c r="D40" i="32"/>
  <c r="D14" i="32" s="1"/>
  <c r="G236" i="32"/>
  <c r="H314" i="32"/>
  <c r="G314" i="32"/>
  <c r="G158" i="32"/>
  <c r="H184" i="32"/>
  <c r="H392" i="32"/>
  <c r="G392" i="32"/>
  <c r="G39" i="32" l="1"/>
  <c r="G132" i="32"/>
  <c r="B392" i="32"/>
  <c r="B158" i="32"/>
  <c r="B366" i="32"/>
  <c r="B40" i="32"/>
  <c r="D39" i="32"/>
  <c r="D132" i="32"/>
  <c r="B444" i="32"/>
  <c r="B184" i="32"/>
  <c r="H39" i="32"/>
  <c r="H132" i="32"/>
  <c r="B262" i="32"/>
  <c r="B340" i="32"/>
  <c r="B314" i="32"/>
  <c r="B288" i="32"/>
  <c r="B236" i="32"/>
  <c r="C39" i="32"/>
  <c r="C132" i="32"/>
  <c r="B210" i="32"/>
  <c r="B39" i="32"/>
  <c r="B132" i="32"/>
  <c r="B418" i="32"/>
  <c r="I351" i="32"/>
  <c r="I377" i="32"/>
  <c r="I403" i="32"/>
  <c r="B13" i="32" l="1"/>
  <c r="B54" i="32"/>
  <c r="I404" i="32"/>
  <c r="I418" i="32" s="1"/>
  <c r="I430" i="32"/>
  <c r="I248" i="32"/>
  <c r="B14" i="32"/>
  <c r="I352" i="32"/>
  <c r="I366" i="32" s="1"/>
  <c r="I170" i="32"/>
  <c r="I300" i="32"/>
  <c r="E418" i="32"/>
  <c r="I196" i="32"/>
  <c r="I326" i="32"/>
  <c r="I144" i="32"/>
  <c r="H13" i="32"/>
  <c r="H28" i="32" s="1"/>
  <c r="H54" i="32"/>
  <c r="I222" i="32"/>
  <c r="I378" i="32"/>
  <c r="I392" i="32" s="1"/>
  <c r="C13" i="32"/>
  <c r="C28" i="32" s="1"/>
  <c r="C54" i="32"/>
  <c r="G13" i="32"/>
  <c r="G54" i="32"/>
  <c r="I274" i="32"/>
  <c r="E366" i="32"/>
  <c r="D13" i="32"/>
  <c r="D28" i="32" s="1"/>
  <c r="D54" i="32"/>
  <c r="B419" i="32" l="1"/>
  <c r="F419" i="32"/>
  <c r="I419" i="32"/>
  <c r="C419" i="32"/>
  <c r="H419" i="32"/>
  <c r="D419" i="32"/>
  <c r="G419" i="32"/>
  <c r="G393" i="32"/>
  <c r="I393" i="32"/>
  <c r="F393" i="32"/>
  <c r="C393" i="32"/>
  <c r="D393" i="32"/>
  <c r="H393" i="32"/>
  <c r="B393" i="32"/>
  <c r="D367" i="32"/>
  <c r="F367" i="32"/>
  <c r="I367" i="32"/>
  <c r="H367" i="32"/>
  <c r="G367" i="32"/>
  <c r="C367" i="32"/>
  <c r="B367" i="32"/>
  <c r="E392" i="32"/>
  <c r="E393" i="32" s="1"/>
  <c r="E158" i="32"/>
  <c r="I143" i="32"/>
  <c r="I158" i="32" s="1"/>
  <c r="B28" i="32"/>
  <c r="E39" i="32"/>
  <c r="E132" i="32"/>
  <c r="I117" i="32"/>
  <c r="E236" i="32"/>
  <c r="I221" i="32"/>
  <c r="I236" i="32" s="1"/>
  <c r="E340" i="32"/>
  <c r="I325" i="32"/>
  <c r="I340" i="32" s="1"/>
  <c r="E419" i="32"/>
  <c r="E444" i="32"/>
  <c r="I429" i="32"/>
  <c r="I444" i="32" s="1"/>
  <c r="E288" i="32"/>
  <c r="I273" i="32"/>
  <c r="I288" i="32" s="1"/>
  <c r="E210" i="32"/>
  <c r="I195" i="32"/>
  <c r="I210" i="32" s="1"/>
  <c r="E184" i="32"/>
  <c r="I169" i="32"/>
  <c r="I184" i="32" s="1"/>
  <c r="E262" i="32"/>
  <c r="I247" i="32"/>
  <c r="I262" i="32" s="1"/>
  <c r="E314" i="32"/>
  <c r="I299" i="32"/>
  <c r="I314" i="32" s="1"/>
  <c r="E40" i="32"/>
  <c r="I118" i="32"/>
  <c r="E367" i="32"/>
  <c r="E185" i="32" l="1"/>
  <c r="E159" i="32"/>
  <c r="E237" i="32"/>
  <c r="B211" i="32"/>
  <c r="I211" i="32"/>
  <c r="F211" i="32"/>
  <c r="D211" i="32"/>
  <c r="G211" i="32"/>
  <c r="H211" i="32"/>
  <c r="C211" i="32"/>
  <c r="E14" i="32"/>
  <c r="I40" i="32"/>
  <c r="E211" i="32"/>
  <c r="E445" i="32"/>
  <c r="D315" i="32"/>
  <c r="I315" i="32"/>
  <c r="F315" i="32"/>
  <c r="C315" i="32"/>
  <c r="H315" i="32"/>
  <c r="G315" i="32"/>
  <c r="B315" i="32"/>
  <c r="E341" i="32"/>
  <c r="F341" i="32"/>
  <c r="I341" i="32"/>
  <c r="G341" i="32"/>
  <c r="C341" i="32"/>
  <c r="H341" i="32"/>
  <c r="D341" i="32"/>
  <c r="B341" i="32"/>
  <c r="E13" i="32"/>
  <c r="E54" i="32"/>
  <c r="I39" i="32"/>
  <c r="C445" i="32"/>
  <c r="I445" i="32"/>
  <c r="F445" i="32"/>
  <c r="G445" i="32"/>
  <c r="D445" i="32"/>
  <c r="H445" i="32"/>
  <c r="B445" i="32"/>
  <c r="I132" i="32"/>
  <c r="E315" i="32"/>
  <c r="E263" i="32"/>
  <c r="F263" i="32"/>
  <c r="I263" i="32"/>
  <c r="C263" i="32"/>
  <c r="H263" i="32"/>
  <c r="G263" i="32"/>
  <c r="D263" i="32"/>
  <c r="B263" i="32"/>
  <c r="I482" i="32"/>
  <c r="F66" i="32"/>
  <c r="I289" i="32"/>
  <c r="F289" i="32"/>
  <c r="D289" i="32"/>
  <c r="G289" i="32"/>
  <c r="H289" i="32"/>
  <c r="C289" i="32"/>
  <c r="B289" i="32"/>
  <c r="I481" i="32"/>
  <c r="F65" i="32"/>
  <c r="C185" i="32"/>
  <c r="I185" i="32"/>
  <c r="F185" i="32"/>
  <c r="H185" i="32"/>
  <c r="G185" i="32"/>
  <c r="D185" i="32"/>
  <c r="B185" i="32"/>
  <c r="E289" i="32"/>
  <c r="G237" i="32"/>
  <c r="F237" i="32"/>
  <c r="I237" i="32"/>
  <c r="D237" i="32"/>
  <c r="C237" i="32"/>
  <c r="H237" i="32"/>
  <c r="B237" i="32"/>
  <c r="B159" i="32"/>
  <c r="F159" i="32"/>
  <c r="I159" i="32"/>
  <c r="D159" i="32"/>
  <c r="G159" i="32"/>
  <c r="C159" i="32"/>
  <c r="H159" i="32"/>
  <c r="I54" i="32" l="1"/>
  <c r="E55" i="32"/>
  <c r="I65" i="32"/>
  <c r="F13" i="32"/>
  <c r="H133" i="32"/>
  <c r="I133" i="32"/>
  <c r="F133" i="32"/>
  <c r="G133" i="32"/>
  <c r="D133" i="32"/>
  <c r="C133" i="32"/>
  <c r="B133" i="32"/>
  <c r="E133" i="32"/>
  <c r="F14" i="32"/>
  <c r="I14" i="32" s="1"/>
  <c r="I66" i="32"/>
  <c r="I55" i="32" l="1"/>
  <c r="F55" i="32"/>
  <c r="B55" i="32"/>
  <c r="G55" i="32"/>
  <c r="C55" i="32"/>
  <c r="H55" i="32"/>
  <c r="D55" i="32"/>
  <c r="I13" i="32"/>
  <c r="G418" i="35" l="1"/>
  <c r="G392" i="35"/>
  <c r="G236" i="35"/>
  <c r="G184" i="35"/>
  <c r="G210" i="35"/>
  <c r="G366" i="35"/>
  <c r="H184" i="35"/>
  <c r="D184" i="35"/>
  <c r="C184" i="35"/>
  <c r="H158" i="35"/>
  <c r="D158" i="35"/>
  <c r="C158" i="35"/>
  <c r="G340" i="35"/>
  <c r="G262" i="35"/>
  <c r="G314" i="35"/>
  <c r="G288" i="35"/>
  <c r="G444" i="35"/>
  <c r="G158" i="35"/>
  <c r="H418" i="35"/>
  <c r="D418" i="35"/>
  <c r="C392" i="35"/>
  <c r="H392" i="35"/>
  <c r="D392" i="35"/>
  <c r="C340" i="35"/>
  <c r="H340" i="35"/>
  <c r="D340" i="35"/>
  <c r="H262" i="35"/>
  <c r="D262" i="35"/>
  <c r="C262" i="35"/>
  <c r="C314" i="35"/>
  <c r="H314" i="35"/>
  <c r="D314" i="35"/>
  <c r="C236" i="35"/>
  <c r="H236" i="35"/>
  <c r="D236" i="35"/>
  <c r="C288" i="35"/>
  <c r="H288" i="35"/>
  <c r="D288" i="35"/>
  <c r="H444" i="35"/>
  <c r="D444" i="35"/>
  <c r="C444" i="35"/>
  <c r="H210" i="35"/>
  <c r="D210" i="35"/>
  <c r="C210" i="35"/>
  <c r="C366" i="35"/>
  <c r="H366" i="35"/>
  <c r="D366" i="35"/>
  <c r="B210" i="35" l="1"/>
  <c r="B392" i="35"/>
  <c r="P66" i="42"/>
  <c r="S482" i="42"/>
  <c r="B262" i="35"/>
  <c r="C40" i="35"/>
  <c r="C132" i="35"/>
  <c r="B40" i="35"/>
  <c r="B132" i="35"/>
  <c r="B288" i="35"/>
  <c r="B418" i="35"/>
  <c r="B444" i="35"/>
  <c r="D40" i="35"/>
  <c r="D132" i="35"/>
  <c r="H40" i="35"/>
  <c r="H132" i="35"/>
  <c r="P66" i="41"/>
  <c r="S482" i="41"/>
  <c r="G40" i="35"/>
  <c r="G132" i="35"/>
  <c r="B366" i="35"/>
  <c r="B340" i="35"/>
  <c r="B314" i="35"/>
  <c r="B158" i="35"/>
  <c r="B236" i="35"/>
  <c r="P66" i="40"/>
  <c r="S482" i="40"/>
  <c r="P66" i="43"/>
  <c r="S482" i="43"/>
  <c r="B184" i="35"/>
  <c r="E340" i="35"/>
  <c r="E158" i="35"/>
  <c r="I118" i="35"/>
  <c r="I132" i="35" s="1"/>
  <c r="B133" i="35" l="1"/>
  <c r="I133" i="35"/>
  <c r="F133" i="35"/>
  <c r="H14" i="35"/>
  <c r="H28" i="35" s="1"/>
  <c r="H54" i="35"/>
  <c r="D133" i="35"/>
  <c r="P14" i="42"/>
  <c r="S14" i="42" s="1"/>
  <c r="T14" i="42" s="1"/>
  <c r="S66" i="42"/>
  <c r="E40" i="35"/>
  <c r="G133" i="35"/>
  <c r="D14" i="35"/>
  <c r="D28" i="35" s="1"/>
  <c r="D54" i="35"/>
  <c r="G14" i="35"/>
  <c r="G54" i="35"/>
  <c r="C133" i="35"/>
  <c r="P14" i="40"/>
  <c r="S14" i="40" s="1"/>
  <c r="T14" i="40" s="1"/>
  <c r="S66" i="40"/>
  <c r="B14" i="35"/>
  <c r="B54" i="35"/>
  <c r="C14" i="35"/>
  <c r="C28" i="35" s="1"/>
  <c r="C54" i="35"/>
  <c r="P14" i="43"/>
  <c r="S14" i="43" s="1"/>
  <c r="T14" i="43" s="1"/>
  <c r="S66" i="43"/>
  <c r="I144" i="35"/>
  <c r="I158" i="35" s="1"/>
  <c r="P14" i="41"/>
  <c r="S14" i="41" s="1"/>
  <c r="T14" i="41" s="1"/>
  <c r="S66" i="41"/>
  <c r="E132" i="35"/>
  <c r="E133" i="35" s="1"/>
  <c r="I326" i="35"/>
  <c r="I340" i="35" s="1"/>
  <c r="B341" i="35" s="1"/>
  <c r="H133" i="35"/>
  <c r="E14" i="35" l="1"/>
  <c r="E54" i="35"/>
  <c r="I40" i="35"/>
  <c r="E184" i="35"/>
  <c r="I170" i="35"/>
  <c r="I184" i="35" s="1"/>
  <c r="E262" i="35"/>
  <c r="I248" i="35"/>
  <c r="I262" i="35" s="1"/>
  <c r="E366" i="35"/>
  <c r="I352" i="35"/>
  <c r="I366" i="35" s="1"/>
  <c r="E236" i="35"/>
  <c r="I222" i="35"/>
  <c r="I236" i="35" s="1"/>
  <c r="F341" i="35"/>
  <c r="I341" i="35"/>
  <c r="H341" i="35"/>
  <c r="D341" i="35"/>
  <c r="G341" i="35"/>
  <c r="C341" i="35"/>
  <c r="E210" i="35"/>
  <c r="I196" i="35"/>
  <c r="I210" i="35" s="1"/>
  <c r="B28" i="35"/>
  <c r="E444" i="35"/>
  <c r="I430" i="35"/>
  <c r="I444" i="35" s="1"/>
  <c r="B159" i="35"/>
  <c r="I159" i="35"/>
  <c r="F159" i="35"/>
  <c r="C159" i="35"/>
  <c r="H159" i="35"/>
  <c r="G159" i="35"/>
  <c r="D159" i="35"/>
  <c r="E341" i="35"/>
  <c r="E314" i="35"/>
  <c r="I300" i="35"/>
  <c r="I314" i="35" s="1"/>
  <c r="E392" i="35"/>
  <c r="I378" i="35"/>
  <c r="I392" i="35" s="1"/>
  <c r="E288" i="35"/>
  <c r="I274" i="35"/>
  <c r="I288" i="35" s="1"/>
  <c r="E159" i="35"/>
  <c r="E418" i="35"/>
  <c r="I404" i="35"/>
  <c r="I418" i="35" s="1"/>
  <c r="E445" i="35" l="1"/>
  <c r="E289" i="35"/>
  <c r="E393" i="35"/>
  <c r="E263" i="35"/>
  <c r="G393" i="35"/>
  <c r="F393" i="35"/>
  <c r="I393" i="35"/>
  <c r="D393" i="35"/>
  <c r="H393" i="35"/>
  <c r="C393" i="35"/>
  <c r="B393" i="35"/>
  <c r="E185" i="35"/>
  <c r="G419" i="35"/>
  <c r="F419" i="35"/>
  <c r="I419" i="35"/>
  <c r="C419" i="35"/>
  <c r="D419" i="35"/>
  <c r="H419" i="35"/>
  <c r="B419" i="35"/>
  <c r="G315" i="35"/>
  <c r="F315" i="35"/>
  <c r="I315" i="35"/>
  <c r="H315" i="35"/>
  <c r="C315" i="35"/>
  <c r="D315" i="35"/>
  <c r="B315" i="35"/>
  <c r="B237" i="35"/>
  <c r="F237" i="35"/>
  <c r="I237" i="35"/>
  <c r="C237" i="35"/>
  <c r="G237" i="35"/>
  <c r="H237" i="35"/>
  <c r="D237" i="35"/>
  <c r="E419" i="35"/>
  <c r="E315" i="35"/>
  <c r="E237" i="35"/>
  <c r="I54" i="35"/>
  <c r="B185" i="35"/>
  <c r="I185" i="35"/>
  <c r="F185" i="35"/>
  <c r="H185" i="35"/>
  <c r="D185" i="35"/>
  <c r="C185" i="35"/>
  <c r="G185" i="35"/>
  <c r="F211" i="35"/>
  <c r="I211" i="35"/>
  <c r="G211" i="35"/>
  <c r="H211" i="35"/>
  <c r="C211" i="35"/>
  <c r="D211" i="35"/>
  <c r="B211" i="35"/>
  <c r="E367" i="35"/>
  <c r="I367" i="35"/>
  <c r="F367" i="35"/>
  <c r="D367" i="35"/>
  <c r="C367" i="35"/>
  <c r="G367" i="35"/>
  <c r="H367" i="35"/>
  <c r="B367" i="35"/>
  <c r="H289" i="35"/>
  <c r="I289" i="35"/>
  <c r="F289" i="35"/>
  <c r="D289" i="35"/>
  <c r="C289" i="35"/>
  <c r="G289" i="35"/>
  <c r="B289" i="35"/>
  <c r="F445" i="35"/>
  <c r="I445" i="35"/>
  <c r="C445" i="35"/>
  <c r="G445" i="35"/>
  <c r="D445" i="35"/>
  <c r="H445" i="35"/>
  <c r="B445" i="35"/>
  <c r="E211" i="35"/>
  <c r="D263" i="35"/>
  <c r="I263" i="35"/>
  <c r="F263" i="35"/>
  <c r="C263" i="35"/>
  <c r="G263" i="35"/>
  <c r="H263" i="35"/>
  <c r="B263" i="35"/>
  <c r="I55" i="35" l="1"/>
  <c r="F55" i="35"/>
  <c r="G55" i="35"/>
  <c r="H55" i="35"/>
  <c r="C55" i="35"/>
  <c r="D55" i="35"/>
  <c r="B55" i="35"/>
  <c r="E55" i="35"/>
  <c r="I482" i="35"/>
  <c r="F66" i="35"/>
  <c r="I66" i="35" l="1"/>
  <c r="F14" i="35"/>
  <c r="I14" i="35" s="1"/>
  <c r="P65" i="43" l="1"/>
  <c r="S481" i="43"/>
  <c r="P65" i="41"/>
  <c r="S481" i="41"/>
  <c r="P65" i="42"/>
  <c r="S481" i="42"/>
  <c r="P13" i="41" l="1"/>
  <c r="S65" i="41"/>
  <c r="P13" i="42"/>
  <c r="S65" i="42"/>
  <c r="P13" i="43"/>
  <c r="S65" i="43"/>
  <c r="S13" i="42" l="1"/>
  <c r="S13" i="43"/>
  <c r="S13" i="41"/>
  <c r="P73" i="41" l="1"/>
  <c r="S489" i="41"/>
  <c r="P73" i="43"/>
  <c r="S489" i="43"/>
  <c r="T13" i="41"/>
  <c r="T13" i="43"/>
  <c r="T13" i="42"/>
  <c r="P73" i="42"/>
  <c r="S489" i="42"/>
  <c r="P21" i="42" l="1"/>
  <c r="S73" i="42"/>
  <c r="P21" i="43"/>
  <c r="S73" i="43"/>
  <c r="P21" i="41"/>
  <c r="S73" i="41"/>
  <c r="S21" i="43" l="1"/>
  <c r="T21" i="43" s="1"/>
  <c r="S21" i="41"/>
  <c r="T21" i="41" s="1"/>
  <c r="S21" i="42"/>
  <c r="T21" i="42" s="1"/>
  <c r="P96" i="40" l="1"/>
  <c r="P106" i="40" s="1"/>
  <c r="P600" i="40"/>
  <c r="S590" i="40"/>
  <c r="S600" i="40" s="1"/>
  <c r="Q601" i="40" l="1"/>
  <c r="P601" i="40"/>
  <c r="L601" i="40"/>
  <c r="S601" i="40" s="1"/>
  <c r="O601" i="40"/>
  <c r="N601" i="40"/>
  <c r="R601" i="40"/>
  <c r="M601" i="40"/>
  <c r="P65" i="40" l="1"/>
  <c r="S481" i="40"/>
  <c r="P13" i="40" l="1"/>
  <c r="S65" i="40"/>
  <c r="S13" i="40" l="1"/>
  <c r="T13" i="40" l="1"/>
  <c r="P73" i="40"/>
  <c r="S489" i="40"/>
  <c r="P21" i="40" l="1"/>
  <c r="S73" i="40"/>
  <c r="S21" i="40" l="1"/>
  <c r="T21" i="40" s="1"/>
  <c r="E626" i="2" l="1"/>
  <c r="E105" i="2"/>
  <c r="E27" i="2" l="1"/>
  <c r="E106" i="2"/>
  <c r="G626" i="4" l="1"/>
  <c r="G105" i="4"/>
  <c r="I625" i="3"/>
  <c r="I626" i="3" s="1"/>
  <c r="E626" i="3"/>
  <c r="E627" i="3" s="1"/>
  <c r="E105" i="3"/>
  <c r="I625" i="6"/>
  <c r="I626" i="6" s="1"/>
  <c r="E626" i="6"/>
  <c r="E105" i="6"/>
  <c r="G626" i="6"/>
  <c r="G105" i="6"/>
  <c r="E28" i="2"/>
  <c r="I625" i="7"/>
  <c r="I626" i="7" s="1"/>
  <c r="E626" i="7"/>
  <c r="E105" i="7"/>
  <c r="G626" i="3"/>
  <c r="G627" i="3" s="1"/>
  <c r="G105" i="3"/>
  <c r="G626" i="2"/>
  <c r="G105" i="2"/>
  <c r="I625" i="2"/>
  <c r="I626" i="2" s="1"/>
  <c r="I625" i="4"/>
  <c r="I626" i="4" s="1"/>
  <c r="E626" i="4"/>
  <c r="E105" i="4"/>
  <c r="G626" i="7"/>
  <c r="G105" i="7"/>
  <c r="E626" i="5"/>
  <c r="E105" i="5"/>
  <c r="G627" i="6" l="1"/>
  <c r="F627" i="7"/>
  <c r="I627" i="7"/>
  <c r="H627" i="7"/>
  <c r="C627" i="7"/>
  <c r="B627" i="7"/>
  <c r="D627" i="7"/>
  <c r="G626" i="5"/>
  <c r="G627" i="5" s="1"/>
  <c r="G105" i="5"/>
  <c r="E27" i="5"/>
  <c r="E106" i="5"/>
  <c r="I627" i="2"/>
  <c r="F627" i="2"/>
  <c r="H627" i="2"/>
  <c r="C627" i="2"/>
  <c r="B627" i="2"/>
  <c r="D627" i="2"/>
  <c r="E627" i="2"/>
  <c r="I625" i="5"/>
  <c r="I626" i="5" s="1"/>
  <c r="G627" i="2"/>
  <c r="G27" i="6"/>
  <c r="G28" i="6" s="1"/>
  <c r="G106" i="6"/>
  <c r="E627" i="5"/>
  <c r="G27" i="7"/>
  <c r="G28" i="7" s="1"/>
  <c r="G106" i="7"/>
  <c r="G27" i="3"/>
  <c r="G28" i="3" s="1"/>
  <c r="G106" i="3"/>
  <c r="D627" i="3"/>
  <c r="F627" i="3"/>
  <c r="I627" i="3"/>
  <c r="H627" i="3"/>
  <c r="C627" i="3"/>
  <c r="B627" i="3"/>
  <c r="G627" i="7"/>
  <c r="E27" i="6"/>
  <c r="I105" i="6"/>
  <c r="E106" i="6"/>
  <c r="G27" i="2"/>
  <c r="G106" i="2"/>
  <c r="I105" i="2"/>
  <c r="E27" i="3"/>
  <c r="I105" i="3"/>
  <c r="E106" i="3"/>
  <c r="E27" i="4"/>
  <c r="I105" i="4"/>
  <c r="E106" i="4"/>
  <c r="E27" i="7"/>
  <c r="I105" i="7"/>
  <c r="E106" i="7"/>
  <c r="E627" i="6"/>
  <c r="G27" i="4"/>
  <c r="G28" i="4" s="1"/>
  <c r="G106" i="4"/>
  <c r="B627" i="4"/>
  <c r="I627" i="4"/>
  <c r="F627" i="4"/>
  <c r="C627" i="4"/>
  <c r="H627" i="4"/>
  <c r="D627" i="4"/>
  <c r="E627" i="4"/>
  <c r="E627" i="7"/>
  <c r="F627" i="6"/>
  <c r="I627" i="6"/>
  <c r="H627" i="6"/>
  <c r="C627" i="6"/>
  <c r="B627" i="6"/>
  <c r="D627" i="6"/>
  <c r="G627" i="4"/>
  <c r="G27" i="5" l="1"/>
  <c r="G28" i="5" s="1"/>
  <c r="G106" i="5"/>
  <c r="G28" i="2"/>
  <c r="I27" i="2"/>
  <c r="I27" i="4"/>
  <c r="E28" i="4"/>
  <c r="I106" i="6"/>
  <c r="I27" i="7"/>
  <c r="E28" i="7"/>
  <c r="I27" i="6"/>
  <c r="E28" i="6"/>
  <c r="D627" i="5"/>
  <c r="I627" i="5"/>
  <c r="F627" i="5"/>
  <c r="C627" i="5"/>
  <c r="H627" i="5"/>
  <c r="B627" i="5"/>
  <c r="I106" i="4"/>
  <c r="G107" i="4" s="1"/>
  <c r="I106" i="3"/>
  <c r="E107" i="3" s="1"/>
  <c r="I27" i="3"/>
  <c r="E28" i="3"/>
  <c r="I105" i="5"/>
  <c r="I106" i="7"/>
  <c r="I106" i="2"/>
  <c r="I27" i="5"/>
  <c r="E28" i="5"/>
  <c r="G107" i="3" l="1"/>
  <c r="I107" i="7"/>
  <c r="F107" i="7"/>
  <c r="C107" i="7"/>
  <c r="B107" i="7"/>
  <c r="H107" i="7"/>
  <c r="D107" i="7"/>
  <c r="E107" i="7"/>
  <c r="C107" i="6"/>
  <c r="I107" i="6"/>
  <c r="F107" i="6"/>
  <c r="H107" i="6"/>
  <c r="B107" i="6"/>
  <c r="D107" i="6"/>
  <c r="G107" i="6"/>
  <c r="E29" i="4"/>
  <c r="I28" i="7"/>
  <c r="I28" i="5"/>
  <c r="G29" i="5" s="1"/>
  <c r="I28" i="6"/>
  <c r="E29" i="6" s="1"/>
  <c r="I28" i="4"/>
  <c r="E107" i="4"/>
  <c r="I28" i="2"/>
  <c r="I106" i="5"/>
  <c r="G107" i="5" s="1"/>
  <c r="I28" i="3"/>
  <c r="C107" i="4"/>
  <c r="I107" i="4"/>
  <c r="F107" i="4"/>
  <c r="H107" i="4"/>
  <c r="B107" i="4"/>
  <c r="D107" i="4"/>
  <c r="I107" i="2"/>
  <c r="B107" i="2"/>
  <c r="F107" i="2"/>
  <c r="H107" i="2"/>
  <c r="C107" i="2"/>
  <c r="D107" i="2"/>
  <c r="E107" i="2"/>
  <c r="G107" i="7"/>
  <c r="E29" i="3"/>
  <c r="I107" i="3"/>
  <c r="F107" i="3"/>
  <c r="H107" i="3"/>
  <c r="C107" i="3"/>
  <c r="B107" i="3"/>
  <c r="D107" i="3"/>
  <c r="E29" i="7"/>
  <c r="E107" i="6"/>
  <c r="G107" i="2"/>
  <c r="E29" i="5" l="1"/>
  <c r="I29" i="3"/>
  <c r="F29" i="3"/>
  <c r="H29" i="3"/>
  <c r="C29" i="3"/>
  <c r="B29" i="3"/>
  <c r="D29" i="3"/>
  <c r="B6" i="56"/>
  <c r="G29" i="3"/>
  <c r="B7" i="56"/>
  <c r="I29" i="2"/>
  <c r="F29" i="2"/>
  <c r="H29" i="2"/>
  <c r="C29" i="2"/>
  <c r="B29" i="2"/>
  <c r="D29" i="2"/>
  <c r="E29" i="2"/>
  <c r="B5" i="56"/>
  <c r="I29" i="4"/>
  <c r="F29" i="4"/>
  <c r="H29" i="4"/>
  <c r="C29" i="4"/>
  <c r="B29" i="4"/>
  <c r="D29" i="4"/>
  <c r="G29" i="4"/>
  <c r="B29" i="7"/>
  <c r="I29" i="7"/>
  <c r="F29" i="7"/>
  <c r="H29" i="7"/>
  <c r="C29" i="7"/>
  <c r="D29" i="7"/>
  <c r="G29" i="7"/>
  <c r="B2" i="56"/>
  <c r="B4" i="56"/>
  <c r="I29" i="5"/>
  <c r="F29" i="5"/>
  <c r="H29" i="5"/>
  <c r="B29" i="5"/>
  <c r="C29" i="5"/>
  <c r="D29" i="5"/>
  <c r="B107" i="5"/>
  <c r="I107" i="5"/>
  <c r="F107" i="5"/>
  <c r="C107" i="5"/>
  <c r="H107" i="5"/>
  <c r="D107" i="5"/>
  <c r="E107" i="5"/>
  <c r="I29" i="6"/>
  <c r="F29" i="6"/>
  <c r="H29" i="6"/>
  <c r="B29" i="6"/>
  <c r="C29" i="6"/>
  <c r="D29" i="6"/>
  <c r="G29" i="6"/>
  <c r="B3" i="56"/>
  <c r="G29" i="2"/>
  <c r="G626" i="1" l="1"/>
  <c r="G96" i="1"/>
  <c r="I616" i="1"/>
  <c r="I626" i="1" s="1"/>
  <c r="E626" i="1"/>
  <c r="E627" i="1" s="1"/>
  <c r="E96" i="1"/>
  <c r="I96" i="1" l="1"/>
  <c r="E18" i="1"/>
  <c r="E106" i="1"/>
  <c r="G626" i="8"/>
  <c r="G96" i="8"/>
  <c r="H627" i="1"/>
  <c r="I627" i="1"/>
  <c r="F627" i="1"/>
  <c r="C627" i="1"/>
  <c r="B627" i="1"/>
  <c r="D627" i="1"/>
  <c r="I616" i="8"/>
  <c r="I626" i="8" s="1"/>
  <c r="E626" i="8"/>
  <c r="E627" i="8" s="1"/>
  <c r="E96" i="8"/>
  <c r="G18" i="1"/>
  <c r="G28" i="1" s="1"/>
  <c r="G106" i="1"/>
  <c r="G627" i="1"/>
  <c r="G106" i="8" l="1"/>
  <c r="G18" i="8"/>
  <c r="G28" i="8" s="1"/>
  <c r="E106" i="8"/>
  <c r="E18" i="8"/>
  <c r="I96" i="8"/>
  <c r="C627" i="8"/>
  <c r="I627" i="8"/>
  <c r="F627" i="8"/>
  <c r="H627" i="8"/>
  <c r="B627" i="8"/>
  <c r="D627" i="8"/>
  <c r="G627" i="8"/>
  <c r="G626" i="32"/>
  <c r="G627" i="32" s="1"/>
  <c r="G96" i="32"/>
  <c r="I616" i="32"/>
  <c r="I626" i="32" s="1"/>
  <c r="E626" i="32"/>
  <c r="E627" i="32" s="1"/>
  <c r="E96" i="32"/>
  <c r="E28" i="1"/>
  <c r="I18" i="1"/>
  <c r="I106" i="1"/>
  <c r="G107" i="1" s="1"/>
  <c r="E107" i="1" l="1"/>
  <c r="I28" i="1"/>
  <c r="I486" i="8"/>
  <c r="I496" i="8" s="1"/>
  <c r="F70" i="8"/>
  <c r="F496" i="8"/>
  <c r="E29" i="1"/>
  <c r="G106" i="32"/>
  <c r="G18" i="32"/>
  <c r="G28" i="32" s="1"/>
  <c r="E28" i="8"/>
  <c r="E106" i="32"/>
  <c r="E18" i="32"/>
  <c r="I96" i="32"/>
  <c r="F627" i="32"/>
  <c r="I627" i="32"/>
  <c r="H627" i="32"/>
  <c r="C627" i="32"/>
  <c r="B627" i="32"/>
  <c r="D627" i="32"/>
  <c r="E107" i="8"/>
  <c r="I616" i="34"/>
  <c r="I626" i="34" s="1"/>
  <c r="E626" i="34"/>
  <c r="E627" i="34" s="1"/>
  <c r="E96" i="34"/>
  <c r="I106" i="8"/>
  <c r="G626" i="34"/>
  <c r="G96" i="34"/>
  <c r="I107" i="1"/>
  <c r="C107" i="1"/>
  <c r="H107" i="1"/>
  <c r="F107" i="1"/>
  <c r="B107" i="1"/>
  <c r="D107" i="1"/>
  <c r="G107" i="8"/>
  <c r="G627" i="34" l="1"/>
  <c r="E18" i="34"/>
  <c r="I96" i="34"/>
  <c r="E106" i="34"/>
  <c r="G626" i="35"/>
  <c r="G96" i="35"/>
  <c r="D627" i="34"/>
  <c r="F627" i="34"/>
  <c r="I627" i="34"/>
  <c r="H627" i="34"/>
  <c r="C627" i="34"/>
  <c r="B627" i="34"/>
  <c r="I106" i="32"/>
  <c r="I486" i="32"/>
  <c r="I496" i="32" s="1"/>
  <c r="F70" i="32"/>
  <c r="F496" i="32"/>
  <c r="G18" i="34"/>
  <c r="G28" i="34" s="1"/>
  <c r="G106" i="34"/>
  <c r="E28" i="32"/>
  <c r="I70" i="8"/>
  <c r="F18" i="8"/>
  <c r="F80" i="8"/>
  <c r="F497" i="8"/>
  <c r="E497" i="8"/>
  <c r="D497" i="8"/>
  <c r="G497" i="8"/>
  <c r="B497" i="8"/>
  <c r="I497" i="8"/>
  <c r="C497" i="8"/>
  <c r="H497" i="8"/>
  <c r="I107" i="8"/>
  <c r="F107" i="8"/>
  <c r="H107" i="8"/>
  <c r="C107" i="8"/>
  <c r="B107" i="8"/>
  <c r="D107" i="8"/>
  <c r="I29" i="1"/>
  <c r="F29" i="1"/>
  <c r="C29" i="1"/>
  <c r="B29" i="1"/>
  <c r="D29" i="1"/>
  <c r="H29" i="1"/>
  <c r="G29" i="1"/>
  <c r="B8" i="56"/>
  <c r="G626" i="36" l="1"/>
  <c r="G96" i="36"/>
  <c r="F28" i="8"/>
  <c r="I18" i="8"/>
  <c r="B497" i="32"/>
  <c r="E497" i="32"/>
  <c r="D497" i="32"/>
  <c r="C497" i="32"/>
  <c r="I497" i="32"/>
  <c r="G497" i="32"/>
  <c r="H497" i="32"/>
  <c r="I80" i="8"/>
  <c r="I107" i="32"/>
  <c r="F107" i="32"/>
  <c r="C107" i="32"/>
  <c r="H107" i="32"/>
  <c r="B107" i="32"/>
  <c r="D107" i="32"/>
  <c r="G18" i="35"/>
  <c r="G28" i="35" s="1"/>
  <c r="G106" i="35"/>
  <c r="G627" i="35"/>
  <c r="G107" i="32"/>
  <c r="I616" i="35"/>
  <c r="I626" i="35" s="1"/>
  <c r="E626" i="35"/>
  <c r="E96" i="35"/>
  <c r="I106" i="34"/>
  <c r="E107" i="32"/>
  <c r="F497" i="32"/>
  <c r="E28" i="34"/>
  <c r="I486" i="34"/>
  <c r="I496" i="34" s="1"/>
  <c r="F70" i="34"/>
  <c r="F496" i="34"/>
  <c r="F81" i="8"/>
  <c r="F18" i="32"/>
  <c r="I70" i="32"/>
  <c r="F80" i="32"/>
  <c r="E107" i="34" l="1"/>
  <c r="G107" i="34"/>
  <c r="E627" i="35"/>
  <c r="I80" i="32"/>
  <c r="F81" i="32" s="1"/>
  <c r="G81" i="8"/>
  <c r="D81" i="8"/>
  <c r="I81" i="8"/>
  <c r="H81" i="8"/>
  <c r="E81" i="8"/>
  <c r="B81" i="8"/>
  <c r="C81" i="8"/>
  <c r="I497" i="34"/>
  <c r="C497" i="34"/>
  <c r="B497" i="34"/>
  <c r="G497" i="34"/>
  <c r="H497" i="34"/>
  <c r="D497" i="34"/>
  <c r="E497" i="34"/>
  <c r="F28" i="32"/>
  <c r="I18" i="32"/>
  <c r="E18" i="35"/>
  <c r="E106" i="35"/>
  <c r="I96" i="35"/>
  <c r="I28" i="8"/>
  <c r="F29" i="8"/>
  <c r="F497" i="34"/>
  <c r="B627" i="35"/>
  <c r="I627" i="35"/>
  <c r="F627" i="35"/>
  <c r="C627" i="35"/>
  <c r="H627" i="35"/>
  <c r="D627" i="35"/>
  <c r="G18" i="36"/>
  <c r="G28" i="36" s="1"/>
  <c r="G106" i="36"/>
  <c r="F18" i="34"/>
  <c r="I70" i="34"/>
  <c r="F80" i="34"/>
  <c r="B107" i="34"/>
  <c r="I107" i="34"/>
  <c r="F107" i="34"/>
  <c r="H107" i="34"/>
  <c r="C107" i="34"/>
  <c r="D107" i="34"/>
  <c r="F28" i="34" l="1"/>
  <c r="I18" i="34"/>
  <c r="I106" i="35"/>
  <c r="E28" i="35"/>
  <c r="I28" i="32"/>
  <c r="F29" i="32"/>
  <c r="I616" i="36"/>
  <c r="I626" i="36" s="1"/>
  <c r="E626" i="36"/>
  <c r="E96" i="36"/>
  <c r="E107" i="35"/>
  <c r="I486" i="36"/>
  <c r="I496" i="36" s="1"/>
  <c r="F70" i="36"/>
  <c r="F496" i="36"/>
  <c r="F497" i="36" s="1"/>
  <c r="I486" i="35"/>
  <c r="I496" i="35" s="1"/>
  <c r="F70" i="35"/>
  <c r="F496" i="35"/>
  <c r="I80" i="34"/>
  <c r="B9" i="56"/>
  <c r="I29" i="8"/>
  <c r="D29" i="8"/>
  <c r="C29" i="8"/>
  <c r="H29" i="8"/>
  <c r="B29" i="8"/>
  <c r="G29" i="8"/>
  <c r="E29" i="8"/>
  <c r="D81" i="32"/>
  <c r="B81" i="32"/>
  <c r="H81" i="32"/>
  <c r="G81" i="32"/>
  <c r="I81" i="32"/>
  <c r="C81" i="32"/>
  <c r="E81" i="32"/>
  <c r="F497" i="35" l="1"/>
  <c r="I81" i="34"/>
  <c r="C81" i="34"/>
  <c r="E81" i="34"/>
  <c r="H81" i="34"/>
  <c r="D81" i="34"/>
  <c r="G81" i="34"/>
  <c r="B81" i="34"/>
  <c r="E18" i="36"/>
  <c r="E106" i="36"/>
  <c r="I96" i="36"/>
  <c r="B10" i="56"/>
  <c r="F18" i="35"/>
  <c r="I70" i="35"/>
  <c r="F80" i="35"/>
  <c r="B497" i="35"/>
  <c r="I497" i="35"/>
  <c r="C497" i="35"/>
  <c r="D497" i="35"/>
  <c r="E497" i="35"/>
  <c r="G497" i="35"/>
  <c r="H497" i="35"/>
  <c r="E627" i="36"/>
  <c r="I627" i="36"/>
  <c r="F627" i="36"/>
  <c r="H627" i="36"/>
  <c r="C627" i="36"/>
  <c r="B627" i="36"/>
  <c r="D627" i="36"/>
  <c r="G627" i="36"/>
  <c r="I107" i="35"/>
  <c r="F107" i="35"/>
  <c r="C107" i="35"/>
  <c r="H107" i="35"/>
  <c r="B107" i="35"/>
  <c r="D107" i="35"/>
  <c r="G107" i="35"/>
  <c r="F81" i="34"/>
  <c r="F18" i="36"/>
  <c r="F28" i="36" s="1"/>
  <c r="I70" i="36"/>
  <c r="F80" i="36"/>
  <c r="D29" i="32"/>
  <c r="I29" i="32"/>
  <c r="C29" i="32"/>
  <c r="H29" i="32"/>
  <c r="B29" i="32"/>
  <c r="G29" i="32"/>
  <c r="E29" i="32"/>
  <c r="I28" i="34"/>
  <c r="B497" i="36"/>
  <c r="I497" i="36"/>
  <c r="E497" i="36"/>
  <c r="D497" i="36"/>
  <c r="C497" i="36"/>
  <c r="H497" i="36"/>
  <c r="G497" i="36"/>
  <c r="F29" i="34"/>
  <c r="F28" i="35" l="1"/>
  <c r="I18" i="35"/>
  <c r="B11" i="56"/>
  <c r="I29" i="34"/>
  <c r="C29" i="34"/>
  <c r="H29" i="34"/>
  <c r="D29" i="34"/>
  <c r="B29" i="34"/>
  <c r="G29" i="34"/>
  <c r="E29" i="34"/>
  <c r="I80" i="35"/>
  <c r="F81" i="35" s="1"/>
  <c r="I106" i="36"/>
  <c r="I80" i="36"/>
  <c r="I18" i="36"/>
  <c r="E28" i="36"/>
  <c r="F81" i="36" l="1"/>
  <c r="G81" i="36"/>
  <c r="H81" i="36"/>
  <c r="C81" i="36"/>
  <c r="E81" i="36"/>
  <c r="I81" i="36"/>
  <c r="B81" i="36"/>
  <c r="D81" i="36"/>
  <c r="I81" i="35"/>
  <c r="H81" i="35"/>
  <c r="D81" i="35"/>
  <c r="E81" i="35"/>
  <c r="B81" i="35"/>
  <c r="C81" i="35"/>
  <c r="G81" i="35"/>
  <c r="I28" i="36"/>
  <c r="I28" i="35"/>
  <c r="I107" i="36"/>
  <c r="F107" i="36"/>
  <c r="C107" i="36"/>
  <c r="H107" i="36"/>
  <c r="D107" i="36"/>
  <c r="B107" i="36"/>
  <c r="G107" i="36"/>
  <c r="E107" i="36"/>
  <c r="B12" i="56" l="1"/>
  <c r="I29" i="35"/>
  <c r="H29" i="35"/>
  <c r="C29" i="35"/>
  <c r="D29" i="35"/>
  <c r="B29" i="35"/>
  <c r="G29" i="35"/>
  <c r="E29" i="35"/>
  <c r="I29" i="36"/>
  <c r="C29" i="36"/>
  <c r="H29" i="36"/>
  <c r="D29" i="36"/>
  <c r="B29" i="36"/>
  <c r="G29" i="36"/>
  <c r="F29" i="36"/>
  <c r="B13" i="56"/>
  <c r="E29" i="36"/>
  <c r="F29" i="35"/>
  <c r="I645" i="48" l="1"/>
  <c r="I652" i="48" s="1"/>
  <c r="B99" i="48"/>
  <c r="B652" i="48"/>
  <c r="S645" i="48" l="1"/>
  <c r="S652" i="48" s="1"/>
  <c r="L652" i="48"/>
  <c r="L99" i="48"/>
  <c r="I99" i="48"/>
  <c r="B21" i="48"/>
  <c r="I21" i="48" s="1"/>
  <c r="D653" i="48"/>
  <c r="C653" i="48"/>
  <c r="H653" i="48"/>
  <c r="E653" i="48"/>
  <c r="B653" i="48"/>
  <c r="F653" i="48"/>
  <c r="G653" i="48"/>
  <c r="S99" i="48" l="1"/>
  <c r="L21" i="48"/>
  <c r="I653" i="48"/>
  <c r="P653" i="48"/>
  <c r="R653" i="48"/>
  <c r="O653" i="48"/>
  <c r="N653" i="48"/>
  <c r="M653" i="48"/>
  <c r="L653" i="48"/>
  <c r="Q653" i="48"/>
  <c r="S653" i="48" l="1"/>
  <c r="C42" i="47" l="1"/>
  <c r="C366" i="47"/>
  <c r="I354" i="47"/>
  <c r="I366" i="47" s="1"/>
  <c r="P69" i="47" l="1"/>
  <c r="S485" i="47"/>
  <c r="P68" i="47"/>
  <c r="S484" i="47"/>
  <c r="G367" i="47"/>
  <c r="B367" i="47"/>
  <c r="D367" i="47"/>
  <c r="H367" i="47"/>
  <c r="E367" i="47"/>
  <c r="F367" i="47"/>
  <c r="C367" i="47"/>
  <c r="C16" i="47"/>
  <c r="C54" i="47"/>
  <c r="I42" i="47"/>
  <c r="I54" i="47" s="1"/>
  <c r="I367" i="47" l="1"/>
  <c r="E55" i="47"/>
  <c r="H55" i="47"/>
  <c r="D55" i="47"/>
  <c r="G55" i="47"/>
  <c r="F55" i="47"/>
  <c r="B55" i="47"/>
  <c r="C55" i="47"/>
  <c r="I16" i="47"/>
  <c r="C28" i="47"/>
  <c r="P96" i="47"/>
  <c r="P600" i="47"/>
  <c r="S590" i="47"/>
  <c r="S600" i="47" s="1"/>
  <c r="P16" i="47"/>
  <c r="S16" i="47" s="1"/>
  <c r="T16" i="47" s="1"/>
  <c r="S68" i="47"/>
  <c r="P17" i="47"/>
  <c r="S17" i="47" s="1"/>
  <c r="T17" i="47" s="1"/>
  <c r="S69" i="47"/>
  <c r="I55" i="47" l="1"/>
  <c r="M601" i="47"/>
  <c r="O601" i="47"/>
  <c r="R601" i="47"/>
  <c r="L601" i="47"/>
  <c r="N601" i="47"/>
  <c r="Q601" i="47"/>
  <c r="P601" i="47"/>
  <c r="P18" i="47"/>
  <c r="P106" i="47"/>
  <c r="S601" i="47" l="1"/>
  <c r="P68" i="46" l="1"/>
  <c r="S484" i="46"/>
  <c r="P69" i="46"/>
  <c r="S485" i="46"/>
  <c r="P17" i="46" l="1"/>
  <c r="S17" i="46" s="1"/>
  <c r="T17" i="46" s="1"/>
  <c r="S69" i="46"/>
  <c r="P96" i="46"/>
  <c r="P600" i="46"/>
  <c r="S590" i="46"/>
  <c r="S600" i="46" s="1"/>
  <c r="P16" i="46"/>
  <c r="S16" i="46" s="1"/>
  <c r="T16" i="46" s="1"/>
  <c r="S68" i="46"/>
  <c r="P18" i="46" l="1"/>
  <c r="P106" i="46"/>
  <c r="R601" i="46"/>
  <c r="N601" i="46"/>
  <c r="M601" i="46"/>
  <c r="L601" i="46"/>
  <c r="S601" i="46" s="1"/>
  <c r="Q601" i="46"/>
  <c r="P601" i="46"/>
  <c r="O601" i="46"/>
  <c r="I645" i="50" l="1"/>
  <c r="I652" i="50" s="1"/>
  <c r="B99" i="50"/>
  <c r="B652" i="50"/>
  <c r="S645" i="50" l="1"/>
  <c r="S652" i="50" s="1"/>
  <c r="L99" i="50"/>
  <c r="L652" i="50"/>
  <c r="I99" i="50"/>
  <c r="B21" i="50"/>
  <c r="I21" i="50" s="1"/>
  <c r="E653" i="50"/>
  <c r="F653" i="50"/>
  <c r="D653" i="50"/>
  <c r="H653" i="50"/>
  <c r="G653" i="50"/>
  <c r="C653" i="50"/>
  <c r="B653" i="50"/>
  <c r="I653" i="50" l="1"/>
  <c r="S99" i="50"/>
  <c r="L21" i="50"/>
  <c r="O653" i="50"/>
  <c r="P653" i="50"/>
  <c r="M653" i="50"/>
  <c r="L653" i="50"/>
  <c r="Q653" i="50"/>
  <c r="R653" i="50"/>
  <c r="N653" i="50"/>
  <c r="S653" i="50" l="1"/>
  <c r="C366" i="50" l="1"/>
  <c r="I354" i="50"/>
  <c r="I366" i="50" s="1"/>
  <c r="C42" i="50"/>
  <c r="P96" i="50" l="1"/>
  <c r="P600" i="50"/>
  <c r="S590" i="50"/>
  <c r="S600" i="50" s="1"/>
  <c r="C16" i="50"/>
  <c r="I42" i="50"/>
  <c r="I54" i="50" s="1"/>
  <c r="C54" i="50"/>
  <c r="B367" i="50"/>
  <c r="H367" i="50"/>
  <c r="E367" i="50"/>
  <c r="G367" i="50"/>
  <c r="C367" i="50"/>
  <c r="F367" i="50"/>
  <c r="D367" i="50"/>
  <c r="P69" i="50"/>
  <c r="S485" i="50"/>
  <c r="I367" i="50" l="1"/>
  <c r="C55" i="50"/>
  <c r="B55" i="50"/>
  <c r="E55" i="50"/>
  <c r="G55" i="50"/>
  <c r="F55" i="50"/>
  <c r="H55" i="50"/>
  <c r="D55" i="50"/>
  <c r="S69" i="50"/>
  <c r="P17" i="50"/>
  <c r="S17" i="50" s="1"/>
  <c r="T17" i="50" s="1"/>
  <c r="I16" i="50"/>
  <c r="C28" i="50"/>
  <c r="O601" i="50"/>
  <c r="M601" i="50"/>
  <c r="N601" i="50"/>
  <c r="P601" i="50"/>
  <c r="L601" i="50"/>
  <c r="R601" i="50"/>
  <c r="Q601" i="50"/>
  <c r="P68" i="50"/>
  <c r="S484" i="50"/>
  <c r="P18" i="50"/>
  <c r="P106" i="50"/>
  <c r="S68" i="50" l="1"/>
  <c r="P16" i="50"/>
  <c r="S16" i="50" s="1"/>
  <c r="T16" i="50" s="1"/>
  <c r="I55" i="50"/>
  <c r="S601" i="50"/>
  <c r="S482" i="50" l="1"/>
  <c r="P66" i="50"/>
  <c r="S66" i="50" l="1"/>
  <c r="P14" i="50"/>
  <c r="S14" i="50" l="1"/>
  <c r="T14" i="50" l="1"/>
  <c r="S489" i="50"/>
  <c r="S496" i="50" s="1"/>
  <c r="P73" i="50"/>
  <c r="P496" i="50"/>
  <c r="Q497" i="50" l="1"/>
  <c r="P497" i="50"/>
  <c r="O497" i="50"/>
  <c r="L497" i="50"/>
  <c r="N497" i="50"/>
  <c r="M497" i="50"/>
  <c r="R497" i="50"/>
  <c r="S73" i="50"/>
  <c r="S80" i="50" s="1"/>
  <c r="P21" i="50"/>
  <c r="P80" i="50"/>
  <c r="S497" i="50" l="1"/>
  <c r="M81" i="50"/>
  <c r="Q81" i="50"/>
  <c r="O81" i="50"/>
  <c r="N81" i="50"/>
  <c r="L81" i="50"/>
  <c r="R81" i="50"/>
  <c r="P81" i="50"/>
  <c r="S21" i="50"/>
  <c r="T21" i="50" s="1"/>
  <c r="P28" i="50"/>
  <c r="S81" i="50" l="1"/>
  <c r="S485" i="51" l="1"/>
  <c r="P69" i="51"/>
  <c r="I354" i="51" l="1"/>
  <c r="I366" i="51" s="1"/>
  <c r="C42" i="51"/>
  <c r="C366" i="51"/>
  <c r="S69" i="51"/>
  <c r="P17" i="51"/>
  <c r="S17" i="51" s="1"/>
  <c r="T17" i="51" s="1"/>
  <c r="S484" i="51"/>
  <c r="P68" i="51"/>
  <c r="S68" i="51" l="1"/>
  <c r="P16" i="51"/>
  <c r="S16" i="51" s="1"/>
  <c r="C16" i="51"/>
  <c r="C54" i="51"/>
  <c r="I42" i="51"/>
  <c r="I54" i="51" s="1"/>
  <c r="C367" i="51"/>
  <c r="D367" i="51"/>
  <c r="H367" i="51"/>
  <c r="E367" i="51"/>
  <c r="B367" i="51"/>
  <c r="G367" i="51"/>
  <c r="F367" i="51"/>
  <c r="F55" i="51" l="1"/>
  <c r="E55" i="51"/>
  <c r="B55" i="51"/>
  <c r="D55" i="51"/>
  <c r="C55" i="51"/>
  <c r="H55" i="51"/>
  <c r="G55" i="51"/>
  <c r="I16" i="51"/>
  <c r="T16" i="51" s="1"/>
  <c r="C28" i="51"/>
  <c r="I367" i="51"/>
  <c r="I55" i="51" l="1"/>
  <c r="P96" i="51" l="1"/>
  <c r="P600" i="51"/>
  <c r="S590" i="51"/>
  <c r="S600" i="51" s="1"/>
  <c r="M601" i="51" l="1"/>
  <c r="O601" i="51"/>
  <c r="L601" i="51"/>
  <c r="P601" i="51"/>
  <c r="R601" i="51"/>
  <c r="N601" i="51"/>
  <c r="Q601" i="51"/>
  <c r="P18" i="51"/>
  <c r="P106" i="51"/>
  <c r="S601" i="51" l="1"/>
  <c r="S482" i="51" l="1"/>
  <c r="P66" i="51"/>
  <c r="S66" i="51" l="1"/>
  <c r="P14" i="51"/>
  <c r="S14" i="51" l="1"/>
  <c r="T14" i="51" l="1"/>
  <c r="I645" i="51" l="1"/>
  <c r="I652" i="51" s="1"/>
  <c r="B652" i="51"/>
  <c r="B99" i="51"/>
  <c r="S645" i="51" l="1"/>
  <c r="S652" i="51" s="1"/>
  <c r="L652" i="51"/>
  <c r="L99" i="51"/>
  <c r="I99" i="51"/>
  <c r="B21" i="51"/>
  <c r="I21" i="51" s="1"/>
  <c r="E653" i="51"/>
  <c r="G653" i="51"/>
  <c r="H653" i="51"/>
  <c r="D653" i="51"/>
  <c r="F653" i="51"/>
  <c r="B653" i="51"/>
  <c r="C653" i="51"/>
  <c r="I653" i="51" l="1"/>
  <c r="S99" i="51"/>
  <c r="L21" i="51"/>
  <c r="R653" i="51"/>
  <c r="P653" i="51"/>
  <c r="N653" i="51"/>
  <c r="O653" i="51"/>
  <c r="M653" i="51"/>
  <c r="Q653" i="51"/>
  <c r="L653" i="51"/>
  <c r="S489" i="51" l="1"/>
  <c r="S496" i="51" s="1"/>
  <c r="P73" i="51"/>
  <c r="P496" i="51"/>
  <c r="S653" i="51"/>
  <c r="S73" i="51" l="1"/>
  <c r="S80" i="51" s="1"/>
  <c r="P21" i="51"/>
  <c r="P80" i="51"/>
  <c r="M497" i="51"/>
  <c r="N497" i="51"/>
  <c r="Q497" i="51"/>
  <c r="P497" i="51"/>
  <c r="L497" i="51"/>
  <c r="S497" i="51" s="1"/>
  <c r="O497" i="51"/>
  <c r="R497" i="51"/>
  <c r="P28" i="51" l="1"/>
  <c r="S21" i="51"/>
  <c r="T21" i="51" s="1"/>
  <c r="N81" i="51"/>
  <c r="M81" i="51"/>
  <c r="P81" i="51"/>
  <c r="R81" i="51"/>
  <c r="O81" i="51"/>
  <c r="Q81" i="51"/>
  <c r="L81" i="51"/>
  <c r="S81" i="51" l="1"/>
  <c r="I645" i="52" l="1"/>
  <c r="I652" i="52" s="1"/>
  <c r="B652" i="52"/>
  <c r="B99" i="52"/>
  <c r="I99" i="52" l="1"/>
  <c r="B21" i="52"/>
  <c r="I21" i="52" s="1"/>
  <c r="S645" i="52"/>
  <c r="S652" i="52" s="1"/>
  <c r="L99" i="52"/>
  <c r="L652" i="52"/>
  <c r="D653" i="52"/>
  <c r="B653" i="52"/>
  <c r="F653" i="52"/>
  <c r="C653" i="52"/>
  <c r="H653" i="52"/>
  <c r="G653" i="52"/>
  <c r="E653" i="52"/>
  <c r="I653" i="52" l="1"/>
  <c r="S99" i="52"/>
  <c r="L21" i="52"/>
  <c r="R653" i="52"/>
  <c r="Q653" i="52"/>
  <c r="P653" i="52"/>
  <c r="O653" i="52"/>
  <c r="N653" i="52"/>
  <c r="M653" i="52"/>
  <c r="L653" i="52"/>
  <c r="S653" i="52" l="1"/>
  <c r="I645" i="46" l="1"/>
  <c r="I652" i="46" s="1"/>
  <c r="B99" i="46"/>
  <c r="B652" i="46"/>
  <c r="S645" i="46" l="1"/>
  <c r="S652" i="46" s="1"/>
  <c r="L99" i="46"/>
  <c r="L652" i="46"/>
  <c r="I99" i="46"/>
  <c r="B21" i="46"/>
  <c r="I21" i="46" s="1"/>
  <c r="E653" i="46"/>
  <c r="B653" i="46"/>
  <c r="H653" i="46"/>
  <c r="G653" i="46"/>
  <c r="F653" i="46"/>
  <c r="D653" i="46"/>
  <c r="C653" i="46"/>
  <c r="I653" i="46" l="1"/>
  <c r="S99" i="46"/>
  <c r="L21" i="46"/>
  <c r="L653" i="46"/>
  <c r="N653" i="46"/>
  <c r="P653" i="46"/>
  <c r="R653" i="46"/>
  <c r="M653" i="46"/>
  <c r="O653" i="46"/>
  <c r="Q653" i="46"/>
  <c r="S653" i="46" l="1"/>
  <c r="P66" i="46" l="1"/>
  <c r="S482" i="46"/>
  <c r="P14" i="46" l="1"/>
  <c r="S14" i="46" s="1"/>
  <c r="T14" i="46" s="1"/>
  <c r="S66" i="46"/>
  <c r="P73" i="46" l="1"/>
  <c r="S489" i="46"/>
  <c r="S481" i="46"/>
  <c r="S496" i="46" s="1"/>
  <c r="P65" i="46"/>
  <c r="P496" i="46"/>
  <c r="S65" i="46" l="1"/>
  <c r="P13" i="46"/>
  <c r="P80" i="46"/>
  <c r="P497" i="46"/>
  <c r="M497" i="46"/>
  <c r="Q497" i="46"/>
  <c r="O497" i="46"/>
  <c r="N497" i="46"/>
  <c r="R497" i="46"/>
  <c r="L497" i="46"/>
  <c r="P21" i="46"/>
  <c r="S21" i="46" s="1"/>
  <c r="T21" i="46" s="1"/>
  <c r="S73" i="46"/>
  <c r="S497" i="46" l="1"/>
  <c r="P28" i="46"/>
  <c r="S13" i="46"/>
  <c r="S80" i="46"/>
  <c r="T13" i="46" l="1"/>
  <c r="M81" i="46"/>
  <c r="R81" i="46"/>
  <c r="O81" i="46"/>
  <c r="P81" i="46"/>
  <c r="Q81" i="46"/>
  <c r="L81" i="46"/>
  <c r="S81" i="46" s="1"/>
  <c r="N81" i="46"/>
  <c r="I645" i="47" l="1"/>
  <c r="I652" i="47" s="1"/>
  <c r="B99" i="47"/>
  <c r="B652" i="47"/>
  <c r="S645" i="47" l="1"/>
  <c r="S652" i="47" s="1"/>
  <c r="L652" i="47"/>
  <c r="L99" i="47"/>
  <c r="I99" i="47"/>
  <c r="B21" i="47"/>
  <c r="I21" i="47" s="1"/>
  <c r="B653" i="47"/>
  <c r="G653" i="47"/>
  <c r="D653" i="47"/>
  <c r="H653" i="47"/>
  <c r="F653" i="47"/>
  <c r="E653" i="47"/>
  <c r="C653" i="47"/>
  <c r="I653" i="47" l="1"/>
  <c r="S99" i="47"/>
  <c r="L21" i="47"/>
  <c r="M653" i="47"/>
  <c r="R653" i="47"/>
  <c r="Q653" i="47"/>
  <c r="L653" i="47"/>
  <c r="P653" i="47"/>
  <c r="O653" i="47"/>
  <c r="N653" i="47"/>
  <c r="S653" i="47" l="1"/>
  <c r="P66" i="47" l="1"/>
  <c r="S482" i="47"/>
  <c r="P14" i="47" l="1"/>
  <c r="S14" i="47" s="1"/>
  <c r="T14" i="47" s="1"/>
  <c r="S66" i="47"/>
  <c r="S481" i="47" l="1"/>
  <c r="P65" i="47"/>
  <c r="P496" i="47"/>
  <c r="S489" i="47"/>
  <c r="P73" i="47"/>
  <c r="P21" i="47" l="1"/>
  <c r="S21" i="47" s="1"/>
  <c r="T21" i="47" s="1"/>
  <c r="S73" i="47"/>
  <c r="P80" i="47"/>
  <c r="S65" i="47"/>
  <c r="S80" i="47" s="1"/>
  <c r="P13" i="47"/>
  <c r="S496" i="47"/>
  <c r="O81" i="47" l="1"/>
  <c r="L81" i="47"/>
  <c r="M81" i="47"/>
  <c r="R81" i="47"/>
  <c r="N81" i="47"/>
  <c r="Q81" i="47"/>
  <c r="P81" i="47"/>
  <c r="P28" i="47"/>
  <c r="S13" i="47"/>
  <c r="P497" i="47"/>
  <c r="R497" i="47"/>
  <c r="L497" i="47"/>
  <c r="N497" i="47"/>
  <c r="M497" i="47"/>
  <c r="O497" i="47"/>
  <c r="Q497" i="47"/>
  <c r="S497" i="47" l="1"/>
  <c r="S81" i="47"/>
  <c r="T13" i="47"/>
  <c r="P68" i="48" l="1"/>
  <c r="S484" i="48"/>
  <c r="C366" i="48"/>
  <c r="I354" i="48"/>
  <c r="I366" i="48" s="1"/>
  <c r="C42" i="48"/>
  <c r="P69" i="48"/>
  <c r="S485" i="48"/>
  <c r="P96" i="48" l="1"/>
  <c r="P600" i="48"/>
  <c r="S590" i="48"/>
  <c r="S600" i="48" s="1"/>
  <c r="P17" i="48"/>
  <c r="S17" i="48" s="1"/>
  <c r="T17" i="48" s="1"/>
  <c r="S69" i="48"/>
  <c r="C16" i="48"/>
  <c r="C54" i="48"/>
  <c r="I42" i="48"/>
  <c r="I54" i="48" s="1"/>
  <c r="D367" i="48"/>
  <c r="B367" i="48"/>
  <c r="H367" i="48"/>
  <c r="C367" i="48"/>
  <c r="F367" i="48"/>
  <c r="G367" i="48"/>
  <c r="E367" i="48"/>
  <c r="S68" i="48"/>
  <c r="P16" i="48"/>
  <c r="S16" i="48" s="1"/>
  <c r="I367" i="48" l="1"/>
  <c r="M601" i="48"/>
  <c r="Q601" i="48"/>
  <c r="L601" i="48"/>
  <c r="N601" i="48"/>
  <c r="R601" i="48"/>
  <c r="O601" i="48"/>
  <c r="P601" i="48"/>
  <c r="F55" i="48"/>
  <c r="G55" i="48"/>
  <c r="B55" i="48"/>
  <c r="D55" i="48"/>
  <c r="C55" i="48"/>
  <c r="E55" i="48"/>
  <c r="H55" i="48"/>
  <c r="P18" i="48"/>
  <c r="P106" i="48"/>
  <c r="I16" i="48"/>
  <c r="C28" i="48"/>
  <c r="S601" i="48" l="1"/>
  <c r="I55" i="48"/>
  <c r="T16" i="48"/>
  <c r="P65" i="48" l="1"/>
  <c r="S481" i="48"/>
  <c r="P13" i="48" l="1"/>
  <c r="S65" i="48"/>
  <c r="S13" i="48" l="1"/>
  <c r="T13" i="48" l="1"/>
  <c r="P66" i="48" l="1"/>
  <c r="S482" i="48"/>
  <c r="S489" i="48" l="1"/>
  <c r="S496" i="48" s="1"/>
  <c r="P73" i="48"/>
  <c r="P496" i="48"/>
  <c r="S66" i="48"/>
  <c r="P14" i="48"/>
  <c r="P80" i="48"/>
  <c r="S14" i="48" l="1"/>
  <c r="P21" i="48"/>
  <c r="S21" i="48" s="1"/>
  <c r="T21" i="48" s="1"/>
  <c r="S73" i="48"/>
  <c r="S80" i="48" s="1"/>
  <c r="R497" i="48"/>
  <c r="P497" i="48"/>
  <c r="O497" i="48"/>
  <c r="Q497" i="48"/>
  <c r="N497" i="48"/>
  <c r="L497" i="48"/>
  <c r="M497" i="48"/>
  <c r="P28" i="48" l="1"/>
  <c r="M81" i="48"/>
  <c r="O81" i="48"/>
  <c r="L81" i="48"/>
  <c r="R81" i="48"/>
  <c r="Q81" i="48"/>
  <c r="P81" i="48"/>
  <c r="N81" i="48"/>
  <c r="S497" i="48"/>
  <c r="T14" i="48"/>
  <c r="S81" i="48" l="1"/>
  <c r="I484" i="53" l="1"/>
  <c r="I496" i="53" s="1"/>
  <c r="F68" i="53"/>
  <c r="F496" i="53"/>
  <c r="F16" i="53" l="1"/>
  <c r="I68" i="53"/>
  <c r="I80" i="53" s="1"/>
  <c r="F80" i="53"/>
  <c r="E497" i="53"/>
  <c r="F497" i="53"/>
  <c r="D497" i="53"/>
  <c r="B497" i="53"/>
  <c r="C497" i="53"/>
  <c r="H497" i="53"/>
  <c r="G497" i="53"/>
  <c r="I497" i="53" l="1"/>
  <c r="H81" i="53"/>
  <c r="E81" i="53"/>
  <c r="B81" i="53"/>
  <c r="G81" i="53"/>
  <c r="F81" i="53"/>
  <c r="D81" i="53"/>
  <c r="C81" i="53"/>
  <c r="S484" i="53"/>
  <c r="P68" i="53"/>
  <c r="I16" i="53"/>
  <c r="F28" i="53"/>
  <c r="I81" i="53" l="1"/>
  <c r="S68" i="53"/>
  <c r="P16" i="53"/>
  <c r="S16" i="53" s="1"/>
  <c r="T16" i="53" s="1"/>
  <c r="S484" i="52" l="1"/>
  <c r="P68" i="52"/>
  <c r="P69" i="52"/>
  <c r="S485" i="52"/>
  <c r="I354" i="52"/>
  <c r="I366" i="52" s="1"/>
  <c r="C366" i="52"/>
  <c r="C42" i="52"/>
  <c r="H367" i="52" l="1"/>
  <c r="D367" i="52"/>
  <c r="G367" i="52"/>
  <c r="F367" i="52"/>
  <c r="C367" i="52"/>
  <c r="B367" i="52"/>
  <c r="I367" i="52" s="1"/>
  <c r="E367" i="52"/>
  <c r="P17" i="52"/>
  <c r="S17" i="52" s="1"/>
  <c r="T17" i="52" s="1"/>
  <c r="S69" i="52"/>
  <c r="S68" i="52"/>
  <c r="P16" i="52"/>
  <c r="S16" i="52" s="1"/>
  <c r="C16" i="52"/>
  <c r="C54" i="52"/>
  <c r="I42" i="52"/>
  <c r="I54" i="52" s="1"/>
  <c r="I16" i="52" l="1"/>
  <c r="C28" i="52"/>
  <c r="T16" i="52"/>
  <c r="D55" i="52"/>
  <c r="F55" i="52"/>
  <c r="C55" i="52"/>
  <c r="E55" i="52"/>
  <c r="B55" i="52"/>
  <c r="I55" i="52" s="1"/>
  <c r="G55" i="52"/>
  <c r="H55" i="52"/>
  <c r="P96" i="52" l="1"/>
  <c r="P600" i="52"/>
  <c r="S590" i="52"/>
  <c r="S600" i="52" s="1"/>
  <c r="P601" i="52" l="1"/>
  <c r="M601" i="52"/>
  <c r="R601" i="52"/>
  <c r="N601" i="52"/>
  <c r="L601" i="52"/>
  <c r="S601" i="52" s="1"/>
  <c r="O601" i="52"/>
  <c r="Q601" i="52"/>
  <c r="P18" i="52"/>
  <c r="P106" i="52"/>
  <c r="S482" i="52" l="1"/>
  <c r="P66" i="52"/>
  <c r="S66" i="52" l="1"/>
  <c r="P14" i="52"/>
  <c r="S14" i="52" l="1"/>
  <c r="T14" i="52" l="1"/>
  <c r="P73" i="52" l="1"/>
  <c r="S489" i="52"/>
  <c r="S496" i="52" s="1"/>
  <c r="P496" i="52"/>
  <c r="R497" i="52" l="1"/>
  <c r="N497" i="52"/>
  <c r="O497" i="52"/>
  <c r="P497" i="52"/>
  <c r="M497" i="52"/>
  <c r="Q497" i="52"/>
  <c r="L497" i="52"/>
  <c r="S497" i="52" s="1"/>
  <c r="P80" i="52"/>
  <c r="P21" i="52"/>
  <c r="S73" i="52"/>
  <c r="S80" i="52" s="1"/>
  <c r="M81" i="52" l="1"/>
  <c r="R81" i="52"/>
  <c r="L81" i="52"/>
  <c r="P81" i="52"/>
  <c r="N81" i="52"/>
  <c r="O81" i="52"/>
  <c r="Q81" i="52"/>
  <c r="S21" i="52"/>
  <c r="T21" i="52" s="1"/>
  <c r="P28" i="52"/>
  <c r="S81" i="52" l="1"/>
  <c r="P69" i="55" l="1"/>
  <c r="S485" i="55"/>
  <c r="S69" i="55" l="1"/>
  <c r="P17" i="55"/>
  <c r="S17" i="55" s="1"/>
  <c r="T17" i="55" s="1"/>
  <c r="S482" i="55" l="1"/>
  <c r="P66" i="55"/>
  <c r="P496" i="55"/>
  <c r="P73" i="55"/>
  <c r="S489" i="55"/>
  <c r="P21" i="55" l="1"/>
  <c r="S21" i="55" s="1"/>
  <c r="T21" i="55" s="1"/>
  <c r="S73" i="55"/>
  <c r="S66" i="55"/>
  <c r="S80" i="55" s="1"/>
  <c r="P14" i="55"/>
  <c r="P80" i="55"/>
  <c r="S496" i="55"/>
  <c r="S14" i="55" l="1"/>
  <c r="P28" i="55"/>
  <c r="Q81" i="55"/>
  <c r="N81" i="55"/>
  <c r="L81" i="55"/>
  <c r="O81" i="55"/>
  <c r="M81" i="55"/>
  <c r="R81" i="55"/>
  <c r="P81" i="55"/>
  <c r="N497" i="55"/>
  <c r="M497" i="55"/>
  <c r="Q497" i="55"/>
  <c r="O497" i="55"/>
  <c r="R497" i="55"/>
  <c r="P497" i="55"/>
  <c r="L497" i="55"/>
  <c r="S81" i="55" l="1"/>
  <c r="S497" i="55"/>
  <c r="T14" i="55"/>
  <c r="S482" i="54" l="1"/>
  <c r="P66" i="54"/>
  <c r="P496" i="54"/>
  <c r="P73" i="54" l="1"/>
  <c r="S489" i="54"/>
  <c r="P14" i="54"/>
  <c r="S66" i="54"/>
  <c r="P80" i="54"/>
  <c r="S496" i="54"/>
  <c r="S14" i="54" l="1"/>
  <c r="O497" i="54"/>
  <c r="N497" i="54"/>
  <c r="R497" i="54"/>
  <c r="Q497" i="54"/>
  <c r="P497" i="54"/>
  <c r="M497" i="54"/>
  <c r="L497" i="54"/>
  <c r="P21" i="54"/>
  <c r="S21" i="54" s="1"/>
  <c r="T21" i="54" s="1"/>
  <c r="S73" i="54"/>
  <c r="S80" i="54" s="1"/>
  <c r="P28" i="54" l="1"/>
  <c r="R81" i="54"/>
  <c r="O81" i="54"/>
  <c r="L81" i="54"/>
  <c r="M81" i="54"/>
  <c r="P81" i="54"/>
  <c r="N81" i="54"/>
  <c r="Q81" i="54"/>
  <c r="T14" i="54"/>
  <c r="S497" i="54"/>
  <c r="S81" i="54" l="1"/>
  <c r="W626" i="55" l="1"/>
  <c r="W626" i="54"/>
  <c r="W626" i="53" l="1"/>
  <c r="X626" i="54"/>
  <c r="X626" i="53"/>
  <c r="D626" i="53" l="1"/>
  <c r="D96" i="53"/>
  <c r="D626" i="54"/>
  <c r="D96" i="54"/>
  <c r="AA626" i="54"/>
  <c r="Z626" i="55"/>
  <c r="AC626" i="55"/>
  <c r="X626" i="55"/>
  <c r="AB626" i="55"/>
  <c r="AB626" i="54"/>
  <c r="Z626" i="54"/>
  <c r="Y626" i="55"/>
  <c r="Y626" i="54"/>
  <c r="AC626" i="53"/>
  <c r="Z626" i="53"/>
  <c r="Y626" i="53"/>
  <c r="AC626" i="54"/>
  <c r="AB626" i="53"/>
  <c r="AA626" i="55"/>
  <c r="N626" i="53" l="1"/>
  <c r="W630" i="53" s="1"/>
  <c r="N96" i="53"/>
  <c r="AA626" i="53"/>
  <c r="N626" i="54"/>
  <c r="W630" i="54" s="1"/>
  <c r="N96" i="54"/>
  <c r="D18" i="53"/>
  <c r="D28" i="53" s="1"/>
  <c r="D106" i="53"/>
  <c r="D18" i="54"/>
  <c r="D28" i="54" s="1"/>
  <c r="D106" i="54"/>
  <c r="G626" i="55" l="1"/>
  <c r="G96" i="55"/>
  <c r="G626" i="53"/>
  <c r="G96" i="53"/>
  <c r="V626" i="54"/>
  <c r="N18" i="53"/>
  <c r="N28" i="53" s="1"/>
  <c r="N106" i="53"/>
  <c r="N18" i="54"/>
  <c r="N28" i="54" s="1"/>
  <c r="N106" i="54"/>
  <c r="V626" i="53"/>
  <c r="D626" i="55"/>
  <c r="D96" i="55"/>
  <c r="G626" i="54"/>
  <c r="G96" i="54"/>
  <c r="V626" i="55"/>
  <c r="AD626" i="55"/>
  <c r="AA626" i="52"/>
  <c r="AD626" i="54"/>
  <c r="AF616" i="54" l="1"/>
  <c r="AF626" i="54" s="1"/>
  <c r="B626" i="54"/>
  <c r="B96" i="54"/>
  <c r="N626" i="55"/>
  <c r="W630" i="55" s="1"/>
  <c r="N96" i="55"/>
  <c r="D18" i="55"/>
  <c r="D28" i="55" s="1"/>
  <c r="D106" i="55"/>
  <c r="V627" i="54"/>
  <c r="G18" i="53"/>
  <c r="G28" i="53" s="1"/>
  <c r="G106" i="53"/>
  <c r="Q626" i="55"/>
  <c r="AB630" i="55" s="1"/>
  <c r="Q96" i="55"/>
  <c r="AC626" i="52"/>
  <c r="G18" i="55"/>
  <c r="G28" i="55" s="1"/>
  <c r="G106" i="55"/>
  <c r="AE627" i="54"/>
  <c r="AF627" i="54"/>
  <c r="W627" i="54"/>
  <c r="X627" i="54"/>
  <c r="AC627" i="54"/>
  <c r="Y627" i="54"/>
  <c r="AB627" i="54"/>
  <c r="AA627" i="54"/>
  <c r="Z627" i="54"/>
  <c r="Q626" i="53"/>
  <c r="AB630" i="53" s="1"/>
  <c r="Q96" i="53"/>
  <c r="AD627" i="54"/>
  <c r="AF616" i="55"/>
  <c r="AF626" i="55" s="1"/>
  <c r="B626" i="53"/>
  <c r="B96" i="53"/>
  <c r="Q626" i="54"/>
  <c r="AB630" i="54" s="1"/>
  <c r="Q96" i="54"/>
  <c r="B626" i="55"/>
  <c r="B96" i="55"/>
  <c r="G18" i="54"/>
  <c r="G28" i="54" s="1"/>
  <c r="G106" i="54"/>
  <c r="AB626" i="52"/>
  <c r="Y626" i="52"/>
  <c r="B18" i="55" l="1"/>
  <c r="B106" i="55"/>
  <c r="AE627" i="55"/>
  <c r="AF627" i="55"/>
  <c r="W627" i="55"/>
  <c r="AC627" i="55"/>
  <c r="Z627" i="55"/>
  <c r="AA627" i="55"/>
  <c r="Y627" i="55"/>
  <c r="X627" i="55"/>
  <c r="AB627" i="55"/>
  <c r="Z626" i="52"/>
  <c r="AD626" i="53"/>
  <c r="AF616" i="53"/>
  <c r="AF626" i="53" s="1"/>
  <c r="Q18" i="55"/>
  <c r="Q28" i="55" s="1"/>
  <c r="Q106" i="55"/>
  <c r="E626" i="54"/>
  <c r="E96" i="54"/>
  <c r="V627" i="55"/>
  <c r="L626" i="54"/>
  <c r="V630" i="54" s="1"/>
  <c r="L96" i="54"/>
  <c r="Q18" i="53"/>
  <c r="Q28" i="53" s="1"/>
  <c r="Q106" i="53"/>
  <c r="N18" i="55"/>
  <c r="N28" i="55" s="1"/>
  <c r="N106" i="55"/>
  <c r="B18" i="53"/>
  <c r="B106" i="53"/>
  <c r="AD627" i="55"/>
  <c r="I96" i="54"/>
  <c r="I106" i="54" s="1"/>
  <c r="B18" i="54"/>
  <c r="B106" i="54"/>
  <c r="L626" i="53"/>
  <c r="V630" i="53" s="1"/>
  <c r="L96" i="53"/>
  <c r="Q18" i="54"/>
  <c r="Q28" i="54" s="1"/>
  <c r="Q106" i="54"/>
  <c r="L626" i="55"/>
  <c r="V630" i="55" s="1"/>
  <c r="L96" i="55"/>
  <c r="I616" i="54"/>
  <c r="I626" i="54" s="1"/>
  <c r="Z626" i="51"/>
  <c r="AC626" i="51"/>
  <c r="AA626" i="51"/>
  <c r="AB626" i="51"/>
  <c r="B28" i="54" l="1"/>
  <c r="H627" i="54"/>
  <c r="E627" i="54"/>
  <c r="D627" i="54"/>
  <c r="F627" i="54"/>
  <c r="B627" i="54"/>
  <c r="G627" i="54"/>
  <c r="C627" i="54"/>
  <c r="AF631" i="54"/>
  <c r="F107" i="54"/>
  <c r="B107" i="54"/>
  <c r="C107" i="54"/>
  <c r="H107" i="54"/>
  <c r="G107" i="54"/>
  <c r="D107" i="54"/>
  <c r="E18" i="54"/>
  <c r="E28" i="54" s="1"/>
  <c r="E106" i="54"/>
  <c r="E107" i="54" s="1"/>
  <c r="L18" i="53"/>
  <c r="L106" i="53"/>
  <c r="B28" i="53"/>
  <c r="L18" i="54"/>
  <c r="L106" i="54"/>
  <c r="O626" i="53"/>
  <c r="Y630" i="53" s="1"/>
  <c r="O96" i="53"/>
  <c r="L18" i="55"/>
  <c r="L106" i="55"/>
  <c r="AF627" i="53"/>
  <c r="AE627" i="53"/>
  <c r="W627" i="53"/>
  <c r="X627" i="53"/>
  <c r="Z627" i="53"/>
  <c r="AB627" i="53"/>
  <c r="Y627" i="53"/>
  <c r="AC627" i="53"/>
  <c r="AA627" i="53"/>
  <c r="V627" i="53"/>
  <c r="E626" i="55"/>
  <c r="E96" i="55"/>
  <c r="I616" i="55"/>
  <c r="I626" i="55" s="1"/>
  <c r="E626" i="53"/>
  <c r="E96" i="53"/>
  <c r="I616" i="53"/>
  <c r="I626" i="53" s="1"/>
  <c r="S616" i="53"/>
  <c r="AD627" i="53"/>
  <c r="B28" i="55"/>
  <c r="G626" i="52"/>
  <c r="G96" i="52"/>
  <c r="Y626" i="51"/>
  <c r="AG616" i="53" l="1"/>
  <c r="S626" i="53"/>
  <c r="E18" i="55"/>
  <c r="E106" i="55"/>
  <c r="I96" i="55"/>
  <c r="I106" i="55" s="1"/>
  <c r="C627" i="53"/>
  <c r="B627" i="53"/>
  <c r="H627" i="53"/>
  <c r="G627" i="53"/>
  <c r="F627" i="53"/>
  <c r="E627" i="53"/>
  <c r="D627" i="53"/>
  <c r="O626" i="55"/>
  <c r="Y630" i="55" s="1"/>
  <c r="O96" i="55"/>
  <c r="S616" i="55"/>
  <c r="AF631" i="53"/>
  <c r="O18" i="53"/>
  <c r="O28" i="53" s="1"/>
  <c r="O106" i="53"/>
  <c r="L28" i="53"/>
  <c r="G626" i="51"/>
  <c r="G96" i="51"/>
  <c r="I18" i="54"/>
  <c r="I28" i="54" s="1"/>
  <c r="L28" i="55"/>
  <c r="I107" i="54"/>
  <c r="O626" i="54"/>
  <c r="Y630" i="54" s="1"/>
  <c r="O96" i="54"/>
  <c r="S616" i="54"/>
  <c r="E18" i="53"/>
  <c r="E106" i="53"/>
  <c r="I96" i="53"/>
  <c r="I106" i="53" s="1"/>
  <c r="G18" i="52"/>
  <c r="G28" i="52" s="1"/>
  <c r="G106" i="52"/>
  <c r="I627" i="54"/>
  <c r="Q626" i="52"/>
  <c r="AB630" i="52" s="1"/>
  <c r="Q96" i="52"/>
  <c r="G627" i="55"/>
  <c r="C627" i="55"/>
  <c r="E627" i="55"/>
  <c r="H627" i="55"/>
  <c r="D627" i="55"/>
  <c r="F627" i="55"/>
  <c r="B627" i="55"/>
  <c r="AF631" i="55"/>
  <c r="L28" i="54"/>
  <c r="I627" i="53" l="1"/>
  <c r="AG616" i="55"/>
  <c r="S626" i="55"/>
  <c r="O18" i="55"/>
  <c r="O106" i="55"/>
  <c r="S96" i="55"/>
  <c r="S106" i="55" s="1"/>
  <c r="E28" i="53"/>
  <c r="I18" i="53"/>
  <c r="I28" i="53" s="1"/>
  <c r="C29" i="54"/>
  <c r="E29" i="54"/>
  <c r="D29" i="54"/>
  <c r="M29" i="54"/>
  <c r="N29" i="54"/>
  <c r="G29" i="54"/>
  <c r="Q29" i="54"/>
  <c r="L29" i="54"/>
  <c r="R29" i="54"/>
  <c r="B29" i="54"/>
  <c r="H29" i="54"/>
  <c r="F29" i="54"/>
  <c r="P29" i="54"/>
  <c r="I627" i="55"/>
  <c r="Q18" i="52"/>
  <c r="Q28" i="52" s="1"/>
  <c r="Q106" i="52"/>
  <c r="AG616" i="54"/>
  <c r="S626" i="54"/>
  <c r="E28" i="55"/>
  <c r="I18" i="55"/>
  <c r="E107" i="53"/>
  <c r="G107" i="53"/>
  <c r="H107" i="53"/>
  <c r="F107" i="53"/>
  <c r="B107" i="53"/>
  <c r="C107" i="53"/>
  <c r="D107" i="53"/>
  <c r="Q626" i="51"/>
  <c r="AB630" i="51" s="1"/>
  <c r="Q96" i="51"/>
  <c r="O18" i="54"/>
  <c r="O106" i="54"/>
  <c r="S96" i="54"/>
  <c r="S106" i="54" s="1"/>
  <c r="L627" i="53"/>
  <c r="O627" i="53"/>
  <c r="Q627" i="53"/>
  <c r="M627" i="53"/>
  <c r="N627" i="53"/>
  <c r="R627" i="53"/>
  <c r="AG626" i="53"/>
  <c r="P627" i="53"/>
  <c r="AF630" i="53"/>
  <c r="G107" i="55"/>
  <c r="F107" i="55"/>
  <c r="H107" i="55"/>
  <c r="E107" i="55"/>
  <c r="D107" i="55"/>
  <c r="C107" i="55"/>
  <c r="B107" i="55"/>
  <c r="I107" i="55" s="1"/>
  <c r="G18" i="51"/>
  <c r="G28" i="51" s="1"/>
  <c r="G106" i="51"/>
  <c r="L29" i="53" l="1"/>
  <c r="O29" i="53"/>
  <c r="G29" i="53"/>
  <c r="E29" i="53"/>
  <c r="M29" i="53"/>
  <c r="F29" i="53"/>
  <c r="B29" i="53"/>
  <c r="Q29" i="53"/>
  <c r="N29" i="53"/>
  <c r="C29" i="53"/>
  <c r="H29" i="53"/>
  <c r="R29" i="53"/>
  <c r="D29" i="53"/>
  <c r="M107" i="54"/>
  <c r="L107" i="54"/>
  <c r="Q107" i="54"/>
  <c r="O107" i="54"/>
  <c r="N107" i="54"/>
  <c r="R107" i="54"/>
  <c r="P107" i="54"/>
  <c r="T18" i="55"/>
  <c r="I28" i="55"/>
  <c r="B26" i="56" s="1"/>
  <c r="S29" i="54"/>
  <c r="O28" i="55"/>
  <c r="S18" i="55"/>
  <c r="S28" i="55" s="1"/>
  <c r="T28" i="55" s="1"/>
  <c r="O28" i="54"/>
  <c r="O29" i="54" s="1"/>
  <c r="S18" i="54"/>
  <c r="Q18" i="51"/>
  <c r="Q28" i="51" s="1"/>
  <c r="Q106" i="51"/>
  <c r="M627" i="54"/>
  <c r="R627" i="54"/>
  <c r="Q627" i="54"/>
  <c r="L627" i="54"/>
  <c r="AG626" i="54"/>
  <c r="O627" i="54"/>
  <c r="N627" i="54"/>
  <c r="P627" i="54"/>
  <c r="AF630" i="54"/>
  <c r="I29" i="54"/>
  <c r="M627" i="55"/>
  <c r="AG626" i="55"/>
  <c r="Q627" i="55"/>
  <c r="P627" i="55"/>
  <c r="L627" i="55"/>
  <c r="N627" i="55"/>
  <c r="R627" i="55"/>
  <c r="O627" i="55"/>
  <c r="AF630" i="55"/>
  <c r="P107" i="55"/>
  <c r="R107" i="55"/>
  <c r="O107" i="55"/>
  <c r="M107" i="55"/>
  <c r="L107" i="55"/>
  <c r="Q107" i="55"/>
  <c r="N107" i="55"/>
  <c r="S627" i="53"/>
  <c r="I107" i="53"/>
  <c r="S107" i="54" l="1"/>
  <c r="S107" i="55"/>
  <c r="S627" i="55"/>
  <c r="O29" i="55"/>
  <c r="H29" i="55"/>
  <c r="E29" i="55"/>
  <c r="R29" i="55"/>
  <c r="B29" i="55"/>
  <c r="N29" i="55"/>
  <c r="G29" i="55"/>
  <c r="L29" i="55"/>
  <c r="M29" i="55"/>
  <c r="F29" i="55"/>
  <c r="D29" i="55"/>
  <c r="Q29" i="55"/>
  <c r="C29" i="55"/>
  <c r="P29" i="55"/>
  <c r="I29" i="53"/>
  <c r="S627" i="54"/>
  <c r="T18" i="54"/>
  <c r="S28" i="54"/>
  <c r="T28" i="54" s="1"/>
  <c r="S29" i="55" l="1"/>
  <c r="I29" i="55"/>
  <c r="AA626" i="48" l="1"/>
  <c r="AC626" i="48" l="1"/>
  <c r="Y626" i="48"/>
  <c r="AB626" i="48"/>
  <c r="Z626" i="48" l="1"/>
  <c r="G626" i="48" l="1"/>
  <c r="G96" i="48"/>
  <c r="Q626" i="48" l="1"/>
  <c r="AB630" i="48" s="1"/>
  <c r="Q96" i="48"/>
  <c r="G18" i="48"/>
  <c r="G28" i="48" s="1"/>
  <c r="G106" i="48"/>
  <c r="Z626" i="41"/>
  <c r="AA626" i="41"/>
  <c r="AB626" i="41"/>
  <c r="Q18" i="48" l="1"/>
  <c r="Q28" i="48" s="1"/>
  <c r="Q106" i="48"/>
  <c r="AC626" i="41"/>
  <c r="Y626" i="41" l="1"/>
  <c r="G96" i="41"/>
  <c r="G626" i="41"/>
  <c r="Q96" i="41" l="1"/>
  <c r="Q626" i="41"/>
  <c r="AB630" i="41" s="1"/>
  <c r="G18" i="41"/>
  <c r="G28" i="41" s="1"/>
  <c r="G106" i="41"/>
  <c r="AA626" i="42"/>
  <c r="AC626" i="42" l="1"/>
  <c r="Q18" i="41"/>
  <c r="Q28" i="41" s="1"/>
  <c r="Q106" i="41"/>
  <c r="Y626" i="42"/>
  <c r="AB626" i="42"/>
  <c r="Z626" i="42" l="1"/>
  <c r="G96" i="42" l="1"/>
  <c r="G626" i="42"/>
  <c r="Q96" i="42" l="1"/>
  <c r="Q626" i="42"/>
  <c r="AB630" i="42" s="1"/>
  <c r="G18" i="42"/>
  <c r="G28" i="42" s="1"/>
  <c r="G106" i="42"/>
  <c r="Q18" i="42" l="1"/>
  <c r="Q28" i="42" s="1"/>
  <c r="Q106" i="42"/>
  <c r="AB626" i="47" l="1"/>
  <c r="AA626" i="47"/>
  <c r="AC626" i="47"/>
  <c r="Z626" i="47" l="1"/>
  <c r="G626" i="47" l="1"/>
  <c r="G96" i="47"/>
  <c r="Y626" i="47"/>
  <c r="Q626" i="47" l="1"/>
  <c r="AB630" i="47" s="1"/>
  <c r="Q96" i="47"/>
  <c r="G18" i="47"/>
  <c r="G28" i="47" s="1"/>
  <c r="G106" i="47"/>
  <c r="Q18" i="47" l="1"/>
  <c r="Q28" i="47" s="1"/>
  <c r="Q106" i="47"/>
  <c r="AA626" i="46" l="1"/>
  <c r="Z626" i="46"/>
  <c r="AC626" i="46" l="1"/>
  <c r="Y626" i="40"/>
  <c r="AB626" i="46"/>
  <c r="AC626" i="40"/>
  <c r="Z626" i="40"/>
  <c r="AA626" i="40" l="1"/>
  <c r="Y626" i="46"/>
  <c r="AB626" i="40"/>
  <c r="G96" i="46" l="1"/>
  <c r="G626" i="46"/>
  <c r="Q96" i="46" l="1"/>
  <c r="Q626" i="46"/>
  <c r="AB630" i="46" s="1"/>
  <c r="G18" i="46"/>
  <c r="G28" i="46" s="1"/>
  <c r="G106" i="46"/>
  <c r="G96" i="40"/>
  <c r="G626" i="40"/>
  <c r="G18" i="40" l="1"/>
  <c r="G28" i="40" s="1"/>
  <c r="G106" i="40"/>
  <c r="Q96" i="40"/>
  <c r="Q626" i="40"/>
  <c r="AB630" i="40" s="1"/>
  <c r="Q18" i="46"/>
  <c r="Q28" i="46" s="1"/>
  <c r="Q106" i="46"/>
  <c r="Q18" i="40" l="1"/>
  <c r="Q28" i="40" s="1"/>
  <c r="Q106" i="40"/>
  <c r="AI281" i="53" l="1"/>
  <c r="AI359" i="53"/>
  <c r="AI229" i="53"/>
  <c r="AI203" i="53"/>
  <c r="AI437" i="53"/>
  <c r="AI307" i="53"/>
  <c r="AI177" i="53"/>
  <c r="AI333" i="53"/>
  <c r="AI255" i="53"/>
  <c r="AB444" i="53" l="1"/>
  <c r="AI429" i="53"/>
  <c r="AB340" i="53"/>
  <c r="AI325" i="53"/>
  <c r="AI411" i="53"/>
  <c r="AB418" i="53"/>
  <c r="AB288" i="53"/>
  <c r="AI288" i="53" s="1"/>
  <c r="AI273" i="53"/>
  <c r="AB262" i="53"/>
  <c r="AI247" i="53"/>
  <c r="AB236" i="53"/>
  <c r="AI221" i="53"/>
  <c r="AB210" i="53"/>
  <c r="AI195" i="53"/>
  <c r="AI385" i="53"/>
  <c r="AB392" i="53"/>
  <c r="AI151" i="53"/>
  <c r="AB158" i="53"/>
  <c r="AB366" i="53"/>
  <c r="AI351" i="53"/>
  <c r="AB47" i="53"/>
  <c r="AI47" i="53" s="1"/>
  <c r="AI125" i="53"/>
  <c r="AB132" i="53"/>
  <c r="AI132" i="53" s="1"/>
  <c r="AB314" i="53"/>
  <c r="AI299" i="53"/>
  <c r="AB184" i="53"/>
  <c r="AB39" i="53"/>
  <c r="AI169" i="53"/>
  <c r="S385" i="53"/>
  <c r="S229" i="53"/>
  <c r="AJ229" i="53" s="1"/>
  <c r="S359" i="53"/>
  <c r="AJ359" i="53" s="1"/>
  <c r="S177" i="53"/>
  <c r="AJ177" i="53" s="1"/>
  <c r="S333" i="53"/>
  <c r="AJ333" i="53" s="1"/>
  <c r="S281" i="53"/>
  <c r="AJ281" i="53" s="1"/>
  <c r="S307" i="53"/>
  <c r="AJ307" i="53" s="1"/>
  <c r="S151" i="53"/>
  <c r="AJ151" i="53" s="1"/>
  <c r="S411" i="53"/>
  <c r="AJ411" i="53" s="1"/>
  <c r="S437" i="53"/>
  <c r="AJ437" i="53" s="1"/>
  <c r="S255" i="53"/>
  <c r="AJ255" i="53" s="1"/>
  <c r="S203" i="53"/>
  <c r="AJ203" i="53" s="1"/>
  <c r="P47" i="53" l="1"/>
  <c r="S47" i="53" s="1"/>
  <c r="AJ47" i="53" s="1"/>
  <c r="S125" i="53"/>
  <c r="AJ125" i="53" s="1"/>
  <c r="AJ385" i="53"/>
  <c r="P366" i="53"/>
  <c r="S351" i="53"/>
  <c r="P210" i="53"/>
  <c r="S195" i="53"/>
  <c r="P39" i="53"/>
  <c r="P132" i="53"/>
  <c r="S117" i="53"/>
  <c r="P418" i="53"/>
  <c r="S403" i="53"/>
  <c r="P288" i="53"/>
  <c r="S273" i="53"/>
  <c r="P184" i="53"/>
  <c r="S169" i="53"/>
  <c r="AB289" i="53"/>
  <c r="AF289" i="53"/>
  <c r="AC289" i="53"/>
  <c r="AH289" i="53"/>
  <c r="Z289" i="53"/>
  <c r="AD289" i="53"/>
  <c r="W289" i="53"/>
  <c r="AE289" i="53"/>
  <c r="AG289" i="53"/>
  <c r="X289" i="53"/>
  <c r="AA289" i="53"/>
  <c r="Y289" i="53"/>
  <c r="V289" i="53"/>
  <c r="P444" i="53"/>
  <c r="S429" i="53"/>
  <c r="AB419" i="53"/>
  <c r="AI418" i="53"/>
  <c r="P340" i="53"/>
  <c r="S325" i="53"/>
  <c r="P314" i="53"/>
  <c r="S299" i="53"/>
  <c r="AB211" i="53"/>
  <c r="AI210" i="53"/>
  <c r="AB54" i="53"/>
  <c r="AI39" i="53"/>
  <c r="AI366" i="53"/>
  <c r="AI236" i="53"/>
  <c r="P262" i="53"/>
  <c r="S247" i="53"/>
  <c r="AB185" i="53"/>
  <c r="AI184" i="53"/>
  <c r="AI158" i="53"/>
  <c r="AI340" i="53"/>
  <c r="P158" i="53"/>
  <c r="S143" i="53"/>
  <c r="P236" i="53"/>
  <c r="S221" i="53"/>
  <c r="P392" i="53"/>
  <c r="S377" i="53"/>
  <c r="AI314" i="53"/>
  <c r="AI392" i="53"/>
  <c r="AB393" i="53" s="1"/>
  <c r="AI262" i="53"/>
  <c r="AB263" i="53" s="1"/>
  <c r="AI444" i="53"/>
  <c r="AI54" i="53" l="1"/>
  <c r="AJ169" i="53"/>
  <c r="S184" i="53"/>
  <c r="P54" i="53"/>
  <c r="S39" i="53"/>
  <c r="AD393" i="53"/>
  <c r="Z393" i="53"/>
  <c r="AA393" i="53"/>
  <c r="AF393" i="53"/>
  <c r="AH393" i="53"/>
  <c r="Y393" i="53"/>
  <c r="V393" i="53"/>
  <c r="AE393" i="53"/>
  <c r="X393" i="53"/>
  <c r="AC393" i="53"/>
  <c r="W393" i="53"/>
  <c r="AG393" i="53"/>
  <c r="AJ143" i="53"/>
  <c r="S158" i="53"/>
  <c r="AJ247" i="53"/>
  <c r="S262" i="53"/>
  <c r="AH211" i="53"/>
  <c r="AA211" i="53"/>
  <c r="AG211" i="53"/>
  <c r="Z211" i="53"/>
  <c r="X211" i="53"/>
  <c r="Y211" i="53"/>
  <c r="AD211" i="53"/>
  <c r="AE211" i="53"/>
  <c r="W211" i="53"/>
  <c r="AF211" i="53"/>
  <c r="AC211" i="53"/>
  <c r="V211" i="53"/>
  <c r="AJ429" i="53"/>
  <c r="S444" i="53"/>
  <c r="AJ195" i="53"/>
  <c r="S210" i="53"/>
  <c r="AJ273" i="53"/>
  <c r="S288" i="53"/>
  <c r="AC315" i="53"/>
  <c r="Z315" i="53"/>
  <c r="AD315" i="53"/>
  <c r="AG315" i="53"/>
  <c r="AF315" i="53"/>
  <c r="AH315" i="53"/>
  <c r="AA315" i="53"/>
  <c r="AE315" i="53"/>
  <c r="W315" i="53"/>
  <c r="Y315" i="53"/>
  <c r="X315" i="53"/>
  <c r="V315" i="53"/>
  <c r="X341" i="53"/>
  <c r="AA341" i="53"/>
  <c r="AH341" i="53"/>
  <c r="Y341" i="53"/>
  <c r="AE341" i="53"/>
  <c r="AC341" i="53"/>
  <c r="AG341" i="53"/>
  <c r="W341" i="53"/>
  <c r="V341" i="53"/>
  <c r="AD341" i="53"/>
  <c r="AF341" i="53"/>
  <c r="Z341" i="53"/>
  <c r="V237" i="53"/>
  <c r="AA237" i="53"/>
  <c r="AH237" i="53"/>
  <c r="AG237" i="53"/>
  <c r="Y237" i="53"/>
  <c r="Z237" i="53"/>
  <c r="AF237" i="53"/>
  <c r="AD237" i="53"/>
  <c r="X237" i="53"/>
  <c r="AC237" i="53"/>
  <c r="W237" i="53"/>
  <c r="AE237" i="53"/>
  <c r="AJ299" i="53"/>
  <c r="S314" i="53"/>
  <c r="AI289" i="53"/>
  <c r="AJ351" i="53"/>
  <c r="S366" i="53"/>
  <c r="AB315" i="53"/>
  <c r="AB341" i="53"/>
  <c r="AB237" i="53"/>
  <c r="AJ403" i="53"/>
  <c r="S418" i="53"/>
  <c r="Y445" i="53"/>
  <c r="Z445" i="53"/>
  <c r="AA445" i="53"/>
  <c r="AH445" i="53"/>
  <c r="AD445" i="53"/>
  <c r="X445" i="53"/>
  <c r="AC445" i="53"/>
  <c r="AG445" i="53"/>
  <c r="AF445" i="53"/>
  <c r="AE445" i="53"/>
  <c r="W445" i="53"/>
  <c r="V445" i="53"/>
  <c r="AJ377" i="53"/>
  <c r="S392" i="53"/>
  <c r="AH159" i="53"/>
  <c r="Z159" i="53"/>
  <c r="AE159" i="53"/>
  <c r="V159" i="53"/>
  <c r="AD159" i="53"/>
  <c r="Y159" i="53"/>
  <c r="W159" i="53"/>
  <c r="AG159" i="53"/>
  <c r="AA159" i="53"/>
  <c r="X159" i="53"/>
  <c r="AC159" i="53"/>
  <c r="AF159" i="53"/>
  <c r="AA367" i="53"/>
  <c r="V367" i="53"/>
  <c r="Z367" i="53"/>
  <c r="AC367" i="53"/>
  <c r="AH367" i="53"/>
  <c r="X367" i="53"/>
  <c r="AG367" i="53"/>
  <c r="AE367" i="53"/>
  <c r="AF367" i="53"/>
  <c r="AD367" i="53"/>
  <c r="Y367" i="53"/>
  <c r="W367" i="53"/>
  <c r="AJ325" i="53"/>
  <c r="S340" i="53"/>
  <c r="AB445" i="53"/>
  <c r="AB159" i="53"/>
  <c r="AB367" i="53"/>
  <c r="AJ117" i="53"/>
  <c r="S132" i="53"/>
  <c r="AH263" i="53"/>
  <c r="Y263" i="53"/>
  <c r="X263" i="53"/>
  <c r="AG263" i="53"/>
  <c r="AA263" i="53"/>
  <c r="AD263" i="53"/>
  <c r="AE263" i="53"/>
  <c r="AF263" i="53"/>
  <c r="AC263" i="53"/>
  <c r="W263" i="53"/>
  <c r="Z263" i="53"/>
  <c r="V263" i="53"/>
  <c r="AJ221" i="53"/>
  <c r="S236" i="53"/>
  <c r="AE185" i="53"/>
  <c r="Z185" i="53"/>
  <c r="AG185" i="53"/>
  <c r="AA185" i="53"/>
  <c r="AH185" i="53"/>
  <c r="AF185" i="53"/>
  <c r="Y185" i="53"/>
  <c r="AD185" i="53"/>
  <c r="W185" i="53"/>
  <c r="AC185" i="53"/>
  <c r="X185" i="53"/>
  <c r="V185" i="53"/>
  <c r="AG419" i="53"/>
  <c r="Z419" i="53"/>
  <c r="W419" i="53"/>
  <c r="X419" i="53"/>
  <c r="AE419" i="53"/>
  <c r="AD419" i="53"/>
  <c r="AH419" i="53"/>
  <c r="AF419" i="53"/>
  <c r="AA419" i="53"/>
  <c r="Y419" i="53"/>
  <c r="AC419" i="53"/>
  <c r="V419" i="53"/>
  <c r="AI159" i="53" l="1"/>
  <c r="R289" i="53"/>
  <c r="M289" i="53"/>
  <c r="O289" i="53"/>
  <c r="AJ288" i="53"/>
  <c r="N289" i="53"/>
  <c r="P289" i="53"/>
  <c r="T288" i="53"/>
  <c r="L289" i="53"/>
  <c r="Q289" i="53"/>
  <c r="AI263" i="53"/>
  <c r="R419" i="53"/>
  <c r="T418" i="53"/>
  <c r="P419" i="53"/>
  <c r="L419" i="53"/>
  <c r="AJ418" i="53"/>
  <c r="Q419" i="53"/>
  <c r="N419" i="53"/>
  <c r="M419" i="53"/>
  <c r="O419" i="53"/>
  <c r="T210" i="53"/>
  <c r="O211" i="53"/>
  <c r="Q211" i="53"/>
  <c r="P211" i="53"/>
  <c r="N211" i="53"/>
  <c r="R211" i="53"/>
  <c r="AJ210" i="53"/>
  <c r="M211" i="53"/>
  <c r="L211" i="53"/>
  <c r="AI185" i="53"/>
  <c r="AI341" i="53"/>
  <c r="AI393" i="53"/>
  <c r="P341" i="53"/>
  <c r="O341" i="53"/>
  <c r="T340" i="53"/>
  <c r="R341" i="53"/>
  <c r="L341" i="53"/>
  <c r="Q341" i="53"/>
  <c r="M341" i="53"/>
  <c r="N341" i="53"/>
  <c r="AJ340" i="53"/>
  <c r="L263" i="53"/>
  <c r="Q263" i="53"/>
  <c r="R263" i="53"/>
  <c r="O263" i="53"/>
  <c r="T262" i="53"/>
  <c r="AJ262" i="53"/>
  <c r="P263" i="53"/>
  <c r="N263" i="53"/>
  <c r="M263" i="53"/>
  <c r="AJ39" i="53"/>
  <c r="S54" i="53"/>
  <c r="AJ392" i="53"/>
  <c r="R393" i="53"/>
  <c r="Q393" i="53"/>
  <c r="O393" i="53"/>
  <c r="M393" i="53"/>
  <c r="L393" i="53"/>
  <c r="P393" i="53"/>
  <c r="T392" i="53"/>
  <c r="N393" i="53"/>
  <c r="AI315" i="53"/>
  <c r="P445" i="53"/>
  <c r="M445" i="53"/>
  <c r="O445" i="53"/>
  <c r="AJ444" i="53"/>
  <c r="L445" i="53"/>
  <c r="T444" i="53"/>
  <c r="R445" i="53"/>
  <c r="Q445" i="53"/>
  <c r="N445" i="53"/>
  <c r="L159" i="53"/>
  <c r="T158" i="53"/>
  <c r="P159" i="53"/>
  <c r="AJ158" i="53"/>
  <c r="Q159" i="53"/>
  <c r="R159" i="53"/>
  <c r="N159" i="53"/>
  <c r="O159" i="53"/>
  <c r="M159" i="53"/>
  <c r="N185" i="53"/>
  <c r="O185" i="53"/>
  <c r="AJ184" i="53"/>
  <c r="Q185" i="53"/>
  <c r="M185" i="53"/>
  <c r="L185" i="53"/>
  <c r="R185" i="53"/>
  <c r="P185" i="53"/>
  <c r="T184" i="53"/>
  <c r="AI367" i="53"/>
  <c r="AI445" i="53"/>
  <c r="AI211" i="53"/>
  <c r="AA55" i="53"/>
  <c r="Y55" i="53"/>
  <c r="X55" i="53"/>
  <c r="AF55" i="53"/>
  <c r="AH55" i="53"/>
  <c r="W55" i="53"/>
  <c r="AD55" i="53"/>
  <c r="AG55" i="53"/>
  <c r="Z55" i="53"/>
  <c r="AC55" i="53"/>
  <c r="AE55" i="53"/>
  <c r="V55" i="53"/>
  <c r="O315" i="53"/>
  <c r="R315" i="53"/>
  <c r="M315" i="53"/>
  <c r="AJ314" i="53"/>
  <c r="Q315" i="53"/>
  <c r="P315" i="53"/>
  <c r="T314" i="53"/>
  <c r="L315" i="53"/>
  <c r="N315" i="53"/>
  <c r="M133" i="53"/>
  <c r="O133" i="53"/>
  <c r="L133" i="53"/>
  <c r="P133" i="53"/>
  <c r="N133" i="53"/>
  <c r="T132" i="53"/>
  <c r="AJ132" i="53"/>
  <c r="R133" i="53"/>
  <c r="Q133" i="53"/>
  <c r="AI419" i="53"/>
  <c r="AJ236" i="53"/>
  <c r="R237" i="53"/>
  <c r="M237" i="53"/>
  <c r="P237" i="53"/>
  <c r="N237" i="53"/>
  <c r="Q237" i="53"/>
  <c r="L237" i="53"/>
  <c r="T236" i="53"/>
  <c r="O237" i="53"/>
  <c r="P367" i="53"/>
  <c r="T366" i="53"/>
  <c r="M367" i="53"/>
  <c r="AJ366" i="53"/>
  <c r="O367" i="53"/>
  <c r="R367" i="53"/>
  <c r="N367" i="53"/>
  <c r="L367" i="53"/>
  <c r="Q367" i="53"/>
  <c r="AI237" i="53"/>
  <c r="AB55" i="53"/>
  <c r="S185" i="53" l="1"/>
  <c r="AJ185" i="53" s="1"/>
  <c r="S315" i="53"/>
  <c r="AJ315" i="53" s="1"/>
  <c r="AI55" i="53"/>
  <c r="S159" i="53"/>
  <c r="AJ159" i="53" s="1"/>
  <c r="S419" i="53"/>
  <c r="AJ419" i="53" s="1"/>
  <c r="S133" i="53"/>
  <c r="AJ133" i="53" s="1"/>
  <c r="T54" i="53"/>
  <c r="P55" i="53"/>
  <c r="O55" i="53"/>
  <c r="R55" i="53"/>
  <c r="Q55" i="53"/>
  <c r="N55" i="53"/>
  <c r="L55" i="53"/>
  <c r="AJ54" i="53"/>
  <c r="M55" i="53"/>
  <c r="S445" i="53"/>
  <c r="AJ445" i="53" s="1"/>
  <c r="S341" i="53"/>
  <c r="AJ341" i="53" s="1"/>
  <c r="S211" i="53"/>
  <c r="AJ211" i="53" s="1"/>
  <c r="S367" i="53"/>
  <c r="AJ367" i="53" s="1"/>
  <c r="S237" i="53"/>
  <c r="AJ237" i="53" s="1"/>
  <c r="S393" i="53"/>
  <c r="AJ393" i="53" s="1"/>
  <c r="S263" i="53"/>
  <c r="AJ263" i="53" s="1"/>
  <c r="S289" i="53"/>
  <c r="AJ289" i="53" s="1"/>
  <c r="S55" i="53" l="1"/>
  <c r="AJ55" i="53" s="1"/>
  <c r="W626" i="52" l="1"/>
  <c r="X626" i="52"/>
  <c r="D626" i="52" l="1"/>
  <c r="D96" i="52"/>
  <c r="N626" i="52" l="1"/>
  <c r="W630" i="52" s="1"/>
  <c r="N96" i="52"/>
  <c r="D18" i="52"/>
  <c r="D28" i="52" s="1"/>
  <c r="D106" i="52"/>
  <c r="V626" i="52"/>
  <c r="W626" i="51"/>
  <c r="B626" i="52" l="1"/>
  <c r="B96" i="52"/>
  <c r="N18" i="52"/>
  <c r="N28" i="52" s="1"/>
  <c r="N106" i="52"/>
  <c r="X626" i="51"/>
  <c r="L626" i="52" l="1"/>
  <c r="V630" i="52" s="1"/>
  <c r="L96" i="52"/>
  <c r="AD626" i="52"/>
  <c r="AF616" i="52"/>
  <c r="AF626" i="52" s="1"/>
  <c r="B18" i="52"/>
  <c r="B106" i="52"/>
  <c r="D626" i="51" l="1"/>
  <c r="D96" i="51"/>
  <c r="O626" i="52"/>
  <c r="Y630" i="52" s="1"/>
  <c r="O96" i="52"/>
  <c r="AD627" i="52"/>
  <c r="S96" i="52"/>
  <c r="S106" i="52" s="1"/>
  <c r="L18" i="52"/>
  <c r="L106" i="52"/>
  <c r="AF627" i="52"/>
  <c r="AE627" i="52"/>
  <c r="AA627" i="52"/>
  <c r="Y627" i="52"/>
  <c r="AB627" i="52"/>
  <c r="AC627" i="52"/>
  <c r="Z627" i="52"/>
  <c r="X627" i="52"/>
  <c r="W627" i="52"/>
  <c r="V627" i="52"/>
  <c r="B28" i="52"/>
  <c r="S616" i="52"/>
  <c r="E626" i="52"/>
  <c r="E96" i="52"/>
  <c r="I616" i="52"/>
  <c r="I626" i="52" s="1"/>
  <c r="L107" i="52" l="1"/>
  <c r="P107" i="52"/>
  <c r="Q107" i="52"/>
  <c r="M107" i="52"/>
  <c r="R107" i="52"/>
  <c r="N107" i="52"/>
  <c r="AF616" i="51"/>
  <c r="AF626" i="51" s="1"/>
  <c r="V626" i="51"/>
  <c r="O18" i="52"/>
  <c r="O28" i="52" s="1"/>
  <c r="O106" i="52"/>
  <c r="O107" i="52" s="1"/>
  <c r="N626" i="51"/>
  <c r="W630" i="51" s="1"/>
  <c r="N96" i="51"/>
  <c r="AG616" i="52"/>
  <c r="S626" i="52"/>
  <c r="C627" i="52"/>
  <c r="B627" i="52"/>
  <c r="D627" i="52"/>
  <c r="G627" i="52"/>
  <c r="H627" i="52"/>
  <c r="E627" i="52"/>
  <c r="F627" i="52"/>
  <c r="AF631" i="52"/>
  <c r="D18" i="51"/>
  <c r="D28" i="51" s="1"/>
  <c r="D106" i="51"/>
  <c r="L28" i="52"/>
  <c r="S18" i="52"/>
  <c r="E18" i="52"/>
  <c r="E106" i="52"/>
  <c r="I96" i="52"/>
  <c r="I106" i="52" s="1"/>
  <c r="AD626" i="51"/>
  <c r="O627" i="52" l="1"/>
  <c r="L627" i="52"/>
  <c r="N627" i="52"/>
  <c r="M627" i="52"/>
  <c r="P627" i="52"/>
  <c r="Q627" i="52"/>
  <c r="AG626" i="52"/>
  <c r="R627" i="52"/>
  <c r="AF630" i="52"/>
  <c r="AC627" i="51"/>
  <c r="AE627" i="51"/>
  <c r="AF627" i="51"/>
  <c r="AB627" i="51"/>
  <c r="Z627" i="51"/>
  <c r="AA627" i="51"/>
  <c r="Y627" i="51"/>
  <c r="W627" i="51"/>
  <c r="X627" i="51"/>
  <c r="B626" i="51"/>
  <c r="B96" i="51"/>
  <c r="N18" i="51"/>
  <c r="N28" i="51" s="1"/>
  <c r="N106" i="51"/>
  <c r="E28" i="52"/>
  <c r="I18" i="52"/>
  <c r="I28" i="52" s="1"/>
  <c r="AD627" i="51"/>
  <c r="T18" i="52"/>
  <c r="S28" i="52"/>
  <c r="T28" i="52" s="1"/>
  <c r="B107" i="52"/>
  <c r="G107" i="52"/>
  <c r="F107" i="52"/>
  <c r="H107" i="52"/>
  <c r="C107" i="52"/>
  <c r="E107" i="52"/>
  <c r="D107" i="52"/>
  <c r="I627" i="52"/>
  <c r="V627" i="51"/>
  <c r="S107" i="52"/>
  <c r="I616" i="51"/>
  <c r="I626" i="51" s="1"/>
  <c r="I107" i="52" l="1"/>
  <c r="B18" i="51"/>
  <c r="B106" i="51"/>
  <c r="H627" i="51"/>
  <c r="C627" i="51"/>
  <c r="G627" i="51"/>
  <c r="F627" i="51"/>
  <c r="D627" i="51"/>
  <c r="B627" i="51"/>
  <c r="AF631" i="51"/>
  <c r="W626" i="50"/>
  <c r="B29" i="52"/>
  <c r="Q29" i="52"/>
  <c r="E29" i="52"/>
  <c r="L29" i="52"/>
  <c r="H29" i="52"/>
  <c r="M29" i="52"/>
  <c r="C29" i="52"/>
  <c r="G29" i="52"/>
  <c r="N29" i="52"/>
  <c r="F29" i="52"/>
  <c r="D29" i="52"/>
  <c r="O29" i="52"/>
  <c r="R29" i="52"/>
  <c r="P29" i="52"/>
  <c r="E626" i="51"/>
  <c r="E627" i="51" s="1"/>
  <c r="E96" i="51"/>
  <c r="S627" i="52"/>
  <c r="S616" i="51"/>
  <c r="L626" i="51"/>
  <c r="V630" i="51" s="1"/>
  <c r="L96" i="51"/>
  <c r="I29" i="52" l="1"/>
  <c r="AG616" i="51"/>
  <c r="S626" i="51"/>
  <c r="E18" i="51"/>
  <c r="E28" i="51" s="1"/>
  <c r="E106" i="51"/>
  <c r="S29" i="52"/>
  <c r="B28" i="51"/>
  <c r="S96" i="51"/>
  <c r="S106" i="51" s="1"/>
  <c r="L18" i="51"/>
  <c r="L106" i="51"/>
  <c r="I627" i="51"/>
  <c r="I96" i="51"/>
  <c r="I106" i="51" s="1"/>
  <c r="O626" i="51"/>
  <c r="Y630" i="51" s="1"/>
  <c r="O96" i="51"/>
  <c r="B107" i="51" l="1"/>
  <c r="G107" i="51"/>
  <c r="F107" i="51"/>
  <c r="E107" i="51"/>
  <c r="D107" i="51"/>
  <c r="C107" i="51"/>
  <c r="H107" i="51"/>
  <c r="S18" i="51"/>
  <c r="L28" i="51"/>
  <c r="N107" i="51"/>
  <c r="R107" i="51"/>
  <c r="Q107" i="51"/>
  <c r="O107" i="51"/>
  <c r="L107" i="51"/>
  <c r="P107" i="51"/>
  <c r="M107" i="51"/>
  <c r="M627" i="51"/>
  <c r="R627" i="51"/>
  <c r="N627" i="51"/>
  <c r="L627" i="51"/>
  <c r="P627" i="51"/>
  <c r="Q627" i="51"/>
  <c r="O627" i="51"/>
  <c r="AG626" i="51"/>
  <c r="AF630" i="51"/>
  <c r="O18" i="51"/>
  <c r="O28" i="51" s="1"/>
  <c r="O106" i="51"/>
  <c r="I18" i="51"/>
  <c r="I28" i="51" s="1"/>
  <c r="P29" i="51" l="1"/>
  <c r="N29" i="51"/>
  <c r="H29" i="51"/>
  <c r="B29" i="51"/>
  <c r="R29" i="51"/>
  <c r="G29" i="51"/>
  <c r="C29" i="51"/>
  <c r="Q29" i="51"/>
  <c r="F29" i="51"/>
  <c r="O29" i="51"/>
  <c r="E29" i="51"/>
  <c r="L29" i="51"/>
  <c r="D29" i="51"/>
  <c r="M29" i="51"/>
  <c r="S627" i="51"/>
  <c r="T18" i="51"/>
  <c r="S28" i="51"/>
  <c r="T28" i="51" s="1"/>
  <c r="S107" i="51"/>
  <c r="I107" i="51"/>
  <c r="X626" i="48"/>
  <c r="W626" i="48"/>
  <c r="I29" i="51" l="1"/>
  <c r="S29" i="51"/>
  <c r="AC626" i="50"/>
  <c r="Z626" i="50"/>
  <c r="AA626" i="50"/>
  <c r="X626" i="50"/>
  <c r="Y626" i="50"/>
  <c r="D626" i="48" l="1"/>
  <c r="D96" i="48"/>
  <c r="AB626" i="50"/>
  <c r="N626" i="48" l="1"/>
  <c r="W630" i="48" s="1"/>
  <c r="N96" i="48"/>
  <c r="V626" i="50"/>
  <c r="D626" i="50"/>
  <c r="D96" i="50"/>
  <c r="D18" i="48"/>
  <c r="D28" i="48" s="1"/>
  <c r="D106" i="48"/>
  <c r="V626" i="48"/>
  <c r="AD626" i="48"/>
  <c r="AD626" i="50"/>
  <c r="B626" i="48" l="1"/>
  <c r="B96" i="48"/>
  <c r="G626" i="50"/>
  <c r="G96" i="50"/>
  <c r="V627" i="48"/>
  <c r="D18" i="50"/>
  <c r="D28" i="50" s="1"/>
  <c r="D106" i="50"/>
  <c r="B626" i="50"/>
  <c r="B96" i="50"/>
  <c r="AF616" i="48"/>
  <c r="AF626" i="48" s="1"/>
  <c r="AF616" i="50"/>
  <c r="N626" i="50"/>
  <c r="W630" i="50" s="1"/>
  <c r="N96" i="50"/>
  <c r="N18" i="48"/>
  <c r="N28" i="48" s="1"/>
  <c r="N106" i="48"/>
  <c r="X626" i="41"/>
  <c r="L626" i="50" l="1"/>
  <c r="V630" i="50" s="1"/>
  <c r="L96" i="50"/>
  <c r="AF626" i="50"/>
  <c r="W626" i="41"/>
  <c r="AE627" i="48"/>
  <c r="AF627" i="48"/>
  <c r="AA627" i="48"/>
  <c r="Y627" i="48"/>
  <c r="AB627" i="48"/>
  <c r="AC627" i="48"/>
  <c r="Z627" i="48"/>
  <c r="W627" i="48"/>
  <c r="X627" i="48"/>
  <c r="G18" i="50"/>
  <c r="G28" i="50" s="1"/>
  <c r="G106" i="50"/>
  <c r="E626" i="50"/>
  <c r="E96" i="50"/>
  <c r="I616" i="50"/>
  <c r="I626" i="50" s="1"/>
  <c r="I96" i="50"/>
  <c r="I106" i="50" s="1"/>
  <c r="B18" i="50"/>
  <c r="B106" i="50"/>
  <c r="E626" i="48"/>
  <c r="E96" i="48"/>
  <c r="I96" i="48" s="1"/>
  <c r="I106" i="48" s="1"/>
  <c r="AD627" i="48"/>
  <c r="B18" i="48"/>
  <c r="B106" i="48"/>
  <c r="Q626" i="50"/>
  <c r="AB630" i="50" s="1"/>
  <c r="Q96" i="50"/>
  <c r="N18" i="50"/>
  <c r="N28" i="50" s="1"/>
  <c r="N106" i="50"/>
  <c r="L626" i="48"/>
  <c r="V630" i="48" s="1"/>
  <c r="L96" i="48"/>
  <c r="I616" i="48"/>
  <c r="I626" i="48" s="1"/>
  <c r="AF631" i="48" s="1"/>
  <c r="S616" i="48"/>
  <c r="L18" i="48" l="1"/>
  <c r="L106" i="48"/>
  <c r="B28" i="48"/>
  <c r="B627" i="50"/>
  <c r="G627" i="50"/>
  <c r="E627" i="50"/>
  <c r="C627" i="50"/>
  <c r="F627" i="50"/>
  <c r="D627" i="50"/>
  <c r="H627" i="50"/>
  <c r="E18" i="50"/>
  <c r="E28" i="50" s="1"/>
  <c r="E106" i="50"/>
  <c r="AE627" i="50"/>
  <c r="AF631" i="50"/>
  <c r="AF627" i="50"/>
  <c r="W627" i="50"/>
  <c r="AC627" i="50"/>
  <c r="X627" i="50"/>
  <c r="AA627" i="50"/>
  <c r="Z627" i="50"/>
  <c r="Y627" i="50"/>
  <c r="AB627" i="50"/>
  <c r="AD627" i="50"/>
  <c r="V627" i="50"/>
  <c r="AG616" i="48"/>
  <c r="S626" i="48"/>
  <c r="D626" i="41"/>
  <c r="D96" i="41"/>
  <c r="E18" i="48"/>
  <c r="E28" i="48" s="1"/>
  <c r="E106" i="48"/>
  <c r="E107" i="48" s="1"/>
  <c r="G107" i="50"/>
  <c r="B107" i="50"/>
  <c r="C107" i="50"/>
  <c r="H107" i="50"/>
  <c r="E107" i="50"/>
  <c r="F107" i="50"/>
  <c r="D107" i="50"/>
  <c r="H107" i="48"/>
  <c r="D107" i="48"/>
  <c r="G107" i="48"/>
  <c r="C107" i="48"/>
  <c r="B107" i="48"/>
  <c r="F107" i="48"/>
  <c r="L18" i="50"/>
  <c r="L106" i="50"/>
  <c r="Q18" i="50"/>
  <c r="Q28" i="50" s="1"/>
  <c r="Q106" i="50"/>
  <c r="O626" i="48"/>
  <c r="Y630" i="48" s="1"/>
  <c r="O96" i="48"/>
  <c r="E627" i="48"/>
  <c r="C627" i="48"/>
  <c r="B627" i="48"/>
  <c r="G627" i="48"/>
  <c r="D627" i="48"/>
  <c r="H627" i="48"/>
  <c r="F627" i="48"/>
  <c r="B28" i="50"/>
  <c r="I18" i="48" l="1"/>
  <c r="I28" i="48" s="1"/>
  <c r="E29" i="48" s="1"/>
  <c r="L627" i="48"/>
  <c r="M627" i="48"/>
  <c r="P627" i="48"/>
  <c r="AG626" i="48"/>
  <c r="R627" i="48"/>
  <c r="O627" i="48"/>
  <c r="Q627" i="48"/>
  <c r="N627" i="48"/>
  <c r="AF630" i="48"/>
  <c r="I627" i="48"/>
  <c r="L28" i="50"/>
  <c r="I107" i="50"/>
  <c r="M29" i="48"/>
  <c r="D29" i="48"/>
  <c r="H29" i="48"/>
  <c r="N29" i="48"/>
  <c r="C29" i="48"/>
  <c r="F29" i="48"/>
  <c r="P29" i="48"/>
  <c r="I107" i="48"/>
  <c r="O626" i="50"/>
  <c r="Y630" i="50" s="1"/>
  <c r="O96" i="50"/>
  <c r="S616" i="50"/>
  <c r="L28" i="48"/>
  <c r="D18" i="41"/>
  <c r="D28" i="41" s="1"/>
  <c r="D106" i="41"/>
  <c r="I627" i="50"/>
  <c r="N626" i="41"/>
  <c r="W630" i="41" s="1"/>
  <c r="N96" i="41"/>
  <c r="I18" i="50"/>
  <c r="I28" i="50" s="1"/>
  <c r="O18" i="48"/>
  <c r="O28" i="48" s="1"/>
  <c r="O29" i="48" s="1"/>
  <c r="O106" i="48"/>
  <c r="S96" i="48"/>
  <c r="S106" i="48" s="1"/>
  <c r="W626" i="42"/>
  <c r="G29" i="48" l="1"/>
  <c r="B29" i="48"/>
  <c r="L29" i="48"/>
  <c r="Q29" i="48"/>
  <c r="R29" i="48"/>
  <c r="D29" i="50"/>
  <c r="P29" i="50"/>
  <c r="N29" i="50"/>
  <c r="H29" i="50"/>
  <c r="L29" i="50"/>
  <c r="F29" i="50"/>
  <c r="E29" i="50"/>
  <c r="Q29" i="50"/>
  <c r="R29" i="50"/>
  <c r="M29" i="50"/>
  <c r="G29" i="50"/>
  <c r="C29" i="50"/>
  <c r="B29" i="50"/>
  <c r="S626" i="50"/>
  <c r="AG616" i="50"/>
  <c r="I29" i="48"/>
  <c r="N18" i="41"/>
  <c r="N28" i="41" s="1"/>
  <c r="N106" i="41"/>
  <c r="S29" i="48"/>
  <c r="O107" i="48"/>
  <c r="M107" i="48"/>
  <c r="L107" i="48"/>
  <c r="R107" i="48"/>
  <c r="N107" i="48"/>
  <c r="Q107" i="48"/>
  <c r="P107" i="48"/>
  <c r="O18" i="50"/>
  <c r="O106" i="50"/>
  <c r="S96" i="50"/>
  <c r="S106" i="50" s="1"/>
  <c r="X626" i="42"/>
  <c r="S18" i="48"/>
  <c r="S627" i="48"/>
  <c r="AG626" i="50" l="1"/>
  <c r="L627" i="50"/>
  <c r="Q627" i="50"/>
  <c r="O627" i="50"/>
  <c r="R627" i="50"/>
  <c r="P627" i="50"/>
  <c r="N627" i="50"/>
  <c r="M627" i="50"/>
  <c r="AF630" i="50"/>
  <c r="D626" i="42"/>
  <c r="D96" i="42"/>
  <c r="O28" i="50"/>
  <c r="O29" i="50" s="1"/>
  <c r="S29" i="50" s="1"/>
  <c r="S18" i="50"/>
  <c r="T18" i="48"/>
  <c r="S28" i="48"/>
  <c r="T28" i="48" s="1"/>
  <c r="O107" i="50"/>
  <c r="M107" i="50"/>
  <c r="N107" i="50"/>
  <c r="Q107" i="50"/>
  <c r="L107" i="50"/>
  <c r="P107" i="50"/>
  <c r="R107" i="50"/>
  <c r="I29" i="50"/>
  <c r="S107" i="48"/>
  <c r="S107" i="50" l="1"/>
  <c r="D18" i="42"/>
  <c r="D28" i="42" s="1"/>
  <c r="D106" i="42"/>
  <c r="T18" i="50"/>
  <c r="S28" i="50"/>
  <c r="T28" i="50" s="1"/>
  <c r="S627" i="50"/>
  <c r="N626" i="42"/>
  <c r="W630" i="42" s="1"/>
  <c r="N96" i="42"/>
  <c r="N18" i="42" l="1"/>
  <c r="N28" i="42" s="1"/>
  <c r="N106" i="42"/>
  <c r="V626" i="42"/>
  <c r="B626" i="42" l="1"/>
  <c r="B96" i="42"/>
  <c r="I616" i="42"/>
  <c r="I626" i="42" s="1"/>
  <c r="L626" i="42" l="1"/>
  <c r="V630" i="42" s="1"/>
  <c r="L96" i="42"/>
  <c r="AD626" i="42"/>
  <c r="AF616" i="42"/>
  <c r="AF626" i="42" s="1"/>
  <c r="B18" i="42"/>
  <c r="B106" i="42"/>
  <c r="H627" i="42"/>
  <c r="G627" i="42"/>
  <c r="F627" i="42"/>
  <c r="E627" i="42"/>
  <c r="C627" i="42"/>
  <c r="B627" i="42"/>
  <c r="D627" i="42"/>
  <c r="E96" i="42"/>
  <c r="I96" i="42" s="1"/>
  <c r="I106" i="42" s="1"/>
  <c r="E626" i="42"/>
  <c r="W626" i="47"/>
  <c r="X626" i="47"/>
  <c r="B28" i="42" l="1"/>
  <c r="O96" i="42"/>
  <c r="O626" i="42"/>
  <c r="Y630" i="42" s="1"/>
  <c r="AF631" i="42"/>
  <c r="AE627" i="42"/>
  <c r="AF627" i="42"/>
  <c r="AA627" i="42"/>
  <c r="AB627" i="42"/>
  <c r="Y627" i="42"/>
  <c r="AC627" i="42"/>
  <c r="Z627" i="42"/>
  <c r="W627" i="42"/>
  <c r="X627" i="42"/>
  <c r="V627" i="42"/>
  <c r="AD627" i="42"/>
  <c r="I627" i="42"/>
  <c r="W626" i="43"/>
  <c r="S96" i="42"/>
  <c r="S106" i="42" s="1"/>
  <c r="L18" i="42"/>
  <c r="L106" i="42"/>
  <c r="B107" i="42"/>
  <c r="D107" i="42"/>
  <c r="H107" i="42"/>
  <c r="C107" i="42"/>
  <c r="G107" i="42"/>
  <c r="F107" i="42"/>
  <c r="E18" i="42"/>
  <c r="E28" i="42" s="1"/>
  <c r="E106" i="42"/>
  <c r="E107" i="42" s="1"/>
  <c r="S616" i="42"/>
  <c r="L28" i="42" l="1"/>
  <c r="AG616" i="42"/>
  <c r="S626" i="42"/>
  <c r="O18" i="42"/>
  <c r="O28" i="42" s="1"/>
  <c r="O106" i="42"/>
  <c r="O107" i="42" s="1"/>
  <c r="D626" i="47"/>
  <c r="D96" i="47"/>
  <c r="N107" i="42"/>
  <c r="R107" i="42"/>
  <c r="Q107" i="42"/>
  <c r="P107" i="42"/>
  <c r="M107" i="42"/>
  <c r="L107" i="42"/>
  <c r="I107" i="42"/>
  <c r="I18" i="42"/>
  <c r="I28" i="42" s="1"/>
  <c r="P70" i="42" l="1"/>
  <c r="S486" i="42"/>
  <c r="S496" i="42" s="1"/>
  <c r="P496" i="42"/>
  <c r="N626" i="47"/>
  <c r="W630" i="47" s="1"/>
  <c r="N96" i="47"/>
  <c r="P627" i="42"/>
  <c r="M627" i="42"/>
  <c r="L627" i="42"/>
  <c r="S627" i="42" s="1"/>
  <c r="O627" i="42"/>
  <c r="N627" i="42"/>
  <c r="R627" i="42"/>
  <c r="Q627" i="42"/>
  <c r="AG626" i="42"/>
  <c r="AF630" i="42"/>
  <c r="S107" i="42"/>
  <c r="V626" i="47"/>
  <c r="G29" i="42"/>
  <c r="D29" i="42"/>
  <c r="C29" i="42"/>
  <c r="F29" i="42"/>
  <c r="E29" i="42"/>
  <c r="B29" i="42"/>
  <c r="H29" i="42"/>
  <c r="V626" i="46"/>
  <c r="D18" i="47"/>
  <c r="D28" i="47" s="1"/>
  <c r="D106" i="47"/>
  <c r="I29" i="42" l="1"/>
  <c r="B626" i="47"/>
  <c r="B96" i="47"/>
  <c r="N18" i="47"/>
  <c r="N28" i="47" s="1"/>
  <c r="N106" i="47"/>
  <c r="B626" i="46"/>
  <c r="B96" i="46"/>
  <c r="P497" i="42"/>
  <c r="O497" i="42"/>
  <c r="N497" i="42"/>
  <c r="M497" i="42"/>
  <c r="L497" i="42"/>
  <c r="R497" i="42"/>
  <c r="Q497" i="42"/>
  <c r="P18" i="42"/>
  <c r="S70" i="42"/>
  <c r="S80" i="42" s="1"/>
  <c r="P80" i="42"/>
  <c r="S497" i="42" l="1"/>
  <c r="P28" i="42"/>
  <c r="S18" i="42"/>
  <c r="E626" i="47"/>
  <c r="E96" i="47"/>
  <c r="I96" i="47"/>
  <c r="I106" i="47" s="1"/>
  <c r="B18" i="47"/>
  <c r="B106" i="47"/>
  <c r="AD626" i="47"/>
  <c r="AF616" i="47"/>
  <c r="AF626" i="47" s="1"/>
  <c r="O81" i="42"/>
  <c r="L81" i="42"/>
  <c r="M81" i="42"/>
  <c r="R81" i="42"/>
  <c r="P81" i="42"/>
  <c r="Q81" i="42"/>
  <c r="N81" i="42"/>
  <c r="L626" i="47"/>
  <c r="V630" i="47" s="1"/>
  <c r="L96" i="47"/>
  <c r="I616" i="47"/>
  <c r="I626" i="47" s="1"/>
  <c r="L626" i="46"/>
  <c r="V630" i="46" s="1"/>
  <c r="L96" i="46"/>
  <c r="B18" i="46"/>
  <c r="B106" i="46"/>
  <c r="X626" i="43"/>
  <c r="X626" i="46"/>
  <c r="AC626" i="43"/>
  <c r="B28" i="47" l="1"/>
  <c r="W626" i="46"/>
  <c r="B627" i="47"/>
  <c r="H627" i="47"/>
  <c r="E627" i="47"/>
  <c r="D627" i="47"/>
  <c r="G627" i="47"/>
  <c r="C627" i="47"/>
  <c r="F627" i="47"/>
  <c r="E18" i="47"/>
  <c r="E28" i="47" s="1"/>
  <c r="E106" i="47"/>
  <c r="E107" i="47" s="1"/>
  <c r="L18" i="47"/>
  <c r="L106" i="47"/>
  <c r="S81" i="42"/>
  <c r="L18" i="46"/>
  <c r="L106" i="46"/>
  <c r="C107" i="47"/>
  <c r="H107" i="47"/>
  <c r="G107" i="47"/>
  <c r="B107" i="47"/>
  <c r="F107" i="47"/>
  <c r="D107" i="47"/>
  <c r="T18" i="42"/>
  <c r="S28" i="42"/>
  <c r="B28" i="46"/>
  <c r="AE627" i="47"/>
  <c r="AF631" i="47"/>
  <c r="AF627" i="47"/>
  <c r="AB627" i="47"/>
  <c r="AA627" i="47"/>
  <c r="AC627" i="47"/>
  <c r="Z627" i="47"/>
  <c r="Y627" i="47"/>
  <c r="X627" i="47"/>
  <c r="W627" i="47"/>
  <c r="V627" i="47"/>
  <c r="AD627" i="47"/>
  <c r="X626" i="40"/>
  <c r="W626" i="40"/>
  <c r="AD626" i="46"/>
  <c r="AA626" i="43"/>
  <c r="I627" i="47" l="1"/>
  <c r="L28" i="46"/>
  <c r="AF616" i="46"/>
  <c r="AF626" i="46" s="1"/>
  <c r="AD627" i="46" s="1"/>
  <c r="I107" i="47"/>
  <c r="O626" i="47"/>
  <c r="Y630" i="47" s="1"/>
  <c r="O96" i="47"/>
  <c r="S616" i="47"/>
  <c r="D626" i="43"/>
  <c r="D96" i="43"/>
  <c r="L28" i="47"/>
  <c r="D626" i="46"/>
  <c r="D96" i="46"/>
  <c r="I18" i="47"/>
  <c r="I28" i="47" s="1"/>
  <c r="W627" i="46"/>
  <c r="L29" i="42"/>
  <c r="P29" i="42"/>
  <c r="T28" i="42"/>
  <c r="Q29" i="42"/>
  <c r="R29" i="42"/>
  <c r="M29" i="42"/>
  <c r="N29" i="42"/>
  <c r="O29" i="42"/>
  <c r="AB626" i="43"/>
  <c r="Z626" i="43"/>
  <c r="Y626" i="43"/>
  <c r="O18" i="47" l="1"/>
  <c r="O106" i="47"/>
  <c r="S96" i="47"/>
  <c r="S106" i="47" s="1"/>
  <c r="AG616" i="47"/>
  <c r="S626" i="47"/>
  <c r="E96" i="46"/>
  <c r="I96" i="46" s="1"/>
  <c r="I106" i="46" s="1"/>
  <c r="E626" i="46"/>
  <c r="S29" i="42"/>
  <c r="N626" i="43"/>
  <c r="W630" i="43" s="1"/>
  <c r="N96" i="43"/>
  <c r="D626" i="40"/>
  <c r="D96" i="40"/>
  <c r="AE627" i="46"/>
  <c r="AF627" i="46"/>
  <c r="Z627" i="46"/>
  <c r="AA627" i="46"/>
  <c r="AC627" i="46"/>
  <c r="AB627" i="46"/>
  <c r="Y627" i="46"/>
  <c r="V627" i="46"/>
  <c r="X627" i="46"/>
  <c r="E29" i="47"/>
  <c r="B29" i="47"/>
  <c r="G29" i="47"/>
  <c r="C29" i="47"/>
  <c r="F29" i="47"/>
  <c r="H29" i="47"/>
  <c r="D29" i="47"/>
  <c r="D18" i="43"/>
  <c r="D28" i="43" s="1"/>
  <c r="D106" i="43"/>
  <c r="D18" i="46"/>
  <c r="D106" i="46"/>
  <c r="N626" i="46"/>
  <c r="W630" i="46" s="1"/>
  <c r="N96" i="46"/>
  <c r="I616" i="46"/>
  <c r="I626" i="46" s="1"/>
  <c r="G107" i="46" l="1"/>
  <c r="F107" i="46"/>
  <c r="H107" i="46"/>
  <c r="C107" i="46"/>
  <c r="D107" i="46"/>
  <c r="B107" i="46"/>
  <c r="N18" i="46"/>
  <c r="N106" i="46"/>
  <c r="D18" i="40"/>
  <c r="D28" i="40" s="1"/>
  <c r="D106" i="40"/>
  <c r="O627" i="47"/>
  <c r="L627" i="47"/>
  <c r="AG626" i="47"/>
  <c r="Q627" i="47"/>
  <c r="R627" i="47"/>
  <c r="N627" i="47"/>
  <c r="P627" i="47"/>
  <c r="M627" i="47"/>
  <c r="AF630" i="47"/>
  <c r="G96" i="43"/>
  <c r="G626" i="43"/>
  <c r="V626" i="40"/>
  <c r="O96" i="46"/>
  <c r="O626" i="46"/>
  <c r="Y630" i="46" s="1"/>
  <c r="D28" i="46"/>
  <c r="I29" i="47"/>
  <c r="L107" i="47"/>
  <c r="R107" i="47"/>
  <c r="Q107" i="47"/>
  <c r="M107" i="47"/>
  <c r="O107" i="47"/>
  <c r="N107" i="47"/>
  <c r="P107" i="47"/>
  <c r="V626" i="43"/>
  <c r="E18" i="46"/>
  <c r="E28" i="46" s="1"/>
  <c r="E106" i="46"/>
  <c r="E107" i="46" s="1"/>
  <c r="V626" i="41"/>
  <c r="N626" i="40"/>
  <c r="W630" i="40" s="1"/>
  <c r="N96" i="40"/>
  <c r="B627" i="46"/>
  <c r="H627" i="46"/>
  <c r="E627" i="46"/>
  <c r="C627" i="46"/>
  <c r="G627" i="46"/>
  <c r="F627" i="46"/>
  <c r="D627" i="46"/>
  <c r="N18" i="43"/>
  <c r="N28" i="43" s="1"/>
  <c r="N106" i="43"/>
  <c r="S616" i="46"/>
  <c r="AF631" i="46"/>
  <c r="O28" i="47"/>
  <c r="S18" i="47"/>
  <c r="AD626" i="43"/>
  <c r="AD626" i="41"/>
  <c r="AF616" i="43" l="1"/>
  <c r="AF626" i="43" s="1"/>
  <c r="N28" i="46"/>
  <c r="B626" i="43"/>
  <c r="B96" i="43"/>
  <c r="AG616" i="46"/>
  <c r="S626" i="46"/>
  <c r="V627" i="43"/>
  <c r="S107" i="47"/>
  <c r="I107" i="46"/>
  <c r="I627" i="46"/>
  <c r="G18" i="43"/>
  <c r="G28" i="43" s="1"/>
  <c r="G106" i="43"/>
  <c r="B626" i="41"/>
  <c r="B96" i="41"/>
  <c r="AD627" i="43"/>
  <c r="N18" i="40"/>
  <c r="N28" i="40" s="1"/>
  <c r="N106" i="40"/>
  <c r="I18" i="46"/>
  <c r="I28" i="46" s="1"/>
  <c r="S627" i="47"/>
  <c r="Q96" i="43"/>
  <c r="Q626" i="43"/>
  <c r="AB630" i="43" s="1"/>
  <c r="B626" i="40"/>
  <c r="B96" i="40"/>
  <c r="AE627" i="43"/>
  <c r="AF627" i="43"/>
  <c r="W627" i="43"/>
  <c r="AC627" i="43"/>
  <c r="X627" i="43"/>
  <c r="AA627" i="43"/>
  <c r="AB627" i="43"/>
  <c r="Z627" i="43"/>
  <c r="Y627" i="43"/>
  <c r="T18" i="47"/>
  <c r="S28" i="47"/>
  <c r="AF616" i="41"/>
  <c r="AF626" i="41" s="1"/>
  <c r="AD627" i="41" s="1"/>
  <c r="O18" i="46"/>
  <c r="O28" i="46" s="1"/>
  <c r="O106" i="46"/>
  <c r="S96" i="46"/>
  <c r="S106" i="46" s="1"/>
  <c r="L626" i="41" l="1"/>
  <c r="V630" i="41" s="1"/>
  <c r="L96" i="41"/>
  <c r="Q18" i="43"/>
  <c r="Q28" i="43" s="1"/>
  <c r="Q106" i="43"/>
  <c r="B18" i="41"/>
  <c r="B106" i="41"/>
  <c r="L626" i="40"/>
  <c r="V630" i="40" s="1"/>
  <c r="L96" i="40"/>
  <c r="AD626" i="40"/>
  <c r="AD627" i="40" s="1"/>
  <c r="AF616" i="40"/>
  <c r="AF626" i="40" s="1"/>
  <c r="L627" i="46"/>
  <c r="O627" i="46"/>
  <c r="N627" i="46"/>
  <c r="R627" i="46"/>
  <c r="M627" i="46"/>
  <c r="AG626" i="46"/>
  <c r="Q627" i="46"/>
  <c r="P627" i="46"/>
  <c r="AF630" i="46"/>
  <c r="N107" i="46"/>
  <c r="R107" i="46"/>
  <c r="L107" i="46"/>
  <c r="O107" i="46"/>
  <c r="Q107" i="46"/>
  <c r="M107" i="46"/>
  <c r="P107" i="46"/>
  <c r="G29" i="46"/>
  <c r="H29" i="46"/>
  <c r="D29" i="46"/>
  <c r="E29" i="46"/>
  <c r="C29" i="46"/>
  <c r="B29" i="46"/>
  <c r="F29" i="46"/>
  <c r="E96" i="40"/>
  <c r="I96" i="40" s="1"/>
  <c r="I106" i="40" s="1"/>
  <c r="E626" i="40"/>
  <c r="AF627" i="41"/>
  <c r="AE627" i="41"/>
  <c r="Z627" i="41"/>
  <c r="AA627" i="41"/>
  <c r="AB627" i="41"/>
  <c r="AC627" i="41"/>
  <c r="Y627" i="41"/>
  <c r="X627" i="41"/>
  <c r="W627" i="41"/>
  <c r="I616" i="40"/>
  <c r="I626" i="40" s="1"/>
  <c r="B18" i="43"/>
  <c r="B106" i="43"/>
  <c r="L626" i="43"/>
  <c r="V630" i="43" s="1"/>
  <c r="L96" i="43"/>
  <c r="R29" i="47"/>
  <c r="Q29" i="47"/>
  <c r="O29" i="47"/>
  <c r="N29" i="47"/>
  <c r="T28" i="47"/>
  <c r="M29" i="47"/>
  <c r="L29" i="47"/>
  <c r="P29" i="47"/>
  <c r="V627" i="41"/>
  <c r="S18" i="46"/>
  <c r="B18" i="40"/>
  <c r="B106" i="40"/>
  <c r="S616" i="40"/>
  <c r="AG616" i="40" l="1"/>
  <c r="S626" i="40"/>
  <c r="B28" i="40"/>
  <c r="B28" i="43"/>
  <c r="S627" i="46"/>
  <c r="O96" i="41"/>
  <c r="O626" i="41"/>
  <c r="Y630" i="41" s="1"/>
  <c r="F107" i="40"/>
  <c r="B107" i="40"/>
  <c r="G107" i="40"/>
  <c r="D107" i="40"/>
  <c r="C107" i="40"/>
  <c r="H107" i="40"/>
  <c r="I29" i="46"/>
  <c r="AF631" i="40"/>
  <c r="AF630" i="40"/>
  <c r="AF627" i="40"/>
  <c r="AE627" i="40"/>
  <c r="Y627" i="40"/>
  <c r="AC627" i="40"/>
  <c r="Z627" i="40"/>
  <c r="AA627" i="40"/>
  <c r="AB627" i="40"/>
  <c r="X627" i="40"/>
  <c r="W627" i="40"/>
  <c r="V627" i="40"/>
  <c r="D627" i="40"/>
  <c r="B627" i="40"/>
  <c r="H627" i="40"/>
  <c r="E627" i="40"/>
  <c r="C627" i="40"/>
  <c r="G627" i="40"/>
  <c r="F627" i="40"/>
  <c r="E96" i="43"/>
  <c r="E626" i="43"/>
  <c r="I616" i="43"/>
  <c r="I626" i="43" s="1"/>
  <c r="L18" i="43"/>
  <c r="L106" i="43"/>
  <c r="T18" i="46"/>
  <c r="S28" i="46"/>
  <c r="S29" i="47"/>
  <c r="S107" i="46"/>
  <c r="L18" i="41"/>
  <c r="L106" i="41"/>
  <c r="O96" i="40"/>
  <c r="S96" i="40" s="1"/>
  <c r="S106" i="40" s="1"/>
  <c r="O626" i="40"/>
  <c r="Y630" i="40" s="1"/>
  <c r="L18" i="40"/>
  <c r="L106" i="40"/>
  <c r="E18" i="40"/>
  <c r="E28" i="40" s="1"/>
  <c r="E106" i="40"/>
  <c r="E107" i="40" s="1"/>
  <c r="E96" i="41"/>
  <c r="E626" i="41"/>
  <c r="I616" i="41"/>
  <c r="I626" i="41" s="1"/>
  <c r="B28" i="41"/>
  <c r="S616" i="41"/>
  <c r="AG616" i="41" l="1"/>
  <c r="S626" i="41"/>
  <c r="O18" i="41"/>
  <c r="O28" i="41" s="1"/>
  <c r="O106" i="41"/>
  <c r="L28" i="40"/>
  <c r="E18" i="43"/>
  <c r="E106" i="43"/>
  <c r="I96" i="43"/>
  <c r="I106" i="43" s="1"/>
  <c r="P107" i="40"/>
  <c r="N107" i="40"/>
  <c r="M107" i="40"/>
  <c r="L107" i="40"/>
  <c r="R107" i="40"/>
  <c r="Q107" i="40"/>
  <c r="G627" i="41"/>
  <c r="D627" i="41"/>
  <c r="F627" i="41"/>
  <c r="B627" i="41"/>
  <c r="E627" i="41"/>
  <c r="C627" i="41"/>
  <c r="H627" i="41"/>
  <c r="AF631" i="41"/>
  <c r="R29" i="46"/>
  <c r="P29" i="46"/>
  <c r="T28" i="46"/>
  <c r="L29" i="46"/>
  <c r="N29" i="46"/>
  <c r="M29" i="46"/>
  <c r="O29" i="46"/>
  <c r="Q29" i="46"/>
  <c r="I107" i="40"/>
  <c r="O18" i="40"/>
  <c r="O28" i="40" s="1"/>
  <c r="O106" i="40"/>
  <c r="O107" i="40" s="1"/>
  <c r="E18" i="41"/>
  <c r="E106" i="41"/>
  <c r="I96" i="41"/>
  <c r="I106" i="41" s="1"/>
  <c r="L28" i="43"/>
  <c r="O96" i="43"/>
  <c r="O626" i="43"/>
  <c r="Y630" i="43" s="1"/>
  <c r="S616" i="43"/>
  <c r="I18" i="40"/>
  <c r="I28" i="40" s="1"/>
  <c r="L28" i="41"/>
  <c r="R627" i="40"/>
  <c r="Q627" i="40"/>
  <c r="P627" i="40"/>
  <c r="O627" i="40"/>
  <c r="N627" i="40"/>
  <c r="M627" i="40"/>
  <c r="L627" i="40"/>
  <c r="AG626" i="40"/>
  <c r="S96" i="41"/>
  <c r="S106" i="41" s="1"/>
  <c r="B627" i="43"/>
  <c r="G627" i="43"/>
  <c r="H627" i="43"/>
  <c r="F627" i="43"/>
  <c r="E627" i="43"/>
  <c r="C627" i="43"/>
  <c r="D627" i="43"/>
  <c r="AF631" i="43"/>
  <c r="I627" i="40"/>
  <c r="I627" i="43" l="1"/>
  <c r="M107" i="41"/>
  <c r="O107" i="41"/>
  <c r="P107" i="41"/>
  <c r="L107" i="41"/>
  <c r="N107" i="41"/>
  <c r="Q107" i="41"/>
  <c r="R107" i="41"/>
  <c r="E28" i="43"/>
  <c r="I18" i="43"/>
  <c r="I28" i="43" s="1"/>
  <c r="S627" i="40"/>
  <c r="S107" i="40"/>
  <c r="P70" i="43"/>
  <c r="S486" i="43"/>
  <c r="S496" i="43" s="1"/>
  <c r="P496" i="43"/>
  <c r="B29" i="40"/>
  <c r="H29" i="40"/>
  <c r="F29" i="40"/>
  <c r="D29" i="40"/>
  <c r="E29" i="40"/>
  <c r="C29" i="40"/>
  <c r="G29" i="40"/>
  <c r="E28" i="41"/>
  <c r="I18" i="41"/>
  <c r="I28" i="41" s="1"/>
  <c r="S29" i="46"/>
  <c r="I627" i="41"/>
  <c r="D107" i="41"/>
  <c r="C107" i="41"/>
  <c r="G107" i="41"/>
  <c r="E107" i="41"/>
  <c r="H107" i="41"/>
  <c r="F107" i="41"/>
  <c r="B107" i="41"/>
  <c r="AG616" i="43"/>
  <c r="S626" i="43"/>
  <c r="P627" i="41"/>
  <c r="Q627" i="41"/>
  <c r="N627" i="41"/>
  <c r="R627" i="41"/>
  <c r="AG626" i="41"/>
  <c r="L627" i="41"/>
  <c r="M627" i="41"/>
  <c r="O627" i="41"/>
  <c r="AF630" i="41"/>
  <c r="P70" i="40"/>
  <c r="S486" i="40"/>
  <c r="S496" i="40" s="1"/>
  <c r="P496" i="40"/>
  <c r="P70" i="41"/>
  <c r="S486" i="41"/>
  <c r="S496" i="41" s="1"/>
  <c r="P496" i="41"/>
  <c r="O18" i="43"/>
  <c r="O106" i="43"/>
  <c r="S96" i="43"/>
  <c r="S106" i="43" s="1"/>
  <c r="D107" i="43"/>
  <c r="G107" i="43"/>
  <c r="F107" i="43"/>
  <c r="C107" i="43"/>
  <c r="B107" i="43"/>
  <c r="E107" i="43"/>
  <c r="H107" i="43"/>
  <c r="S627" i="41" l="1"/>
  <c r="I107" i="41"/>
  <c r="P497" i="41"/>
  <c r="N497" i="41"/>
  <c r="M497" i="41"/>
  <c r="L497" i="41"/>
  <c r="R497" i="41"/>
  <c r="O497" i="41"/>
  <c r="Q497" i="41"/>
  <c r="P18" i="41"/>
  <c r="S70" i="41"/>
  <c r="S80" i="41" s="1"/>
  <c r="P80" i="41"/>
  <c r="D29" i="41"/>
  <c r="C29" i="41"/>
  <c r="H29" i="41"/>
  <c r="B29" i="41"/>
  <c r="G29" i="41"/>
  <c r="F29" i="41"/>
  <c r="E29" i="41"/>
  <c r="I29" i="40"/>
  <c r="L497" i="40"/>
  <c r="M497" i="40"/>
  <c r="R497" i="40"/>
  <c r="P497" i="40"/>
  <c r="O497" i="40"/>
  <c r="N497" i="40"/>
  <c r="Q497" i="40"/>
  <c r="M497" i="43"/>
  <c r="Q497" i="43"/>
  <c r="O497" i="43"/>
  <c r="L497" i="43"/>
  <c r="P497" i="43"/>
  <c r="R497" i="43"/>
  <c r="N497" i="43"/>
  <c r="P18" i="40"/>
  <c r="S70" i="40"/>
  <c r="S80" i="40" s="1"/>
  <c r="P80" i="40"/>
  <c r="S107" i="41"/>
  <c r="P18" i="43"/>
  <c r="P28" i="43" s="1"/>
  <c r="S70" i="43"/>
  <c r="S80" i="43" s="1"/>
  <c r="P80" i="43"/>
  <c r="O28" i="43"/>
  <c r="P627" i="43"/>
  <c r="O627" i="43"/>
  <c r="R627" i="43"/>
  <c r="Q627" i="43"/>
  <c r="L627" i="43"/>
  <c r="M627" i="43"/>
  <c r="N627" i="43"/>
  <c r="AG626" i="43"/>
  <c r="AF630" i="43"/>
  <c r="P107" i="43"/>
  <c r="Q107" i="43"/>
  <c r="R107" i="43"/>
  <c r="M107" i="43"/>
  <c r="L107" i="43"/>
  <c r="N107" i="43"/>
  <c r="O107" i="43"/>
  <c r="I107" i="43"/>
  <c r="G29" i="43"/>
  <c r="F29" i="43"/>
  <c r="B29" i="43"/>
  <c r="H29" i="43"/>
  <c r="D29" i="43"/>
  <c r="E29" i="43"/>
  <c r="C29" i="43"/>
  <c r="P28" i="41" l="1"/>
  <c r="S18" i="41"/>
  <c r="S107" i="43"/>
  <c r="S627" i="43"/>
  <c r="I29" i="43"/>
  <c r="S497" i="43"/>
  <c r="P81" i="43"/>
  <c r="L81" i="43"/>
  <c r="S81" i="43" s="1"/>
  <c r="Q81" i="43"/>
  <c r="M81" i="43"/>
  <c r="N81" i="43"/>
  <c r="R81" i="43"/>
  <c r="O81" i="43"/>
  <c r="S497" i="41"/>
  <c r="I29" i="41"/>
  <c r="S497" i="40"/>
  <c r="M81" i="40"/>
  <c r="L81" i="40"/>
  <c r="Q81" i="40"/>
  <c r="P81" i="40"/>
  <c r="N81" i="40"/>
  <c r="R81" i="40"/>
  <c r="O81" i="40"/>
  <c r="S18" i="43"/>
  <c r="P28" i="40"/>
  <c r="S18" i="40"/>
  <c r="M81" i="41"/>
  <c r="O81" i="41"/>
  <c r="P81" i="41"/>
  <c r="Q81" i="41"/>
  <c r="N81" i="41"/>
  <c r="R81" i="41"/>
  <c r="L81" i="41"/>
  <c r="T18" i="43" l="1"/>
  <c r="S28" i="43"/>
  <c r="T18" i="40"/>
  <c r="S28" i="40"/>
  <c r="S81" i="40"/>
  <c r="T18" i="41"/>
  <c r="S28" i="41"/>
  <c r="S81" i="41"/>
  <c r="P29" i="40" l="1"/>
  <c r="O29" i="40"/>
  <c r="N29" i="40"/>
  <c r="M29" i="40"/>
  <c r="L29" i="40"/>
  <c r="Q29" i="40"/>
  <c r="T28" i="40"/>
  <c r="R29" i="40"/>
  <c r="N29" i="41"/>
  <c r="T28" i="41"/>
  <c r="Q29" i="41"/>
  <c r="R29" i="41"/>
  <c r="O29" i="41"/>
  <c r="L29" i="41"/>
  <c r="M29" i="41"/>
  <c r="P29" i="41"/>
  <c r="N29" i="43"/>
  <c r="R29" i="43"/>
  <c r="T28" i="43"/>
  <c r="L29" i="43"/>
  <c r="O29" i="43"/>
  <c r="Q29" i="43"/>
  <c r="P29" i="43"/>
  <c r="M29" i="43"/>
  <c r="S29" i="40" l="1"/>
  <c r="S29" i="43"/>
  <c r="S29" i="41"/>
  <c r="AD45" i="57" l="1"/>
  <c r="AE44" i="57"/>
  <c r="AH43" i="57"/>
  <c r="AE43" i="57"/>
  <c r="Z42" i="57"/>
  <c r="AG43" i="57" l="1"/>
  <c r="AC42" i="57"/>
  <c r="AG44" i="57"/>
  <c r="AG45" i="57"/>
  <c r="AD43" i="57"/>
  <c r="Y45" i="57"/>
  <c r="W44" i="57"/>
  <c r="Y43" i="57"/>
  <c r="AG42" i="57"/>
  <c r="W43" i="57"/>
  <c r="Z43" i="57"/>
  <c r="V45" i="57"/>
  <c r="AF43" i="57"/>
  <c r="AE45" i="57"/>
  <c r="AA44" i="57"/>
  <c r="AH44" i="57"/>
  <c r="W45" i="57"/>
  <c r="V42" i="57"/>
  <c r="AA43" i="57"/>
  <c r="AF45" i="57"/>
  <c r="AF44" i="57"/>
  <c r="AC44" i="57"/>
  <c r="X43" i="57"/>
  <c r="Y44" i="57"/>
  <c r="AH45" i="57"/>
  <c r="AC43" i="57"/>
  <c r="AA45" i="57"/>
  <c r="AC45" i="57"/>
  <c r="Z45" i="57"/>
  <c r="V43" i="57"/>
  <c r="V44" i="57"/>
  <c r="AD44" i="57"/>
  <c r="N43" i="57"/>
  <c r="N17" i="57" s="1"/>
  <c r="R45" i="57"/>
  <c r="R19" i="57" s="1"/>
  <c r="R43" i="57"/>
  <c r="R17" i="57" s="1"/>
  <c r="L43" i="57"/>
  <c r="R44" i="57"/>
  <c r="R18" i="57" s="1"/>
  <c r="O45" i="57"/>
  <c r="O19" i="57" s="1"/>
  <c r="Q44" i="57"/>
  <c r="Q18" i="57" s="1"/>
  <c r="N44" i="57"/>
  <c r="N18" i="57" s="1"/>
  <c r="M44" i="57"/>
  <c r="M18" i="57" s="1"/>
  <c r="Q45" i="57"/>
  <c r="Q19" i="57" s="1"/>
  <c r="AI251" i="57" l="1"/>
  <c r="AI43" i="57"/>
  <c r="Q43" i="57"/>
  <c r="Q17" i="57" s="1"/>
  <c r="Z262" i="57"/>
  <c r="Z44" i="57"/>
  <c r="Z54" i="57" s="1"/>
  <c r="AI250" i="57"/>
  <c r="X42" i="57"/>
  <c r="X262" i="57"/>
  <c r="M43" i="57"/>
  <c r="M17" i="57" s="1"/>
  <c r="R42" i="57"/>
  <c r="R262" i="57"/>
  <c r="O44" i="57"/>
  <c r="O18" i="57" s="1"/>
  <c r="W262" i="57"/>
  <c r="W42" i="57"/>
  <c r="AE262" i="57"/>
  <c r="AE42" i="57"/>
  <c r="AE54" i="57" s="1"/>
  <c r="AF42" i="57"/>
  <c r="AF54" i="57" s="1"/>
  <c r="AF262" i="57"/>
  <c r="AC262" i="57"/>
  <c r="L45" i="57"/>
  <c r="AC54" i="57"/>
  <c r="L44" i="57"/>
  <c r="O43" i="57"/>
  <c r="O17" i="57" s="1"/>
  <c r="Y262" i="57"/>
  <c r="Y42" i="57"/>
  <c r="Y54" i="57" s="1"/>
  <c r="AI252" i="57"/>
  <c r="X44" i="57"/>
  <c r="AI44" i="57" s="1"/>
  <c r="G42" i="57"/>
  <c r="N45" i="57"/>
  <c r="N19" i="57" s="1"/>
  <c r="V262" i="57"/>
  <c r="AG54" i="57"/>
  <c r="AA42" i="57"/>
  <c r="AA54" i="57" s="1"/>
  <c r="AA262" i="57"/>
  <c r="L17" i="57"/>
  <c r="C43" i="57"/>
  <c r="C17" i="57" s="1"/>
  <c r="V54" i="57"/>
  <c r="AG262" i="57"/>
  <c r="AI253" i="57"/>
  <c r="X45" i="57"/>
  <c r="AI45" i="57" s="1"/>
  <c r="AH262" i="57"/>
  <c r="AH42" i="57"/>
  <c r="AH54" i="57" s="1"/>
  <c r="AD262" i="57"/>
  <c r="AD42" i="57"/>
  <c r="AD54" i="57" s="1"/>
  <c r="D44" i="57"/>
  <c r="D18" i="57" s="1"/>
  <c r="C44" i="57"/>
  <c r="C18" i="57" s="1"/>
  <c r="R16" i="57" l="1"/>
  <c r="R28" i="57" s="1"/>
  <c r="R54" i="57"/>
  <c r="D43" i="57"/>
  <c r="D17" i="57" s="1"/>
  <c r="S43" i="57"/>
  <c r="AJ43" i="57" s="1"/>
  <c r="E43" i="57"/>
  <c r="E17" i="57" s="1"/>
  <c r="X54" i="57"/>
  <c r="G44" i="57"/>
  <c r="G18" i="57" s="1"/>
  <c r="C45" i="57"/>
  <c r="C19" i="57" s="1"/>
  <c r="S44" i="57"/>
  <c r="AJ44" i="57" s="1"/>
  <c r="L18" i="57"/>
  <c r="S18" i="57" s="1"/>
  <c r="S251" i="57"/>
  <c r="AJ251" i="57" s="1"/>
  <c r="S252" i="57"/>
  <c r="AJ252" i="57" s="1"/>
  <c r="L262" i="57"/>
  <c r="L42" i="57"/>
  <c r="Q42" i="57"/>
  <c r="Q262" i="57"/>
  <c r="H45" i="57"/>
  <c r="H19" i="57" s="1"/>
  <c r="H44" i="57"/>
  <c r="H18" i="57" s="1"/>
  <c r="D45" i="57"/>
  <c r="D19" i="57" s="1"/>
  <c r="E44" i="57"/>
  <c r="E18" i="57" s="1"/>
  <c r="O42" i="57"/>
  <c r="O262" i="57"/>
  <c r="AI262" i="57"/>
  <c r="AB263" i="57" s="1"/>
  <c r="S45" i="57"/>
  <c r="AJ45" i="57" s="1"/>
  <c r="L19" i="57"/>
  <c r="S19" i="57" s="1"/>
  <c r="S250" i="57"/>
  <c r="M42" i="57"/>
  <c r="M262" i="57"/>
  <c r="G45" i="57"/>
  <c r="G19" i="57" s="1"/>
  <c r="H43" i="57"/>
  <c r="H17" i="57" s="1"/>
  <c r="N262" i="57"/>
  <c r="N42" i="57"/>
  <c r="G16" i="57"/>
  <c r="S253" i="57"/>
  <c r="AJ253" i="57" s="1"/>
  <c r="M45" i="57"/>
  <c r="M19" i="57" s="1"/>
  <c r="AE263" i="57"/>
  <c r="S17" i="57"/>
  <c r="H42" i="57"/>
  <c r="E45" i="57"/>
  <c r="E19" i="57" s="1"/>
  <c r="C42" i="57"/>
  <c r="Y263" i="57"/>
  <c r="D42" i="57"/>
  <c r="AI42" i="57"/>
  <c r="W54" i="57"/>
  <c r="D262" i="57" l="1"/>
  <c r="AF263" i="57"/>
  <c r="AA263" i="57"/>
  <c r="C262" i="57"/>
  <c r="L16" i="57"/>
  <c r="L28" i="57" s="1"/>
  <c r="S42" i="57"/>
  <c r="L54" i="57"/>
  <c r="I251" i="57"/>
  <c r="B43" i="57"/>
  <c r="I252" i="57"/>
  <c r="B44" i="57"/>
  <c r="O16" i="57"/>
  <c r="O54" i="57"/>
  <c r="V263" i="57"/>
  <c r="Z263" i="57"/>
  <c r="AH263" i="57"/>
  <c r="AD263" i="57"/>
  <c r="AC263" i="57"/>
  <c r="G43" i="57"/>
  <c r="G262" i="57"/>
  <c r="X263" i="57"/>
  <c r="I250" i="57"/>
  <c r="B42" i="57"/>
  <c r="B262" i="57"/>
  <c r="H16" i="57"/>
  <c r="H28" i="57" s="1"/>
  <c r="H54" i="57"/>
  <c r="C16" i="57"/>
  <c r="C28" i="57" s="1"/>
  <c r="C54" i="57"/>
  <c r="H262" i="57"/>
  <c r="M16" i="57"/>
  <c r="M28" i="57" s="1"/>
  <c r="M54" i="57"/>
  <c r="E42" i="57"/>
  <c r="E262" i="57"/>
  <c r="AI54" i="57"/>
  <c r="W263" i="57"/>
  <c r="D16" i="57"/>
  <c r="D28" i="57" s="1"/>
  <c r="D54" i="57"/>
  <c r="AG263" i="57"/>
  <c r="N16" i="57"/>
  <c r="N28" i="57" s="1"/>
  <c r="N54" i="57"/>
  <c r="AJ250" i="57"/>
  <c r="S262" i="57"/>
  <c r="I253" i="57"/>
  <c r="B45" i="57"/>
  <c r="Q16" i="57"/>
  <c r="Q28" i="57" s="1"/>
  <c r="Q54" i="57"/>
  <c r="AI263" i="57" l="1"/>
  <c r="AB55" i="57"/>
  <c r="Z55" i="57"/>
  <c r="AH55" i="57"/>
  <c r="AC55" i="57"/>
  <c r="AF55" i="57"/>
  <c r="AG55" i="57"/>
  <c r="AE55" i="57"/>
  <c r="V55" i="57"/>
  <c r="AA55" i="57"/>
  <c r="Y55" i="57"/>
  <c r="AD55" i="57"/>
  <c r="B16" i="57"/>
  <c r="I42" i="57"/>
  <c r="B54" i="57"/>
  <c r="I262" i="57"/>
  <c r="E16" i="57"/>
  <c r="E28" i="57" s="1"/>
  <c r="E54" i="57"/>
  <c r="B17" i="57"/>
  <c r="I43" i="57"/>
  <c r="W55" i="57"/>
  <c r="Q263" i="57"/>
  <c r="L263" i="57"/>
  <c r="T262" i="57"/>
  <c r="O263" i="57"/>
  <c r="N263" i="57"/>
  <c r="M263" i="57"/>
  <c r="P263" i="57"/>
  <c r="R263" i="57"/>
  <c r="AJ262" i="57"/>
  <c r="B19" i="57"/>
  <c r="I19" i="57" s="1"/>
  <c r="T19" i="57" s="1"/>
  <c r="I45" i="57"/>
  <c r="X55" i="57"/>
  <c r="S16" i="57"/>
  <c r="S28" i="57" s="1"/>
  <c r="O28" i="57"/>
  <c r="AJ42" i="57"/>
  <c r="S54" i="57"/>
  <c r="G17" i="57"/>
  <c r="G28" i="57" s="1"/>
  <c r="G54" i="57"/>
  <c r="B18" i="57"/>
  <c r="I18" i="57" s="1"/>
  <c r="T18" i="57" s="1"/>
  <c r="I44" i="57"/>
  <c r="D263" i="57" l="1"/>
  <c r="C263" i="57"/>
  <c r="B263" i="57"/>
  <c r="H263" i="57"/>
  <c r="E263" i="57"/>
  <c r="G263" i="57"/>
  <c r="F263" i="57"/>
  <c r="I54" i="57"/>
  <c r="R55" i="57"/>
  <c r="N55" i="57"/>
  <c r="Q55" i="57"/>
  <c r="O55" i="57"/>
  <c r="L55" i="57"/>
  <c r="T54" i="57"/>
  <c r="M55" i="57"/>
  <c r="P55" i="57"/>
  <c r="AJ54" i="57"/>
  <c r="I16" i="57"/>
  <c r="B28" i="57"/>
  <c r="S263" i="57"/>
  <c r="AJ263" i="57" s="1"/>
  <c r="I17" i="57"/>
  <c r="T17" i="57" s="1"/>
  <c r="AI55" i="57"/>
  <c r="T28" i="57"/>
  <c r="S55" i="57" l="1"/>
  <c r="AJ55" i="57" s="1"/>
  <c r="I263" i="57"/>
  <c r="T16" i="57"/>
  <c r="I28" i="57"/>
  <c r="E55" i="57"/>
  <c r="D55" i="57"/>
  <c r="H55" i="57"/>
  <c r="C55" i="57"/>
  <c r="F55" i="57"/>
  <c r="B55" i="57"/>
  <c r="G55" i="57"/>
  <c r="Q29" i="57" l="1"/>
  <c r="F29" i="57"/>
  <c r="M29" i="57"/>
  <c r="B29" i="57"/>
  <c r="O29" i="57"/>
  <c r="D29" i="57"/>
  <c r="G29" i="57"/>
  <c r="L29" i="57"/>
  <c r="R29" i="57"/>
  <c r="P29" i="57"/>
  <c r="N29" i="57"/>
  <c r="E29" i="57"/>
  <c r="C29" i="57"/>
  <c r="H29" i="57"/>
  <c r="I55" i="57"/>
  <c r="I29" i="57" l="1"/>
  <c r="S29" i="57"/>
  <c r="P96" i="53" l="1"/>
  <c r="P600" i="53"/>
  <c r="S590" i="53"/>
  <c r="S600" i="53" s="1"/>
  <c r="Q601" i="53" l="1"/>
  <c r="O601" i="53"/>
  <c r="L601" i="53"/>
  <c r="M601" i="53"/>
  <c r="P601" i="53"/>
  <c r="N601" i="53"/>
  <c r="R601" i="53"/>
  <c r="P18" i="53"/>
  <c r="S18" i="53" s="1"/>
  <c r="T18" i="53" s="1"/>
  <c r="P106" i="53"/>
  <c r="S96" i="53"/>
  <c r="S106" i="53" s="1"/>
  <c r="S601" i="53" l="1"/>
  <c r="O107" i="53"/>
  <c r="R107" i="53"/>
  <c r="P107" i="53"/>
  <c r="L107" i="53"/>
  <c r="N107" i="53"/>
  <c r="M107" i="53"/>
  <c r="Q107" i="53"/>
  <c r="S107" i="53" l="1"/>
  <c r="S481" i="53" l="1"/>
  <c r="P65" i="53"/>
  <c r="S65" i="53" l="1"/>
  <c r="P13" i="53"/>
  <c r="P66" i="53"/>
  <c r="S482" i="53"/>
  <c r="P496" i="53"/>
  <c r="S66" i="53" l="1"/>
  <c r="P14" i="53"/>
  <c r="S14" i="53" s="1"/>
  <c r="T14" i="53" s="1"/>
  <c r="S13" i="53"/>
  <c r="P73" i="53"/>
  <c r="S489" i="53"/>
  <c r="S496" i="53" s="1"/>
  <c r="P80" i="53"/>
  <c r="S73" i="53" l="1"/>
  <c r="S80" i="53" s="1"/>
  <c r="P21" i="53"/>
  <c r="T13" i="53"/>
  <c r="P497" i="53"/>
  <c r="M497" i="53"/>
  <c r="N497" i="53"/>
  <c r="O497" i="53"/>
  <c r="L497" i="53"/>
  <c r="R497" i="53"/>
  <c r="Q497" i="53"/>
  <c r="S21" i="53" l="1"/>
  <c r="P28" i="53"/>
  <c r="P29" i="53" s="1"/>
  <c r="S29" i="53" s="1"/>
  <c r="S497" i="53"/>
  <c r="R81" i="53"/>
  <c r="N81" i="53"/>
  <c r="Q81" i="53"/>
  <c r="P81" i="53"/>
  <c r="M81" i="53"/>
  <c r="L81" i="53"/>
  <c r="O81" i="53"/>
  <c r="S81" i="53" l="1"/>
  <c r="T21" i="53"/>
  <c r="S28" i="53"/>
  <c r="T28" i="53" s="1"/>
</calcChain>
</file>

<file path=xl/comments1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4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2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4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17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3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4.xml><?xml version="1.0" encoding="utf-8"?>
<comments xmlns="http://schemas.openxmlformats.org/spreadsheetml/2006/main">
  <authors>
    <author>Bitter$</author>
    <author>bitter$</author>
  </authors>
  <commentList>
    <comment ref="AL11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01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2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5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27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0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0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26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33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5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384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ohne Traktion</t>
        </r>
      </text>
    </comment>
    <comment ref="AL39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09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5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7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AL438" authorId="0">
      <text>
        <r>
          <rPr>
            <b/>
            <sz val="8"/>
            <color indexed="81"/>
            <rFont val="Tahoma"/>
            <family val="2"/>
          </rPr>
          <t>Bitter$:</t>
        </r>
        <r>
          <rPr>
            <sz val="8"/>
            <color indexed="81"/>
            <rFont val="Tahoma"/>
            <family val="2"/>
          </rPr>
          <t xml:space="preserve">
aus 1998 übernommen</t>
        </r>
      </text>
    </comment>
    <comment ref="V603" authorId="1">
      <text>
        <r>
          <rPr>
            <sz val="9"/>
            <color indexed="81"/>
            <rFont val="Tahoma"/>
            <family val="2"/>
          </rPr>
          <t xml:space="preserve">
Inklusive Hilfsenergie (z. B. Umwälzpumpe)</t>
        </r>
      </text>
    </comment>
    <comment ref="Z603" authorId="1">
      <text>
        <r>
          <rPr>
            <sz val="9"/>
            <color indexed="81"/>
            <rFont val="Tahoma"/>
            <family val="2"/>
          </rPr>
          <t xml:space="preserve">
Waschmaschine,  Wäschetrockner, Geschirrspüler</t>
        </r>
      </text>
    </comment>
    <comment ref="AB603" authorId="1">
      <text>
        <r>
          <rPr>
            <sz val="9"/>
            <color indexed="81"/>
            <rFont val="Tahoma"/>
            <family val="2"/>
          </rPr>
          <t xml:space="preserve">
Inklusive Standby</t>
        </r>
      </text>
    </comment>
  </commentList>
</comments>
</file>

<file path=xl/comments5.xml><?xml version="1.0" encoding="utf-8"?>
<comments xmlns="http://schemas.openxmlformats.org/spreadsheetml/2006/main">
  <authors>
    <author>BITTER$</author>
  </authors>
  <commentList>
    <comment ref="F534" authorId="0">
      <text>
        <r>
          <rPr>
            <b/>
            <sz val="10"/>
            <color indexed="81"/>
            <rFont val="Tahoma"/>
            <family val="2"/>
          </rPr>
          <t>BITTER$:</t>
        </r>
        <r>
          <rPr>
            <sz val="10"/>
            <color indexed="81"/>
            <rFont val="Tahoma"/>
            <family val="2"/>
          </rPr>
          <t xml:space="preserve">
Schiffsantrieb als Standmotoren?
</t>
        </r>
      </text>
    </comment>
  </commentList>
</comments>
</file>

<file path=xl/sharedStrings.xml><?xml version="1.0" encoding="utf-8"?>
<sst xmlns="http://schemas.openxmlformats.org/spreadsheetml/2006/main" count="42369" uniqueCount="175">
  <si>
    <t>Raumheizung und Klimaanlagen</t>
  </si>
  <si>
    <t>Dampferzeugung</t>
  </si>
  <si>
    <t>Industrieöfen</t>
  </si>
  <si>
    <t>Standmotoren</t>
  </si>
  <si>
    <t>Beleuchtung und EDV</t>
  </si>
  <si>
    <t>Elektrochemische Zwecke</t>
  </si>
  <si>
    <t>Summe</t>
  </si>
  <si>
    <t>Steinkohle</t>
  </si>
  <si>
    <t>Braunkohle</t>
  </si>
  <si>
    <t>Koks</t>
  </si>
  <si>
    <t>Brenntorf</t>
  </si>
  <si>
    <t>Benzin</t>
  </si>
  <si>
    <r>
      <t xml:space="preserve">Gasöl für Heizzwecke </t>
    </r>
    <r>
      <rPr>
        <vertAlign val="superscript"/>
        <sz val="9"/>
        <rFont val="Arial"/>
        <family val="2"/>
      </rPr>
      <t/>
    </r>
  </si>
  <si>
    <t>Heizöl</t>
  </si>
  <si>
    <t>Flüssiggas</t>
  </si>
  <si>
    <t>Gichtgas</t>
  </si>
  <si>
    <t>Kokereigas</t>
  </si>
  <si>
    <t>Brennbare Abfälle</t>
  </si>
  <si>
    <t>Biogene Brenn- und Treibstoffe</t>
  </si>
  <si>
    <t>Umgebungswärme etc.</t>
  </si>
  <si>
    <t>Fernwärme</t>
  </si>
  <si>
    <t>Elektrische Energie</t>
  </si>
  <si>
    <t>Insgesamt</t>
  </si>
  <si>
    <t>Traktion</t>
  </si>
  <si>
    <t>Dampf-erzeugung</t>
  </si>
  <si>
    <t>Industrie-öfen</t>
  </si>
  <si>
    <t>Stand-motoren</t>
  </si>
  <si>
    <t>Elektro-chemische Zwecke</t>
  </si>
  <si>
    <t>Eisen- und Stahlerzeugung</t>
  </si>
  <si>
    <t>Chemie und  Petrochemie</t>
  </si>
  <si>
    <t>Nicht Eisen Metalle</t>
  </si>
  <si>
    <t>Steine und Erden, Glas</t>
  </si>
  <si>
    <t>Fahrzeugbau</t>
  </si>
  <si>
    <t>Bergbau</t>
  </si>
  <si>
    <t>Nahrungs- und Genußmittel, Tabak</t>
  </si>
  <si>
    <t>Papier und Druck</t>
  </si>
  <si>
    <t>Holzverarbeitung</t>
  </si>
  <si>
    <t>Bau</t>
  </si>
  <si>
    <t>Textil und Leder</t>
  </si>
  <si>
    <t>Sonst. Produzierender Bereich</t>
  </si>
  <si>
    <t>Eisenbahn</t>
  </si>
  <si>
    <t>Sonstiger Landverkehr</t>
  </si>
  <si>
    <t>Transport in Rohrfernleitungen</t>
  </si>
  <si>
    <t>Binnenschiffahrt</t>
  </si>
  <si>
    <t>Flugverkehr</t>
  </si>
  <si>
    <t>Offentliche und Private Dienstleistungen</t>
  </si>
  <si>
    <t>Private Haushalte</t>
  </si>
  <si>
    <t>Landwirtschaft</t>
  </si>
  <si>
    <t xml:space="preserve">Transport Gesamt </t>
  </si>
  <si>
    <t>Produzierender Bereich Gesamt</t>
  </si>
  <si>
    <t>Sonstige Wirtschaftsbereiche Gesamt</t>
  </si>
  <si>
    <t>Kfz</t>
  </si>
  <si>
    <t>Petrolkoks</t>
  </si>
  <si>
    <t>Heizöl extra leicht</t>
  </si>
  <si>
    <t>Diesel</t>
  </si>
  <si>
    <t>Petroleum</t>
  </si>
  <si>
    <t>Scheitholz</t>
  </si>
  <si>
    <t>Brennbare Abfälle (nicht Biogen)</t>
  </si>
  <si>
    <t>Sonstige Energieträger</t>
  </si>
  <si>
    <t>Gesamt</t>
  </si>
  <si>
    <t>Sonstige ET</t>
  </si>
  <si>
    <t>Warmwasser</t>
  </si>
  <si>
    <t>Umgebungswärme</t>
  </si>
  <si>
    <t>Torf</t>
  </si>
  <si>
    <t>Sonstiges</t>
  </si>
  <si>
    <t>Maschinenbau</t>
  </si>
  <si>
    <t>Kochen</t>
  </si>
  <si>
    <t>Haushalts-kleingeräte</t>
  </si>
  <si>
    <t>Raumwärme</t>
  </si>
  <si>
    <t>Kühlen und Gefrieren</t>
  </si>
  <si>
    <t>Großgeräte</t>
  </si>
  <si>
    <t>Büro- und Unter-haltungselektronik</t>
  </si>
  <si>
    <t>Beleuchtung</t>
  </si>
  <si>
    <t>Raumheizung</t>
  </si>
  <si>
    <t>Klimaanlage</t>
  </si>
  <si>
    <t>davon Warmwasser</t>
  </si>
  <si>
    <t>davon 
Kühlung</t>
  </si>
  <si>
    <t>davon Elektrochemie</t>
  </si>
  <si>
    <t>davon 
Trocknung</t>
  </si>
  <si>
    <t>davon 
weitere Zwecke</t>
  </si>
  <si>
    <t>2010 - Nutzenergiekategorien: Struktur 1998; Traktion Energiebilanz-konform</t>
  </si>
  <si>
    <t>2010 - Nutzenergiekategorien: Struktur 1998; Traktion Energiegesamtrechnung-konform</t>
  </si>
  <si>
    <t>2010 - Nutzenergiekategorien: Struktur 2005; Traktion Energiegesamtrechnung-konform (nur für produzierenden Bereich und Haushalte verfügbar)</t>
  </si>
  <si>
    <t>1999 - Nutzenergiekategorien: Struktur 1998; Energieträger: Struktur 2005; Mengen: Gleitender Duchschnitt 1998-2005; Traktion Energiebilanz-konform</t>
  </si>
  <si>
    <t>1998 - Traktion Energiebilanz-konform</t>
  </si>
  <si>
    <t>1993 - Traktion Energiebilanz-konform</t>
  </si>
  <si>
    <t>1997 - Traktion Energiebilanz-konform</t>
  </si>
  <si>
    <t>1996 - Traktion Energiebilanz-konform</t>
  </si>
  <si>
    <t>1995 - Traktion Energiebilanz-konform</t>
  </si>
  <si>
    <t>1994 - Traktion Energiebilanz-konform</t>
  </si>
  <si>
    <t>2009 - Nutzenergiekategorien: Struktur 1998; Traktion Energiebilanz-konform</t>
  </si>
  <si>
    <t>2009 - Nutzenergiekategorien: Struktur 1998; Traktion Energiegesamtrechnung-konform</t>
  </si>
  <si>
    <t>2008 - Nutzenergiekategorien: Struktur 1998; Traktion Energiebilanz-konform</t>
  </si>
  <si>
    <t>2008 - Nutzenergiekategorien: Struktur 2005; Traktion Energiegesamtrechnung-konform (nur für produzierenden Bereich und Haushalte verfügbar)</t>
  </si>
  <si>
    <t>2007 - Nutzenergiekategorien: Struktur 1998; Traktion Energiebilanz-konform</t>
  </si>
  <si>
    <t>2007 - Nutzenergiekategorien: Struktur 1998; Traktion Energiegesamtrechnung-konform</t>
  </si>
  <si>
    <t>2007 - Nutzenergiekategorien: Struktur 2005; Traktion Energiegesamtrechnung-konform (nur für produzierenden Bereich und Haushalte verfügbar)</t>
  </si>
  <si>
    <t>2006 - Nutzenergiekategorien: Struktur 1998; Traktion Energiebilanz-konform</t>
  </si>
  <si>
    <t>2006 - Nutzenergiekategorien: Struktur 1998; Traktion Energiegesamtrechnung-konform</t>
  </si>
  <si>
    <t>2006 - Nutzenergiekategorien: Struktur 2005; Traktion Energiegesamtrechnung-konform (nur für produzierenden Bereich und Haushalte verfügbar)</t>
  </si>
  <si>
    <t>2005 - Nutzenergiekategorien: Struktur 1998; Traktion Energiegesamtrechnung-konform</t>
  </si>
  <si>
    <t>2005 - Nutzenergiekategorien: Struktur 2005; Traktion Energiegesamtrechnung-konform (nur für produzierenden Bereich und Haushalte verfügbar)</t>
  </si>
  <si>
    <t>2004 - Nutzenergiekategorien: Struktur 1998; Energieträger: Struktur 2005; Mengen: Gleitender Duchschnitt 1998-2005; Traktion Energiebilanz-konform</t>
  </si>
  <si>
    <t>2003 - Nutzenergiekategorien: Struktur 1998; Energieträger: Struktur 2005; Mengen: Gleitender Duchschnitt 1998-2005; Traktion Energiebilanz-konform</t>
  </si>
  <si>
    <t>2002 - Nutzenergiekategorien: Struktur 1998; Energieträger: Struktur 2005; Mengen: Gleitender Duchschnitt 1998-2005; Traktion Energiebilanz-konform</t>
  </si>
  <si>
    <t>2001 - Nutzenergiekategorien: Struktur 1998; Energieträger: Struktur 2005; Mengen: Gleitender Duchschnitt 1998-2005; Traktion Energiebilanz-konform</t>
  </si>
  <si>
    <t>2000 - Nutzenergiekategorien: Struktur 1998; Energieträger: Struktur 2005; Mengen: Gleitender Duchschnitt 1998-2005; Traktion Energiebilanz-konform</t>
  </si>
  <si>
    <t>Burgenland Gesamt (ohne E1 - E7)</t>
  </si>
  <si>
    <t>Anteilig</t>
  </si>
  <si>
    <t>STEIERMARK GESAMT</t>
  </si>
  <si>
    <t xml:space="preserve"> Terajoule</t>
  </si>
  <si>
    <t>Terajoule</t>
  </si>
  <si>
    <t>2009 - Nutzenergiekategorien: Struktur 2005; Traktion Energiegesamtrechnung-konform (nur für produzierenden Bereich und Haushalte verfügbar)</t>
  </si>
  <si>
    <t>in TJ</t>
  </si>
  <si>
    <t>2011 - Nutzenergiekategorien: Struktur 1998; Traktion Energiebilanz-konform</t>
  </si>
  <si>
    <t>2011 - Nutzenergiekategorien: Struktur 1998; Traktion Energiegesamtrechnung-konform</t>
  </si>
  <si>
    <t>2011 - Nutzenergiekategorien: Struktur 2005; Traktion Energiegesamtrechnung-konform (nur für produzierenden Bereich und Haushalte verfügbar)</t>
  </si>
  <si>
    <t>Kleingeräte</t>
  </si>
  <si>
    <t>2008 - Nutzenergiekategorien: Struktur 1998; Traktion Energiegesamtrechnung-konform</t>
  </si>
  <si>
    <t xml:space="preserve">Gasöl für Heizzwecke </t>
  </si>
  <si>
    <t>2005 - Nutzenergiekategorien: Struktur 1998; Traktion Energiebilanz-konform.</t>
  </si>
  <si>
    <t>Steiermark GESAMT</t>
  </si>
  <si>
    <t>http://www.statistik.gv.at/</t>
  </si>
  <si>
    <t>Bundesanstalt öffentlichen Rechts</t>
  </si>
  <si>
    <t>Direktion Raumwirtschaft</t>
  </si>
  <si>
    <t>Guglgasse 13, 1110 Wien, Telefon (01) 71128</t>
  </si>
  <si>
    <t>Telefax (01) 71128 8155,  DVR 0000043</t>
  </si>
  <si>
    <t>Internet: www.statistik.at</t>
  </si>
  <si>
    <t>Sachbearbeiter: Dr. Manfred Gollner, DW 7573</t>
  </si>
  <si>
    <t>e-mail: manfred.gollner@statistik.gv.at</t>
  </si>
  <si>
    <t>Nutzenergieanalyse für die Steiermark</t>
  </si>
  <si>
    <t xml:space="preserve">       Umgebungswärme etc.</t>
  </si>
  <si>
    <t xml:space="preserve">       Kokereigas</t>
  </si>
  <si>
    <t>2012 - Nutzenergiekategorien: Struktur 1998; Traktion Energiebilanz-konform</t>
  </si>
  <si>
    <t>2012 - Nutzenergiekategorien: Struktur 1998; Traktion Energiegesamtrechnung-konform</t>
  </si>
  <si>
    <t>2012 - Nutzenergiekategorien: Struktur 2005; Traktion Energiegesamtrechnung-konform (nur für produzierenden Bereich und Haushalte verfügbar)</t>
  </si>
  <si>
    <t>Erdgas</t>
  </si>
  <si>
    <t>2013 - Nutzenergiekategorien: Struktur 1998; Traktion Energiebilanz-konform</t>
  </si>
  <si>
    <t>2013 - Nutzenergiekategorien: Struktur 1998; Traktion Energiegesamtrechnung-konform</t>
  </si>
  <si>
    <t>2013 - Nutzenergiekategorien: Struktur 2005; Traktion Energiegesamtrechnung-konform (nur für produzierenden Bereich und Haushalte verfügbar)</t>
  </si>
  <si>
    <t>2014 - Nutzenergiekategorien: Struktur 1998; Traktion Energiebilanz-konform</t>
  </si>
  <si>
    <t>2014 - Nutzenergiekategorien: Struktur 1998; Traktion Energiegesamtrechnung-konform</t>
  </si>
  <si>
    <t>2014 - Nutzenergiekategorien: Struktur 2005; Traktion Energiegesamtrechnung-konform (nur für produzierenden Bereich und Haushalte verfügbar)</t>
  </si>
  <si>
    <t>Braunkohlenbriketts</t>
  </si>
  <si>
    <t>Leucht- und Flugpetroleum</t>
  </si>
  <si>
    <t>Gasöl (Diesel)</t>
  </si>
  <si>
    <t xml:space="preserve">Sonst. Produkte der Erdölverarb.  </t>
  </si>
  <si>
    <t>2015 - Nutzenergiekategorien: Struktur 1998; Traktion Energiebilanz-konform</t>
  </si>
  <si>
    <t>2015 - Nutzenergiekategorien: Struktur 1998; Traktion Energiegesamtrechnung-konform</t>
  </si>
  <si>
    <t>2015 - Nutzenergiekategorien: Struktur 2005; Traktion Energiegesamtrechnung-konform (nur für produzierenden Bereich und Haushalte verfügbar)</t>
  </si>
  <si>
    <t>2016 - Nutzenergiekategorien: Struktur 1998; Traktion Energiebilanz-konform</t>
  </si>
  <si>
    <t>2016 - Nutzenergiekategorien: Struktur 1998; Traktion Energiegesamtrechnung-konform</t>
  </si>
  <si>
    <t>2016 - Nutzenergiekategorien: Struktur 2005; Traktion Energiegesamtrechnung-konform (nur für produzierenden Bereich und Haushalte verfügbar)</t>
  </si>
  <si>
    <t>2017 - Nutzenergiekategorien: Struktur 1998; Traktion Energiebilanz-konform</t>
  </si>
  <si>
    <t>2017 - Nutzenergiekategorien: Struktur 1998; Traktion Energiegesamtrechnung-konform</t>
  </si>
  <si>
    <t>2017 - Nutzenergiekategorien: Struktur 2005; Traktion Energiegesamtrechnung-konform (nur für produzierenden Bereich und Haushalte verfügbar)</t>
  </si>
  <si>
    <t>Jahr</t>
  </si>
  <si>
    <t>Check</t>
  </si>
  <si>
    <t>Cheks kopieren</t>
  </si>
  <si>
    <t>Bundesland im Check aktualisieren</t>
  </si>
  <si>
    <t>Verknüpfung xlsx durch xlsb ersetzen</t>
  </si>
  <si>
    <t>Bezug 2015-11 löschen</t>
  </si>
  <si>
    <t>Checksummen einfügen</t>
  </si>
  <si>
    <t>J25 für NEA 93 bis 98</t>
  </si>
  <si>
    <t>AF25 für NEA 99 bis 2004</t>
  </si>
  <si>
    <t>Checkformeln in Spalte K einfügen</t>
  </si>
  <si>
    <t>Gesamt Traktion und Summe verlinken</t>
  </si>
  <si>
    <t>Traktion verlinken</t>
  </si>
  <si>
    <t>Sonstiger Landverkehr verlinken</t>
  </si>
  <si>
    <t>2018 - Nutzenergiekategorien: Struktur 1998; Traktion Energiebilanz-konform</t>
  </si>
  <si>
    <t>2018 - Nutzenergiekategorien: Struktur 1998; Traktion Energiegesamtrechnung-konform</t>
  </si>
  <si>
    <t>2018 - Nutzenergiekategorien: Struktur 2005; Traktion Energiegesamtrechnung-konform (nur für produzierenden Bereich und Haushalte verfügbar)</t>
  </si>
  <si>
    <t>1993 - 2018</t>
  </si>
  <si>
    <t>Stand 12.12.2019</t>
  </si>
  <si>
    <t>Erstellt am 12.12.2019 im Auftrag des Amtes der Steiermärkischen Landesregierung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</si>
</sst>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3" formatCode="_-* #,##0.00_-;\-* #,##0.00_-;_-* &quot;-&quot;??_-;_-@_-"/>
    <numFmt numFmtId="164" formatCode="0.0%"/>
    <numFmt numFmtId="165" formatCode="#,##0_ ;[Red]\-#,##0\ "/>
    <numFmt numFmtId="166" formatCode="#,##0.0_ ;[Red]\-#,##0.0\ "/>
    <numFmt numFmtId="167" formatCode="#,##0.0000"/>
    <numFmt numFmtId="168" formatCode="#,##0.00_ ;[Red]\-#,##0.00\ "/>
    <numFmt numFmtId="169" formatCode="#,##0.00000000"/>
    <numFmt numFmtId="170" formatCode="_ [$€]\ * #,##0.00_ ;_ [$€]\ * \-#,##0.00_ ;_ [$€]\ * &quot;-&quot;??_ ;_ @_ "/>
    <numFmt numFmtId="171" formatCode="#,##0.000"/>
    <numFmt numFmtId="172" formatCode="0.000"/>
  </numFmts>
  <fonts count="28">
    <font>
      <sz val="11"/>
      <name val="Arial"/>
    </font>
    <font>
      <sz val="11"/>
      <name val="Arial"/>
      <family val="2"/>
    </font>
    <font>
      <vertAlign val="superscript"/>
      <sz val="9"/>
      <name val="Arial"/>
      <family val="2"/>
    </font>
    <font>
      <sz val="10"/>
      <color indexed="81"/>
      <name val="Tahoma"/>
      <family val="2"/>
    </font>
    <font>
      <b/>
      <sz val="10"/>
      <color indexed="81"/>
      <name val="Tahoma"/>
      <family val="2"/>
    </font>
    <font>
      <b/>
      <sz val="11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i/>
      <sz val="11"/>
      <name val="Arial"/>
      <family val="2"/>
    </font>
    <font>
      <sz val="14"/>
      <name val="Arial"/>
      <family val="2"/>
    </font>
    <font>
      <b/>
      <sz val="16"/>
      <name val="Arial"/>
      <family val="2"/>
    </font>
    <font>
      <sz val="24"/>
      <name val="Arial"/>
      <family val="2"/>
    </font>
    <font>
      <b/>
      <sz val="10"/>
      <color indexed="8"/>
      <name val="Arial"/>
      <family val="2"/>
    </font>
    <font>
      <i/>
      <sz val="11"/>
      <color theme="1" tint="0.499984740745262"/>
      <name val="Arial"/>
      <family val="2"/>
    </font>
    <font>
      <sz val="9"/>
      <color indexed="81"/>
      <name val="Tahoma"/>
      <family val="2"/>
    </font>
    <font>
      <u/>
      <sz val="7.5"/>
      <color indexed="12"/>
      <name val="Arial"/>
      <family val="2"/>
    </font>
    <font>
      <b/>
      <i/>
      <sz val="8"/>
      <name val="Arial"/>
      <family val="2"/>
    </font>
    <font>
      <sz val="10"/>
      <name val="MS Sans Serif"/>
      <family val="2"/>
    </font>
    <font>
      <b/>
      <sz val="28"/>
      <name val="Arial"/>
      <family val="2"/>
    </font>
    <font>
      <b/>
      <sz val="18"/>
      <name val="Arial"/>
      <family val="2"/>
    </font>
    <font>
      <sz val="14"/>
      <name val="MS Sans Serif"/>
      <family val="2"/>
    </font>
    <font>
      <sz val="10"/>
      <name val="Arial"/>
      <family val="2"/>
    </font>
    <font>
      <b/>
      <sz val="10"/>
      <name val="Arial"/>
      <family val="2"/>
    </font>
    <font>
      <b/>
      <sz val="24"/>
      <color theme="6" tint="-0.499984740745262"/>
      <name val="Arial"/>
      <family val="2"/>
    </font>
    <font>
      <b/>
      <i/>
      <sz val="11"/>
      <name val="Arial"/>
      <family val="2"/>
    </font>
    <font>
      <sz val="11"/>
      <color theme="1" tint="0.499984740745262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00B050"/>
      </left>
      <right/>
      <top style="thick">
        <color rgb="FF00B050"/>
      </top>
      <bottom/>
      <diagonal/>
    </border>
    <border>
      <left/>
      <right/>
      <top style="thick">
        <color rgb="FF00B050"/>
      </top>
      <bottom/>
      <diagonal/>
    </border>
    <border>
      <left/>
      <right style="thick">
        <color rgb="FF00B050"/>
      </right>
      <top style="thick">
        <color rgb="FF00B050"/>
      </top>
      <bottom/>
      <diagonal/>
    </border>
    <border>
      <left style="thick">
        <color theme="9" tint="-0.24994659260841701"/>
      </left>
      <right/>
      <top style="thick">
        <color theme="9" tint="-0.24994659260841701"/>
      </top>
      <bottom/>
      <diagonal/>
    </border>
    <border>
      <left/>
      <right/>
      <top style="thick">
        <color theme="9" tint="-0.24994659260841701"/>
      </top>
      <bottom/>
      <diagonal/>
    </border>
    <border>
      <left/>
      <right style="thick">
        <color theme="9" tint="-0.24994659260841701"/>
      </right>
      <top style="thick">
        <color theme="9" tint="-0.24994659260841701"/>
      </top>
      <bottom/>
      <diagonal/>
    </border>
    <border>
      <left style="thick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00B050"/>
      </left>
      <right/>
      <top/>
      <bottom/>
      <diagonal/>
    </border>
    <border>
      <left/>
      <right style="thick">
        <color rgb="FF00B050"/>
      </right>
      <top/>
      <bottom/>
      <diagonal/>
    </border>
    <border>
      <left style="thick">
        <color theme="9" tint="-0.24994659260841701"/>
      </left>
      <right/>
      <top/>
      <bottom/>
      <diagonal/>
    </border>
    <border>
      <left/>
      <right style="thick">
        <color theme="9" tint="-0.24994659260841701"/>
      </right>
      <top/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00B050"/>
      </left>
      <right/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thick">
        <color rgb="FF00B050"/>
      </right>
      <top/>
      <bottom style="thick">
        <color rgb="FF00B050"/>
      </bottom>
      <diagonal/>
    </border>
    <border>
      <left style="thick">
        <color theme="9" tint="-0.24994659260841701"/>
      </left>
      <right/>
      <top/>
      <bottom style="thick">
        <color theme="9" tint="-0.24994659260841701"/>
      </bottom>
      <diagonal/>
    </border>
    <border>
      <left/>
      <right/>
      <top/>
      <bottom style="thick">
        <color theme="9" tint="-0.24994659260841701"/>
      </bottom>
      <diagonal/>
    </border>
    <border>
      <left/>
      <right style="thick">
        <color theme="9" tint="-0.24994659260841701"/>
      </right>
      <top/>
      <bottom style="thick">
        <color theme="9" tint="-0.24994659260841701"/>
      </bottom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 style="medium">
        <color rgb="FF00B050"/>
      </left>
      <right style="thin">
        <color indexed="64"/>
      </right>
      <top style="medium">
        <color rgb="FF00B050"/>
      </top>
      <bottom/>
      <diagonal/>
    </border>
    <border>
      <left style="medium">
        <color rgb="FF00B050"/>
      </left>
      <right style="thin">
        <color indexed="64"/>
      </right>
      <top/>
      <bottom style="thin">
        <color indexed="64"/>
      </bottom>
      <diagonal/>
    </border>
    <border>
      <left style="medium">
        <color rgb="FF00B050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00B050"/>
      </left>
      <right style="thin">
        <color theme="0" tint="-0.499984740745262"/>
      </right>
      <top/>
      <bottom/>
      <diagonal/>
    </border>
    <border>
      <left style="medium">
        <color rgb="FF00B05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/>
      <bottom style="medium">
        <color rgb="FF00B050"/>
      </bottom>
      <diagonal/>
    </border>
    <border>
      <left style="medium">
        <color rgb="FF00B050"/>
      </left>
      <right style="thin">
        <color indexed="64"/>
      </right>
      <top/>
      <bottom/>
      <diagonal/>
    </border>
    <border>
      <left style="medium">
        <color theme="9" tint="-0.24994659260841701"/>
      </left>
      <right style="thin">
        <color indexed="64"/>
      </right>
      <top style="medium">
        <color theme="9" tint="-0.24994659260841701"/>
      </top>
      <bottom/>
      <diagonal/>
    </border>
    <border>
      <left style="medium">
        <color theme="9" tint="-0.24994659260841701"/>
      </left>
      <right style="thin">
        <color indexed="64"/>
      </right>
      <top/>
      <bottom style="thin">
        <color indexed="64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/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theme="9" tint="-0.24994659260841701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medium">
        <color theme="9" tint="-0.24994659260841701"/>
      </left>
      <right style="thin">
        <color theme="0" tint="-0.499984740745262"/>
      </right>
      <top style="thin">
        <color indexed="64"/>
      </top>
      <bottom/>
      <diagonal/>
    </border>
    <border>
      <left style="medium">
        <color rgb="FFC00000"/>
      </left>
      <right style="thin">
        <color indexed="64"/>
      </right>
      <top style="medium">
        <color rgb="FFC00000"/>
      </top>
      <bottom/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medium">
        <color rgb="FFC00000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rgb="FFC00000"/>
      </right>
      <top/>
      <bottom/>
      <diagonal/>
    </border>
    <border>
      <left style="medium">
        <color rgb="FFC00000"/>
      </left>
      <right/>
      <top/>
      <bottom/>
      <diagonal/>
    </border>
    <border>
      <left style="medium">
        <color rgb="FFC00000"/>
      </left>
      <right/>
      <top style="medium">
        <color theme="0" tint="-0.499984740745262"/>
      </top>
      <bottom/>
      <diagonal/>
    </border>
    <border>
      <left style="thin">
        <color auto="1"/>
      </left>
      <right style="thin">
        <color auto="1"/>
      </right>
      <top style="medium">
        <color theme="0" tint="-0.499984740745262"/>
      </top>
      <bottom/>
      <diagonal/>
    </border>
    <border>
      <left style="thin">
        <color auto="1"/>
      </left>
      <right style="medium">
        <color rgb="FFC00000"/>
      </right>
      <top style="medium">
        <color theme="0" tint="-0.499984740745262"/>
      </top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 style="thin">
        <color auto="1"/>
      </left>
      <right style="thin">
        <color auto="1"/>
      </right>
      <top/>
      <bottom style="medium">
        <color rgb="FFC00000"/>
      </bottom>
      <diagonal/>
    </border>
    <border>
      <left style="thin">
        <color auto="1"/>
      </left>
      <right style="medium">
        <color rgb="FFC00000"/>
      </right>
      <top/>
      <bottom style="medium">
        <color rgb="FFC00000"/>
      </bottom>
      <diagonal/>
    </border>
    <border>
      <left style="medium">
        <color rgb="FFC00000"/>
      </left>
      <right style="thin">
        <color auto="1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 style="medium">
        <color theme="9" tint="-0.24994659260841701"/>
      </right>
      <top style="medium">
        <color theme="9" tint="-0.2499465926084170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theme="9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/>
      <top/>
      <bottom/>
      <diagonal/>
    </border>
    <border>
      <left style="thin">
        <color theme="9" tint="-0.24994659260841701"/>
      </left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 style="medium">
        <color theme="0" tint="-0.499984740745262"/>
      </bottom>
      <diagonal/>
    </border>
    <border>
      <left style="thin">
        <color theme="9" tint="-0.24994659260841701"/>
      </left>
      <right style="medium">
        <color theme="9" tint="-0.24994659260841701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rgb="FF00B050"/>
      </right>
      <top/>
      <bottom/>
      <diagonal/>
    </border>
    <border>
      <left/>
      <right style="medium">
        <color theme="9" tint="-0.24994659260841701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rgb="FF00B050"/>
      </right>
      <top/>
      <bottom style="medium">
        <color theme="9" tint="-0.24994659260841701"/>
      </bottom>
      <diagonal/>
    </border>
    <border>
      <left/>
      <right style="medium">
        <color theme="9" tint="-0.24994659260841701"/>
      </right>
      <top/>
      <bottom style="medium">
        <color theme="9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/>
    </border>
    <border>
      <left style="thin">
        <color theme="0" tint="-0.499984740745262"/>
      </left>
      <right/>
      <top style="thin">
        <color indexed="64"/>
      </top>
      <bottom/>
      <diagonal/>
    </border>
    <border>
      <left style="thin">
        <color theme="9" tint="-0.24994659260841701"/>
      </left>
      <right style="medium">
        <color theme="9" tint="-0.24994659260841701"/>
      </right>
      <top style="thin">
        <color indexed="64"/>
      </top>
      <bottom/>
      <diagonal/>
    </border>
    <border diagonalUp="1" diagonalDown="1">
      <left style="thin">
        <color theme="0" tint="-0.499984740745262"/>
      </left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/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/>
      <diagonal style="thin">
        <color theme="0" tint="-0.499984740745262"/>
      </diagonal>
    </border>
    <border diagonalUp="1" diagonalDown="1">
      <left/>
      <right/>
      <top/>
      <bottom/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/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 diagonalUp="1" diagonalDown="1">
      <left/>
      <right style="thin">
        <color theme="9" tint="-0.24994659260841701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indexed="64"/>
      </left>
      <right style="thin">
        <color indexed="64"/>
      </right>
      <top style="medium">
        <color rgb="FF00B050"/>
      </top>
      <bottom style="thin">
        <color indexed="64"/>
      </bottom>
      <diagonal/>
    </border>
    <border>
      <left style="thin">
        <color indexed="64"/>
      </left>
      <right style="medium">
        <color rgb="FF00B050"/>
      </right>
      <top style="medium">
        <color rgb="FF00B050"/>
      </top>
      <bottom style="thin">
        <color indexed="64"/>
      </bottom>
      <diagonal/>
    </border>
    <border>
      <left/>
      <right style="medium">
        <color rgb="FF00B050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rgb="FF00B050"/>
      </right>
      <top style="thin">
        <color indexed="64"/>
      </top>
      <bottom/>
      <diagonal/>
    </border>
    <border>
      <left/>
      <right style="medium">
        <color rgb="FF00B050"/>
      </right>
      <top/>
      <bottom/>
      <diagonal/>
    </border>
    <border>
      <left style="thin">
        <color theme="0" tint="-0.499984740745262"/>
      </left>
      <right style="thin">
        <color rgb="FF00B050"/>
      </right>
      <top/>
      <bottom style="medium">
        <color theme="0" tint="-0.499984740745262"/>
      </bottom>
      <diagonal/>
    </border>
    <border>
      <left/>
      <right style="medium">
        <color rgb="FF00B050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medium">
        <color rgb="FF00B050"/>
      </bottom>
      <diagonal/>
    </border>
    <border>
      <left/>
      <right style="medium">
        <color rgb="FF00B050"/>
      </right>
      <top/>
      <bottom style="medium">
        <color rgb="FF00B050"/>
      </bottom>
      <diagonal/>
    </border>
    <border diagonalUp="1" diagonalDown="1">
      <left style="thin">
        <color theme="0" tint="-0.499984740745262"/>
      </left>
      <right style="thin">
        <color theme="0" tint="-0.499984740745262"/>
      </right>
      <top style="thin">
        <color indexed="64"/>
      </top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/>
      <diagonal style="thin">
        <color theme="0" tint="-0.499984740745262"/>
      </diagonal>
    </border>
    <border diagonalUp="1" diagonalDown="1">
      <left style="thin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 style="thin">
        <color theme="0" tint="-0.499984740745262"/>
      </diagonal>
    </border>
    <border>
      <left style="thin">
        <color theme="0" tint="-0.499984740745262"/>
      </left>
      <right style="thin">
        <color rgb="FF00B050"/>
      </right>
      <top/>
      <bottom style="medium">
        <color rgb="FF00B050"/>
      </bottom>
      <diagonal/>
    </border>
    <border>
      <left style="thin">
        <color indexed="64"/>
      </left>
      <right/>
      <top style="medium">
        <color rgb="FFC00000"/>
      </top>
      <bottom style="thin">
        <color indexed="64"/>
      </bottom>
      <diagonal/>
    </border>
    <border>
      <left/>
      <right style="medium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/>
      <top style="medium">
        <color theme="0" tint="-0.499984740745262"/>
      </top>
      <bottom/>
      <diagonal/>
    </border>
    <border>
      <left style="medium">
        <color rgb="FFC00000"/>
      </left>
      <right style="thin">
        <color theme="0" tint="-0.499984740745262"/>
      </right>
      <top/>
      <bottom/>
      <diagonal/>
    </border>
    <border>
      <left style="medium">
        <color rgb="FFC00000"/>
      </left>
      <right style="thin">
        <color auto="1"/>
      </right>
      <top/>
      <bottom/>
      <diagonal/>
    </border>
    <border>
      <left style="medium">
        <color rgb="FFC00000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 style="medium">
        <color rgb="FF00B050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thin">
        <color theme="0" tint="-0.499984740745262"/>
      </left>
      <right style="medium">
        <color rgb="FF009900"/>
      </right>
      <top style="medium">
        <color theme="0" tint="-0.499984740745262"/>
      </top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  <xf numFmtId="170" fontId="22" fillId="0" borderId="0" applyFont="0" applyFill="0" applyBorder="0" applyAlignment="0" applyProtection="0"/>
    <xf numFmtId="0" fontId="6" fillId="0" borderId="0"/>
    <xf numFmtId="9" fontId="22" fillId="0" borderId="0" applyFont="0" applyFill="0" applyBorder="0" applyAlignment="0" applyProtection="0"/>
    <xf numFmtId="43" fontId="27" fillId="0" borderId="0" applyFont="0" applyFill="0" applyBorder="0" applyAlignment="0" applyProtection="0"/>
  </cellStyleXfs>
  <cellXfs count="457">
    <xf numFmtId="0" fontId="0" fillId="0" borderId="0" xfId="0"/>
    <xf numFmtId="165" fontId="5" fillId="0" borderId="0" xfId="0" applyNumberFormat="1" applyFont="1"/>
    <xf numFmtId="165" fontId="5" fillId="0" borderId="0" xfId="1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9" fontId="5" fillId="0" borderId="0" xfId="1" applyFont="1" applyFill="1"/>
    <xf numFmtId="3" fontId="1" fillId="0" borderId="0" xfId="0" applyNumberFormat="1" applyFont="1"/>
    <xf numFmtId="3" fontId="1" fillId="0" borderId="0" xfId="0" applyNumberFormat="1" applyFont="1" applyFill="1"/>
    <xf numFmtId="3" fontId="1" fillId="0" borderId="0" xfId="1" applyNumberFormat="1" applyFont="1"/>
    <xf numFmtId="165" fontId="1" fillId="0" borderId="0" xfId="0" applyNumberFormat="1" applyFont="1" applyFill="1" applyBorder="1" applyAlignment="1">
      <alignment horizontal="center" vertical="center" wrapText="1"/>
    </xf>
    <xf numFmtId="165" fontId="1" fillId="0" borderId="0" xfId="0" applyNumberFormat="1" applyFont="1" applyFill="1" applyBorder="1"/>
    <xf numFmtId="165" fontId="1" fillId="0" borderId="0" xfId="1" applyNumberFormat="1" applyFont="1" applyFill="1" applyBorder="1"/>
    <xf numFmtId="165" fontId="1" fillId="2" borderId="0" xfId="1" applyNumberFormat="1" applyFont="1" applyFill="1"/>
    <xf numFmtId="165" fontId="1" fillId="0" borderId="0" xfId="0" applyNumberFormat="1" applyFont="1" applyFill="1"/>
    <xf numFmtId="165" fontId="1" fillId="0" borderId="0" xfId="1" applyNumberFormat="1" applyFont="1" applyFill="1"/>
    <xf numFmtId="164" fontId="1" fillId="0" borderId="0" xfId="1" applyNumberFormat="1" applyFont="1" applyFill="1"/>
    <xf numFmtId="164" fontId="1" fillId="0" borderId="0" xfId="1" applyNumberFormat="1" applyFont="1"/>
    <xf numFmtId="166" fontId="1" fillId="0" borderId="0" xfId="0" applyNumberFormat="1" applyFont="1"/>
    <xf numFmtId="165" fontId="10" fillId="0" borderId="0" xfId="0" applyNumberFormat="1" applyFont="1"/>
    <xf numFmtId="0" fontId="1" fillId="0" borderId="0" xfId="0" applyFont="1"/>
    <xf numFmtId="164" fontId="1" fillId="0" borderId="0" xfId="1" applyNumberFormat="1" applyFont="1" applyFill="1" applyBorder="1" applyAlignment="1">
      <alignment horizontal="center" vertical="center" wrapText="1"/>
    </xf>
    <xf numFmtId="164" fontId="1" fillId="0" borderId="0" xfId="1" applyNumberFormat="1" applyFont="1" applyFill="1" applyBorder="1"/>
    <xf numFmtId="9" fontId="1" fillId="0" borderId="0" xfId="1" applyFont="1"/>
    <xf numFmtId="0" fontId="10" fillId="0" borderId="0" xfId="0" applyFont="1"/>
    <xf numFmtId="9" fontId="1" fillId="2" borderId="0" xfId="1" applyFont="1" applyFill="1"/>
    <xf numFmtId="9" fontId="1" fillId="0" borderId="0" xfId="1" applyFont="1" applyFill="1"/>
    <xf numFmtId="9" fontId="0" fillId="0" borderId="0" xfId="1" applyFont="1"/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center" wrapText="1"/>
    </xf>
    <xf numFmtId="3" fontId="0" fillId="0" borderId="0" xfId="0" applyNumberFormat="1"/>
    <xf numFmtId="3" fontId="13" fillId="0" borderId="28" xfId="0" applyNumberFormat="1" applyFont="1" applyBorder="1"/>
    <xf numFmtId="3" fontId="13" fillId="4" borderId="29" xfId="0" applyNumberFormat="1" applyFont="1" applyFill="1" applyBorder="1"/>
    <xf numFmtId="3" fontId="13" fillId="0" borderId="29" xfId="0" applyNumberFormat="1" applyFont="1" applyBorder="1"/>
    <xf numFmtId="3" fontId="5" fillId="0" borderId="29" xfId="0" applyNumberFormat="1" applyFont="1" applyFill="1" applyBorder="1"/>
    <xf numFmtId="3" fontId="9" fillId="4" borderId="29" xfId="0" applyNumberFormat="1" applyFont="1" applyFill="1" applyBorder="1" applyAlignment="1">
      <alignment horizontal="left" indent="2"/>
    </xf>
    <xf numFmtId="3" fontId="9" fillId="0" borderId="29" xfId="0" applyNumberFormat="1" applyFont="1" applyBorder="1" applyAlignment="1">
      <alignment horizontal="left" indent="2"/>
    </xf>
    <xf numFmtId="3" fontId="9" fillId="0" borderId="30" xfId="0" applyNumberFormat="1" applyFont="1" applyBorder="1" applyAlignment="1">
      <alignment horizontal="left" indent="2"/>
    </xf>
    <xf numFmtId="3" fontId="5" fillId="0" borderId="29" xfId="0" applyNumberFormat="1" applyFont="1" applyBorder="1"/>
    <xf numFmtId="9" fontId="14" fillId="0" borderId="31" xfId="1" applyFont="1" applyBorder="1"/>
    <xf numFmtId="164" fontId="14" fillId="0" borderId="31" xfId="1" applyNumberFormat="1" applyFont="1" applyBorder="1"/>
    <xf numFmtId="3" fontId="1" fillId="0" borderId="0" xfId="0" applyNumberFormat="1" applyFont="1" applyBorder="1"/>
    <xf numFmtId="3" fontId="13" fillId="0" borderId="35" xfId="0" applyNumberFormat="1" applyFont="1" applyFill="1" applyBorder="1"/>
    <xf numFmtId="3" fontId="13" fillId="5" borderId="35" xfId="0" applyNumberFormat="1" applyFont="1" applyFill="1" applyBorder="1"/>
    <xf numFmtId="3" fontId="13" fillId="0" borderId="35" xfId="0" applyNumberFormat="1" applyFont="1" applyBorder="1"/>
    <xf numFmtId="3" fontId="5" fillId="0" borderId="35" xfId="0" applyNumberFormat="1" applyFont="1" applyFill="1" applyBorder="1"/>
    <xf numFmtId="3" fontId="9" fillId="5" borderId="35" xfId="0" applyNumberFormat="1" applyFont="1" applyFill="1" applyBorder="1" applyAlignment="1">
      <alignment horizontal="left" indent="2"/>
    </xf>
    <xf numFmtId="3" fontId="9" fillId="0" borderId="35" xfId="0" applyNumberFormat="1" applyFont="1" applyBorder="1" applyAlignment="1">
      <alignment horizontal="left" indent="2"/>
    </xf>
    <xf numFmtId="3" fontId="9" fillId="0" borderId="36" xfId="0" applyNumberFormat="1" applyFont="1" applyBorder="1" applyAlignment="1">
      <alignment horizontal="left" indent="2"/>
    </xf>
    <xf numFmtId="3" fontId="5" fillId="0" borderId="35" xfId="0" applyNumberFormat="1" applyFont="1" applyBorder="1"/>
    <xf numFmtId="9" fontId="14" fillId="0" borderId="37" xfId="1" applyFont="1" applyBorder="1"/>
    <xf numFmtId="3" fontId="13" fillId="0" borderId="38" xfId="0" applyNumberFormat="1" applyFont="1" applyBorder="1"/>
    <xf numFmtId="3" fontId="5" fillId="6" borderId="40" xfId="0" applyNumberFormat="1" applyFont="1" applyFill="1" applyBorder="1" applyAlignment="1">
      <alignment horizontal="center" vertical="center" wrapText="1"/>
    </xf>
    <xf numFmtId="3" fontId="1" fillId="6" borderId="40" xfId="0" applyNumberFormat="1" applyFont="1" applyFill="1" applyBorder="1" applyAlignment="1">
      <alignment horizontal="center" vertical="center" wrapText="1"/>
    </xf>
    <xf numFmtId="3" fontId="5" fillId="6" borderId="41" xfId="0" applyNumberFormat="1" applyFont="1" applyFill="1" applyBorder="1" applyAlignment="1">
      <alignment horizontal="center" vertical="center"/>
    </xf>
    <xf numFmtId="3" fontId="13" fillId="0" borderId="44" xfId="0" applyNumberFormat="1" applyFont="1" applyBorder="1"/>
    <xf numFmtId="3" fontId="1" fillId="0" borderId="45" xfId="0" applyNumberFormat="1" applyFont="1" applyFill="1" applyBorder="1"/>
    <xf numFmtId="3" fontId="5" fillId="0" borderId="45" xfId="0" applyNumberFormat="1" applyFont="1" applyFill="1" applyBorder="1"/>
    <xf numFmtId="3" fontId="1" fillId="2" borderId="45" xfId="0" applyNumberFormat="1" applyFont="1" applyFill="1" applyBorder="1"/>
    <xf numFmtId="3" fontId="5" fillId="2" borderId="46" xfId="0" applyNumberFormat="1" applyFont="1" applyFill="1" applyBorder="1"/>
    <xf numFmtId="3" fontId="13" fillId="6" borderId="47" xfId="0" applyNumberFormat="1" applyFont="1" applyFill="1" applyBorder="1"/>
    <xf numFmtId="3" fontId="1" fillId="6" borderId="45" xfId="0" applyNumberFormat="1" applyFont="1" applyFill="1" applyBorder="1"/>
    <xf numFmtId="3" fontId="5" fillId="6" borderId="45" xfId="0" applyNumberFormat="1" applyFont="1" applyFill="1" applyBorder="1"/>
    <xf numFmtId="3" fontId="5" fillId="6" borderId="46" xfId="0" applyNumberFormat="1" applyFont="1" applyFill="1" applyBorder="1"/>
    <xf numFmtId="3" fontId="13" fillId="0" borderId="47" xfId="0" applyNumberFormat="1" applyFont="1" applyBorder="1"/>
    <xf numFmtId="3" fontId="5" fillId="0" borderId="47" xfId="0" applyNumberFormat="1" applyFont="1" applyFill="1" applyBorder="1"/>
    <xf numFmtId="3" fontId="9" fillId="6" borderId="47" xfId="0" applyNumberFormat="1" applyFont="1" applyFill="1" applyBorder="1" applyAlignment="1">
      <alignment horizontal="left" indent="2"/>
    </xf>
    <xf numFmtId="3" fontId="9" fillId="6" borderId="45" xfId="0" applyNumberFormat="1" applyFont="1" applyFill="1" applyBorder="1"/>
    <xf numFmtId="3" fontId="9" fillId="6" borderId="45" xfId="1" applyNumberFormat="1" applyFont="1" applyFill="1" applyBorder="1"/>
    <xf numFmtId="3" fontId="9" fillId="6" borderId="46" xfId="0" applyNumberFormat="1" applyFont="1" applyFill="1" applyBorder="1"/>
    <xf numFmtId="3" fontId="9" fillId="0" borderId="47" xfId="0" applyNumberFormat="1" applyFont="1" applyBorder="1" applyAlignment="1">
      <alignment horizontal="left" indent="2"/>
    </xf>
    <xf numFmtId="3" fontId="9" fillId="0" borderId="45" xfId="0" applyNumberFormat="1" applyFont="1" applyFill="1" applyBorder="1"/>
    <xf numFmtId="3" fontId="9" fillId="2" borderId="45" xfId="0" applyNumberFormat="1" applyFont="1" applyFill="1" applyBorder="1"/>
    <xf numFmtId="3" fontId="9" fillId="2" borderId="46" xfId="0" applyNumberFormat="1" applyFont="1" applyFill="1" applyBorder="1"/>
    <xf numFmtId="3" fontId="5" fillId="0" borderId="48" xfId="0" applyNumberFormat="1" applyFont="1" applyBorder="1"/>
    <xf numFmtId="3" fontId="5" fillId="0" borderId="49" xfId="0" applyNumberFormat="1" applyFont="1" applyFill="1" applyBorder="1"/>
    <xf numFmtId="3" fontId="5" fillId="2" borderId="49" xfId="0" applyNumberFormat="1" applyFont="1" applyFill="1" applyBorder="1"/>
    <xf numFmtId="3" fontId="5" fillId="2" borderId="50" xfId="0" applyNumberFormat="1" applyFont="1" applyFill="1" applyBorder="1"/>
    <xf numFmtId="9" fontId="14" fillId="0" borderId="51" xfId="1" applyFont="1" applyBorder="1"/>
    <xf numFmtId="164" fontId="14" fillId="0" borderId="52" xfId="1" applyNumberFormat="1" applyFont="1" applyBorder="1"/>
    <xf numFmtId="164" fontId="14" fillId="0" borderId="53" xfId="1" applyNumberFormat="1" applyFont="1" applyBorder="1"/>
    <xf numFmtId="9" fontId="14" fillId="0" borderId="47" xfId="1" applyFont="1" applyBorder="1"/>
    <xf numFmtId="9" fontId="14" fillId="0" borderId="54" xfId="1" applyFont="1" applyBorder="1"/>
    <xf numFmtId="3" fontId="1" fillId="5" borderId="55" xfId="0" applyNumberFormat="1" applyFont="1" applyFill="1" applyBorder="1" applyAlignment="1">
      <alignment horizontal="center" vertical="center" wrapText="1"/>
    </xf>
    <xf numFmtId="3" fontId="1" fillId="5" borderId="56" xfId="0" applyNumberFormat="1" applyFont="1" applyFill="1" applyBorder="1" applyAlignment="1">
      <alignment horizontal="center" vertical="center" wrapText="1"/>
    </xf>
    <xf numFmtId="3" fontId="1" fillId="0" borderId="60" xfId="0" applyNumberFormat="1" applyFont="1" applyFill="1" applyBorder="1"/>
    <xf numFmtId="3" fontId="1" fillId="0" borderId="61" xfId="0" applyNumberFormat="1" applyFont="1" applyFill="1" applyBorder="1"/>
    <xf numFmtId="3" fontId="5" fillId="0" borderId="62" xfId="0" applyNumberFormat="1" applyFont="1" applyFill="1" applyBorder="1"/>
    <xf numFmtId="3" fontId="1" fillId="5" borderId="60" xfId="0" applyNumberFormat="1" applyFont="1" applyFill="1" applyBorder="1"/>
    <xf numFmtId="3" fontId="1" fillId="5" borderId="61" xfId="0" applyNumberFormat="1" applyFont="1" applyFill="1" applyBorder="1"/>
    <xf numFmtId="3" fontId="5" fillId="5" borderId="62" xfId="0" applyNumberFormat="1" applyFont="1" applyFill="1" applyBorder="1"/>
    <xf numFmtId="3" fontId="9" fillId="5" borderId="60" xfId="0" applyNumberFormat="1" applyFont="1" applyFill="1" applyBorder="1"/>
    <xf numFmtId="3" fontId="9" fillId="5" borderId="61" xfId="0" applyNumberFormat="1" applyFont="1" applyFill="1" applyBorder="1"/>
    <xf numFmtId="3" fontId="9" fillId="5" borderId="62" xfId="0" applyNumberFormat="1" applyFont="1" applyFill="1" applyBorder="1"/>
    <xf numFmtId="3" fontId="9" fillId="0" borderId="60" xfId="0" applyNumberFormat="1" applyFont="1" applyFill="1" applyBorder="1"/>
    <xf numFmtId="3" fontId="9" fillId="0" borderId="61" xfId="0" applyNumberFormat="1" applyFont="1" applyFill="1" applyBorder="1"/>
    <xf numFmtId="3" fontId="9" fillId="0" borderId="62" xfId="0" applyNumberFormat="1" applyFont="1" applyFill="1" applyBorder="1"/>
    <xf numFmtId="3" fontId="9" fillId="0" borderId="63" xfId="0" applyNumberFormat="1" applyFont="1" applyFill="1" applyBorder="1"/>
    <xf numFmtId="3" fontId="9" fillId="0" borderId="64" xfId="0" applyNumberFormat="1" applyFont="1" applyFill="1" applyBorder="1"/>
    <xf numFmtId="3" fontId="9" fillId="0" borderId="65" xfId="0" applyNumberFormat="1" applyFont="1" applyFill="1" applyBorder="1"/>
    <xf numFmtId="3" fontId="5" fillId="0" borderId="60" xfId="0" applyNumberFormat="1" applyFont="1" applyFill="1" applyBorder="1"/>
    <xf numFmtId="3" fontId="5" fillId="0" borderId="66" xfId="0" applyNumberFormat="1" applyFont="1" applyFill="1" applyBorder="1"/>
    <xf numFmtId="3" fontId="5" fillId="0" borderId="67" xfId="0" applyNumberFormat="1" applyFont="1" applyFill="1" applyBorder="1"/>
    <xf numFmtId="164" fontId="14" fillId="0" borderId="68" xfId="1" applyNumberFormat="1" applyFont="1" applyBorder="1"/>
    <xf numFmtId="164" fontId="14" fillId="0" borderId="69" xfId="1" applyNumberFormat="1" applyFont="1" applyBorder="1"/>
    <xf numFmtId="164" fontId="14" fillId="0" borderId="70" xfId="1" applyNumberFormat="1" applyFont="1" applyBorder="1"/>
    <xf numFmtId="3" fontId="1" fillId="0" borderId="71" xfId="0" applyNumberFormat="1" applyFont="1" applyFill="1" applyBorder="1"/>
    <xf numFmtId="3" fontId="1" fillId="0" borderId="72" xfId="0" applyNumberFormat="1" applyFont="1" applyFill="1" applyBorder="1"/>
    <xf numFmtId="3" fontId="5" fillId="0" borderId="73" xfId="0" applyNumberFormat="1" applyFont="1" applyFill="1" applyBorder="1"/>
    <xf numFmtId="3" fontId="1" fillId="4" borderId="86" xfId="0" applyNumberFormat="1" applyFont="1" applyFill="1" applyBorder="1" applyAlignment="1">
      <alignment horizontal="center" vertical="center" wrapText="1"/>
    </xf>
    <xf numFmtId="3" fontId="1" fillId="4" borderId="87" xfId="0" applyNumberFormat="1" applyFont="1" applyFill="1" applyBorder="1" applyAlignment="1">
      <alignment horizontal="center" vertical="center" wrapText="1"/>
    </xf>
    <xf numFmtId="3" fontId="1" fillId="0" borderId="89" xfId="0" applyNumberFormat="1" applyFont="1" applyFill="1" applyBorder="1"/>
    <xf numFmtId="3" fontId="5" fillId="0" borderId="90" xfId="0" applyNumberFormat="1" applyFont="1" applyFill="1" applyBorder="1"/>
    <xf numFmtId="3" fontId="1" fillId="4" borderId="60" xfId="0" applyNumberFormat="1" applyFont="1" applyFill="1" applyBorder="1"/>
    <xf numFmtId="3" fontId="1" fillId="4" borderId="66" xfId="0" applyNumberFormat="1" applyFont="1" applyFill="1" applyBorder="1"/>
    <xf numFmtId="3" fontId="5" fillId="4" borderId="90" xfId="0" applyNumberFormat="1" applyFont="1" applyFill="1" applyBorder="1"/>
    <xf numFmtId="3" fontId="1" fillId="0" borderId="66" xfId="0" applyNumberFormat="1" applyFont="1" applyFill="1" applyBorder="1"/>
    <xf numFmtId="3" fontId="9" fillId="4" borderId="60" xfId="0" applyNumberFormat="1" applyFont="1" applyFill="1" applyBorder="1"/>
    <xf numFmtId="3" fontId="9" fillId="4" borderId="66" xfId="0" applyNumberFormat="1" applyFont="1" applyFill="1" applyBorder="1"/>
    <xf numFmtId="3" fontId="9" fillId="4" borderId="90" xfId="0" applyNumberFormat="1" applyFont="1" applyFill="1" applyBorder="1"/>
    <xf numFmtId="3" fontId="9" fillId="0" borderId="66" xfId="0" applyNumberFormat="1" applyFont="1" applyFill="1" applyBorder="1"/>
    <xf numFmtId="3" fontId="9" fillId="0" borderId="90" xfId="0" applyNumberFormat="1" applyFont="1" applyFill="1" applyBorder="1"/>
    <xf numFmtId="3" fontId="9" fillId="0" borderId="91" xfId="0" applyNumberFormat="1" applyFont="1" applyFill="1" applyBorder="1"/>
    <xf numFmtId="3" fontId="9" fillId="0" borderId="92" xfId="0" applyNumberFormat="1" applyFont="1" applyFill="1" applyBorder="1"/>
    <xf numFmtId="9" fontId="14" fillId="0" borderId="93" xfId="1" applyFont="1" applyBorder="1"/>
    <xf numFmtId="9" fontId="14" fillId="0" borderId="94" xfId="1" applyFont="1" applyBorder="1"/>
    <xf numFmtId="164" fontId="14" fillId="0" borderId="93" xfId="1" applyNumberFormat="1" applyFont="1" applyBorder="1"/>
    <xf numFmtId="164" fontId="14" fillId="0" borderId="98" xfId="1" applyNumberFormat="1" applyFont="1" applyBorder="1"/>
    <xf numFmtId="164" fontId="14" fillId="0" borderId="94" xfId="1" applyNumberFormat="1" applyFont="1" applyBorder="1"/>
    <xf numFmtId="4" fontId="1" fillId="0" borderId="60" xfId="0" applyNumberFormat="1" applyFont="1" applyFill="1" applyBorder="1"/>
    <xf numFmtId="3" fontId="1" fillId="6" borderId="99" xfId="0" applyNumberFormat="1" applyFont="1" applyFill="1" applyBorder="1" applyAlignment="1">
      <alignment horizontal="center" vertical="center" wrapText="1"/>
    </xf>
    <xf numFmtId="3" fontId="5" fillId="6" borderId="41" xfId="0" applyNumberFormat="1" applyFont="1" applyFill="1" applyBorder="1" applyAlignment="1">
      <alignment horizontal="center" vertical="center" wrapText="1"/>
    </xf>
    <xf numFmtId="3" fontId="1" fillId="0" borderId="101" xfId="0" applyNumberFormat="1" applyFont="1" applyFill="1" applyBorder="1"/>
    <xf numFmtId="3" fontId="5" fillId="0" borderId="46" xfId="0" applyNumberFormat="1" applyFont="1" applyFill="1" applyBorder="1"/>
    <xf numFmtId="0" fontId="1" fillId="0" borderId="0" xfId="2"/>
    <xf numFmtId="0" fontId="1" fillId="0" borderId="0" xfId="2" applyBorder="1"/>
    <xf numFmtId="0" fontId="12" fillId="0" borderId="0" xfId="2" applyFont="1" applyBorder="1" applyAlignment="1">
      <alignment horizontal="center"/>
    </xf>
    <xf numFmtId="0" fontId="12" fillId="0" borderId="0" xfId="2" applyFont="1" applyBorder="1" applyAlignment="1">
      <alignment horizontal="center" wrapText="1"/>
    </xf>
    <xf numFmtId="3" fontId="1" fillId="4" borderId="86" xfId="2" applyNumberFormat="1" applyFont="1" applyFill="1" applyBorder="1" applyAlignment="1">
      <alignment horizontal="center" vertical="center" wrapText="1"/>
    </xf>
    <xf numFmtId="3" fontId="1" fillId="4" borderId="87" xfId="2" applyNumberFormat="1" applyFont="1" applyFill="1" applyBorder="1" applyAlignment="1">
      <alignment horizontal="center" vertical="center" wrapText="1"/>
    </xf>
    <xf numFmtId="3" fontId="1" fillId="5" borderId="55" xfId="2" applyNumberFormat="1" applyFont="1" applyFill="1" applyBorder="1" applyAlignment="1">
      <alignment horizontal="center" vertical="center" wrapText="1"/>
    </xf>
    <xf numFmtId="3" fontId="1" fillId="5" borderId="56" xfId="2" applyNumberFormat="1" applyFont="1" applyFill="1" applyBorder="1" applyAlignment="1">
      <alignment horizontal="center" vertical="center" wrapText="1"/>
    </xf>
    <xf numFmtId="3" fontId="1" fillId="0" borderId="0" xfId="2" applyNumberFormat="1"/>
    <xf numFmtId="4" fontId="1" fillId="0" borderId="0" xfId="2" applyNumberFormat="1"/>
    <xf numFmtId="3" fontId="13" fillId="0" borderId="28" xfId="2" applyNumberFormat="1" applyFont="1" applyBorder="1"/>
    <xf numFmtId="3" fontId="1" fillId="0" borderId="71" xfId="2" applyNumberFormat="1" applyFont="1" applyFill="1" applyBorder="1"/>
    <xf numFmtId="3" fontId="1" fillId="0" borderId="89" xfId="2" applyNumberFormat="1" applyFont="1" applyFill="1" applyBorder="1"/>
    <xf numFmtId="3" fontId="5" fillId="0" borderId="90" xfId="2" applyNumberFormat="1" applyFont="1" applyFill="1" applyBorder="1"/>
    <xf numFmtId="3" fontId="13" fillId="0" borderId="35" xfId="2" applyNumberFormat="1" applyFont="1" applyFill="1" applyBorder="1"/>
    <xf numFmtId="3" fontId="1" fillId="0" borderId="60" xfId="2" applyNumberFormat="1" applyFont="1" applyFill="1" applyBorder="1"/>
    <xf numFmtId="3" fontId="1" fillId="0" borderId="61" xfId="2" applyNumberFormat="1" applyFont="1" applyFill="1" applyBorder="1"/>
    <xf numFmtId="3" fontId="5" fillId="0" borderId="62" xfId="2" applyNumberFormat="1" applyFont="1" applyFill="1" applyBorder="1"/>
    <xf numFmtId="3" fontId="13" fillId="4" borderId="29" xfId="2" applyNumberFormat="1" applyFont="1" applyFill="1" applyBorder="1"/>
    <xf numFmtId="3" fontId="1" fillId="4" borderId="60" xfId="2" applyNumberFormat="1" applyFont="1" applyFill="1" applyBorder="1"/>
    <xf numFmtId="3" fontId="1" fillId="4" borderId="66" xfId="2" applyNumberFormat="1" applyFont="1" applyFill="1" applyBorder="1"/>
    <xf numFmtId="3" fontId="5" fillId="4" borderId="90" xfId="2" applyNumberFormat="1" applyFont="1" applyFill="1" applyBorder="1"/>
    <xf numFmtId="3" fontId="13" fillId="5" borderId="35" xfId="2" applyNumberFormat="1" applyFont="1" applyFill="1" applyBorder="1"/>
    <xf numFmtId="3" fontId="1" fillId="5" borderId="60" xfId="2" applyNumberFormat="1" applyFont="1" applyFill="1" applyBorder="1"/>
    <xf numFmtId="3" fontId="1" fillId="5" borderId="61" xfId="2" applyNumberFormat="1" applyFont="1" applyFill="1" applyBorder="1"/>
    <xf numFmtId="3" fontId="5" fillId="5" borderId="62" xfId="2" applyNumberFormat="1" applyFont="1" applyFill="1" applyBorder="1"/>
    <xf numFmtId="3" fontId="13" fillId="0" borderId="29" xfId="2" applyNumberFormat="1" applyFont="1" applyBorder="1"/>
    <xf numFmtId="3" fontId="1" fillId="0" borderId="66" xfId="2" applyNumberFormat="1" applyFont="1" applyFill="1" applyBorder="1"/>
    <xf numFmtId="3" fontId="13" fillId="0" borderId="35" xfId="2" applyNumberFormat="1" applyFont="1" applyBorder="1"/>
    <xf numFmtId="3" fontId="5" fillId="0" borderId="29" xfId="2" applyNumberFormat="1" applyFont="1" applyFill="1" applyBorder="1"/>
    <xf numFmtId="3" fontId="5" fillId="0" borderId="35" xfId="2" applyNumberFormat="1" applyFont="1" applyFill="1" applyBorder="1"/>
    <xf numFmtId="3" fontId="9" fillId="4" borderId="29" xfId="2" applyNumberFormat="1" applyFont="1" applyFill="1" applyBorder="1" applyAlignment="1">
      <alignment horizontal="left" indent="2"/>
    </xf>
    <xf numFmtId="3" fontId="9" fillId="4" borderId="60" xfId="2" applyNumberFormat="1" applyFont="1" applyFill="1" applyBorder="1"/>
    <xf numFmtId="3" fontId="9" fillId="4" borderId="66" xfId="2" applyNumberFormat="1" applyFont="1" applyFill="1" applyBorder="1"/>
    <xf numFmtId="3" fontId="9" fillId="4" borderId="90" xfId="2" applyNumberFormat="1" applyFont="1" applyFill="1" applyBorder="1"/>
    <xf numFmtId="3" fontId="9" fillId="5" borderId="35" xfId="2" applyNumberFormat="1" applyFont="1" applyFill="1" applyBorder="1" applyAlignment="1">
      <alignment horizontal="left" indent="2"/>
    </xf>
    <xf numFmtId="3" fontId="9" fillId="5" borderId="60" xfId="2" applyNumberFormat="1" applyFont="1" applyFill="1" applyBorder="1"/>
    <xf numFmtId="3" fontId="9" fillId="5" borderId="61" xfId="2" applyNumberFormat="1" applyFont="1" applyFill="1" applyBorder="1"/>
    <xf numFmtId="3" fontId="9" fillId="5" borderId="62" xfId="2" applyNumberFormat="1" applyFont="1" applyFill="1" applyBorder="1"/>
    <xf numFmtId="3" fontId="9" fillId="0" borderId="29" xfId="2" applyNumberFormat="1" applyFont="1" applyBorder="1" applyAlignment="1">
      <alignment horizontal="left" indent="2"/>
    </xf>
    <xf numFmtId="3" fontId="9" fillId="0" borderId="60" xfId="2" applyNumberFormat="1" applyFont="1" applyFill="1" applyBorder="1"/>
    <xf numFmtId="3" fontId="9" fillId="0" borderId="66" xfId="2" applyNumberFormat="1" applyFont="1" applyFill="1" applyBorder="1"/>
    <xf numFmtId="3" fontId="9" fillId="0" borderId="90" xfId="2" applyNumberFormat="1" applyFont="1" applyFill="1" applyBorder="1"/>
    <xf numFmtId="3" fontId="9" fillId="0" borderId="35" xfId="2" applyNumberFormat="1" applyFont="1" applyBorder="1" applyAlignment="1">
      <alignment horizontal="left" indent="2"/>
    </xf>
    <xf numFmtId="3" fontId="9" fillId="0" borderId="61" xfId="2" applyNumberFormat="1" applyFont="1" applyFill="1" applyBorder="1"/>
    <xf numFmtId="3" fontId="9" fillId="0" borderId="62" xfId="2" applyNumberFormat="1" applyFont="1" applyFill="1" applyBorder="1"/>
    <xf numFmtId="3" fontId="9" fillId="0" borderId="30" xfId="2" applyNumberFormat="1" applyFont="1" applyBorder="1" applyAlignment="1">
      <alignment horizontal="left" indent="2"/>
    </xf>
    <xf numFmtId="3" fontId="9" fillId="0" borderId="63" xfId="2" applyNumberFormat="1" applyFont="1" applyFill="1" applyBorder="1"/>
    <xf numFmtId="3" fontId="9" fillId="0" borderId="91" xfId="2" applyNumberFormat="1" applyFont="1" applyFill="1" applyBorder="1"/>
    <xf numFmtId="3" fontId="9" fillId="0" borderId="92" xfId="2" applyNumberFormat="1" applyFont="1" applyFill="1" applyBorder="1"/>
    <xf numFmtId="3" fontId="9" fillId="0" borderId="36" xfId="2" applyNumberFormat="1" applyFont="1" applyBorder="1" applyAlignment="1">
      <alignment horizontal="left" indent="2"/>
    </xf>
    <xf numFmtId="3" fontId="9" fillId="0" borderId="64" xfId="2" applyNumberFormat="1" applyFont="1" applyFill="1" applyBorder="1"/>
    <xf numFmtId="3" fontId="9" fillId="0" borderId="65" xfId="2" applyNumberFormat="1" applyFont="1" applyFill="1" applyBorder="1"/>
    <xf numFmtId="3" fontId="5" fillId="0" borderId="29" xfId="2" applyNumberFormat="1" applyFont="1" applyBorder="1"/>
    <xf numFmtId="3" fontId="5" fillId="0" borderId="60" xfId="2" applyNumberFormat="1" applyFont="1" applyFill="1" applyBorder="1"/>
    <xf numFmtId="3" fontId="5" fillId="0" borderId="35" xfId="2" applyNumberFormat="1" applyFont="1" applyBorder="1"/>
    <xf numFmtId="3" fontId="5" fillId="0" borderId="66" xfId="2" applyNumberFormat="1" applyFont="1" applyFill="1" applyBorder="1"/>
    <xf numFmtId="3" fontId="5" fillId="0" borderId="67" xfId="2" applyNumberFormat="1" applyFont="1" applyFill="1" applyBorder="1"/>
    <xf numFmtId="9" fontId="0" fillId="0" borderId="0" xfId="1" applyFont="1" applyBorder="1"/>
    <xf numFmtId="3" fontId="5" fillId="6" borderId="40" xfId="2" applyNumberFormat="1" applyFont="1" applyFill="1" applyBorder="1" applyAlignment="1">
      <alignment horizontal="center" vertical="center" wrapText="1"/>
    </xf>
    <xf numFmtId="3" fontId="1" fillId="6" borderId="40" xfId="2" applyNumberFormat="1" applyFont="1" applyFill="1" applyBorder="1" applyAlignment="1">
      <alignment horizontal="center" vertical="center" wrapText="1"/>
    </xf>
    <xf numFmtId="3" fontId="5" fillId="6" borderId="41" xfId="2" applyNumberFormat="1" applyFont="1" applyFill="1" applyBorder="1" applyAlignment="1">
      <alignment horizontal="center" vertical="center"/>
    </xf>
    <xf numFmtId="3" fontId="13" fillId="0" borderId="38" xfId="2" applyNumberFormat="1" applyFont="1" applyBorder="1"/>
    <xf numFmtId="3" fontId="1" fillId="0" borderId="72" xfId="2" applyNumberFormat="1" applyFont="1" applyFill="1" applyBorder="1"/>
    <xf numFmtId="3" fontId="5" fillId="0" borderId="73" xfId="2" applyNumberFormat="1" applyFont="1" applyFill="1" applyBorder="1"/>
    <xf numFmtId="3" fontId="13" fillId="0" borderId="44" xfId="2" applyNumberFormat="1" applyFont="1" applyBorder="1"/>
    <xf numFmtId="3" fontId="1" fillId="0" borderId="45" xfId="2" applyNumberFormat="1" applyFont="1" applyFill="1" applyBorder="1"/>
    <xf numFmtId="3" fontId="5" fillId="0" borderId="45" xfId="2" applyNumberFormat="1" applyFont="1" applyFill="1" applyBorder="1"/>
    <xf numFmtId="3" fontId="1" fillId="2" borderId="45" xfId="2" applyNumberFormat="1" applyFont="1" applyFill="1" applyBorder="1"/>
    <xf numFmtId="3" fontId="5" fillId="2" borderId="46" xfId="2" applyNumberFormat="1" applyFont="1" applyFill="1" applyBorder="1"/>
    <xf numFmtId="3" fontId="13" fillId="6" borderId="47" xfId="2" applyNumberFormat="1" applyFont="1" applyFill="1" applyBorder="1"/>
    <xf numFmtId="3" fontId="1" fillId="6" borderId="45" xfId="2" applyNumberFormat="1" applyFont="1" applyFill="1" applyBorder="1"/>
    <xf numFmtId="3" fontId="5" fillId="6" borderId="45" xfId="2" applyNumberFormat="1" applyFont="1" applyFill="1" applyBorder="1"/>
    <xf numFmtId="3" fontId="5" fillId="6" borderId="46" xfId="2" applyNumberFormat="1" applyFont="1" applyFill="1" applyBorder="1"/>
    <xf numFmtId="3" fontId="13" fillId="0" borderId="47" xfId="2" applyNumberFormat="1" applyFont="1" applyBorder="1"/>
    <xf numFmtId="3" fontId="5" fillId="0" borderId="47" xfId="2" applyNumberFormat="1" applyFont="1" applyFill="1" applyBorder="1"/>
    <xf numFmtId="3" fontId="9" fillId="6" borderId="47" xfId="2" applyNumberFormat="1" applyFont="1" applyFill="1" applyBorder="1" applyAlignment="1">
      <alignment horizontal="left" indent="2"/>
    </xf>
    <xf numFmtId="3" fontId="9" fillId="6" borderId="45" xfId="2" applyNumberFormat="1" applyFont="1" applyFill="1" applyBorder="1"/>
    <xf numFmtId="3" fontId="9" fillId="6" borderId="46" xfId="2" applyNumberFormat="1" applyFont="1" applyFill="1" applyBorder="1"/>
    <xf numFmtId="3" fontId="9" fillId="0" borderId="47" xfId="2" applyNumberFormat="1" applyFont="1" applyBorder="1" applyAlignment="1">
      <alignment horizontal="left" indent="2"/>
    </xf>
    <xf numFmtId="3" fontId="9" fillId="0" borderId="45" xfId="2" applyNumberFormat="1" applyFont="1" applyFill="1" applyBorder="1"/>
    <xf numFmtId="3" fontId="9" fillId="2" borderId="45" xfId="2" applyNumberFormat="1" applyFont="1" applyFill="1" applyBorder="1"/>
    <xf numFmtId="3" fontId="9" fillId="2" borderId="46" xfId="2" applyNumberFormat="1" applyFont="1" applyFill="1" applyBorder="1"/>
    <xf numFmtId="3" fontId="5" fillId="0" borderId="48" xfId="2" applyNumberFormat="1" applyFont="1" applyBorder="1"/>
    <xf numFmtId="3" fontId="5" fillId="0" borderId="49" xfId="2" applyNumberFormat="1" applyFont="1" applyFill="1" applyBorder="1"/>
    <xf numFmtId="3" fontId="5" fillId="2" borderId="49" xfId="2" applyNumberFormat="1" applyFont="1" applyFill="1" applyBorder="1"/>
    <xf numFmtId="3" fontId="5" fillId="2" borderId="50" xfId="2" applyNumberFormat="1" applyFont="1" applyFill="1" applyBorder="1"/>
    <xf numFmtId="3" fontId="1" fillId="0" borderId="0" xfId="2" applyNumberFormat="1" applyFont="1"/>
    <xf numFmtId="4" fontId="5" fillId="0" borderId="0" xfId="2" applyNumberFormat="1" applyFont="1" applyFill="1" applyAlignment="1">
      <alignment horizontal="centerContinuous" vertical="center"/>
    </xf>
    <xf numFmtId="4" fontId="1" fillId="0" borderId="0" xfId="2" applyNumberFormat="1" applyFill="1"/>
    <xf numFmtId="3" fontId="5" fillId="0" borderId="0" xfId="2" applyNumberFormat="1" applyFont="1" applyFill="1"/>
    <xf numFmtId="3" fontId="9" fillId="0" borderId="0" xfId="2" applyNumberFormat="1" applyFont="1" applyFill="1"/>
    <xf numFmtId="9" fontId="0" fillId="0" borderId="0" xfId="1" applyFont="1" applyFill="1"/>
    <xf numFmtId="3" fontId="1" fillId="0" borderId="0" xfId="2" applyNumberFormat="1" applyFont="1" applyBorder="1"/>
    <xf numFmtId="3" fontId="1" fillId="0" borderId="0" xfId="2" applyNumberFormat="1" applyFont="1" applyFill="1"/>
    <xf numFmtId="165" fontId="1" fillId="0" borderId="0" xfId="2" applyNumberFormat="1"/>
    <xf numFmtId="3" fontId="1" fillId="0" borderId="0" xfId="2" applyNumberFormat="1" applyFill="1"/>
    <xf numFmtId="165" fontId="1" fillId="0" borderId="0" xfId="2" applyNumberFormat="1" applyFill="1"/>
    <xf numFmtId="3" fontId="1" fillId="6" borderId="99" xfId="2" applyNumberFormat="1" applyFont="1" applyFill="1" applyBorder="1" applyAlignment="1">
      <alignment horizontal="center" vertical="center" wrapText="1"/>
    </xf>
    <xf numFmtId="3" fontId="5" fillId="6" borderId="41" xfId="2" applyNumberFormat="1" applyFont="1" applyFill="1" applyBorder="1" applyAlignment="1">
      <alignment horizontal="center" vertical="center" wrapText="1"/>
    </xf>
    <xf numFmtId="3" fontId="1" fillId="0" borderId="0" xfId="2" applyNumberFormat="1" applyFont="1" applyFill="1" applyBorder="1" applyAlignment="1">
      <alignment horizontal="center" vertical="center" wrapText="1"/>
    </xf>
    <xf numFmtId="0" fontId="1" fillId="0" borderId="0" xfId="2" applyFill="1" applyBorder="1" applyAlignment="1"/>
    <xf numFmtId="3" fontId="1" fillId="2" borderId="101" xfId="2" applyNumberFormat="1" applyFont="1" applyFill="1" applyBorder="1"/>
    <xf numFmtId="3" fontId="1" fillId="0" borderId="0" xfId="2" applyNumberFormat="1" applyFont="1" applyFill="1" applyBorder="1"/>
    <xf numFmtId="3" fontId="1" fillId="6" borderId="101" xfId="2" applyNumberFormat="1" applyFont="1" applyFill="1" applyBorder="1"/>
    <xf numFmtId="3" fontId="1" fillId="0" borderId="101" xfId="2" applyNumberFormat="1" applyFont="1" applyFill="1" applyBorder="1"/>
    <xf numFmtId="3" fontId="5" fillId="0" borderId="46" xfId="2" applyNumberFormat="1" applyFont="1" applyFill="1" applyBorder="1"/>
    <xf numFmtId="3" fontId="9" fillId="0" borderId="0" xfId="2" applyNumberFormat="1" applyFont="1" applyFill="1" applyBorder="1"/>
    <xf numFmtId="3" fontId="5" fillId="0" borderId="102" xfId="2" applyNumberFormat="1" applyFont="1" applyFill="1" applyBorder="1"/>
    <xf numFmtId="3" fontId="5" fillId="0" borderId="50" xfId="2" applyNumberFormat="1" applyFont="1" applyFill="1" applyBorder="1"/>
    <xf numFmtId="3" fontId="5" fillId="0" borderId="0" xfId="2" applyNumberFormat="1" applyFont="1" applyFill="1" applyBorder="1"/>
    <xf numFmtId="164" fontId="14" fillId="0" borderId="52" xfId="1" applyNumberFormat="1" applyFont="1" applyFill="1" applyBorder="1"/>
    <xf numFmtId="164" fontId="14" fillId="0" borderId="53" xfId="1" applyNumberFormat="1" applyFont="1" applyFill="1" applyBorder="1"/>
    <xf numFmtId="164" fontId="14" fillId="0" borderId="0" xfId="1" applyNumberFormat="1" applyFont="1" applyFill="1" applyBorder="1"/>
    <xf numFmtId="167" fontId="9" fillId="5" borderId="62" xfId="2" applyNumberFormat="1" applyFont="1" applyFill="1" applyBorder="1"/>
    <xf numFmtId="168" fontId="1" fillId="0" borderId="0" xfId="0" applyNumberFormat="1" applyFont="1" applyFill="1"/>
    <xf numFmtId="0" fontId="16" fillId="0" borderId="0" xfId="3" applyFill="1" applyAlignment="1" applyProtection="1">
      <alignment horizontal="center"/>
    </xf>
    <xf numFmtId="0" fontId="6" fillId="0" borderId="0" xfId="0" applyFont="1" applyFill="1"/>
    <xf numFmtId="0" fontId="6" fillId="0" borderId="0" xfId="0" applyFont="1" applyFill="1" applyAlignment="1">
      <alignment vertical="center"/>
    </xf>
    <xf numFmtId="0" fontId="17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Continuous" vertical="center"/>
    </xf>
    <xf numFmtId="0" fontId="6" fillId="0" borderId="0" xfId="0" applyFont="1" applyFill="1" applyAlignment="1">
      <alignment horizontal="center" vertical="center"/>
    </xf>
    <xf numFmtId="0" fontId="16" fillId="0" borderId="0" xfId="3" applyFill="1" applyAlignment="1" applyProtection="1">
      <alignment horizontal="center" vertical="center"/>
    </xf>
    <xf numFmtId="0" fontId="0" fillId="0" borderId="0" xfId="0" applyFill="1"/>
    <xf numFmtId="3" fontId="18" fillId="0" borderId="0" xfId="0" applyNumberFormat="1" applyFont="1" applyFill="1" applyBorder="1"/>
    <xf numFmtId="0" fontId="0" fillId="0" borderId="0" xfId="0" applyFill="1" applyBorder="1"/>
    <xf numFmtId="3" fontId="0" fillId="0" borderId="0" xfId="0" applyNumberFormat="1" applyFill="1"/>
    <xf numFmtId="0" fontId="19" fillId="0" borderId="0" xfId="0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169" fontId="0" fillId="0" borderId="0" xfId="0" applyNumberFormat="1" applyFill="1"/>
    <xf numFmtId="3" fontId="1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vertical="top" textRotation="90"/>
    </xf>
    <xf numFmtId="3" fontId="21" fillId="0" borderId="0" xfId="0" applyNumberFormat="1" applyFont="1" applyFill="1" applyBorder="1" applyAlignment="1">
      <alignment vertical="justify" textRotation="90"/>
    </xf>
    <xf numFmtId="0" fontId="18" fillId="0" borderId="0" xfId="0" applyFont="1" applyFill="1" applyBorder="1" applyAlignment="1">
      <alignment horizontal="right"/>
    </xf>
    <xf numFmtId="3" fontId="13" fillId="0" borderId="47" xfId="0" applyNumberFormat="1" applyFont="1" applyFill="1" applyBorder="1"/>
    <xf numFmtId="3" fontId="13" fillId="0" borderId="103" xfId="0" applyNumberFormat="1" applyFont="1" applyFill="1" applyBorder="1"/>
    <xf numFmtId="3" fontId="13" fillId="0" borderId="103" xfId="0" applyNumberFormat="1" applyFont="1" applyBorder="1"/>
    <xf numFmtId="3" fontId="23" fillId="0" borderId="103" xfId="0" applyNumberFormat="1" applyFont="1" applyFill="1" applyBorder="1"/>
    <xf numFmtId="3" fontId="9" fillId="6" borderId="104" xfId="0" applyNumberFormat="1" applyFont="1" applyFill="1" applyBorder="1"/>
    <xf numFmtId="3" fontId="9" fillId="0" borderId="103" xfId="0" applyNumberFormat="1" applyFont="1" applyBorder="1" applyAlignment="1">
      <alignment horizontal="left" indent="2"/>
    </xf>
    <xf numFmtId="3" fontId="9" fillId="0" borderId="105" xfId="0" applyNumberFormat="1" applyFont="1" applyBorder="1" applyAlignment="1">
      <alignment horizontal="left" indent="2"/>
    </xf>
    <xf numFmtId="0" fontId="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165" fontId="1" fillId="10" borderId="0" xfId="0" applyNumberFormat="1" applyFont="1" applyFill="1"/>
    <xf numFmtId="3" fontId="25" fillId="6" borderId="45" xfId="0" applyNumberFormat="1" applyFont="1" applyFill="1" applyBorder="1"/>
    <xf numFmtId="3" fontId="25" fillId="0" borderId="45" xfId="0" applyNumberFormat="1" applyFont="1" applyFill="1" applyBorder="1"/>
    <xf numFmtId="171" fontId="0" fillId="10" borderId="0" xfId="0" applyNumberFormat="1" applyFill="1"/>
    <xf numFmtId="3" fontId="5" fillId="0" borderId="106" xfId="0" applyNumberFormat="1" applyFont="1" applyBorder="1"/>
    <xf numFmtId="3" fontId="1" fillId="4" borderId="90" xfId="0" applyNumberFormat="1" applyFont="1" applyFill="1" applyBorder="1"/>
    <xf numFmtId="3" fontId="1" fillId="0" borderId="90" xfId="0" applyNumberFormat="1" applyFont="1" applyFill="1" applyBorder="1"/>
    <xf numFmtId="3" fontId="1" fillId="0" borderId="63" xfId="0" applyNumberFormat="1" applyFont="1" applyFill="1" applyBorder="1"/>
    <xf numFmtId="3" fontId="1" fillId="0" borderId="91" xfId="0" applyNumberFormat="1" applyFont="1" applyFill="1" applyBorder="1"/>
    <xf numFmtId="3" fontId="1" fillId="0" borderId="92" xfId="0" applyNumberFormat="1" applyFont="1" applyFill="1" applyBorder="1"/>
    <xf numFmtId="9" fontId="26" fillId="0" borderId="31" xfId="1" applyFont="1" applyBorder="1"/>
    <xf numFmtId="9" fontId="26" fillId="0" borderId="93" xfId="1" applyFont="1" applyBorder="1"/>
    <xf numFmtId="9" fontId="26" fillId="0" borderId="94" xfId="1" applyFont="1" applyBorder="1"/>
    <xf numFmtId="164" fontId="26" fillId="0" borderId="93" xfId="1" applyNumberFormat="1" applyFont="1" applyBorder="1"/>
    <xf numFmtId="164" fontId="26" fillId="0" borderId="98" xfId="1" applyNumberFormat="1" applyFont="1" applyBorder="1"/>
    <xf numFmtId="164" fontId="26" fillId="0" borderId="94" xfId="1" applyNumberFormat="1" applyFont="1" applyBorder="1"/>
    <xf numFmtId="3" fontId="5" fillId="0" borderId="92" xfId="0" applyNumberFormat="1" applyFont="1" applyFill="1" applyBorder="1"/>
    <xf numFmtId="3" fontId="5" fillId="0" borderId="107" xfId="0" applyNumberFormat="1" applyFont="1" applyFill="1" applyBorder="1"/>
    <xf numFmtId="168" fontId="1" fillId="0" borderId="0" xfId="0" applyNumberFormat="1" applyFont="1"/>
    <xf numFmtId="168" fontId="1" fillId="0" borderId="0" xfId="1" applyNumberFormat="1" applyFont="1"/>
    <xf numFmtId="168" fontId="1" fillId="0" borderId="0" xfId="1" applyNumberFormat="1" applyFont="1" applyFill="1"/>
    <xf numFmtId="4" fontId="1" fillId="0" borderId="0" xfId="0" applyNumberFormat="1" applyFont="1"/>
    <xf numFmtId="4" fontId="1" fillId="0" borderId="0" xfId="1" applyNumberFormat="1" applyFont="1"/>
    <xf numFmtId="43" fontId="1" fillId="11" borderId="0" xfId="7" applyFont="1" applyFill="1"/>
    <xf numFmtId="172" fontId="1" fillId="0" borderId="0" xfId="2" applyNumberFormat="1"/>
    <xf numFmtId="43" fontId="1" fillId="0" borderId="0" xfId="7" applyFont="1"/>
    <xf numFmtId="43" fontId="10" fillId="0" borderId="0" xfId="7" applyFont="1"/>
    <xf numFmtId="3" fontId="11" fillId="9" borderId="39" xfId="2" applyNumberFormat="1" applyFont="1" applyFill="1" applyBorder="1" applyAlignment="1">
      <alignment horizontal="center" vertical="center" wrapText="1"/>
    </xf>
    <xf numFmtId="3" fontId="11" fillId="9" borderId="42" xfId="2" applyNumberFormat="1" applyFont="1" applyFill="1" applyBorder="1" applyAlignment="1">
      <alignment horizontal="center" vertical="center" wrapText="1"/>
    </xf>
    <xf numFmtId="165" fontId="5" fillId="4" borderId="57" xfId="2" applyNumberFormat="1" applyFont="1" applyFill="1" applyBorder="1" applyAlignment="1">
      <alignment horizontal="center"/>
    </xf>
    <xf numFmtId="165" fontId="5" fillId="4" borderId="58" xfId="2" applyNumberFormat="1" applyFont="1" applyFill="1" applyBorder="1" applyAlignment="1">
      <alignment horizontal="center"/>
    </xf>
    <xf numFmtId="165" fontId="5" fillId="4" borderId="88" xfId="2" applyNumberFormat="1" applyFont="1" applyFill="1" applyBorder="1" applyAlignment="1">
      <alignment horizontal="center"/>
    </xf>
    <xf numFmtId="165" fontId="5" fillId="5" borderId="57" xfId="2" applyNumberFormat="1" applyFont="1" applyFill="1" applyBorder="1" applyAlignment="1">
      <alignment horizontal="center"/>
    </xf>
    <xf numFmtId="165" fontId="5" fillId="5" borderId="58" xfId="2" applyNumberFormat="1" applyFont="1" applyFill="1" applyBorder="1" applyAlignment="1">
      <alignment horizontal="center"/>
    </xf>
    <xf numFmtId="165" fontId="5" fillId="5" borderId="59" xfId="2" applyNumberFormat="1" applyFont="1" applyFill="1" applyBorder="1" applyAlignment="1">
      <alignment horizontal="center"/>
    </xf>
    <xf numFmtId="165" fontId="5" fillId="6" borderId="57" xfId="2" applyNumberFormat="1" applyFont="1" applyFill="1" applyBorder="1" applyAlignment="1">
      <alignment horizontal="center"/>
    </xf>
    <xf numFmtId="165" fontId="5" fillId="6" borderId="58" xfId="2" applyNumberFormat="1" applyFont="1" applyFill="1" applyBorder="1" applyAlignment="1">
      <alignment horizontal="center"/>
    </xf>
    <xf numFmtId="165" fontId="5" fillId="6" borderId="100" xfId="2" applyNumberFormat="1" applyFont="1" applyFill="1" applyBorder="1" applyAlignment="1">
      <alignment horizontal="center"/>
    </xf>
    <xf numFmtId="3" fontId="1" fillId="0" borderId="95" xfId="2" applyNumberFormat="1" applyFont="1" applyFill="1" applyBorder="1" applyAlignment="1">
      <alignment horizontal="center"/>
    </xf>
    <xf numFmtId="3" fontId="1" fillId="0" borderId="96" xfId="2" applyNumberFormat="1" applyFont="1" applyFill="1" applyBorder="1" applyAlignment="1">
      <alignment horizontal="center"/>
    </xf>
    <xf numFmtId="3" fontId="1" fillId="0" borderId="97" xfId="2" applyNumberFormat="1" applyFont="1" applyFill="1" applyBorder="1" applyAlignment="1">
      <alignment horizontal="center"/>
    </xf>
    <xf numFmtId="3" fontId="11" fillId="9" borderId="26" xfId="2" applyNumberFormat="1" applyFont="1" applyFill="1" applyBorder="1" applyAlignment="1">
      <alignment horizontal="center" vertical="center"/>
    </xf>
    <xf numFmtId="3" fontId="11" fillId="9" borderId="32" xfId="2" applyNumberFormat="1" applyFont="1" applyFill="1" applyBorder="1" applyAlignment="1">
      <alignment horizontal="center" vertical="center"/>
    </xf>
    <xf numFmtId="3" fontId="11" fillId="9" borderId="33" xfId="2" applyNumberFormat="1" applyFont="1" applyFill="1" applyBorder="1" applyAlignment="1">
      <alignment horizontal="center" vertical="center"/>
    </xf>
    <xf numFmtId="3" fontId="11" fillId="9" borderId="34" xfId="2" applyNumberFormat="1" applyFont="1" applyFill="1" applyBorder="1" applyAlignment="1">
      <alignment horizontal="center" vertical="center"/>
    </xf>
    <xf numFmtId="3" fontId="11" fillId="8" borderId="26" xfId="2" applyNumberFormat="1" applyFont="1" applyFill="1" applyBorder="1" applyAlignment="1">
      <alignment horizontal="center" vertical="center" wrapText="1"/>
    </xf>
    <xf numFmtId="3" fontId="11" fillId="8" borderId="27" xfId="2" applyNumberFormat="1" applyFont="1" applyFill="1" applyBorder="1" applyAlignment="1">
      <alignment horizontal="center" vertical="center" wrapText="1"/>
    </xf>
    <xf numFmtId="3" fontId="11" fillId="8" borderId="33" xfId="2" applyNumberFormat="1" applyFont="1" applyFill="1" applyBorder="1" applyAlignment="1">
      <alignment horizontal="center" vertical="center" wrapText="1"/>
    </xf>
    <xf numFmtId="3" fontId="11" fillId="8" borderId="34" xfId="2" applyNumberFormat="1" applyFont="1" applyFill="1" applyBorder="1" applyAlignment="1">
      <alignment horizontal="center" vertical="center" wrapText="1"/>
    </xf>
    <xf numFmtId="3" fontId="1" fillId="0" borderId="74" xfId="2" applyNumberFormat="1" applyFont="1" applyFill="1" applyBorder="1" applyAlignment="1">
      <alignment horizontal="center"/>
    </xf>
    <xf numFmtId="3" fontId="1" fillId="0" borderId="75" xfId="2" applyNumberFormat="1" applyFont="1" applyFill="1" applyBorder="1" applyAlignment="1">
      <alignment horizontal="center"/>
    </xf>
    <xf numFmtId="3" fontId="1" fillId="0" borderId="76" xfId="2" applyNumberFormat="1" applyFont="1" applyFill="1" applyBorder="1" applyAlignment="1">
      <alignment horizontal="center"/>
    </xf>
    <xf numFmtId="3" fontId="1" fillId="0" borderId="78" xfId="2" applyNumberFormat="1" applyFont="1" applyFill="1" applyBorder="1" applyAlignment="1">
      <alignment horizontal="center"/>
    </xf>
    <xf numFmtId="3" fontId="1" fillId="0" borderId="79" xfId="2" applyNumberFormat="1" applyFont="1" applyFill="1" applyBorder="1" applyAlignment="1">
      <alignment horizontal="center"/>
    </xf>
    <xf numFmtId="3" fontId="1" fillId="0" borderId="80" xfId="2" applyNumberFormat="1" applyFont="1" applyFill="1" applyBorder="1" applyAlignment="1">
      <alignment horizontal="center"/>
    </xf>
    <xf numFmtId="3" fontId="1" fillId="0" borderId="82" xfId="2" applyNumberFormat="1" applyFont="1" applyFill="1" applyBorder="1" applyAlignment="1">
      <alignment horizontal="center"/>
    </xf>
    <xf numFmtId="3" fontId="1" fillId="0" borderId="83" xfId="2" applyNumberFormat="1" applyFont="1" applyFill="1" applyBorder="1" applyAlignment="1">
      <alignment horizontal="center"/>
    </xf>
    <xf numFmtId="3" fontId="1" fillId="0" borderId="84" xfId="2" applyNumberFormat="1" applyFont="1" applyFill="1" applyBorder="1" applyAlignment="1">
      <alignment horizontal="center"/>
    </xf>
    <xf numFmtId="3" fontId="1" fillId="0" borderId="77" xfId="2" applyNumberFormat="1" applyFont="1" applyFill="1" applyBorder="1" applyAlignment="1">
      <alignment horizontal="center"/>
    </xf>
    <xf numFmtId="3" fontId="1" fillId="0" borderId="81" xfId="2" applyNumberFormat="1" applyFont="1" applyFill="1" applyBorder="1" applyAlignment="1">
      <alignment horizontal="center"/>
    </xf>
    <xf numFmtId="3" fontId="1" fillId="0" borderId="85" xfId="2" applyNumberFormat="1" applyFont="1" applyFill="1" applyBorder="1" applyAlignment="1">
      <alignment horizontal="center"/>
    </xf>
    <xf numFmtId="165" fontId="5" fillId="6" borderId="1" xfId="2" applyNumberFormat="1" applyFont="1" applyFill="1" applyBorder="1" applyAlignment="1">
      <alignment horizontal="center"/>
    </xf>
    <xf numFmtId="165" fontId="5" fillId="6" borderId="43" xfId="2" applyNumberFormat="1" applyFont="1" applyFill="1" applyBorder="1" applyAlignment="1">
      <alignment horizontal="center"/>
    </xf>
    <xf numFmtId="3" fontId="11" fillId="7" borderId="26" xfId="2" applyNumberFormat="1" applyFont="1" applyFill="1" applyBorder="1" applyAlignment="1">
      <alignment horizontal="center" vertical="center" wrapText="1"/>
    </xf>
    <xf numFmtId="3" fontId="11" fillId="7" borderId="27" xfId="2" applyNumberFormat="1" applyFont="1" applyFill="1" applyBorder="1" applyAlignment="1">
      <alignment horizontal="center" vertical="center" wrapText="1"/>
    </xf>
    <xf numFmtId="3" fontId="11" fillId="7" borderId="33" xfId="2" applyNumberFormat="1" applyFont="1" applyFill="1" applyBorder="1" applyAlignment="1">
      <alignment horizontal="center" vertical="center" wrapText="1"/>
    </xf>
    <xf numFmtId="3" fontId="11" fillId="7" borderId="34" xfId="2" applyNumberFormat="1" applyFont="1" applyFill="1" applyBorder="1" applyAlignment="1">
      <alignment horizontal="center" vertical="center" wrapText="1"/>
    </xf>
    <xf numFmtId="3" fontId="11" fillId="7" borderId="39" xfId="2" applyNumberFormat="1" applyFont="1" applyFill="1" applyBorder="1" applyAlignment="1">
      <alignment horizontal="center" vertical="center" wrapText="1"/>
    </xf>
    <xf numFmtId="3" fontId="11" fillId="7" borderId="42" xfId="2" applyNumberFormat="1" applyFont="1" applyFill="1" applyBorder="1" applyAlignment="1">
      <alignment horizontal="center" vertical="center" wrapText="1"/>
    </xf>
    <xf numFmtId="3" fontId="11" fillId="9" borderId="26" xfId="2" applyNumberFormat="1" applyFont="1" applyFill="1" applyBorder="1" applyAlignment="1">
      <alignment horizontal="center" vertical="center" wrapText="1"/>
    </xf>
    <xf numFmtId="3" fontId="11" fillId="9" borderId="27" xfId="2" applyNumberFormat="1" applyFont="1" applyFill="1" applyBorder="1" applyAlignment="1">
      <alignment horizontal="center" vertical="center" wrapText="1"/>
    </xf>
    <xf numFmtId="3" fontId="11" fillId="9" borderId="33" xfId="2" applyNumberFormat="1" applyFont="1" applyFill="1" applyBorder="1" applyAlignment="1">
      <alignment horizontal="center" vertical="center" wrapText="1"/>
    </xf>
    <xf numFmtId="3" fontId="11" fillId="9" borderId="34" xfId="2" applyNumberFormat="1" applyFont="1" applyFill="1" applyBorder="1" applyAlignment="1">
      <alignment horizontal="center" vertical="center" wrapText="1"/>
    </xf>
    <xf numFmtId="0" fontId="12" fillId="4" borderId="2" xfId="2" applyFont="1" applyFill="1" applyBorder="1" applyAlignment="1">
      <alignment horizontal="center" vertical="center" wrapText="1"/>
    </xf>
    <xf numFmtId="0" fontId="12" fillId="4" borderId="3" xfId="2" applyFont="1" applyFill="1" applyBorder="1" applyAlignment="1">
      <alignment horizontal="center" vertical="center"/>
    </xf>
    <xf numFmtId="0" fontId="12" fillId="4" borderId="4" xfId="2" applyFont="1" applyFill="1" applyBorder="1" applyAlignment="1">
      <alignment horizontal="center" vertical="center"/>
    </xf>
    <xf numFmtId="0" fontId="12" fillId="4" borderId="11" xfId="2" applyFont="1" applyFill="1" applyBorder="1" applyAlignment="1">
      <alignment horizontal="center" vertical="center"/>
    </xf>
    <xf numFmtId="0" fontId="12" fillId="4" borderId="0" xfId="2" applyFont="1" applyFill="1" applyBorder="1" applyAlignment="1">
      <alignment horizontal="center" vertical="center"/>
    </xf>
    <xf numFmtId="0" fontId="12" fillId="4" borderId="12" xfId="2" applyFont="1" applyFill="1" applyBorder="1" applyAlignment="1">
      <alignment horizontal="center" vertical="center"/>
    </xf>
    <xf numFmtId="0" fontId="12" fillId="4" borderId="17" xfId="2" applyFont="1" applyFill="1" applyBorder="1" applyAlignment="1">
      <alignment horizontal="center" vertical="center"/>
    </xf>
    <xf numFmtId="0" fontId="12" fillId="4" borderId="18" xfId="2" applyFont="1" applyFill="1" applyBorder="1" applyAlignment="1">
      <alignment horizontal="center" vertical="center"/>
    </xf>
    <xf numFmtId="0" fontId="12" fillId="4" borderId="19" xfId="2" applyFont="1" applyFill="1" applyBorder="1" applyAlignment="1">
      <alignment horizontal="center" vertical="center"/>
    </xf>
    <xf numFmtId="0" fontId="12" fillId="5" borderId="5" xfId="2" applyFont="1" applyFill="1" applyBorder="1" applyAlignment="1">
      <alignment horizontal="center" vertical="center" wrapText="1"/>
    </xf>
    <xf numFmtId="0" fontId="12" fillId="5" borderId="6" xfId="2" applyFont="1" applyFill="1" applyBorder="1" applyAlignment="1">
      <alignment horizontal="center" vertical="center"/>
    </xf>
    <xf numFmtId="0" fontId="12" fillId="5" borderId="7" xfId="2" applyFont="1" applyFill="1" applyBorder="1" applyAlignment="1">
      <alignment horizontal="center" vertical="center"/>
    </xf>
    <xf numFmtId="0" fontId="12" fillId="5" borderId="13" xfId="2" applyFont="1" applyFill="1" applyBorder="1" applyAlignment="1">
      <alignment horizontal="center" vertical="center"/>
    </xf>
    <xf numFmtId="0" fontId="12" fillId="5" borderId="0" xfId="2" applyFont="1" applyFill="1" applyBorder="1" applyAlignment="1">
      <alignment horizontal="center" vertical="center"/>
    </xf>
    <xf numFmtId="0" fontId="12" fillId="5" borderId="14" xfId="2" applyFont="1" applyFill="1" applyBorder="1" applyAlignment="1">
      <alignment horizontal="center" vertical="center"/>
    </xf>
    <xf numFmtId="0" fontId="12" fillId="5" borderId="20" xfId="2" applyFont="1" applyFill="1" applyBorder="1" applyAlignment="1">
      <alignment horizontal="center" vertical="center"/>
    </xf>
    <xf numFmtId="0" fontId="12" fillId="5" borderId="21" xfId="2" applyFont="1" applyFill="1" applyBorder="1" applyAlignment="1">
      <alignment horizontal="center" vertical="center"/>
    </xf>
    <xf numFmtId="0" fontId="12" fillId="5" borderId="22" xfId="2" applyFont="1" applyFill="1" applyBorder="1" applyAlignment="1">
      <alignment horizontal="center" vertical="center"/>
    </xf>
    <xf numFmtId="0" fontId="12" fillId="6" borderId="8" xfId="2" applyFont="1" applyFill="1" applyBorder="1" applyAlignment="1">
      <alignment horizontal="center" vertical="center" wrapText="1"/>
    </xf>
    <xf numFmtId="0" fontId="12" fillId="6" borderId="9" xfId="2" applyFont="1" applyFill="1" applyBorder="1" applyAlignment="1">
      <alignment horizontal="center" vertical="center" wrapText="1"/>
    </xf>
    <xf numFmtId="0" fontId="12" fillId="6" borderId="10" xfId="2" applyFont="1" applyFill="1" applyBorder="1" applyAlignment="1">
      <alignment horizontal="center" vertical="center" wrapText="1"/>
    </xf>
    <xf numFmtId="0" fontId="12" fillId="6" borderId="15" xfId="2" applyFont="1" applyFill="1" applyBorder="1" applyAlignment="1">
      <alignment horizontal="center" vertical="center" wrapText="1"/>
    </xf>
    <xf numFmtId="0" fontId="12" fillId="6" borderId="0" xfId="2" applyFont="1" applyFill="1" applyBorder="1" applyAlignment="1">
      <alignment horizontal="center" vertical="center" wrapText="1"/>
    </xf>
    <xf numFmtId="0" fontId="12" fillId="6" borderId="16" xfId="2" applyFont="1" applyFill="1" applyBorder="1" applyAlignment="1">
      <alignment horizontal="center" vertical="center" wrapText="1"/>
    </xf>
    <xf numFmtId="0" fontId="12" fillId="6" borderId="23" xfId="2" applyFont="1" applyFill="1" applyBorder="1" applyAlignment="1">
      <alignment horizontal="center" vertical="center" wrapText="1"/>
    </xf>
    <xf numFmtId="0" fontId="12" fillId="6" borderId="24" xfId="2" applyFont="1" applyFill="1" applyBorder="1" applyAlignment="1">
      <alignment horizontal="center" vertical="center" wrapText="1"/>
    </xf>
    <xf numFmtId="0" fontId="12" fillId="6" borderId="25" xfId="2" applyFont="1" applyFill="1" applyBorder="1" applyAlignment="1">
      <alignment horizontal="center" vertical="center" wrapText="1"/>
    </xf>
    <xf numFmtId="3" fontId="11" fillId="3" borderId="26" xfId="2" applyNumberFormat="1" applyFont="1" applyFill="1" applyBorder="1" applyAlignment="1">
      <alignment horizontal="center" vertical="center"/>
    </xf>
    <xf numFmtId="3" fontId="11" fillId="3" borderId="27" xfId="2" applyNumberFormat="1" applyFont="1" applyFill="1" applyBorder="1" applyAlignment="1">
      <alignment horizontal="center" vertical="center"/>
    </xf>
    <xf numFmtId="3" fontId="11" fillId="3" borderId="33" xfId="2" applyNumberFormat="1" applyFont="1" applyFill="1" applyBorder="1" applyAlignment="1">
      <alignment horizontal="center" vertical="center"/>
    </xf>
    <xf numFmtId="3" fontId="11" fillId="3" borderId="34" xfId="2" applyNumberFormat="1" applyFont="1" applyFill="1" applyBorder="1" applyAlignment="1">
      <alignment horizontal="center" vertical="center"/>
    </xf>
    <xf numFmtId="3" fontId="11" fillId="9" borderId="26" xfId="0" applyNumberFormat="1" applyFont="1" applyFill="1" applyBorder="1" applyAlignment="1">
      <alignment horizontal="center" vertical="center"/>
    </xf>
    <xf numFmtId="3" fontId="11" fillId="9" borderId="32" xfId="0" applyNumberFormat="1" applyFont="1" applyFill="1" applyBorder="1" applyAlignment="1">
      <alignment horizontal="center" vertical="center"/>
    </xf>
    <xf numFmtId="165" fontId="5" fillId="6" borderId="57" xfId="0" applyNumberFormat="1" applyFont="1" applyFill="1" applyBorder="1" applyAlignment="1">
      <alignment horizontal="center"/>
    </xf>
    <xf numFmtId="165" fontId="5" fillId="6" borderId="58" xfId="0" applyNumberFormat="1" applyFont="1" applyFill="1" applyBorder="1" applyAlignment="1">
      <alignment horizontal="center"/>
    </xf>
    <xf numFmtId="165" fontId="5" fillId="6" borderId="100" xfId="0" applyNumberFormat="1" applyFont="1" applyFill="1" applyBorder="1" applyAlignment="1">
      <alignment horizontal="center"/>
    </xf>
    <xf numFmtId="3" fontId="1" fillId="0" borderId="74" xfId="0" applyNumberFormat="1" applyFont="1" applyFill="1" applyBorder="1" applyAlignment="1">
      <alignment horizontal="center"/>
    </xf>
    <xf numFmtId="3" fontId="1" fillId="0" borderId="75" xfId="0" applyNumberFormat="1" applyFont="1" applyFill="1" applyBorder="1" applyAlignment="1">
      <alignment horizontal="center"/>
    </xf>
    <xf numFmtId="3" fontId="1" fillId="0" borderId="76" xfId="0" applyNumberFormat="1" applyFont="1" applyFill="1" applyBorder="1" applyAlignment="1">
      <alignment horizontal="center"/>
    </xf>
    <xf numFmtId="3" fontId="1" fillId="0" borderId="78" xfId="0" applyNumberFormat="1" applyFont="1" applyFill="1" applyBorder="1" applyAlignment="1">
      <alignment horizontal="center"/>
    </xf>
    <xf numFmtId="3" fontId="1" fillId="0" borderId="79" xfId="0" applyNumberFormat="1" applyFont="1" applyFill="1" applyBorder="1" applyAlignment="1">
      <alignment horizontal="center"/>
    </xf>
    <xf numFmtId="3" fontId="1" fillId="0" borderId="80" xfId="0" applyNumberFormat="1" applyFont="1" applyFill="1" applyBorder="1" applyAlignment="1">
      <alignment horizontal="center"/>
    </xf>
    <xf numFmtId="3" fontId="1" fillId="0" borderId="82" xfId="0" applyNumberFormat="1" applyFont="1" applyFill="1" applyBorder="1" applyAlignment="1">
      <alignment horizontal="center"/>
    </xf>
    <xf numFmtId="3" fontId="1" fillId="0" borderId="83" xfId="0" applyNumberFormat="1" applyFont="1" applyFill="1" applyBorder="1" applyAlignment="1">
      <alignment horizontal="center"/>
    </xf>
    <xf numFmtId="3" fontId="1" fillId="0" borderId="84" xfId="0" applyNumberFormat="1" applyFont="1" applyFill="1" applyBorder="1" applyAlignment="1">
      <alignment horizontal="center"/>
    </xf>
    <xf numFmtId="3" fontId="1" fillId="0" borderId="95" xfId="0" applyNumberFormat="1" applyFont="1" applyFill="1" applyBorder="1" applyAlignment="1">
      <alignment horizontal="center"/>
    </xf>
    <xf numFmtId="3" fontId="1" fillId="0" borderId="96" xfId="0" applyNumberFormat="1" applyFont="1" applyFill="1" applyBorder="1" applyAlignment="1">
      <alignment horizontal="center"/>
    </xf>
    <xf numFmtId="3" fontId="1" fillId="0" borderId="97" xfId="0" applyNumberFormat="1" applyFont="1" applyFill="1" applyBorder="1" applyAlignment="1">
      <alignment horizontal="center"/>
    </xf>
    <xf numFmtId="3" fontId="1" fillId="0" borderId="77" xfId="0" applyNumberFormat="1" applyFont="1" applyFill="1" applyBorder="1" applyAlignment="1">
      <alignment horizontal="center"/>
    </xf>
    <xf numFmtId="3" fontId="1" fillId="0" borderId="81" xfId="0" applyNumberFormat="1" applyFont="1" applyFill="1" applyBorder="1" applyAlignment="1">
      <alignment horizontal="center"/>
    </xf>
    <xf numFmtId="3" fontId="1" fillId="0" borderId="85" xfId="0" applyNumberFormat="1" applyFont="1" applyFill="1" applyBorder="1" applyAlignment="1">
      <alignment horizontal="center"/>
    </xf>
    <xf numFmtId="165" fontId="5" fillId="4" borderId="57" xfId="0" applyNumberFormat="1" applyFont="1" applyFill="1" applyBorder="1" applyAlignment="1">
      <alignment horizontal="center"/>
    </xf>
    <xf numFmtId="165" fontId="5" fillId="4" borderId="58" xfId="0" applyNumberFormat="1" applyFont="1" applyFill="1" applyBorder="1" applyAlignment="1">
      <alignment horizontal="center"/>
    </xf>
    <xf numFmtId="165" fontId="5" fillId="4" borderId="88" xfId="0" applyNumberFormat="1" applyFont="1" applyFill="1" applyBorder="1" applyAlignment="1">
      <alignment horizontal="center"/>
    </xf>
    <xf numFmtId="165" fontId="5" fillId="5" borderId="57" xfId="0" applyNumberFormat="1" applyFont="1" applyFill="1" applyBorder="1" applyAlignment="1">
      <alignment horizontal="center"/>
    </xf>
    <xf numFmtId="165" fontId="5" fillId="5" borderId="58" xfId="0" applyNumberFormat="1" applyFont="1" applyFill="1" applyBorder="1" applyAlignment="1">
      <alignment horizontal="center"/>
    </xf>
    <xf numFmtId="165" fontId="5" fillId="5" borderId="59" xfId="0" applyNumberFormat="1" applyFont="1" applyFill="1" applyBorder="1" applyAlignment="1">
      <alignment horizontal="center"/>
    </xf>
    <xf numFmtId="3" fontId="11" fillId="9" borderId="26" xfId="0" applyNumberFormat="1" applyFont="1" applyFill="1" applyBorder="1" applyAlignment="1">
      <alignment horizontal="center" vertical="center" wrapText="1"/>
    </xf>
    <xf numFmtId="3" fontId="11" fillId="9" borderId="27" xfId="0" applyNumberFormat="1" applyFont="1" applyFill="1" applyBorder="1" applyAlignment="1">
      <alignment horizontal="center" vertical="center" wrapText="1"/>
    </xf>
    <xf numFmtId="3" fontId="11" fillId="3" borderId="26" xfId="0" applyNumberFormat="1" applyFont="1" applyFill="1" applyBorder="1" applyAlignment="1">
      <alignment horizontal="center" vertical="center"/>
    </xf>
    <xf numFmtId="3" fontId="11" fillId="3" borderId="27" xfId="0" applyNumberFormat="1" applyFont="1" applyFill="1" applyBorder="1" applyAlignment="1">
      <alignment horizontal="center" vertical="center"/>
    </xf>
    <xf numFmtId="3" fontId="11" fillId="7" borderId="26" xfId="0" applyNumberFormat="1" applyFont="1" applyFill="1" applyBorder="1" applyAlignment="1">
      <alignment horizontal="center" vertical="center" wrapText="1"/>
    </xf>
    <xf numFmtId="3" fontId="11" fillId="7" borderId="27" xfId="0" applyNumberFormat="1" applyFont="1" applyFill="1" applyBorder="1" applyAlignment="1">
      <alignment horizontal="center" vertical="center" wrapText="1"/>
    </xf>
    <xf numFmtId="3" fontId="11" fillId="8" borderId="26" xfId="0" applyNumberFormat="1" applyFont="1" applyFill="1" applyBorder="1" applyAlignment="1">
      <alignment horizontal="center" vertical="center" wrapText="1"/>
    </xf>
    <xf numFmtId="3" fontId="11" fillId="8" borderId="27" xfId="0" applyNumberFormat="1" applyFont="1" applyFill="1" applyBorder="1" applyAlignment="1">
      <alignment horizontal="center" vertical="center" wrapText="1"/>
    </xf>
    <xf numFmtId="0" fontId="12" fillId="4" borderId="2" xfId="0" applyFont="1" applyFill="1" applyBorder="1" applyAlignment="1">
      <alignment horizontal="center" vertical="center" wrapText="1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12" fillId="4" borderId="0" xfId="0" applyFont="1" applyFill="1" applyBorder="1" applyAlignment="1">
      <alignment horizontal="center" vertical="center"/>
    </xf>
    <xf numFmtId="0" fontId="12" fillId="4" borderId="12" xfId="0" applyFont="1" applyFill="1" applyBorder="1" applyAlignment="1">
      <alignment horizontal="center" vertical="center"/>
    </xf>
    <xf numFmtId="0" fontId="12" fillId="4" borderId="17" xfId="0" applyFont="1" applyFill="1" applyBorder="1" applyAlignment="1">
      <alignment horizontal="center" vertical="center"/>
    </xf>
    <xf numFmtId="0" fontId="12" fillId="4" borderId="18" xfId="0" applyFont="1" applyFill="1" applyBorder="1" applyAlignment="1">
      <alignment horizontal="center" vertical="center"/>
    </xf>
    <xf numFmtId="0" fontId="12" fillId="4" borderId="19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 wrapText="1"/>
    </xf>
    <xf numFmtId="0" fontId="12" fillId="5" borderId="6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12" fillId="5" borderId="13" xfId="0" applyFont="1" applyFill="1" applyBorder="1" applyAlignment="1">
      <alignment horizontal="center" vertical="center"/>
    </xf>
    <xf numFmtId="0" fontId="12" fillId="5" borderId="0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20" xfId="0" applyFont="1" applyFill="1" applyBorder="1" applyAlignment="1">
      <alignment horizontal="center" vertical="center"/>
    </xf>
    <xf numFmtId="0" fontId="12" fillId="5" borderId="21" xfId="0" applyFont="1" applyFill="1" applyBorder="1" applyAlignment="1">
      <alignment horizontal="center" vertical="center"/>
    </xf>
    <xf numFmtId="0" fontId="12" fillId="5" borderId="22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 wrapText="1"/>
    </xf>
    <xf numFmtId="0" fontId="12" fillId="6" borderId="9" xfId="0" applyFont="1" applyFill="1" applyBorder="1" applyAlignment="1">
      <alignment horizontal="center" vertical="center" wrapText="1"/>
    </xf>
    <xf numFmtId="0" fontId="12" fillId="6" borderId="10" xfId="0" applyFont="1" applyFill="1" applyBorder="1" applyAlignment="1">
      <alignment horizontal="center" vertical="center" wrapText="1"/>
    </xf>
    <xf numFmtId="0" fontId="12" fillId="6" borderId="15" xfId="0" applyFont="1" applyFill="1" applyBorder="1" applyAlignment="1">
      <alignment horizontal="center" vertical="center" wrapText="1"/>
    </xf>
    <xf numFmtId="0" fontId="12" fillId="6" borderId="0" xfId="0" applyFont="1" applyFill="1" applyBorder="1" applyAlignment="1">
      <alignment horizontal="center" vertical="center" wrapText="1"/>
    </xf>
    <xf numFmtId="0" fontId="12" fillId="6" borderId="16" xfId="0" applyFont="1" applyFill="1" applyBorder="1" applyAlignment="1">
      <alignment horizontal="center" vertical="center" wrapText="1"/>
    </xf>
    <xf numFmtId="0" fontId="12" fillId="6" borderId="23" xfId="0" applyFont="1" applyFill="1" applyBorder="1" applyAlignment="1">
      <alignment horizontal="center" vertical="center" wrapText="1"/>
    </xf>
    <xf numFmtId="0" fontId="12" fillId="6" borderId="24" xfId="0" applyFont="1" applyFill="1" applyBorder="1" applyAlignment="1">
      <alignment horizontal="center" vertical="center" wrapText="1"/>
    </xf>
    <xf numFmtId="0" fontId="12" fillId="6" borderId="25" xfId="0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/>
    </xf>
    <xf numFmtId="165" fontId="5" fillId="6" borderId="43" xfId="0" applyNumberFormat="1" applyFont="1" applyFill="1" applyBorder="1" applyAlignment="1">
      <alignment horizontal="center"/>
    </xf>
    <xf numFmtId="3" fontId="11" fillId="3" borderId="33" xfId="0" applyNumberFormat="1" applyFont="1" applyFill="1" applyBorder="1" applyAlignment="1">
      <alignment horizontal="center" vertical="center"/>
    </xf>
    <xf numFmtId="3" fontId="11" fillId="3" borderId="34" xfId="0" applyNumberFormat="1" applyFont="1" applyFill="1" applyBorder="1" applyAlignment="1">
      <alignment horizontal="center" vertical="center"/>
    </xf>
    <xf numFmtId="3" fontId="11" fillId="7" borderId="33" xfId="0" applyNumberFormat="1" applyFont="1" applyFill="1" applyBorder="1" applyAlignment="1">
      <alignment horizontal="center" vertical="center" wrapText="1"/>
    </xf>
    <xf numFmtId="3" fontId="11" fillId="7" borderId="34" xfId="0" applyNumberFormat="1" applyFont="1" applyFill="1" applyBorder="1" applyAlignment="1">
      <alignment horizontal="center" vertical="center" wrapText="1"/>
    </xf>
    <xf numFmtId="3" fontId="11" fillId="7" borderId="39" xfId="0" applyNumberFormat="1" applyFont="1" applyFill="1" applyBorder="1" applyAlignment="1">
      <alignment horizontal="center" vertical="center" wrapText="1"/>
    </xf>
    <xf numFmtId="3" fontId="11" fillId="7" borderId="42" xfId="0" applyNumberFormat="1" applyFont="1" applyFill="1" applyBorder="1" applyAlignment="1">
      <alignment horizontal="center" vertical="center" wrapText="1"/>
    </xf>
    <xf numFmtId="3" fontId="11" fillId="8" borderId="33" xfId="0" applyNumberFormat="1" applyFont="1" applyFill="1" applyBorder="1" applyAlignment="1">
      <alignment horizontal="center" vertical="center" wrapText="1"/>
    </xf>
    <xf numFmtId="3" fontId="11" fillId="8" borderId="34" xfId="0" applyNumberFormat="1" applyFont="1" applyFill="1" applyBorder="1" applyAlignment="1">
      <alignment horizontal="center" vertical="center" wrapText="1"/>
    </xf>
    <xf numFmtId="3" fontId="11" fillId="9" borderId="33" xfId="0" applyNumberFormat="1" applyFont="1" applyFill="1" applyBorder="1" applyAlignment="1">
      <alignment horizontal="center" vertical="center" wrapText="1"/>
    </xf>
    <xf numFmtId="3" fontId="11" fillId="9" borderId="34" xfId="0" applyNumberFormat="1" applyFont="1" applyFill="1" applyBorder="1" applyAlignment="1">
      <alignment horizontal="center" vertical="center" wrapText="1"/>
    </xf>
    <xf numFmtId="3" fontId="11" fillId="9" borderId="33" xfId="0" applyNumberFormat="1" applyFont="1" applyFill="1" applyBorder="1" applyAlignment="1">
      <alignment horizontal="center" vertical="center"/>
    </xf>
    <xf numFmtId="3" fontId="11" fillId="9" borderId="34" xfId="0" applyNumberFormat="1" applyFont="1" applyFill="1" applyBorder="1" applyAlignment="1">
      <alignment horizontal="center" vertical="center"/>
    </xf>
    <xf numFmtId="0" fontId="0" fillId="0" borderId="27" xfId="0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</cellXfs>
  <cellStyles count="8">
    <cellStyle name="Euro" xfId="4"/>
    <cellStyle name="Hyperlink" xfId="3" builtinId="8"/>
    <cellStyle name="Komma" xfId="7" builtinId="3"/>
    <cellStyle name="Normal_CoalTimeSeries" xfId="5"/>
    <cellStyle name="Prozent" xfId="1" builtinId="5"/>
    <cellStyle name="Prozent 2" xfId="6"/>
    <cellStyle name="Standard" xfId="0" builtinId="0"/>
    <cellStyle name="Standard 2" xfId="2"/>
  </cellStyles>
  <dxfs count="0"/>
  <tableStyles count="0" defaultTableStyle="TableStyleMedium9" defaultPivotStyle="PivotStyleLight16"/>
  <colors>
    <mruColors>
      <color rgb="FF009900"/>
      <color rgb="FF008000"/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2" name="Picture 1" descr="Kopfzeil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2200275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statistik.at/" TargetMode="External"/><Relationship Id="rId2" Type="http://schemas.openxmlformats.org/officeDocument/2006/relationships/hyperlink" Target="http://www.statistik.gv.at/" TargetMode="External"/><Relationship Id="rId1" Type="http://schemas.openxmlformats.org/officeDocument/2006/relationships/hyperlink" Target="http://www.statistik.gv.at/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mailto:manfred.gollner@statistik.gv.a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abSelected="1" workbookViewId="0">
      <selection activeCell="A2" sqref="A2"/>
    </sheetView>
  </sheetViews>
  <sheetFormatPr baseColWidth="10" defaultRowHeight="14.25"/>
  <cols>
    <col min="1" max="1" width="28.875" customWidth="1"/>
    <col min="3" max="3" width="11.5" customWidth="1"/>
  </cols>
  <sheetData>
    <row r="1" spans="1:8" ht="36" customHeight="1">
      <c r="A1" s="249" t="s">
        <v>122</v>
      </c>
      <c r="B1" s="250"/>
      <c r="C1" s="250"/>
      <c r="D1" s="250"/>
      <c r="E1" s="250"/>
      <c r="F1" s="250"/>
      <c r="G1" s="250"/>
      <c r="H1" s="250"/>
    </row>
    <row r="2" spans="1:8">
      <c r="A2" s="249" t="s">
        <v>123</v>
      </c>
      <c r="B2" s="251"/>
      <c r="C2" s="251"/>
      <c r="D2" s="252"/>
      <c r="E2" s="253"/>
      <c r="F2" s="251"/>
      <c r="G2" s="251"/>
      <c r="H2" s="251"/>
    </row>
    <row r="3" spans="1:8">
      <c r="A3" s="254" t="s">
        <v>124</v>
      </c>
      <c r="B3" s="251"/>
      <c r="C3" s="251"/>
      <c r="D3" s="252"/>
      <c r="E3" s="253"/>
      <c r="F3" s="251"/>
      <c r="G3" s="251"/>
      <c r="H3" s="251"/>
    </row>
    <row r="4" spans="1:8">
      <c r="A4" s="254" t="s">
        <v>125</v>
      </c>
      <c r="B4" s="251"/>
      <c r="C4" s="251"/>
      <c r="D4" s="252"/>
      <c r="E4" s="253"/>
      <c r="F4" s="251"/>
      <c r="G4" s="251"/>
      <c r="H4" s="251"/>
    </row>
    <row r="5" spans="1:8">
      <c r="A5" s="254" t="s">
        <v>126</v>
      </c>
      <c r="B5" s="251"/>
      <c r="C5" s="251"/>
      <c r="D5" s="252"/>
      <c r="E5" s="253"/>
      <c r="F5" s="251"/>
      <c r="G5" s="251"/>
      <c r="H5" s="251"/>
    </row>
    <row r="6" spans="1:8">
      <c r="A6" s="255" t="s">
        <v>127</v>
      </c>
      <c r="B6" s="251"/>
      <c r="C6" s="251"/>
      <c r="D6" s="252"/>
      <c r="E6" s="253"/>
      <c r="F6" s="251"/>
      <c r="G6" s="251"/>
      <c r="H6" s="251"/>
    </row>
    <row r="7" spans="1:8">
      <c r="A7" s="254" t="s">
        <v>128</v>
      </c>
      <c r="B7" s="251"/>
      <c r="C7" s="251"/>
      <c r="D7" s="252"/>
      <c r="E7" s="253"/>
      <c r="F7" s="251"/>
      <c r="G7" s="251"/>
      <c r="H7" s="251"/>
    </row>
    <row r="8" spans="1:8">
      <c r="A8" s="255" t="s">
        <v>129</v>
      </c>
      <c r="B8" s="254"/>
      <c r="C8" s="254"/>
      <c r="D8" s="254"/>
      <c r="E8" s="254"/>
      <c r="F8" s="254"/>
      <c r="G8" s="254"/>
      <c r="H8" s="254"/>
    </row>
    <row r="9" spans="1:8" ht="30">
      <c r="A9" s="256"/>
      <c r="B9" s="256"/>
      <c r="C9" s="275" t="s">
        <v>130</v>
      </c>
      <c r="D9" s="256"/>
      <c r="E9" s="256"/>
      <c r="F9" s="256"/>
      <c r="G9" s="256"/>
      <c r="H9" s="256"/>
    </row>
    <row r="10" spans="1:8">
      <c r="A10" s="256"/>
      <c r="B10" s="256"/>
      <c r="C10" s="256"/>
      <c r="D10" s="256"/>
      <c r="E10" s="256"/>
      <c r="F10" s="256"/>
      <c r="G10" s="256"/>
      <c r="H10" s="256"/>
    </row>
    <row r="11" spans="1:8">
      <c r="A11" s="257"/>
      <c r="B11" s="258"/>
      <c r="C11" s="258"/>
      <c r="D11" s="256"/>
      <c r="E11" s="256"/>
      <c r="F11" s="256"/>
      <c r="G11" s="256"/>
      <c r="H11" s="256"/>
    </row>
    <row r="12" spans="1:8" ht="35.25">
      <c r="A12" s="258"/>
      <c r="B12" s="259"/>
      <c r="C12" s="260"/>
      <c r="D12" s="256"/>
      <c r="E12" s="256"/>
      <c r="F12" s="256"/>
      <c r="G12" s="256"/>
      <c r="H12" s="256"/>
    </row>
    <row r="13" spans="1:8" ht="23.25">
      <c r="A13" s="257"/>
      <c r="B13" s="259"/>
      <c r="C13" s="261" t="s">
        <v>172</v>
      </c>
      <c r="D13" s="256"/>
      <c r="E13" s="262"/>
      <c r="F13" s="256"/>
      <c r="G13" s="256"/>
      <c r="H13" s="256"/>
    </row>
    <row r="14" spans="1:8">
      <c r="A14" s="257"/>
      <c r="B14" s="259"/>
      <c r="C14" s="259"/>
      <c r="D14" s="256"/>
      <c r="E14" s="262"/>
      <c r="F14" s="256"/>
      <c r="G14" s="256"/>
      <c r="H14" s="256"/>
    </row>
    <row r="15" spans="1:8">
      <c r="A15" s="257"/>
      <c r="B15" s="259"/>
      <c r="C15" s="259"/>
      <c r="D15" s="256"/>
      <c r="E15" s="262"/>
      <c r="F15" s="256"/>
      <c r="G15" s="256"/>
      <c r="H15" s="256"/>
    </row>
    <row r="16" spans="1:8">
      <c r="A16" s="257"/>
      <c r="C16" s="263" t="s">
        <v>174</v>
      </c>
      <c r="D16" s="256"/>
      <c r="E16" s="262"/>
      <c r="F16" s="256"/>
      <c r="G16" s="256"/>
      <c r="H16" s="256"/>
    </row>
    <row r="17" spans="1:8">
      <c r="A17" s="257"/>
      <c r="B17" s="264"/>
      <c r="C17" s="274" t="s">
        <v>173</v>
      </c>
      <c r="D17" s="256"/>
      <c r="E17" s="256"/>
      <c r="F17" s="256"/>
      <c r="G17" s="256"/>
      <c r="H17" s="256"/>
    </row>
    <row r="18" spans="1:8">
      <c r="A18" s="265"/>
      <c r="B18" s="259"/>
      <c r="C18" s="259"/>
      <c r="D18" s="256"/>
      <c r="E18" s="262"/>
      <c r="F18" s="256"/>
      <c r="G18" s="256"/>
      <c r="H18" s="256"/>
    </row>
    <row r="19" spans="1:8">
      <c r="A19" s="257"/>
      <c r="B19" s="259"/>
      <c r="C19" s="259"/>
      <c r="D19" s="256"/>
      <c r="E19" s="262"/>
      <c r="F19" s="256"/>
      <c r="G19" s="256"/>
      <c r="H19" s="256"/>
    </row>
    <row r="20" spans="1:8">
      <c r="A20" s="257"/>
      <c r="B20" s="259"/>
      <c r="C20" s="259"/>
      <c r="D20" s="256"/>
      <c r="E20" s="262"/>
      <c r="F20" s="256"/>
      <c r="G20" s="256"/>
      <c r="H20" s="256"/>
    </row>
    <row r="21" spans="1:8">
      <c r="A21" s="257"/>
      <c r="B21" s="259"/>
      <c r="C21" s="259"/>
      <c r="D21" s="256"/>
      <c r="E21" s="262"/>
      <c r="F21" s="256"/>
      <c r="G21" s="256"/>
      <c r="H21" s="256"/>
    </row>
    <row r="22" spans="1:8">
      <c r="A22" s="257"/>
      <c r="B22" s="259"/>
      <c r="C22" s="259"/>
      <c r="D22" s="256"/>
      <c r="E22" s="262"/>
      <c r="F22" s="256"/>
      <c r="G22" s="256"/>
      <c r="H22" s="256"/>
    </row>
    <row r="23" spans="1:8">
      <c r="A23" s="257"/>
      <c r="B23" s="259"/>
      <c r="C23" s="259"/>
      <c r="D23" s="256"/>
      <c r="E23" s="262"/>
      <c r="F23" s="256"/>
      <c r="G23" s="256"/>
      <c r="H23" s="256"/>
    </row>
    <row r="24" spans="1:8">
      <c r="A24" s="257"/>
      <c r="B24" s="259"/>
      <c r="C24" s="259"/>
      <c r="D24" s="256"/>
      <c r="E24" s="262"/>
      <c r="F24" s="256"/>
      <c r="G24" s="256"/>
      <c r="H24" s="256"/>
    </row>
    <row r="25" spans="1:8">
      <c r="A25" s="257"/>
      <c r="B25" s="259"/>
      <c r="C25" s="259"/>
      <c r="D25" s="256"/>
      <c r="E25" s="256"/>
      <c r="F25" s="256"/>
      <c r="G25" s="256"/>
      <c r="H25" s="256"/>
    </row>
    <row r="26" spans="1:8">
      <c r="A26" s="266"/>
      <c r="B26" s="259"/>
      <c r="C26" s="259"/>
      <c r="D26" s="256"/>
      <c r="E26" s="256"/>
      <c r="F26" s="256"/>
      <c r="G26" s="256"/>
      <c r="H26" s="256"/>
    </row>
    <row r="27" spans="1:8">
      <c r="A27" s="266"/>
      <c r="B27" s="259"/>
      <c r="C27" s="259"/>
      <c r="D27" s="256"/>
      <c r="E27" s="256"/>
      <c r="F27" s="256"/>
      <c r="G27" s="256"/>
      <c r="H27" s="256"/>
    </row>
    <row r="28" spans="1:8">
      <c r="A28" s="266"/>
      <c r="B28" s="259"/>
      <c r="C28" s="259"/>
      <c r="D28" s="256"/>
      <c r="E28" s="256"/>
      <c r="F28" s="256"/>
      <c r="G28" s="256"/>
      <c r="H28" s="256"/>
    </row>
    <row r="29" spans="1:8">
      <c r="A29" s="266"/>
      <c r="B29" s="256"/>
      <c r="C29" s="256"/>
      <c r="D29" s="256"/>
      <c r="E29" s="256"/>
      <c r="F29" s="256"/>
      <c r="G29" s="256"/>
      <c r="H29" s="256"/>
    </row>
  </sheetData>
  <hyperlinks>
    <hyperlink ref="A1" r:id="rId1"/>
    <hyperlink ref="A2" r:id="rId2"/>
    <hyperlink ref="A6" r:id="rId3" display="Internet: www.astatistik.at"/>
    <hyperlink ref="A8" r:id="rId4"/>
  </hyperlinks>
  <pageMargins left="0.7" right="0.7" top="0.78740157499999996" bottom="0.78740157499999996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13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169</v>
      </c>
      <c r="B1" s="350"/>
      <c r="C1" s="350"/>
      <c r="D1" s="350"/>
      <c r="E1" s="350"/>
      <c r="F1" s="350"/>
      <c r="G1" s="350"/>
      <c r="H1" s="350"/>
      <c r="I1" s="351"/>
      <c r="K1" s="358" t="s">
        <v>170</v>
      </c>
      <c r="L1" s="359"/>
      <c r="M1" s="359"/>
      <c r="N1" s="359"/>
      <c r="O1" s="359"/>
      <c r="P1" s="359"/>
      <c r="Q1" s="359"/>
      <c r="R1" s="359"/>
      <c r="S1" s="360"/>
      <c r="U1" s="367" t="s">
        <v>171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25.126267423023098</v>
      </c>
      <c r="C7" s="105">
        <f t="shared" ref="C7:E7" si="0">C33+C85</f>
        <v>2510.9719869999999</v>
      </c>
      <c r="D7" s="105">
        <f t="shared" si="0"/>
        <v>0.10901329914509907</v>
      </c>
      <c r="E7" s="105">
        <f t="shared" si="0"/>
        <v>0</v>
      </c>
      <c r="F7" s="144">
        <f>F59+F85</f>
        <v>0.27802122246512351</v>
      </c>
      <c r="G7" s="105">
        <f t="shared" ref="G7:H22" si="1">G33+G85</f>
        <v>0</v>
      </c>
      <c r="H7" s="105">
        <f t="shared" si="1"/>
        <v>0</v>
      </c>
      <c r="I7" s="146">
        <f>SUM(B7:H7)</f>
        <v>2536.4852889446333</v>
      </c>
      <c r="J7" s="141"/>
      <c r="K7" s="147" t="s">
        <v>7</v>
      </c>
      <c r="L7" s="105">
        <f>L33+L85</f>
        <v>25.126267423023098</v>
      </c>
      <c r="M7" s="105">
        <f t="shared" ref="M7:O7" si="2">M33+M85</f>
        <v>2510.9719869999999</v>
      </c>
      <c r="N7" s="105">
        <f t="shared" si="2"/>
        <v>0.10901329914509907</v>
      </c>
      <c r="O7" s="105">
        <f t="shared" si="2"/>
        <v>0</v>
      </c>
      <c r="P7" s="84">
        <f>P59+P85+P33</f>
        <v>0.27802122246512351</v>
      </c>
      <c r="Q7" s="105">
        <f t="shared" ref="Q7:R22" si="3">Q33+Q85</f>
        <v>0</v>
      </c>
      <c r="R7" s="105">
        <f t="shared" si="3"/>
        <v>0</v>
      </c>
      <c r="S7" s="150">
        <f>SUM(L7:R7)</f>
        <v>2536.4852889446333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77.045341850776751</v>
      </c>
      <c r="C8" s="112">
        <f t="shared" si="4"/>
        <v>0</v>
      </c>
      <c r="D8" s="112">
        <f t="shared" si="4"/>
        <v>82.696478657084583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159.74182050786135</v>
      </c>
      <c r="J8" s="141"/>
      <c r="K8" s="155" t="s">
        <v>8</v>
      </c>
      <c r="L8" s="87">
        <f t="shared" ref="L8:O23" si="7">L34+L86</f>
        <v>77.045341850776751</v>
      </c>
      <c r="M8" s="87">
        <f t="shared" si="7"/>
        <v>0</v>
      </c>
      <c r="N8" s="87">
        <f t="shared" si="7"/>
        <v>82.696478657084583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159.74182050786135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34.021054194812862</v>
      </c>
      <c r="C9" s="84">
        <f t="shared" si="4"/>
        <v>0</v>
      </c>
      <c r="D9" s="84">
        <f t="shared" si="4"/>
        <v>2824.7860588585863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2858.807113053399</v>
      </c>
      <c r="J9" s="141"/>
      <c r="K9" s="147" t="s">
        <v>9</v>
      </c>
      <c r="L9" s="84">
        <f t="shared" si="7"/>
        <v>34.021054194812862</v>
      </c>
      <c r="M9" s="84">
        <f t="shared" si="7"/>
        <v>0</v>
      </c>
      <c r="N9" s="84">
        <f t="shared" si="7"/>
        <v>2824.7860588585863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2858.807113053399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58.750886047809644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58.750886047809644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58.750886047809644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58.750886047809644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135.33939497463214</v>
      </c>
      <c r="C11" s="84">
        <f t="shared" si="4"/>
        <v>100.33221065855068</v>
      </c>
      <c r="D11" s="84">
        <f t="shared" si="4"/>
        <v>138.93630187625516</v>
      </c>
      <c r="E11" s="84">
        <f t="shared" si="4"/>
        <v>1.4672657323532077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376.07517324179116</v>
      </c>
      <c r="J11" s="141"/>
      <c r="K11" s="147" t="s">
        <v>13</v>
      </c>
      <c r="L11" s="84">
        <f t="shared" si="7"/>
        <v>135.33939497463214</v>
      </c>
      <c r="M11" s="84">
        <f t="shared" si="7"/>
        <v>100.33221065855068</v>
      </c>
      <c r="N11" s="84">
        <f t="shared" si="7"/>
        <v>138.93630187625516</v>
      </c>
      <c r="O11" s="84">
        <f t="shared" si="7"/>
        <v>1.4672657323532077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376.07517324179116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6989.9078744090002</v>
      </c>
      <c r="C12" s="112">
        <f t="shared" si="4"/>
        <v>16.602514315018681</v>
      </c>
      <c r="D12" s="112">
        <f t="shared" si="4"/>
        <v>813.95392968606245</v>
      </c>
      <c r="E12" s="112">
        <f t="shared" si="4"/>
        <v>0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7820.4643184100814</v>
      </c>
      <c r="J12" s="141"/>
      <c r="K12" s="155" t="s">
        <v>12</v>
      </c>
      <c r="L12" s="87">
        <f t="shared" si="7"/>
        <v>6989.9078744090002</v>
      </c>
      <c r="M12" s="87">
        <f t="shared" si="7"/>
        <v>16.602514315018681</v>
      </c>
      <c r="N12" s="87">
        <f t="shared" si="7"/>
        <v>813.95392968606245</v>
      </c>
      <c r="O12" s="87">
        <f t="shared" si="7"/>
        <v>0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7820.4643184100814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0.70569356012961226</v>
      </c>
      <c r="D13" s="84">
        <f t="shared" si="4"/>
        <v>0.45069942771216492</v>
      </c>
      <c r="E13" s="84">
        <f t="shared" si="4"/>
        <v>1489.5330619485826</v>
      </c>
      <c r="F13" s="148">
        <f t="shared" si="5"/>
        <v>40886.483353221302</v>
      </c>
      <c r="G13" s="84">
        <f t="shared" si="1"/>
        <v>0</v>
      </c>
      <c r="H13" s="84">
        <f t="shared" si="1"/>
        <v>0</v>
      </c>
      <c r="I13" s="146">
        <f t="shared" si="6"/>
        <v>42377.172808157724</v>
      </c>
      <c r="J13" s="141"/>
      <c r="K13" s="161" t="s">
        <v>54</v>
      </c>
      <c r="L13" s="84">
        <f t="shared" si="7"/>
        <v>0</v>
      </c>
      <c r="M13" s="84">
        <f t="shared" si="7"/>
        <v>0.70569356012961226</v>
      </c>
      <c r="N13" s="84">
        <f t="shared" si="7"/>
        <v>0.45069942771216492</v>
      </c>
      <c r="O13" s="84">
        <f t="shared" si="7"/>
        <v>1489.5330619485826</v>
      </c>
      <c r="P13" s="84">
        <f t="shared" si="8"/>
        <v>40886.483353221294</v>
      </c>
      <c r="Q13" s="84">
        <f t="shared" si="3"/>
        <v>0</v>
      </c>
      <c r="R13" s="84">
        <f t="shared" si="3"/>
        <v>0</v>
      </c>
      <c r="S13" s="150">
        <f t="shared" si="9"/>
        <v>42377.172808157717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5.8546834863537581E-2</v>
      </c>
      <c r="E14" s="112">
        <f t="shared" si="4"/>
        <v>64.372672303619794</v>
      </c>
      <c r="F14" s="152">
        <f t="shared" si="5"/>
        <v>9847.5412232081635</v>
      </c>
      <c r="G14" s="112">
        <f t="shared" si="1"/>
        <v>0</v>
      </c>
      <c r="H14" s="112">
        <f t="shared" si="1"/>
        <v>0</v>
      </c>
      <c r="I14" s="154">
        <f t="shared" si="6"/>
        <v>9911.9724423466469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5.8546834863537581E-2</v>
      </c>
      <c r="O14" s="87">
        <f t="shared" si="7"/>
        <v>64.372672303619794</v>
      </c>
      <c r="P14" s="87">
        <f t="shared" si="8"/>
        <v>9847.5412232081635</v>
      </c>
      <c r="Q14" s="87">
        <f t="shared" si="3"/>
        <v>0</v>
      </c>
      <c r="R14" s="87">
        <f t="shared" si="3"/>
        <v>0</v>
      </c>
      <c r="S14" s="158">
        <f t="shared" si="9"/>
        <v>9911.9724423466469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</v>
      </c>
      <c r="C15" s="84">
        <f t="shared" si="4"/>
        <v>0</v>
      </c>
      <c r="D15" s="84">
        <f t="shared" si="4"/>
        <v>0</v>
      </c>
      <c r="E15" s="84">
        <f t="shared" si="4"/>
        <v>0</v>
      </c>
      <c r="F15" s="148">
        <f t="shared" si="5"/>
        <v>1672.2481736790769</v>
      </c>
      <c r="G15" s="84">
        <f t="shared" si="1"/>
        <v>0</v>
      </c>
      <c r="H15" s="84">
        <f t="shared" si="1"/>
        <v>0</v>
      </c>
      <c r="I15" s="146">
        <f t="shared" si="6"/>
        <v>1672.2481736790769</v>
      </c>
      <c r="J15" s="141"/>
      <c r="K15" s="161" t="s">
        <v>55</v>
      </c>
      <c r="L15" s="84">
        <f t="shared" si="7"/>
        <v>0</v>
      </c>
      <c r="M15" s="84">
        <f t="shared" si="7"/>
        <v>0</v>
      </c>
      <c r="N15" s="84">
        <f t="shared" si="7"/>
        <v>0</v>
      </c>
      <c r="O15" s="84">
        <f t="shared" si="7"/>
        <v>0</v>
      </c>
      <c r="P15" s="84">
        <f t="shared" si="8"/>
        <v>1672.2481736790769</v>
      </c>
      <c r="Q15" s="84">
        <f t="shared" si="3"/>
        <v>0</v>
      </c>
      <c r="R15" s="84">
        <f t="shared" si="3"/>
        <v>0</v>
      </c>
      <c r="S15" s="150">
        <f t="shared" si="9"/>
        <v>1672.2481736790769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235.26695286752522</v>
      </c>
      <c r="C16" s="112">
        <f t="shared" si="4"/>
        <v>3.5698910692535573</v>
      </c>
      <c r="D16" s="112">
        <f t="shared" si="4"/>
        <v>174.97866952760327</v>
      </c>
      <c r="E16" s="112">
        <f t="shared" si="4"/>
        <v>15.692975050163231</v>
      </c>
      <c r="F16" s="152">
        <f t="shared" si="5"/>
        <v>11.649254927744767</v>
      </c>
      <c r="G16" s="112">
        <f t="shared" si="1"/>
        <v>0</v>
      </c>
      <c r="H16" s="112">
        <f t="shared" si="1"/>
        <v>0</v>
      </c>
      <c r="I16" s="154">
        <f t="shared" si="6"/>
        <v>441.15774344229004</v>
      </c>
      <c r="J16" s="141"/>
      <c r="K16" s="155" t="s">
        <v>14</v>
      </c>
      <c r="L16" s="87">
        <f t="shared" si="7"/>
        <v>235.26695286752522</v>
      </c>
      <c r="M16" s="87">
        <f t="shared" si="7"/>
        <v>3.5698910692535573</v>
      </c>
      <c r="N16" s="87">
        <f t="shared" si="7"/>
        <v>174.97866952760327</v>
      </c>
      <c r="O16" s="87">
        <f t="shared" si="7"/>
        <v>15.692975050163231</v>
      </c>
      <c r="P16" s="87">
        <f t="shared" si="8"/>
        <v>11.649254927744767</v>
      </c>
      <c r="Q16" s="87">
        <f t="shared" si="3"/>
        <v>0</v>
      </c>
      <c r="R16" s="87">
        <f t="shared" si="3"/>
        <v>0</v>
      </c>
      <c r="S16" s="158">
        <f t="shared" si="9"/>
        <v>441.15774344229004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7240.5003327956329</v>
      </c>
      <c r="C17" s="84">
        <f t="shared" si="4"/>
        <v>11349.524999276678</v>
      </c>
      <c r="D17" s="84">
        <f t="shared" si="4"/>
        <v>14704.214385241399</v>
      </c>
      <c r="E17" s="84">
        <f t="shared" si="4"/>
        <v>763.19652938294894</v>
      </c>
      <c r="F17" s="148">
        <f t="shared" si="5"/>
        <v>3395.9694347692266</v>
      </c>
      <c r="G17" s="84">
        <f t="shared" si="1"/>
        <v>0.8157881237892507</v>
      </c>
      <c r="H17" s="84">
        <f t="shared" si="1"/>
        <v>0</v>
      </c>
      <c r="I17" s="146">
        <f t="shared" si="6"/>
        <v>37454.221469589676</v>
      </c>
      <c r="J17" s="141"/>
      <c r="K17" s="161" t="s">
        <v>136</v>
      </c>
      <c r="L17" s="84">
        <f t="shared" si="7"/>
        <v>7240.5003327956329</v>
      </c>
      <c r="M17" s="84">
        <f t="shared" si="7"/>
        <v>11349.524999276678</v>
      </c>
      <c r="N17" s="84">
        <f t="shared" si="7"/>
        <v>14704.214385241399</v>
      </c>
      <c r="O17" s="84">
        <f t="shared" si="7"/>
        <v>763.19652938294894</v>
      </c>
      <c r="P17" s="84">
        <f t="shared" si="8"/>
        <v>3395.9694347692266</v>
      </c>
      <c r="Q17" s="84">
        <f t="shared" si="3"/>
        <v>0.8157881237892507</v>
      </c>
      <c r="R17" s="84">
        <f t="shared" si="3"/>
        <v>0</v>
      </c>
      <c r="S17" s="150">
        <f t="shared" si="9"/>
        <v>37454.221469589676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3723.6276433954326</v>
      </c>
      <c r="C18" s="112">
        <f t="shared" si="4"/>
        <v>859.33830427828161</v>
      </c>
      <c r="D18" s="112">
        <f t="shared" si="4"/>
        <v>8550.0831588622532</v>
      </c>
      <c r="E18" s="112">
        <f t="shared" si="4"/>
        <v>17745.819899941605</v>
      </c>
      <c r="F18" s="152">
        <f t="shared" si="5"/>
        <v>1490.7354592199927</v>
      </c>
      <c r="G18" s="112">
        <f t="shared" si="1"/>
        <v>4544.6201028736887</v>
      </c>
      <c r="H18" s="112">
        <f t="shared" si="1"/>
        <v>104.68511324371545</v>
      </c>
      <c r="I18" s="154">
        <f t="shared" si="6"/>
        <v>37018.90968181497</v>
      </c>
      <c r="J18" s="141"/>
      <c r="K18" s="155" t="s">
        <v>21</v>
      </c>
      <c r="L18" s="87">
        <f t="shared" si="7"/>
        <v>3723.6276433954326</v>
      </c>
      <c r="M18" s="87">
        <f t="shared" si="7"/>
        <v>859.33830427828161</v>
      </c>
      <c r="N18" s="87">
        <f t="shared" si="7"/>
        <v>8550.0831588622532</v>
      </c>
      <c r="O18" s="87">
        <f t="shared" si="7"/>
        <v>17745.819899941605</v>
      </c>
      <c r="P18" s="87">
        <f t="shared" si="8"/>
        <v>1490.7354592199927</v>
      </c>
      <c r="Q18" s="87">
        <f t="shared" si="3"/>
        <v>4544.6201028736887</v>
      </c>
      <c r="R18" s="87">
        <f t="shared" si="3"/>
        <v>104.68511324371545</v>
      </c>
      <c r="S18" s="158">
        <f t="shared" si="9"/>
        <v>37018.90968181497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7848.565509366018</v>
      </c>
      <c r="C19" s="84">
        <f t="shared" si="4"/>
        <v>493.84805427718453</v>
      </c>
      <c r="D19" s="84">
        <f t="shared" si="4"/>
        <v>1198.5273397780904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9540.9409034212931</v>
      </c>
      <c r="J19" s="141"/>
      <c r="K19" s="161" t="s">
        <v>20</v>
      </c>
      <c r="L19" s="84">
        <f t="shared" si="7"/>
        <v>7848.565509366018</v>
      </c>
      <c r="M19" s="84">
        <f t="shared" si="7"/>
        <v>493.84805427718453</v>
      </c>
      <c r="N19" s="84">
        <f t="shared" si="7"/>
        <v>1198.5273397780904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9540.9409034212931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9990.5421127775262</v>
      </c>
      <c r="C20" s="112">
        <f t="shared" si="4"/>
        <v>18.63198922357596</v>
      </c>
      <c r="D20" s="112">
        <f t="shared" si="4"/>
        <v>1218.3711809918466</v>
      </c>
      <c r="E20" s="112">
        <f t="shared" si="4"/>
        <v>0</v>
      </c>
      <c r="F20" s="152">
        <f t="shared" si="5"/>
        <v>0</v>
      </c>
      <c r="G20" s="112">
        <f t="shared" si="1"/>
        <v>0</v>
      </c>
      <c r="H20" s="112">
        <f t="shared" si="1"/>
        <v>0</v>
      </c>
      <c r="I20" s="154">
        <f t="shared" si="6"/>
        <v>11227.545282992947</v>
      </c>
      <c r="J20" s="141"/>
      <c r="K20" s="155" t="s">
        <v>56</v>
      </c>
      <c r="L20" s="87">
        <f t="shared" si="7"/>
        <v>9990.5421127775262</v>
      </c>
      <c r="M20" s="87">
        <f t="shared" si="7"/>
        <v>18.63198922357596</v>
      </c>
      <c r="N20" s="87">
        <f t="shared" si="7"/>
        <v>1218.3711809918466</v>
      </c>
      <c r="O20" s="87">
        <f t="shared" si="7"/>
        <v>0</v>
      </c>
      <c r="P20" s="87">
        <f t="shared" si="8"/>
        <v>0</v>
      </c>
      <c r="Q20" s="87">
        <f t="shared" si="3"/>
        <v>0</v>
      </c>
      <c r="R20" s="87">
        <f t="shared" si="3"/>
        <v>0</v>
      </c>
      <c r="S20" s="158">
        <f t="shared" si="9"/>
        <v>11227.545282992947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4035.7534559037081</v>
      </c>
      <c r="C21" s="84">
        <f t="shared" si="4"/>
        <v>11168.620269329478</v>
      </c>
      <c r="D21" s="84">
        <f t="shared" si="4"/>
        <v>1802.9174711162652</v>
      </c>
      <c r="E21" s="84">
        <f t="shared" si="4"/>
        <v>46.597739435036054</v>
      </c>
      <c r="F21" s="148">
        <f t="shared" si="5"/>
        <v>3107.473022618869</v>
      </c>
      <c r="G21" s="84">
        <f t="shared" si="1"/>
        <v>0</v>
      </c>
      <c r="H21" s="84">
        <f t="shared" si="1"/>
        <v>0</v>
      </c>
      <c r="I21" s="146">
        <f t="shared" si="6"/>
        <v>20161.361958403359</v>
      </c>
      <c r="J21" s="141"/>
      <c r="K21" s="161" t="s">
        <v>18</v>
      </c>
      <c r="L21" s="84">
        <f t="shared" si="7"/>
        <v>4035.7534559037081</v>
      </c>
      <c r="M21" s="84">
        <f t="shared" si="7"/>
        <v>11168.620269329478</v>
      </c>
      <c r="N21" s="84">
        <f t="shared" si="7"/>
        <v>1802.9174711162652</v>
      </c>
      <c r="O21" s="84">
        <f t="shared" si="7"/>
        <v>46.597739435036054</v>
      </c>
      <c r="P21" s="84">
        <f t="shared" si="8"/>
        <v>3107.473022618869</v>
      </c>
      <c r="Q21" s="84">
        <f t="shared" si="3"/>
        <v>0</v>
      </c>
      <c r="R21" s="84">
        <f t="shared" si="3"/>
        <v>0</v>
      </c>
      <c r="S21" s="150">
        <f t="shared" si="9"/>
        <v>20161.361958403359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5.5418875442161299</v>
      </c>
      <c r="C22" s="112">
        <f t="shared" si="4"/>
        <v>39.30989951875987</v>
      </c>
      <c r="D22" s="112">
        <f t="shared" si="4"/>
        <v>938.91972818716806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983.77151525014403</v>
      </c>
      <c r="J22" s="141"/>
      <c r="K22" s="155" t="s">
        <v>17</v>
      </c>
      <c r="L22" s="87">
        <f t="shared" si="7"/>
        <v>5.5418875442161299</v>
      </c>
      <c r="M22" s="87">
        <f t="shared" si="7"/>
        <v>39.30989951875987</v>
      </c>
      <c r="N22" s="87">
        <f t="shared" si="7"/>
        <v>938.91972818716806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983.77151525014403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2348.8834735488776</v>
      </c>
      <c r="C23" s="84">
        <f t="shared" si="4"/>
        <v>0</v>
      </c>
      <c r="D23" s="84">
        <f t="shared" si="4"/>
        <v>944.67395629097894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3293.5574298398565</v>
      </c>
      <c r="J23" s="141"/>
      <c r="K23" s="163" t="s">
        <v>60</v>
      </c>
      <c r="L23" s="84">
        <f t="shared" si="7"/>
        <v>2348.8834735488776</v>
      </c>
      <c r="M23" s="84">
        <f t="shared" si="7"/>
        <v>0</v>
      </c>
      <c r="N23" s="84">
        <f t="shared" si="7"/>
        <v>944.67395629097894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3293.5574298398565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2348.8834735488776</v>
      </c>
      <c r="C24" s="116">
        <f t="shared" si="13"/>
        <v>0</v>
      </c>
      <c r="D24" s="116">
        <f t="shared" si="13"/>
        <v>817.74091153445613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3166.6243850833339</v>
      </c>
      <c r="J24" s="141"/>
      <c r="K24" s="168" t="s">
        <v>19</v>
      </c>
      <c r="L24" s="90">
        <f t="shared" ref="L24:O27" si="14">L50+L102</f>
        <v>2348.8834735488776</v>
      </c>
      <c r="M24" s="90">
        <f t="shared" si="14"/>
        <v>0</v>
      </c>
      <c r="N24" s="90">
        <f t="shared" si="14"/>
        <v>817.74091153445613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3166.6243850833339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</v>
      </c>
      <c r="D25" s="93">
        <f t="shared" si="13"/>
        <v>126.93304475652276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126.93304475652276</v>
      </c>
      <c r="J25" s="141"/>
      <c r="K25" s="176" t="s">
        <v>15</v>
      </c>
      <c r="L25" s="93">
        <f t="shared" si="14"/>
        <v>0</v>
      </c>
      <c r="M25" s="93">
        <f t="shared" si="14"/>
        <v>0</v>
      </c>
      <c r="N25" s="93">
        <f t="shared" si="14"/>
        <v>126.93304475652276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126.93304475652276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42690.121301051186</v>
      </c>
      <c r="C28" s="187">
        <f t="shared" ref="C28:I28" si="15">SUM(C7:C23)</f>
        <v>26561.455812506909</v>
      </c>
      <c r="D28" s="187">
        <f t="shared" si="15"/>
        <v>33452.427804683124</v>
      </c>
      <c r="E28" s="187">
        <f t="shared" si="15"/>
        <v>20126.68014379431</v>
      </c>
      <c r="F28" s="187">
        <f t="shared" si="15"/>
        <v>60412.377942866849</v>
      </c>
      <c r="G28" s="187">
        <f t="shared" si="15"/>
        <v>4545.4358909974781</v>
      </c>
      <c r="H28" s="187">
        <f t="shared" si="15"/>
        <v>104.68511324371545</v>
      </c>
      <c r="I28" s="187">
        <f t="shared" si="15"/>
        <v>187893.18400914356</v>
      </c>
      <c r="J28" s="299">
        <v>-1.332107640337199E-4</v>
      </c>
      <c r="K28" s="188" t="s">
        <v>22</v>
      </c>
      <c r="L28" s="187">
        <f>SUM(L7:L23)</f>
        <v>42690.121301051186</v>
      </c>
      <c r="M28" s="187">
        <f t="shared" ref="M28:S28" si="16">SUM(M7:M23)</f>
        <v>26561.455812506909</v>
      </c>
      <c r="N28" s="187">
        <f t="shared" si="16"/>
        <v>33452.427804683124</v>
      </c>
      <c r="O28" s="187">
        <f t="shared" si="16"/>
        <v>20126.68014379431</v>
      </c>
      <c r="P28" s="187">
        <f t="shared" si="16"/>
        <v>60412.377942866842</v>
      </c>
      <c r="Q28" s="187">
        <f t="shared" si="16"/>
        <v>4545.4358909974781</v>
      </c>
      <c r="R28" s="187">
        <f t="shared" si="16"/>
        <v>104.68511324371545</v>
      </c>
      <c r="S28" s="187">
        <f t="shared" si="16"/>
        <v>187893.18400914356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0.22720420395331495</v>
      </c>
      <c r="C29" s="123">
        <f t="shared" ref="C29:H29" si="17">IF($I28=0,"-",C28/$I28)</f>
        <v>0.14136465860951258</v>
      </c>
      <c r="D29" s="123">
        <f t="shared" si="17"/>
        <v>0.17803960255979911</v>
      </c>
      <c r="E29" s="123">
        <f t="shared" si="17"/>
        <v>0.10711767033983986</v>
      </c>
      <c r="F29" s="123">
        <f t="shared" si="17"/>
        <v>0.32152511684472262</v>
      </c>
      <c r="G29" s="123">
        <f t="shared" si="17"/>
        <v>2.4191595426773335E-2</v>
      </c>
      <c r="H29" s="123">
        <f t="shared" si="17"/>
        <v>5.571522660376073E-4</v>
      </c>
      <c r="I29" s="124">
        <f>SUM(B29:H29)</f>
        <v>1</v>
      </c>
      <c r="K29" s="49" t="s">
        <v>108</v>
      </c>
      <c r="L29" s="102">
        <f>IF($I28=0,"-",L28/$I28)</f>
        <v>0.22720420395331495</v>
      </c>
      <c r="M29" s="102">
        <f t="shared" ref="M29:R29" si="18">IF($I28=0,"-",M28/$I28)</f>
        <v>0.14136465860951258</v>
      </c>
      <c r="N29" s="102">
        <f t="shared" si="18"/>
        <v>0.17803960255979911</v>
      </c>
      <c r="O29" s="102">
        <f t="shared" si="18"/>
        <v>0.10711767033983986</v>
      </c>
      <c r="P29" s="102">
        <f t="shared" si="18"/>
        <v>0.32152511684472257</v>
      </c>
      <c r="Q29" s="102">
        <f t="shared" si="18"/>
        <v>2.4191595426773335E-2</v>
      </c>
      <c r="R29" s="103">
        <f t="shared" si="18"/>
        <v>5.571522660376073E-4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0.1159038699676634</v>
      </c>
      <c r="C33" s="105">
        <f t="shared" ref="C33:E33" si="19">C111+C137+C163+C189+C215+C241+C267+C293+C319+C345+C371+C397+C423</f>
        <v>2510.9719869999999</v>
      </c>
      <c r="D33" s="105">
        <f t="shared" si="19"/>
        <v>1.1546809666417341E-5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2511.0879024167771</v>
      </c>
      <c r="J33" s="141"/>
      <c r="K33" s="195" t="s">
        <v>7</v>
      </c>
      <c r="L33" s="105">
        <f t="shared" ref="L33:R48" si="21">L111+L137+L163+L189+L215+L241+L267+L293+L319+L345+L371+L397+L423</f>
        <v>0.1159038699676634</v>
      </c>
      <c r="M33" s="105">
        <f t="shared" si="21"/>
        <v>2510.9719869999999</v>
      </c>
      <c r="N33" s="105">
        <f t="shared" si="21"/>
        <v>1.1546809666417341E-5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2511.0879024167771</v>
      </c>
      <c r="T33" s="141"/>
      <c r="U33" s="198" t="s">
        <v>7</v>
      </c>
      <c r="V33" s="55">
        <f t="shared" ref="V33:AH48" si="22">V111+V137+V163+V189+V215+V241+V267+V293+V319+V345+V371+V397+V423</f>
        <v>0.1159038699676634</v>
      </c>
      <c r="W33" s="55">
        <f t="shared" si="22"/>
        <v>0</v>
      </c>
      <c r="X33" s="55">
        <f t="shared" si="22"/>
        <v>0</v>
      </c>
      <c r="Y33" s="55">
        <f t="shared" si="22"/>
        <v>2510.9719869999999</v>
      </c>
      <c r="Z33" s="55">
        <f t="shared" si="22"/>
        <v>1.1546809666417341E-5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2511.0879024167771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80.516762672265202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80.516762672265202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80.516762672265202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80.516762672265202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80.516762672265202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80.516762672265202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2824.7836057382424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2824.7836057382424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2824.7836057382424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2824.7836057382424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2824.7836057382424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2824.7836057382424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58.750886047809644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58.750886047809644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58.750886047809644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58.750886047809644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58.750886047809644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58.750886047809644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110.14971571891088</v>
      </c>
      <c r="C37" s="84">
        <f t="shared" si="23"/>
        <v>97.281115821629044</v>
      </c>
      <c r="D37" s="84">
        <f t="shared" si="23"/>
        <v>138.27841894850255</v>
      </c>
      <c r="E37" s="84">
        <f t="shared" si="23"/>
        <v>0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345.70925048904246</v>
      </c>
      <c r="J37" s="141"/>
      <c r="K37" s="161" t="s">
        <v>13</v>
      </c>
      <c r="L37" s="84">
        <f t="shared" si="21"/>
        <v>110.14971571891088</v>
      </c>
      <c r="M37" s="84">
        <f t="shared" si="21"/>
        <v>97.281115821629044</v>
      </c>
      <c r="N37" s="84">
        <f t="shared" si="21"/>
        <v>138.27841894850255</v>
      </c>
      <c r="O37" s="84">
        <f t="shared" si="21"/>
        <v>0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345.70925048904246</v>
      </c>
      <c r="T37" s="141"/>
      <c r="U37" s="207" t="s">
        <v>13</v>
      </c>
      <c r="V37" s="55">
        <f t="shared" si="22"/>
        <v>109.13992457923253</v>
      </c>
      <c r="W37" s="55">
        <f t="shared" si="22"/>
        <v>0</v>
      </c>
      <c r="X37" s="55">
        <f t="shared" si="22"/>
        <v>0</v>
      </c>
      <c r="Y37" s="55">
        <f t="shared" si="22"/>
        <v>97.281115821629044</v>
      </c>
      <c r="Z37" s="55">
        <f t="shared" si="22"/>
        <v>137.02214495393153</v>
      </c>
      <c r="AA37" s="55">
        <f t="shared" si="22"/>
        <v>0</v>
      </c>
      <c r="AB37" s="55">
        <f t="shared" si="22"/>
        <v>0</v>
      </c>
      <c r="AC37" s="56">
        <f t="shared" si="22"/>
        <v>2.266065134249363</v>
      </c>
      <c r="AD37" s="55">
        <f t="shared" si="22"/>
        <v>1.0097911396783501</v>
      </c>
      <c r="AE37" s="55">
        <f t="shared" si="22"/>
        <v>0</v>
      </c>
      <c r="AF37" s="55">
        <f t="shared" si="22"/>
        <v>0</v>
      </c>
      <c r="AG37" s="55">
        <f t="shared" si="22"/>
        <v>1.2562739945710131</v>
      </c>
      <c r="AH37" s="55">
        <f t="shared" si="22"/>
        <v>0</v>
      </c>
      <c r="AI37" s="202">
        <f t="shared" si="26"/>
        <v>345.7092504890424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13.892462509484947</v>
      </c>
      <c r="C38" s="112">
        <f t="shared" si="23"/>
        <v>6.389696757197183</v>
      </c>
      <c r="D38" s="112">
        <f t="shared" si="23"/>
        <v>33.310899825546798</v>
      </c>
      <c r="E38" s="112">
        <f t="shared" si="23"/>
        <v>0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53.593059092228927</v>
      </c>
      <c r="J38" s="141"/>
      <c r="K38" s="155" t="s">
        <v>12</v>
      </c>
      <c r="L38" s="87">
        <f t="shared" si="21"/>
        <v>13.892462509484947</v>
      </c>
      <c r="M38" s="87">
        <f t="shared" si="21"/>
        <v>6.389696757197183</v>
      </c>
      <c r="N38" s="87">
        <f t="shared" si="21"/>
        <v>33.310899825546798</v>
      </c>
      <c r="O38" s="87">
        <f t="shared" si="21"/>
        <v>0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53.593059092228927</v>
      </c>
      <c r="T38" s="141"/>
      <c r="U38" s="203" t="s">
        <v>53</v>
      </c>
      <c r="V38" s="60">
        <f t="shared" si="22"/>
        <v>13.822954876000189</v>
      </c>
      <c r="W38" s="60">
        <f t="shared" si="22"/>
        <v>0</v>
      </c>
      <c r="X38" s="60">
        <f t="shared" si="22"/>
        <v>0</v>
      </c>
      <c r="Y38" s="60">
        <f t="shared" si="22"/>
        <v>6.389696757197183</v>
      </c>
      <c r="Z38" s="60">
        <f t="shared" si="22"/>
        <v>33.310899825546798</v>
      </c>
      <c r="AA38" s="60">
        <f t="shared" si="22"/>
        <v>0</v>
      </c>
      <c r="AB38" s="60">
        <f t="shared" si="22"/>
        <v>0</v>
      </c>
      <c r="AC38" s="61">
        <f t="shared" si="22"/>
        <v>6.9507633484758705E-2</v>
      </c>
      <c r="AD38" s="60">
        <f t="shared" si="22"/>
        <v>6.9507633484758705E-2</v>
      </c>
      <c r="AE38" s="60">
        <f t="shared" si="22"/>
        <v>0</v>
      </c>
      <c r="AF38" s="60">
        <f t="shared" si="22"/>
        <v>0</v>
      </c>
      <c r="AG38" s="60">
        <f t="shared" si="22"/>
        <v>0</v>
      </c>
      <c r="AH38" s="60">
        <f t="shared" si="22"/>
        <v>0</v>
      </c>
      <c r="AI38" s="206">
        <f t="shared" si="26"/>
        <v>53.593059092228927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1245.0373917781674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1245.0373917781674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1245.0373917781674</v>
      </c>
      <c r="P39" s="84">
        <f t="shared" si="21"/>
        <v>2333.9043439894426</v>
      </c>
      <c r="Q39" s="84">
        <f t="shared" si="21"/>
        <v>0</v>
      </c>
      <c r="R39" s="84">
        <f t="shared" si="21"/>
        <v>0</v>
      </c>
      <c r="S39" s="150">
        <f t="shared" si="25"/>
        <v>3578.9417357676102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1107.0655543678242</v>
      </c>
      <c r="AB39" s="55">
        <f t="shared" si="22"/>
        <v>2333.9043439894426</v>
      </c>
      <c r="AC39" s="56">
        <f t="shared" si="22"/>
        <v>137.97183741034317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137.97183741034317</v>
      </c>
      <c r="AI39" s="202">
        <f t="shared" si="26"/>
        <v>3578.9417357676102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29.482336381308059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29.482336381308059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29.482336381308059</v>
      </c>
      <c r="P40" s="87">
        <f t="shared" si="21"/>
        <v>81.773041420121473</v>
      </c>
      <c r="Q40" s="87">
        <f t="shared" si="21"/>
        <v>0</v>
      </c>
      <c r="R40" s="87">
        <f t="shared" si="21"/>
        <v>0</v>
      </c>
      <c r="S40" s="158">
        <f t="shared" si="25"/>
        <v>111.25537780142953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22.016388857684341</v>
      </c>
      <c r="AB40" s="60">
        <f t="shared" si="22"/>
        <v>81.773041420121473</v>
      </c>
      <c r="AC40" s="61">
        <f t="shared" si="22"/>
        <v>7.4659475236237203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7.4659475236237203</v>
      </c>
      <c r="AI40" s="206">
        <f t="shared" si="26"/>
        <v>111.25537780142955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0</v>
      </c>
      <c r="C41" s="84">
        <f t="shared" si="23"/>
        <v>0</v>
      </c>
      <c r="D41" s="84">
        <f t="shared" si="23"/>
        <v>0</v>
      </c>
      <c r="E41" s="84">
        <f t="shared" si="23"/>
        <v>0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0</v>
      </c>
      <c r="J41" s="141"/>
      <c r="K41" s="161" t="s">
        <v>55</v>
      </c>
      <c r="L41" s="84">
        <f t="shared" si="21"/>
        <v>0</v>
      </c>
      <c r="M41" s="84">
        <f t="shared" si="21"/>
        <v>0</v>
      </c>
      <c r="N41" s="84">
        <f t="shared" si="21"/>
        <v>0</v>
      </c>
      <c r="O41" s="84">
        <f t="shared" si="21"/>
        <v>0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0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0</v>
      </c>
      <c r="AA41" s="55">
        <f t="shared" si="22"/>
        <v>0</v>
      </c>
      <c r="AB41" s="55">
        <f t="shared" si="22"/>
        <v>0</v>
      </c>
      <c r="AC41" s="56">
        <f t="shared" si="22"/>
        <v>0</v>
      </c>
      <c r="AD41" s="55">
        <f t="shared" si="22"/>
        <v>0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0</v>
      </c>
      <c r="AI41" s="202">
        <f t="shared" si="26"/>
        <v>0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14.112408180143939</v>
      </c>
      <c r="C42" s="112">
        <f t="shared" si="23"/>
        <v>3.3647486331769985</v>
      </c>
      <c r="D42" s="112">
        <f t="shared" si="23"/>
        <v>157.1367214565314</v>
      </c>
      <c r="E42" s="112">
        <f t="shared" si="23"/>
        <v>14.517548507856279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189.13142677770861</v>
      </c>
      <c r="J42" s="141"/>
      <c r="K42" s="155" t="s">
        <v>14</v>
      </c>
      <c r="L42" s="87">
        <f t="shared" si="21"/>
        <v>14.112408180143939</v>
      </c>
      <c r="M42" s="87">
        <f t="shared" si="21"/>
        <v>3.3647486331769985</v>
      </c>
      <c r="N42" s="87">
        <f t="shared" si="21"/>
        <v>157.1367214565314</v>
      </c>
      <c r="O42" s="87">
        <f t="shared" si="21"/>
        <v>14.517548507856279</v>
      </c>
      <c r="P42" s="87">
        <f t="shared" si="21"/>
        <v>6.5887565589393455</v>
      </c>
      <c r="Q42" s="87">
        <f t="shared" si="21"/>
        <v>0</v>
      </c>
      <c r="R42" s="87">
        <f t="shared" si="21"/>
        <v>0</v>
      </c>
      <c r="S42" s="158">
        <f t="shared" si="25"/>
        <v>195.72018333664795</v>
      </c>
      <c r="T42" s="141"/>
      <c r="U42" s="203" t="s">
        <v>14</v>
      </c>
      <c r="V42" s="60">
        <f t="shared" si="22"/>
        <v>14.112408180143939</v>
      </c>
      <c r="W42" s="60">
        <f t="shared" si="22"/>
        <v>0</v>
      </c>
      <c r="X42" s="60">
        <f t="shared" si="22"/>
        <v>0</v>
      </c>
      <c r="Y42" s="60">
        <f t="shared" si="22"/>
        <v>3.3647486331769985</v>
      </c>
      <c r="Z42" s="60">
        <f t="shared" si="22"/>
        <v>157.1367214565314</v>
      </c>
      <c r="AA42" s="60">
        <f t="shared" si="22"/>
        <v>6.5373864097053564</v>
      </c>
      <c r="AB42" s="60">
        <f t="shared" si="22"/>
        <v>6.5887565589393455</v>
      </c>
      <c r="AC42" s="61">
        <f t="shared" si="22"/>
        <v>7.980162098150922</v>
      </c>
      <c r="AD42" s="60">
        <f t="shared" si="22"/>
        <v>0</v>
      </c>
      <c r="AE42" s="60">
        <f t="shared" si="22"/>
        <v>0</v>
      </c>
      <c r="AF42" s="60">
        <f t="shared" si="22"/>
        <v>0</v>
      </c>
      <c r="AG42" s="60">
        <f t="shared" si="22"/>
        <v>0</v>
      </c>
      <c r="AH42" s="60">
        <f t="shared" si="22"/>
        <v>7.980162098150922</v>
      </c>
      <c r="AI42" s="206">
        <f t="shared" si="26"/>
        <v>195.72018333664795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3289.5524104750252</v>
      </c>
      <c r="C43" s="84">
        <f t="shared" si="23"/>
        <v>11276.709526192031</v>
      </c>
      <c r="D43" s="84">
        <f t="shared" si="23"/>
        <v>14357.012621754631</v>
      </c>
      <c r="E43" s="84">
        <f t="shared" si="23"/>
        <v>752.01415861352802</v>
      </c>
      <c r="F43" s="315">
        <v>0</v>
      </c>
      <c r="G43" s="84">
        <f t="shared" si="20"/>
        <v>0.8157881237892507</v>
      </c>
      <c r="H43" s="84">
        <f t="shared" si="20"/>
        <v>0</v>
      </c>
      <c r="I43" s="146">
        <f t="shared" si="24"/>
        <v>29676.104505159008</v>
      </c>
      <c r="J43" s="141"/>
      <c r="K43" s="161" t="s">
        <v>136</v>
      </c>
      <c r="L43" s="84">
        <f t="shared" si="21"/>
        <v>3289.5524104750252</v>
      </c>
      <c r="M43" s="84">
        <f t="shared" si="21"/>
        <v>11276.709526192031</v>
      </c>
      <c r="N43" s="84">
        <f t="shared" si="21"/>
        <v>14357.012621754631</v>
      </c>
      <c r="O43" s="84">
        <f t="shared" si="21"/>
        <v>752.01415861352802</v>
      </c>
      <c r="P43" s="84">
        <f t="shared" si="21"/>
        <v>62.656019205087539</v>
      </c>
      <c r="Q43" s="84">
        <f t="shared" si="21"/>
        <v>0.8157881237892507</v>
      </c>
      <c r="R43" s="84">
        <f t="shared" si="21"/>
        <v>0</v>
      </c>
      <c r="S43" s="150">
        <f t="shared" si="25"/>
        <v>29738.760524364097</v>
      </c>
      <c r="T43" s="141"/>
      <c r="U43" s="207" t="s">
        <v>136</v>
      </c>
      <c r="V43" s="55">
        <f t="shared" si="22"/>
        <v>3235.733302345785</v>
      </c>
      <c r="W43" s="55">
        <f t="shared" si="22"/>
        <v>30.569917990488104</v>
      </c>
      <c r="X43" s="55">
        <f t="shared" si="22"/>
        <v>0.8157881237892507</v>
      </c>
      <c r="Y43" s="55">
        <f t="shared" si="22"/>
        <v>11276.709526192031</v>
      </c>
      <c r="Z43" s="55">
        <f t="shared" si="22"/>
        <v>13992.513418473018</v>
      </c>
      <c r="AA43" s="55">
        <f t="shared" si="22"/>
        <v>251.07731787869483</v>
      </c>
      <c r="AB43" s="55">
        <f t="shared" si="22"/>
        <v>62.656019205087539</v>
      </c>
      <c r="AC43" s="56">
        <f t="shared" si="22"/>
        <v>888.6852341552019</v>
      </c>
      <c r="AD43" s="55">
        <f t="shared" si="22"/>
        <v>23.249190138752667</v>
      </c>
      <c r="AE43" s="55">
        <f t="shared" si="22"/>
        <v>0</v>
      </c>
      <c r="AF43" s="55">
        <f t="shared" si="22"/>
        <v>0</v>
      </c>
      <c r="AG43" s="55">
        <f t="shared" si="22"/>
        <v>364.49920328161585</v>
      </c>
      <c r="AH43" s="55">
        <f t="shared" si="22"/>
        <v>500.93684073483314</v>
      </c>
      <c r="AI43" s="202">
        <f t="shared" si="26"/>
        <v>29738.760524364097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914.34027169310082</v>
      </c>
      <c r="C44" s="112">
        <f t="shared" si="23"/>
        <v>859.01228092108249</v>
      </c>
      <c r="D44" s="112">
        <f t="shared" si="23"/>
        <v>3252.2164645984813</v>
      </c>
      <c r="E44" s="112">
        <f t="shared" si="23"/>
        <v>13035.134633623977</v>
      </c>
      <c r="F44" s="315">
        <v>0</v>
      </c>
      <c r="G44" s="112">
        <f t="shared" si="20"/>
        <v>1267.2083478117511</v>
      </c>
      <c r="H44" s="112">
        <f t="shared" si="20"/>
        <v>102.2955287461415</v>
      </c>
      <c r="I44" s="154">
        <f t="shared" si="24"/>
        <v>19430.207527394534</v>
      </c>
      <c r="J44" s="141"/>
      <c r="K44" s="155" t="s">
        <v>21</v>
      </c>
      <c r="L44" s="87">
        <f t="shared" si="21"/>
        <v>914.34027169310082</v>
      </c>
      <c r="M44" s="87">
        <f t="shared" si="21"/>
        <v>859.01228092108249</v>
      </c>
      <c r="N44" s="87">
        <f t="shared" si="21"/>
        <v>3252.2164645984813</v>
      </c>
      <c r="O44" s="87">
        <f t="shared" si="21"/>
        <v>13035.134633623977</v>
      </c>
      <c r="P44" s="87">
        <f t="shared" si="21"/>
        <v>40.465021630951568</v>
      </c>
      <c r="Q44" s="87">
        <f t="shared" si="21"/>
        <v>1267.2083478117511</v>
      </c>
      <c r="R44" s="87">
        <f t="shared" si="21"/>
        <v>102.2955287461415</v>
      </c>
      <c r="S44" s="158">
        <f t="shared" si="25"/>
        <v>19470.672549025487</v>
      </c>
      <c r="T44" s="141"/>
      <c r="U44" s="203" t="s">
        <v>21</v>
      </c>
      <c r="V44" s="60">
        <f t="shared" si="22"/>
        <v>217.5062822019282</v>
      </c>
      <c r="W44" s="60">
        <f t="shared" si="22"/>
        <v>687.0010703105479</v>
      </c>
      <c r="X44" s="60">
        <f t="shared" si="22"/>
        <v>1267.2083478117511</v>
      </c>
      <c r="Y44" s="60">
        <f t="shared" si="22"/>
        <v>859.01228092108249</v>
      </c>
      <c r="Z44" s="60">
        <f t="shared" si="22"/>
        <v>3225.7646934692639</v>
      </c>
      <c r="AA44" s="60">
        <f t="shared" si="22"/>
        <v>12954.942938105567</v>
      </c>
      <c r="AB44" s="60">
        <f t="shared" si="22"/>
        <v>40.465021630951568</v>
      </c>
      <c r="AC44" s="61">
        <f t="shared" si="22"/>
        <v>218.77191457439463</v>
      </c>
      <c r="AD44" s="60">
        <f t="shared" si="22"/>
        <v>9.8329191806246676</v>
      </c>
      <c r="AE44" s="60">
        <f t="shared" si="22"/>
        <v>43.20958452325138</v>
      </c>
      <c r="AF44" s="60">
        <f t="shared" si="22"/>
        <v>102.2955287461415</v>
      </c>
      <c r="AG44" s="60">
        <f t="shared" si="22"/>
        <v>26.451771129217391</v>
      </c>
      <c r="AH44" s="60">
        <f t="shared" si="22"/>
        <v>36.982110995159708</v>
      </c>
      <c r="AI44" s="206">
        <f t="shared" si="26"/>
        <v>19470.672549025487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815.4387512237289</v>
      </c>
      <c r="C45" s="84">
        <f t="shared" si="23"/>
        <v>480.56444003024905</v>
      </c>
      <c r="D45" s="84">
        <f t="shared" si="23"/>
        <v>834.45090193963745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2130.4540931936153</v>
      </c>
      <c r="J45" s="141"/>
      <c r="K45" s="161" t="s">
        <v>20</v>
      </c>
      <c r="L45" s="84">
        <f t="shared" si="21"/>
        <v>815.4387512237289</v>
      </c>
      <c r="M45" s="84">
        <f t="shared" si="21"/>
        <v>480.56444003024905</v>
      </c>
      <c r="N45" s="84">
        <f t="shared" si="21"/>
        <v>834.45090193963745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2130.4540931936153</v>
      </c>
      <c r="T45" s="141"/>
      <c r="U45" s="207" t="s">
        <v>20</v>
      </c>
      <c r="V45" s="55">
        <f t="shared" si="22"/>
        <v>813.7188481774507</v>
      </c>
      <c r="W45" s="55">
        <f t="shared" si="22"/>
        <v>3.4253283398036904E-2</v>
      </c>
      <c r="X45" s="55">
        <f t="shared" si="22"/>
        <v>0</v>
      </c>
      <c r="Y45" s="55">
        <f t="shared" si="22"/>
        <v>480.56444003024905</v>
      </c>
      <c r="Z45" s="55">
        <f t="shared" si="22"/>
        <v>454.86194295383604</v>
      </c>
      <c r="AA45" s="55">
        <f t="shared" si="22"/>
        <v>0</v>
      </c>
      <c r="AB45" s="55">
        <f t="shared" si="22"/>
        <v>0</v>
      </c>
      <c r="AC45" s="56">
        <f t="shared" si="22"/>
        <v>381.2746087486816</v>
      </c>
      <c r="AD45" s="55">
        <f t="shared" si="22"/>
        <v>1.6856497628800551</v>
      </c>
      <c r="AE45" s="55">
        <f t="shared" si="22"/>
        <v>0</v>
      </c>
      <c r="AF45" s="55">
        <f t="shared" si="22"/>
        <v>0</v>
      </c>
      <c r="AG45" s="55">
        <f t="shared" si="22"/>
        <v>379.58895898580147</v>
      </c>
      <c r="AH45" s="55">
        <f t="shared" si="22"/>
        <v>0</v>
      </c>
      <c r="AI45" s="202">
        <f t="shared" si="26"/>
        <v>2130.4540931936153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1.5700162832500111</v>
      </c>
      <c r="C46" s="112">
        <f t="shared" si="23"/>
        <v>8.6183070645690155E-3</v>
      </c>
      <c r="D46" s="112">
        <f t="shared" si="23"/>
        <v>0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1.5786345903145802</v>
      </c>
      <c r="J46" s="141"/>
      <c r="K46" s="155" t="s">
        <v>56</v>
      </c>
      <c r="L46" s="87">
        <f t="shared" si="21"/>
        <v>1.5700162832500111</v>
      </c>
      <c r="M46" s="87">
        <f t="shared" si="21"/>
        <v>8.6183070645690155E-3</v>
      </c>
      <c r="N46" s="87">
        <f t="shared" si="21"/>
        <v>0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1.5786345903145802</v>
      </c>
      <c r="T46" s="141"/>
      <c r="U46" s="203" t="s">
        <v>56</v>
      </c>
      <c r="V46" s="60">
        <f t="shared" si="22"/>
        <v>1.5700162832500111</v>
      </c>
      <c r="W46" s="60">
        <f t="shared" si="22"/>
        <v>0</v>
      </c>
      <c r="X46" s="60">
        <f t="shared" si="22"/>
        <v>0</v>
      </c>
      <c r="Y46" s="60">
        <f t="shared" si="22"/>
        <v>8.6183070645690155E-3</v>
      </c>
      <c r="Z46" s="60">
        <f t="shared" si="22"/>
        <v>0</v>
      </c>
      <c r="AA46" s="60">
        <f t="shared" si="22"/>
        <v>0</v>
      </c>
      <c r="AB46" s="60">
        <f t="shared" si="22"/>
        <v>0</v>
      </c>
      <c r="AC46" s="61">
        <f t="shared" si="22"/>
        <v>0</v>
      </c>
      <c r="AD46" s="60">
        <f t="shared" si="22"/>
        <v>0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1.5786345903145802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347.08381560807055</v>
      </c>
      <c r="C47" s="84">
        <f t="shared" si="23"/>
        <v>11168.620269329478</v>
      </c>
      <c r="D47" s="84">
        <f t="shared" si="23"/>
        <v>1229.3567969654512</v>
      </c>
      <c r="E47" s="84">
        <f t="shared" si="23"/>
        <v>44.576604009472277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12789.637485912472</v>
      </c>
      <c r="J47" s="141"/>
      <c r="K47" s="161" t="s">
        <v>18</v>
      </c>
      <c r="L47" s="84">
        <f t="shared" si="21"/>
        <v>347.08381560807055</v>
      </c>
      <c r="M47" s="84">
        <f t="shared" si="21"/>
        <v>11168.620269329478</v>
      </c>
      <c r="N47" s="84">
        <f t="shared" si="21"/>
        <v>1229.3567969654512</v>
      </c>
      <c r="O47" s="84">
        <f t="shared" si="21"/>
        <v>44.576604009472277</v>
      </c>
      <c r="P47" s="84">
        <f t="shared" si="21"/>
        <v>192.8249730364839</v>
      </c>
      <c r="Q47" s="84">
        <f t="shared" si="21"/>
        <v>0</v>
      </c>
      <c r="R47" s="84">
        <f t="shared" si="21"/>
        <v>0</v>
      </c>
      <c r="S47" s="150">
        <f t="shared" si="25"/>
        <v>12982.462458948956</v>
      </c>
      <c r="T47" s="141"/>
      <c r="U47" s="207" t="s">
        <v>18</v>
      </c>
      <c r="V47" s="55">
        <f t="shared" si="22"/>
        <v>347.08381560807055</v>
      </c>
      <c r="W47" s="55">
        <f t="shared" si="22"/>
        <v>0</v>
      </c>
      <c r="X47" s="55">
        <f t="shared" si="22"/>
        <v>0</v>
      </c>
      <c r="Y47" s="55">
        <f t="shared" si="22"/>
        <v>11168.620269329478</v>
      </c>
      <c r="Z47" s="55">
        <f t="shared" si="22"/>
        <v>792.30678279090068</v>
      </c>
      <c r="AA47" s="55">
        <f t="shared" si="22"/>
        <v>0</v>
      </c>
      <c r="AB47" s="55">
        <f t="shared" si="22"/>
        <v>192.8249730364839</v>
      </c>
      <c r="AC47" s="56">
        <f t="shared" si="22"/>
        <v>481.62661818402262</v>
      </c>
      <c r="AD47" s="55">
        <f t="shared" si="22"/>
        <v>0</v>
      </c>
      <c r="AE47" s="55">
        <f t="shared" si="22"/>
        <v>0</v>
      </c>
      <c r="AF47" s="55">
        <f t="shared" si="22"/>
        <v>0</v>
      </c>
      <c r="AG47" s="55">
        <f t="shared" si="22"/>
        <v>437.05001417455043</v>
      </c>
      <c r="AH47" s="55">
        <f t="shared" si="22"/>
        <v>44.576604009472277</v>
      </c>
      <c r="AI47" s="202">
        <f t="shared" si="26"/>
        <v>12982.462458948954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5.5418875442161299</v>
      </c>
      <c r="C48" s="112">
        <f t="shared" si="23"/>
        <v>39.30989951875987</v>
      </c>
      <c r="D48" s="112">
        <f t="shared" si="23"/>
        <v>938.91972818716806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983.77151525014403</v>
      </c>
      <c r="J48" s="141"/>
      <c r="K48" s="155" t="s">
        <v>17</v>
      </c>
      <c r="L48" s="87">
        <f t="shared" si="21"/>
        <v>5.5418875442161299</v>
      </c>
      <c r="M48" s="87">
        <f t="shared" si="21"/>
        <v>39.30989951875987</v>
      </c>
      <c r="N48" s="87">
        <f t="shared" si="21"/>
        <v>938.91972818716806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983.77151525014403</v>
      </c>
      <c r="T48" s="141"/>
      <c r="U48" s="203" t="s">
        <v>57</v>
      </c>
      <c r="V48" s="60">
        <f t="shared" si="22"/>
        <v>5.5418875442161299</v>
      </c>
      <c r="W48" s="60">
        <f t="shared" si="22"/>
        <v>0</v>
      </c>
      <c r="X48" s="60">
        <f t="shared" si="22"/>
        <v>0</v>
      </c>
      <c r="Y48" s="60">
        <f t="shared" si="22"/>
        <v>39.30989951875987</v>
      </c>
      <c r="Z48" s="60">
        <f t="shared" si="22"/>
        <v>938.91972818716806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983.77151525014403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3.8924187261747312</v>
      </c>
      <c r="C49" s="84">
        <f t="shared" si="23"/>
        <v>0</v>
      </c>
      <c r="D49" s="84">
        <f t="shared" si="23"/>
        <v>126.93304475652276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130.8254634826975</v>
      </c>
      <c r="J49" s="141"/>
      <c r="K49" s="163" t="s">
        <v>60</v>
      </c>
      <c r="L49" s="84">
        <f t="shared" ref="L49:R53" si="29">L127+L153+L179+L205+L231+L257+L283+L309+L335+L361+L387+L413+L439</f>
        <v>3.8924187261747312</v>
      </c>
      <c r="M49" s="84">
        <f t="shared" si="29"/>
        <v>0</v>
      </c>
      <c r="N49" s="84">
        <f t="shared" si="29"/>
        <v>126.93304475652276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130.8254634826975</v>
      </c>
      <c r="T49" s="141"/>
      <c r="U49" s="208" t="s">
        <v>58</v>
      </c>
      <c r="V49" s="55">
        <f t="shared" ref="V49:AH53" si="30">V127+V153+V179+V205+V231+V257+V283+V309+V335+V361+V387+V413+V439</f>
        <v>3.4988656456166138</v>
      </c>
      <c r="W49" s="55">
        <f t="shared" si="30"/>
        <v>0</v>
      </c>
      <c r="X49" s="55">
        <f t="shared" si="30"/>
        <v>0</v>
      </c>
      <c r="Y49" s="55">
        <f t="shared" si="30"/>
        <v>0</v>
      </c>
      <c r="Z49" s="55">
        <f t="shared" si="30"/>
        <v>126.93304475652276</v>
      </c>
      <c r="AA49" s="55">
        <f t="shared" si="30"/>
        <v>0</v>
      </c>
      <c r="AB49" s="55">
        <f t="shared" si="30"/>
        <v>0</v>
      </c>
      <c r="AC49" s="56">
        <f t="shared" si="30"/>
        <v>0.39355308055811772</v>
      </c>
      <c r="AD49" s="55">
        <f t="shared" si="30"/>
        <v>0.39355308055811772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130.8254634826975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3.8924187261747312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3.8924187261747312</v>
      </c>
      <c r="J50" s="141"/>
      <c r="K50" s="168" t="s">
        <v>19</v>
      </c>
      <c r="L50" s="90">
        <f t="shared" si="29"/>
        <v>3.8924187261747312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3.8924187261747312</v>
      </c>
      <c r="T50" s="141"/>
      <c r="U50" s="209" t="s">
        <v>62</v>
      </c>
      <c r="V50" s="66">
        <f t="shared" si="30"/>
        <v>3.4988656456166138</v>
      </c>
      <c r="W50" s="66">
        <f t="shared" si="30"/>
        <v>0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0.39355308055811772</v>
      </c>
      <c r="AD50" s="66">
        <f t="shared" si="30"/>
        <v>0.39355308055811772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3.8924187261747316</v>
      </c>
      <c r="AJ50" s="133" t="str">
        <f t="shared" si="27"/>
        <v/>
      </c>
    </row>
    <row r="51" spans="1:36">
      <c r="A51" s="172" t="s">
        <v>15</v>
      </c>
      <c r="B51" s="93">
        <f t="shared" si="31"/>
        <v>0</v>
      </c>
      <c r="C51" s="93">
        <f t="shared" si="31"/>
        <v>0</v>
      </c>
      <c r="D51" s="93">
        <f t="shared" si="31"/>
        <v>126.93304475652276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126.93304475652276</v>
      </c>
      <c r="J51" s="141"/>
      <c r="K51" s="176" t="s">
        <v>15</v>
      </c>
      <c r="L51" s="93">
        <f t="shared" si="29"/>
        <v>0</v>
      </c>
      <c r="M51" s="93">
        <f t="shared" si="29"/>
        <v>0</v>
      </c>
      <c r="N51" s="93">
        <f t="shared" si="29"/>
        <v>126.93304475652276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126.93304475652276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</v>
      </c>
      <c r="Z51" s="70">
        <f t="shared" si="30"/>
        <v>126.93304475652276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126.93304475652276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5515.6900618320742</v>
      </c>
      <c r="C54" s="187">
        <f t="shared" ref="C54:I54" si="32">SUM(C33:C49)</f>
        <v>26442.232582510671</v>
      </c>
      <c r="D54" s="187">
        <f t="shared" si="32"/>
        <v>24031.6668644376</v>
      </c>
      <c r="E54" s="187">
        <f t="shared" si="32"/>
        <v>15120.76267291431</v>
      </c>
      <c r="F54" s="187">
        <f t="shared" si="32"/>
        <v>0</v>
      </c>
      <c r="G54" s="187">
        <f t="shared" si="32"/>
        <v>1268.0241359355402</v>
      </c>
      <c r="H54" s="187">
        <f t="shared" si="32"/>
        <v>102.2955287461415</v>
      </c>
      <c r="I54" s="187">
        <f t="shared" si="32"/>
        <v>72480.671846376339</v>
      </c>
      <c r="J54" s="141"/>
      <c r="K54" s="188" t="s">
        <v>22</v>
      </c>
      <c r="L54" s="187">
        <f>SUM(L33:L49)</f>
        <v>5515.6900618320742</v>
      </c>
      <c r="M54" s="187">
        <f t="shared" ref="M54:S54" si="33">SUM(M33:M49)</f>
        <v>26442.232582510671</v>
      </c>
      <c r="N54" s="187">
        <f t="shared" si="33"/>
        <v>24031.6668644376</v>
      </c>
      <c r="O54" s="187">
        <f t="shared" si="33"/>
        <v>15120.76267291431</v>
      </c>
      <c r="P54" s="187">
        <f t="shared" si="33"/>
        <v>2718.2121558410258</v>
      </c>
      <c r="Q54" s="187">
        <f t="shared" si="33"/>
        <v>1268.0241359355402</v>
      </c>
      <c r="R54" s="189">
        <f t="shared" si="33"/>
        <v>102.2955287461415</v>
      </c>
      <c r="S54" s="190">
        <f t="shared" si="33"/>
        <v>75198.884002217383</v>
      </c>
      <c r="T54" s="141" t="str">
        <f>IF(ABS(S54-AI54)&gt;0.01,S54-AI54,"")</f>
        <v/>
      </c>
      <c r="U54" s="216" t="s">
        <v>59</v>
      </c>
      <c r="V54" s="217">
        <f>SUM(V33:V49)</f>
        <v>4761.8442093116619</v>
      </c>
      <c r="W54" s="217">
        <f t="shared" ref="W54:AH54" si="34">SUM(W33:W49)</f>
        <v>717.605241584434</v>
      </c>
      <c r="X54" s="217">
        <f t="shared" si="34"/>
        <v>1268.0241359355402</v>
      </c>
      <c r="Y54" s="217">
        <f t="shared" si="34"/>
        <v>26442.232582510671</v>
      </c>
      <c r="Z54" s="217">
        <f t="shared" si="34"/>
        <v>22822.820642871848</v>
      </c>
      <c r="AA54" s="217">
        <f t="shared" si="34"/>
        <v>14341.639585619476</v>
      </c>
      <c r="AB54" s="217">
        <f t="shared" si="34"/>
        <v>2718.2121558410258</v>
      </c>
      <c r="AC54" s="217">
        <f t="shared" si="34"/>
        <v>2126.5054485427108</v>
      </c>
      <c r="AD54" s="218">
        <f t="shared" si="34"/>
        <v>36.240610935978616</v>
      </c>
      <c r="AE54" s="218">
        <f t="shared" si="34"/>
        <v>43.20958452325138</v>
      </c>
      <c r="AF54" s="218">
        <f t="shared" si="34"/>
        <v>102.2955287461415</v>
      </c>
      <c r="AG54" s="218">
        <f t="shared" si="34"/>
        <v>1208.8462215657562</v>
      </c>
      <c r="AH54" s="218">
        <f t="shared" si="34"/>
        <v>735.9135027715829</v>
      </c>
      <c r="AI54" s="219">
        <f>SUM(V54:AC54)</f>
        <v>75198.884002217368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7.6098771180303712E-2</v>
      </c>
      <c r="C55" s="125">
        <f t="shared" ref="C55:H55" si="35">IF($I54=0,"-",C54/$I54)</f>
        <v>0.36481770807195746</v>
      </c>
      <c r="D55" s="125">
        <f t="shared" si="35"/>
        <v>0.33155965931680392</v>
      </c>
      <c r="E55" s="125">
        <f t="shared" si="35"/>
        <v>0.20861786028919474</v>
      </c>
      <c r="F55" s="125">
        <f t="shared" si="35"/>
        <v>0</v>
      </c>
      <c r="G55" s="125">
        <f t="shared" si="35"/>
        <v>1.7494652072529527E-2</v>
      </c>
      <c r="H55" s="126">
        <f t="shared" si="35"/>
        <v>1.4113490692105905E-3</v>
      </c>
      <c r="I55" s="127">
        <f>SUM(B55:H55)</f>
        <v>0.99999999999999989</v>
      </c>
      <c r="K55" s="49" t="s">
        <v>108</v>
      </c>
      <c r="L55" s="102">
        <f>IF($S54=0,"-",L54/$S54)</f>
        <v>7.3348030825423335E-2</v>
      </c>
      <c r="M55" s="102">
        <f t="shared" ref="M55:R55" si="36">IF($S54=0,"-",M54/$S54)</f>
        <v>0.35163065161619911</v>
      </c>
      <c r="N55" s="102">
        <f t="shared" si="36"/>
        <v>0.31957478070723738</v>
      </c>
      <c r="O55" s="102">
        <f t="shared" si="36"/>
        <v>0.20107695577594537</v>
      </c>
      <c r="P55" s="102">
        <f t="shared" si="36"/>
        <v>3.6146974677986901E-2</v>
      </c>
      <c r="Q55" s="102">
        <f t="shared" si="36"/>
        <v>1.6862273327063606E-2</v>
      </c>
      <c r="R55" s="103">
        <f t="shared" si="36"/>
        <v>1.3603330701440345E-3</v>
      </c>
      <c r="S55" s="104">
        <f>SUM(L55:R55)</f>
        <v>0.99999999999999978</v>
      </c>
      <c r="U55" s="77" t="s">
        <v>108</v>
      </c>
      <c r="V55" s="78">
        <f>+V54/$AI54</f>
        <v>6.3323336143808334E-2</v>
      </c>
      <c r="W55" s="78">
        <f t="shared" ref="W55:AH55" si="37">+W54/$AI54</f>
        <v>9.5427645118147525E-3</v>
      </c>
      <c r="X55" s="78">
        <f t="shared" si="37"/>
        <v>1.6862273327063609E-2</v>
      </c>
      <c r="Y55" s="78">
        <f t="shared" si="37"/>
        <v>0.35163065161619922</v>
      </c>
      <c r="Z55" s="78">
        <f t="shared" si="37"/>
        <v>0.30349945940951567</v>
      </c>
      <c r="AA55" s="78">
        <f t="shared" si="37"/>
        <v>0.19071612266475374</v>
      </c>
      <c r="AB55" s="78">
        <f t="shared" si="37"/>
        <v>3.6146974677986908E-2</v>
      </c>
      <c r="AC55" s="78">
        <f t="shared" si="37"/>
        <v>2.8278417648857756E-2</v>
      </c>
      <c r="AD55" s="78">
        <f t="shared" si="37"/>
        <v>4.8193016980025924E-4</v>
      </c>
      <c r="AE55" s="78">
        <f t="shared" si="37"/>
        <v>5.7460406622493584E-4</v>
      </c>
      <c r="AF55" s="78">
        <f t="shared" si="37"/>
        <v>1.3603330701440349E-3</v>
      </c>
      <c r="AG55" s="78">
        <f t="shared" si="37"/>
        <v>1.6075321297721802E-2</v>
      </c>
      <c r="AH55" s="78">
        <f t="shared" si="37"/>
        <v>9.78622904496672E-3</v>
      </c>
      <c r="AI55" s="79">
        <f>SUM(V55:AC55)</f>
        <v>0.99999999999999989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0.27802122246512351</v>
      </c>
      <c r="G59" s="325"/>
      <c r="H59" s="327"/>
      <c r="I59" s="146">
        <f>SUM(B59:H59)</f>
        <v>0.27802122246512351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39533.80418288237</v>
      </c>
      <c r="G65" s="328"/>
      <c r="H65" s="330"/>
      <c r="I65" s="146">
        <f t="shared" si="39"/>
        <v>39533.80418288237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22150.475978759288</v>
      </c>
      <c r="Q65" s="328"/>
      <c r="R65" s="335"/>
      <c r="S65" s="150">
        <f t="shared" si="41"/>
        <v>22150.475978759288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9847.5412232081635</v>
      </c>
      <c r="G66" s="328"/>
      <c r="H66" s="330"/>
      <c r="I66" s="154">
        <f t="shared" si="39"/>
        <v>9847.5412232081635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3656.6642201215391</v>
      </c>
      <c r="Q66" s="328"/>
      <c r="R66" s="335"/>
      <c r="S66" s="158">
        <f t="shared" si="41"/>
        <v>3656.6642201215391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1672.2481736790769</v>
      </c>
      <c r="G67" s="328"/>
      <c r="H67" s="330"/>
      <c r="I67" s="146">
        <f t="shared" si="39"/>
        <v>1672.2481736790769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11.649254927744767</v>
      </c>
      <c r="G68" s="328"/>
      <c r="H68" s="330"/>
      <c r="I68" s="154">
        <f t="shared" si="39"/>
        <v>11.649254927744767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5.0604983688054217</v>
      </c>
      <c r="Q68" s="328"/>
      <c r="R68" s="335"/>
      <c r="S68" s="158">
        <f t="shared" si="41"/>
        <v>5.0604983688054217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3395.9694347692266</v>
      </c>
      <c r="G69" s="328"/>
      <c r="H69" s="330"/>
      <c r="I69" s="146">
        <f t="shared" si="39"/>
        <v>3395.9694347692266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6.9167189601384962</v>
      </c>
      <c r="Q69" s="328"/>
      <c r="R69" s="335"/>
      <c r="S69" s="150">
        <f t="shared" si="41"/>
        <v>6.9167189601384962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1490.7354592199927</v>
      </c>
      <c r="G70" s="328"/>
      <c r="H70" s="330"/>
      <c r="I70" s="154">
        <f t="shared" si="39"/>
        <v>1490.7354592199927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0</v>
      </c>
      <c r="G72" s="328"/>
      <c r="H72" s="330"/>
      <c r="I72" s="154">
        <f t="shared" si="39"/>
        <v>0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3026.151620425861</v>
      </c>
      <c r="G73" s="328"/>
      <c r="H73" s="330"/>
      <c r="I73" s="146">
        <f t="shared" si="39"/>
        <v>3026.151620425861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1715.8609508837649</v>
      </c>
      <c r="Q73" s="328"/>
      <c r="R73" s="335"/>
      <c r="S73" s="150">
        <f t="shared" si="41"/>
        <v>1715.8609508837649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58978.377370334907</v>
      </c>
      <c r="G80" s="187">
        <f t="shared" si="42"/>
        <v>0</v>
      </c>
      <c r="H80" s="189">
        <f t="shared" si="42"/>
        <v>0</v>
      </c>
      <c r="I80" s="187">
        <f t="shared" si="42"/>
        <v>58978.377370334907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27534.978367093539</v>
      </c>
      <c r="Q80" s="187">
        <f t="shared" si="43"/>
        <v>0</v>
      </c>
      <c r="R80" s="189">
        <f t="shared" si="43"/>
        <v>0</v>
      </c>
      <c r="S80" s="190">
        <f t="shared" si="43"/>
        <v>27534.978367093539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25.010363553055434</v>
      </c>
      <c r="C85" s="105">
        <f t="shared" si="46"/>
        <v>0</v>
      </c>
      <c r="D85" s="105">
        <f t="shared" si="46"/>
        <v>0.10900175233543265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25.119365305390868</v>
      </c>
      <c r="J85" s="141"/>
      <c r="K85" s="195" t="s">
        <v>7</v>
      </c>
      <c r="L85" s="105">
        <f t="shared" ref="L85:R100" si="47">L579+L605+L631</f>
        <v>25.010363553055434</v>
      </c>
      <c r="M85" s="105">
        <f t="shared" si="47"/>
        <v>0</v>
      </c>
      <c r="N85" s="105">
        <f t="shared" si="47"/>
        <v>0.10900175233543265</v>
      </c>
      <c r="O85" s="105">
        <f t="shared" si="47"/>
        <v>0</v>
      </c>
      <c r="P85" s="105">
        <f t="shared" si="47"/>
        <v>0.27802122246512351</v>
      </c>
      <c r="Q85" s="105">
        <f t="shared" si="47"/>
        <v>0</v>
      </c>
      <c r="R85" s="105">
        <f t="shared" si="47"/>
        <v>0</v>
      </c>
      <c r="S85" s="197">
        <f>SUM(L85:R85)</f>
        <v>25.397386527855993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77.045341850776751</v>
      </c>
      <c r="C86" s="112">
        <f t="shared" si="46"/>
        <v>0</v>
      </c>
      <c r="D86" s="112">
        <f t="shared" si="46"/>
        <v>2.1797159848193854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79.225057835596132</v>
      </c>
      <c r="J86" s="141"/>
      <c r="K86" s="155" t="s">
        <v>8</v>
      </c>
      <c r="L86" s="87">
        <f t="shared" si="47"/>
        <v>77.045341850776751</v>
      </c>
      <c r="M86" s="87">
        <f t="shared" si="47"/>
        <v>0</v>
      </c>
      <c r="N86" s="87">
        <f t="shared" si="47"/>
        <v>2.1797159848193854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79.225057835596132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34.021054194812862</v>
      </c>
      <c r="C87" s="84">
        <f t="shared" si="46"/>
        <v>0</v>
      </c>
      <c r="D87" s="84">
        <f t="shared" si="46"/>
        <v>2.4531203440881339E-3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34.023507315156948</v>
      </c>
      <c r="J87" s="141"/>
      <c r="K87" s="161" t="s">
        <v>9</v>
      </c>
      <c r="L87" s="84">
        <f t="shared" si="47"/>
        <v>34.021054194812862</v>
      </c>
      <c r="M87" s="84">
        <f t="shared" si="47"/>
        <v>0</v>
      </c>
      <c r="N87" s="84">
        <f t="shared" si="47"/>
        <v>2.4531203440881339E-3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34.023507315156948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25.189679255721263</v>
      </c>
      <c r="C89" s="84">
        <f t="shared" si="46"/>
        <v>3.051094836921628</v>
      </c>
      <c r="D89" s="84">
        <f t="shared" si="46"/>
        <v>0.6578829277525976</v>
      </c>
      <c r="E89" s="84">
        <f t="shared" si="46"/>
        <v>1.4672657323532077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30.365922752748698</v>
      </c>
      <c r="J89" s="141"/>
      <c r="K89" s="161" t="s">
        <v>13</v>
      </c>
      <c r="L89" s="84">
        <f t="shared" si="47"/>
        <v>25.189679255721263</v>
      </c>
      <c r="M89" s="84">
        <f t="shared" si="47"/>
        <v>3.051094836921628</v>
      </c>
      <c r="N89" s="84">
        <f t="shared" si="47"/>
        <v>0.6578829277525976</v>
      </c>
      <c r="O89" s="84">
        <f t="shared" si="47"/>
        <v>1.4672657323532077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30.365922752748698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6976.0154118995151</v>
      </c>
      <c r="C90" s="112">
        <f t="shared" si="46"/>
        <v>10.212817557821497</v>
      </c>
      <c r="D90" s="112">
        <f t="shared" si="46"/>
        <v>780.64302986051564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7766.8712593178525</v>
      </c>
      <c r="J90" s="141"/>
      <c r="K90" s="155" t="s">
        <v>12</v>
      </c>
      <c r="L90" s="87">
        <f t="shared" si="47"/>
        <v>6976.0154118995151</v>
      </c>
      <c r="M90" s="87">
        <f t="shared" si="47"/>
        <v>10.212817557821497</v>
      </c>
      <c r="N90" s="87">
        <f t="shared" si="47"/>
        <v>780.64302986051564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7766.8712593178525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0.70569356012961226</v>
      </c>
      <c r="D91" s="84">
        <f t="shared" si="46"/>
        <v>0.45069942771216492</v>
      </c>
      <c r="E91" s="84">
        <f t="shared" si="46"/>
        <v>244.49567017041525</v>
      </c>
      <c r="F91" s="84">
        <f t="shared" si="46"/>
        <v>1352.6791703389331</v>
      </c>
      <c r="G91" s="84">
        <f t="shared" si="46"/>
        <v>0</v>
      </c>
      <c r="H91" s="84">
        <f t="shared" si="46"/>
        <v>0</v>
      </c>
      <c r="I91" s="146">
        <f t="shared" si="48"/>
        <v>1598.3312334971902</v>
      </c>
      <c r="J91" s="141"/>
      <c r="K91" s="161" t="s">
        <v>54</v>
      </c>
      <c r="L91" s="84">
        <f t="shared" si="47"/>
        <v>0</v>
      </c>
      <c r="M91" s="84">
        <f t="shared" si="47"/>
        <v>0.70569356012961226</v>
      </c>
      <c r="N91" s="84">
        <f t="shared" si="47"/>
        <v>0.45069942771216492</v>
      </c>
      <c r="O91" s="84">
        <f t="shared" si="47"/>
        <v>244.49567017041525</v>
      </c>
      <c r="P91" s="84">
        <f t="shared" si="47"/>
        <v>16402.103030472557</v>
      </c>
      <c r="Q91" s="84">
        <f t="shared" si="47"/>
        <v>0</v>
      </c>
      <c r="R91" s="84">
        <f t="shared" si="47"/>
        <v>0</v>
      </c>
      <c r="S91" s="150">
        <f t="shared" si="49"/>
        <v>16647.755093630814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5.8546834863537581E-2</v>
      </c>
      <c r="E92" s="112">
        <f t="shared" si="46"/>
        <v>34.890335922311742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34.948882757175276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5.8546834863537581E-2</v>
      </c>
      <c r="O92" s="87">
        <f t="shared" si="47"/>
        <v>34.890335922311742</v>
      </c>
      <c r="P92" s="87">
        <f t="shared" si="47"/>
        <v>6109.103961666503</v>
      </c>
      <c r="Q92" s="87">
        <f t="shared" si="47"/>
        <v>0</v>
      </c>
      <c r="R92" s="87">
        <f t="shared" si="47"/>
        <v>0</v>
      </c>
      <c r="S92" s="158">
        <f t="shared" si="49"/>
        <v>6144.0528444236779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1672.2481736790769</v>
      </c>
      <c r="Q93" s="84">
        <f t="shared" si="47"/>
        <v>0</v>
      </c>
      <c r="R93" s="84">
        <f t="shared" si="47"/>
        <v>0</v>
      </c>
      <c r="S93" s="150">
        <f t="shared" si="49"/>
        <v>1672.2481736790769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221.15454468738128</v>
      </c>
      <c r="C94" s="112">
        <f t="shared" si="46"/>
        <v>0.20514243607655874</v>
      </c>
      <c r="D94" s="112">
        <f t="shared" si="46"/>
        <v>17.841948071071872</v>
      </c>
      <c r="E94" s="112">
        <f t="shared" si="46"/>
        <v>1.1754265423069503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240.37706173683665</v>
      </c>
      <c r="J94" s="141"/>
      <c r="K94" s="155" t="s">
        <v>14</v>
      </c>
      <c r="L94" s="87">
        <f t="shared" si="47"/>
        <v>221.15454468738128</v>
      </c>
      <c r="M94" s="87">
        <f t="shared" si="47"/>
        <v>0.20514243607655874</v>
      </c>
      <c r="N94" s="87">
        <f t="shared" si="47"/>
        <v>17.841948071071872</v>
      </c>
      <c r="O94" s="87">
        <f t="shared" si="47"/>
        <v>1.1754265423069503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240.37706173683665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3950.9479223206072</v>
      </c>
      <c r="C95" s="84">
        <f t="shared" si="46"/>
        <v>72.815473084646641</v>
      </c>
      <c r="D95" s="84">
        <f t="shared" si="46"/>
        <v>347.20176348676773</v>
      </c>
      <c r="E95" s="84">
        <f t="shared" si="46"/>
        <v>11.182370769420922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4382.1475296614426</v>
      </c>
      <c r="J95" s="141"/>
      <c r="K95" s="161" t="s">
        <v>136</v>
      </c>
      <c r="L95" s="84">
        <f t="shared" si="47"/>
        <v>3950.9479223206072</v>
      </c>
      <c r="M95" s="84">
        <f t="shared" si="47"/>
        <v>72.815473084646641</v>
      </c>
      <c r="N95" s="84">
        <f t="shared" si="47"/>
        <v>347.20176348676773</v>
      </c>
      <c r="O95" s="84">
        <f t="shared" si="47"/>
        <v>11.182370769420922</v>
      </c>
      <c r="P95" s="84">
        <f t="shared" si="47"/>
        <v>3326.3966966040007</v>
      </c>
      <c r="Q95" s="84">
        <f t="shared" si="47"/>
        <v>0</v>
      </c>
      <c r="R95" s="84">
        <f t="shared" si="47"/>
        <v>0</v>
      </c>
      <c r="S95" s="150">
        <f t="shared" si="49"/>
        <v>7708.5442262654433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2809.2873717023317</v>
      </c>
      <c r="C96" s="112">
        <f t="shared" si="46"/>
        <v>0.32602335719910391</v>
      </c>
      <c r="D96" s="112">
        <f t="shared" si="46"/>
        <v>5297.8666942637719</v>
      </c>
      <c r="E96" s="112">
        <f t="shared" si="46"/>
        <v>4710.6852663176296</v>
      </c>
      <c r="F96" s="112">
        <f t="shared" si="46"/>
        <v>0</v>
      </c>
      <c r="G96" s="112">
        <f t="shared" si="46"/>
        <v>3277.411755061938</v>
      </c>
      <c r="H96" s="112">
        <f t="shared" si="46"/>
        <v>2.3895844975739471</v>
      </c>
      <c r="I96" s="154">
        <f t="shared" si="48"/>
        <v>16097.966695200445</v>
      </c>
      <c r="J96" s="141"/>
      <c r="K96" s="155" t="s">
        <v>21</v>
      </c>
      <c r="L96" s="87">
        <f t="shared" si="47"/>
        <v>2809.2873717023317</v>
      </c>
      <c r="M96" s="87">
        <f t="shared" si="47"/>
        <v>0.32602335719910391</v>
      </c>
      <c r="N96" s="87">
        <f t="shared" si="47"/>
        <v>5297.8666942637719</v>
      </c>
      <c r="O96" s="87">
        <f t="shared" si="47"/>
        <v>4710.6852663176296</v>
      </c>
      <c r="P96" s="87">
        <f t="shared" si="47"/>
        <v>1450.2704375890412</v>
      </c>
      <c r="Q96" s="87">
        <f t="shared" si="47"/>
        <v>3277.411755061938</v>
      </c>
      <c r="R96" s="87">
        <f t="shared" si="47"/>
        <v>2.3895844975739471</v>
      </c>
      <c r="S96" s="158">
        <f t="shared" si="49"/>
        <v>17548.237132789487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7033.126758142289</v>
      </c>
      <c r="C97" s="84">
        <f t="shared" si="46"/>
        <v>13.283614246935494</v>
      </c>
      <c r="D97" s="84">
        <f t="shared" si="46"/>
        <v>364.07643783845299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7410.4868102276778</v>
      </c>
      <c r="J97" s="141"/>
      <c r="K97" s="161" t="s">
        <v>20</v>
      </c>
      <c r="L97" s="84">
        <f t="shared" si="47"/>
        <v>7033.126758142289</v>
      </c>
      <c r="M97" s="84">
        <f t="shared" si="47"/>
        <v>13.283614246935494</v>
      </c>
      <c r="N97" s="84">
        <f t="shared" si="47"/>
        <v>364.07643783845299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7410.4868102276778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9988.9720964942753</v>
      </c>
      <c r="C98" s="112">
        <f t="shared" si="46"/>
        <v>18.623370916511391</v>
      </c>
      <c r="D98" s="112">
        <f t="shared" si="46"/>
        <v>1218.3711809918466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11225.966648402633</v>
      </c>
      <c r="J98" s="141"/>
      <c r="K98" s="155" t="s">
        <v>56</v>
      </c>
      <c r="L98" s="87">
        <f t="shared" si="47"/>
        <v>9988.9720964942753</v>
      </c>
      <c r="M98" s="87">
        <f t="shared" si="47"/>
        <v>18.623370916511391</v>
      </c>
      <c r="N98" s="87">
        <f t="shared" si="47"/>
        <v>1218.3711809918466</v>
      </c>
      <c r="O98" s="87">
        <f t="shared" si="47"/>
        <v>0</v>
      </c>
      <c r="P98" s="87">
        <f t="shared" si="47"/>
        <v>0</v>
      </c>
      <c r="Q98" s="87">
        <f t="shared" si="47"/>
        <v>0</v>
      </c>
      <c r="R98" s="87">
        <f t="shared" si="47"/>
        <v>0</v>
      </c>
      <c r="S98" s="158">
        <f t="shared" si="49"/>
        <v>11225.966648402633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3688.6696402956377</v>
      </c>
      <c r="C99" s="84">
        <f t="shared" si="46"/>
        <v>0</v>
      </c>
      <c r="D99" s="84">
        <f t="shared" si="46"/>
        <v>573.56067415081407</v>
      </c>
      <c r="E99" s="84">
        <f t="shared" si="46"/>
        <v>2.0211354255637786</v>
      </c>
      <c r="F99" s="84">
        <f t="shared" si="46"/>
        <v>81.321402193008083</v>
      </c>
      <c r="G99" s="84">
        <f t="shared" si="46"/>
        <v>0</v>
      </c>
      <c r="H99" s="84">
        <f t="shared" si="46"/>
        <v>0</v>
      </c>
      <c r="I99" s="146">
        <f t="shared" si="48"/>
        <v>4345.5728520650227</v>
      </c>
      <c r="J99" s="141"/>
      <c r="K99" s="161" t="s">
        <v>18</v>
      </c>
      <c r="L99" s="84">
        <f t="shared" si="47"/>
        <v>3688.6696402956377</v>
      </c>
      <c r="M99" s="84">
        <f t="shared" si="47"/>
        <v>0</v>
      </c>
      <c r="N99" s="84">
        <f t="shared" si="47"/>
        <v>573.56067415081407</v>
      </c>
      <c r="O99" s="84">
        <f t="shared" si="47"/>
        <v>2.0211354255637786</v>
      </c>
      <c r="P99" s="84">
        <f t="shared" si="47"/>
        <v>1198.7870986986204</v>
      </c>
      <c r="Q99" s="84">
        <f t="shared" si="47"/>
        <v>0</v>
      </c>
      <c r="R99" s="84">
        <f t="shared" si="47"/>
        <v>0</v>
      </c>
      <c r="S99" s="150">
        <f t="shared" si="49"/>
        <v>5463.0385485706356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2344.9910548227031</v>
      </c>
      <c r="C101" s="84">
        <f t="shared" si="50"/>
        <v>0</v>
      </c>
      <c r="D101" s="84">
        <f t="shared" si="50"/>
        <v>817.74091153445613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3162.7319663571593</v>
      </c>
      <c r="J101" s="141"/>
      <c r="K101" s="163" t="s">
        <v>60</v>
      </c>
      <c r="L101" s="84">
        <f t="shared" ref="L101:R105" si="51">L595+L621+L647</f>
        <v>2344.9910548227031</v>
      </c>
      <c r="M101" s="84">
        <f t="shared" si="51"/>
        <v>0</v>
      </c>
      <c r="N101" s="84">
        <f t="shared" si="51"/>
        <v>817.74091153445613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3162.7319663571593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2344.9910548227031</v>
      </c>
      <c r="C102" s="116">
        <f t="shared" si="50"/>
        <v>0</v>
      </c>
      <c r="D102" s="116">
        <f t="shared" si="50"/>
        <v>817.74091153445613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3162.7319663571593</v>
      </c>
      <c r="J102" s="141"/>
      <c r="K102" s="168" t="s">
        <v>19</v>
      </c>
      <c r="L102" s="90">
        <f t="shared" si="51"/>
        <v>2344.9910548227031</v>
      </c>
      <c r="M102" s="90">
        <f t="shared" si="51"/>
        <v>0</v>
      </c>
      <c r="N102" s="90">
        <f t="shared" si="51"/>
        <v>817.74091153445613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3162.7319663571593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37174.431239219106</v>
      </c>
      <c r="C106" s="187">
        <f t="shared" ref="C106:I106" si="52">SUM(C85:C101)</f>
        <v>119.22322999624193</v>
      </c>
      <c r="D106" s="187">
        <f t="shared" si="52"/>
        <v>9420.7609402455255</v>
      </c>
      <c r="E106" s="187">
        <f t="shared" si="52"/>
        <v>5005.917470880001</v>
      </c>
      <c r="F106" s="187">
        <f t="shared" si="52"/>
        <v>1434.0005725319411</v>
      </c>
      <c r="G106" s="187">
        <f t="shared" si="52"/>
        <v>3277.411755061938</v>
      </c>
      <c r="H106" s="187">
        <f t="shared" si="52"/>
        <v>2.3895844975739471</v>
      </c>
      <c r="I106" s="187">
        <f t="shared" si="52"/>
        <v>56434.134792432327</v>
      </c>
      <c r="J106" s="141"/>
      <c r="K106" s="188" t="s">
        <v>22</v>
      </c>
      <c r="L106" s="187">
        <f>SUM(L85:L101)</f>
        <v>37174.431239219106</v>
      </c>
      <c r="M106" s="187">
        <f t="shared" ref="M106:S106" si="53">SUM(M85:M101)</f>
        <v>119.22322999624193</v>
      </c>
      <c r="N106" s="187">
        <f t="shared" si="53"/>
        <v>9420.7609402455255</v>
      </c>
      <c r="O106" s="187">
        <f t="shared" si="53"/>
        <v>5005.917470880001</v>
      </c>
      <c r="P106" s="187">
        <f t="shared" si="53"/>
        <v>30159.187419932263</v>
      </c>
      <c r="Q106" s="187">
        <f t="shared" si="53"/>
        <v>3277.411755061938</v>
      </c>
      <c r="R106" s="189">
        <f t="shared" si="53"/>
        <v>2.3895844975739471</v>
      </c>
      <c r="S106" s="190">
        <f t="shared" si="53"/>
        <v>85159.321639832648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0.65872244477475539</v>
      </c>
      <c r="C107" s="125">
        <f t="shared" ref="C107:H107" si="54">IF($I106=0,"-",C106/$I106)</f>
        <v>2.1126084493853082E-3</v>
      </c>
      <c r="D107" s="125">
        <f t="shared" si="54"/>
        <v>0.16693373567071723</v>
      </c>
      <c r="E107" s="125">
        <f t="shared" si="54"/>
        <v>8.8703716098280316E-2</v>
      </c>
      <c r="F107" s="125">
        <f t="shared" si="54"/>
        <v>2.5410163154024945E-2</v>
      </c>
      <c r="G107" s="125">
        <f t="shared" si="54"/>
        <v>5.8074988960430216E-2</v>
      </c>
      <c r="H107" s="126">
        <f t="shared" si="54"/>
        <v>4.2342892406572063E-5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0.4365280338474542</v>
      </c>
      <c r="M107" s="102">
        <f t="shared" si="55"/>
        <v>1.4000021101680093E-3</v>
      </c>
      <c r="N107" s="102">
        <f t="shared" si="55"/>
        <v>0.11062512897987944</v>
      </c>
      <c r="O107" s="102">
        <f t="shared" si="55"/>
        <v>5.8782965557801249E-2</v>
      </c>
      <c r="P107" s="102">
        <f t="shared" si="55"/>
        <v>0.3541501604191446</v>
      </c>
      <c r="Q107" s="102">
        <f t="shared" si="55"/>
        <v>3.8485648921949056E-2</v>
      </c>
      <c r="R107" s="103">
        <f t="shared" si="55"/>
        <v>2.8060163603466711E-5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3.2630828281986209E-6</v>
      </c>
      <c r="E111" s="144">
        <v>0</v>
      </c>
      <c r="F111" s="314"/>
      <c r="G111" s="144">
        <v>0</v>
      </c>
      <c r="H111" s="145">
        <v>0</v>
      </c>
      <c r="I111" s="146">
        <f>SUM(B111:H111)</f>
        <v>3.2630828281986209E-6</v>
      </c>
      <c r="J111" s="141"/>
      <c r="K111" s="195" t="s">
        <v>7</v>
      </c>
      <c r="L111" s="144">
        <v>0</v>
      </c>
      <c r="M111" s="144">
        <v>0</v>
      </c>
      <c r="N111" s="144">
        <v>3.2630828281986209E-6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3.2630828281986209E-6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3.2630828281986209E-6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3.2630828281986209E-6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2823.1846524949524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2823.1846524949524</v>
      </c>
      <c r="J113" s="141"/>
      <c r="K113" s="161" t="s">
        <v>9</v>
      </c>
      <c r="L113" s="148">
        <v>0</v>
      </c>
      <c r="M113" s="148">
        <v>0</v>
      </c>
      <c r="N113" s="148">
        <v>2823.1846524949524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2823.1846524949524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2823.1846524949524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2823.1846524949524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1.1692821207608589E-2</v>
      </c>
      <c r="C115" s="148">
        <v>7.6831776598982882E-2</v>
      </c>
      <c r="D115" s="148">
        <v>0</v>
      </c>
      <c r="E115" s="148">
        <v>0</v>
      </c>
      <c r="F115" s="315"/>
      <c r="G115" s="148">
        <v>0</v>
      </c>
      <c r="H115" s="160">
        <v>0</v>
      </c>
      <c r="I115" s="146">
        <f t="shared" si="56"/>
        <v>8.8524597806591471E-2</v>
      </c>
      <c r="J115" s="141"/>
      <c r="K115" s="161" t="s">
        <v>13</v>
      </c>
      <c r="L115" s="148">
        <v>1.1692821207608589E-2</v>
      </c>
      <c r="M115" s="148">
        <v>7.6831776598982882E-2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8.8524597806591471E-2</v>
      </c>
      <c r="U115" s="207" t="s">
        <v>13</v>
      </c>
      <c r="V115" s="199">
        <v>1.1692821207608589E-2</v>
      </c>
      <c r="W115" s="199">
        <v>0</v>
      </c>
      <c r="X115" s="199">
        <v>0</v>
      </c>
      <c r="Y115" s="199">
        <v>7.6831776598982882E-2</v>
      </c>
      <c r="Z115" s="199">
        <v>0</v>
      </c>
      <c r="AA115" s="199">
        <v>0</v>
      </c>
      <c r="AB115" s="199">
        <v>0</v>
      </c>
      <c r="AC115" s="200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2">
        <f t="shared" si="58"/>
        <v>8.8524597806591471E-2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0.31915060146694663</v>
      </c>
      <c r="C116" s="152">
        <v>0</v>
      </c>
      <c r="D116" s="152">
        <v>0</v>
      </c>
      <c r="E116" s="152">
        <v>0</v>
      </c>
      <c r="F116" s="315"/>
      <c r="G116" s="152">
        <v>0</v>
      </c>
      <c r="H116" s="153">
        <v>0</v>
      </c>
      <c r="I116" s="154">
        <f t="shared" si="56"/>
        <v>0.31915060146694663</v>
      </c>
      <c r="J116" s="141"/>
      <c r="K116" s="155" t="s">
        <v>12</v>
      </c>
      <c r="L116" s="156">
        <v>0.31915060146694663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0.31915060146694663</v>
      </c>
      <c r="U116" s="203" t="s">
        <v>53</v>
      </c>
      <c r="V116" s="204">
        <v>0.31915060146694663</v>
      </c>
      <c r="W116" s="204">
        <v>0</v>
      </c>
      <c r="X116" s="204">
        <v>0</v>
      </c>
      <c r="Y116" s="204">
        <v>0</v>
      </c>
      <c r="Z116" s="204">
        <v>0</v>
      </c>
      <c r="AA116" s="204">
        <v>0</v>
      </c>
      <c r="AB116" s="204">
        <v>0</v>
      </c>
      <c r="AC116" s="205">
        <v>0</v>
      </c>
      <c r="AD116" s="204">
        <v>0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0.31915060146694663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10.559811366772021</v>
      </c>
      <c r="F117" s="315"/>
      <c r="G117" s="148">
        <v>0</v>
      </c>
      <c r="H117" s="160">
        <v>0</v>
      </c>
      <c r="I117" s="146">
        <f t="shared" si="56"/>
        <v>10.559811366772021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10.559811366772021</v>
      </c>
      <c r="P117" s="148">
        <v>110.55842157922584</v>
      </c>
      <c r="Q117" s="148">
        <v>0</v>
      </c>
      <c r="R117" s="149">
        <v>0</v>
      </c>
      <c r="S117" s="150">
        <f t="shared" si="57"/>
        <v>121.11823294599786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0.85608971150225244</v>
      </c>
      <c r="AB117" s="199">
        <v>110.55842157922584</v>
      </c>
      <c r="AC117" s="200">
        <v>9.7037216552697689</v>
      </c>
      <c r="AD117" s="199">
        <v>0</v>
      </c>
      <c r="AE117" s="199">
        <v>0</v>
      </c>
      <c r="AF117" s="199">
        <v>0</v>
      </c>
      <c r="AG117" s="199">
        <v>0</v>
      </c>
      <c r="AH117" s="199">
        <v>9.7037216552697689</v>
      </c>
      <c r="AI117" s="202">
        <f t="shared" si="58"/>
        <v>121.11823294599786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0.60721558425513955</v>
      </c>
      <c r="Q118" s="156">
        <v>0</v>
      </c>
      <c r="R118" s="157">
        <v>0</v>
      </c>
      <c r="S118" s="158">
        <f t="shared" si="57"/>
        <v>0.60721558425513955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0.60721558425513955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0.60721558425513955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0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0</v>
      </c>
      <c r="J119" s="141"/>
      <c r="K119" s="161" t="s">
        <v>55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</v>
      </c>
      <c r="AD119" s="199">
        <v>0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0</v>
      </c>
      <c r="C120" s="152">
        <v>0</v>
      </c>
      <c r="D120" s="152">
        <v>4.0133111655092728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4.0133111655092728</v>
      </c>
      <c r="J120" s="141"/>
      <c r="K120" s="155" t="s">
        <v>14</v>
      </c>
      <c r="L120" s="156">
        <v>0</v>
      </c>
      <c r="M120" s="156">
        <v>0</v>
      </c>
      <c r="N120" s="156">
        <v>4.0133111655092728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4.0133111655092728</v>
      </c>
      <c r="U120" s="203" t="s">
        <v>14</v>
      </c>
      <c r="V120" s="204">
        <v>0</v>
      </c>
      <c r="W120" s="204">
        <v>0</v>
      </c>
      <c r="X120" s="204">
        <v>0</v>
      </c>
      <c r="Y120" s="204">
        <v>0</v>
      </c>
      <c r="Z120" s="204">
        <v>4.0133111655092728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4.0133111655092728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571.09899662411374</v>
      </c>
      <c r="C121" s="148">
        <v>173.08060372578382</v>
      </c>
      <c r="D121" s="148">
        <v>7429.9474210584503</v>
      </c>
      <c r="E121" s="148">
        <v>151.79345136207735</v>
      </c>
      <c r="F121" s="315"/>
      <c r="G121" s="148">
        <v>0</v>
      </c>
      <c r="H121" s="160">
        <v>0</v>
      </c>
      <c r="I121" s="146">
        <f t="shared" si="56"/>
        <v>8325.9204727704255</v>
      </c>
      <c r="J121" s="141"/>
      <c r="K121" s="161" t="s">
        <v>136</v>
      </c>
      <c r="L121" s="148">
        <v>571.09899662411374</v>
      </c>
      <c r="M121" s="148">
        <v>173.08060372578382</v>
      </c>
      <c r="N121" s="148">
        <v>7429.9474210584503</v>
      </c>
      <c r="O121" s="148">
        <v>151.79345136207735</v>
      </c>
      <c r="P121" s="148">
        <v>17.86367485343051</v>
      </c>
      <c r="Q121" s="148">
        <v>0</v>
      </c>
      <c r="R121" s="149">
        <v>0</v>
      </c>
      <c r="S121" s="150">
        <f t="shared" si="57"/>
        <v>8343.7841476238555</v>
      </c>
      <c r="U121" s="207" t="s">
        <v>136</v>
      </c>
      <c r="V121" s="199">
        <v>570.00001400878523</v>
      </c>
      <c r="W121" s="199">
        <v>0</v>
      </c>
      <c r="X121" s="199">
        <v>0</v>
      </c>
      <c r="Y121" s="199">
        <v>173.08060372578382</v>
      </c>
      <c r="Z121" s="199">
        <v>7429.9474210584503</v>
      </c>
      <c r="AA121" s="199">
        <v>127.01702919470253</v>
      </c>
      <c r="AB121" s="199">
        <v>17.86367485343051</v>
      </c>
      <c r="AC121" s="200">
        <v>25.875404782703345</v>
      </c>
      <c r="AD121" s="199">
        <v>1.0989826153285402</v>
      </c>
      <c r="AE121" s="199">
        <v>0</v>
      </c>
      <c r="AF121" s="199">
        <v>0</v>
      </c>
      <c r="AG121" s="199">
        <v>0</v>
      </c>
      <c r="AH121" s="199">
        <v>24.776422167374804</v>
      </c>
      <c r="AI121" s="202">
        <f t="shared" si="58"/>
        <v>8343.7841476238573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114.21984070785568</v>
      </c>
      <c r="C122" s="152">
        <v>7.0626985425753332</v>
      </c>
      <c r="D122" s="152">
        <v>1562.4317027416239</v>
      </c>
      <c r="E122" s="152">
        <v>2253.8991409049431</v>
      </c>
      <c r="F122" s="315"/>
      <c r="G122" s="152">
        <v>147.13642511445511</v>
      </c>
      <c r="H122" s="153">
        <v>1.6896174048179724</v>
      </c>
      <c r="I122" s="154">
        <f t="shared" si="56"/>
        <v>4086.4394254162708</v>
      </c>
      <c r="J122" s="141"/>
      <c r="K122" s="155" t="s">
        <v>21</v>
      </c>
      <c r="L122" s="156">
        <v>114.21984070785568</v>
      </c>
      <c r="M122" s="156">
        <v>7.0626985425753332</v>
      </c>
      <c r="N122" s="156">
        <v>1562.4317027416239</v>
      </c>
      <c r="O122" s="156">
        <v>2253.8991409049431</v>
      </c>
      <c r="P122" s="156">
        <v>5.6329971589668233</v>
      </c>
      <c r="Q122" s="156">
        <v>147.13642511445511</v>
      </c>
      <c r="R122" s="157">
        <v>1.6896174048179724</v>
      </c>
      <c r="S122" s="158">
        <f t="shared" si="57"/>
        <v>4092.0724225752374</v>
      </c>
      <c r="U122" s="203" t="s">
        <v>21</v>
      </c>
      <c r="V122" s="204">
        <v>60.839780615527488</v>
      </c>
      <c r="W122" s="204">
        <v>52.768869865885399</v>
      </c>
      <c r="X122" s="204">
        <v>147.13642511445511</v>
      </c>
      <c r="Y122" s="204">
        <v>7.0626985425753332</v>
      </c>
      <c r="Z122" s="204">
        <v>1562.4317027416239</v>
      </c>
      <c r="AA122" s="204">
        <v>2247.6812510647737</v>
      </c>
      <c r="AB122" s="204">
        <v>5.6329971589668233</v>
      </c>
      <c r="AC122" s="205">
        <v>8.5186974714299879</v>
      </c>
      <c r="AD122" s="204">
        <v>0.61119022644279219</v>
      </c>
      <c r="AE122" s="204">
        <v>0</v>
      </c>
      <c r="AF122" s="204">
        <v>1.6896174048179724</v>
      </c>
      <c r="AG122" s="204">
        <v>0</v>
      </c>
      <c r="AH122" s="204">
        <v>6.2178898401692235</v>
      </c>
      <c r="AI122" s="206">
        <f t="shared" si="58"/>
        <v>4092.0724225752379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245.60234606838463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245.60234606838463</v>
      </c>
      <c r="J123" s="141"/>
      <c r="K123" s="161" t="s">
        <v>20</v>
      </c>
      <c r="L123" s="148">
        <v>245.60234606838463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245.60234606838463</v>
      </c>
      <c r="U123" s="207" t="s">
        <v>20</v>
      </c>
      <c r="V123" s="199">
        <v>245.60234606838463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245.60234606838463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14.264919243552621</v>
      </c>
      <c r="C125" s="148">
        <v>0</v>
      </c>
      <c r="D125" s="148">
        <v>28.962108767212897</v>
      </c>
      <c r="E125" s="148">
        <v>0</v>
      </c>
      <c r="F125" s="315"/>
      <c r="G125" s="148">
        <v>0</v>
      </c>
      <c r="H125" s="160">
        <v>0</v>
      </c>
      <c r="I125" s="146">
        <f t="shared" si="56"/>
        <v>43.227028010765515</v>
      </c>
      <c r="J125" s="141"/>
      <c r="K125" s="161" t="s">
        <v>18</v>
      </c>
      <c r="L125" s="148">
        <v>14.264919243552621</v>
      </c>
      <c r="M125" s="148">
        <v>0</v>
      </c>
      <c r="N125" s="148">
        <v>28.962108767212897</v>
      </c>
      <c r="O125" s="148">
        <v>0</v>
      </c>
      <c r="P125" s="148">
        <v>7.1149379649701663</v>
      </c>
      <c r="Q125" s="148">
        <v>0</v>
      </c>
      <c r="R125" s="149">
        <v>0</v>
      </c>
      <c r="S125" s="150">
        <f t="shared" si="57"/>
        <v>50.341965975735683</v>
      </c>
      <c r="U125" s="207" t="s">
        <v>18</v>
      </c>
      <c r="V125" s="199">
        <v>14.264919243552621</v>
      </c>
      <c r="W125" s="199">
        <v>0</v>
      </c>
      <c r="X125" s="199">
        <v>0</v>
      </c>
      <c r="Y125" s="199">
        <v>0</v>
      </c>
      <c r="Z125" s="199">
        <v>28.962108767212897</v>
      </c>
      <c r="AA125" s="199">
        <v>0</v>
      </c>
      <c r="AB125" s="199">
        <v>7.1149379649701663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50.341965975735683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0.12587175022632063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0.12587175022632063</v>
      </c>
      <c r="J126" s="141"/>
      <c r="K126" s="155" t="s">
        <v>17</v>
      </c>
      <c r="L126" s="156">
        <v>0</v>
      </c>
      <c r="M126" s="156">
        <v>0</v>
      </c>
      <c r="N126" s="156">
        <v>0.12587175022632063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0.12587175022632063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0.12587175022632063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0.12587175022632063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</v>
      </c>
      <c r="D127" s="148">
        <v>126.93304475652276</v>
      </c>
      <c r="E127" s="148">
        <v>0</v>
      </c>
      <c r="F127" s="315"/>
      <c r="G127" s="148">
        <v>0</v>
      </c>
      <c r="H127" s="160">
        <v>0</v>
      </c>
      <c r="I127" s="146">
        <f t="shared" si="56"/>
        <v>126.93304475652276</v>
      </c>
      <c r="J127" s="141"/>
      <c r="K127" s="163" t="s">
        <v>60</v>
      </c>
      <c r="L127" s="148">
        <v>0</v>
      </c>
      <c r="M127" s="148">
        <v>0</v>
      </c>
      <c r="N127" s="148">
        <v>126.93304475652276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126.93304475652276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</v>
      </c>
      <c r="Z127" s="199">
        <v>126.93304475652276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126.93304475652276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</v>
      </c>
      <c r="D129" s="173">
        <v>126.93304475652276</v>
      </c>
      <c r="E129" s="173">
        <v>0</v>
      </c>
      <c r="F129" s="315"/>
      <c r="G129" s="173">
        <v>0</v>
      </c>
      <c r="H129" s="174">
        <v>0</v>
      </c>
      <c r="I129" s="175">
        <f t="shared" si="56"/>
        <v>126.93304475652276</v>
      </c>
      <c r="J129" s="141"/>
      <c r="K129" s="176" t="s">
        <v>15</v>
      </c>
      <c r="L129" s="173">
        <v>0</v>
      </c>
      <c r="M129" s="173">
        <v>0</v>
      </c>
      <c r="N129" s="173">
        <v>126.93304475652276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126.93304475652276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</v>
      </c>
      <c r="Z129" s="213">
        <v>126.93304475652276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126.93304475652276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945.51694606658134</v>
      </c>
      <c r="C132" s="187">
        <f t="shared" ref="C132:I132" si="60">SUM(C111:C127)</f>
        <v>180.22013404495814</v>
      </c>
      <c r="D132" s="187">
        <f t="shared" si="60"/>
        <v>11975.59811599758</v>
      </c>
      <c r="E132" s="187">
        <f t="shared" si="60"/>
        <v>2416.2524036337927</v>
      </c>
      <c r="F132" s="187">
        <f t="shared" si="60"/>
        <v>0</v>
      </c>
      <c r="G132" s="187">
        <f t="shared" si="60"/>
        <v>147.13642511445511</v>
      </c>
      <c r="H132" s="189">
        <f t="shared" si="60"/>
        <v>1.6896174048179724</v>
      </c>
      <c r="I132" s="146">
        <f t="shared" si="60"/>
        <v>15666.413642262185</v>
      </c>
      <c r="J132" s="141"/>
      <c r="K132" s="188" t="s">
        <v>22</v>
      </c>
      <c r="L132" s="187">
        <f>SUM(L111:L127)</f>
        <v>945.51694606658134</v>
      </c>
      <c r="M132" s="187">
        <f t="shared" ref="M132:S132" si="61">SUM(M111:M127)</f>
        <v>180.22013404495814</v>
      </c>
      <c r="N132" s="187">
        <f t="shared" si="61"/>
        <v>11975.59811599758</v>
      </c>
      <c r="O132" s="187">
        <f t="shared" si="61"/>
        <v>2416.2524036337927</v>
      </c>
      <c r="P132" s="187">
        <f t="shared" si="61"/>
        <v>141.77724714084846</v>
      </c>
      <c r="Q132" s="187">
        <f t="shared" si="61"/>
        <v>147.13642511445511</v>
      </c>
      <c r="R132" s="189">
        <f t="shared" si="61"/>
        <v>1.6896174048179724</v>
      </c>
      <c r="S132" s="190">
        <f t="shared" si="61"/>
        <v>15808.190889403033</v>
      </c>
      <c r="T132" s="133" t="str">
        <f>IF(ABS(S132-AI132)&gt;0.01,S132-AI132,"")</f>
        <v/>
      </c>
      <c r="U132" s="216" t="s">
        <v>59</v>
      </c>
      <c r="V132" s="217">
        <f>SUM(V111:V127)</f>
        <v>891.0379033589245</v>
      </c>
      <c r="W132" s="217">
        <f t="shared" ref="W132:AH132" si="62">SUM(W111:W127)</f>
        <v>52.768869865885399</v>
      </c>
      <c r="X132" s="217">
        <f t="shared" si="62"/>
        <v>147.13642511445511</v>
      </c>
      <c r="Y132" s="217">
        <f t="shared" si="62"/>
        <v>180.22013404495814</v>
      </c>
      <c r="Z132" s="217">
        <f t="shared" si="62"/>
        <v>11975.59811599758</v>
      </c>
      <c r="AA132" s="217">
        <f t="shared" si="62"/>
        <v>2375.5543699709783</v>
      </c>
      <c r="AB132" s="217">
        <f t="shared" si="62"/>
        <v>141.77724714084846</v>
      </c>
      <c r="AC132" s="217">
        <f t="shared" si="62"/>
        <v>44.097823909403104</v>
      </c>
      <c r="AD132" s="218">
        <f t="shared" si="62"/>
        <v>1.7101728417713324</v>
      </c>
      <c r="AE132" s="218">
        <f t="shared" si="62"/>
        <v>0</v>
      </c>
      <c r="AF132" s="218">
        <f t="shared" si="62"/>
        <v>1.6896174048179724</v>
      </c>
      <c r="AG132" s="218">
        <f t="shared" si="62"/>
        <v>0</v>
      </c>
      <c r="AH132" s="218">
        <f t="shared" si="62"/>
        <v>40.698033662813792</v>
      </c>
      <c r="AI132" s="219">
        <f>SUM(V132:AC132)</f>
        <v>15808.190889403033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6.035312022631182E-2</v>
      </c>
      <c r="C133" s="125">
        <f t="shared" ref="C133:H133" si="63">IF($I132=0,"-",C132/$I132)</f>
        <v>1.1503598600179363E-2</v>
      </c>
      <c r="D133" s="125">
        <f t="shared" si="63"/>
        <v>0.76441222537951181</v>
      </c>
      <c r="E133" s="125">
        <f t="shared" si="63"/>
        <v>0.15423136774045326</v>
      </c>
      <c r="F133" s="125">
        <f t="shared" si="63"/>
        <v>0</v>
      </c>
      <c r="G133" s="125">
        <f t="shared" si="63"/>
        <v>9.3918383922619985E-3</v>
      </c>
      <c r="H133" s="126">
        <f t="shared" si="63"/>
        <v>1.0784966128176331E-4</v>
      </c>
      <c r="I133" s="127">
        <f>SUM(B133:H133)</f>
        <v>0.99999999999999989</v>
      </c>
      <c r="J133" s="133"/>
      <c r="K133" s="49" t="s">
        <v>108</v>
      </c>
      <c r="L133" s="102">
        <f t="shared" ref="L133:R133" si="64">IF($S132=0,"-",L132/$S132)</f>
        <v>5.9811837589866489E-2</v>
      </c>
      <c r="M133" s="102">
        <f t="shared" si="64"/>
        <v>1.1400427493937215E-2</v>
      </c>
      <c r="N133" s="102">
        <f t="shared" si="64"/>
        <v>0.75755652242442117</v>
      </c>
      <c r="O133" s="102">
        <f t="shared" si="64"/>
        <v>0.15284812920961874</v>
      </c>
      <c r="P133" s="102">
        <f t="shared" si="64"/>
        <v>8.9685940746001714E-3</v>
      </c>
      <c r="Q133" s="102">
        <f t="shared" si="64"/>
        <v>9.3076068061075552E-3</v>
      </c>
      <c r="R133" s="103">
        <f t="shared" si="64"/>
        <v>1.0688240144864405E-4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1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37.297761786018981</v>
      </c>
      <c r="C141" s="148">
        <v>48.382237176241539</v>
      </c>
      <c r="D141" s="148">
        <v>7.5586443409417594</v>
      </c>
      <c r="E141" s="148">
        <v>0</v>
      </c>
      <c r="F141" s="315"/>
      <c r="G141" s="148">
        <v>0</v>
      </c>
      <c r="H141" s="160">
        <v>0</v>
      </c>
      <c r="I141" s="146">
        <f t="shared" si="65"/>
        <v>93.238643303202281</v>
      </c>
      <c r="J141" s="141"/>
      <c r="K141" s="161" t="s">
        <v>13</v>
      </c>
      <c r="L141" s="148">
        <v>37.297761786018981</v>
      </c>
      <c r="M141" s="148">
        <v>48.382237176241539</v>
      </c>
      <c r="N141" s="148">
        <v>7.5586443409417594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93.238643303202281</v>
      </c>
      <c r="U141" s="207" t="s">
        <v>13</v>
      </c>
      <c r="V141" s="199">
        <v>37.297761786018981</v>
      </c>
      <c r="W141" s="199">
        <v>0</v>
      </c>
      <c r="X141" s="199">
        <v>0</v>
      </c>
      <c r="Y141" s="199">
        <v>48.382237176241539</v>
      </c>
      <c r="Z141" s="199">
        <v>7.5586443409417594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93.238643303202281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1.1994990186830445</v>
      </c>
      <c r="C142" s="152">
        <v>1.5559766386932681</v>
      </c>
      <c r="D142" s="152">
        <v>0.24308660990302067</v>
      </c>
      <c r="E142" s="152">
        <v>0</v>
      </c>
      <c r="F142" s="315"/>
      <c r="G142" s="152">
        <v>0</v>
      </c>
      <c r="H142" s="153">
        <v>0</v>
      </c>
      <c r="I142" s="154">
        <f t="shared" si="65"/>
        <v>2.9985622672793335</v>
      </c>
      <c r="J142" s="141"/>
      <c r="K142" s="155" t="s">
        <v>12</v>
      </c>
      <c r="L142" s="156">
        <v>1.1994990186830445</v>
      </c>
      <c r="M142" s="156">
        <v>1.5559766386932681</v>
      </c>
      <c r="N142" s="156">
        <v>0.24308660990302067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2.9985622672793335</v>
      </c>
      <c r="U142" s="203" t="s">
        <v>53</v>
      </c>
      <c r="V142" s="204">
        <v>1.1994990186830445</v>
      </c>
      <c r="W142" s="204">
        <v>0</v>
      </c>
      <c r="X142" s="204">
        <v>0</v>
      </c>
      <c r="Y142" s="204">
        <v>1.5559766386932681</v>
      </c>
      <c r="Z142" s="204">
        <v>0.24308660990302067</v>
      </c>
      <c r="AA142" s="204">
        <v>0</v>
      </c>
      <c r="AB142" s="204">
        <v>0</v>
      </c>
      <c r="AC142" s="205">
        <v>0</v>
      </c>
      <c r="AD142" s="204">
        <v>0</v>
      </c>
      <c r="AE142" s="204">
        <v>0</v>
      </c>
      <c r="AF142" s="204">
        <v>0</v>
      </c>
      <c r="AG142" s="204">
        <v>0</v>
      </c>
      <c r="AH142" s="204">
        <v>0</v>
      </c>
      <c r="AI142" s="206">
        <f t="shared" si="67"/>
        <v>2.9985622672793335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0.11823778795428407</v>
      </c>
      <c r="F143" s="315"/>
      <c r="G143" s="148">
        <v>0</v>
      </c>
      <c r="H143" s="160">
        <v>0</v>
      </c>
      <c r="I143" s="146">
        <f t="shared" si="65"/>
        <v>0.11823778795428407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0.11823778795428407</v>
      </c>
      <c r="P143" s="148">
        <v>18.978762834159255</v>
      </c>
      <c r="Q143" s="148">
        <v>0</v>
      </c>
      <c r="R143" s="149">
        <v>0</v>
      </c>
      <c r="S143" s="150">
        <f t="shared" si="66"/>
        <v>19.097000622113541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0.11823778795428407</v>
      </c>
      <c r="AB143" s="199">
        <v>18.978762834159255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19.097000622113541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0.6483741435882111</v>
      </c>
      <c r="Q144" s="156">
        <v>0</v>
      </c>
      <c r="R144" s="157">
        <v>0</v>
      </c>
      <c r="S144" s="158">
        <f t="shared" si="66"/>
        <v>0.6483741435882111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0.6483741435882111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0.6483741435882111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0.11141566513620127</v>
      </c>
      <c r="C146" s="152">
        <v>1.1141566513620098E-2</v>
      </c>
      <c r="D146" s="152">
        <v>0.14484036467706157</v>
      </c>
      <c r="E146" s="152">
        <v>4.4566266054478082E-3</v>
      </c>
      <c r="F146" s="315"/>
      <c r="G146" s="152">
        <v>0</v>
      </c>
      <c r="H146" s="153">
        <v>0</v>
      </c>
      <c r="I146" s="154">
        <f t="shared" si="65"/>
        <v>0.27185422293233075</v>
      </c>
      <c r="J146" s="141"/>
      <c r="K146" s="155" t="s">
        <v>14</v>
      </c>
      <c r="L146" s="156">
        <v>0.11141566513620127</v>
      </c>
      <c r="M146" s="156">
        <v>1.1141566513620098E-2</v>
      </c>
      <c r="N146" s="156">
        <v>0.14484036467706157</v>
      </c>
      <c r="O146" s="156">
        <v>4.4566266054478082E-3</v>
      </c>
      <c r="P146" s="156">
        <v>3.016393442622947E-3</v>
      </c>
      <c r="Q146" s="156">
        <v>0</v>
      </c>
      <c r="R146" s="157">
        <v>0</v>
      </c>
      <c r="S146" s="158">
        <f t="shared" si="66"/>
        <v>0.27487061637495369</v>
      </c>
      <c r="U146" s="203" t="s">
        <v>14</v>
      </c>
      <c r="V146" s="204">
        <v>0.11141566513620127</v>
      </c>
      <c r="W146" s="204">
        <v>0</v>
      </c>
      <c r="X146" s="204">
        <v>0</v>
      </c>
      <c r="Y146" s="204">
        <v>1.1141566513620098E-2</v>
      </c>
      <c r="Z146" s="204">
        <v>0.14484036467706157</v>
      </c>
      <c r="AA146" s="204">
        <v>0</v>
      </c>
      <c r="AB146" s="204">
        <v>3.016393442622947E-3</v>
      </c>
      <c r="AC146" s="205">
        <v>4.4566266054478082E-3</v>
      </c>
      <c r="AD146" s="204">
        <v>0</v>
      </c>
      <c r="AE146" s="204">
        <v>0</v>
      </c>
      <c r="AF146" s="204">
        <v>0</v>
      </c>
      <c r="AG146" s="204">
        <v>0</v>
      </c>
      <c r="AH146" s="204">
        <v>4.4566266054478082E-3</v>
      </c>
      <c r="AI146" s="206">
        <f t="shared" si="67"/>
        <v>0.27487061637495369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132.4586926212715</v>
      </c>
      <c r="C147" s="148">
        <v>841.94955965042072</v>
      </c>
      <c r="D147" s="148">
        <v>72.50482614918046</v>
      </c>
      <c r="E147" s="148">
        <v>0</v>
      </c>
      <c r="F147" s="315"/>
      <c r="G147" s="148">
        <v>0</v>
      </c>
      <c r="H147" s="160">
        <v>0</v>
      </c>
      <c r="I147" s="146">
        <f t="shared" si="65"/>
        <v>1046.9130784208726</v>
      </c>
      <c r="J147" s="141"/>
      <c r="K147" s="161" t="s">
        <v>136</v>
      </c>
      <c r="L147" s="148">
        <v>132.4586926212715</v>
      </c>
      <c r="M147" s="148">
        <v>841.94955965042072</v>
      </c>
      <c r="N147" s="148">
        <v>72.50482614918046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1046.9130784208726</v>
      </c>
      <c r="U147" s="207" t="s">
        <v>136</v>
      </c>
      <c r="V147" s="199">
        <v>124.75102631138712</v>
      </c>
      <c r="W147" s="199">
        <v>0.64278534659001751</v>
      </c>
      <c r="X147" s="199">
        <v>0</v>
      </c>
      <c r="Y147" s="199">
        <v>841.94955965042072</v>
      </c>
      <c r="Z147" s="199">
        <v>72.463369634970419</v>
      </c>
      <c r="AA147" s="199">
        <v>0</v>
      </c>
      <c r="AB147" s="199">
        <v>0</v>
      </c>
      <c r="AC147" s="200">
        <v>7.1063374775044021</v>
      </c>
      <c r="AD147" s="199">
        <v>7.0648809632943603</v>
      </c>
      <c r="AE147" s="199">
        <v>0</v>
      </c>
      <c r="AF147" s="199">
        <v>0</v>
      </c>
      <c r="AG147" s="199">
        <v>4.1456514210040214E-2</v>
      </c>
      <c r="AH147" s="199">
        <v>0</v>
      </c>
      <c r="AI147" s="202">
        <f t="shared" si="67"/>
        <v>1046.9130784208728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22.336526008356032</v>
      </c>
      <c r="C148" s="152">
        <v>3.1247992412989949</v>
      </c>
      <c r="D148" s="152">
        <v>172.03159605450617</v>
      </c>
      <c r="E148" s="152">
        <v>649.88514257448799</v>
      </c>
      <c r="F148" s="315"/>
      <c r="G148" s="152">
        <v>50.201326968110827</v>
      </c>
      <c r="H148" s="153">
        <v>0</v>
      </c>
      <c r="I148" s="154">
        <f t="shared" si="65"/>
        <v>897.57939084676002</v>
      </c>
      <c r="J148" s="141"/>
      <c r="K148" s="155" t="s">
        <v>21</v>
      </c>
      <c r="L148" s="156">
        <v>22.336526008356032</v>
      </c>
      <c r="M148" s="156">
        <v>3.1247992412989949</v>
      </c>
      <c r="N148" s="156">
        <v>172.03159605450617</v>
      </c>
      <c r="O148" s="156">
        <v>649.88514257448799</v>
      </c>
      <c r="P148" s="156">
        <v>1.4699506081656693E-3</v>
      </c>
      <c r="Q148" s="156">
        <v>50.201326968110827</v>
      </c>
      <c r="R148" s="157">
        <v>0</v>
      </c>
      <c r="S148" s="158">
        <f t="shared" si="66"/>
        <v>897.58086079736813</v>
      </c>
      <c r="U148" s="203" t="s">
        <v>21</v>
      </c>
      <c r="V148" s="204">
        <v>0.6008442423834911</v>
      </c>
      <c r="W148" s="204">
        <v>21.73568176597254</v>
      </c>
      <c r="X148" s="204">
        <v>50.201326968110827</v>
      </c>
      <c r="Y148" s="204">
        <v>3.1247992412989949</v>
      </c>
      <c r="Z148" s="204">
        <v>172.03159605450617</v>
      </c>
      <c r="AA148" s="204">
        <v>649.08679350268835</v>
      </c>
      <c r="AB148" s="204">
        <v>1.4699506081656693E-3</v>
      </c>
      <c r="AC148" s="205">
        <v>0.79834907179964631</v>
      </c>
      <c r="AD148" s="204">
        <v>0</v>
      </c>
      <c r="AE148" s="204">
        <v>0.79703384746289918</v>
      </c>
      <c r="AF148" s="204">
        <v>0</v>
      </c>
      <c r="AG148" s="204">
        <v>0</v>
      </c>
      <c r="AH148" s="204">
        <v>1.3152243367471673E-3</v>
      </c>
      <c r="AI148" s="206">
        <f t="shared" si="67"/>
        <v>897.58086079736813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6.4168432046704975</v>
      </c>
      <c r="C149" s="148">
        <v>23.949123453148626</v>
      </c>
      <c r="D149" s="148">
        <v>6.8627158534217605</v>
      </c>
      <c r="E149" s="148">
        <v>0</v>
      </c>
      <c r="F149" s="315"/>
      <c r="G149" s="148">
        <v>0</v>
      </c>
      <c r="H149" s="160">
        <v>0</v>
      </c>
      <c r="I149" s="146">
        <f t="shared" si="65"/>
        <v>37.228682511240883</v>
      </c>
      <c r="J149" s="141"/>
      <c r="K149" s="161" t="s">
        <v>20</v>
      </c>
      <c r="L149" s="148">
        <v>6.4168432046704975</v>
      </c>
      <c r="M149" s="148">
        <v>23.949123453148626</v>
      </c>
      <c r="N149" s="148">
        <v>6.8627158534217605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37.228682511240883</v>
      </c>
      <c r="U149" s="207" t="s">
        <v>20</v>
      </c>
      <c r="V149" s="199">
        <v>6.3267409347793375</v>
      </c>
      <c r="W149" s="199">
        <v>0</v>
      </c>
      <c r="X149" s="199">
        <v>0</v>
      </c>
      <c r="Y149" s="199">
        <v>23.949123453148626</v>
      </c>
      <c r="Z149" s="199">
        <v>6.8627158534217605</v>
      </c>
      <c r="AA149" s="199">
        <v>0</v>
      </c>
      <c r="AB149" s="199">
        <v>0</v>
      </c>
      <c r="AC149" s="200">
        <v>9.0102269891160158E-2</v>
      </c>
      <c r="AD149" s="199">
        <v>9.0102269891160158E-2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37.228682511240883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0</v>
      </c>
      <c r="C151" s="148">
        <v>5.3625342050349039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5.3625342050349039</v>
      </c>
      <c r="J151" s="141"/>
      <c r="K151" s="161" t="s">
        <v>18</v>
      </c>
      <c r="L151" s="148">
        <v>0</v>
      </c>
      <c r="M151" s="148">
        <v>5.3625342050349039</v>
      </c>
      <c r="N151" s="148">
        <v>0</v>
      </c>
      <c r="O151" s="148">
        <v>0</v>
      </c>
      <c r="P151" s="148">
        <v>1.0522172277014425</v>
      </c>
      <c r="Q151" s="148">
        <v>0</v>
      </c>
      <c r="R151" s="149">
        <v>0</v>
      </c>
      <c r="S151" s="150">
        <f t="shared" si="66"/>
        <v>6.4147514327363462</v>
      </c>
      <c r="U151" s="207" t="s">
        <v>18</v>
      </c>
      <c r="V151" s="199">
        <v>0</v>
      </c>
      <c r="W151" s="199">
        <v>0</v>
      </c>
      <c r="X151" s="199">
        <v>0</v>
      </c>
      <c r="Y151" s="199">
        <v>5.3625342050349039</v>
      </c>
      <c r="Z151" s="199">
        <v>0</v>
      </c>
      <c r="AA151" s="199">
        <v>0</v>
      </c>
      <c r="AB151" s="199">
        <v>1.0522172277014425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6.4147514327363462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4.1807244387043911E-2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4.1807244387043911E-2</v>
      </c>
      <c r="J153" s="141"/>
      <c r="K153" s="163" t="s">
        <v>60</v>
      </c>
      <c r="L153" s="148">
        <v>4.1807244387043911E-2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4.1807244387043911E-2</v>
      </c>
      <c r="U153" s="208" t="s">
        <v>58</v>
      </c>
      <c r="V153" s="199">
        <v>4.1807244387043911E-2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4.1807244387043911E-2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4.1807244387043911E-2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4.1807244387043911E-2</v>
      </c>
      <c r="J154" s="141"/>
      <c r="K154" s="168" t="s">
        <v>19</v>
      </c>
      <c r="L154" s="169">
        <v>4.1807244387043911E-2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4.1807244387043911E-2</v>
      </c>
      <c r="U154" s="209" t="s">
        <v>62</v>
      </c>
      <c r="V154" s="210">
        <v>4.1807244387043911E-2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4.1807244387043911E-2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199.86254554852329</v>
      </c>
      <c r="C158" s="187">
        <f t="shared" ref="C158:I158" si="69">SUM(C137:C153)</f>
        <v>924.33537193135169</v>
      </c>
      <c r="D158" s="187">
        <f t="shared" si="69"/>
        <v>259.34570937263021</v>
      </c>
      <c r="E158" s="187">
        <f t="shared" si="69"/>
        <v>650.00783698904775</v>
      </c>
      <c r="F158" s="187">
        <f t="shared" si="69"/>
        <v>0</v>
      </c>
      <c r="G158" s="187">
        <f t="shared" si="69"/>
        <v>50.201326968110827</v>
      </c>
      <c r="H158" s="189">
        <f t="shared" si="69"/>
        <v>0</v>
      </c>
      <c r="I158" s="146">
        <f t="shared" si="69"/>
        <v>2083.752790809664</v>
      </c>
      <c r="J158" s="141"/>
      <c r="K158" s="188" t="s">
        <v>22</v>
      </c>
      <c r="L158" s="187">
        <f>SUM(L137:L153)</f>
        <v>199.86254554852329</v>
      </c>
      <c r="M158" s="187">
        <f t="shared" ref="M158:S158" si="70">SUM(M137:M153)</f>
        <v>924.33537193135169</v>
      </c>
      <c r="N158" s="187">
        <f t="shared" si="70"/>
        <v>259.34570937263021</v>
      </c>
      <c r="O158" s="187">
        <f t="shared" si="70"/>
        <v>650.00783698904775</v>
      </c>
      <c r="P158" s="187">
        <f t="shared" si="70"/>
        <v>20.683840549499696</v>
      </c>
      <c r="Q158" s="187">
        <f t="shared" si="70"/>
        <v>50.201326968110827</v>
      </c>
      <c r="R158" s="189">
        <f t="shared" si="70"/>
        <v>0</v>
      </c>
      <c r="S158" s="190">
        <f t="shared" si="70"/>
        <v>2104.4366313591636</v>
      </c>
      <c r="T158" s="133" t="str">
        <f>IF(ABS(S158-AI158)&gt;0.01,S158-AI158,"")</f>
        <v/>
      </c>
      <c r="U158" s="216" t="s">
        <v>59</v>
      </c>
      <c r="V158" s="217">
        <f>SUM(V137:V153)</f>
        <v>170.32909520277519</v>
      </c>
      <c r="W158" s="217">
        <f t="shared" ref="W158:AH158" si="71">SUM(W137:W153)</f>
        <v>22.378467112562557</v>
      </c>
      <c r="X158" s="217">
        <f t="shared" si="71"/>
        <v>50.201326968110827</v>
      </c>
      <c r="Y158" s="217">
        <f t="shared" si="71"/>
        <v>924.33537193135169</v>
      </c>
      <c r="Z158" s="217">
        <f t="shared" si="71"/>
        <v>259.30425285842017</v>
      </c>
      <c r="AA158" s="217">
        <f t="shared" si="71"/>
        <v>649.20503129064264</v>
      </c>
      <c r="AB158" s="217">
        <f t="shared" si="71"/>
        <v>20.683840549499696</v>
      </c>
      <c r="AC158" s="217">
        <f t="shared" si="71"/>
        <v>7.9992454458006561</v>
      </c>
      <c r="AD158" s="218">
        <f t="shared" si="71"/>
        <v>7.1549832331855203</v>
      </c>
      <c r="AE158" s="218">
        <f t="shared" si="71"/>
        <v>0.79703384746289918</v>
      </c>
      <c r="AF158" s="218">
        <f t="shared" si="71"/>
        <v>0</v>
      </c>
      <c r="AG158" s="218">
        <f t="shared" si="71"/>
        <v>4.1456514210040214E-2</v>
      </c>
      <c r="AH158" s="218">
        <f t="shared" si="71"/>
        <v>5.7718509421949751E-3</v>
      </c>
      <c r="AI158" s="219">
        <f>SUM(V158:AC158)</f>
        <v>2104.4366313591631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9.59147104349478E-2</v>
      </c>
      <c r="C159" s="125">
        <f t="shared" ref="C159:H159" si="72">IF($I158=0,"-",C158/$I158)</f>
        <v>0.44359166596350014</v>
      </c>
      <c r="D159" s="125">
        <f t="shared" si="72"/>
        <v>0.12446088159616031</v>
      </c>
      <c r="E159" s="125">
        <f t="shared" si="72"/>
        <v>0.31194095569104452</v>
      </c>
      <c r="F159" s="125">
        <f t="shared" si="72"/>
        <v>0</v>
      </c>
      <c r="G159" s="125">
        <f t="shared" si="72"/>
        <v>2.4091786314347094E-2</v>
      </c>
      <c r="H159" s="126">
        <f t="shared" si="72"/>
        <v>0</v>
      </c>
      <c r="I159" s="127">
        <f>SUM(B159:H159)</f>
        <v>0.99999999999999978</v>
      </c>
      <c r="J159" s="133"/>
      <c r="K159" s="49" t="s">
        <v>108</v>
      </c>
      <c r="L159" s="102">
        <f t="shared" ref="L159:R159" si="73">IF($S158=0,"-",L158/$S158)</f>
        <v>9.4971995150759575E-2</v>
      </c>
      <c r="M159" s="102">
        <f t="shared" si="73"/>
        <v>0.43923174409597876</v>
      </c>
      <c r="N159" s="102">
        <f t="shared" si="73"/>
        <v>0.12323759504467956</v>
      </c>
      <c r="O159" s="102">
        <f t="shared" si="73"/>
        <v>0.30887498692190896</v>
      </c>
      <c r="P159" s="102">
        <f t="shared" si="73"/>
        <v>9.8286830029854153E-3</v>
      </c>
      <c r="Q159" s="102">
        <f t="shared" si="73"/>
        <v>2.3854995783687716E-2</v>
      </c>
      <c r="R159" s="103">
        <f t="shared" si="73"/>
        <v>0</v>
      </c>
      <c r="S159" s="104">
        <f>SUM(L159:R159)</f>
        <v>1</v>
      </c>
      <c r="U159" s="77" t="s">
        <v>108</v>
      </c>
      <c r="V159" s="78">
        <f>+V158/$AI158</f>
        <v>8.0938096526464248E-2</v>
      </c>
      <c r="W159" s="78">
        <f t="shared" ref="W159:AH159" si="74">+W158/$AI158</f>
        <v>1.0633946767078127E-2</v>
      </c>
      <c r="X159" s="78">
        <f t="shared" si="74"/>
        <v>2.3854995783687719E-2</v>
      </c>
      <c r="Y159" s="78">
        <f t="shared" si="74"/>
        <v>0.43923174409597882</v>
      </c>
      <c r="Z159" s="78">
        <f t="shared" si="74"/>
        <v>0.12321789546637332</v>
      </c>
      <c r="AA159" s="78">
        <f t="shared" si="74"/>
        <v>0.30849350444510637</v>
      </c>
      <c r="AB159" s="78">
        <f t="shared" si="74"/>
        <v>9.828683002985417E-3</v>
      </c>
      <c r="AC159" s="78">
        <f t="shared" si="74"/>
        <v>3.80113391232612E-3</v>
      </c>
      <c r="AD159" s="78">
        <f t="shared" si="74"/>
        <v>3.3999518572172122E-3</v>
      </c>
      <c r="AE159" s="78">
        <f t="shared" si="74"/>
        <v>3.787397708184399E-4</v>
      </c>
      <c r="AF159" s="78">
        <f t="shared" si="74"/>
        <v>0</v>
      </c>
      <c r="AG159" s="78">
        <f t="shared" si="74"/>
        <v>1.969957830626873E-5</v>
      </c>
      <c r="AH159" s="78">
        <f t="shared" si="74"/>
        <v>2.7427059841983409E-6</v>
      </c>
      <c r="AI159" s="79">
        <f>SUM(V159:AC159)</f>
        <v>1.0000000000000002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8.2837268382187201E-6</v>
      </c>
      <c r="E163" s="144">
        <v>0</v>
      </c>
      <c r="F163" s="314"/>
      <c r="G163" s="144">
        <v>0</v>
      </c>
      <c r="H163" s="145">
        <v>0</v>
      </c>
      <c r="I163" s="146">
        <f>SUM(B163:H163)</f>
        <v>8.2837268382187201E-6</v>
      </c>
      <c r="J163" s="141"/>
      <c r="K163" s="195" t="s">
        <v>7</v>
      </c>
      <c r="L163" s="144">
        <v>0</v>
      </c>
      <c r="M163" s="144">
        <v>0</v>
      </c>
      <c r="N163" s="144">
        <v>8.2837268382187201E-6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8.2837268382187201E-6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8.2837268382187201E-6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8.2837268382187201E-6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0.61981987957328277</v>
      </c>
      <c r="E165" s="148">
        <v>0</v>
      </c>
      <c r="F165" s="315"/>
      <c r="G165" s="148">
        <v>0</v>
      </c>
      <c r="H165" s="160">
        <v>0</v>
      </c>
      <c r="I165" s="146">
        <f t="shared" si="75"/>
        <v>0.61981987957328277</v>
      </c>
      <c r="J165" s="141"/>
      <c r="K165" s="161" t="s">
        <v>9</v>
      </c>
      <c r="L165" s="148">
        <v>0</v>
      </c>
      <c r="M165" s="148">
        <v>0</v>
      </c>
      <c r="N165" s="148">
        <v>0.61981987957328277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0.61981987957328277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0.61981987957328277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0.61981987957328277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2.1807544163404393</v>
      </c>
      <c r="C167" s="148">
        <v>0</v>
      </c>
      <c r="D167" s="148">
        <v>13.8191368922596</v>
      </c>
      <c r="E167" s="148">
        <v>0</v>
      </c>
      <c r="F167" s="315"/>
      <c r="G167" s="148">
        <v>0</v>
      </c>
      <c r="H167" s="160">
        <v>0</v>
      </c>
      <c r="I167" s="146">
        <f t="shared" si="75"/>
        <v>15.99989130860004</v>
      </c>
      <c r="J167" s="141"/>
      <c r="K167" s="161" t="s">
        <v>13</v>
      </c>
      <c r="L167" s="148">
        <v>2.1807544163404393</v>
      </c>
      <c r="M167" s="148">
        <v>0</v>
      </c>
      <c r="N167" s="148">
        <v>13.8191368922596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15.99989130860004</v>
      </c>
      <c r="U167" s="207" t="s">
        <v>13</v>
      </c>
      <c r="V167" s="199">
        <v>2.1807544163404393</v>
      </c>
      <c r="W167" s="199">
        <v>0</v>
      </c>
      <c r="X167" s="199">
        <v>0</v>
      </c>
      <c r="Y167" s="199">
        <v>0</v>
      </c>
      <c r="Z167" s="199">
        <v>13.8191368922596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15.99989130860004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1.3651935522835908E-4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1.3651935522835908E-4</v>
      </c>
      <c r="J168" s="141"/>
      <c r="K168" s="155" t="s">
        <v>12</v>
      </c>
      <c r="L168" s="156">
        <v>1.3651935522835908E-4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1.3651935522835908E-4</v>
      </c>
      <c r="U168" s="203" t="s">
        <v>53</v>
      </c>
      <c r="V168" s="204">
        <v>1.3651935522835908E-4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1.3651935522835908E-4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0.11455195380037921</v>
      </c>
      <c r="F169" s="315"/>
      <c r="G169" s="148">
        <v>0</v>
      </c>
      <c r="H169" s="160">
        <v>0</v>
      </c>
      <c r="I169" s="146">
        <f t="shared" si="75"/>
        <v>0.11455195380037921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0.11455195380037921</v>
      </c>
      <c r="P169" s="148">
        <v>16.730985059984821</v>
      </c>
      <c r="Q169" s="148">
        <v>0</v>
      </c>
      <c r="R169" s="149">
        <v>0</v>
      </c>
      <c r="S169" s="150">
        <f t="shared" si="76"/>
        <v>16.845537013785201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7.8460242329026853E-4</v>
      </c>
      <c r="AB169" s="199">
        <v>16.730985059984821</v>
      </c>
      <c r="AC169" s="200">
        <v>0.11376735137708893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0.11376735137708893</v>
      </c>
      <c r="AI169" s="202">
        <f t="shared" si="77"/>
        <v>16.845537013785201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2.5037778566846585E-3</v>
      </c>
      <c r="Q170" s="156">
        <v>0</v>
      </c>
      <c r="R170" s="157">
        <v>0</v>
      </c>
      <c r="S170" s="158">
        <f t="shared" si="76"/>
        <v>2.5037778566846585E-3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2.5037778566846585E-3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2.5037778566846585E-3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75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0</v>
      </c>
      <c r="C172" s="152">
        <v>0</v>
      </c>
      <c r="D172" s="152">
        <v>74.209291558054034</v>
      </c>
      <c r="E172" s="152">
        <v>0</v>
      </c>
      <c r="F172" s="315"/>
      <c r="G172" s="152">
        <v>0</v>
      </c>
      <c r="H172" s="153">
        <v>0</v>
      </c>
      <c r="I172" s="154">
        <f t="shared" si="75"/>
        <v>74.209291558054034</v>
      </c>
      <c r="J172" s="141"/>
      <c r="K172" s="155" t="s">
        <v>14</v>
      </c>
      <c r="L172" s="156">
        <v>0</v>
      </c>
      <c r="M172" s="156">
        <v>0</v>
      </c>
      <c r="N172" s="156">
        <v>74.209291558054034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74.209291558054034</v>
      </c>
      <c r="U172" s="203" t="s">
        <v>14</v>
      </c>
      <c r="V172" s="204">
        <v>0</v>
      </c>
      <c r="W172" s="204">
        <v>0</v>
      </c>
      <c r="X172" s="204">
        <v>0</v>
      </c>
      <c r="Y172" s="204">
        <v>0</v>
      </c>
      <c r="Z172" s="204">
        <v>74.209291558054034</v>
      </c>
      <c r="AA172" s="204">
        <v>0</v>
      </c>
      <c r="AB172" s="204">
        <v>0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74.209291558054034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47.162604528188723</v>
      </c>
      <c r="C173" s="148">
        <v>0</v>
      </c>
      <c r="D173" s="148">
        <v>542.87563913103759</v>
      </c>
      <c r="E173" s="148">
        <v>9.8343033916367606</v>
      </c>
      <c r="F173" s="315"/>
      <c r="G173" s="148">
        <v>0</v>
      </c>
      <c r="H173" s="160">
        <v>0</v>
      </c>
      <c r="I173" s="146">
        <f t="shared" si="75"/>
        <v>599.87254705086309</v>
      </c>
      <c r="J173" s="141"/>
      <c r="K173" s="161" t="s">
        <v>136</v>
      </c>
      <c r="L173" s="148">
        <v>47.162604528188723</v>
      </c>
      <c r="M173" s="148">
        <v>0</v>
      </c>
      <c r="N173" s="148">
        <v>542.87563913103759</v>
      </c>
      <c r="O173" s="148">
        <v>9.8343033916367606</v>
      </c>
      <c r="P173" s="148">
        <v>0</v>
      </c>
      <c r="Q173" s="148">
        <v>0</v>
      </c>
      <c r="R173" s="149">
        <v>0</v>
      </c>
      <c r="S173" s="150">
        <f t="shared" si="76"/>
        <v>599.87254705086309</v>
      </c>
      <c r="U173" s="207" t="s">
        <v>136</v>
      </c>
      <c r="V173" s="199">
        <v>47.162604528188723</v>
      </c>
      <c r="W173" s="199">
        <v>0</v>
      </c>
      <c r="X173" s="199">
        <v>0</v>
      </c>
      <c r="Y173" s="199">
        <v>0</v>
      </c>
      <c r="Z173" s="199">
        <v>430.48360036947474</v>
      </c>
      <c r="AA173" s="199">
        <v>9.8343033916367606</v>
      </c>
      <c r="AB173" s="199">
        <v>0</v>
      </c>
      <c r="AC173" s="200">
        <v>112.3920387615628</v>
      </c>
      <c r="AD173" s="199">
        <v>0</v>
      </c>
      <c r="AE173" s="199">
        <v>0</v>
      </c>
      <c r="AF173" s="199">
        <v>0</v>
      </c>
      <c r="AG173" s="199">
        <v>112.3920387615628</v>
      </c>
      <c r="AH173" s="199">
        <v>0</v>
      </c>
      <c r="AI173" s="202">
        <f t="shared" si="77"/>
        <v>599.87254705086298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14.712914986420634</v>
      </c>
      <c r="C174" s="152">
        <v>1.8292238894803101</v>
      </c>
      <c r="D174" s="152">
        <v>71.895260691875151</v>
      </c>
      <c r="E174" s="152">
        <v>327.93779625673142</v>
      </c>
      <c r="F174" s="315"/>
      <c r="G174" s="152">
        <v>30.14541913317381</v>
      </c>
      <c r="H174" s="153">
        <v>0</v>
      </c>
      <c r="I174" s="154">
        <f t="shared" si="75"/>
        <v>446.52061495768129</v>
      </c>
      <c r="J174" s="141"/>
      <c r="K174" s="155" t="s">
        <v>21</v>
      </c>
      <c r="L174" s="156">
        <v>14.712914986420634</v>
      </c>
      <c r="M174" s="156">
        <v>1.8292238894803101</v>
      </c>
      <c r="N174" s="156">
        <v>71.895260691875151</v>
      </c>
      <c r="O174" s="156">
        <v>327.93779625673142</v>
      </c>
      <c r="P174" s="156">
        <v>1.9210538188299084E-2</v>
      </c>
      <c r="Q174" s="156">
        <v>30.14541913317381</v>
      </c>
      <c r="R174" s="157">
        <v>0</v>
      </c>
      <c r="S174" s="158">
        <f t="shared" si="76"/>
        <v>446.53982549586959</v>
      </c>
      <c r="U174" s="203" t="s">
        <v>21</v>
      </c>
      <c r="V174" s="204">
        <v>3.9818295266144639</v>
      </c>
      <c r="W174" s="204">
        <v>10.73108545980617</v>
      </c>
      <c r="X174" s="204">
        <v>30.14541913317381</v>
      </c>
      <c r="Y174" s="204">
        <v>1.8292238894803101</v>
      </c>
      <c r="Z174" s="204">
        <v>71.895260691875151</v>
      </c>
      <c r="AA174" s="204">
        <v>327.91879936880366</v>
      </c>
      <c r="AB174" s="204">
        <v>1.9210538188299084E-2</v>
      </c>
      <c r="AC174" s="205">
        <v>1.8996887927751324E-2</v>
      </c>
      <c r="AD174" s="204">
        <v>0</v>
      </c>
      <c r="AE174" s="204">
        <v>0</v>
      </c>
      <c r="AF174" s="204">
        <v>0</v>
      </c>
      <c r="AG174" s="204">
        <v>0</v>
      </c>
      <c r="AH174" s="204">
        <v>1.8996887927751324E-2</v>
      </c>
      <c r="AI174" s="206">
        <f t="shared" si="77"/>
        <v>446.53982549586965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0.57949493106019068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0.57949493106019068</v>
      </c>
      <c r="J175" s="141"/>
      <c r="K175" s="161" t="s">
        <v>20</v>
      </c>
      <c r="L175" s="148">
        <v>0.57949493106019068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0.57949493106019068</v>
      </c>
      <c r="U175" s="207" t="s">
        <v>20</v>
      </c>
      <c r="V175" s="199">
        <v>0.57949493106019068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0.57949493106019068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</v>
      </c>
      <c r="C177" s="148">
        <v>0</v>
      </c>
      <c r="D177" s="148">
        <v>0</v>
      </c>
      <c r="E177" s="148">
        <v>3.0686789818056521</v>
      </c>
      <c r="F177" s="315"/>
      <c r="G177" s="148">
        <v>0</v>
      </c>
      <c r="H177" s="160">
        <v>0</v>
      </c>
      <c r="I177" s="146">
        <f t="shared" si="75"/>
        <v>3.0686789818056521</v>
      </c>
      <c r="J177" s="141"/>
      <c r="K177" s="161" t="s">
        <v>18</v>
      </c>
      <c r="L177" s="148">
        <v>0</v>
      </c>
      <c r="M177" s="148">
        <v>0</v>
      </c>
      <c r="N177" s="148">
        <v>0</v>
      </c>
      <c r="O177" s="148">
        <v>3.0686789818056521</v>
      </c>
      <c r="P177" s="148">
        <v>0.86544947650355941</v>
      </c>
      <c r="Q177" s="148">
        <v>0</v>
      </c>
      <c r="R177" s="149">
        <v>0</v>
      </c>
      <c r="S177" s="150">
        <f t="shared" si="76"/>
        <v>3.9341284583092113</v>
      </c>
      <c r="U177" s="207" t="s">
        <v>18</v>
      </c>
      <c r="V177" s="199">
        <v>0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0.86544947650355941</v>
      </c>
      <c r="AC177" s="200">
        <v>3.0686789818056521</v>
      </c>
      <c r="AD177" s="199">
        <v>0</v>
      </c>
      <c r="AE177" s="199">
        <v>0</v>
      </c>
      <c r="AF177" s="199">
        <v>0</v>
      </c>
      <c r="AG177" s="199">
        <v>0</v>
      </c>
      <c r="AH177" s="199">
        <v>3.0686789818056521</v>
      </c>
      <c r="AI177" s="202">
        <f t="shared" si="77"/>
        <v>3.9341284583092113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64.63590538136522</v>
      </c>
      <c r="C184" s="187">
        <f t="shared" ref="C184:I184" si="79">SUM(C163:C179)</f>
        <v>1.8292238894803101</v>
      </c>
      <c r="D184" s="187">
        <f t="shared" si="79"/>
        <v>703.41915643652646</v>
      </c>
      <c r="E184" s="187">
        <f t="shared" si="79"/>
        <v>340.95533058397422</v>
      </c>
      <c r="F184" s="187">
        <f t="shared" si="79"/>
        <v>0</v>
      </c>
      <c r="G184" s="187">
        <f t="shared" si="79"/>
        <v>30.14541913317381</v>
      </c>
      <c r="H184" s="189">
        <f t="shared" si="79"/>
        <v>0</v>
      </c>
      <c r="I184" s="146">
        <f t="shared" si="79"/>
        <v>1140.9850354245202</v>
      </c>
      <c r="J184" s="141"/>
      <c r="K184" s="188" t="s">
        <v>22</v>
      </c>
      <c r="L184" s="187">
        <f>SUM(L163:L179)</f>
        <v>64.63590538136522</v>
      </c>
      <c r="M184" s="187">
        <f t="shared" ref="M184:S184" si="80">SUM(M163:M179)</f>
        <v>1.8292238894803101</v>
      </c>
      <c r="N184" s="187">
        <f t="shared" si="80"/>
        <v>703.41915643652646</v>
      </c>
      <c r="O184" s="187">
        <f t="shared" si="80"/>
        <v>340.95533058397422</v>
      </c>
      <c r="P184" s="187">
        <f t="shared" si="80"/>
        <v>17.618148852533366</v>
      </c>
      <c r="Q184" s="187">
        <f t="shared" si="80"/>
        <v>30.14541913317381</v>
      </c>
      <c r="R184" s="189">
        <f t="shared" si="80"/>
        <v>0</v>
      </c>
      <c r="S184" s="190">
        <f t="shared" si="80"/>
        <v>1158.6031842770535</v>
      </c>
      <c r="T184" s="133" t="str">
        <f>IF(ABS(S184-AI184)&gt;0.01,S184-AI184,"")</f>
        <v/>
      </c>
      <c r="U184" s="216" t="s">
        <v>59</v>
      </c>
      <c r="V184" s="217">
        <f>SUM(V163:V179)</f>
        <v>53.904819921559039</v>
      </c>
      <c r="W184" s="217">
        <f t="shared" ref="W184:AH184" si="81">SUM(W163:W179)</f>
        <v>10.73108545980617</v>
      </c>
      <c r="X184" s="217">
        <f t="shared" si="81"/>
        <v>30.14541913317381</v>
      </c>
      <c r="Y184" s="217">
        <f t="shared" si="81"/>
        <v>1.8292238894803101</v>
      </c>
      <c r="Z184" s="217">
        <f t="shared" si="81"/>
        <v>591.02711767496362</v>
      </c>
      <c r="AA184" s="217">
        <f t="shared" si="81"/>
        <v>337.75388736286374</v>
      </c>
      <c r="AB184" s="217">
        <f t="shared" si="81"/>
        <v>17.618148852533366</v>
      </c>
      <c r="AC184" s="217">
        <f t="shared" si="81"/>
        <v>115.5934819826733</v>
      </c>
      <c r="AD184" s="218">
        <f t="shared" si="81"/>
        <v>0</v>
      </c>
      <c r="AE184" s="218">
        <f t="shared" si="81"/>
        <v>0</v>
      </c>
      <c r="AF184" s="218">
        <f t="shared" si="81"/>
        <v>0</v>
      </c>
      <c r="AG184" s="218">
        <f t="shared" si="81"/>
        <v>112.3920387615628</v>
      </c>
      <c r="AH184" s="218">
        <f t="shared" si="81"/>
        <v>3.2014432211104924</v>
      </c>
      <c r="AI184" s="219">
        <f>SUM(V184:AC184)</f>
        <v>1158.6031842770533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5.6649213946365636E-2</v>
      </c>
      <c r="C185" s="125">
        <f t="shared" ref="C185:H185" si="82">IF($I184=0,"-",C184/$I184)</f>
        <v>1.6031970908362708E-3</v>
      </c>
      <c r="D185" s="125">
        <f t="shared" si="82"/>
        <v>0.61650164953724307</v>
      </c>
      <c r="E185" s="125">
        <f t="shared" si="82"/>
        <v>0.29882541838694388</v>
      </c>
      <c r="F185" s="125">
        <f t="shared" si="82"/>
        <v>0</v>
      </c>
      <c r="G185" s="125">
        <f t="shared" si="82"/>
        <v>2.6420521038610961E-2</v>
      </c>
      <c r="H185" s="126">
        <f t="shared" si="82"/>
        <v>0</v>
      </c>
      <c r="I185" s="127">
        <f>SUM(B185:H185)</f>
        <v>0.99999999999999978</v>
      </c>
      <c r="J185" s="133"/>
      <c r="K185" s="49" t="s">
        <v>108</v>
      </c>
      <c r="L185" s="102">
        <f t="shared" ref="L185:R185" si="83">IF($S184=0,"-",L184/$S184)</f>
        <v>5.5787785031591125E-2</v>
      </c>
      <c r="M185" s="102">
        <f t="shared" si="83"/>
        <v>1.578818282483585E-3</v>
      </c>
      <c r="N185" s="102">
        <f t="shared" si="83"/>
        <v>0.60712689726935865</v>
      </c>
      <c r="O185" s="102">
        <f t="shared" si="83"/>
        <v>0.29428136847105585</v>
      </c>
      <c r="P185" s="102">
        <f t="shared" si="83"/>
        <v>1.520637012880882E-2</v>
      </c>
      <c r="Q185" s="102">
        <f t="shared" si="83"/>
        <v>2.6018760816701864E-2</v>
      </c>
      <c r="R185" s="103">
        <f t="shared" si="83"/>
        <v>0</v>
      </c>
      <c r="S185" s="104">
        <f>SUM(L185:R185)</f>
        <v>0.99999999999999989</v>
      </c>
      <c r="U185" s="77" t="s">
        <v>108</v>
      </c>
      <c r="V185" s="78">
        <f>+V184/$AI184</f>
        <v>4.6525696332514951E-2</v>
      </c>
      <c r="W185" s="78">
        <f t="shared" ref="W185:AH185" si="84">+W184/$AI184</f>
        <v>9.2620886990761788E-3</v>
      </c>
      <c r="X185" s="78">
        <f t="shared" si="84"/>
        <v>2.6018760816701871E-2</v>
      </c>
      <c r="Y185" s="78">
        <f t="shared" si="84"/>
        <v>1.5788182824835852E-3</v>
      </c>
      <c r="Z185" s="78">
        <f t="shared" si="84"/>
        <v>0.51012039816182064</v>
      </c>
      <c r="AA185" s="78">
        <f t="shared" si="84"/>
        <v>0.2915181763233422</v>
      </c>
      <c r="AB185" s="78">
        <f t="shared" si="84"/>
        <v>1.5206370128808822E-2</v>
      </c>
      <c r="AC185" s="78">
        <f t="shared" si="84"/>
        <v>9.9769691255251869E-2</v>
      </c>
      <c r="AD185" s="78">
        <f t="shared" si="84"/>
        <v>0</v>
      </c>
      <c r="AE185" s="78">
        <f t="shared" si="84"/>
        <v>0</v>
      </c>
      <c r="AF185" s="78">
        <f t="shared" si="84"/>
        <v>0</v>
      </c>
      <c r="AG185" s="78">
        <f t="shared" si="84"/>
        <v>9.7006499107538127E-2</v>
      </c>
      <c r="AH185" s="78">
        <f t="shared" si="84"/>
        <v>2.763192147713743E-3</v>
      </c>
      <c r="AI185" s="79">
        <f>SUM(V185:AC185)</f>
        <v>1.0000000000000002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0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0</v>
      </c>
      <c r="J189" s="141"/>
      <c r="K189" s="195" t="s">
        <v>7</v>
      </c>
      <c r="L189" s="144">
        <v>0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0</v>
      </c>
      <c r="U189" s="198" t="s">
        <v>7</v>
      </c>
      <c r="V189" s="199">
        <v>0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0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80.516762672265202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80.516762672265202</v>
      </c>
      <c r="J190" s="141"/>
      <c r="K190" s="155" t="s">
        <v>8</v>
      </c>
      <c r="L190" s="156">
        <v>0</v>
      </c>
      <c r="M190" s="156">
        <v>0</v>
      </c>
      <c r="N190" s="156">
        <v>80.516762672265202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80.516762672265202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80.516762672265202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80.516762672265202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0.97913336371666349</v>
      </c>
      <c r="E191" s="148">
        <v>0</v>
      </c>
      <c r="F191" s="315"/>
      <c r="G191" s="148">
        <v>0</v>
      </c>
      <c r="H191" s="160">
        <v>0</v>
      </c>
      <c r="I191" s="146">
        <f t="shared" si="85"/>
        <v>0.97913336371666349</v>
      </c>
      <c r="J191" s="141"/>
      <c r="K191" s="161" t="s">
        <v>9</v>
      </c>
      <c r="L191" s="148">
        <v>0</v>
      </c>
      <c r="M191" s="148">
        <v>0</v>
      </c>
      <c r="N191" s="148">
        <v>0.97913336371666349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0.97913336371666349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0.97913336371666349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0.97913336371666349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58.750886047809644</v>
      </c>
      <c r="E192" s="152">
        <v>0</v>
      </c>
      <c r="F192" s="315"/>
      <c r="G192" s="152">
        <v>0</v>
      </c>
      <c r="H192" s="153">
        <v>0</v>
      </c>
      <c r="I192" s="154">
        <f t="shared" si="85"/>
        <v>58.750886047809644</v>
      </c>
      <c r="J192" s="141"/>
      <c r="K192" s="155" t="s">
        <v>52</v>
      </c>
      <c r="L192" s="156">
        <v>0</v>
      </c>
      <c r="M192" s="156">
        <v>0</v>
      </c>
      <c r="N192" s="156">
        <v>58.750886047809644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58.750886047809644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58.750886047809644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58.750886047809644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0.68697877892302905</v>
      </c>
      <c r="C193" s="148">
        <v>0.25670721849400352</v>
      </c>
      <c r="D193" s="148">
        <v>90.02823896299364</v>
      </c>
      <c r="E193" s="148">
        <v>0</v>
      </c>
      <c r="F193" s="315"/>
      <c r="G193" s="148">
        <v>0</v>
      </c>
      <c r="H193" s="160">
        <v>0</v>
      </c>
      <c r="I193" s="146">
        <f t="shared" si="85"/>
        <v>90.971924960410675</v>
      </c>
      <c r="J193" s="141"/>
      <c r="K193" s="161" t="s">
        <v>13</v>
      </c>
      <c r="L193" s="148">
        <v>0.68697877892302905</v>
      </c>
      <c r="M193" s="148">
        <v>0.25670721849400352</v>
      </c>
      <c r="N193" s="148">
        <v>90.02823896299364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90.971924960410675</v>
      </c>
      <c r="U193" s="207" t="s">
        <v>13</v>
      </c>
      <c r="V193" s="199">
        <v>0.68697877892302905</v>
      </c>
      <c r="W193" s="199">
        <v>0</v>
      </c>
      <c r="X193" s="199">
        <v>0</v>
      </c>
      <c r="Y193" s="199">
        <v>0.25670721849400352</v>
      </c>
      <c r="Z193" s="199">
        <v>88.771964968422623</v>
      </c>
      <c r="AA193" s="199">
        <v>0</v>
      </c>
      <c r="AB193" s="199">
        <v>0</v>
      </c>
      <c r="AC193" s="200">
        <v>1.2562739945710131</v>
      </c>
      <c r="AD193" s="201">
        <v>0</v>
      </c>
      <c r="AE193" s="201">
        <v>0</v>
      </c>
      <c r="AF193" s="201">
        <v>0</v>
      </c>
      <c r="AG193" s="201">
        <v>1.2562739945710131</v>
      </c>
      <c r="AH193" s="201">
        <v>0</v>
      </c>
      <c r="AI193" s="202">
        <f t="shared" si="87"/>
        <v>90.971924960410675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3.332003877194893</v>
      </c>
      <c r="C194" s="152">
        <v>0</v>
      </c>
      <c r="D194" s="152">
        <v>5.2066340077401172</v>
      </c>
      <c r="E194" s="152">
        <v>0</v>
      </c>
      <c r="F194" s="315"/>
      <c r="G194" s="152">
        <v>0</v>
      </c>
      <c r="H194" s="153">
        <v>0</v>
      </c>
      <c r="I194" s="154">
        <f t="shared" si="85"/>
        <v>8.5386378849350102</v>
      </c>
      <c r="J194" s="141"/>
      <c r="K194" s="155" t="s">
        <v>12</v>
      </c>
      <c r="L194" s="156">
        <v>3.332003877194893</v>
      </c>
      <c r="M194" s="156">
        <v>0</v>
      </c>
      <c r="N194" s="156">
        <v>5.2066340077401172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8.5386378849350102</v>
      </c>
      <c r="U194" s="203" t="s">
        <v>53</v>
      </c>
      <c r="V194" s="204">
        <v>3.332003877194893</v>
      </c>
      <c r="W194" s="204">
        <v>0</v>
      </c>
      <c r="X194" s="204">
        <v>0</v>
      </c>
      <c r="Y194" s="204">
        <v>0</v>
      </c>
      <c r="Z194" s="204">
        <v>5.2066340077401172</v>
      </c>
      <c r="AA194" s="204">
        <v>0</v>
      </c>
      <c r="AB194" s="204">
        <v>0</v>
      </c>
      <c r="AC194" s="205">
        <v>0</v>
      </c>
      <c r="AD194" s="204">
        <v>0</v>
      </c>
      <c r="AE194" s="204">
        <v>0</v>
      </c>
      <c r="AF194" s="204">
        <v>0</v>
      </c>
      <c r="AG194" s="204">
        <v>0</v>
      </c>
      <c r="AH194" s="204">
        <v>0</v>
      </c>
      <c r="AI194" s="206">
        <f t="shared" si="87"/>
        <v>8.5386378849350102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24.847526240965252</v>
      </c>
      <c r="F195" s="315"/>
      <c r="G195" s="148">
        <v>0</v>
      </c>
      <c r="H195" s="160">
        <v>0</v>
      </c>
      <c r="I195" s="146">
        <f t="shared" si="85"/>
        <v>24.847526240965252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24.847526240965252</v>
      </c>
      <c r="P195" s="148">
        <v>427.30174102151165</v>
      </c>
      <c r="Q195" s="148">
        <v>0</v>
      </c>
      <c r="R195" s="149">
        <v>0</v>
      </c>
      <c r="S195" s="150">
        <f t="shared" si="86"/>
        <v>452.14926726247688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1.3709952588615479</v>
      </c>
      <c r="AB195" s="199">
        <v>427.30174102151165</v>
      </c>
      <c r="AC195" s="200">
        <v>23.476530982103704</v>
      </c>
      <c r="AD195" s="199">
        <v>0</v>
      </c>
      <c r="AE195" s="199">
        <v>0</v>
      </c>
      <c r="AF195" s="199">
        <v>0</v>
      </c>
      <c r="AG195" s="199">
        <v>0</v>
      </c>
      <c r="AH195" s="199">
        <v>23.476530982103704</v>
      </c>
      <c r="AI195" s="202">
        <f t="shared" si="87"/>
        <v>452.14926726247694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0.35343436988316224</v>
      </c>
      <c r="Q196" s="156">
        <v>0</v>
      </c>
      <c r="R196" s="157">
        <v>0</v>
      </c>
      <c r="S196" s="158">
        <f t="shared" si="86"/>
        <v>0.35343436988316224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0.35343436988316224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0.35343436988316224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8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1.2074706721112816</v>
      </c>
      <c r="C198" s="152">
        <v>0</v>
      </c>
      <c r="D198" s="152">
        <v>7.3367935433198701</v>
      </c>
      <c r="E198" s="152">
        <v>0.43017996917969376</v>
      </c>
      <c r="F198" s="315"/>
      <c r="G198" s="152">
        <v>0</v>
      </c>
      <c r="H198" s="153">
        <v>0</v>
      </c>
      <c r="I198" s="154">
        <f t="shared" si="85"/>
        <v>8.9744441846108458</v>
      </c>
      <c r="J198" s="141"/>
      <c r="K198" s="155" t="s">
        <v>14</v>
      </c>
      <c r="L198" s="156">
        <v>1.2074706721112816</v>
      </c>
      <c r="M198" s="156">
        <v>0</v>
      </c>
      <c r="N198" s="156">
        <v>7.3367935433198701</v>
      </c>
      <c r="O198" s="156">
        <v>0.43017996917969376</v>
      </c>
      <c r="P198" s="156">
        <v>0.57412561983471211</v>
      </c>
      <c r="Q198" s="156">
        <v>0</v>
      </c>
      <c r="R198" s="157">
        <v>0</v>
      </c>
      <c r="S198" s="158">
        <f t="shared" si="86"/>
        <v>9.5485698044455578</v>
      </c>
      <c r="U198" s="203" t="s">
        <v>14</v>
      </c>
      <c r="V198" s="204">
        <v>1.2074706721112816</v>
      </c>
      <c r="W198" s="204">
        <v>0</v>
      </c>
      <c r="X198" s="204">
        <v>0</v>
      </c>
      <c r="Y198" s="204">
        <v>0</v>
      </c>
      <c r="Z198" s="204">
        <v>7.3367935433198701</v>
      </c>
      <c r="AA198" s="204">
        <v>0.43017996917969376</v>
      </c>
      <c r="AB198" s="204">
        <v>0.57412561983471211</v>
      </c>
      <c r="AC198" s="205">
        <v>0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</v>
      </c>
      <c r="AI198" s="206">
        <f t="shared" si="87"/>
        <v>9.5485698044455578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343.9891628848967</v>
      </c>
      <c r="C199" s="148">
        <v>180.60580616703447</v>
      </c>
      <c r="D199" s="148">
        <v>3665.7187660381628</v>
      </c>
      <c r="E199" s="148">
        <v>0</v>
      </c>
      <c r="F199" s="315"/>
      <c r="G199" s="148">
        <v>0</v>
      </c>
      <c r="H199" s="160">
        <v>0</v>
      </c>
      <c r="I199" s="146">
        <f t="shared" si="85"/>
        <v>4190.3137350900943</v>
      </c>
      <c r="J199" s="141"/>
      <c r="K199" s="161" t="s">
        <v>136</v>
      </c>
      <c r="L199" s="148">
        <v>343.9891628848967</v>
      </c>
      <c r="M199" s="148">
        <v>180.60580616703447</v>
      </c>
      <c r="N199" s="148">
        <v>3665.7187660381628</v>
      </c>
      <c r="O199" s="148">
        <v>0</v>
      </c>
      <c r="P199" s="148">
        <v>20.276949251720779</v>
      </c>
      <c r="Q199" s="148">
        <v>0</v>
      </c>
      <c r="R199" s="149">
        <v>0</v>
      </c>
      <c r="S199" s="150">
        <f t="shared" si="86"/>
        <v>4210.5906843418152</v>
      </c>
      <c r="U199" s="207" t="s">
        <v>136</v>
      </c>
      <c r="V199" s="199">
        <v>343.946903155928</v>
      </c>
      <c r="W199" s="199">
        <v>0</v>
      </c>
      <c r="X199" s="199">
        <v>0</v>
      </c>
      <c r="Y199" s="199">
        <v>180.60580616703447</v>
      </c>
      <c r="Z199" s="199">
        <v>3453.3294177137882</v>
      </c>
      <c r="AA199" s="199">
        <v>0</v>
      </c>
      <c r="AB199" s="199">
        <v>20.276949251720779</v>
      </c>
      <c r="AC199" s="200">
        <v>212.43160805334344</v>
      </c>
      <c r="AD199" s="199">
        <v>4.2259728968674797E-2</v>
      </c>
      <c r="AE199" s="199">
        <v>0</v>
      </c>
      <c r="AF199" s="199">
        <v>0</v>
      </c>
      <c r="AG199" s="199">
        <v>212.38934832437462</v>
      </c>
      <c r="AH199" s="199">
        <v>0</v>
      </c>
      <c r="AI199" s="202">
        <f t="shared" si="87"/>
        <v>4210.5906843418152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33.596168744406349</v>
      </c>
      <c r="C200" s="152">
        <v>3.519115097393902</v>
      </c>
      <c r="D200" s="152">
        <v>453.31562858813771</v>
      </c>
      <c r="E200" s="152">
        <v>989.42723575930734</v>
      </c>
      <c r="F200" s="315"/>
      <c r="G200" s="152">
        <v>61.994712360883767</v>
      </c>
      <c r="H200" s="153">
        <v>0</v>
      </c>
      <c r="I200" s="154">
        <f t="shared" si="85"/>
        <v>1541.852860550129</v>
      </c>
      <c r="J200" s="141"/>
      <c r="K200" s="155" t="s">
        <v>21</v>
      </c>
      <c r="L200" s="156">
        <v>33.596168744406349</v>
      </c>
      <c r="M200" s="156">
        <v>3.519115097393902</v>
      </c>
      <c r="N200" s="156">
        <v>453.31562858813771</v>
      </c>
      <c r="O200" s="156">
        <v>989.42723575930734</v>
      </c>
      <c r="P200" s="156">
        <v>0.1240497839190768</v>
      </c>
      <c r="Q200" s="156">
        <v>61.994712360883767</v>
      </c>
      <c r="R200" s="157">
        <v>0</v>
      </c>
      <c r="S200" s="158">
        <f t="shared" si="86"/>
        <v>1541.9769103340482</v>
      </c>
      <c r="U200" s="203" t="s">
        <v>21</v>
      </c>
      <c r="V200" s="204">
        <v>4.6695814638937527</v>
      </c>
      <c r="W200" s="204">
        <v>28.926587280512596</v>
      </c>
      <c r="X200" s="204">
        <v>61.994712360883767</v>
      </c>
      <c r="Y200" s="204">
        <v>3.519115097393902</v>
      </c>
      <c r="Z200" s="204">
        <v>453.31562858813771</v>
      </c>
      <c r="AA200" s="204">
        <v>989.26119579036265</v>
      </c>
      <c r="AB200" s="204">
        <v>0.1240497839190768</v>
      </c>
      <c r="AC200" s="205">
        <v>0.16603996894468981</v>
      </c>
      <c r="AD200" s="204">
        <v>0</v>
      </c>
      <c r="AE200" s="204">
        <v>0</v>
      </c>
      <c r="AF200" s="204">
        <v>0</v>
      </c>
      <c r="AG200" s="204">
        <v>0</v>
      </c>
      <c r="AH200" s="204">
        <v>0.16603996894468981</v>
      </c>
      <c r="AI200" s="206">
        <f t="shared" si="87"/>
        <v>1541.9769103340482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4.6420978957460139</v>
      </c>
      <c r="C201" s="148">
        <v>0</v>
      </c>
      <c r="D201" s="148">
        <v>0</v>
      </c>
      <c r="E201" s="148">
        <v>0</v>
      </c>
      <c r="F201" s="315"/>
      <c r="G201" s="148">
        <v>0</v>
      </c>
      <c r="H201" s="160">
        <v>0</v>
      </c>
      <c r="I201" s="146">
        <f t="shared" si="85"/>
        <v>4.6420978957460139</v>
      </c>
      <c r="J201" s="141"/>
      <c r="K201" s="161" t="s">
        <v>20</v>
      </c>
      <c r="L201" s="148">
        <v>4.6420978957460139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4.6420978957460139</v>
      </c>
      <c r="U201" s="207" t="s">
        <v>20</v>
      </c>
      <c r="V201" s="199">
        <v>4.6420978957460139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</v>
      </c>
      <c r="AD201" s="199">
        <v>0</v>
      </c>
      <c r="AE201" s="199">
        <v>0</v>
      </c>
      <c r="AF201" s="199">
        <v>0</v>
      </c>
      <c r="AG201" s="199">
        <v>0</v>
      </c>
      <c r="AH201" s="199">
        <v>0</v>
      </c>
      <c r="AI201" s="202">
        <f t="shared" si="87"/>
        <v>4.6420978957460139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2.4902849197599927E-3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2.4902849197599927E-3</v>
      </c>
      <c r="J202" s="141"/>
      <c r="K202" s="155" t="s">
        <v>56</v>
      </c>
      <c r="L202" s="156">
        <v>2.4902849197599927E-3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2.4902849197599927E-3</v>
      </c>
      <c r="U202" s="203" t="s">
        <v>56</v>
      </c>
      <c r="V202" s="204">
        <v>2.4902849197599927E-3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2.4902849197599927E-3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5.0432208971851296</v>
      </c>
      <c r="C203" s="148">
        <v>0</v>
      </c>
      <c r="D203" s="148">
        <v>313.77448735048932</v>
      </c>
      <c r="E203" s="148">
        <v>19.060144458400728</v>
      </c>
      <c r="F203" s="315"/>
      <c r="G203" s="148">
        <v>0</v>
      </c>
      <c r="H203" s="160">
        <v>0</v>
      </c>
      <c r="I203" s="146">
        <f t="shared" si="85"/>
        <v>337.87785270607515</v>
      </c>
      <c r="J203" s="141"/>
      <c r="K203" s="161" t="s">
        <v>18</v>
      </c>
      <c r="L203" s="148">
        <v>5.0432208971851296</v>
      </c>
      <c r="M203" s="148">
        <v>0</v>
      </c>
      <c r="N203" s="148">
        <v>313.77448735048932</v>
      </c>
      <c r="O203" s="148">
        <v>19.060144458400728</v>
      </c>
      <c r="P203" s="148">
        <v>24.740230112917338</v>
      </c>
      <c r="Q203" s="148">
        <v>0</v>
      </c>
      <c r="R203" s="149">
        <v>0</v>
      </c>
      <c r="S203" s="150">
        <f t="shared" si="86"/>
        <v>362.61808281899249</v>
      </c>
      <c r="U203" s="207" t="s">
        <v>18</v>
      </c>
      <c r="V203" s="199">
        <v>5.0432208971851296</v>
      </c>
      <c r="W203" s="199">
        <v>0</v>
      </c>
      <c r="X203" s="199">
        <v>0</v>
      </c>
      <c r="Y203" s="199">
        <v>0</v>
      </c>
      <c r="Z203" s="199">
        <v>312.19511568161994</v>
      </c>
      <c r="AA203" s="199">
        <v>0</v>
      </c>
      <c r="AB203" s="199">
        <v>24.740230112917338</v>
      </c>
      <c r="AC203" s="200">
        <v>20.639516127270088</v>
      </c>
      <c r="AD203" s="199">
        <v>0</v>
      </c>
      <c r="AE203" s="199">
        <v>0</v>
      </c>
      <c r="AF203" s="199">
        <v>0</v>
      </c>
      <c r="AG203" s="199">
        <v>1.579371668869362</v>
      </c>
      <c r="AH203" s="199">
        <v>19.060144458400728</v>
      </c>
      <c r="AI203" s="202">
        <f t="shared" si="87"/>
        <v>362.61808281899249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938.79203762171937</v>
      </c>
      <c r="E204" s="152">
        <v>0</v>
      </c>
      <c r="F204" s="315"/>
      <c r="G204" s="152">
        <v>0</v>
      </c>
      <c r="H204" s="153">
        <v>0</v>
      </c>
      <c r="I204" s="154">
        <f t="shared" si="85"/>
        <v>938.79203762171937</v>
      </c>
      <c r="J204" s="141"/>
      <c r="K204" s="155" t="s">
        <v>17</v>
      </c>
      <c r="L204" s="156">
        <v>0</v>
      </c>
      <c r="M204" s="156">
        <v>0</v>
      </c>
      <c r="N204" s="156">
        <v>938.79203762171937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938.79203762171937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938.79203762171937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938.79203762171937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392.4995940353831</v>
      </c>
      <c r="C210" s="187">
        <f t="shared" ref="C210:I210" si="89">SUM(C189:C205)</f>
        <v>184.38162848292237</v>
      </c>
      <c r="D210" s="187">
        <f t="shared" si="89"/>
        <v>5614.4193681963534</v>
      </c>
      <c r="E210" s="187">
        <f t="shared" si="89"/>
        <v>1033.765086427853</v>
      </c>
      <c r="F210" s="187">
        <f t="shared" si="89"/>
        <v>0</v>
      </c>
      <c r="G210" s="187">
        <f t="shared" si="89"/>
        <v>61.994712360883767</v>
      </c>
      <c r="H210" s="189">
        <f t="shared" si="89"/>
        <v>0</v>
      </c>
      <c r="I210" s="146">
        <f t="shared" si="89"/>
        <v>7287.0603895033964</v>
      </c>
      <c r="J210" s="141"/>
      <c r="K210" s="188" t="s">
        <v>22</v>
      </c>
      <c r="L210" s="187">
        <f>SUM(L189:L205)</f>
        <v>392.4995940353831</v>
      </c>
      <c r="M210" s="187">
        <f t="shared" ref="M210:S210" si="90">SUM(M189:M205)</f>
        <v>184.38162848292237</v>
      </c>
      <c r="N210" s="187">
        <f t="shared" si="90"/>
        <v>5614.4193681963534</v>
      </c>
      <c r="O210" s="187">
        <f t="shared" si="90"/>
        <v>1033.765086427853</v>
      </c>
      <c r="P210" s="187">
        <f t="shared" si="90"/>
        <v>473.37053015978677</v>
      </c>
      <c r="Q210" s="187">
        <f t="shared" si="90"/>
        <v>61.994712360883767</v>
      </c>
      <c r="R210" s="189">
        <f t="shared" si="90"/>
        <v>0</v>
      </c>
      <c r="S210" s="190">
        <f t="shared" si="90"/>
        <v>7760.4309196631839</v>
      </c>
      <c r="T210" s="133" t="str">
        <f>IF(ABS(S210-AI210)&gt;0.01,S210-AI210,"")</f>
        <v/>
      </c>
      <c r="U210" s="216" t="s">
        <v>59</v>
      </c>
      <c r="V210" s="217">
        <f>SUM(V189:V205)</f>
        <v>363.5307470259018</v>
      </c>
      <c r="W210" s="217">
        <f t="shared" ref="W210:AH210" si="91">SUM(W189:W205)</f>
        <v>28.926587280512596</v>
      </c>
      <c r="X210" s="217">
        <f t="shared" si="91"/>
        <v>61.994712360883767</v>
      </c>
      <c r="Y210" s="217">
        <f t="shared" si="91"/>
        <v>184.38162848292237</v>
      </c>
      <c r="Z210" s="217">
        <f t="shared" si="91"/>
        <v>5399.1943742085405</v>
      </c>
      <c r="AA210" s="217">
        <f t="shared" si="91"/>
        <v>991.06237101840384</v>
      </c>
      <c r="AB210" s="217">
        <f t="shared" si="91"/>
        <v>473.37053015978677</v>
      </c>
      <c r="AC210" s="217">
        <f t="shared" si="91"/>
        <v>257.96996912623291</v>
      </c>
      <c r="AD210" s="218">
        <f t="shared" si="91"/>
        <v>4.2259728968674797E-2</v>
      </c>
      <c r="AE210" s="218">
        <f t="shared" si="91"/>
        <v>0</v>
      </c>
      <c r="AF210" s="218">
        <f t="shared" si="91"/>
        <v>0</v>
      </c>
      <c r="AG210" s="218">
        <f t="shared" si="91"/>
        <v>215.224993987815</v>
      </c>
      <c r="AH210" s="218">
        <f t="shared" si="91"/>
        <v>42.702715409449127</v>
      </c>
      <c r="AI210" s="219">
        <f>SUM(V210:AC210)</f>
        <v>7760.4309196631839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5.3862541691126482E-2</v>
      </c>
      <c r="C211" s="125">
        <f t="shared" ref="C211:H211" si="92">IF($I210=0,"-",C210/$I210)</f>
        <v>2.5302607447649783E-2</v>
      </c>
      <c r="D211" s="125">
        <f t="shared" si="92"/>
        <v>0.77046422948320981</v>
      </c>
      <c r="E211" s="125">
        <f t="shared" si="92"/>
        <v>0.14186311505211813</v>
      </c>
      <c r="F211" s="125">
        <f t="shared" si="92"/>
        <v>0</v>
      </c>
      <c r="G211" s="125">
        <f t="shared" si="92"/>
        <v>8.5075063258956505E-3</v>
      </c>
      <c r="H211" s="126">
        <f t="shared" si="92"/>
        <v>0</v>
      </c>
      <c r="I211" s="127">
        <f>SUM(B211:H211)</f>
        <v>0.99999999999999989</v>
      </c>
      <c r="J211" s="133"/>
      <c r="K211" s="49" t="s">
        <v>108</v>
      </c>
      <c r="L211" s="102">
        <f t="shared" ref="L211:R211" si="93">IF($S210=0,"-",L210/$S210)</f>
        <v>5.0577036004647309E-2</v>
      </c>
      <c r="M211" s="102">
        <f t="shared" si="93"/>
        <v>2.3759199765020889E-2</v>
      </c>
      <c r="N211" s="102">
        <f t="shared" si="93"/>
        <v>0.72346747575198167</v>
      </c>
      <c r="O211" s="102">
        <f t="shared" si="93"/>
        <v>0.13320975305746555</v>
      </c>
      <c r="P211" s="102">
        <f t="shared" si="93"/>
        <v>6.0997969708147581E-2</v>
      </c>
      <c r="Q211" s="102">
        <f t="shared" si="93"/>
        <v>7.9885657127367928E-3</v>
      </c>
      <c r="R211" s="103">
        <f t="shared" si="93"/>
        <v>0</v>
      </c>
      <c r="S211" s="104">
        <f>SUM(L211:R211)</f>
        <v>0.99999999999999978</v>
      </c>
      <c r="U211" s="77" t="s">
        <v>108</v>
      </c>
      <c r="V211" s="78">
        <f>+V210/$AI210</f>
        <v>4.6844144453988601E-2</v>
      </c>
      <c r="W211" s="78">
        <f t="shared" ref="W211:AH211" si="94">+W210/$AI210</f>
        <v>3.7274460116923586E-3</v>
      </c>
      <c r="X211" s="78">
        <f t="shared" si="94"/>
        <v>7.9885657127367928E-3</v>
      </c>
      <c r="Y211" s="78">
        <f t="shared" si="94"/>
        <v>2.3759199765020889E-2</v>
      </c>
      <c r="Z211" s="78">
        <f t="shared" si="94"/>
        <v>0.6957338361879104</v>
      </c>
      <c r="AA211" s="78">
        <f t="shared" si="94"/>
        <v>0.1277071313794283</v>
      </c>
      <c r="AB211" s="78">
        <f t="shared" si="94"/>
        <v>6.0997969708147581E-2</v>
      </c>
      <c r="AC211" s="78">
        <f t="shared" si="94"/>
        <v>3.3241706781075152E-2</v>
      </c>
      <c r="AD211" s="78">
        <f t="shared" si="94"/>
        <v>5.4455389663476239E-6</v>
      </c>
      <c r="AE211" s="78">
        <f t="shared" si="94"/>
        <v>0</v>
      </c>
      <c r="AF211" s="78">
        <f t="shared" si="94"/>
        <v>0</v>
      </c>
      <c r="AG211" s="78">
        <f t="shared" si="94"/>
        <v>2.7733639564071544E-2</v>
      </c>
      <c r="AH211" s="78">
        <f t="shared" si="94"/>
        <v>5.5026216780372419E-3</v>
      </c>
      <c r="AI211" s="79">
        <f>SUM(V211:AC211)</f>
        <v>1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0.74240608329173563</v>
      </c>
      <c r="C219" s="148">
        <v>0</v>
      </c>
      <c r="D219" s="148">
        <v>0.82549124062763546</v>
      </c>
      <c r="E219" s="148">
        <v>0</v>
      </c>
      <c r="F219" s="315"/>
      <c r="G219" s="148">
        <v>0</v>
      </c>
      <c r="H219" s="160">
        <v>0</v>
      </c>
      <c r="I219" s="146">
        <f t="shared" si="95"/>
        <v>1.5678973239193712</v>
      </c>
      <c r="J219" s="141"/>
      <c r="K219" s="161" t="s">
        <v>13</v>
      </c>
      <c r="L219" s="148">
        <v>0.74240608329173563</v>
      </c>
      <c r="M219" s="148">
        <v>0</v>
      </c>
      <c r="N219" s="148">
        <v>0.82549124062763546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1.5678973239193712</v>
      </c>
      <c r="U219" s="207" t="s">
        <v>13</v>
      </c>
      <c r="V219" s="199">
        <v>0.74240608329173563</v>
      </c>
      <c r="W219" s="199">
        <v>0</v>
      </c>
      <c r="X219" s="199">
        <v>0</v>
      </c>
      <c r="Y219" s="199">
        <v>0</v>
      </c>
      <c r="Z219" s="199">
        <v>0.82549124062763546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1.5678973239193712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4.5864259822662535E-3</v>
      </c>
      <c r="C220" s="152">
        <v>0</v>
      </c>
      <c r="D220" s="152">
        <v>5.0997083124115841E-3</v>
      </c>
      <c r="E220" s="152">
        <v>0</v>
      </c>
      <c r="F220" s="315"/>
      <c r="G220" s="152">
        <v>0</v>
      </c>
      <c r="H220" s="153">
        <v>0</v>
      </c>
      <c r="I220" s="154">
        <f t="shared" si="95"/>
        <v>9.6861342946778367E-3</v>
      </c>
      <c r="J220" s="141"/>
      <c r="K220" s="155" t="s">
        <v>12</v>
      </c>
      <c r="L220" s="156">
        <v>4.5864259822662535E-3</v>
      </c>
      <c r="M220" s="156">
        <v>0</v>
      </c>
      <c r="N220" s="156">
        <v>5.0997083124115841E-3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9.6861342946778367E-3</v>
      </c>
      <c r="U220" s="203" t="s">
        <v>53</v>
      </c>
      <c r="V220" s="204">
        <v>4.5864259822662535E-3</v>
      </c>
      <c r="W220" s="204">
        <v>0</v>
      </c>
      <c r="X220" s="204">
        <v>0</v>
      </c>
      <c r="Y220" s="204">
        <v>0</v>
      </c>
      <c r="Z220" s="204">
        <v>5.0997083124115841E-3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9.6861342946778367E-3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1.991706012480976</v>
      </c>
      <c r="F221" s="315"/>
      <c r="G221" s="148">
        <v>0</v>
      </c>
      <c r="H221" s="160">
        <v>0</v>
      </c>
      <c r="I221" s="146">
        <f t="shared" si="95"/>
        <v>1.991706012480976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1.991706012480976</v>
      </c>
      <c r="P221" s="148">
        <v>17.586235645664235</v>
      </c>
      <c r="Q221" s="148">
        <v>0</v>
      </c>
      <c r="R221" s="149">
        <v>0</v>
      </c>
      <c r="S221" s="150">
        <f t="shared" si="96"/>
        <v>19.57794165814521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0.20337328365975418</v>
      </c>
      <c r="AB221" s="199">
        <v>17.586235645664235</v>
      </c>
      <c r="AC221" s="200">
        <v>1.7883327288212219</v>
      </c>
      <c r="AD221" s="199">
        <v>0</v>
      </c>
      <c r="AE221" s="199">
        <v>0</v>
      </c>
      <c r="AF221" s="199">
        <v>0</v>
      </c>
      <c r="AG221" s="199">
        <v>0</v>
      </c>
      <c r="AH221" s="199">
        <v>1.7883327288212219</v>
      </c>
      <c r="AI221" s="202">
        <f t="shared" si="97"/>
        <v>19.57794165814521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19.868687496957655</v>
      </c>
      <c r="F222" s="315"/>
      <c r="G222" s="152">
        <v>0</v>
      </c>
      <c r="H222" s="153">
        <v>0</v>
      </c>
      <c r="I222" s="154">
        <f t="shared" si="95"/>
        <v>19.868687496957655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19.868687496957655</v>
      </c>
      <c r="P222" s="156">
        <v>0</v>
      </c>
      <c r="Q222" s="156">
        <v>0</v>
      </c>
      <c r="R222" s="157">
        <v>0</v>
      </c>
      <c r="S222" s="158">
        <f t="shared" si="96"/>
        <v>19.868687496957655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19.868687496957655</v>
      </c>
      <c r="AB222" s="204">
        <v>0</v>
      </c>
      <c r="AC222" s="205">
        <v>0</v>
      </c>
      <c r="AD222" s="204">
        <v>0</v>
      </c>
      <c r="AE222" s="204">
        <v>0</v>
      </c>
      <c r="AF222" s="204">
        <v>0</v>
      </c>
      <c r="AG222" s="204">
        <v>0</v>
      </c>
      <c r="AH222" s="204">
        <v>0</v>
      </c>
      <c r="AI222" s="206">
        <f t="shared" si="97"/>
        <v>19.868687496957655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0.46170683575921895</v>
      </c>
      <c r="C224" s="152">
        <v>0</v>
      </c>
      <c r="D224" s="152">
        <v>0</v>
      </c>
      <c r="E224" s="152">
        <v>0</v>
      </c>
      <c r="F224" s="315"/>
      <c r="G224" s="152">
        <v>0</v>
      </c>
      <c r="H224" s="153">
        <v>0</v>
      </c>
      <c r="I224" s="154">
        <f t="shared" si="95"/>
        <v>0.46170683575921895</v>
      </c>
      <c r="J224" s="141"/>
      <c r="K224" s="155" t="s">
        <v>14</v>
      </c>
      <c r="L224" s="156">
        <v>0.46170683575921895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0.46170683575921895</v>
      </c>
      <c r="U224" s="203" t="s">
        <v>14</v>
      </c>
      <c r="V224" s="204">
        <v>0.46170683575921895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</v>
      </c>
      <c r="AI224" s="206">
        <f t="shared" si="97"/>
        <v>0.46170683575921895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459.18047625534712</v>
      </c>
      <c r="C225" s="148">
        <v>0</v>
      </c>
      <c r="D225" s="148">
        <v>49.700660114787148</v>
      </c>
      <c r="E225" s="148">
        <v>0</v>
      </c>
      <c r="F225" s="315"/>
      <c r="G225" s="148">
        <v>0</v>
      </c>
      <c r="H225" s="160">
        <v>0</v>
      </c>
      <c r="I225" s="146">
        <f t="shared" si="95"/>
        <v>508.88113637013424</v>
      </c>
      <c r="J225" s="141"/>
      <c r="K225" s="161" t="s">
        <v>136</v>
      </c>
      <c r="L225" s="148">
        <v>459.18047625534712</v>
      </c>
      <c r="M225" s="148">
        <v>0</v>
      </c>
      <c r="N225" s="148">
        <v>49.700660114787148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508.88113637013424</v>
      </c>
      <c r="U225" s="207" t="s">
        <v>136</v>
      </c>
      <c r="V225" s="199">
        <v>448.5145818849852</v>
      </c>
      <c r="W225" s="199">
        <v>0</v>
      </c>
      <c r="X225" s="199">
        <v>0</v>
      </c>
      <c r="Y225" s="199">
        <v>0</v>
      </c>
      <c r="Z225" s="199">
        <v>44.230476816940154</v>
      </c>
      <c r="AA225" s="199">
        <v>0</v>
      </c>
      <c r="AB225" s="199">
        <v>0</v>
      </c>
      <c r="AC225" s="200">
        <v>16.136077668208948</v>
      </c>
      <c r="AD225" s="199">
        <v>10.665894370361904</v>
      </c>
      <c r="AE225" s="199">
        <v>0</v>
      </c>
      <c r="AF225" s="199">
        <v>0</v>
      </c>
      <c r="AG225" s="199">
        <v>5.4701832978469946</v>
      </c>
      <c r="AH225" s="199">
        <v>0</v>
      </c>
      <c r="AI225" s="202">
        <f t="shared" si="97"/>
        <v>508.8811363701343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145.80377656796225</v>
      </c>
      <c r="C226" s="152">
        <v>3.8488147499864223</v>
      </c>
      <c r="D226" s="152">
        <v>60.724791584755444</v>
      </c>
      <c r="E226" s="152">
        <v>511.9684031084372</v>
      </c>
      <c r="F226" s="315"/>
      <c r="G226" s="152">
        <v>145.81873552407581</v>
      </c>
      <c r="H226" s="153">
        <v>0.18729859633537205</v>
      </c>
      <c r="I226" s="154">
        <f t="shared" si="95"/>
        <v>868.35182013155247</v>
      </c>
      <c r="J226" s="141"/>
      <c r="K226" s="155" t="s">
        <v>21</v>
      </c>
      <c r="L226" s="156">
        <v>145.80377656796225</v>
      </c>
      <c r="M226" s="156">
        <v>3.8488147499864223</v>
      </c>
      <c r="N226" s="156">
        <v>60.724791584755444</v>
      </c>
      <c r="O226" s="156">
        <v>511.9684031084372</v>
      </c>
      <c r="P226" s="156">
        <v>4.4491400526805442</v>
      </c>
      <c r="Q226" s="156">
        <v>145.81873552407581</v>
      </c>
      <c r="R226" s="157">
        <v>0.18729859633537205</v>
      </c>
      <c r="S226" s="158">
        <f t="shared" si="96"/>
        <v>872.80096018423296</v>
      </c>
      <c r="U226" s="203" t="s">
        <v>21</v>
      </c>
      <c r="V226" s="204">
        <v>9.6602912887766443</v>
      </c>
      <c r="W226" s="204">
        <v>136.1434852791856</v>
      </c>
      <c r="X226" s="204">
        <v>145.81873552407581</v>
      </c>
      <c r="Y226" s="204">
        <v>3.8488147499864223</v>
      </c>
      <c r="Z226" s="204">
        <v>60.724791584755444</v>
      </c>
      <c r="AA226" s="204">
        <v>503.17238109135252</v>
      </c>
      <c r="AB226" s="204">
        <v>4.4491400526805442</v>
      </c>
      <c r="AC226" s="205">
        <v>8.9833206134200374</v>
      </c>
      <c r="AD226" s="204">
        <v>0</v>
      </c>
      <c r="AE226" s="204">
        <v>3.7993411190908533</v>
      </c>
      <c r="AF226" s="204">
        <v>0.18729859633537205</v>
      </c>
      <c r="AG226" s="204">
        <v>0</v>
      </c>
      <c r="AH226" s="204">
        <v>4.9966808979938122</v>
      </c>
      <c r="AI226" s="206">
        <f t="shared" si="97"/>
        <v>872.80096018423296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235.66857750254599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235.66857750254599</v>
      </c>
      <c r="J227" s="141"/>
      <c r="K227" s="161" t="s">
        <v>20</v>
      </c>
      <c r="L227" s="148">
        <v>235.66857750254599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235.66857750254599</v>
      </c>
      <c r="U227" s="207" t="s">
        <v>20</v>
      </c>
      <c r="V227" s="199">
        <v>235.66857750254599</v>
      </c>
      <c r="W227" s="199">
        <v>0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235.66857750254599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</v>
      </c>
      <c r="C229" s="148">
        <v>0</v>
      </c>
      <c r="D229" s="148">
        <v>0</v>
      </c>
      <c r="E229" s="148">
        <v>4.2068864038117342</v>
      </c>
      <c r="F229" s="315"/>
      <c r="G229" s="148">
        <v>0</v>
      </c>
      <c r="H229" s="160">
        <v>0</v>
      </c>
      <c r="I229" s="146">
        <f t="shared" si="95"/>
        <v>4.2068864038117342</v>
      </c>
      <c r="J229" s="141"/>
      <c r="K229" s="161" t="s">
        <v>18</v>
      </c>
      <c r="L229" s="148">
        <v>0</v>
      </c>
      <c r="M229" s="148">
        <v>0</v>
      </c>
      <c r="N229" s="148">
        <v>0</v>
      </c>
      <c r="O229" s="148">
        <v>4.2068864038117342</v>
      </c>
      <c r="P229" s="148">
        <v>1.0779507638113701</v>
      </c>
      <c r="Q229" s="148">
        <v>0</v>
      </c>
      <c r="R229" s="149">
        <v>0</v>
      </c>
      <c r="S229" s="150">
        <f t="shared" si="96"/>
        <v>5.2848371676231043</v>
      </c>
      <c r="U229" s="207" t="s">
        <v>18</v>
      </c>
      <c r="V229" s="199">
        <v>0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1.0779507638113701</v>
      </c>
      <c r="AC229" s="200">
        <v>4.2068864038117342</v>
      </c>
      <c r="AD229" s="199">
        <v>0</v>
      </c>
      <c r="AE229" s="199">
        <v>0</v>
      </c>
      <c r="AF229" s="199">
        <v>0</v>
      </c>
      <c r="AG229" s="199">
        <v>0</v>
      </c>
      <c r="AH229" s="199">
        <v>4.2068864038117342</v>
      </c>
      <c r="AI229" s="202">
        <f t="shared" si="97"/>
        <v>5.2848371676231043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841.86152967088856</v>
      </c>
      <c r="C236" s="187">
        <f t="shared" ref="C236:I236" si="99">SUM(C215:C231)</f>
        <v>3.8488147499864223</v>
      </c>
      <c r="D236" s="187">
        <f t="shared" si="99"/>
        <v>111.25604264848263</v>
      </c>
      <c r="E236" s="187">
        <f t="shared" si="99"/>
        <v>538.03568302168753</v>
      </c>
      <c r="F236" s="187">
        <f t="shared" si="99"/>
        <v>0</v>
      </c>
      <c r="G236" s="187">
        <f t="shared" si="99"/>
        <v>145.81873552407581</v>
      </c>
      <c r="H236" s="189">
        <f t="shared" si="99"/>
        <v>0.18729859633537205</v>
      </c>
      <c r="I236" s="146">
        <f t="shared" si="99"/>
        <v>1641.0081042114562</v>
      </c>
      <c r="J236" s="141"/>
      <c r="K236" s="188" t="s">
        <v>22</v>
      </c>
      <c r="L236" s="187">
        <f>SUM(L215:L231)</f>
        <v>841.86152967088856</v>
      </c>
      <c r="M236" s="187">
        <f t="shared" ref="M236:S236" si="100">SUM(M215:M231)</f>
        <v>3.8488147499864223</v>
      </c>
      <c r="N236" s="187">
        <f t="shared" si="100"/>
        <v>111.25604264848263</v>
      </c>
      <c r="O236" s="187">
        <f t="shared" si="100"/>
        <v>538.03568302168753</v>
      </c>
      <c r="P236" s="187">
        <f t="shared" si="100"/>
        <v>23.113326462156149</v>
      </c>
      <c r="Q236" s="187">
        <f t="shared" si="100"/>
        <v>145.81873552407581</v>
      </c>
      <c r="R236" s="189">
        <f t="shared" si="100"/>
        <v>0.18729859633537205</v>
      </c>
      <c r="S236" s="190">
        <f t="shared" si="100"/>
        <v>1664.1214306736126</v>
      </c>
      <c r="T236" s="133" t="str">
        <f>IF(ABS(S236-AI236)&gt;0.01,S236-AI236,"")</f>
        <v/>
      </c>
      <c r="U236" s="216" t="s">
        <v>59</v>
      </c>
      <c r="V236" s="217">
        <f>SUM(V215:V231)</f>
        <v>695.05215002134105</v>
      </c>
      <c r="W236" s="217">
        <f t="shared" ref="W236:AH236" si="101">SUM(W215:W231)</f>
        <v>136.1434852791856</v>
      </c>
      <c r="X236" s="217">
        <f t="shared" si="101"/>
        <v>145.81873552407581</v>
      </c>
      <c r="Y236" s="217">
        <f t="shared" si="101"/>
        <v>3.8488147499864223</v>
      </c>
      <c r="Z236" s="217">
        <f t="shared" si="101"/>
        <v>105.78585935063565</v>
      </c>
      <c r="AA236" s="217">
        <f t="shared" si="101"/>
        <v>523.24444187196991</v>
      </c>
      <c r="AB236" s="217">
        <f t="shared" si="101"/>
        <v>23.113326462156149</v>
      </c>
      <c r="AC236" s="217">
        <f t="shared" si="101"/>
        <v>31.114617414261939</v>
      </c>
      <c r="AD236" s="218">
        <f t="shared" si="101"/>
        <v>10.665894370361904</v>
      </c>
      <c r="AE236" s="218">
        <f t="shared" si="101"/>
        <v>3.7993411190908533</v>
      </c>
      <c r="AF236" s="218">
        <f t="shared" si="101"/>
        <v>0.18729859633537205</v>
      </c>
      <c r="AG236" s="218">
        <f t="shared" si="101"/>
        <v>5.4701832978469946</v>
      </c>
      <c r="AH236" s="218">
        <f t="shared" si="101"/>
        <v>10.991900030626768</v>
      </c>
      <c r="AI236" s="219">
        <f>SUM(V236:AC236)</f>
        <v>1664.1214306736126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0.51301485197443508</v>
      </c>
      <c r="C237" s="125">
        <f t="shared" ref="C237:H237" si="102">IF($I236=0,"-",C236/$I236)</f>
        <v>2.3453965523441886E-3</v>
      </c>
      <c r="D237" s="125">
        <f t="shared" si="102"/>
        <v>6.7797375505311008E-2</v>
      </c>
      <c r="E237" s="125">
        <f t="shared" si="102"/>
        <v>0.32786899811212489</v>
      </c>
      <c r="F237" s="125">
        <f t="shared" si="102"/>
        <v>0</v>
      </c>
      <c r="G237" s="125">
        <f t="shared" si="102"/>
        <v>8.8859241553925911E-2</v>
      </c>
      <c r="H237" s="126">
        <f t="shared" si="102"/>
        <v>1.1413630185901704E-4</v>
      </c>
      <c r="I237" s="127">
        <f>SUM(B237:H237)</f>
        <v>1.0000000000000002</v>
      </c>
      <c r="J237" s="133"/>
      <c r="K237" s="49" t="s">
        <v>108</v>
      </c>
      <c r="L237" s="102">
        <f t="shared" ref="L237:R237" si="103">IF($S236=0,"-",L236/$S236)</f>
        <v>0.50588948267441936</v>
      </c>
      <c r="M237" s="102">
        <f t="shared" si="103"/>
        <v>2.3128208549231151E-3</v>
      </c>
      <c r="N237" s="102">
        <f t="shared" si="103"/>
        <v>6.6855723745741183E-2</v>
      </c>
      <c r="O237" s="102">
        <f t="shared" si="103"/>
        <v>0.32331515783911174</v>
      </c>
      <c r="P237" s="102">
        <f t="shared" si="103"/>
        <v>1.3889206662521138E-2</v>
      </c>
      <c r="Q237" s="102">
        <f t="shared" si="103"/>
        <v>8.7625057184108526E-2</v>
      </c>
      <c r="R237" s="103">
        <f t="shared" si="103"/>
        <v>1.1255103917480123E-4</v>
      </c>
      <c r="S237" s="104">
        <f>SUM(L237:R237)</f>
        <v>0.99999999999999989</v>
      </c>
      <c r="U237" s="77" t="s">
        <v>108</v>
      </c>
      <c r="V237" s="78">
        <f>+V236/$AI236</f>
        <v>0.41766912991439203</v>
      </c>
      <c r="W237" s="78">
        <f t="shared" ref="W237:AH237" si="104">+W236/$AI236</f>
        <v>8.1811028191660667E-2</v>
      </c>
      <c r="X237" s="78">
        <f t="shared" si="104"/>
        <v>8.7625057184108526E-2</v>
      </c>
      <c r="Y237" s="78">
        <f t="shared" si="104"/>
        <v>2.3128208549231151E-3</v>
      </c>
      <c r="Z237" s="78">
        <f t="shared" si="104"/>
        <v>6.3568593854244779E-2</v>
      </c>
      <c r="AA237" s="78">
        <f t="shared" si="104"/>
        <v>0.31442683942851934</v>
      </c>
      <c r="AB237" s="78">
        <f t="shared" si="104"/>
        <v>1.3889206662521138E-2</v>
      </c>
      <c r="AC237" s="78">
        <f t="shared" si="104"/>
        <v>1.8697323909630314E-2</v>
      </c>
      <c r="AD237" s="78">
        <f t="shared" si="104"/>
        <v>6.4093245683666863E-3</v>
      </c>
      <c r="AE237" s="78">
        <f t="shared" si="104"/>
        <v>2.2830912751078112E-3</v>
      </c>
      <c r="AF237" s="78">
        <f t="shared" si="104"/>
        <v>1.1255103917480123E-4</v>
      </c>
      <c r="AG237" s="78">
        <f t="shared" si="104"/>
        <v>3.2871298914964051E-3</v>
      </c>
      <c r="AH237" s="78">
        <f t="shared" si="104"/>
        <v>6.6052271354845801E-3</v>
      </c>
      <c r="AI237" s="79">
        <f>SUM(V237:AC237)</f>
        <v>0.99999999999999989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15.101891684800819</v>
      </c>
      <c r="C245" s="148">
        <v>7.7093313006394394E-3</v>
      </c>
      <c r="D245" s="148">
        <v>8.3074928095908387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23.417093825692298</v>
      </c>
      <c r="J245" s="141"/>
      <c r="K245" s="161" t="s">
        <v>13</v>
      </c>
      <c r="L245" s="148">
        <v>15.101891684800819</v>
      </c>
      <c r="M245" s="148">
        <v>7.7093313006394394E-3</v>
      </c>
      <c r="N245" s="148">
        <v>8.3074928095908387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23.417093825692298</v>
      </c>
      <c r="U245" s="207" t="s">
        <v>13</v>
      </c>
      <c r="V245" s="199">
        <v>14.940821727269602</v>
      </c>
      <c r="W245" s="199">
        <v>0</v>
      </c>
      <c r="X245" s="199">
        <v>0</v>
      </c>
      <c r="Y245" s="199">
        <v>7.7093313006394394E-3</v>
      </c>
      <c r="Z245" s="199">
        <v>8.3074928095908387</v>
      </c>
      <c r="AA245" s="199">
        <v>0</v>
      </c>
      <c r="AB245" s="199">
        <v>0</v>
      </c>
      <c r="AC245" s="200">
        <v>0.16106995753121678</v>
      </c>
      <c r="AD245" s="201">
        <v>0.16106995753121678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23.417093825692298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0.93275550353654513</v>
      </c>
      <c r="C246" s="152">
        <v>0</v>
      </c>
      <c r="D246" s="152">
        <v>0</v>
      </c>
      <c r="E246" s="152">
        <v>0</v>
      </c>
      <c r="F246" s="315"/>
      <c r="G246" s="152">
        <v>0</v>
      </c>
      <c r="H246" s="153">
        <v>0</v>
      </c>
      <c r="I246" s="154">
        <f t="shared" si="105"/>
        <v>0.93275550353654513</v>
      </c>
      <c r="J246" s="141"/>
      <c r="K246" s="155" t="s">
        <v>12</v>
      </c>
      <c r="L246" s="156">
        <v>0.93275550353654513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0.93275550353654513</v>
      </c>
      <c r="U246" s="203" t="s">
        <v>53</v>
      </c>
      <c r="V246" s="204">
        <v>0.93275550353654513</v>
      </c>
      <c r="W246" s="204">
        <v>0</v>
      </c>
      <c r="X246" s="204">
        <v>0</v>
      </c>
      <c r="Y246" s="204">
        <v>0</v>
      </c>
      <c r="Z246" s="204">
        <v>0</v>
      </c>
      <c r="AA246" s="204">
        <v>0</v>
      </c>
      <c r="AB246" s="204">
        <v>0</v>
      </c>
      <c r="AC246" s="205">
        <v>0</v>
      </c>
      <c r="AD246" s="204">
        <v>0</v>
      </c>
      <c r="AE246" s="204">
        <v>0</v>
      </c>
      <c r="AF246" s="204">
        <v>0</v>
      </c>
      <c r="AG246" s="204">
        <v>0</v>
      </c>
      <c r="AH246" s="204">
        <v>0</v>
      </c>
      <c r="AI246" s="206">
        <f t="shared" si="107"/>
        <v>0.93275550353654513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38.629693798544594</v>
      </c>
      <c r="F247" s="315"/>
      <c r="G247" s="148">
        <v>0</v>
      </c>
      <c r="H247" s="160">
        <v>0</v>
      </c>
      <c r="I247" s="146">
        <f t="shared" si="105"/>
        <v>38.629693798544594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38.629693798544594</v>
      </c>
      <c r="P247" s="148">
        <v>142.914091312962</v>
      </c>
      <c r="Q247" s="148">
        <v>0</v>
      </c>
      <c r="R247" s="149">
        <v>0</v>
      </c>
      <c r="S247" s="150">
        <f t="shared" si="106"/>
        <v>181.54378511150659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8.2524716208800672</v>
      </c>
      <c r="AB247" s="199">
        <v>142.914091312962</v>
      </c>
      <c r="AC247" s="200">
        <v>30.377222177664528</v>
      </c>
      <c r="AD247" s="199">
        <v>0</v>
      </c>
      <c r="AE247" s="199">
        <v>0</v>
      </c>
      <c r="AF247" s="199">
        <v>0</v>
      </c>
      <c r="AG247" s="199">
        <v>0</v>
      </c>
      <c r="AH247" s="199">
        <v>30.377222177664528</v>
      </c>
      <c r="AI247" s="202">
        <f t="shared" si="107"/>
        <v>181.54378511150659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3.8501948323198079</v>
      </c>
      <c r="F248" s="315"/>
      <c r="G248" s="152">
        <v>0</v>
      </c>
      <c r="H248" s="153">
        <v>0</v>
      </c>
      <c r="I248" s="154">
        <f t="shared" si="105"/>
        <v>3.8501948323198079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3.8501948323198079</v>
      </c>
      <c r="P248" s="156">
        <v>25.98568282715242</v>
      </c>
      <c r="Q248" s="156">
        <v>0</v>
      </c>
      <c r="R248" s="157">
        <v>0</v>
      </c>
      <c r="S248" s="158">
        <f t="shared" si="106"/>
        <v>29.835877659472228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1.4913893704743717</v>
      </c>
      <c r="AB248" s="204">
        <v>25.98568282715242</v>
      </c>
      <c r="AC248" s="205">
        <v>2.3588054618454359</v>
      </c>
      <c r="AD248" s="204">
        <v>0</v>
      </c>
      <c r="AE248" s="204">
        <v>0</v>
      </c>
      <c r="AF248" s="204">
        <v>0</v>
      </c>
      <c r="AG248" s="204">
        <v>0</v>
      </c>
      <c r="AH248" s="204">
        <v>2.3588054618454359</v>
      </c>
      <c r="AI248" s="206">
        <f t="shared" si="107"/>
        <v>29.835877659472228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0</v>
      </c>
      <c r="J249" s="141"/>
      <c r="K249" s="161" t="s">
        <v>55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11.450826778368864</v>
      </c>
      <c r="C250" s="152">
        <v>0</v>
      </c>
      <c r="D250" s="152">
        <v>21.797833019368461</v>
      </c>
      <c r="E250" s="152">
        <v>3.4385117056380223</v>
      </c>
      <c r="F250" s="315"/>
      <c r="G250" s="152">
        <v>0</v>
      </c>
      <c r="H250" s="153">
        <v>0</v>
      </c>
      <c r="I250" s="154">
        <f t="shared" si="105"/>
        <v>36.687171503375346</v>
      </c>
      <c r="J250" s="141"/>
      <c r="K250" s="155" t="s">
        <v>14</v>
      </c>
      <c r="L250" s="156">
        <v>11.450826778368864</v>
      </c>
      <c r="M250" s="156">
        <v>0</v>
      </c>
      <c r="N250" s="156">
        <v>21.797833019368461</v>
      </c>
      <c r="O250" s="156">
        <v>3.4385117056380223</v>
      </c>
      <c r="P250" s="156">
        <v>0.47680698967434482</v>
      </c>
      <c r="Q250" s="156">
        <v>0</v>
      </c>
      <c r="R250" s="157">
        <v>0</v>
      </c>
      <c r="S250" s="158">
        <f t="shared" si="106"/>
        <v>37.16397849304969</v>
      </c>
      <c r="U250" s="203" t="s">
        <v>14</v>
      </c>
      <c r="V250" s="204">
        <v>11.450826778368864</v>
      </c>
      <c r="W250" s="204">
        <v>0</v>
      </c>
      <c r="X250" s="204">
        <v>0</v>
      </c>
      <c r="Y250" s="204">
        <v>0</v>
      </c>
      <c r="Z250" s="204">
        <v>21.797833019368461</v>
      </c>
      <c r="AA250" s="204">
        <v>2.710013462918115</v>
      </c>
      <c r="AB250" s="204">
        <v>0.47680698967434482</v>
      </c>
      <c r="AC250" s="205">
        <v>0.72849824271990749</v>
      </c>
      <c r="AD250" s="204">
        <v>0</v>
      </c>
      <c r="AE250" s="204">
        <v>0</v>
      </c>
      <c r="AF250" s="204">
        <v>0</v>
      </c>
      <c r="AG250" s="204">
        <v>0</v>
      </c>
      <c r="AH250" s="204">
        <v>0.72849824271990749</v>
      </c>
      <c r="AI250" s="206">
        <f t="shared" si="107"/>
        <v>37.16397849304969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774.12536521007223</v>
      </c>
      <c r="C251" s="148">
        <v>0</v>
      </c>
      <c r="D251" s="148">
        <v>854.39551872370248</v>
      </c>
      <c r="E251" s="148">
        <v>52.698202079686652</v>
      </c>
      <c r="F251" s="315"/>
      <c r="G251" s="148">
        <v>8.5043203298773892E-2</v>
      </c>
      <c r="H251" s="160">
        <v>0</v>
      </c>
      <c r="I251" s="146">
        <f t="shared" si="105"/>
        <v>1681.30412921676</v>
      </c>
      <c r="J251" s="141"/>
      <c r="K251" s="161" t="s">
        <v>136</v>
      </c>
      <c r="L251" s="148">
        <v>774.12536521007223</v>
      </c>
      <c r="M251" s="148">
        <v>0</v>
      </c>
      <c r="N251" s="148">
        <v>854.39551872370248</v>
      </c>
      <c r="O251" s="148">
        <v>52.698202079686652</v>
      </c>
      <c r="P251" s="148">
        <v>19.635070562006248</v>
      </c>
      <c r="Q251" s="148">
        <v>8.5043203298773892E-2</v>
      </c>
      <c r="R251" s="149">
        <v>0</v>
      </c>
      <c r="S251" s="150">
        <f t="shared" si="106"/>
        <v>1700.9391997787661</v>
      </c>
      <c r="U251" s="207" t="s">
        <v>136</v>
      </c>
      <c r="V251" s="199">
        <v>742.36598093814519</v>
      </c>
      <c r="W251" s="199">
        <v>28.380806789763028</v>
      </c>
      <c r="X251" s="199">
        <v>8.5043203298773892E-2</v>
      </c>
      <c r="Y251" s="199">
        <v>0</v>
      </c>
      <c r="Z251" s="199">
        <v>852.34503259972098</v>
      </c>
      <c r="AA251" s="199">
        <v>33.915938168911822</v>
      </c>
      <c r="AB251" s="199">
        <v>19.635070562006248</v>
      </c>
      <c r="AC251" s="200">
        <v>24.211327516920459</v>
      </c>
      <c r="AD251" s="199">
        <v>3.3785774821640748</v>
      </c>
      <c r="AE251" s="199">
        <v>0</v>
      </c>
      <c r="AF251" s="199">
        <v>0</v>
      </c>
      <c r="AG251" s="199">
        <v>2.0504861239815564</v>
      </c>
      <c r="AH251" s="199">
        <v>18.78226391077483</v>
      </c>
      <c r="AI251" s="202">
        <f t="shared" si="107"/>
        <v>1700.9391997787666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290.87726522107357</v>
      </c>
      <c r="C252" s="152">
        <v>4.2634238304427106</v>
      </c>
      <c r="D252" s="152">
        <v>541.2394707141832</v>
      </c>
      <c r="E252" s="152">
        <v>1361.7506361809499</v>
      </c>
      <c r="F252" s="315"/>
      <c r="G252" s="152">
        <v>322.79380239033782</v>
      </c>
      <c r="H252" s="153">
        <v>100.40593938160148</v>
      </c>
      <c r="I252" s="154">
        <f t="shared" si="105"/>
        <v>2621.3305377185889</v>
      </c>
      <c r="J252" s="141"/>
      <c r="K252" s="155" t="s">
        <v>21</v>
      </c>
      <c r="L252" s="156">
        <v>290.87726522107357</v>
      </c>
      <c r="M252" s="156">
        <v>4.2634238304427106</v>
      </c>
      <c r="N252" s="156">
        <v>541.2394707141832</v>
      </c>
      <c r="O252" s="156">
        <v>1361.7506361809499</v>
      </c>
      <c r="P252" s="156">
        <v>4.0032365997804931</v>
      </c>
      <c r="Q252" s="156">
        <v>322.79380239033782</v>
      </c>
      <c r="R252" s="157">
        <v>100.40593938160148</v>
      </c>
      <c r="S252" s="158">
        <f t="shared" si="106"/>
        <v>2625.3337743183693</v>
      </c>
      <c r="U252" s="203" t="s">
        <v>21</v>
      </c>
      <c r="V252" s="204">
        <v>43.385884837620779</v>
      </c>
      <c r="W252" s="204">
        <v>242.64212491226709</v>
      </c>
      <c r="X252" s="204">
        <v>322.79380239033782</v>
      </c>
      <c r="Y252" s="204">
        <v>4.2634238304427106</v>
      </c>
      <c r="Z252" s="204">
        <v>541.2394707141832</v>
      </c>
      <c r="AA252" s="204">
        <v>1358.0442148966588</v>
      </c>
      <c r="AB252" s="204">
        <v>4.0032365997804931</v>
      </c>
      <c r="AC252" s="205">
        <v>108.96161613707821</v>
      </c>
      <c r="AD252" s="204">
        <v>4.8492554711857201</v>
      </c>
      <c r="AE252" s="204">
        <v>0</v>
      </c>
      <c r="AF252" s="204">
        <v>100.40593938160148</v>
      </c>
      <c r="AG252" s="204">
        <v>0</v>
      </c>
      <c r="AH252" s="204">
        <v>3.7064212842910038</v>
      </c>
      <c r="AI252" s="206">
        <f t="shared" si="107"/>
        <v>2625.3337743183688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164.73049794659744</v>
      </c>
      <c r="C253" s="148">
        <v>0</v>
      </c>
      <c r="D253" s="148">
        <v>5.5453649478636775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170.27586289446111</v>
      </c>
      <c r="J253" s="141"/>
      <c r="K253" s="161" t="s">
        <v>20</v>
      </c>
      <c r="L253" s="148">
        <v>164.73049794659744</v>
      </c>
      <c r="M253" s="148">
        <v>0</v>
      </c>
      <c r="N253" s="148">
        <v>5.5453649478636775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170.27586289446111</v>
      </c>
      <c r="U253" s="207" t="s">
        <v>20</v>
      </c>
      <c r="V253" s="199">
        <v>163.49836042574665</v>
      </c>
      <c r="W253" s="199">
        <v>0</v>
      </c>
      <c r="X253" s="199">
        <v>0</v>
      </c>
      <c r="Y253" s="199">
        <v>0</v>
      </c>
      <c r="Z253" s="199">
        <v>5.372375398007204</v>
      </c>
      <c r="AA253" s="199">
        <v>0</v>
      </c>
      <c r="AB253" s="199">
        <v>0</v>
      </c>
      <c r="AC253" s="200">
        <v>1.4051270707072638</v>
      </c>
      <c r="AD253" s="199">
        <v>1.2321375208507905</v>
      </c>
      <c r="AE253" s="199">
        <v>0</v>
      </c>
      <c r="AF253" s="199">
        <v>0</v>
      </c>
      <c r="AG253" s="199">
        <v>0.17298954985647316</v>
      </c>
      <c r="AH253" s="199">
        <v>0</v>
      </c>
      <c r="AI253" s="202">
        <f t="shared" si="107"/>
        <v>170.27586289446111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</v>
      </c>
      <c r="J254" s="141"/>
      <c r="K254" s="155" t="s">
        <v>56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3" t="s">
        <v>56</v>
      </c>
      <c r="V254" s="204">
        <v>0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44.915578107944967</v>
      </c>
      <c r="C255" s="148">
        <v>0</v>
      </c>
      <c r="D255" s="148">
        <v>4.3644805028467033</v>
      </c>
      <c r="E255" s="148">
        <v>0</v>
      </c>
      <c r="F255" s="315"/>
      <c r="G255" s="148">
        <v>0</v>
      </c>
      <c r="H255" s="160">
        <v>0</v>
      </c>
      <c r="I255" s="146">
        <f t="shared" si="105"/>
        <v>49.28005861079167</v>
      </c>
      <c r="J255" s="141"/>
      <c r="K255" s="161" t="s">
        <v>18</v>
      </c>
      <c r="L255" s="148">
        <v>44.915578107944967</v>
      </c>
      <c r="M255" s="148">
        <v>0</v>
      </c>
      <c r="N255" s="148">
        <v>4.3644805028467033</v>
      </c>
      <c r="O255" s="148">
        <v>0</v>
      </c>
      <c r="P255" s="148">
        <v>9.9461213125128438</v>
      </c>
      <c r="Q255" s="148">
        <v>0</v>
      </c>
      <c r="R255" s="149">
        <v>0</v>
      </c>
      <c r="S255" s="150">
        <f t="shared" si="106"/>
        <v>59.226179923304514</v>
      </c>
      <c r="U255" s="207" t="s">
        <v>18</v>
      </c>
      <c r="V255" s="199">
        <v>44.915578107944967</v>
      </c>
      <c r="W255" s="199">
        <v>0</v>
      </c>
      <c r="X255" s="199">
        <v>0</v>
      </c>
      <c r="Y255" s="199">
        <v>0</v>
      </c>
      <c r="Z255" s="199">
        <v>4.3644805028467033</v>
      </c>
      <c r="AA255" s="199">
        <v>0</v>
      </c>
      <c r="AB255" s="199">
        <v>9.9461213125128438</v>
      </c>
      <c r="AC255" s="200">
        <v>0</v>
      </c>
      <c r="AD255" s="199">
        <v>0</v>
      </c>
      <c r="AE255" s="199">
        <v>0</v>
      </c>
      <c r="AF255" s="199">
        <v>0</v>
      </c>
      <c r="AG255" s="199">
        <v>0</v>
      </c>
      <c r="AH255" s="199">
        <v>0</v>
      </c>
      <c r="AI255" s="202">
        <f t="shared" si="107"/>
        <v>59.226179923304514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1.8124698889818137E-2</v>
      </c>
      <c r="C256" s="152">
        <v>0</v>
      </c>
      <c r="D256" s="152">
        <v>1.76119062153596E-3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1.9885889511354098E-2</v>
      </c>
      <c r="J256" s="141"/>
      <c r="K256" s="155" t="s">
        <v>17</v>
      </c>
      <c r="L256" s="156">
        <v>1.8124698889818137E-2</v>
      </c>
      <c r="M256" s="156">
        <v>0</v>
      </c>
      <c r="N256" s="156">
        <v>1.76119062153596E-3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1.9885889511354098E-2</v>
      </c>
      <c r="U256" s="203" t="s">
        <v>57</v>
      </c>
      <c r="V256" s="204">
        <v>1.8124698889818137E-2</v>
      </c>
      <c r="W256" s="204">
        <v>0</v>
      </c>
      <c r="X256" s="204">
        <v>0</v>
      </c>
      <c r="Y256" s="204">
        <v>0</v>
      </c>
      <c r="Z256" s="204">
        <v>1.76119062153596E-3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1.9885889511354098E-2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2.0888787614003133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2.0888787614003133</v>
      </c>
      <c r="J257" s="141"/>
      <c r="K257" s="163" t="s">
        <v>60</v>
      </c>
      <c r="L257" s="148">
        <v>2.0888787614003133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2.0888787614003133</v>
      </c>
      <c r="U257" s="208" t="s">
        <v>58</v>
      </c>
      <c r="V257" s="199">
        <v>2.0869491697876046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1.9295916127088195E-3</v>
      </c>
      <c r="AD257" s="201">
        <v>1.9295916127088195E-3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2.0888787614003133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2.0888787614003133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2.0888787614003133</v>
      </c>
      <c r="J258" s="141"/>
      <c r="K258" s="168" t="s">
        <v>19</v>
      </c>
      <c r="L258" s="169">
        <v>2.0888787614003133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2.0888787614003133</v>
      </c>
      <c r="U258" s="209" t="s">
        <v>62</v>
      </c>
      <c r="V258" s="210">
        <v>2.0869491697876046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1.9295916127088195E-3</v>
      </c>
      <c r="AD258" s="210">
        <v>1.9295916127088195E-3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2.0888787614003133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1304.2411839126848</v>
      </c>
      <c r="C262" s="187">
        <f t="shared" ref="C262:I262" si="109">SUM(C241:C257)</f>
        <v>4.2711331617433501</v>
      </c>
      <c r="D262" s="187">
        <f t="shared" si="109"/>
        <v>1435.6519219081765</v>
      </c>
      <c r="E262" s="187">
        <f t="shared" si="109"/>
        <v>1460.367238597139</v>
      </c>
      <c r="F262" s="187">
        <f t="shared" si="109"/>
        <v>0</v>
      </c>
      <c r="G262" s="187">
        <f t="shared" si="109"/>
        <v>322.87884559363658</v>
      </c>
      <c r="H262" s="189">
        <f t="shared" si="109"/>
        <v>100.40593938160148</v>
      </c>
      <c r="I262" s="146">
        <f t="shared" si="109"/>
        <v>4627.8162625549812</v>
      </c>
      <c r="J262" s="141"/>
      <c r="K262" s="188" t="s">
        <v>22</v>
      </c>
      <c r="L262" s="187">
        <f>SUM(L241:L257)</f>
        <v>1304.2411839126848</v>
      </c>
      <c r="M262" s="187">
        <f t="shared" ref="M262:S262" si="110">SUM(M241:M257)</f>
        <v>4.2711331617433501</v>
      </c>
      <c r="N262" s="187">
        <f t="shared" si="110"/>
        <v>1435.6519219081765</v>
      </c>
      <c r="O262" s="187">
        <f t="shared" si="110"/>
        <v>1460.367238597139</v>
      </c>
      <c r="P262" s="187">
        <f t="shared" si="110"/>
        <v>202.96100960408836</v>
      </c>
      <c r="Q262" s="187">
        <f t="shared" si="110"/>
        <v>322.87884559363658</v>
      </c>
      <c r="R262" s="189">
        <f t="shared" si="110"/>
        <v>100.40593938160148</v>
      </c>
      <c r="S262" s="190">
        <f t="shared" si="110"/>
        <v>4830.77727215907</v>
      </c>
      <c r="T262" s="133" t="str">
        <f>IF(ABS(S262-AI262)&gt;0.01,S262-AI262,"")</f>
        <v/>
      </c>
      <c r="U262" s="216" t="s">
        <v>59</v>
      </c>
      <c r="V262" s="217">
        <f>SUM(V241:V257)</f>
        <v>1023.5952821873101</v>
      </c>
      <c r="W262" s="217">
        <f t="shared" ref="W262:AH262" si="111">SUM(W241:W257)</f>
        <v>271.02293170203012</v>
      </c>
      <c r="X262" s="217">
        <f t="shared" si="111"/>
        <v>322.87884559363658</v>
      </c>
      <c r="Y262" s="217">
        <f t="shared" si="111"/>
        <v>4.2711331617433501</v>
      </c>
      <c r="Z262" s="217">
        <f t="shared" si="111"/>
        <v>1433.4284462343387</v>
      </c>
      <c r="AA262" s="217">
        <f t="shared" si="111"/>
        <v>1404.4140275198431</v>
      </c>
      <c r="AB262" s="217">
        <f t="shared" si="111"/>
        <v>202.96100960408836</v>
      </c>
      <c r="AC262" s="217">
        <f t="shared" si="111"/>
        <v>168.20559615607974</v>
      </c>
      <c r="AD262" s="218">
        <f t="shared" si="111"/>
        <v>9.6229700233445108</v>
      </c>
      <c r="AE262" s="218">
        <f t="shared" si="111"/>
        <v>0</v>
      </c>
      <c r="AF262" s="218">
        <f t="shared" si="111"/>
        <v>100.40593938160148</v>
      </c>
      <c r="AG262" s="218">
        <f t="shared" si="111"/>
        <v>2.2234756738380295</v>
      </c>
      <c r="AH262" s="218">
        <f t="shared" si="111"/>
        <v>55.953211077295705</v>
      </c>
      <c r="AI262" s="219">
        <f>SUM(V262:AC262)</f>
        <v>4830.7772721590709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0.28182648357621343</v>
      </c>
      <c r="C263" s="125">
        <f t="shared" ref="C263:H263" si="112">IF($I262=0,"-",C262/$I262)</f>
        <v>9.2292626142103816E-4</v>
      </c>
      <c r="D263" s="125">
        <f t="shared" si="112"/>
        <v>0.31022232527346805</v>
      </c>
      <c r="E263" s="125">
        <f t="shared" si="112"/>
        <v>0.31556292552351284</v>
      </c>
      <c r="F263" s="125">
        <f t="shared" si="112"/>
        <v>0</v>
      </c>
      <c r="G263" s="125">
        <f t="shared" si="112"/>
        <v>6.9769158340650644E-2</v>
      </c>
      <c r="H263" s="126">
        <f t="shared" si="112"/>
        <v>2.1696181024734147E-2</v>
      </c>
      <c r="I263" s="127">
        <f>SUM(B263:H263)</f>
        <v>1.0000000000000002</v>
      </c>
      <c r="J263" s="133"/>
      <c r="K263" s="49" t="s">
        <v>108</v>
      </c>
      <c r="L263" s="102">
        <f t="shared" ref="L263:R263" si="113">IF($S262=0,"-",L262/$S262)</f>
        <v>0.26998578291517189</v>
      </c>
      <c r="M263" s="102">
        <f t="shared" si="113"/>
        <v>8.8415029737738411E-4</v>
      </c>
      <c r="N263" s="102">
        <f t="shared" si="113"/>
        <v>0.29718859740898912</v>
      </c>
      <c r="O263" s="102">
        <f t="shared" si="113"/>
        <v>0.30230481686944793</v>
      </c>
      <c r="P263" s="102">
        <f t="shared" si="113"/>
        <v>4.2014151795778581E-2</v>
      </c>
      <c r="Q263" s="102">
        <f t="shared" si="113"/>
        <v>6.6837866331462839E-2</v>
      </c>
      <c r="R263" s="103">
        <f t="shared" si="113"/>
        <v>2.0784634381772273E-2</v>
      </c>
      <c r="S263" s="104">
        <f>SUM(L263:R263)</f>
        <v>1.0000000000000002</v>
      </c>
      <c r="U263" s="77" t="s">
        <v>108</v>
      </c>
      <c r="V263" s="78">
        <f>+V262/$AI262</f>
        <v>0.21189039041119437</v>
      </c>
      <c r="W263" s="78">
        <f t="shared" ref="W263:AH263" si="114">+W262/$AI262</f>
        <v>5.6103379732284561E-2</v>
      </c>
      <c r="X263" s="78">
        <f t="shared" si="114"/>
        <v>6.6837866331462825E-2</v>
      </c>
      <c r="Y263" s="78">
        <f t="shared" si="114"/>
        <v>8.8415029737738389E-4</v>
      </c>
      <c r="Z263" s="78">
        <f t="shared" si="114"/>
        <v>0.29672832454841813</v>
      </c>
      <c r="AA263" s="78">
        <f t="shared" si="114"/>
        <v>0.29072216506726944</v>
      </c>
      <c r="AB263" s="78">
        <f t="shared" si="114"/>
        <v>4.2014151795778575E-2</v>
      </c>
      <c r="AC263" s="78">
        <f t="shared" si="114"/>
        <v>3.4819571816214541E-2</v>
      </c>
      <c r="AD263" s="78">
        <f t="shared" si="114"/>
        <v>1.9920127716928698E-3</v>
      </c>
      <c r="AE263" s="78">
        <f t="shared" si="114"/>
        <v>0</v>
      </c>
      <c r="AF263" s="78">
        <f t="shared" si="114"/>
        <v>2.078463438177227E-2</v>
      </c>
      <c r="AG263" s="78">
        <f t="shared" si="114"/>
        <v>4.6027286057100038E-4</v>
      </c>
      <c r="AH263" s="78">
        <f t="shared" si="114"/>
        <v>1.1582651802178398E-2</v>
      </c>
      <c r="AI263" s="79">
        <f>SUM(V263:AC263)</f>
        <v>0.99999999999999989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0.1159038699676634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0.1159038699676634</v>
      </c>
      <c r="J267" s="141"/>
      <c r="K267" s="195" t="s">
        <v>7</v>
      </c>
      <c r="L267" s="144">
        <v>0.1159038699676634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0.1159038699676634</v>
      </c>
      <c r="U267" s="198" t="s">
        <v>7</v>
      </c>
      <c r="V267" s="199">
        <v>0.1159038699676634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0.1159038699676634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7.870355185839994</v>
      </c>
      <c r="C271" s="148">
        <v>5.706007509733996</v>
      </c>
      <c r="D271" s="148">
        <v>2.1643476761059985</v>
      </c>
      <c r="E271" s="148">
        <v>0</v>
      </c>
      <c r="F271" s="315"/>
      <c r="G271" s="148">
        <v>0</v>
      </c>
      <c r="H271" s="160">
        <v>0</v>
      </c>
      <c r="I271" s="146">
        <f t="shared" si="115"/>
        <v>15.74071037167999</v>
      </c>
      <c r="J271" s="141"/>
      <c r="K271" s="161" t="s">
        <v>13</v>
      </c>
      <c r="L271" s="148">
        <v>7.870355185839994</v>
      </c>
      <c r="M271" s="148">
        <v>5.706007509733996</v>
      </c>
      <c r="N271" s="148">
        <v>2.1643476761059985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15.74071037167999</v>
      </c>
      <c r="U271" s="207" t="s">
        <v>13</v>
      </c>
      <c r="V271" s="199">
        <v>7.870355185839994</v>
      </c>
      <c r="W271" s="199">
        <v>0</v>
      </c>
      <c r="X271" s="199">
        <v>0</v>
      </c>
      <c r="Y271" s="199">
        <v>5.706007509733996</v>
      </c>
      <c r="Z271" s="199">
        <v>2.1643476761059985</v>
      </c>
      <c r="AA271" s="199">
        <v>0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15.74071037167999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2.5196127655131733</v>
      </c>
      <c r="C272" s="152">
        <v>0</v>
      </c>
      <c r="D272" s="152">
        <v>7.3874565213196295</v>
      </c>
      <c r="E272" s="152">
        <v>0</v>
      </c>
      <c r="F272" s="315"/>
      <c r="G272" s="152">
        <v>0</v>
      </c>
      <c r="H272" s="153">
        <v>0</v>
      </c>
      <c r="I272" s="154">
        <f t="shared" si="115"/>
        <v>9.9070692868328027</v>
      </c>
      <c r="J272" s="141"/>
      <c r="K272" s="155" t="s">
        <v>12</v>
      </c>
      <c r="L272" s="156">
        <v>2.5196127655131733</v>
      </c>
      <c r="M272" s="156">
        <v>0</v>
      </c>
      <c r="N272" s="156">
        <v>7.3874565213196295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9.9070692868328027</v>
      </c>
      <c r="U272" s="203" t="s">
        <v>53</v>
      </c>
      <c r="V272" s="204">
        <v>2.5196127655131733</v>
      </c>
      <c r="W272" s="204">
        <v>0</v>
      </c>
      <c r="X272" s="204">
        <v>0</v>
      </c>
      <c r="Y272" s="204">
        <v>0</v>
      </c>
      <c r="Z272" s="204">
        <v>7.3874565213196295</v>
      </c>
      <c r="AA272" s="204">
        <v>0</v>
      </c>
      <c r="AB272" s="204">
        <v>0</v>
      </c>
      <c r="AC272" s="205">
        <v>0</v>
      </c>
      <c r="AD272" s="204">
        <v>0</v>
      </c>
      <c r="AE272" s="204">
        <v>0</v>
      </c>
      <c r="AF272" s="204">
        <v>0</v>
      </c>
      <c r="AG272" s="204">
        <v>0</v>
      </c>
      <c r="AH272" s="204">
        <v>0</v>
      </c>
      <c r="AI272" s="206">
        <f t="shared" si="117"/>
        <v>9.9070692868328027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59.324855218244736</v>
      </c>
      <c r="F273" s="315"/>
      <c r="G273" s="148">
        <v>0</v>
      </c>
      <c r="H273" s="160">
        <v>0</v>
      </c>
      <c r="I273" s="146">
        <f t="shared" si="115"/>
        <v>59.324855218244736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59.324855218244736</v>
      </c>
      <c r="P273" s="148">
        <v>561.93196371843214</v>
      </c>
      <c r="Q273" s="148">
        <v>0</v>
      </c>
      <c r="R273" s="149">
        <v>0</v>
      </c>
      <c r="S273" s="150">
        <f t="shared" si="116"/>
        <v>621.25681893667684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5.7073933928799105</v>
      </c>
      <c r="AB273" s="199">
        <v>561.93196371843214</v>
      </c>
      <c r="AC273" s="200">
        <v>53.617461825364828</v>
      </c>
      <c r="AD273" s="199">
        <v>0</v>
      </c>
      <c r="AE273" s="199">
        <v>0</v>
      </c>
      <c r="AF273" s="199">
        <v>0</v>
      </c>
      <c r="AG273" s="199">
        <v>0</v>
      </c>
      <c r="AH273" s="199">
        <v>53.617461825364828</v>
      </c>
      <c r="AI273" s="202">
        <f t="shared" si="117"/>
        <v>621.25681893667684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315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0.22772461586622891</v>
      </c>
      <c r="Q274" s="156">
        <v>0</v>
      </c>
      <c r="R274" s="157">
        <v>0</v>
      </c>
      <c r="S274" s="158">
        <f t="shared" si="116"/>
        <v>0.22772461586622891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0.22772461586622891</v>
      </c>
      <c r="AC274" s="205">
        <v>0</v>
      </c>
      <c r="AD274" s="204">
        <v>0</v>
      </c>
      <c r="AE274" s="204">
        <v>0</v>
      </c>
      <c r="AF274" s="204">
        <v>0</v>
      </c>
      <c r="AG274" s="204">
        <v>0</v>
      </c>
      <c r="AH274" s="204">
        <v>0</v>
      </c>
      <c r="AI274" s="206">
        <f t="shared" si="117"/>
        <v>0.22772461586622891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0.39926526469759277</v>
      </c>
      <c r="C276" s="152">
        <v>0</v>
      </c>
      <c r="D276" s="152">
        <v>12.184030335610402</v>
      </c>
      <c r="E276" s="152">
        <v>0</v>
      </c>
      <c r="F276" s="315"/>
      <c r="G276" s="152">
        <v>0</v>
      </c>
      <c r="H276" s="153">
        <v>0</v>
      </c>
      <c r="I276" s="154">
        <f t="shared" si="115"/>
        <v>12.583295600307995</v>
      </c>
      <c r="J276" s="141"/>
      <c r="K276" s="155" t="s">
        <v>14</v>
      </c>
      <c r="L276" s="156">
        <v>0.39926526469759277</v>
      </c>
      <c r="M276" s="156">
        <v>0</v>
      </c>
      <c r="N276" s="156">
        <v>12.184030335610402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12.583295600307995</v>
      </c>
      <c r="U276" s="203" t="s">
        <v>14</v>
      </c>
      <c r="V276" s="204">
        <v>0.39926526469759277</v>
      </c>
      <c r="W276" s="204">
        <v>0</v>
      </c>
      <c r="X276" s="204">
        <v>0</v>
      </c>
      <c r="Y276" s="204">
        <v>0</v>
      </c>
      <c r="Z276" s="204">
        <v>12.184030335610402</v>
      </c>
      <c r="AA276" s="204">
        <v>0</v>
      </c>
      <c r="AB276" s="204">
        <v>0</v>
      </c>
      <c r="AC276" s="205">
        <v>0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</v>
      </c>
      <c r="AI276" s="206">
        <f t="shared" si="117"/>
        <v>12.583295600307995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122.04266024338067</v>
      </c>
      <c r="C277" s="148">
        <v>2498.0843418218001</v>
      </c>
      <c r="D277" s="148">
        <v>255.66256690067263</v>
      </c>
      <c r="E277" s="148">
        <v>0</v>
      </c>
      <c r="F277" s="315"/>
      <c r="G277" s="148">
        <v>0</v>
      </c>
      <c r="H277" s="160">
        <v>0</v>
      </c>
      <c r="I277" s="146">
        <f t="shared" si="115"/>
        <v>2875.7895689658535</v>
      </c>
      <c r="J277" s="141"/>
      <c r="K277" s="161" t="s">
        <v>136</v>
      </c>
      <c r="L277" s="148">
        <v>122.04266024338067</v>
      </c>
      <c r="M277" s="148">
        <v>2498.0843418218001</v>
      </c>
      <c r="N277" s="148">
        <v>255.66256690067263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2875.7895689658535</v>
      </c>
      <c r="U277" s="207" t="s">
        <v>136</v>
      </c>
      <c r="V277" s="199">
        <v>122.04266024338067</v>
      </c>
      <c r="W277" s="199">
        <v>0</v>
      </c>
      <c r="X277" s="199">
        <v>0</v>
      </c>
      <c r="Y277" s="199">
        <v>2498.0843418218001</v>
      </c>
      <c r="Z277" s="199">
        <v>255.66256690067263</v>
      </c>
      <c r="AA277" s="199">
        <v>0</v>
      </c>
      <c r="AB277" s="199">
        <v>0</v>
      </c>
      <c r="AC277" s="200">
        <v>0</v>
      </c>
      <c r="AD277" s="199">
        <v>0</v>
      </c>
      <c r="AE277" s="199">
        <v>0</v>
      </c>
      <c r="AF277" s="199">
        <v>0</v>
      </c>
      <c r="AG277" s="199">
        <v>0</v>
      </c>
      <c r="AH277" s="199">
        <v>0</v>
      </c>
      <c r="AI277" s="202">
        <f t="shared" si="117"/>
        <v>2875.7895689658535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2.8196192776635649</v>
      </c>
      <c r="C278" s="152">
        <v>0.26247389104417479</v>
      </c>
      <c r="D278" s="152">
        <v>263.58108907664422</v>
      </c>
      <c r="E278" s="152">
        <v>955.81751518498891</v>
      </c>
      <c r="F278" s="315"/>
      <c r="G278" s="152">
        <v>43.212583958412509</v>
      </c>
      <c r="H278" s="153">
        <v>0</v>
      </c>
      <c r="I278" s="154">
        <f t="shared" si="115"/>
        <v>1265.6932813887533</v>
      </c>
      <c r="J278" s="141"/>
      <c r="K278" s="155" t="s">
        <v>21</v>
      </c>
      <c r="L278" s="156">
        <v>2.8196192776635649</v>
      </c>
      <c r="M278" s="156">
        <v>0.26247389104417479</v>
      </c>
      <c r="N278" s="156">
        <v>263.58108907664422</v>
      </c>
      <c r="O278" s="156">
        <v>955.81751518498891</v>
      </c>
      <c r="P278" s="156">
        <v>2.3345147858829236E-3</v>
      </c>
      <c r="Q278" s="156">
        <v>43.212583958412509</v>
      </c>
      <c r="R278" s="157">
        <v>0</v>
      </c>
      <c r="S278" s="158">
        <f t="shared" si="116"/>
        <v>1265.6956159035392</v>
      </c>
      <c r="U278" s="203" t="s">
        <v>21</v>
      </c>
      <c r="V278" s="204">
        <v>2.4698533272117285</v>
      </c>
      <c r="W278" s="204">
        <v>0.3497659504518365</v>
      </c>
      <c r="X278" s="204">
        <v>43.212583958412509</v>
      </c>
      <c r="Y278" s="204">
        <v>0.26247389104417479</v>
      </c>
      <c r="Z278" s="204">
        <v>263.58108907664422</v>
      </c>
      <c r="AA278" s="204">
        <v>955.81335718275488</v>
      </c>
      <c r="AB278" s="204">
        <v>2.3345147858829236E-3</v>
      </c>
      <c r="AC278" s="205">
        <v>4.1580022340503512E-3</v>
      </c>
      <c r="AD278" s="204">
        <v>0</v>
      </c>
      <c r="AE278" s="204">
        <v>0</v>
      </c>
      <c r="AF278" s="204">
        <v>0</v>
      </c>
      <c r="AG278" s="204">
        <v>0</v>
      </c>
      <c r="AH278" s="204">
        <v>4.1580022340503512E-3</v>
      </c>
      <c r="AI278" s="206">
        <f t="shared" si="117"/>
        <v>1265.6956159035394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0.28062313702310782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0.28062313702310782</v>
      </c>
      <c r="J279" s="141"/>
      <c r="K279" s="161" t="s">
        <v>20</v>
      </c>
      <c r="L279" s="148">
        <v>0.28062313702310782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0.28062313702310782</v>
      </c>
      <c r="U279" s="207" t="s">
        <v>20</v>
      </c>
      <c r="V279" s="199">
        <v>0.28062313702310782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0.28062313702310782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0</v>
      </c>
      <c r="C281" s="148">
        <v>0</v>
      </c>
      <c r="D281" s="148">
        <v>0</v>
      </c>
      <c r="E281" s="148">
        <v>18.210233067785651</v>
      </c>
      <c r="F281" s="315"/>
      <c r="G281" s="148">
        <v>0</v>
      </c>
      <c r="H281" s="160">
        <v>0</v>
      </c>
      <c r="I281" s="146">
        <f t="shared" si="115"/>
        <v>18.210233067785651</v>
      </c>
      <c r="J281" s="141"/>
      <c r="K281" s="161" t="s">
        <v>18</v>
      </c>
      <c r="L281" s="148">
        <v>0</v>
      </c>
      <c r="M281" s="148">
        <v>0</v>
      </c>
      <c r="N281" s="148">
        <v>0</v>
      </c>
      <c r="O281" s="148">
        <v>18.210233067785651</v>
      </c>
      <c r="P281" s="148">
        <v>31.75788578850279</v>
      </c>
      <c r="Q281" s="148">
        <v>0</v>
      </c>
      <c r="R281" s="149">
        <v>0</v>
      </c>
      <c r="S281" s="150">
        <f t="shared" si="116"/>
        <v>49.968118856288442</v>
      </c>
      <c r="U281" s="207" t="s">
        <v>18</v>
      </c>
      <c r="V281" s="199">
        <v>0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31.75788578850279</v>
      </c>
      <c r="AC281" s="200">
        <v>18.210233067785651</v>
      </c>
      <c r="AD281" s="199">
        <v>0</v>
      </c>
      <c r="AE281" s="199">
        <v>0</v>
      </c>
      <c r="AF281" s="199">
        <v>0</v>
      </c>
      <c r="AG281" s="199">
        <v>0</v>
      </c>
      <c r="AH281" s="199">
        <v>18.210233067785651</v>
      </c>
      <c r="AI281" s="202">
        <f t="shared" si="117"/>
        <v>49.968118856288442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136.04803974408577</v>
      </c>
      <c r="C288" s="187">
        <f t="shared" ref="C288:I288" si="119">SUM(C267:C283)</f>
        <v>2504.0528232225779</v>
      </c>
      <c r="D288" s="187">
        <f t="shared" si="119"/>
        <v>540.97949051035289</v>
      </c>
      <c r="E288" s="187">
        <f t="shared" si="119"/>
        <v>1033.3526034710192</v>
      </c>
      <c r="F288" s="187">
        <f t="shared" si="119"/>
        <v>0</v>
      </c>
      <c r="G288" s="187">
        <f t="shared" si="119"/>
        <v>43.212583958412509</v>
      </c>
      <c r="H288" s="189">
        <f t="shared" si="119"/>
        <v>0</v>
      </c>
      <c r="I288" s="146">
        <f t="shared" si="119"/>
        <v>4257.6455409064483</v>
      </c>
      <c r="J288" s="141"/>
      <c r="K288" s="188" t="s">
        <v>22</v>
      </c>
      <c r="L288" s="187">
        <f>SUM(L267:L283)</f>
        <v>136.04803974408577</v>
      </c>
      <c r="M288" s="187">
        <f t="shared" ref="M288:S288" si="120">SUM(M267:M283)</f>
        <v>2504.0528232225779</v>
      </c>
      <c r="N288" s="187">
        <f t="shared" si="120"/>
        <v>540.97949051035289</v>
      </c>
      <c r="O288" s="187">
        <f t="shared" si="120"/>
        <v>1033.3526034710192</v>
      </c>
      <c r="P288" s="187">
        <f t="shared" si="120"/>
        <v>593.91990863758701</v>
      </c>
      <c r="Q288" s="187">
        <f t="shared" si="120"/>
        <v>43.212583958412509</v>
      </c>
      <c r="R288" s="189">
        <f t="shared" si="120"/>
        <v>0</v>
      </c>
      <c r="S288" s="190">
        <f t="shared" si="120"/>
        <v>4851.5654495440358</v>
      </c>
      <c r="T288" s="133" t="str">
        <f>IF(ABS(S288-AI288)&gt;0.01,S288-AI288,"")</f>
        <v/>
      </c>
      <c r="U288" s="216" t="s">
        <v>59</v>
      </c>
      <c r="V288" s="217">
        <f>SUM(V267:V283)</f>
        <v>135.69827379363392</v>
      </c>
      <c r="W288" s="217">
        <f t="shared" ref="W288:AH288" si="121">SUM(W267:W283)</f>
        <v>0.3497659504518365</v>
      </c>
      <c r="X288" s="217">
        <f t="shared" si="121"/>
        <v>43.212583958412509</v>
      </c>
      <c r="Y288" s="217">
        <f t="shared" si="121"/>
        <v>2504.0528232225779</v>
      </c>
      <c r="Z288" s="217">
        <f t="shared" si="121"/>
        <v>540.97949051035289</v>
      </c>
      <c r="AA288" s="217">
        <f t="shared" si="121"/>
        <v>961.52075057563479</v>
      </c>
      <c r="AB288" s="217">
        <f t="shared" si="121"/>
        <v>593.91990863758701</v>
      </c>
      <c r="AC288" s="217">
        <f t="shared" si="121"/>
        <v>71.831852895384529</v>
      </c>
      <c r="AD288" s="218">
        <f t="shared" si="121"/>
        <v>0</v>
      </c>
      <c r="AE288" s="218">
        <f t="shared" si="121"/>
        <v>0</v>
      </c>
      <c r="AF288" s="218">
        <f t="shared" si="121"/>
        <v>0</v>
      </c>
      <c r="AG288" s="218">
        <f t="shared" si="121"/>
        <v>0</v>
      </c>
      <c r="AH288" s="218">
        <f t="shared" si="121"/>
        <v>71.831852895384529</v>
      </c>
      <c r="AI288" s="219">
        <f>SUM(V288:AC288)</f>
        <v>4851.565449544034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3.1953820118882252E-2</v>
      </c>
      <c r="C289" s="125">
        <f t="shared" ref="C289:H289" si="122">IF($I288=0,"-",C288/$I288)</f>
        <v>0.5881308810618997</v>
      </c>
      <c r="D289" s="125">
        <f t="shared" si="122"/>
        <v>0.12706071590806475</v>
      </c>
      <c r="E289" s="125">
        <f t="shared" si="122"/>
        <v>0.24270517438401401</v>
      </c>
      <c r="F289" s="125">
        <f t="shared" si="122"/>
        <v>0</v>
      </c>
      <c r="G289" s="125">
        <f t="shared" si="122"/>
        <v>1.0149408527139296E-2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2.804209098258624E-2</v>
      </c>
      <c r="M289" s="102">
        <f t="shared" si="123"/>
        <v>0.51613295734429721</v>
      </c>
      <c r="N289" s="102">
        <f t="shared" si="123"/>
        <v>0.11150617179887694</v>
      </c>
      <c r="O289" s="102">
        <f t="shared" si="123"/>
        <v>0.21299364384914907</v>
      </c>
      <c r="P289" s="102">
        <f t="shared" si="123"/>
        <v>0.12241819981907187</v>
      </c>
      <c r="Q289" s="102">
        <f t="shared" si="123"/>
        <v>8.9069362060185658E-3</v>
      </c>
      <c r="R289" s="103">
        <f t="shared" si="123"/>
        <v>0</v>
      </c>
      <c r="S289" s="104">
        <f>SUM(L289:R289)</f>
        <v>0.99999999999999989</v>
      </c>
      <c r="U289" s="77" t="s">
        <v>108</v>
      </c>
      <c r="V289" s="78">
        <f>+V288/$AI288</f>
        <v>2.7969997561588557E-2</v>
      </c>
      <c r="W289" s="78">
        <f t="shared" ref="W289:AH289" si="124">+W288/$AI288</f>
        <v>7.2093420997692331E-5</v>
      </c>
      <c r="X289" s="78">
        <f t="shared" si="124"/>
        <v>8.9069362060185692E-3</v>
      </c>
      <c r="Y289" s="78">
        <f t="shared" si="124"/>
        <v>0.51613295734429743</v>
      </c>
      <c r="Z289" s="78">
        <f t="shared" si="124"/>
        <v>0.11150617179887698</v>
      </c>
      <c r="AA289" s="78">
        <f t="shared" si="124"/>
        <v>0.19818773148077423</v>
      </c>
      <c r="AB289" s="78">
        <f t="shared" si="124"/>
        <v>0.12241819981907191</v>
      </c>
      <c r="AC289" s="78">
        <f t="shared" si="124"/>
        <v>1.4805912368374937E-2</v>
      </c>
      <c r="AD289" s="78">
        <f t="shared" si="124"/>
        <v>0</v>
      </c>
      <c r="AE289" s="78">
        <f t="shared" si="124"/>
        <v>0</v>
      </c>
      <c r="AF289" s="78">
        <f t="shared" si="124"/>
        <v>0</v>
      </c>
      <c r="AG289" s="78">
        <f t="shared" si="124"/>
        <v>0</v>
      </c>
      <c r="AH289" s="78">
        <f t="shared" si="124"/>
        <v>1.4805912368374937E-2</v>
      </c>
      <c r="AI289" s="79">
        <f>SUM(V289:AC289)</f>
        <v>1.0000000000000004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9.6882012027045619</v>
      </c>
      <c r="C297" s="148">
        <v>29.257315781937489</v>
      </c>
      <c r="D297" s="148">
        <v>3.8652955259977366</v>
      </c>
      <c r="E297" s="148">
        <v>0</v>
      </c>
      <c r="F297" s="315"/>
      <c r="G297" s="148">
        <v>0</v>
      </c>
      <c r="H297" s="160">
        <v>0</v>
      </c>
      <c r="I297" s="146">
        <f t="shared" si="125"/>
        <v>42.810812510639792</v>
      </c>
      <c r="J297" s="141"/>
      <c r="K297" s="161" t="s">
        <v>13</v>
      </c>
      <c r="L297" s="148">
        <v>9.6882012027045619</v>
      </c>
      <c r="M297" s="148">
        <v>29.257315781937489</v>
      </c>
      <c r="N297" s="148">
        <v>3.8652955259977366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42.810812510639792</v>
      </c>
      <c r="U297" s="207" t="s">
        <v>13</v>
      </c>
      <c r="V297" s="199">
        <v>8.8394800205574295</v>
      </c>
      <c r="W297" s="199">
        <v>0</v>
      </c>
      <c r="X297" s="199">
        <v>0</v>
      </c>
      <c r="Y297" s="199">
        <v>29.257315781937489</v>
      </c>
      <c r="Z297" s="199">
        <v>3.8652955259977366</v>
      </c>
      <c r="AA297" s="199">
        <v>0</v>
      </c>
      <c r="AB297" s="199">
        <v>0</v>
      </c>
      <c r="AC297" s="200">
        <v>0.84872118214713321</v>
      </c>
      <c r="AD297" s="201">
        <v>0.84872118214713321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42.810812510639785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1.7430246946233139</v>
      </c>
      <c r="C298" s="152">
        <v>4.8131250090166571</v>
      </c>
      <c r="D298" s="152">
        <v>15.825871943227579</v>
      </c>
      <c r="E298" s="152">
        <v>0</v>
      </c>
      <c r="F298" s="315"/>
      <c r="G298" s="152">
        <v>0</v>
      </c>
      <c r="H298" s="153">
        <v>0</v>
      </c>
      <c r="I298" s="154">
        <f t="shared" si="125"/>
        <v>22.38202164686755</v>
      </c>
      <c r="J298" s="141"/>
      <c r="K298" s="155" t="s">
        <v>12</v>
      </c>
      <c r="L298" s="156">
        <v>1.7430246946233139</v>
      </c>
      <c r="M298" s="156">
        <v>4.8131250090166571</v>
      </c>
      <c r="N298" s="156">
        <v>15.825871943227579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22.38202164686755</v>
      </c>
      <c r="U298" s="203" t="s">
        <v>53</v>
      </c>
      <c r="V298" s="204">
        <v>1.7430246946233139</v>
      </c>
      <c r="W298" s="204">
        <v>0</v>
      </c>
      <c r="X298" s="204">
        <v>0</v>
      </c>
      <c r="Y298" s="204">
        <v>4.8131250090166571</v>
      </c>
      <c r="Z298" s="204">
        <v>15.825871943227579</v>
      </c>
      <c r="AA298" s="204">
        <v>0</v>
      </c>
      <c r="AB298" s="204">
        <v>0</v>
      </c>
      <c r="AC298" s="205">
        <v>0</v>
      </c>
      <c r="AD298" s="204">
        <v>0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22.38202164686755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0.32436606384357292</v>
      </c>
      <c r="F299" s="315"/>
      <c r="G299" s="148">
        <v>0</v>
      </c>
      <c r="H299" s="160">
        <v>0</v>
      </c>
      <c r="I299" s="146">
        <f t="shared" si="125"/>
        <v>0.32436606384357292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0.32436606384357292</v>
      </c>
      <c r="P299" s="148">
        <v>203.12947982318684</v>
      </c>
      <c r="Q299" s="148">
        <v>0</v>
      </c>
      <c r="R299" s="149">
        <v>0</v>
      </c>
      <c r="S299" s="150">
        <f t="shared" si="126"/>
        <v>203.45384588703041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5.1911494238433679E-4</v>
      </c>
      <c r="AB299" s="199">
        <v>203.12947982318684</v>
      </c>
      <c r="AC299" s="200">
        <v>0.32384694890118859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0.32384694890118859</v>
      </c>
      <c r="AI299" s="202">
        <f t="shared" si="127"/>
        <v>203.45384588703041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1.4632196348518578</v>
      </c>
      <c r="Q300" s="156">
        <v>0</v>
      </c>
      <c r="R300" s="157">
        <v>0</v>
      </c>
      <c r="S300" s="158">
        <f t="shared" si="126"/>
        <v>1.4632196348518578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1.4632196348518578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1.4632196348518578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0.1156416229883922</v>
      </c>
      <c r="C302" s="152">
        <v>3.3536070666633782</v>
      </c>
      <c r="D302" s="152">
        <v>22.550116482736502</v>
      </c>
      <c r="E302" s="152">
        <v>8.6731217241294214</v>
      </c>
      <c r="F302" s="315"/>
      <c r="G302" s="152">
        <v>0</v>
      </c>
      <c r="H302" s="153">
        <v>0</v>
      </c>
      <c r="I302" s="154">
        <f t="shared" si="125"/>
        <v>34.692486896517693</v>
      </c>
      <c r="J302" s="141"/>
      <c r="K302" s="155" t="s">
        <v>14</v>
      </c>
      <c r="L302" s="156">
        <v>0.1156416229883922</v>
      </c>
      <c r="M302" s="156">
        <v>3.3536070666633782</v>
      </c>
      <c r="N302" s="156">
        <v>22.550116482736502</v>
      </c>
      <c r="O302" s="156">
        <v>8.6731217241294214</v>
      </c>
      <c r="P302" s="156">
        <v>5.3968733333333248</v>
      </c>
      <c r="Q302" s="156">
        <v>0</v>
      </c>
      <c r="R302" s="157">
        <v>0</v>
      </c>
      <c r="S302" s="158">
        <f t="shared" si="126"/>
        <v>40.089360229851017</v>
      </c>
      <c r="U302" s="203" t="s">
        <v>14</v>
      </c>
      <c r="V302" s="204">
        <v>0.1156416229883922</v>
      </c>
      <c r="W302" s="204">
        <v>0</v>
      </c>
      <c r="X302" s="204">
        <v>0</v>
      </c>
      <c r="Y302" s="204">
        <v>3.3536070666633782</v>
      </c>
      <c r="Z302" s="204">
        <v>22.550116482736502</v>
      </c>
      <c r="AA302" s="204">
        <v>1.6189827218374933</v>
      </c>
      <c r="AB302" s="204">
        <v>5.3968733333333248</v>
      </c>
      <c r="AC302" s="205">
        <v>7.0541390022919277</v>
      </c>
      <c r="AD302" s="204">
        <v>0</v>
      </c>
      <c r="AE302" s="204">
        <v>0</v>
      </c>
      <c r="AF302" s="204">
        <v>0</v>
      </c>
      <c r="AG302" s="204">
        <v>0</v>
      </c>
      <c r="AH302" s="204">
        <v>7.0541390022919277</v>
      </c>
      <c r="AI302" s="206">
        <f t="shared" si="127"/>
        <v>40.089360229851017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62.737066151571419</v>
      </c>
      <c r="C303" s="148">
        <v>683.5388911578674</v>
      </c>
      <c r="D303" s="148">
        <v>275.73061175779134</v>
      </c>
      <c r="E303" s="148">
        <v>2.5001086886589996</v>
      </c>
      <c r="F303" s="315"/>
      <c r="G303" s="148">
        <v>0</v>
      </c>
      <c r="H303" s="160">
        <v>0</v>
      </c>
      <c r="I303" s="146">
        <f t="shared" si="125"/>
        <v>1024.5066777558893</v>
      </c>
      <c r="J303" s="141"/>
      <c r="K303" s="161" t="s">
        <v>136</v>
      </c>
      <c r="L303" s="148">
        <v>62.737066151571419</v>
      </c>
      <c r="M303" s="148">
        <v>683.5388911578674</v>
      </c>
      <c r="N303" s="148">
        <v>275.73061175779134</v>
      </c>
      <c r="O303" s="148">
        <v>2.5001086886589996</v>
      </c>
      <c r="P303" s="148">
        <v>2.4828055319349054</v>
      </c>
      <c r="Q303" s="148">
        <v>0</v>
      </c>
      <c r="R303" s="149">
        <v>0</v>
      </c>
      <c r="S303" s="150">
        <f t="shared" si="126"/>
        <v>1026.9894832878242</v>
      </c>
      <c r="U303" s="207" t="s">
        <v>136</v>
      </c>
      <c r="V303" s="199">
        <v>61.780844450422684</v>
      </c>
      <c r="W303" s="199">
        <v>0.29936969047710721</v>
      </c>
      <c r="X303" s="199">
        <v>0</v>
      </c>
      <c r="Y303" s="199">
        <v>683.5388911578674</v>
      </c>
      <c r="Z303" s="199">
        <v>275.73061175779134</v>
      </c>
      <c r="AA303" s="199">
        <v>0.12603374321653771</v>
      </c>
      <c r="AB303" s="199">
        <v>2.4828055319349054</v>
      </c>
      <c r="AC303" s="200">
        <v>3.0309269561140915</v>
      </c>
      <c r="AD303" s="199">
        <v>0.65685201067162979</v>
      </c>
      <c r="AE303" s="199">
        <v>0</v>
      </c>
      <c r="AF303" s="199">
        <v>0</v>
      </c>
      <c r="AG303" s="199">
        <v>0</v>
      </c>
      <c r="AH303" s="199">
        <v>2.3740749454424619</v>
      </c>
      <c r="AI303" s="202">
        <f t="shared" si="127"/>
        <v>1026.9894832878242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60.365272938775568</v>
      </c>
      <c r="C304" s="152">
        <v>36.039804804776132</v>
      </c>
      <c r="D304" s="152">
        <v>76.886722874295955</v>
      </c>
      <c r="E304" s="152">
        <v>695.57515765719074</v>
      </c>
      <c r="F304" s="315"/>
      <c r="G304" s="152">
        <v>67.265131116993018</v>
      </c>
      <c r="H304" s="153">
        <v>0</v>
      </c>
      <c r="I304" s="154">
        <f t="shared" si="125"/>
        <v>936.1320893920315</v>
      </c>
      <c r="J304" s="141"/>
      <c r="K304" s="155" t="s">
        <v>21</v>
      </c>
      <c r="L304" s="156">
        <v>60.365272938775568</v>
      </c>
      <c r="M304" s="156">
        <v>36.039804804776132</v>
      </c>
      <c r="N304" s="156">
        <v>76.886722874295955</v>
      </c>
      <c r="O304" s="156">
        <v>695.57515765719074</v>
      </c>
      <c r="P304" s="156">
        <v>12.456123388622226</v>
      </c>
      <c r="Q304" s="156">
        <v>67.265131116993018</v>
      </c>
      <c r="R304" s="157">
        <v>0</v>
      </c>
      <c r="S304" s="158">
        <f t="shared" si="126"/>
        <v>948.58821278065375</v>
      </c>
      <c r="U304" s="203" t="s">
        <v>21</v>
      </c>
      <c r="V304" s="204">
        <v>5.8072181299773211</v>
      </c>
      <c r="W304" s="204">
        <v>53.550334136916696</v>
      </c>
      <c r="X304" s="204">
        <v>67.265131116993018</v>
      </c>
      <c r="Y304" s="204">
        <v>36.039804804776132</v>
      </c>
      <c r="Z304" s="204">
        <v>57.470452031399326</v>
      </c>
      <c r="AA304" s="204">
        <v>647.59165600704637</v>
      </c>
      <c r="AB304" s="204">
        <v>12.456123388622226</v>
      </c>
      <c r="AC304" s="205">
        <v>68.40749316492257</v>
      </c>
      <c r="AD304" s="204">
        <v>1.0077206718815472</v>
      </c>
      <c r="AE304" s="204">
        <v>38.602599810341843</v>
      </c>
      <c r="AF304" s="204">
        <v>0</v>
      </c>
      <c r="AG304" s="204">
        <v>19.416270842896626</v>
      </c>
      <c r="AH304" s="204">
        <v>9.3809018398025525</v>
      </c>
      <c r="AI304" s="206">
        <f t="shared" si="127"/>
        <v>948.58821278065363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9.1365617417909348</v>
      </c>
      <c r="C305" s="148">
        <v>0</v>
      </c>
      <c r="D305" s="148">
        <v>490.13921867760371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499.27578041939466</v>
      </c>
      <c r="J305" s="141"/>
      <c r="K305" s="161" t="s">
        <v>20</v>
      </c>
      <c r="L305" s="148">
        <v>9.1365617417909348</v>
      </c>
      <c r="M305" s="148">
        <v>0</v>
      </c>
      <c r="N305" s="148">
        <v>490.13921867760371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499.27578041939466</v>
      </c>
      <c r="U305" s="207" t="s">
        <v>20</v>
      </c>
      <c r="V305" s="199">
        <v>8.9043117733122337</v>
      </c>
      <c r="W305" s="199">
        <v>0</v>
      </c>
      <c r="X305" s="199">
        <v>0</v>
      </c>
      <c r="Y305" s="199">
        <v>0</v>
      </c>
      <c r="Z305" s="199">
        <v>431.21601662019958</v>
      </c>
      <c r="AA305" s="199">
        <v>0</v>
      </c>
      <c r="AB305" s="199">
        <v>0</v>
      </c>
      <c r="AC305" s="200">
        <v>59.155452025882944</v>
      </c>
      <c r="AD305" s="199">
        <v>0.23224996847870191</v>
      </c>
      <c r="AE305" s="199">
        <v>0</v>
      </c>
      <c r="AF305" s="199">
        <v>0</v>
      </c>
      <c r="AG305" s="199">
        <v>58.923202057404126</v>
      </c>
      <c r="AH305" s="199">
        <v>0</v>
      </c>
      <c r="AI305" s="202">
        <f t="shared" si="127"/>
        <v>499.27578041939478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0</v>
      </c>
      <c r="C306" s="152">
        <v>8.6183070645690155E-3</v>
      </c>
      <c r="D306" s="152">
        <v>0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8.6183070645690155E-3</v>
      </c>
      <c r="J306" s="141"/>
      <c r="K306" s="155" t="s">
        <v>56</v>
      </c>
      <c r="L306" s="156">
        <v>0</v>
      </c>
      <c r="M306" s="156">
        <v>8.6183070645690155E-3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8.6183070645690155E-3</v>
      </c>
      <c r="U306" s="203" t="s">
        <v>56</v>
      </c>
      <c r="V306" s="204">
        <v>0</v>
      </c>
      <c r="W306" s="204">
        <v>0</v>
      </c>
      <c r="X306" s="204">
        <v>0</v>
      </c>
      <c r="Y306" s="204">
        <v>8.6183070645690155E-3</v>
      </c>
      <c r="Z306" s="204">
        <v>0</v>
      </c>
      <c r="AA306" s="204">
        <v>0</v>
      </c>
      <c r="AB306" s="204">
        <v>0</v>
      </c>
      <c r="AC306" s="205">
        <v>0</v>
      </c>
      <c r="AD306" s="204">
        <v>0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8.6183070645690155E-3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21.474426574043317</v>
      </c>
      <c r="C307" s="148">
        <v>10.831326009207887</v>
      </c>
      <c r="D307" s="148">
        <v>0.53829179022663087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32.844044373477836</v>
      </c>
      <c r="J307" s="141"/>
      <c r="K307" s="161" t="s">
        <v>18</v>
      </c>
      <c r="L307" s="148">
        <v>21.474426574043317</v>
      </c>
      <c r="M307" s="148">
        <v>10.831326009207887</v>
      </c>
      <c r="N307" s="148">
        <v>0.53829179022663087</v>
      </c>
      <c r="O307" s="148">
        <v>0</v>
      </c>
      <c r="P307" s="148">
        <v>11.178259923014874</v>
      </c>
      <c r="Q307" s="148">
        <v>0</v>
      </c>
      <c r="R307" s="149">
        <v>0</v>
      </c>
      <c r="S307" s="150">
        <f t="shared" si="126"/>
        <v>44.022304296492706</v>
      </c>
      <c r="U307" s="207" t="s">
        <v>18</v>
      </c>
      <c r="V307" s="199">
        <v>21.474426574043317</v>
      </c>
      <c r="W307" s="199">
        <v>0</v>
      </c>
      <c r="X307" s="199">
        <v>0</v>
      </c>
      <c r="Y307" s="199">
        <v>10.831326009207887</v>
      </c>
      <c r="Z307" s="199">
        <v>0.53829179022663087</v>
      </c>
      <c r="AA307" s="199">
        <v>0</v>
      </c>
      <c r="AB307" s="199">
        <v>11.178259923014874</v>
      </c>
      <c r="AC307" s="200">
        <v>0</v>
      </c>
      <c r="AD307" s="199">
        <v>0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44.022304296492706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2.2988559006875691E-3</v>
      </c>
      <c r="C308" s="152">
        <v>1.1595027984884652E-3</v>
      </c>
      <c r="D308" s="152">
        <v>5.762460077746192E-5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3.5159832999534964E-3</v>
      </c>
      <c r="J308" s="141"/>
      <c r="K308" s="155" t="s">
        <v>17</v>
      </c>
      <c r="L308" s="156">
        <v>2.2988559006875691E-3</v>
      </c>
      <c r="M308" s="156">
        <v>1.1595027984884652E-3</v>
      </c>
      <c r="N308" s="156">
        <v>5.762460077746192E-5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3.5159832999534964E-3</v>
      </c>
      <c r="U308" s="203" t="s">
        <v>57</v>
      </c>
      <c r="V308" s="204">
        <v>2.2988559006875691E-3</v>
      </c>
      <c r="W308" s="204">
        <v>0</v>
      </c>
      <c r="X308" s="204">
        <v>0</v>
      </c>
      <c r="Y308" s="204">
        <v>1.1595027984884652E-3</v>
      </c>
      <c r="Z308" s="204">
        <v>5.762460077746192E-5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3.5159832999534964E-3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0.39863032963364925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0.39863032963364925</v>
      </c>
      <c r="J309" s="141"/>
      <c r="K309" s="163" t="s">
        <v>60</v>
      </c>
      <c r="L309" s="148">
        <v>0.39863032963364925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0.39863032963364925</v>
      </c>
      <c r="U309" s="208" t="s">
        <v>58</v>
      </c>
      <c r="V309" s="199">
        <v>0.33900677044562472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5.9623559188024512E-2</v>
      </c>
      <c r="AD309" s="201">
        <v>5.9623559188024512E-2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0.39863032963364925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0.39863032963364925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0.39863032963364925</v>
      </c>
      <c r="J310" s="141"/>
      <c r="K310" s="168" t="s">
        <v>19</v>
      </c>
      <c r="L310" s="169">
        <v>0.39863032963364925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0.39863032963364925</v>
      </c>
      <c r="U310" s="209" t="s">
        <v>62</v>
      </c>
      <c r="V310" s="210">
        <v>0.33900677044562472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5.9623559188024512E-2</v>
      </c>
      <c r="AD310" s="210">
        <v>5.9623559188024512E-2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0.39863032963364925</v>
      </c>
      <c r="AJ310" s="133" t="str">
        <f t="shared" si="128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165.66112411203181</v>
      </c>
      <c r="C314" s="187">
        <f t="shared" ref="C314:I314" si="129">SUM(C293:C309)</f>
        <v>767.84384763933213</v>
      </c>
      <c r="D314" s="187">
        <f t="shared" si="129"/>
        <v>885.53618667648027</v>
      </c>
      <c r="E314" s="187">
        <f t="shared" si="129"/>
        <v>707.07275413382274</v>
      </c>
      <c r="F314" s="187">
        <f t="shared" si="129"/>
        <v>0</v>
      </c>
      <c r="G314" s="187">
        <f t="shared" si="129"/>
        <v>67.265131116993018</v>
      </c>
      <c r="H314" s="189">
        <f t="shared" si="129"/>
        <v>0</v>
      </c>
      <c r="I314" s="146">
        <f t="shared" si="129"/>
        <v>2593.3790436786603</v>
      </c>
      <c r="J314" s="141"/>
      <c r="K314" s="188" t="s">
        <v>22</v>
      </c>
      <c r="L314" s="187">
        <f>SUM(L293:L309)</f>
        <v>165.66112411203181</v>
      </c>
      <c r="M314" s="187">
        <f t="shared" ref="M314:S314" si="130">SUM(M293:M309)</f>
        <v>767.84384763933213</v>
      </c>
      <c r="N314" s="187">
        <f t="shared" si="130"/>
        <v>885.53618667648027</v>
      </c>
      <c r="O314" s="187">
        <f t="shared" si="130"/>
        <v>707.07275413382274</v>
      </c>
      <c r="P314" s="187">
        <f t="shared" si="130"/>
        <v>236.10676163494404</v>
      </c>
      <c r="Q314" s="187">
        <f t="shared" si="130"/>
        <v>67.265131116993018</v>
      </c>
      <c r="R314" s="189">
        <f t="shared" si="130"/>
        <v>0</v>
      </c>
      <c r="S314" s="190">
        <f t="shared" si="130"/>
        <v>2829.4858053136045</v>
      </c>
      <c r="T314" s="133" t="str">
        <f>IF(ABS(S314-AI314)&gt;0.01,S314-AI314,"")</f>
        <v/>
      </c>
      <c r="U314" s="216" t="s">
        <v>59</v>
      </c>
      <c r="V314" s="217">
        <f>SUM(V293:V309)</f>
        <v>109.00625289227099</v>
      </c>
      <c r="W314" s="217">
        <f t="shared" ref="W314:AH314" si="131">SUM(W293:W309)</f>
        <v>53.849703827393803</v>
      </c>
      <c r="X314" s="217">
        <f t="shared" si="131"/>
        <v>67.265131116993018</v>
      </c>
      <c r="Y314" s="217">
        <f t="shared" si="131"/>
        <v>767.84384763933213</v>
      </c>
      <c r="Z314" s="217">
        <f t="shared" si="131"/>
        <v>807.19671377617942</v>
      </c>
      <c r="AA314" s="217">
        <f t="shared" si="131"/>
        <v>649.33719158704275</v>
      </c>
      <c r="AB314" s="217">
        <f t="shared" si="131"/>
        <v>236.10676163494404</v>
      </c>
      <c r="AC314" s="217">
        <f t="shared" si="131"/>
        <v>138.88020283944789</v>
      </c>
      <c r="AD314" s="218">
        <f t="shared" si="131"/>
        <v>2.805167392367037</v>
      </c>
      <c r="AE314" s="218">
        <f t="shared" si="131"/>
        <v>38.602599810341843</v>
      </c>
      <c r="AF314" s="218">
        <f t="shared" si="131"/>
        <v>0</v>
      </c>
      <c r="AG314" s="218">
        <f t="shared" si="131"/>
        <v>78.339472900300748</v>
      </c>
      <c r="AH314" s="218">
        <f t="shared" si="131"/>
        <v>19.132962736438131</v>
      </c>
      <c r="AI314" s="219">
        <f>SUM(V314:AC314)</f>
        <v>2829.485805313604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6.387848491173298E-2</v>
      </c>
      <c r="C315" s="125">
        <f t="shared" ref="C315:H315" si="132">IF($I314=0,"-",C314/$I314)</f>
        <v>0.29607852716745942</v>
      </c>
      <c r="D315" s="125">
        <f t="shared" si="132"/>
        <v>0.34146037727688411</v>
      </c>
      <c r="E315" s="125">
        <f t="shared" si="132"/>
        <v>0.27264535658885136</v>
      </c>
      <c r="F315" s="125">
        <f t="shared" si="132"/>
        <v>0</v>
      </c>
      <c r="G315" s="125">
        <f t="shared" si="132"/>
        <v>2.5937254055071978E-2</v>
      </c>
      <c r="H315" s="126">
        <f t="shared" si="132"/>
        <v>0</v>
      </c>
      <c r="I315" s="127">
        <f>SUM(B315:H315)</f>
        <v>0.99999999999999978</v>
      </c>
      <c r="J315" s="133"/>
      <c r="K315" s="49" t="s">
        <v>108</v>
      </c>
      <c r="L315" s="102">
        <f t="shared" ref="L315:R315" si="133">IF($S314=0,"-",L314/$S314)</f>
        <v>5.8548137545320129E-2</v>
      </c>
      <c r="M315" s="102">
        <f t="shared" si="133"/>
        <v>0.27137222112843523</v>
      </c>
      <c r="N315" s="102">
        <f t="shared" si="133"/>
        <v>0.31296717764531506</v>
      </c>
      <c r="O315" s="102">
        <f t="shared" si="133"/>
        <v>0.24989443410742071</v>
      </c>
      <c r="P315" s="102">
        <f t="shared" si="133"/>
        <v>8.3445112603692764E-2</v>
      </c>
      <c r="Q315" s="102">
        <f t="shared" si="133"/>
        <v>2.3772916969815906E-2</v>
      </c>
      <c r="R315" s="103">
        <f t="shared" si="133"/>
        <v>0</v>
      </c>
      <c r="S315" s="104">
        <f>SUM(L315:R315)</f>
        <v>0.99999999999999989</v>
      </c>
      <c r="U315" s="77" t="s">
        <v>108</v>
      </c>
      <c r="V315" s="78">
        <f>+V314/$AI314</f>
        <v>3.8525110353112152E-2</v>
      </c>
      <c r="W315" s="78">
        <f t="shared" ref="W315:AH315" si="134">+W314/$AI314</f>
        <v>1.9031621832584316E-2</v>
      </c>
      <c r="X315" s="78">
        <f t="shared" si="134"/>
        <v>2.3772916969815913E-2</v>
      </c>
      <c r="Y315" s="78">
        <f t="shared" si="134"/>
        <v>0.27137222112843529</v>
      </c>
      <c r="Z315" s="78">
        <f t="shared" si="134"/>
        <v>0.28528035456488687</v>
      </c>
      <c r="AA315" s="78">
        <f t="shared" si="134"/>
        <v>0.22948946779221391</v>
      </c>
      <c r="AB315" s="78">
        <f t="shared" si="134"/>
        <v>8.3445112603692778E-2</v>
      </c>
      <c r="AC315" s="78">
        <f t="shared" si="134"/>
        <v>4.908319475525879E-2</v>
      </c>
      <c r="AD315" s="78">
        <f t="shared" si="134"/>
        <v>9.9140535962368207E-4</v>
      </c>
      <c r="AE315" s="78">
        <f t="shared" si="134"/>
        <v>1.3642973482266101E-2</v>
      </c>
      <c r="AF315" s="78">
        <f t="shared" si="134"/>
        <v>0</v>
      </c>
      <c r="AG315" s="78">
        <f t="shared" si="134"/>
        <v>2.7686823080428229E-2</v>
      </c>
      <c r="AH315" s="78">
        <f t="shared" si="134"/>
        <v>6.7619928329407334E-3</v>
      </c>
      <c r="AI315" s="79">
        <f>SUM(V315:AC315)</f>
        <v>1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2510.9719869999999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2510.9719869999999</v>
      </c>
      <c r="J319" s="141"/>
      <c r="K319" s="195" t="s">
        <v>7</v>
      </c>
      <c r="L319" s="144">
        <v>0</v>
      </c>
      <c r="M319" s="144">
        <v>2510.9719869999999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2510.9719869999999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2510.9719869999999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2510.9719869999999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2.2353714917968963</v>
      </c>
      <c r="C323" s="148">
        <v>13.208427049048037</v>
      </c>
      <c r="D323" s="148">
        <v>0.15091659811900593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15.59471513896394</v>
      </c>
      <c r="J323" s="141"/>
      <c r="K323" s="161" t="s">
        <v>13</v>
      </c>
      <c r="L323" s="148">
        <v>2.2353714917968963</v>
      </c>
      <c r="M323" s="148">
        <v>13.208427049048037</v>
      </c>
      <c r="N323" s="148">
        <v>0.15091659811900593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15.59471513896394</v>
      </c>
      <c r="U323" s="207" t="s">
        <v>13</v>
      </c>
      <c r="V323" s="199">
        <v>2.2353714917968963</v>
      </c>
      <c r="W323" s="199">
        <v>0</v>
      </c>
      <c r="X323" s="199">
        <v>0</v>
      </c>
      <c r="Y323" s="199">
        <v>13.208427049048037</v>
      </c>
      <c r="Z323" s="199">
        <v>0.15091659811900593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15.59471513896394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1.8807054774226668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1.8807054774226668</v>
      </c>
      <c r="J324" s="141"/>
      <c r="K324" s="155" t="s">
        <v>12</v>
      </c>
      <c r="L324" s="156">
        <v>1.8807054774226668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1.8807054774226668</v>
      </c>
      <c r="U324" s="203" t="s">
        <v>53</v>
      </c>
      <c r="V324" s="204">
        <v>1.8807054774226668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1.8807054774226668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3.6154204083806298E-2</v>
      </c>
      <c r="F325" s="315"/>
      <c r="G325" s="148">
        <v>0</v>
      </c>
      <c r="H325" s="160">
        <v>0</v>
      </c>
      <c r="I325" s="146">
        <f t="shared" si="135"/>
        <v>3.6154204083806298E-2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3.6154204083806298E-2</v>
      </c>
      <c r="P325" s="148">
        <v>26.445109005624033</v>
      </c>
      <c r="Q325" s="148">
        <v>0</v>
      </c>
      <c r="R325" s="149">
        <v>0</v>
      </c>
      <c r="S325" s="150">
        <f t="shared" si="136"/>
        <v>26.481263209707841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4.970788829120931E-5</v>
      </c>
      <c r="AB325" s="199">
        <v>26.445109005624033</v>
      </c>
      <c r="AC325" s="200">
        <v>3.610449619551509E-2</v>
      </c>
      <c r="AD325" s="199">
        <v>0</v>
      </c>
      <c r="AE325" s="199">
        <v>0</v>
      </c>
      <c r="AF325" s="199">
        <v>0</v>
      </c>
      <c r="AG325" s="199">
        <v>0</v>
      </c>
      <c r="AH325" s="199">
        <v>3.610449619551509E-2</v>
      </c>
      <c r="AI325" s="202">
        <f t="shared" si="137"/>
        <v>26.481263209707841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0.66801578563512887</v>
      </c>
      <c r="Q326" s="156">
        <v>0</v>
      </c>
      <c r="R326" s="157">
        <v>0</v>
      </c>
      <c r="S326" s="158">
        <f t="shared" si="136"/>
        <v>0.66801578563512887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0.66801578563512887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0.66801578563512887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4.9420851159697595E-3</v>
      </c>
      <c r="C328" s="152">
        <v>0</v>
      </c>
      <c r="D328" s="152">
        <v>5.4653647164842035E-2</v>
      </c>
      <c r="E328" s="152">
        <v>0</v>
      </c>
      <c r="F328" s="315"/>
      <c r="G328" s="152">
        <v>0</v>
      </c>
      <c r="H328" s="153">
        <v>0</v>
      </c>
      <c r="I328" s="154">
        <f t="shared" si="135"/>
        <v>5.9595732280811796E-2</v>
      </c>
      <c r="J328" s="141"/>
      <c r="K328" s="155" t="s">
        <v>14</v>
      </c>
      <c r="L328" s="156">
        <v>4.9420851159697595E-3</v>
      </c>
      <c r="M328" s="156">
        <v>0</v>
      </c>
      <c r="N328" s="156">
        <v>5.4653647164842035E-2</v>
      </c>
      <c r="O328" s="156">
        <v>0</v>
      </c>
      <c r="P328" s="156">
        <v>9.6936585365853839E-2</v>
      </c>
      <c r="Q328" s="156">
        <v>0</v>
      </c>
      <c r="R328" s="157">
        <v>0</v>
      </c>
      <c r="S328" s="158">
        <f t="shared" si="136"/>
        <v>0.15653231764666564</v>
      </c>
      <c r="U328" s="203" t="s">
        <v>14</v>
      </c>
      <c r="V328" s="204">
        <v>4.9420851159697595E-3</v>
      </c>
      <c r="W328" s="204">
        <v>0</v>
      </c>
      <c r="X328" s="204">
        <v>0</v>
      </c>
      <c r="Y328" s="204">
        <v>0</v>
      </c>
      <c r="Z328" s="204">
        <v>5.4653647164842035E-2</v>
      </c>
      <c r="AA328" s="204">
        <v>0</v>
      </c>
      <c r="AB328" s="204">
        <v>9.6936585365853839E-2</v>
      </c>
      <c r="AC328" s="205">
        <v>0</v>
      </c>
      <c r="AD328" s="204">
        <v>0</v>
      </c>
      <c r="AE328" s="204">
        <v>0</v>
      </c>
      <c r="AF328" s="204">
        <v>0</v>
      </c>
      <c r="AG328" s="204">
        <v>0</v>
      </c>
      <c r="AH328" s="204">
        <v>0</v>
      </c>
      <c r="AI328" s="206">
        <f t="shared" si="137"/>
        <v>0.15653231764666564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534.49052549778412</v>
      </c>
      <c r="C329" s="148">
        <v>6645.4685645293021</v>
      </c>
      <c r="D329" s="148">
        <v>913.05868122158074</v>
      </c>
      <c r="E329" s="148">
        <v>476.93726762522988</v>
      </c>
      <c r="F329" s="315"/>
      <c r="G329" s="148">
        <v>0</v>
      </c>
      <c r="H329" s="160">
        <v>0</v>
      </c>
      <c r="I329" s="146">
        <f t="shared" si="135"/>
        <v>8569.9550388738971</v>
      </c>
      <c r="J329" s="141"/>
      <c r="K329" s="161" t="s">
        <v>136</v>
      </c>
      <c r="L329" s="148">
        <v>534.49052549778412</v>
      </c>
      <c r="M329" s="148">
        <v>6645.4685645293021</v>
      </c>
      <c r="N329" s="148">
        <v>913.05868122158074</v>
      </c>
      <c r="O329" s="148">
        <v>476.93726762522988</v>
      </c>
      <c r="P329" s="148">
        <v>2.1945287664309983</v>
      </c>
      <c r="Q329" s="148">
        <v>0</v>
      </c>
      <c r="R329" s="149">
        <v>0</v>
      </c>
      <c r="S329" s="150">
        <f t="shared" si="136"/>
        <v>8572.1495676403283</v>
      </c>
      <c r="U329" s="207" t="s">
        <v>136</v>
      </c>
      <c r="V329" s="199">
        <v>534.49052549778412</v>
      </c>
      <c r="W329" s="199">
        <v>0</v>
      </c>
      <c r="X329" s="199">
        <v>0</v>
      </c>
      <c r="Y329" s="199">
        <v>6645.4685645293021</v>
      </c>
      <c r="Z329" s="199">
        <v>886.91475962802122</v>
      </c>
      <c r="AA329" s="199">
        <v>22.10254938158721</v>
      </c>
      <c r="AB329" s="199">
        <v>2.1945287664309983</v>
      </c>
      <c r="AC329" s="200">
        <v>480.97863983720219</v>
      </c>
      <c r="AD329" s="199">
        <v>0</v>
      </c>
      <c r="AE329" s="199">
        <v>0</v>
      </c>
      <c r="AF329" s="199">
        <v>0</v>
      </c>
      <c r="AG329" s="199">
        <v>26.143921593559529</v>
      </c>
      <c r="AH329" s="199">
        <v>454.83471824364267</v>
      </c>
      <c r="AI329" s="202">
        <f t="shared" si="137"/>
        <v>8572.1495676403265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117.10253332682564</v>
      </c>
      <c r="C330" s="152">
        <v>772.63159608654018</v>
      </c>
      <c r="D330" s="152">
        <v>5.1399062730262752</v>
      </c>
      <c r="E330" s="152">
        <v>3957.2482766449207</v>
      </c>
      <c r="F330" s="315"/>
      <c r="G330" s="152">
        <v>179.36276488028261</v>
      </c>
      <c r="H330" s="153">
        <v>0</v>
      </c>
      <c r="I330" s="154">
        <f t="shared" si="135"/>
        <v>5031.4850772115951</v>
      </c>
      <c r="J330" s="141"/>
      <c r="K330" s="155" t="s">
        <v>21</v>
      </c>
      <c r="L330" s="156">
        <v>117.10253332682564</v>
      </c>
      <c r="M330" s="156">
        <v>772.63159608654018</v>
      </c>
      <c r="N330" s="156">
        <v>5.1399062730262752</v>
      </c>
      <c r="O330" s="156">
        <v>3957.2482766449207</v>
      </c>
      <c r="P330" s="156">
        <v>3.9670374630792993</v>
      </c>
      <c r="Q330" s="156">
        <v>179.36276488028261</v>
      </c>
      <c r="R330" s="157">
        <v>0</v>
      </c>
      <c r="S330" s="158">
        <f t="shared" si="136"/>
        <v>5035.4521146746756</v>
      </c>
      <c r="U330" s="203" t="s">
        <v>21</v>
      </c>
      <c r="V330" s="204">
        <v>42.897120344557798</v>
      </c>
      <c r="W330" s="204">
        <v>74.205412982267845</v>
      </c>
      <c r="X330" s="204">
        <v>179.36276488028261</v>
      </c>
      <c r="Y330" s="204">
        <v>772.63159608654018</v>
      </c>
      <c r="Z330" s="204">
        <v>0.66111943929900074</v>
      </c>
      <c r="AA330" s="204">
        <v>3952.4118956734892</v>
      </c>
      <c r="AB330" s="204">
        <v>3.9670374630792993</v>
      </c>
      <c r="AC330" s="205">
        <v>9.3151678051586515</v>
      </c>
      <c r="AD330" s="204">
        <v>0</v>
      </c>
      <c r="AE330" s="204">
        <v>0</v>
      </c>
      <c r="AF330" s="204">
        <v>0</v>
      </c>
      <c r="AG330" s="204">
        <v>4.4787868337272743</v>
      </c>
      <c r="AH330" s="204">
        <v>4.8363809714313764</v>
      </c>
      <c r="AI330" s="206">
        <f t="shared" si="137"/>
        <v>5035.4521146746756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37.351184911578052</v>
      </c>
      <c r="C331" s="148">
        <v>436.67201826675034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474.0232031783284</v>
      </c>
      <c r="J331" s="141"/>
      <c r="K331" s="161" t="s">
        <v>20</v>
      </c>
      <c r="L331" s="148">
        <v>37.351184911578052</v>
      </c>
      <c r="M331" s="148">
        <v>436.67201826675034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474.0232031783284</v>
      </c>
      <c r="U331" s="207" t="s">
        <v>20</v>
      </c>
      <c r="V331" s="199">
        <v>37.351184911578052</v>
      </c>
      <c r="W331" s="199">
        <v>0</v>
      </c>
      <c r="X331" s="199">
        <v>0</v>
      </c>
      <c r="Y331" s="199">
        <v>436.67201826675034</v>
      </c>
      <c r="Z331" s="199">
        <v>0</v>
      </c>
      <c r="AA331" s="199">
        <v>0</v>
      </c>
      <c r="AB331" s="199">
        <v>0</v>
      </c>
      <c r="AC331" s="200">
        <v>0</v>
      </c>
      <c r="AD331" s="199">
        <v>0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474.0232031783284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1.7898376862138508</v>
      </c>
      <c r="C333" s="148">
        <v>11023.665856077907</v>
      </c>
      <c r="D333" s="148">
        <v>0</v>
      </c>
      <c r="E333" s="148">
        <v>0</v>
      </c>
      <c r="F333" s="315"/>
      <c r="G333" s="148">
        <v>0</v>
      </c>
      <c r="H333" s="160">
        <v>0</v>
      </c>
      <c r="I333" s="146">
        <f t="shared" si="135"/>
        <v>11025.455693764121</v>
      </c>
      <c r="J333" s="141"/>
      <c r="K333" s="161" t="s">
        <v>18</v>
      </c>
      <c r="L333" s="148">
        <v>1.7898376862138508</v>
      </c>
      <c r="M333" s="148">
        <v>11023.665856077907</v>
      </c>
      <c r="N333" s="148">
        <v>0</v>
      </c>
      <c r="O333" s="148">
        <v>0</v>
      </c>
      <c r="P333" s="148">
        <v>1.3658186711948384</v>
      </c>
      <c r="Q333" s="148">
        <v>0</v>
      </c>
      <c r="R333" s="149">
        <v>0</v>
      </c>
      <c r="S333" s="150">
        <f t="shared" si="136"/>
        <v>11026.821512435316</v>
      </c>
      <c r="U333" s="207" t="s">
        <v>18</v>
      </c>
      <c r="V333" s="199">
        <v>1.7898376862138508</v>
      </c>
      <c r="W333" s="199">
        <v>0</v>
      </c>
      <c r="X333" s="199">
        <v>0</v>
      </c>
      <c r="Y333" s="199">
        <v>11023.665856077907</v>
      </c>
      <c r="Z333" s="199">
        <v>0</v>
      </c>
      <c r="AA333" s="199">
        <v>0</v>
      </c>
      <c r="AB333" s="199">
        <v>1.3658186711948384</v>
      </c>
      <c r="AC333" s="200">
        <v>0</v>
      </c>
      <c r="AD333" s="199">
        <v>0</v>
      </c>
      <c r="AE333" s="199">
        <v>0</v>
      </c>
      <c r="AF333" s="199">
        <v>0</v>
      </c>
      <c r="AG333" s="199">
        <v>0</v>
      </c>
      <c r="AH333" s="199">
        <v>0</v>
      </c>
      <c r="AI333" s="202">
        <f t="shared" si="137"/>
        <v>11026.821512435316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0</v>
      </c>
      <c r="C334" s="152">
        <v>39.308740015961384</v>
      </c>
      <c r="D334" s="152">
        <v>0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39.308740015961384</v>
      </c>
      <c r="J334" s="141"/>
      <c r="K334" s="155" t="s">
        <v>17</v>
      </c>
      <c r="L334" s="156">
        <v>0</v>
      </c>
      <c r="M334" s="156">
        <v>39.308740015961384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39.308740015961384</v>
      </c>
      <c r="U334" s="203" t="s">
        <v>57</v>
      </c>
      <c r="V334" s="204">
        <v>0</v>
      </c>
      <c r="W334" s="204">
        <v>0</v>
      </c>
      <c r="X334" s="204">
        <v>0</v>
      </c>
      <c r="Y334" s="204">
        <v>39.308740015961384</v>
      </c>
      <c r="Z334" s="204">
        <v>0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39.308740015961384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7.5720806139498401E-2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7.5720806139498401E-2</v>
      </c>
      <c r="J335" s="141"/>
      <c r="K335" s="163" t="s">
        <v>60</v>
      </c>
      <c r="L335" s="148">
        <v>7.5720806139498401E-2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7.5720806139498401E-2</v>
      </c>
      <c r="U335" s="208" t="s">
        <v>58</v>
      </c>
      <c r="V335" s="199">
        <v>7.5720806139498401E-2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7.5720806139498401E-2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7.5720806139498401E-2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7.5720806139498401E-2</v>
      </c>
      <c r="J336" s="141"/>
      <c r="K336" s="168" t="s">
        <v>19</v>
      </c>
      <c r="L336" s="169">
        <v>7.5720806139498401E-2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7.5720806139498401E-2</v>
      </c>
      <c r="U336" s="209" t="s">
        <v>62</v>
      </c>
      <c r="V336" s="210">
        <v>7.5720806139498401E-2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7.5720806139498401E-2</v>
      </c>
      <c r="AJ336" s="133" t="str">
        <f t="shared" si="138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694.93082128287676</v>
      </c>
      <c r="C340" s="187">
        <f t="shared" ref="C340:I340" si="139">SUM(C319:C335)</f>
        <v>21441.927189025508</v>
      </c>
      <c r="D340" s="187">
        <f t="shared" si="139"/>
        <v>918.40415773989093</v>
      </c>
      <c r="E340" s="187">
        <f t="shared" si="139"/>
        <v>4434.2216984742345</v>
      </c>
      <c r="F340" s="187">
        <f t="shared" si="139"/>
        <v>0</v>
      </c>
      <c r="G340" s="187">
        <f t="shared" si="139"/>
        <v>179.36276488028261</v>
      </c>
      <c r="H340" s="189">
        <f t="shared" si="139"/>
        <v>0</v>
      </c>
      <c r="I340" s="146">
        <f t="shared" si="139"/>
        <v>27668.846631402794</v>
      </c>
      <c r="J340" s="141"/>
      <c r="K340" s="188" t="s">
        <v>22</v>
      </c>
      <c r="L340" s="187">
        <f>SUM(L319:L335)</f>
        <v>694.93082128287676</v>
      </c>
      <c r="M340" s="187">
        <f t="shared" ref="M340:S340" si="140">SUM(M319:M335)</f>
        <v>21441.927189025508</v>
      </c>
      <c r="N340" s="187">
        <f t="shared" si="140"/>
        <v>918.40415773989093</v>
      </c>
      <c r="O340" s="187">
        <f t="shared" si="140"/>
        <v>4434.2216984742345</v>
      </c>
      <c r="P340" s="187">
        <f t="shared" si="140"/>
        <v>34.73744627733015</v>
      </c>
      <c r="Q340" s="187">
        <f t="shared" si="140"/>
        <v>179.36276488028261</v>
      </c>
      <c r="R340" s="189">
        <f t="shared" si="140"/>
        <v>0</v>
      </c>
      <c r="S340" s="190">
        <f t="shared" si="140"/>
        <v>27703.584077680123</v>
      </c>
      <c r="T340" s="133" t="str">
        <f>IF(ABS(S340-AI340)&gt;0.01,S340-AI340,"")</f>
        <v/>
      </c>
      <c r="U340" s="216" t="s">
        <v>59</v>
      </c>
      <c r="V340" s="217">
        <f>SUM(V319:V335)</f>
        <v>620.72540830060893</v>
      </c>
      <c r="W340" s="217">
        <f t="shared" ref="W340:AH340" si="141">SUM(W319:W335)</f>
        <v>74.205412982267845</v>
      </c>
      <c r="X340" s="217">
        <f t="shared" si="141"/>
        <v>179.36276488028261</v>
      </c>
      <c r="Y340" s="217">
        <f t="shared" si="141"/>
        <v>21441.927189025508</v>
      </c>
      <c r="Z340" s="217">
        <f t="shared" si="141"/>
        <v>887.78144931260408</v>
      </c>
      <c r="AA340" s="217">
        <f t="shared" si="141"/>
        <v>3974.5144947629647</v>
      </c>
      <c r="AB340" s="217">
        <f t="shared" si="141"/>
        <v>34.73744627733015</v>
      </c>
      <c r="AC340" s="217">
        <f t="shared" si="141"/>
        <v>490.32991213855632</v>
      </c>
      <c r="AD340" s="218">
        <f t="shared" si="141"/>
        <v>0</v>
      </c>
      <c r="AE340" s="218">
        <f t="shared" si="141"/>
        <v>0</v>
      </c>
      <c r="AF340" s="218">
        <f t="shared" si="141"/>
        <v>0</v>
      </c>
      <c r="AG340" s="218">
        <f t="shared" si="141"/>
        <v>30.622708427286803</v>
      </c>
      <c r="AH340" s="218">
        <f t="shared" si="141"/>
        <v>459.70720371126953</v>
      </c>
      <c r="AI340" s="219">
        <f>SUM(V340:AC340)</f>
        <v>27703.58407768012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2.5116002504208618E-2</v>
      </c>
      <c r="C341" s="125">
        <f t="shared" ref="C341:H341" si="142">IF($I340=0,"-",C340/$I340)</f>
        <v>0.77494835526284511</v>
      </c>
      <c r="D341" s="125">
        <f t="shared" si="142"/>
        <v>3.3192715618928149E-2</v>
      </c>
      <c r="E341" s="125">
        <f t="shared" si="142"/>
        <v>0.16026044589229854</v>
      </c>
      <c r="F341" s="125">
        <f t="shared" si="142"/>
        <v>0</v>
      </c>
      <c r="G341" s="125">
        <f t="shared" si="142"/>
        <v>6.4824807217195171E-3</v>
      </c>
      <c r="H341" s="126">
        <f t="shared" si="142"/>
        <v>0</v>
      </c>
      <c r="I341" s="127">
        <f>SUM(B341:H341)</f>
        <v>0.99999999999999989</v>
      </c>
      <c r="J341" s="133"/>
      <c r="K341" s="49" t="s">
        <v>108</v>
      </c>
      <c r="L341" s="102">
        <f t="shared" ref="L341:R341" si="143">IF($S340=0,"-",L340/$S340)</f>
        <v>2.5084509619199776E-2</v>
      </c>
      <c r="M341" s="102">
        <f t="shared" si="143"/>
        <v>0.77397664969640412</v>
      </c>
      <c r="N341" s="102">
        <f t="shared" si="143"/>
        <v>3.3151095366025916E-2</v>
      </c>
      <c r="O341" s="102">
        <f t="shared" si="143"/>
        <v>0.16005949576924031</v>
      </c>
      <c r="P341" s="102">
        <f t="shared" si="143"/>
        <v>1.2538971917831015E-3</v>
      </c>
      <c r="Q341" s="102">
        <f t="shared" si="143"/>
        <v>6.4743523573467651E-3</v>
      </c>
      <c r="R341" s="103">
        <f t="shared" si="143"/>
        <v>0</v>
      </c>
      <c r="S341" s="104">
        <f>SUM(L341:R341)</f>
        <v>0.99999999999999989</v>
      </c>
      <c r="U341" s="77" t="s">
        <v>108</v>
      </c>
      <c r="V341" s="78">
        <f>+V340/$AI340</f>
        <v>2.24059604186993E-2</v>
      </c>
      <c r="W341" s="78">
        <f t="shared" ref="W341:AH341" si="144">+W340/$AI340</f>
        <v>2.6785492005004775E-3</v>
      </c>
      <c r="X341" s="78">
        <f t="shared" si="144"/>
        <v>6.474352357346766E-3</v>
      </c>
      <c r="Y341" s="78">
        <f t="shared" si="144"/>
        <v>0.77397664969640423</v>
      </c>
      <c r="Z341" s="78">
        <f t="shared" si="144"/>
        <v>3.2045725449215821E-2</v>
      </c>
      <c r="AA341" s="78">
        <f t="shared" si="144"/>
        <v>0.14346571489156532</v>
      </c>
      <c r="AB341" s="78">
        <f t="shared" si="144"/>
        <v>1.2538971917831017E-3</v>
      </c>
      <c r="AC341" s="78">
        <f t="shared" si="144"/>
        <v>1.7699150794485082E-2</v>
      </c>
      <c r="AD341" s="78">
        <f t="shared" si="144"/>
        <v>0</v>
      </c>
      <c r="AE341" s="78">
        <f t="shared" si="144"/>
        <v>0</v>
      </c>
      <c r="AF341" s="78">
        <f t="shared" si="144"/>
        <v>0</v>
      </c>
      <c r="AG341" s="78">
        <f t="shared" si="144"/>
        <v>1.105369916810097E-3</v>
      </c>
      <c r="AH341" s="78">
        <f t="shared" si="144"/>
        <v>1.6593780877674984E-2</v>
      </c>
      <c r="AI341" s="79">
        <f>SUM(V341:AC341)</f>
        <v>1.0000000000000002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9.339141239778062</v>
      </c>
      <c r="C349" s="148">
        <v>0</v>
      </c>
      <c r="D349" s="148">
        <v>1.1206969487733658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10.459838188551428</v>
      </c>
      <c r="J349" s="141"/>
      <c r="K349" s="161" t="s">
        <v>13</v>
      </c>
      <c r="L349" s="148">
        <v>9.339141239778062</v>
      </c>
      <c r="M349" s="148">
        <v>0</v>
      </c>
      <c r="N349" s="148">
        <v>1.1206969487733658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10.459838188551428</v>
      </c>
      <c r="U349" s="207" t="s">
        <v>13</v>
      </c>
      <c r="V349" s="199">
        <v>9.339141239778062</v>
      </c>
      <c r="W349" s="199">
        <v>0</v>
      </c>
      <c r="X349" s="199">
        <v>0</v>
      </c>
      <c r="Y349" s="199">
        <v>0</v>
      </c>
      <c r="Z349" s="199">
        <v>1.1206969487733658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10.459838188551428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0.11028388101880184</v>
      </c>
      <c r="C350" s="152">
        <v>0</v>
      </c>
      <c r="D350" s="152">
        <v>1.3234065722256201E-2</v>
      </c>
      <c r="E350" s="152">
        <v>0</v>
      </c>
      <c r="F350" s="315"/>
      <c r="G350" s="152">
        <v>0</v>
      </c>
      <c r="H350" s="153">
        <v>0</v>
      </c>
      <c r="I350" s="154">
        <f t="shared" si="145"/>
        <v>0.12351794674105804</v>
      </c>
      <c r="J350" s="141"/>
      <c r="K350" s="155" t="s">
        <v>12</v>
      </c>
      <c r="L350" s="156">
        <v>0.11028388101880184</v>
      </c>
      <c r="M350" s="156">
        <v>0</v>
      </c>
      <c r="N350" s="156">
        <v>1.3234065722256201E-2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0.12351794674105804</v>
      </c>
      <c r="U350" s="203" t="s">
        <v>53</v>
      </c>
      <c r="V350" s="204">
        <v>0.11028388101880184</v>
      </c>
      <c r="W350" s="204">
        <v>0</v>
      </c>
      <c r="X350" s="204">
        <v>0</v>
      </c>
      <c r="Y350" s="204">
        <v>0</v>
      </c>
      <c r="Z350" s="204">
        <v>1.3234065722256201E-2</v>
      </c>
      <c r="AA350" s="204">
        <v>0</v>
      </c>
      <c r="AB350" s="204">
        <v>0</v>
      </c>
      <c r="AC350" s="205">
        <v>0</v>
      </c>
      <c r="AD350" s="204">
        <v>0</v>
      </c>
      <c r="AE350" s="204">
        <v>0</v>
      </c>
      <c r="AF350" s="204">
        <v>0</v>
      </c>
      <c r="AG350" s="204">
        <v>0</v>
      </c>
      <c r="AH350" s="204">
        <v>0</v>
      </c>
      <c r="AI350" s="206">
        <f t="shared" si="147"/>
        <v>0.12351794674105804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19.002370163865798</v>
      </c>
      <c r="F351" s="315"/>
      <c r="G351" s="148">
        <v>0</v>
      </c>
      <c r="H351" s="160">
        <v>0</v>
      </c>
      <c r="I351" s="146">
        <f t="shared" si="145"/>
        <v>19.002370163865798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19.002370163865798</v>
      </c>
      <c r="P351" s="148">
        <v>213.93248622889527</v>
      </c>
      <c r="Q351" s="148">
        <v>0</v>
      </c>
      <c r="R351" s="149">
        <v>0</v>
      </c>
      <c r="S351" s="150">
        <f t="shared" si="146"/>
        <v>232.93485639276108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1.5573381539338076</v>
      </c>
      <c r="AB351" s="199">
        <v>213.93248622889527</v>
      </c>
      <c r="AC351" s="200">
        <v>17.445032009931992</v>
      </c>
      <c r="AD351" s="199">
        <v>0</v>
      </c>
      <c r="AE351" s="199">
        <v>0</v>
      </c>
      <c r="AF351" s="199">
        <v>0</v>
      </c>
      <c r="AG351" s="199">
        <v>0</v>
      </c>
      <c r="AH351" s="199">
        <v>17.445032009931992</v>
      </c>
      <c r="AI351" s="202">
        <f t="shared" si="147"/>
        <v>232.93485639276108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2.054414848892983</v>
      </c>
      <c r="Q352" s="156">
        <v>0</v>
      </c>
      <c r="R352" s="157">
        <v>0</v>
      </c>
      <c r="S352" s="158">
        <f t="shared" si="146"/>
        <v>2.054414848892983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2.054414848892983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2.054414848892983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0</v>
      </c>
      <c r="D354" s="152">
        <v>0</v>
      </c>
      <c r="E354" s="152">
        <v>1.6124399312610691</v>
      </c>
      <c r="F354" s="315"/>
      <c r="G354" s="152">
        <v>0</v>
      </c>
      <c r="H354" s="153">
        <v>0</v>
      </c>
      <c r="I354" s="154">
        <f t="shared" si="145"/>
        <v>1.6124399312610691</v>
      </c>
      <c r="J354" s="141"/>
      <c r="K354" s="155" t="s">
        <v>14</v>
      </c>
      <c r="L354" s="156">
        <v>0</v>
      </c>
      <c r="M354" s="156">
        <v>0</v>
      </c>
      <c r="N354" s="156">
        <v>0</v>
      </c>
      <c r="O354" s="156">
        <v>1.6124399312610691</v>
      </c>
      <c r="P354" s="156">
        <v>0</v>
      </c>
      <c r="Q354" s="156">
        <v>0</v>
      </c>
      <c r="R354" s="157">
        <v>0</v>
      </c>
      <c r="S354" s="158">
        <f t="shared" si="146"/>
        <v>1.6124399312610691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0</v>
      </c>
      <c r="Z354" s="204">
        <v>0</v>
      </c>
      <c r="AA354" s="204">
        <v>1.6124399312610691</v>
      </c>
      <c r="AB354" s="204">
        <v>0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1.6124399312610691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90.589415290371207</v>
      </c>
      <c r="C355" s="148">
        <v>0</v>
      </c>
      <c r="D355" s="148">
        <v>0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90.589415290371207</v>
      </c>
      <c r="J355" s="141"/>
      <c r="K355" s="161" t="s">
        <v>136</v>
      </c>
      <c r="L355" s="148">
        <v>90.589415290371207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90.589415290371207</v>
      </c>
      <c r="U355" s="207" t="s">
        <v>136</v>
      </c>
      <c r="V355" s="199">
        <v>90.589415290371207</v>
      </c>
      <c r="W355" s="199">
        <v>0</v>
      </c>
      <c r="X355" s="199">
        <v>0</v>
      </c>
      <c r="Y355" s="199">
        <v>0</v>
      </c>
      <c r="Z355" s="199">
        <v>0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90.589415290371207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38.752720392215878</v>
      </c>
      <c r="C356" s="152">
        <v>21.761542340168759</v>
      </c>
      <c r="D356" s="152">
        <v>7.4709512525493986</v>
      </c>
      <c r="E356" s="152">
        <v>740.2614591892459</v>
      </c>
      <c r="F356" s="315"/>
      <c r="G356" s="152">
        <v>65.465151405496798</v>
      </c>
      <c r="H356" s="153">
        <v>0</v>
      </c>
      <c r="I356" s="154">
        <f t="shared" si="145"/>
        <v>873.71182457967677</v>
      </c>
      <c r="J356" s="141"/>
      <c r="K356" s="155" t="s">
        <v>21</v>
      </c>
      <c r="L356" s="156">
        <v>38.752720392215878</v>
      </c>
      <c r="M356" s="156">
        <v>21.761542340168759</v>
      </c>
      <c r="N356" s="156">
        <v>7.4709512525493986</v>
      </c>
      <c r="O356" s="156">
        <v>740.2614591892459</v>
      </c>
      <c r="P356" s="156">
        <v>2.6950544292182275</v>
      </c>
      <c r="Q356" s="156">
        <v>65.465151405496798</v>
      </c>
      <c r="R356" s="157">
        <v>0</v>
      </c>
      <c r="S356" s="158">
        <f t="shared" si="146"/>
        <v>876.40687900889498</v>
      </c>
      <c r="U356" s="203" t="s">
        <v>21</v>
      </c>
      <c r="V356" s="204">
        <v>12.943393262472814</v>
      </c>
      <c r="W356" s="204">
        <v>25.80932712974306</v>
      </c>
      <c r="X356" s="204">
        <v>65.465151405496798</v>
      </c>
      <c r="Y356" s="204">
        <v>21.761542340168759</v>
      </c>
      <c r="Z356" s="204">
        <v>4.989012833003696</v>
      </c>
      <c r="AA356" s="204">
        <v>737.63602069039348</v>
      </c>
      <c r="AB356" s="204">
        <v>2.6950544292182275</v>
      </c>
      <c r="AC356" s="205">
        <v>5.107376918398157</v>
      </c>
      <c r="AD356" s="204">
        <v>0</v>
      </c>
      <c r="AE356" s="204">
        <v>0</v>
      </c>
      <c r="AF356" s="204">
        <v>0</v>
      </c>
      <c r="AG356" s="204">
        <v>2.4819384195457026</v>
      </c>
      <c r="AH356" s="204">
        <v>2.6254384988524548</v>
      </c>
      <c r="AI356" s="206">
        <f t="shared" si="147"/>
        <v>876.40687900889498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77.284403891979196</v>
      </c>
      <c r="C357" s="148">
        <v>19.25707924153733</v>
      </c>
      <c r="D357" s="148">
        <v>321.49183341079782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418.03331654431435</v>
      </c>
      <c r="J357" s="141"/>
      <c r="K357" s="161" t="s">
        <v>20</v>
      </c>
      <c r="L357" s="148">
        <v>77.284403891979196</v>
      </c>
      <c r="M357" s="148">
        <v>19.25707924153733</v>
      </c>
      <c r="N357" s="148">
        <v>321.49183341079782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418.03331654431435</v>
      </c>
      <c r="U357" s="207" t="s">
        <v>20</v>
      </c>
      <c r="V357" s="199">
        <v>77.284403891979196</v>
      </c>
      <c r="W357" s="199">
        <v>0</v>
      </c>
      <c r="X357" s="199">
        <v>0</v>
      </c>
      <c r="Y357" s="199">
        <v>19.25707924153733</v>
      </c>
      <c r="Z357" s="199">
        <v>1.7355280339949846</v>
      </c>
      <c r="AA357" s="199">
        <v>0</v>
      </c>
      <c r="AB357" s="199">
        <v>0</v>
      </c>
      <c r="AC357" s="200">
        <v>319.75630537680286</v>
      </c>
      <c r="AD357" s="199">
        <v>0</v>
      </c>
      <c r="AE357" s="199">
        <v>0</v>
      </c>
      <c r="AF357" s="199">
        <v>0</v>
      </c>
      <c r="AG357" s="199">
        <v>319.75630537680286</v>
      </c>
      <c r="AH357" s="199">
        <v>0</v>
      </c>
      <c r="AI357" s="202">
        <f t="shared" si="147"/>
        <v>418.03331654431435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0</v>
      </c>
      <c r="C358" s="152">
        <v>0</v>
      </c>
      <c r="D358" s="152">
        <v>0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0</v>
      </c>
      <c r="J358" s="141"/>
      <c r="K358" s="155" t="s">
        <v>56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3" t="s">
        <v>56</v>
      </c>
      <c r="V358" s="204">
        <v>0</v>
      </c>
      <c r="W358" s="204">
        <v>0</v>
      </c>
      <c r="X358" s="204">
        <v>0</v>
      </c>
      <c r="Y358" s="204">
        <v>0</v>
      </c>
      <c r="Z358" s="204">
        <v>0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128.78816763479725</v>
      </c>
      <c r="C359" s="148">
        <v>128.76055303732696</v>
      </c>
      <c r="D359" s="148">
        <v>875.30267887847242</v>
      </c>
      <c r="E359" s="148">
        <v>0</v>
      </c>
      <c r="F359" s="315"/>
      <c r="G359" s="148">
        <v>0</v>
      </c>
      <c r="H359" s="160">
        <v>0</v>
      </c>
      <c r="I359" s="146">
        <f t="shared" si="145"/>
        <v>1132.8513995505966</v>
      </c>
      <c r="J359" s="141"/>
      <c r="K359" s="161" t="s">
        <v>18</v>
      </c>
      <c r="L359" s="148">
        <v>128.78816763479725</v>
      </c>
      <c r="M359" s="148">
        <v>128.76055303732696</v>
      </c>
      <c r="N359" s="148">
        <v>875.30267887847242</v>
      </c>
      <c r="O359" s="148">
        <v>0</v>
      </c>
      <c r="P359" s="148">
        <v>12.603881431100714</v>
      </c>
      <c r="Q359" s="148">
        <v>0</v>
      </c>
      <c r="R359" s="149">
        <v>0</v>
      </c>
      <c r="S359" s="150">
        <f t="shared" si="146"/>
        <v>1145.4552809816973</v>
      </c>
      <c r="U359" s="207" t="s">
        <v>18</v>
      </c>
      <c r="V359" s="199">
        <v>128.78816763479725</v>
      </c>
      <c r="W359" s="199">
        <v>0</v>
      </c>
      <c r="X359" s="199">
        <v>0</v>
      </c>
      <c r="Y359" s="199">
        <v>128.76055303732696</v>
      </c>
      <c r="Z359" s="199">
        <v>439.83203637279138</v>
      </c>
      <c r="AA359" s="199">
        <v>0</v>
      </c>
      <c r="AB359" s="199">
        <v>12.603881431100714</v>
      </c>
      <c r="AC359" s="200">
        <v>435.47064250568104</v>
      </c>
      <c r="AD359" s="199">
        <v>0</v>
      </c>
      <c r="AE359" s="199">
        <v>0</v>
      </c>
      <c r="AF359" s="199">
        <v>0</v>
      </c>
      <c r="AG359" s="199">
        <v>435.47064250568104</v>
      </c>
      <c r="AH359" s="199">
        <v>0</v>
      </c>
      <c r="AI359" s="202">
        <f t="shared" si="147"/>
        <v>1145.4552809816973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344.86413233016037</v>
      </c>
      <c r="C366" s="187">
        <f t="shared" ref="C366:I366" si="149">SUM(C345:C361)</f>
        <v>169.77917461903303</v>
      </c>
      <c r="D366" s="187">
        <f t="shared" si="149"/>
        <v>1205.3993945563152</v>
      </c>
      <c r="E366" s="187">
        <f t="shared" si="149"/>
        <v>760.87626928437271</v>
      </c>
      <c r="F366" s="187">
        <f t="shared" si="149"/>
        <v>0</v>
      </c>
      <c r="G366" s="187">
        <f t="shared" si="149"/>
        <v>65.465151405496798</v>
      </c>
      <c r="H366" s="189">
        <f t="shared" si="149"/>
        <v>0</v>
      </c>
      <c r="I366" s="146">
        <f t="shared" si="149"/>
        <v>2546.384122195378</v>
      </c>
      <c r="J366" s="141"/>
      <c r="K366" s="188" t="s">
        <v>22</v>
      </c>
      <c r="L366" s="187">
        <f>SUM(L345:L361)</f>
        <v>344.86413233016037</v>
      </c>
      <c r="M366" s="187">
        <f t="shared" ref="M366:S366" si="150">SUM(M345:M361)</f>
        <v>169.77917461903303</v>
      </c>
      <c r="N366" s="187">
        <f t="shared" si="150"/>
        <v>1205.3993945563152</v>
      </c>
      <c r="O366" s="187">
        <f t="shared" si="150"/>
        <v>760.87626928437271</v>
      </c>
      <c r="P366" s="187">
        <f t="shared" si="150"/>
        <v>231.2858369381072</v>
      </c>
      <c r="Q366" s="187">
        <f t="shared" si="150"/>
        <v>65.465151405496798</v>
      </c>
      <c r="R366" s="189">
        <f t="shared" si="150"/>
        <v>0</v>
      </c>
      <c r="S366" s="190">
        <f t="shared" si="150"/>
        <v>2777.6699591334855</v>
      </c>
      <c r="T366" s="133" t="str">
        <f>IF(ABS(S366-AI366)&gt;0.01,S366-AI366,"")</f>
        <v/>
      </c>
      <c r="U366" s="216" t="s">
        <v>59</v>
      </c>
      <c r="V366" s="217">
        <f>SUM(V345:V361)</f>
        <v>319.05480520041732</v>
      </c>
      <c r="W366" s="217">
        <f t="shared" ref="W366:AH366" si="151">SUM(W345:W361)</f>
        <v>25.80932712974306</v>
      </c>
      <c r="X366" s="217">
        <f t="shared" si="151"/>
        <v>65.465151405496798</v>
      </c>
      <c r="Y366" s="217">
        <f t="shared" si="151"/>
        <v>169.77917461903303</v>
      </c>
      <c r="Z366" s="217">
        <f t="shared" si="151"/>
        <v>447.6905082542857</v>
      </c>
      <c r="AA366" s="217">
        <f t="shared" si="151"/>
        <v>740.8057987755883</v>
      </c>
      <c r="AB366" s="217">
        <f t="shared" si="151"/>
        <v>231.2858369381072</v>
      </c>
      <c r="AC366" s="217">
        <f t="shared" si="151"/>
        <v>777.77935681081408</v>
      </c>
      <c r="AD366" s="218">
        <f t="shared" si="151"/>
        <v>0</v>
      </c>
      <c r="AE366" s="218">
        <f t="shared" si="151"/>
        <v>0</v>
      </c>
      <c r="AF366" s="218">
        <f t="shared" si="151"/>
        <v>0</v>
      </c>
      <c r="AG366" s="218">
        <f t="shared" si="151"/>
        <v>757.70888630202967</v>
      </c>
      <c r="AH366" s="218">
        <f t="shared" si="151"/>
        <v>20.070470508784446</v>
      </c>
      <c r="AI366" s="219">
        <f>SUM(V366:AC366)</f>
        <v>2777.6699591334855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0.13543287885129993</v>
      </c>
      <c r="C367" s="125">
        <f t="shared" ref="C367:H367" si="152">IF($I366=0,"-",C366/$I366)</f>
        <v>6.6674612498234184E-2</v>
      </c>
      <c r="D367" s="125">
        <f t="shared" si="152"/>
        <v>0.47337688923267163</v>
      </c>
      <c r="E367" s="125">
        <f t="shared" si="152"/>
        <v>0.29880655579503823</v>
      </c>
      <c r="F367" s="125">
        <f t="shared" si="152"/>
        <v>0</v>
      </c>
      <c r="G367" s="125">
        <f t="shared" si="152"/>
        <v>2.5709063622756052E-2</v>
      </c>
      <c r="H367" s="126">
        <f t="shared" si="152"/>
        <v>0</v>
      </c>
      <c r="I367" s="127">
        <f>SUM(B367:H367)</f>
        <v>1</v>
      </c>
      <c r="J367" s="133"/>
      <c r="K367" s="49" t="s">
        <v>108</v>
      </c>
      <c r="L367" s="102">
        <f t="shared" ref="L367:R367" si="153">IF($S366=0,"-",L366/$S366)</f>
        <v>0.12415590671461316</v>
      </c>
      <c r="M367" s="102">
        <f t="shared" si="153"/>
        <v>6.1122875329651077E-2</v>
      </c>
      <c r="N367" s="102">
        <f t="shared" si="153"/>
        <v>0.433960626096971</v>
      </c>
      <c r="O367" s="102">
        <f t="shared" si="153"/>
        <v>0.27392608930462481</v>
      </c>
      <c r="P367" s="102">
        <f t="shared" si="153"/>
        <v>8.3266133248695431E-2</v>
      </c>
      <c r="Q367" s="102">
        <f t="shared" si="153"/>
        <v>2.3568369305444457E-2</v>
      </c>
      <c r="R367" s="103">
        <f t="shared" si="153"/>
        <v>0</v>
      </c>
      <c r="S367" s="104">
        <f>SUM(L367:R367)</f>
        <v>1</v>
      </c>
      <c r="U367" s="77" t="s">
        <v>108</v>
      </c>
      <c r="V367" s="78">
        <f>+V366/$AI366</f>
        <v>0.11486418829253163</v>
      </c>
      <c r="W367" s="78">
        <f t="shared" ref="W367:AH367" si="154">+W366/$AI366</f>
        <v>9.2917184220815303E-3</v>
      </c>
      <c r="X367" s="78">
        <f t="shared" si="154"/>
        <v>2.3568369305444457E-2</v>
      </c>
      <c r="Y367" s="78">
        <f t="shared" si="154"/>
        <v>6.1122875329651077E-2</v>
      </c>
      <c r="Z367" s="78">
        <f t="shared" si="154"/>
        <v>0.1611748389264886</v>
      </c>
      <c r="AA367" s="78">
        <f t="shared" si="154"/>
        <v>0.26670043945994509</v>
      </c>
      <c r="AB367" s="78">
        <f t="shared" si="154"/>
        <v>8.3266133248695431E-2</v>
      </c>
      <c r="AC367" s="78">
        <f t="shared" si="154"/>
        <v>0.28001143701516218</v>
      </c>
      <c r="AD367" s="78">
        <f t="shared" si="154"/>
        <v>0</v>
      </c>
      <c r="AE367" s="78">
        <f t="shared" si="154"/>
        <v>0</v>
      </c>
      <c r="AF367" s="78">
        <f t="shared" si="154"/>
        <v>0</v>
      </c>
      <c r="AG367" s="78">
        <f t="shared" si="154"/>
        <v>0.27278578717048246</v>
      </c>
      <c r="AH367" s="78">
        <f t="shared" si="154"/>
        <v>7.2256498446797391E-3</v>
      </c>
      <c r="AI367" s="79">
        <f>SUM(V367:AC367)</f>
        <v>1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19.791093836452173</v>
      </c>
      <c r="C375" s="148">
        <v>0.307992641729251</v>
      </c>
      <c r="D375" s="148">
        <v>8.800889737413387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28.899976215594812</v>
      </c>
      <c r="J375" s="141"/>
      <c r="K375" s="161" t="s">
        <v>13</v>
      </c>
      <c r="L375" s="148">
        <v>19.791093836452173</v>
      </c>
      <c r="M375" s="148">
        <v>0.307992641729251</v>
      </c>
      <c r="N375" s="148">
        <v>8.800889737413387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28.899976215594812</v>
      </c>
      <c r="U375" s="207" t="s">
        <v>13</v>
      </c>
      <c r="V375" s="199">
        <v>19.791093836452173</v>
      </c>
      <c r="W375" s="199">
        <v>0</v>
      </c>
      <c r="X375" s="199">
        <v>0</v>
      </c>
      <c r="Y375" s="199">
        <v>0.307992641729251</v>
      </c>
      <c r="Z375" s="199">
        <v>8.800889737413387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28.899976215594812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1.0009552674753923</v>
      </c>
      <c r="C376" s="152">
        <v>0</v>
      </c>
      <c r="D376" s="152">
        <v>4.5042987036392601</v>
      </c>
      <c r="E376" s="152">
        <v>0</v>
      </c>
      <c r="F376" s="315"/>
      <c r="G376" s="152">
        <v>0</v>
      </c>
      <c r="H376" s="153">
        <v>0</v>
      </c>
      <c r="I376" s="154">
        <f t="shared" si="155"/>
        <v>5.5052539711146524</v>
      </c>
      <c r="J376" s="141"/>
      <c r="K376" s="155" t="s">
        <v>12</v>
      </c>
      <c r="L376" s="156">
        <v>1.0009552674753923</v>
      </c>
      <c r="M376" s="156">
        <v>0</v>
      </c>
      <c r="N376" s="156">
        <v>4.5042987036392601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5.5052539711146524</v>
      </c>
      <c r="U376" s="203" t="s">
        <v>53</v>
      </c>
      <c r="V376" s="204">
        <v>1.0009552674753923</v>
      </c>
      <c r="W376" s="204">
        <v>0</v>
      </c>
      <c r="X376" s="204">
        <v>0</v>
      </c>
      <c r="Y376" s="204">
        <v>0</v>
      </c>
      <c r="Z376" s="204">
        <v>4.5042987036392601</v>
      </c>
      <c r="AA376" s="204">
        <v>0</v>
      </c>
      <c r="AB376" s="204">
        <v>0</v>
      </c>
      <c r="AC376" s="205">
        <v>0</v>
      </c>
      <c r="AD376" s="204">
        <v>0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5.5052539711146524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1088.1756012426511</v>
      </c>
      <c r="F377" s="315"/>
      <c r="G377" s="148">
        <v>0</v>
      </c>
      <c r="H377" s="160">
        <v>0</v>
      </c>
      <c r="I377" s="146">
        <f t="shared" si="155"/>
        <v>1088.1756012426511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1088.1756012426511</v>
      </c>
      <c r="P377" s="148">
        <v>548.246488465021</v>
      </c>
      <c r="Q377" s="148">
        <v>0</v>
      </c>
      <c r="R377" s="149">
        <v>0</v>
      </c>
      <c r="S377" s="150">
        <f t="shared" si="156"/>
        <v>1636.4220897076721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1088.1756012426511</v>
      </c>
      <c r="AB377" s="199">
        <v>548.246488465021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157"/>
        <v>1636.4220897076721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5.7634540520305961</v>
      </c>
      <c r="F378" s="315"/>
      <c r="G378" s="152">
        <v>0</v>
      </c>
      <c r="H378" s="153">
        <v>0</v>
      </c>
      <c r="I378" s="154">
        <f t="shared" si="155"/>
        <v>5.7634540520305961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5.7634540520305961</v>
      </c>
      <c r="P378" s="156">
        <v>43.136998983660469</v>
      </c>
      <c r="Q378" s="156">
        <v>0</v>
      </c>
      <c r="R378" s="157">
        <v>0</v>
      </c>
      <c r="S378" s="158">
        <f t="shared" si="156"/>
        <v>48.900453035691065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0.65631199025231146</v>
      </c>
      <c r="AB378" s="204">
        <v>43.136998983660469</v>
      </c>
      <c r="AC378" s="205">
        <v>5.1071420617782843</v>
      </c>
      <c r="AD378" s="204">
        <v>0</v>
      </c>
      <c r="AE378" s="204">
        <v>0</v>
      </c>
      <c r="AF378" s="204">
        <v>0</v>
      </c>
      <c r="AG378" s="204">
        <v>0</v>
      </c>
      <c r="AH378" s="204">
        <v>5.1071420617782843</v>
      </c>
      <c r="AI378" s="206">
        <f t="shared" si="157"/>
        <v>48.900453035691065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0</v>
      </c>
      <c r="F379" s="315"/>
      <c r="G379" s="148">
        <v>0</v>
      </c>
      <c r="H379" s="160">
        <v>0</v>
      </c>
      <c r="I379" s="146">
        <f t="shared" si="155"/>
        <v>0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0</v>
      </c>
      <c r="AD379" s="199">
        <v>0</v>
      </c>
      <c r="AE379" s="199">
        <v>0</v>
      </c>
      <c r="AF379" s="199">
        <v>0</v>
      </c>
      <c r="AG379" s="199">
        <v>0</v>
      </c>
      <c r="AH379" s="199">
        <v>0</v>
      </c>
      <c r="AI379" s="202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0.25805899652336917</v>
      </c>
      <c r="C380" s="152">
        <v>0</v>
      </c>
      <c r="D380" s="152">
        <v>13.495312522733453</v>
      </c>
      <c r="E380" s="152">
        <v>0.17594931581138679</v>
      </c>
      <c r="F380" s="315"/>
      <c r="G380" s="152">
        <v>0</v>
      </c>
      <c r="H380" s="153">
        <v>0</v>
      </c>
      <c r="I380" s="154">
        <f t="shared" si="155"/>
        <v>13.929320835068209</v>
      </c>
      <c r="J380" s="141"/>
      <c r="K380" s="155" t="s">
        <v>14</v>
      </c>
      <c r="L380" s="156">
        <v>0.25805899652336917</v>
      </c>
      <c r="M380" s="156">
        <v>0</v>
      </c>
      <c r="N380" s="156">
        <v>13.495312522733453</v>
      </c>
      <c r="O380" s="156">
        <v>0.17594931581138679</v>
      </c>
      <c r="P380" s="156">
        <v>5.939649122806998E-3</v>
      </c>
      <c r="Q380" s="156">
        <v>0</v>
      </c>
      <c r="R380" s="157">
        <v>0</v>
      </c>
      <c r="S380" s="158">
        <f t="shared" si="156"/>
        <v>13.935260484191016</v>
      </c>
      <c r="U380" s="203" t="s">
        <v>14</v>
      </c>
      <c r="V380" s="204">
        <v>0.25805899652336917</v>
      </c>
      <c r="W380" s="204">
        <v>0</v>
      </c>
      <c r="X380" s="204">
        <v>0</v>
      </c>
      <c r="Y380" s="204">
        <v>0</v>
      </c>
      <c r="Z380" s="204">
        <v>13.495312522733453</v>
      </c>
      <c r="AA380" s="204">
        <v>0.15639939183234486</v>
      </c>
      <c r="AB380" s="204">
        <v>5.939649122806998E-3</v>
      </c>
      <c r="AC380" s="205">
        <v>1.9549923979041924E-2</v>
      </c>
      <c r="AD380" s="204">
        <v>0</v>
      </c>
      <c r="AE380" s="204">
        <v>0</v>
      </c>
      <c r="AF380" s="204">
        <v>0</v>
      </c>
      <c r="AG380" s="204">
        <v>0</v>
      </c>
      <c r="AH380" s="204">
        <v>1.9549923979041924E-2</v>
      </c>
      <c r="AI380" s="206">
        <f t="shared" si="157"/>
        <v>13.935260484191016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94.843916220960011</v>
      </c>
      <c r="C381" s="148">
        <v>0</v>
      </c>
      <c r="D381" s="148">
        <v>94.307438866244127</v>
      </c>
      <c r="E381" s="148">
        <v>1.0480486112556551</v>
      </c>
      <c r="F381" s="315"/>
      <c r="G381" s="148">
        <v>0.73074492049047679</v>
      </c>
      <c r="H381" s="160">
        <v>0</v>
      </c>
      <c r="I381" s="146">
        <f t="shared" si="155"/>
        <v>190.93014861895028</v>
      </c>
      <c r="J381" s="141"/>
      <c r="K381" s="161" t="s">
        <v>136</v>
      </c>
      <c r="L381" s="148">
        <v>94.843916220960011</v>
      </c>
      <c r="M381" s="148">
        <v>0</v>
      </c>
      <c r="N381" s="148">
        <v>94.307438866244127</v>
      </c>
      <c r="O381" s="148">
        <v>1.0480486112556551</v>
      </c>
      <c r="P381" s="148">
        <v>0.20299023956409401</v>
      </c>
      <c r="Q381" s="148">
        <v>0.73074492049047679</v>
      </c>
      <c r="R381" s="149">
        <v>0</v>
      </c>
      <c r="S381" s="150">
        <f t="shared" si="156"/>
        <v>191.13313885851437</v>
      </c>
      <c r="U381" s="207" t="s">
        <v>136</v>
      </c>
      <c r="V381" s="199">
        <v>94.369205989721152</v>
      </c>
      <c r="W381" s="199">
        <v>0.14345912549506312</v>
      </c>
      <c r="X381" s="199">
        <v>0.73074492049047679</v>
      </c>
      <c r="Y381" s="199">
        <v>0</v>
      </c>
      <c r="Z381" s="199">
        <v>92.065890030383756</v>
      </c>
      <c r="AA381" s="199">
        <v>0.87868714365726108</v>
      </c>
      <c r="AB381" s="199">
        <v>0.20299023956409401</v>
      </c>
      <c r="AC381" s="200">
        <v>2.7421614092025695</v>
      </c>
      <c r="AD381" s="199">
        <v>0.33125110574380928</v>
      </c>
      <c r="AE381" s="199">
        <v>0</v>
      </c>
      <c r="AF381" s="199">
        <v>0</v>
      </c>
      <c r="AG381" s="199">
        <v>2.2415488358603661</v>
      </c>
      <c r="AH381" s="199">
        <v>0.16936146759839393</v>
      </c>
      <c r="AI381" s="202">
        <f t="shared" si="157"/>
        <v>191.13313885851434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39.854111718038247</v>
      </c>
      <c r="C382" s="152">
        <v>3.0078115771015591E-2</v>
      </c>
      <c r="D382" s="152">
        <v>3.0654669316019674</v>
      </c>
      <c r="E382" s="152">
        <v>130.40884165749995</v>
      </c>
      <c r="F382" s="315"/>
      <c r="G382" s="152">
        <v>92.995890092818755</v>
      </c>
      <c r="H382" s="153">
        <v>1.2673363386663881E-2</v>
      </c>
      <c r="I382" s="154">
        <f t="shared" si="155"/>
        <v>266.36706187911659</v>
      </c>
      <c r="J382" s="141"/>
      <c r="K382" s="155" t="s">
        <v>21</v>
      </c>
      <c r="L382" s="156">
        <v>39.854111718038247</v>
      </c>
      <c r="M382" s="156">
        <v>3.0078115771015591E-2</v>
      </c>
      <c r="N382" s="156">
        <v>3.0654669316019674</v>
      </c>
      <c r="O382" s="156">
        <v>130.40884165749995</v>
      </c>
      <c r="P382" s="156">
        <v>5.308886041127491</v>
      </c>
      <c r="Q382" s="156">
        <v>92.995890092818755</v>
      </c>
      <c r="R382" s="157">
        <v>1.2673363386663881E-2</v>
      </c>
      <c r="S382" s="158">
        <f t="shared" si="156"/>
        <v>271.67594792024408</v>
      </c>
      <c r="U382" s="203" t="s">
        <v>21</v>
      </c>
      <c r="V382" s="204">
        <v>23.101479920110688</v>
      </c>
      <c r="W382" s="204">
        <v>16.734145585200881</v>
      </c>
      <c r="X382" s="204">
        <v>92.995890092818755</v>
      </c>
      <c r="Y382" s="204">
        <v>3.0078115771015591E-2</v>
      </c>
      <c r="Z382" s="204">
        <v>3.0654669316019674</v>
      </c>
      <c r="AA382" s="204">
        <v>126.41260912314561</v>
      </c>
      <c r="AB382" s="204">
        <v>5.308886041127491</v>
      </c>
      <c r="AC382" s="205">
        <v>4.0273921104676909</v>
      </c>
      <c r="AD382" s="204">
        <v>1.8486212726680391E-2</v>
      </c>
      <c r="AE382" s="204">
        <v>0</v>
      </c>
      <c r="AF382" s="204">
        <v>1.2673363386663881E-2</v>
      </c>
      <c r="AG382" s="204">
        <v>0</v>
      </c>
      <c r="AH382" s="204">
        <v>3.996232534354347</v>
      </c>
      <c r="AI382" s="206">
        <f t="shared" si="157"/>
        <v>271.67594792024414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23.457790247088866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23.457790247088866</v>
      </c>
      <c r="J383" s="141"/>
      <c r="K383" s="161" t="s">
        <v>20</v>
      </c>
      <c r="L383" s="148">
        <v>23.457790247088866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23.457790247088866</v>
      </c>
      <c r="U383" s="207" t="s">
        <v>20</v>
      </c>
      <c r="V383" s="199">
        <v>23.317922673213548</v>
      </c>
      <c r="W383" s="199">
        <v>3.4253283398036904E-2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0.10561429047728002</v>
      </c>
      <c r="AD383" s="199">
        <v>0.10561429047728002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23.457790247088866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0.2729729474180313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0.2729729474180313</v>
      </c>
      <c r="J384" s="141"/>
      <c r="K384" s="155" t="s">
        <v>56</v>
      </c>
      <c r="L384" s="156">
        <v>0.2729729474180313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0.2729729474180313</v>
      </c>
      <c r="U384" s="203" t="s">
        <v>56</v>
      </c>
      <c r="V384" s="204">
        <v>0.2729729474180313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0.2729729474180313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103.42377109527487</v>
      </c>
      <c r="C385" s="148">
        <v>0</v>
      </c>
      <c r="D385" s="148">
        <v>6.4147496762031189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109.83852077147799</v>
      </c>
      <c r="J385" s="141"/>
      <c r="K385" s="161" t="s">
        <v>18</v>
      </c>
      <c r="L385" s="148">
        <v>103.42377109527487</v>
      </c>
      <c r="M385" s="148">
        <v>0</v>
      </c>
      <c r="N385" s="148">
        <v>6.4147496762031189</v>
      </c>
      <c r="O385" s="148">
        <v>0</v>
      </c>
      <c r="P385" s="148">
        <v>88.474330577118053</v>
      </c>
      <c r="Q385" s="148">
        <v>0</v>
      </c>
      <c r="R385" s="149">
        <v>0</v>
      </c>
      <c r="S385" s="150">
        <f t="shared" si="156"/>
        <v>198.31285134859604</v>
      </c>
      <c r="U385" s="207" t="s">
        <v>18</v>
      </c>
      <c r="V385" s="199">
        <v>103.42377109527487</v>
      </c>
      <c r="W385" s="199">
        <v>0</v>
      </c>
      <c r="X385" s="199">
        <v>0</v>
      </c>
      <c r="Y385" s="199">
        <v>0</v>
      </c>
      <c r="Z385" s="199">
        <v>6.4147496762031189</v>
      </c>
      <c r="AA385" s="199">
        <v>0</v>
      </c>
      <c r="AB385" s="199">
        <v>88.474330577118053</v>
      </c>
      <c r="AC385" s="200">
        <v>0</v>
      </c>
      <c r="AD385" s="199">
        <v>0</v>
      </c>
      <c r="AE385" s="199">
        <v>0</v>
      </c>
      <c r="AF385" s="199">
        <v>0</v>
      </c>
      <c r="AG385" s="199">
        <v>0</v>
      </c>
      <c r="AH385" s="199">
        <v>0</v>
      </c>
      <c r="AI385" s="202">
        <f t="shared" si="157"/>
        <v>198.31285134859604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0.14559598440293633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0.14559598440293633</v>
      </c>
      <c r="J386" s="141"/>
      <c r="K386" s="155" t="s">
        <v>17</v>
      </c>
      <c r="L386" s="156">
        <v>0.14559598440293633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0.14559598440293633</v>
      </c>
      <c r="U386" s="203" t="s">
        <v>57</v>
      </c>
      <c r="V386" s="204">
        <v>0.14559598440293633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0.14559598440293633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0.90391838381781553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0.90391838381781553</v>
      </c>
      <c r="J387" s="141"/>
      <c r="K387" s="163" t="s">
        <v>60</v>
      </c>
      <c r="L387" s="148">
        <v>0.90391838381781553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0.90391838381781553</v>
      </c>
      <c r="U387" s="208" t="s">
        <v>58</v>
      </c>
      <c r="V387" s="199">
        <v>0.57191845406043118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0.3319999297573844</v>
      </c>
      <c r="AD387" s="201">
        <v>0.3319999297573844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0.90391838381781553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0.90391838381781553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0.90391838381781553</v>
      </c>
      <c r="J388" s="141"/>
      <c r="K388" s="168" t="s">
        <v>19</v>
      </c>
      <c r="L388" s="169">
        <v>0.90391838381781553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0.90391838381781553</v>
      </c>
      <c r="U388" s="209" t="s">
        <v>62</v>
      </c>
      <c r="V388" s="210">
        <v>0.57191845406043118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0.3319999297573844</v>
      </c>
      <c r="AD388" s="210">
        <v>0.3319999297573844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0.90391838381781553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283.95218469745174</v>
      </c>
      <c r="C392" s="187">
        <f t="shared" ref="C392:I392" si="159">SUM(C371:C387)</f>
        <v>0.33807075750026661</v>
      </c>
      <c r="D392" s="187">
        <f t="shared" si="159"/>
        <v>130.58815643783532</v>
      </c>
      <c r="E392" s="187">
        <f t="shared" si="159"/>
        <v>1225.5718948792485</v>
      </c>
      <c r="F392" s="187">
        <f t="shared" si="159"/>
        <v>0</v>
      </c>
      <c r="G392" s="187">
        <f t="shared" si="159"/>
        <v>93.726635013309235</v>
      </c>
      <c r="H392" s="189">
        <f t="shared" si="159"/>
        <v>1.2673363386663881E-2</v>
      </c>
      <c r="I392" s="146">
        <f t="shared" si="159"/>
        <v>1734.1896151487319</v>
      </c>
      <c r="J392" s="141"/>
      <c r="K392" s="188" t="s">
        <v>22</v>
      </c>
      <c r="L392" s="187">
        <f>SUM(L371:L387)</f>
        <v>283.95218469745174</v>
      </c>
      <c r="M392" s="187">
        <f t="shared" ref="M392:S392" si="160">SUM(M371:M387)</f>
        <v>0.33807075750026661</v>
      </c>
      <c r="N392" s="187">
        <f t="shared" si="160"/>
        <v>130.58815643783532</v>
      </c>
      <c r="O392" s="187">
        <f t="shared" si="160"/>
        <v>1225.5718948792485</v>
      </c>
      <c r="P392" s="187">
        <f t="shared" si="160"/>
        <v>685.37563395561381</v>
      </c>
      <c r="Q392" s="187">
        <f t="shared" si="160"/>
        <v>93.726635013309235</v>
      </c>
      <c r="R392" s="189">
        <f t="shared" si="160"/>
        <v>1.2673363386663881E-2</v>
      </c>
      <c r="S392" s="190">
        <f t="shared" si="160"/>
        <v>2419.5652491043461</v>
      </c>
      <c r="T392" s="133" t="str">
        <f>IF(ABS(S392-AI392)&gt;0.01,S392-AI392,"")</f>
        <v/>
      </c>
      <c r="U392" s="216" t="s">
        <v>59</v>
      </c>
      <c r="V392" s="217">
        <f>SUM(V371:V387)</f>
        <v>266.25297516465258</v>
      </c>
      <c r="W392" s="217">
        <f t="shared" ref="W392:AH392" si="161">SUM(W371:W387)</f>
        <v>16.911857994093982</v>
      </c>
      <c r="X392" s="217">
        <f t="shared" si="161"/>
        <v>93.726635013309235</v>
      </c>
      <c r="Y392" s="217">
        <f t="shared" si="161"/>
        <v>0.33807075750026661</v>
      </c>
      <c r="Z392" s="217">
        <f t="shared" si="161"/>
        <v>128.34660760197494</v>
      </c>
      <c r="AA392" s="217">
        <f t="shared" si="161"/>
        <v>1216.2796088915386</v>
      </c>
      <c r="AB392" s="217">
        <f t="shared" si="161"/>
        <v>685.37563395561381</v>
      </c>
      <c r="AC392" s="217">
        <f t="shared" si="161"/>
        <v>12.333859725662251</v>
      </c>
      <c r="AD392" s="218">
        <f t="shared" si="161"/>
        <v>0.78735153870515417</v>
      </c>
      <c r="AE392" s="218">
        <f t="shared" si="161"/>
        <v>0</v>
      </c>
      <c r="AF392" s="218">
        <f t="shared" si="161"/>
        <v>1.2673363386663881E-2</v>
      </c>
      <c r="AG392" s="218">
        <f t="shared" si="161"/>
        <v>2.2415488358603661</v>
      </c>
      <c r="AH392" s="218">
        <f t="shared" si="161"/>
        <v>9.2922859877100681</v>
      </c>
      <c r="AI392" s="219">
        <f>SUM(V392:AC392)</f>
        <v>2419.5652491043456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0.16373768024962987</v>
      </c>
      <c r="C393" s="125">
        <f t="shared" ref="C393:H393" si="162">IF($I392=0,"-",C392/$I392)</f>
        <v>1.9494451733945606E-4</v>
      </c>
      <c r="D393" s="125">
        <f t="shared" si="162"/>
        <v>7.5302121115882414E-2</v>
      </c>
      <c r="E393" s="125">
        <f t="shared" si="162"/>
        <v>0.70671158688384716</v>
      </c>
      <c r="F393" s="125">
        <f t="shared" si="162"/>
        <v>0</v>
      </c>
      <c r="G393" s="125">
        <f t="shared" si="162"/>
        <v>5.4046359287690013E-2</v>
      </c>
      <c r="H393" s="126">
        <f t="shared" si="162"/>
        <v>7.3079456109976515E-6</v>
      </c>
      <c r="I393" s="127">
        <f>SUM(B393:H393)</f>
        <v>0.99999999999999989</v>
      </c>
      <c r="J393" s="133"/>
      <c r="K393" s="49" t="s">
        <v>108</v>
      </c>
      <c r="L393" s="102">
        <f t="shared" ref="L393:R393" si="163">IF($S392=0,"-",L392/$S392)</f>
        <v>0.11735669653982786</v>
      </c>
      <c r="M393" s="102">
        <f t="shared" si="163"/>
        <v>1.3972376137630954E-4</v>
      </c>
      <c r="N393" s="102">
        <f t="shared" si="163"/>
        <v>5.3971744091702148E-2</v>
      </c>
      <c r="O393" s="102">
        <f t="shared" si="163"/>
        <v>0.50652566420059153</v>
      </c>
      <c r="P393" s="102">
        <f t="shared" si="163"/>
        <v>0.28326396000658394</v>
      </c>
      <c r="Q393" s="102">
        <f t="shared" si="163"/>
        <v>3.8736973531920314E-2</v>
      </c>
      <c r="R393" s="103">
        <f t="shared" si="163"/>
        <v>5.2378679977137211E-6</v>
      </c>
      <c r="S393" s="104">
        <f>SUM(L393:R393)</f>
        <v>0.99999999999999978</v>
      </c>
      <c r="U393" s="77" t="s">
        <v>108</v>
      </c>
      <c r="V393" s="78">
        <f>+V392/$AI392</f>
        <v>0.11004165945233833</v>
      </c>
      <c r="W393" s="78">
        <f t="shared" ref="W393:AH393" si="164">+W392/$AI392</f>
        <v>6.9896267523077843E-3</v>
      </c>
      <c r="X393" s="78">
        <f t="shared" si="164"/>
        <v>3.8736973531920321E-2</v>
      </c>
      <c r="Y393" s="78">
        <f t="shared" si="164"/>
        <v>1.3972376137630956E-4</v>
      </c>
      <c r="Z393" s="78">
        <f t="shared" si="164"/>
        <v>5.304531781049724E-2</v>
      </c>
      <c r="AA393" s="78">
        <f t="shared" si="164"/>
        <v>0.50268518666391437</v>
      </c>
      <c r="AB393" s="78">
        <f t="shared" si="164"/>
        <v>0.28326396000658399</v>
      </c>
      <c r="AC393" s="78">
        <f t="shared" si="164"/>
        <v>5.0975520210615917E-3</v>
      </c>
      <c r="AD393" s="78">
        <f t="shared" si="164"/>
        <v>3.254103351817478E-4</v>
      </c>
      <c r="AE393" s="78">
        <f t="shared" si="164"/>
        <v>0</v>
      </c>
      <c r="AF393" s="78">
        <f t="shared" si="164"/>
        <v>5.2378679977137219E-6</v>
      </c>
      <c r="AG393" s="78">
        <f t="shared" si="164"/>
        <v>9.2642628120490815E-4</v>
      </c>
      <c r="AH393" s="78">
        <f t="shared" si="164"/>
        <v>3.8404775366772228E-3</v>
      </c>
      <c r="AI393" s="79">
        <f>SUM(V393:AC393)</f>
        <v>0.99999999999999989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1.4611664335861272</v>
      </c>
      <c r="C401" s="148">
        <v>7.7887336545102812E-2</v>
      </c>
      <c r="D401" s="148">
        <v>0.47355500619422519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2.0126087763254552</v>
      </c>
      <c r="J401" s="141"/>
      <c r="K401" s="161" t="s">
        <v>13</v>
      </c>
      <c r="L401" s="148">
        <v>1.4611664335861272</v>
      </c>
      <c r="M401" s="148">
        <v>7.7887336545102812E-2</v>
      </c>
      <c r="N401" s="148">
        <v>0.47355500619422519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2.0126087763254552</v>
      </c>
      <c r="U401" s="207" t="s">
        <v>13</v>
      </c>
      <c r="V401" s="199">
        <v>1.4611664335861272</v>
      </c>
      <c r="W401" s="199">
        <v>0</v>
      </c>
      <c r="X401" s="199">
        <v>0</v>
      </c>
      <c r="Y401" s="199">
        <v>7.7887336545102812E-2</v>
      </c>
      <c r="Z401" s="199">
        <v>0.47355500619422519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2.0126087763254552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0.38636425398095109</v>
      </c>
      <c r="C402" s="152">
        <v>2.059510948725754E-2</v>
      </c>
      <c r="D402" s="152">
        <v>0.12521826568252589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0.53217762915073452</v>
      </c>
      <c r="J402" s="141"/>
      <c r="K402" s="155" t="s">
        <v>12</v>
      </c>
      <c r="L402" s="156">
        <v>0.38636425398095109</v>
      </c>
      <c r="M402" s="156">
        <v>2.059510948725754E-2</v>
      </c>
      <c r="N402" s="156">
        <v>0.12521826568252589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0.53217762915073452</v>
      </c>
      <c r="U402" s="203" t="s">
        <v>53</v>
      </c>
      <c r="V402" s="204">
        <v>0.38636425398095109</v>
      </c>
      <c r="W402" s="204">
        <v>0</v>
      </c>
      <c r="X402" s="204">
        <v>0</v>
      </c>
      <c r="Y402" s="204">
        <v>2.059510948725754E-2</v>
      </c>
      <c r="Z402" s="204">
        <v>0.12521826568252589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0.53217762915073452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0.79197517489281322</v>
      </c>
      <c r="F403" s="315"/>
      <c r="G403" s="148">
        <v>0</v>
      </c>
      <c r="H403" s="160">
        <v>0</v>
      </c>
      <c r="I403" s="146">
        <f t="shared" si="165"/>
        <v>0.79197517489281322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0.79197517489281322</v>
      </c>
      <c r="P403" s="148">
        <v>6.2527914650294996</v>
      </c>
      <c r="Q403" s="148">
        <v>0</v>
      </c>
      <c r="R403" s="149">
        <v>0</v>
      </c>
      <c r="S403" s="150">
        <f t="shared" si="166"/>
        <v>7.0447666399223126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0.79197517489281322</v>
      </c>
      <c r="AB403" s="199">
        <v>6.2527914650294996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7.0447666399223126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315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5.9111539760454335</v>
      </c>
      <c r="Q404" s="156">
        <v>0</v>
      </c>
      <c r="R404" s="157">
        <v>0</v>
      </c>
      <c r="S404" s="158">
        <f t="shared" si="166"/>
        <v>5.9111539760454335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0</v>
      </c>
      <c r="AB404" s="204">
        <v>5.9111539760454335</v>
      </c>
      <c r="AC404" s="205">
        <v>0</v>
      </c>
      <c r="AD404" s="204">
        <v>0</v>
      </c>
      <c r="AE404" s="204">
        <v>0</v>
      </c>
      <c r="AF404" s="204">
        <v>0</v>
      </c>
      <c r="AG404" s="204">
        <v>0</v>
      </c>
      <c r="AH404" s="204">
        <v>0</v>
      </c>
      <c r="AI404" s="206">
        <f t="shared" si="167"/>
        <v>5.9111539760454335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0</v>
      </c>
      <c r="C406" s="152">
        <v>0</v>
      </c>
      <c r="D406" s="152">
        <v>0</v>
      </c>
      <c r="E406" s="152">
        <v>5.2820689679461852E-2</v>
      </c>
      <c r="F406" s="315"/>
      <c r="G406" s="152">
        <v>0</v>
      </c>
      <c r="H406" s="153">
        <v>0</v>
      </c>
      <c r="I406" s="154">
        <f t="shared" si="165"/>
        <v>5.2820689679461852E-2</v>
      </c>
      <c r="J406" s="141"/>
      <c r="K406" s="155" t="s">
        <v>14</v>
      </c>
      <c r="L406" s="156">
        <v>0</v>
      </c>
      <c r="M406" s="156">
        <v>0</v>
      </c>
      <c r="N406" s="156">
        <v>0</v>
      </c>
      <c r="O406" s="156">
        <v>5.2820689679461852E-2</v>
      </c>
      <c r="P406" s="156">
        <v>0</v>
      </c>
      <c r="Q406" s="156">
        <v>0</v>
      </c>
      <c r="R406" s="157">
        <v>0</v>
      </c>
      <c r="S406" s="158">
        <f t="shared" si="166"/>
        <v>5.2820689679461852E-2</v>
      </c>
      <c r="U406" s="203" t="s">
        <v>14</v>
      </c>
      <c r="V406" s="204">
        <v>0</v>
      </c>
      <c r="W406" s="204">
        <v>0</v>
      </c>
      <c r="X406" s="204">
        <v>0</v>
      </c>
      <c r="Y406" s="204">
        <v>0</v>
      </c>
      <c r="Z406" s="204">
        <v>0</v>
      </c>
      <c r="AA406" s="204">
        <v>0</v>
      </c>
      <c r="AB406" s="204">
        <v>0</v>
      </c>
      <c r="AC406" s="205">
        <v>5.2820689679461852E-2</v>
      </c>
      <c r="AD406" s="204">
        <v>0</v>
      </c>
      <c r="AE406" s="204">
        <v>0</v>
      </c>
      <c r="AF406" s="204">
        <v>0</v>
      </c>
      <c r="AG406" s="204">
        <v>0</v>
      </c>
      <c r="AH406" s="204">
        <v>5.2820689679461852E-2</v>
      </c>
      <c r="AI406" s="206">
        <f t="shared" si="167"/>
        <v>5.2820689679461852E-2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28.175871329752486</v>
      </c>
      <c r="C407" s="148">
        <v>232.77972990610928</v>
      </c>
      <c r="D407" s="148">
        <v>159.75924034777196</v>
      </c>
      <c r="E407" s="148">
        <v>51.771695235389075</v>
      </c>
      <c r="F407" s="315"/>
      <c r="G407" s="148">
        <v>0</v>
      </c>
      <c r="H407" s="160">
        <v>0</v>
      </c>
      <c r="I407" s="146">
        <f t="shared" si="165"/>
        <v>472.48653681902283</v>
      </c>
      <c r="J407" s="141"/>
      <c r="K407" s="161" t="s">
        <v>136</v>
      </c>
      <c r="L407" s="148">
        <v>28.175871329752486</v>
      </c>
      <c r="M407" s="148">
        <v>232.77972990610928</v>
      </c>
      <c r="N407" s="148">
        <v>159.75924034777196</v>
      </c>
      <c r="O407" s="148">
        <v>51.771695235389075</v>
      </c>
      <c r="P407" s="148">
        <v>0</v>
      </c>
      <c r="Q407" s="148">
        <v>0</v>
      </c>
      <c r="R407" s="149">
        <v>0</v>
      </c>
      <c r="S407" s="150">
        <f t="shared" si="166"/>
        <v>472.48653681902283</v>
      </c>
      <c r="U407" s="207" t="s">
        <v>136</v>
      </c>
      <c r="V407" s="199">
        <v>28.175871329752486</v>
      </c>
      <c r="W407" s="199">
        <v>0</v>
      </c>
      <c r="X407" s="199">
        <v>0</v>
      </c>
      <c r="Y407" s="199">
        <v>232.77972990610928</v>
      </c>
      <c r="Z407" s="199">
        <v>159.75924034777196</v>
      </c>
      <c r="AA407" s="199">
        <v>51.771695235389075</v>
      </c>
      <c r="AB407" s="199">
        <v>0</v>
      </c>
      <c r="AC407" s="200">
        <v>0</v>
      </c>
      <c r="AD407" s="199">
        <v>0</v>
      </c>
      <c r="AE407" s="199">
        <v>0</v>
      </c>
      <c r="AF407" s="199">
        <v>0</v>
      </c>
      <c r="AG407" s="199">
        <v>0</v>
      </c>
      <c r="AH407" s="199">
        <v>0</v>
      </c>
      <c r="AI407" s="202">
        <f t="shared" si="167"/>
        <v>472.48653681902283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16.314760780445496</v>
      </c>
      <c r="C408" s="152">
        <v>1.9164737418103588</v>
      </c>
      <c r="D408" s="152">
        <v>11.282235637282369</v>
      </c>
      <c r="E408" s="152">
        <v>247.09039774962579</v>
      </c>
      <c r="F408" s="315"/>
      <c r="G408" s="152">
        <v>36.448001749280152</v>
      </c>
      <c r="H408" s="153">
        <v>0</v>
      </c>
      <c r="I408" s="154">
        <f t="shared" si="165"/>
        <v>313.05186965844416</v>
      </c>
      <c r="J408" s="141"/>
      <c r="K408" s="155" t="s">
        <v>21</v>
      </c>
      <c r="L408" s="156">
        <v>16.314760780445496</v>
      </c>
      <c r="M408" s="156">
        <v>1.9164737418103588</v>
      </c>
      <c r="N408" s="156">
        <v>11.282235637282369</v>
      </c>
      <c r="O408" s="156">
        <v>247.09039774962579</v>
      </c>
      <c r="P408" s="156">
        <v>0.48780151773200214</v>
      </c>
      <c r="Q408" s="156">
        <v>36.448001749280152</v>
      </c>
      <c r="R408" s="157">
        <v>0</v>
      </c>
      <c r="S408" s="158">
        <f t="shared" si="166"/>
        <v>313.53967117617617</v>
      </c>
      <c r="U408" s="203" t="s">
        <v>21</v>
      </c>
      <c r="V408" s="204">
        <v>4.1186161722117269</v>
      </c>
      <c r="W408" s="204">
        <v>8.8498780098458436</v>
      </c>
      <c r="X408" s="204">
        <v>36.448001749280152</v>
      </c>
      <c r="Y408" s="204">
        <v>1.9164737418103588</v>
      </c>
      <c r="Z408" s="204">
        <v>11.282235637282369</v>
      </c>
      <c r="AA408" s="204">
        <v>246.68732655761491</v>
      </c>
      <c r="AB408" s="204">
        <v>0.48780151773200214</v>
      </c>
      <c r="AC408" s="205">
        <v>3.7493377903988176</v>
      </c>
      <c r="AD408" s="204">
        <v>3.3462665983879272</v>
      </c>
      <c r="AE408" s="204">
        <v>0</v>
      </c>
      <c r="AF408" s="204">
        <v>0</v>
      </c>
      <c r="AG408" s="204">
        <v>0</v>
      </c>
      <c r="AH408" s="204">
        <v>0.40307119201089009</v>
      </c>
      <c r="AI408" s="206">
        <f t="shared" si="167"/>
        <v>313.53967117617623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1.8039983914063114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1.8039983914063114</v>
      </c>
      <c r="J409" s="141"/>
      <c r="K409" s="161" t="s">
        <v>20</v>
      </c>
      <c r="L409" s="148">
        <v>1.8039983914063114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1.8039983914063114</v>
      </c>
      <c r="U409" s="207" t="s">
        <v>20</v>
      </c>
      <c r="V409" s="199">
        <v>1.8039983914063114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</v>
      </c>
      <c r="AD409" s="199">
        <v>0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1.8039983914063114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2.6041527078722764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2.6041527078722764</v>
      </c>
      <c r="J411" s="141"/>
      <c r="K411" s="161" t="s">
        <v>18</v>
      </c>
      <c r="L411" s="148">
        <v>2.6041527078722764</v>
      </c>
      <c r="M411" s="148">
        <v>0</v>
      </c>
      <c r="N411" s="148">
        <v>0</v>
      </c>
      <c r="O411" s="148">
        <v>0</v>
      </c>
      <c r="P411" s="148">
        <v>0.3881564948518223</v>
      </c>
      <c r="Q411" s="148">
        <v>0</v>
      </c>
      <c r="R411" s="149">
        <v>0</v>
      </c>
      <c r="S411" s="150">
        <f t="shared" si="166"/>
        <v>2.9923092027240985</v>
      </c>
      <c r="U411" s="207" t="s">
        <v>18</v>
      </c>
      <c r="V411" s="199">
        <v>2.6041527078722764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0.3881564948518223</v>
      </c>
      <c r="AC411" s="200">
        <v>0</v>
      </c>
      <c r="AD411" s="199">
        <v>0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2.9923092027240985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2.9033315301212293E-3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2.9033315301212293E-3</v>
      </c>
      <c r="J413" s="141"/>
      <c r="K413" s="163" t="s">
        <v>60</v>
      </c>
      <c r="L413" s="148">
        <v>2.9033315301212293E-3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2.9033315301212293E-3</v>
      </c>
      <c r="U413" s="208" t="s">
        <v>58</v>
      </c>
      <c r="V413" s="199">
        <v>2.9033315301212293E-3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2.9033315301212293E-3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2.9033315301212293E-3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2.9033315301212293E-3</v>
      </c>
      <c r="J414" s="141"/>
      <c r="K414" s="168" t="s">
        <v>19</v>
      </c>
      <c r="L414" s="169">
        <v>2.9033315301212293E-3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2.9033315301212293E-3</v>
      </c>
      <c r="U414" s="209" t="s">
        <v>62</v>
      </c>
      <c r="V414" s="210">
        <v>2.9033315301212293E-3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2.9033315301212293E-3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50.749217228573769</v>
      </c>
      <c r="C418" s="187">
        <f t="shared" ref="C418:I418" si="169">SUM(C397:C413)</f>
        <v>234.79468609395201</v>
      </c>
      <c r="D418" s="187">
        <f t="shared" si="169"/>
        <v>171.6402492569311</v>
      </c>
      <c r="E418" s="187">
        <f t="shared" si="169"/>
        <v>299.70688884958713</v>
      </c>
      <c r="F418" s="187">
        <f t="shared" si="169"/>
        <v>0</v>
      </c>
      <c r="G418" s="187">
        <f t="shared" si="169"/>
        <v>36.448001749280152</v>
      </c>
      <c r="H418" s="189">
        <f t="shared" si="169"/>
        <v>0</v>
      </c>
      <c r="I418" s="146">
        <f t="shared" si="169"/>
        <v>793.33904317832412</v>
      </c>
      <c r="J418" s="141"/>
      <c r="K418" s="188" t="s">
        <v>22</v>
      </c>
      <c r="L418" s="187">
        <f>SUM(L397:L413)</f>
        <v>50.749217228573769</v>
      </c>
      <c r="M418" s="187">
        <f t="shared" ref="M418:S418" si="170">SUM(M397:M413)</f>
        <v>234.79468609395201</v>
      </c>
      <c r="N418" s="187">
        <f t="shared" si="170"/>
        <v>171.6402492569311</v>
      </c>
      <c r="O418" s="187">
        <f t="shared" si="170"/>
        <v>299.70688884958713</v>
      </c>
      <c r="P418" s="187">
        <f t="shared" si="170"/>
        <v>13.039903453658757</v>
      </c>
      <c r="Q418" s="187">
        <f t="shared" si="170"/>
        <v>36.448001749280152</v>
      </c>
      <c r="R418" s="189">
        <f t="shared" si="170"/>
        <v>0</v>
      </c>
      <c r="S418" s="190">
        <f t="shared" si="170"/>
        <v>806.37894663198301</v>
      </c>
      <c r="T418" s="133" t="str">
        <f>IF(ABS(S418-AI418)&gt;0.01,S418-AI418,"")</f>
        <v/>
      </c>
      <c r="U418" s="216" t="s">
        <v>59</v>
      </c>
      <c r="V418" s="217">
        <f>SUM(V397:V413)</f>
        <v>38.553072620339996</v>
      </c>
      <c r="W418" s="217">
        <f t="shared" ref="W418:AH418" si="171">SUM(W397:W413)</f>
        <v>8.8498780098458436</v>
      </c>
      <c r="X418" s="217">
        <f t="shared" si="171"/>
        <v>36.448001749280152</v>
      </c>
      <c r="Y418" s="217">
        <f t="shared" si="171"/>
        <v>234.79468609395201</v>
      </c>
      <c r="Z418" s="217">
        <f t="shared" si="171"/>
        <v>171.6402492569311</v>
      </c>
      <c r="AA418" s="217">
        <f t="shared" si="171"/>
        <v>299.25099696789681</v>
      </c>
      <c r="AB418" s="217">
        <f t="shared" si="171"/>
        <v>13.039903453658757</v>
      </c>
      <c r="AC418" s="217">
        <f t="shared" si="171"/>
        <v>3.8021584800782797</v>
      </c>
      <c r="AD418" s="218">
        <f t="shared" si="171"/>
        <v>3.3462665983879272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0.45589188169035194</v>
      </c>
      <c r="AI418" s="219">
        <f>SUM(V418:AC418)</f>
        <v>806.37894663198301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6.396914114457182E-2</v>
      </c>
      <c r="C419" s="125">
        <f t="shared" ref="C419:H419" si="172">IF($I418=0,"-",C418/$I418)</f>
        <v>0.29595755826324011</v>
      </c>
      <c r="D419" s="125">
        <f t="shared" si="172"/>
        <v>0.2163516982213497</v>
      </c>
      <c r="E419" s="125">
        <f t="shared" si="172"/>
        <v>0.37777907368441466</v>
      </c>
      <c r="F419" s="125">
        <f t="shared" si="172"/>
        <v>0</v>
      </c>
      <c r="G419" s="125">
        <f t="shared" si="172"/>
        <v>4.5942528686423782E-2</v>
      </c>
      <c r="H419" s="126">
        <f t="shared" si="172"/>
        <v>0</v>
      </c>
      <c r="I419" s="127">
        <f>SUM(B419:H419)</f>
        <v>1</v>
      </c>
      <c r="J419" s="133"/>
      <c r="K419" s="49" t="s">
        <v>108</v>
      </c>
      <c r="L419" s="102">
        <f t="shared" ref="L419:R419" si="173">IF($S418=0,"-",L418/$S418)</f>
        <v>6.2934700168622834E-2</v>
      </c>
      <c r="M419" s="102">
        <f t="shared" si="173"/>
        <v>0.29117164712028143</v>
      </c>
      <c r="N419" s="102">
        <f t="shared" si="173"/>
        <v>0.21285308845651776</v>
      </c>
      <c r="O419" s="102">
        <f t="shared" si="173"/>
        <v>0.37167003193892661</v>
      </c>
      <c r="P419" s="102">
        <f t="shared" si="173"/>
        <v>1.6170937383872371E-2</v>
      </c>
      <c r="Q419" s="102">
        <f t="shared" si="173"/>
        <v>4.5199594931778858E-2</v>
      </c>
      <c r="R419" s="103">
        <f t="shared" si="173"/>
        <v>0</v>
      </c>
      <c r="S419" s="104">
        <f>SUM(L419:R419)</f>
        <v>0.99999999999999989</v>
      </c>
      <c r="U419" s="77" t="s">
        <v>108</v>
      </c>
      <c r="V419" s="78">
        <f>+V418/$AI418</f>
        <v>4.781011803614825E-2</v>
      </c>
      <c r="W419" s="78">
        <f t="shared" ref="W419:AH419" si="174">+W418/$AI418</f>
        <v>1.0974837632863908E-2</v>
      </c>
      <c r="X419" s="78">
        <f t="shared" si="174"/>
        <v>4.5199594931778858E-2</v>
      </c>
      <c r="Y419" s="78">
        <f t="shared" si="174"/>
        <v>0.29117164712028143</v>
      </c>
      <c r="Z419" s="78">
        <f t="shared" si="174"/>
        <v>0.21285308845651776</v>
      </c>
      <c r="AA419" s="78">
        <f t="shared" si="174"/>
        <v>0.37110467506348432</v>
      </c>
      <c r="AB419" s="78">
        <f t="shared" si="174"/>
        <v>1.6170937383872371E-2</v>
      </c>
      <c r="AC419" s="78">
        <f t="shared" si="174"/>
        <v>4.7151013750530331E-3</v>
      </c>
      <c r="AD419" s="78">
        <f t="shared" si="174"/>
        <v>4.1497444996106822E-3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5.653568754423506E-4</v>
      </c>
      <c r="AI419" s="79">
        <f>SUM(V419:AC419)</f>
        <v>0.99999999999999989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3.7429007581704528</v>
      </c>
      <c r="C427" s="148">
        <v>0</v>
      </c>
      <c r="D427" s="148">
        <v>1.1637132094853135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4.9066139676557663</v>
      </c>
      <c r="J427" s="141"/>
      <c r="K427" s="161" t="s">
        <v>13</v>
      </c>
      <c r="L427" s="148">
        <v>3.7429007581704528</v>
      </c>
      <c r="M427" s="148">
        <v>0</v>
      </c>
      <c r="N427" s="148">
        <v>1.1637132094853135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4.9066139676557663</v>
      </c>
      <c r="U427" s="207" t="s">
        <v>13</v>
      </c>
      <c r="V427" s="199">
        <v>3.7429007581704528</v>
      </c>
      <c r="W427" s="199">
        <v>0</v>
      </c>
      <c r="X427" s="199">
        <v>0</v>
      </c>
      <c r="Y427" s="199">
        <v>0</v>
      </c>
      <c r="Z427" s="199">
        <v>1.1637132094853135</v>
      </c>
      <c r="AA427" s="199">
        <v>0</v>
      </c>
      <c r="AB427" s="199">
        <v>0</v>
      </c>
      <c r="AC427" s="200">
        <v>0</v>
      </c>
      <c r="AD427" s="201">
        <v>0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4.9066139676557663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0.46338422323172468</v>
      </c>
      <c r="C428" s="152">
        <v>0</v>
      </c>
      <c r="D428" s="152">
        <v>0</v>
      </c>
      <c r="E428" s="152">
        <v>0</v>
      </c>
      <c r="F428" s="315"/>
      <c r="G428" s="152">
        <v>0</v>
      </c>
      <c r="H428" s="153">
        <v>0</v>
      </c>
      <c r="I428" s="154">
        <f t="shared" si="175"/>
        <v>0.46338422323172468</v>
      </c>
      <c r="J428" s="141"/>
      <c r="K428" s="155" t="s">
        <v>12</v>
      </c>
      <c r="L428" s="156">
        <v>0.46338422323172468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0.46338422323172468</v>
      </c>
      <c r="U428" s="203" t="s">
        <v>53</v>
      </c>
      <c r="V428" s="204">
        <v>0.39387658974696599</v>
      </c>
      <c r="W428" s="204">
        <v>0</v>
      </c>
      <c r="X428" s="204">
        <v>0</v>
      </c>
      <c r="Y428" s="204">
        <v>0</v>
      </c>
      <c r="Z428" s="204">
        <v>0</v>
      </c>
      <c r="AA428" s="204">
        <v>0</v>
      </c>
      <c r="AB428" s="204">
        <v>0</v>
      </c>
      <c r="AC428" s="205">
        <v>6.9507633484758705E-2</v>
      </c>
      <c r="AD428" s="204">
        <v>6.9507633484758705E-2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0.46338422323172468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1.1205425500681852</v>
      </c>
      <c r="F429" s="315"/>
      <c r="G429" s="148">
        <v>0</v>
      </c>
      <c r="H429" s="160">
        <v>0</v>
      </c>
      <c r="I429" s="146">
        <f t="shared" si="175"/>
        <v>1.1205425500681852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1.1205425500681852</v>
      </c>
      <c r="P429" s="148">
        <v>39.895787829746226</v>
      </c>
      <c r="Q429" s="148">
        <v>0</v>
      </c>
      <c r="R429" s="149">
        <v>0</v>
      </c>
      <c r="S429" s="150">
        <f t="shared" si="176"/>
        <v>41.016330379814413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3.0725315354867128E-2</v>
      </c>
      <c r="AB429" s="199">
        <v>39.895787829746226</v>
      </c>
      <c r="AC429" s="200">
        <v>1.0898172347133179</v>
      </c>
      <c r="AD429" s="199">
        <v>0</v>
      </c>
      <c r="AE429" s="199">
        <v>0</v>
      </c>
      <c r="AF429" s="199">
        <v>0</v>
      </c>
      <c r="AG429" s="199">
        <v>0</v>
      </c>
      <c r="AH429" s="199">
        <v>1.0898172347133179</v>
      </c>
      <c r="AI429" s="202">
        <f t="shared" si="177"/>
        <v>41.016330379814406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0.71430287243375967</v>
      </c>
      <c r="Q430" s="156">
        <v>0</v>
      </c>
      <c r="R430" s="157">
        <v>0</v>
      </c>
      <c r="S430" s="158">
        <f t="shared" si="176"/>
        <v>0.71430287243375967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0.71430287243375967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0.71430287243375967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0.10308025944304963</v>
      </c>
      <c r="C432" s="152">
        <v>0</v>
      </c>
      <c r="D432" s="152">
        <v>1.3505388173574824</v>
      </c>
      <c r="E432" s="152">
        <v>0.13006854555177602</v>
      </c>
      <c r="F432" s="315"/>
      <c r="G432" s="152">
        <v>0</v>
      </c>
      <c r="H432" s="153">
        <v>0</v>
      </c>
      <c r="I432" s="154">
        <f t="shared" si="175"/>
        <v>1.583687622352308</v>
      </c>
      <c r="J432" s="141"/>
      <c r="K432" s="155" t="s">
        <v>14</v>
      </c>
      <c r="L432" s="156">
        <v>0.10308025944304963</v>
      </c>
      <c r="M432" s="156">
        <v>0</v>
      </c>
      <c r="N432" s="156">
        <v>1.3505388173574824</v>
      </c>
      <c r="O432" s="156">
        <v>0.13006854555177602</v>
      </c>
      <c r="P432" s="156">
        <v>3.5057988165680481E-2</v>
      </c>
      <c r="Q432" s="156">
        <v>0</v>
      </c>
      <c r="R432" s="157">
        <v>0</v>
      </c>
      <c r="S432" s="158">
        <f t="shared" si="176"/>
        <v>1.6187456105179885</v>
      </c>
      <c r="U432" s="203" t="s">
        <v>14</v>
      </c>
      <c r="V432" s="204">
        <v>0.10308025944304963</v>
      </c>
      <c r="W432" s="204">
        <v>0</v>
      </c>
      <c r="X432" s="204">
        <v>0</v>
      </c>
      <c r="Y432" s="204">
        <v>0</v>
      </c>
      <c r="Z432" s="204">
        <v>1.3505388173574824</v>
      </c>
      <c r="AA432" s="204">
        <v>9.3709326766408772E-3</v>
      </c>
      <c r="AB432" s="204">
        <v>3.5057988165680481E-2</v>
      </c>
      <c r="AC432" s="205">
        <v>0.12069761287513514</v>
      </c>
      <c r="AD432" s="204">
        <v>0</v>
      </c>
      <c r="AE432" s="204">
        <v>0</v>
      </c>
      <c r="AF432" s="204">
        <v>0</v>
      </c>
      <c r="AG432" s="204">
        <v>0</v>
      </c>
      <c r="AH432" s="204">
        <v>0.12069761287513514</v>
      </c>
      <c r="AI432" s="206">
        <f t="shared" si="177"/>
        <v>1.6187456105179885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28.657657617315117</v>
      </c>
      <c r="C433" s="148">
        <v>21.202029233712068</v>
      </c>
      <c r="D433" s="148">
        <v>43.351251445248643</v>
      </c>
      <c r="E433" s="148">
        <v>5.4310816195936384</v>
      </c>
      <c r="F433" s="315"/>
      <c r="G433" s="148">
        <v>0</v>
      </c>
      <c r="H433" s="160">
        <v>0</v>
      </c>
      <c r="I433" s="146">
        <f t="shared" si="175"/>
        <v>98.642019915869469</v>
      </c>
      <c r="J433" s="141"/>
      <c r="K433" s="161" t="s">
        <v>136</v>
      </c>
      <c r="L433" s="148">
        <v>28.657657617315117</v>
      </c>
      <c r="M433" s="148">
        <v>21.202029233712068</v>
      </c>
      <c r="N433" s="148">
        <v>43.351251445248643</v>
      </c>
      <c r="O433" s="148">
        <v>5.4310816195936384</v>
      </c>
      <c r="P433" s="148">
        <v>0</v>
      </c>
      <c r="Q433" s="148">
        <v>0</v>
      </c>
      <c r="R433" s="149">
        <v>0</v>
      </c>
      <c r="S433" s="150">
        <f t="shared" si="176"/>
        <v>98.642019915869469</v>
      </c>
      <c r="U433" s="207" t="s">
        <v>136</v>
      </c>
      <c r="V433" s="199">
        <v>27.543668716932558</v>
      </c>
      <c r="W433" s="199">
        <v>1.1034970381628892</v>
      </c>
      <c r="X433" s="199">
        <v>0</v>
      </c>
      <c r="Y433" s="199">
        <v>21.202029233712068</v>
      </c>
      <c r="Z433" s="199">
        <v>39.581031615028699</v>
      </c>
      <c r="AA433" s="199">
        <v>5.4310816195936384</v>
      </c>
      <c r="AB433" s="199">
        <v>0</v>
      </c>
      <c r="AC433" s="200">
        <v>3.7807116924396196</v>
      </c>
      <c r="AD433" s="199">
        <v>1.049186221966957E-2</v>
      </c>
      <c r="AE433" s="199">
        <v>0</v>
      </c>
      <c r="AF433" s="199">
        <v>0</v>
      </c>
      <c r="AG433" s="199">
        <v>3.7702198302199461</v>
      </c>
      <c r="AH433" s="199">
        <v>0</v>
      </c>
      <c r="AI433" s="202">
        <f t="shared" si="177"/>
        <v>98.642019915869483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17.584761023061905</v>
      </c>
      <c r="C434" s="152">
        <v>2.7222365897942331</v>
      </c>
      <c r="D434" s="152">
        <v>23.151642178000156</v>
      </c>
      <c r="E434" s="152">
        <v>213.86463075564819</v>
      </c>
      <c r="F434" s="315"/>
      <c r="G434" s="152">
        <v>24.368403117430002</v>
      </c>
      <c r="H434" s="153">
        <v>0</v>
      </c>
      <c r="I434" s="154">
        <f t="shared" si="175"/>
        <v>281.69167366393447</v>
      </c>
      <c r="J434" s="141"/>
      <c r="K434" s="155" t="s">
        <v>21</v>
      </c>
      <c r="L434" s="156">
        <v>17.584761023061905</v>
      </c>
      <c r="M434" s="156">
        <v>2.7222365897942331</v>
      </c>
      <c r="N434" s="156">
        <v>23.151642178000156</v>
      </c>
      <c r="O434" s="156">
        <v>213.86463075564819</v>
      </c>
      <c r="P434" s="156">
        <v>1.3176801922430372</v>
      </c>
      <c r="Q434" s="156">
        <v>24.368403117430002</v>
      </c>
      <c r="R434" s="157">
        <v>0</v>
      </c>
      <c r="S434" s="158">
        <f t="shared" si="176"/>
        <v>283.00935385617748</v>
      </c>
      <c r="U434" s="203" t="s">
        <v>21</v>
      </c>
      <c r="V434" s="204">
        <v>3.0303890705695404</v>
      </c>
      <c r="W434" s="204">
        <v>14.554371952492366</v>
      </c>
      <c r="X434" s="204">
        <v>24.368403117430002</v>
      </c>
      <c r="Y434" s="204">
        <v>2.7222365897942331</v>
      </c>
      <c r="Z434" s="204">
        <v>23.076867144952367</v>
      </c>
      <c r="AA434" s="204">
        <v>213.2254371564816</v>
      </c>
      <c r="AB434" s="204">
        <v>1.3176801922430372</v>
      </c>
      <c r="AC434" s="205">
        <v>0.71396863221438323</v>
      </c>
      <c r="AD434" s="204">
        <v>0</v>
      </c>
      <c r="AE434" s="204">
        <v>1.0609746355780904E-2</v>
      </c>
      <c r="AF434" s="204">
        <v>0</v>
      </c>
      <c r="AG434" s="204">
        <v>7.4775033047790096E-2</v>
      </c>
      <c r="AH434" s="204">
        <v>0.6285838528108123</v>
      </c>
      <c r="AI434" s="206">
        <f t="shared" si="177"/>
        <v>283.00935385617754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8.484331353857641</v>
      </c>
      <c r="C435" s="148">
        <v>0.68621906881277051</v>
      </c>
      <c r="D435" s="148">
        <v>10.411769049950504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19.582319472620917</v>
      </c>
      <c r="J435" s="141"/>
      <c r="K435" s="161" t="s">
        <v>20</v>
      </c>
      <c r="L435" s="148">
        <v>8.484331353857641</v>
      </c>
      <c r="M435" s="148">
        <v>0.68621906881277051</v>
      </c>
      <c r="N435" s="148">
        <v>10.411769049950504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19.582319472620917</v>
      </c>
      <c r="U435" s="207" t="s">
        <v>20</v>
      </c>
      <c r="V435" s="199">
        <v>8.4587856406755186</v>
      </c>
      <c r="W435" s="199">
        <v>0</v>
      </c>
      <c r="X435" s="199">
        <v>0</v>
      </c>
      <c r="Y435" s="199">
        <v>0.68621906881277051</v>
      </c>
      <c r="Z435" s="199">
        <v>9.6753070482125132</v>
      </c>
      <c r="AA435" s="199">
        <v>0</v>
      </c>
      <c r="AB435" s="199">
        <v>0</v>
      </c>
      <c r="AC435" s="200">
        <v>0.76200771492011099</v>
      </c>
      <c r="AD435" s="199">
        <v>2.5545713182122502E-2</v>
      </c>
      <c r="AE435" s="199">
        <v>0</v>
      </c>
      <c r="AF435" s="199">
        <v>0</v>
      </c>
      <c r="AG435" s="199">
        <v>0.73646200173798981</v>
      </c>
      <c r="AH435" s="199">
        <v>0</v>
      </c>
      <c r="AI435" s="202">
        <f t="shared" si="177"/>
        <v>19.58231947262091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1.2945530509122198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1.2945530509122198</v>
      </c>
      <c r="J436" s="141"/>
      <c r="K436" s="155" t="s">
        <v>56</v>
      </c>
      <c r="L436" s="156">
        <v>1.2945530509122198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1.2945530509122198</v>
      </c>
      <c r="U436" s="203" t="s">
        <v>56</v>
      </c>
      <c r="V436" s="204">
        <v>1.2945530509122198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1.2945530509122198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24.7797416611862</v>
      </c>
      <c r="C437" s="148">
        <v>0</v>
      </c>
      <c r="D437" s="148">
        <v>0</v>
      </c>
      <c r="E437" s="148">
        <v>3.0661097668511609E-2</v>
      </c>
      <c r="F437" s="315"/>
      <c r="G437" s="148">
        <v>0</v>
      </c>
      <c r="H437" s="160">
        <v>0</v>
      </c>
      <c r="I437" s="146">
        <f t="shared" si="175"/>
        <v>24.81040275885471</v>
      </c>
      <c r="J437" s="141"/>
      <c r="K437" s="161" t="s">
        <v>18</v>
      </c>
      <c r="L437" s="148">
        <v>24.7797416611862</v>
      </c>
      <c r="M437" s="148">
        <v>0</v>
      </c>
      <c r="N437" s="148">
        <v>0</v>
      </c>
      <c r="O437" s="148">
        <v>3.0661097668511609E-2</v>
      </c>
      <c r="P437" s="148">
        <v>2.2597332922840812</v>
      </c>
      <c r="Q437" s="148">
        <v>0</v>
      </c>
      <c r="R437" s="149">
        <v>0</v>
      </c>
      <c r="S437" s="150">
        <f t="shared" si="176"/>
        <v>27.070136051138793</v>
      </c>
      <c r="U437" s="207" t="s">
        <v>18</v>
      </c>
      <c r="V437" s="199">
        <v>24.7797416611862</v>
      </c>
      <c r="W437" s="199">
        <v>0</v>
      </c>
      <c r="X437" s="199">
        <v>0</v>
      </c>
      <c r="Y437" s="199">
        <v>0</v>
      </c>
      <c r="Z437" s="199">
        <v>0</v>
      </c>
      <c r="AA437" s="199">
        <v>0</v>
      </c>
      <c r="AB437" s="199">
        <v>2.2597332922840812</v>
      </c>
      <c r="AC437" s="200">
        <v>3.0661097668511609E-2</v>
      </c>
      <c r="AD437" s="199">
        <v>0</v>
      </c>
      <c r="AE437" s="199">
        <v>0</v>
      </c>
      <c r="AF437" s="199">
        <v>0</v>
      </c>
      <c r="AG437" s="199">
        <v>0</v>
      </c>
      <c r="AH437" s="199">
        <v>3.0661097668511609E-2</v>
      </c>
      <c r="AI437" s="202">
        <f t="shared" si="177"/>
        <v>27.070136051138793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5.3758680050226877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5.3758680050226877</v>
      </c>
      <c r="J438" s="141"/>
      <c r="K438" s="155" t="s">
        <v>17</v>
      </c>
      <c r="L438" s="156">
        <v>5.3758680050226877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5.3758680050226877</v>
      </c>
      <c r="U438" s="203" t="s">
        <v>57</v>
      </c>
      <c r="V438" s="204">
        <v>5.3758680050226877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5.3758680050226877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0.38055986926629037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0.38055986926629037</v>
      </c>
      <c r="J439" s="141"/>
      <c r="K439" s="163" t="s">
        <v>60</v>
      </c>
      <c r="L439" s="148">
        <v>0.38055986926629037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0.38055986926629037</v>
      </c>
      <c r="U439" s="208" t="s">
        <v>58</v>
      </c>
      <c r="V439" s="199">
        <v>0.38055986926629037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0.38055986926629037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0.38055986926629037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0.38055986926629037</v>
      </c>
      <c r="J440" s="141"/>
      <c r="K440" s="168" t="s">
        <v>19</v>
      </c>
      <c r="L440" s="169">
        <v>0.38055986926629037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0.38055986926629037</v>
      </c>
      <c r="U440" s="209" t="s">
        <v>62</v>
      </c>
      <c r="V440" s="210">
        <v>0.38055986926629037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0.38055986926629037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90.866837821467286</v>
      </c>
      <c r="C444" s="187">
        <f t="shared" ref="C444:I444" si="179">SUM(C423:C439)</f>
        <v>24.610484892319072</v>
      </c>
      <c r="D444" s="187">
        <f t="shared" si="179"/>
        <v>79.4289147000421</v>
      </c>
      <c r="E444" s="187">
        <f t="shared" si="179"/>
        <v>220.57698456853029</v>
      </c>
      <c r="F444" s="187">
        <f t="shared" si="179"/>
        <v>0</v>
      </c>
      <c r="G444" s="187">
        <f t="shared" si="179"/>
        <v>24.368403117430002</v>
      </c>
      <c r="H444" s="189">
        <f t="shared" si="179"/>
        <v>0</v>
      </c>
      <c r="I444" s="146">
        <f t="shared" si="179"/>
        <v>439.85162509978869</v>
      </c>
      <c r="J444" s="141"/>
      <c r="K444" s="188" t="s">
        <v>22</v>
      </c>
      <c r="L444" s="187">
        <f>SUM(L423:L439)</f>
        <v>90.866837821467286</v>
      </c>
      <c r="M444" s="187">
        <f t="shared" ref="M444:S444" si="180">SUM(M423:M439)</f>
        <v>24.610484892319072</v>
      </c>
      <c r="N444" s="187">
        <f t="shared" si="180"/>
        <v>79.4289147000421</v>
      </c>
      <c r="O444" s="187">
        <f t="shared" si="180"/>
        <v>220.57698456853029</v>
      </c>
      <c r="P444" s="187">
        <f t="shared" si="180"/>
        <v>44.222562174872792</v>
      </c>
      <c r="Q444" s="187">
        <f t="shared" si="180"/>
        <v>24.368403117430002</v>
      </c>
      <c r="R444" s="189">
        <f t="shared" si="180"/>
        <v>0</v>
      </c>
      <c r="S444" s="190">
        <f t="shared" si="180"/>
        <v>484.07418727466148</v>
      </c>
      <c r="T444" s="133" t="str">
        <f>IF(ABS(S444-AI444)&gt;0.01,S444-AI444,"")</f>
        <v/>
      </c>
      <c r="U444" s="216" t="s">
        <v>59</v>
      </c>
      <c r="V444" s="217">
        <f>SUM(V423:V439)</f>
        <v>75.103423621925486</v>
      </c>
      <c r="W444" s="217">
        <f t="shared" ref="W444:AH444" si="181">SUM(W423:W439)</f>
        <v>15.657868990655254</v>
      </c>
      <c r="X444" s="217">
        <f t="shared" si="181"/>
        <v>24.368403117430002</v>
      </c>
      <c r="Y444" s="217">
        <f t="shared" si="181"/>
        <v>24.610484892319072</v>
      </c>
      <c r="Z444" s="217">
        <f t="shared" si="181"/>
        <v>74.84745783503638</v>
      </c>
      <c r="AA444" s="217">
        <f t="shared" si="181"/>
        <v>218.69661502410676</v>
      </c>
      <c r="AB444" s="217">
        <f t="shared" si="181"/>
        <v>44.222562174872792</v>
      </c>
      <c r="AC444" s="217">
        <f t="shared" si="181"/>
        <v>6.5673716183158373</v>
      </c>
      <c r="AD444" s="218">
        <f t="shared" si="181"/>
        <v>0.10554520888655078</v>
      </c>
      <c r="AE444" s="218">
        <f t="shared" si="181"/>
        <v>1.0609746355780904E-2</v>
      </c>
      <c r="AF444" s="218">
        <f t="shared" si="181"/>
        <v>0</v>
      </c>
      <c r="AG444" s="218">
        <f t="shared" si="181"/>
        <v>4.5814568650057259</v>
      </c>
      <c r="AH444" s="218">
        <f t="shared" si="181"/>
        <v>1.8697597980677769</v>
      </c>
      <c r="AI444" s="219">
        <f>SUM(V444:AC444)</f>
        <v>484.07418727466165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0.20658520427394675</v>
      </c>
      <c r="C445" s="125">
        <f t="shared" ref="C445:H445" si="182">IF($I444=0,"-",C444/$I444)</f>
        <v>5.595178803019249E-2</v>
      </c>
      <c r="D445" s="125">
        <f t="shared" si="182"/>
        <v>0.18058115547946912</v>
      </c>
      <c r="E445" s="125">
        <f t="shared" si="182"/>
        <v>0.50148043563210254</v>
      </c>
      <c r="F445" s="125">
        <f t="shared" si="182"/>
        <v>0</v>
      </c>
      <c r="G445" s="125">
        <f t="shared" si="182"/>
        <v>5.540141658428923E-2</v>
      </c>
      <c r="H445" s="126">
        <f t="shared" si="182"/>
        <v>0</v>
      </c>
      <c r="I445" s="127">
        <f>SUM(B445:H445)</f>
        <v>1.0000000000000002</v>
      </c>
      <c r="J445" s="133"/>
      <c r="K445" s="49" t="s">
        <v>108</v>
      </c>
      <c r="L445" s="102">
        <f t="shared" ref="L445:R445" si="183">IF($S444=0,"-",L444/$S444)</f>
        <v>0.18771262796111426</v>
      </c>
      <c r="M445" s="102">
        <f t="shared" si="183"/>
        <v>5.0840316503708127E-2</v>
      </c>
      <c r="N445" s="102">
        <f t="shared" si="183"/>
        <v>0.16408417715314882</v>
      </c>
      <c r="O445" s="102">
        <f t="shared" si="183"/>
        <v>0.45566772690438029</v>
      </c>
      <c r="P445" s="102">
        <f t="shared" si="183"/>
        <v>9.1354927276428216E-2</v>
      </c>
      <c r="Q445" s="102">
        <f t="shared" si="183"/>
        <v>5.0340224201220383E-2</v>
      </c>
      <c r="R445" s="103">
        <f t="shared" si="183"/>
        <v>0</v>
      </c>
      <c r="S445" s="104">
        <f>SUM(L445:R445)</f>
        <v>1</v>
      </c>
      <c r="U445" s="77" t="s">
        <v>108</v>
      </c>
      <c r="V445" s="78">
        <f>+V444/$AI444</f>
        <v>0.15514858175925031</v>
      </c>
      <c r="W445" s="78">
        <f t="shared" ref="W445:AH445" si="184">+W444/$AI444</f>
        <v>3.234601100878582E-2</v>
      </c>
      <c r="X445" s="78">
        <f t="shared" si="184"/>
        <v>5.034022420122037E-2</v>
      </c>
      <c r="Y445" s="78">
        <f t="shared" si="184"/>
        <v>5.0840316503708113E-2</v>
      </c>
      <c r="Z445" s="78">
        <f t="shared" si="184"/>
        <v>0.15461980787785376</v>
      </c>
      <c r="AA445" s="78">
        <f t="shared" si="184"/>
        <v>0.45178326127110602</v>
      </c>
      <c r="AB445" s="78">
        <f t="shared" si="184"/>
        <v>9.1354927276428188E-2</v>
      </c>
      <c r="AC445" s="78">
        <f t="shared" si="184"/>
        <v>1.3566870101647329E-2</v>
      </c>
      <c r="AD445" s="78">
        <f t="shared" si="184"/>
        <v>2.1803519307809089E-4</v>
      </c>
      <c r="AE445" s="78">
        <f t="shared" si="184"/>
        <v>2.1917604025766775E-5</v>
      </c>
      <c r="AF445" s="78">
        <f t="shared" si="184"/>
        <v>0</v>
      </c>
      <c r="AG445" s="78">
        <f t="shared" si="184"/>
        <v>9.4643692752950422E-3</v>
      </c>
      <c r="AH445" s="78">
        <f t="shared" si="184"/>
        <v>3.8625480292484239E-3</v>
      </c>
      <c r="AI445" s="79">
        <f>SUM(V445:AC445)</f>
        <v>1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0.27802122246512351</v>
      </c>
      <c r="G449" s="325"/>
      <c r="H449" s="327"/>
      <c r="I449" s="146">
        <f>SUM(B449:H449)</f>
        <v>0.27802122246512351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175.32646101545606</v>
      </c>
      <c r="G455" s="328"/>
      <c r="H455" s="330"/>
      <c r="I455" s="146">
        <f t="shared" si="185"/>
        <v>175.32646101545606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521.88582492428384</v>
      </c>
      <c r="G460" s="328"/>
      <c r="H460" s="330"/>
      <c r="I460" s="154">
        <f t="shared" si="185"/>
        <v>521.88582492428384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0</v>
      </c>
      <c r="G462" s="328"/>
      <c r="H462" s="330"/>
      <c r="I462" s="154">
        <f t="shared" si="185"/>
        <v>0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10.340579082717307</v>
      </c>
      <c r="G463" s="328"/>
      <c r="H463" s="330"/>
      <c r="I463" s="146">
        <f t="shared" si="185"/>
        <v>10.340579082717307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707.83088624492234</v>
      </c>
      <c r="G470" s="187">
        <f t="shared" si="187"/>
        <v>0</v>
      </c>
      <c r="H470" s="189">
        <f t="shared" si="187"/>
        <v>0</v>
      </c>
      <c r="I470" s="146">
        <f t="shared" si="187"/>
        <v>707.83088624492234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39358.002366523455</v>
      </c>
      <c r="G481" s="328"/>
      <c r="H481" s="330"/>
      <c r="I481" s="146">
        <f t="shared" si="191"/>
        <v>39358.002366523455</v>
      </c>
      <c r="J481" s="141"/>
      <c r="K481" s="161" t="s">
        <v>54</v>
      </c>
      <c r="L481" s="328"/>
      <c r="M481" s="329"/>
      <c r="N481" s="329"/>
      <c r="O481" s="330"/>
      <c r="P481" s="148">
        <v>22150.475978759288</v>
      </c>
      <c r="Q481" s="328"/>
      <c r="R481" s="335"/>
      <c r="S481" s="150">
        <f t="shared" si="192"/>
        <v>22150.475978759288</v>
      </c>
    </row>
    <row r="482" spans="1:19" ht="15">
      <c r="A482" s="151" t="s">
        <v>11</v>
      </c>
      <c r="B482" s="328"/>
      <c r="C482" s="329"/>
      <c r="D482" s="329"/>
      <c r="E482" s="330"/>
      <c r="F482" s="152">
        <v>9836.509898453487</v>
      </c>
      <c r="G482" s="328"/>
      <c r="H482" s="330"/>
      <c r="I482" s="154">
        <f t="shared" si="191"/>
        <v>9836.509898453487</v>
      </c>
      <c r="J482" s="141"/>
      <c r="K482" s="155" t="s">
        <v>11</v>
      </c>
      <c r="L482" s="328"/>
      <c r="M482" s="329"/>
      <c r="N482" s="329"/>
      <c r="O482" s="330"/>
      <c r="P482" s="156">
        <v>3656.6642201215391</v>
      </c>
      <c r="Q482" s="328"/>
      <c r="R482" s="335"/>
      <c r="S482" s="158">
        <f t="shared" si="192"/>
        <v>3656.6642201215391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11.649254927744767</v>
      </c>
      <c r="G484" s="328"/>
      <c r="H484" s="330"/>
      <c r="I484" s="154">
        <f t="shared" si="191"/>
        <v>11.649254927744767</v>
      </c>
      <c r="J484" s="141"/>
      <c r="K484" s="155" t="s">
        <v>14</v>
      </c>
      <c r="L484" s="328"/>
      <c r="M484" s="329"/>
      <c r="N484" s="329"/>
      <c r="O484" s="330"/>
      <c r="P484" s="156">
        <v>5.0604983688054217</v>
      </c>
      <c r="Q484" s="328"/>
      <c r="R484" s="335"/>
      <c r="S484" s="158">
        <f t="shared" si="192"/>
        <v>5.0604983688054217</v>
      </c>
    </row>
    <row r="485" spans="1:19" ht="15">
      <c r="A485" s="159" t="s">
        <v>136</v>
      </c>
      <c r="B485" s="328"/>
      <c r="C485" s="329"/>
      <c r="D485" s="329"/>
      <c r="E485" s="330"/>
      <c r="F485" s="148">
        <v>69.572738165226042</v>
      </c>
      <c r="G485" s="328"/>
      <c r="H485" s="330"/>
      <c r="I485" s="146">
        <f t="shared" si="191"/>
        <v>69.572738165226042</v>
      </c>
      <c r="J485" s="141"/>
      <c r="K485" s="161" t="s">
        <v>136</v>
      </c>
      <c r="L485" s="328"/>
      <c r="M485" s="329"/>
      <c r="N485" s="329"/>
      <c r="O485" s="330"/>
      <c r="P485" s="148">
        <v>6.9167189601384962</v>
      </c>
      <c r="Q485" s="328"/>
      <c r="R485" s="335"/>
      <c r="S485" s="150">
        <f t="shared" si="192"/>
        <v>6.9167189601384962</v>
      </c>
    </row>
    <row r="486" spans="1:19" ht="15">
      <c r="A486" s="151" t="s">
        <v>21</v>
      </c>
      <c r="B486" s="328"/>
      <c r="C486" s="329"/>
      <c r="D486" s="329"/>
      <c r="E486" s="330"/>
      <c r="F486" s="152">
        <v>968.84963429570882</v>
      </c>
      <c r="G486" s="328"/>
      <c r="H486" s="330"/>
      <c r="I486" s="154">
        <f t="shared" si="191"/>
        <v>968.84963429570882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3015.8110413431436</v>
      </c>
      <c r="G489" s="328"/>
      <c r="H489" s="330"/>
      <c r="I489" s="146">
        <f t="shared" si="191"/>
        <v>3015.8110413431436</v>
      </c>
      <c r="J489" s="141"/>
      <c r="K489" s="161" t="s">
        <v>18</v>
      </c>
      <c r="L489" s="328"/>
      <c r="M489" s="329"/>
      <c r="N489" s="329"/>
      <c r="O489" s="330"/>
      <c r="P489" s="148">
        <v>1715.8609508837649</v>
      </c>
      <c r="Q489" s="328"/>
      <c r="R489" s="335"/>
      <c r="S489" s="150">
        <f t="shared" si="192"/>
        <v>1715.8609508837649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53260.394933708762</v>
      </c>
      <c r="G496" s="187">
        <f t="shared" si="193"/>
        <v>0</v>
      </c>
      <c r="H496" s="189">
        <f t="shared" si="193"/>
        <v>0</v>
      </c>
      <c r="I496" s="146">
        <f t="shared" si="193"/>
        <v>53260.394933708762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27534.978367093539</v>
      </c>
      <c r="Q496" s="187">
        <f t="shared" si="194"/>
        <v>0</v>
      </c>
      <c r="R496" s="189">
        <f t="shared" si="194"/>
        <v>0</v>
      </c>
      <c r="S496" s="190">
        <f t="shared" si="194"/>
        <v>27534.978367093539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3326.3966966040007</v>
      </c>
      <c r="G511" s="328"/>
      <c r="H511" s="330"/>
      <c r="I511" s="146">
        <f t="shared" si="197"/>
        <v>3326.3966966040007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3326.3966966040007</v>
      </c>
      <c r="G522" s="187">
        <f t="shared" si="199"/>
        <v>0</v>
      </c>
      <c r="H522" s="189">
        <f t="shared" si="199"/>
        <v>0</v>
      </c>
      <c r="I522" s="146">
        <f t="shared" si="199"/>
        <v>3326.3966966040007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0.47535534345932223</v>
      </c>
      <c r="G533" s="328"/>
      <c r="H533" s="330"/>
      <c r="I533" s="146">
        <f t="shared" si="203"/>
        <v>0.47535534345932223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6.9625862333839939E-2</v>
      </c>
      <c r="G534" s="328"/>
      <c r="H534" s="330"/>
      <c r="I534" s="154">
        <f t="shared" si="203"/>
        <v>6.9625862333839939E-2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0.54498120579316223</v>
      </c>
      <c r="G548" s="187">
        <f t="shared" si="205"/>
        <v>0</v>
      </c>
      <c r="H548" s="189">
        <f t="shared" si="205"/>
        <v>0</v>
      </c>
      <c r="I548" s="146">
        <f t="shared" si="205"/>
        <v>0.54498120579316223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10.961698892341863</v>
      </c>
      <c r="G560" s="328"/>
      <c r="H560" s="330"/>
      <c r="I560" s="154">
        <f t="shared" si="209"/>
        <v>10.961698892341863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1672.2481736790769</v>
      </c>
      <c r="G561" s="328"/>
      <c r="H561" s="330"/>
      <c r="I561" s="146">
        <f t="shared" si="209"/>
        <v>1672.2481736790769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1683.2098725714188</v>
      </c>
      <c r="G574" s="187">
        <f t="shared" si="211"/>
        <v>0</v>
      </c>
      <c r="H574" s="189">
        <f t="shared" si="211"/>
        <v>0</v>
      </c>
      <c r="I574" s="146">
        <f t="shared" si="211"/>
        <v>1683.2098725714188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0.27802122246512351</v>
      </c>
      <c r="Q579" s="144">
        <v>0</v>
      </c>
      <c r="R579" s="196">
        <v>0</v>
      </c>
      <c r="S579" s="197">
        <f>SUM(L579:R579)</f>
        <v>0.27802122246512351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25.189679255721263</v>
      </c>
      <c r="C583" s="148">
        <v>3.051094836921628</v>
      </c>
      <c r="D583" s="148">
        <v>0.6578829277525976</v>
      </c>
      <c r="E583" s="148">
        <v>1.4672657323532077</v>
      </c>
      <c r="F583" s="315"/>
      <c r="G583" s="148">
        <v>0</v>
      </c>
      <c r="H583" s="160">
        <v>0</v>
      </c>
      <c r="I583" s="146">
        <f t="shared" si="215"/>
        <v>30.365922752748698</v>
      </c>
      <c r="J583" s="141"/>
      <c r="K583" s="161" t="s">
        <v>13</v>
      </c>
      <c r="L583" s="148">
        <v>25.189679255721263</v>
      </c>
      <c r="M583" s="148">
        <v>3.051094836921628</v>
      </c>
      <c r="N583" s="148">
        <v>0.6578829277525976</v>
      </c>
      <c r="O583" s="148">
        <v>1.4672657323532077</v>
      </c>
      <c r="P583" s="148">
        <v>0</v>
      </c>
      <c r="Q583" s="148">
        <v>0</v>
      </c>
      <c r="R583" s="149">
        <v>0</v>
      </c>
      <c r="S583" s="150">
        <f t="shared" si="216"/>
        <v>30.365922752748698</v>
      </c>
    </row>
    <row r="584" spans="1:19" ht="15">
      <c r="A584" s="151" t="s">
        <v>12</v>
      </c>
      <c r="B584" s="152">
        <v>641.69247820268288</v>
      </c>
      <c r="C584" s="152">
        <v>9.7382255307193635</v>
      </c>
      <c r="D584" s="152">
        <v>11.514453984963943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662.94515771836609</v>
      </c>
      <c r="J584" s="141"/>
      <c r="K584" s="155" t="s">
        <v>12</v>
      </c>
      <c r="L584" s="156">
        <v>641.69247820268288</v>
      </c>
      <c r="M584" s="156">
        <v>9.7382255307193635</v>
      </c>
      <c r="N584" s="156">
        <v>11.514453984963943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662.94515771836609</v>
      </c>
    </row>
    <row r="585" spans="1:19" ht="15">
      <c r="A585" s="159" t="s">
        <v>54</v>
      </c>
      <c r="B585" s="148">
        <v>0</v>
      </c>
      <c r="C585" s="148">
        <v>0</v>
      </c>
      <c r="D585" s="148">
        <v>0.45069942771216492</v>
      </c>
      <c r="E585" s="148">
        <v>210.24436696186791</v>
      </c>
      <c r="F585" s="315"/>
      <c r="G585" s="148">
        <v>0</v>
      </c>
      <c r="H585" s="160">
        <v>0</v>
      </c>
      <c r="I585" s="146">
        <f t="shared" si="215"/>
        <v>210.69506638958006</v>
      </c>
      <c r="J585" s="141"/>
      <c r="K585" s="161" t="s">
        <v>54</v>
      </c>
      <c r="L585" s="148">
        <v>0</v>
      </c>
      <c r="M585" s="148">
        <v>0</v>
      </c>
      <c r="N585" s="148">
        <v>0.45069942771216492</v>
      </c>
      <c r="O585" s="148">
        <v>210.24436696186791</v>
      </c>
      <c r="P585" s="148">
        <v>2589.1176962377349</v>
      </c>
      <c r="Q585" s="148">
        <v>0</v>
      </c>
      <c r="R585" s="149">
        <v>0</v>
      </c>
      <c r="S585" s="150">
        <f t="shared" si="216"/>
        <v>2799.8127626273149</v>
      </c>
    </row>
    <row r="586" spans="1:19" ht="15">
      <c r="A586" s="151" t="s">
        <v>11</v>
      </c>
      <c r="B586" s="152">
        <v>0</v>
      </c>
      <c r="C586" s="152">
        <v>0</v>
      </c>
      <c r="D586" s="152">
        <v>5.8546834863537581E-2</v>
      </c>
      <c r="E586" s="152">
        <v>1.7117636134542689</v>
      </c>
      <c r="F586" s="315"/>
      <c r="G586" s="152">
        <v>0</v>
      </c>
      <c r="H586" s="153">
        <v>0</v>
      </c>
      <c r="I586" s="154">
        <f t="shared" si="215"/>
        <v>1.7703104483178065</v>
      </c>
      <c r="J586" s="141"/>
      <c r="K586" s="155" t="s">
        <v>11</v>
      </c>
      <c r="L586" s="156">
        <v>0</v>
      </c>
      <c r="M586" s="156">
        <v>0</v>
      </c>
      <c r="N586" s="156">
        <v>5.8546834863537581E-2</v>
      </c>
      <c r="O586" s="156">
        <v>1.7117636134542689</v>
      </c>
      <c r="P586" s="156">
        <v>241.84801152045171</v>
      </c>
      <c r="Q586" s="156">
        <v>0</v>
      </c>
      <c r="R586" s="157">
        <v>0</v>
      </c>
      <c r="S586" s="158">
        <f t="shared" si="216"/>
        <v>243.61832196876952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1672.2481736790769</v>
      </c>
      <c r="Q587" s="148">
        <v>0</v>
      </c>
      <c r="R587" s="149">
        <v>0</v>
      </c>
      <c r="S587" s="150">
        <f t="shared" si="216"/>
        <v>1672.2481736790769</v>
      </c>
    </row>
    <row r="588" spans="1:19" ht="15">
      <c r="A588" s="151" t="s">
        <v>14</v>
      </c>
      <c r="B588" s="152">
        <v>37.861070185828282</v>
      </c>
      <c r="C588" s="152">
        <v>0.20514243607655874</v>
      </c>
      <c r="D588" s="152">
        <v>4.8051911075690876</v>
      </c>
      <c r="E588" s="152">
        <v>0.65503078029971018</v>
      </c>
      <c r="F588" s="315"/>
      <c r="G588" s="152">
        <v>0</v>
      </c>
      <c r="H588" s="153">
        <v>0</v>
      </c>
      <c r="I588" s="154">
        <f t="shared" si="215"/>
        <v>43.526434509773637</v>
      </c>
      <c r="J588" s="141"/>
      <c r="K588" s="155" t="s">
        <v>14</v>
      </c>
      <c r="L588" s="156">
        <v>37.861070185828282</v>
      </c>
      <c r="M588" s="156">
        <v>0.20514243607655874</v>
      </c>
      <c r="N588" s="156">
        <v>4.8051911075690876</v>
      </c>
      <c r="O588" s="156">
        <v>0.65503078029971018</v>
      </c>
      <c r="P588" s="156">
        <v>0</v>
      </c>
      <c r="Q588" s="156">
        <v>0</v>
      </c>
      <c r="R588" s="157">
        <v>0</v>
      </c>
      <c r="S588" s="158">
        <f t="shared" si="216"/>
        <v>43.526434509773637</v>
      </c>
    </row>
    <row r="589" spans="1:19" ht="15">
      <c r="A589" s="159" t="s">
        <v>136</v>
      </c>
      <c r="B589" s="148">
        <v>462.06586254163284</v>
      </c>
      <c r="C589" s="148">
        <v>72.815473084646641</v>
      </c>
      <c r="D589" s="148">
        <v>14.20128889480868</v>
      </c>
      <c r="E589" s="148">
        <v>11.182370769420922</v>
      </c>
      <c r="F589" s="315"/>
      <c r="G589" s="148">
        <v>0</v>
      </c>
      <c r="H589" s="160">
        <v>0</v>
      </c>
      <c r="I589" s="146">
        <f t="shared" si="215"/>
        <v>560.26499529050909</v>
      </c>
      <c r="J589" s="141"/>
      <c r="K589" s="161" t="s">
        <v>136</v>
      </c>
      <c r="L589" s="148">
        <v>462.06586254163284</v>
      </c>
      <c r="M589" s="148">
        <v>72.815473084646641</v>
      </c>
      <c r="N589" s="148">
        <v>14.20128889480868</v>
      </c>
      <c r="O589" s="148">
        <v>11.182370769420922</v>
      </c>
      <c r="P589" s="148">
        <v>3326.3966966040007</v>
      </c>
      <c r="Q589" s="148">
        <v>0</v>
      </c>
      <c r="R589" s="149">
        <v>0</v>
      </c>
      <c r="S589" s="150">
        <f t="shared" si="216"/>
        <v>3886.6616918945097</v>
      </c>
    </row>
    <row r="590" spans="1:19" ht="15">
      <c r="A590" s="151" t="s">
        <v>21</v>
      </c>
      <c r="B590" s="152">
        <v>1059.8770914133831</v>
      </c>
      <c r="C590" s="152">
        <v>0</v>
      </c>
      <c r="D590" s="152">
        <v>2337.5902702551975</v>
      </c>
      <c r="E590" s="152">
        <v>515.11937173281217</v>
      </c>
      <c r="F590" s="315"/>
      <c r="G590" s="152">
        <v>1601.5142199421155</v>
      </c>
      <c r="H590" s="153">
        <v>0.4169270783282405</v>
      </c>
      <c r="I590" s="154">
        <f t="shared" si="215"/>
        <v>5514.5178804218367</v>
      </c>
      <c r="J590" s="141"/>
      <c r="K590" s="155" t="s">
        <v>21</v>
      </c>
      <c r="L590" s="156">
        <v>1059.8770914133831</v>
      </c>
      <c r="M590" s="156">
        <v>0</v>
      </c>
      <c r="N590" s="156">
        <v>2337.5902702551975</v>
      </c>
      <c r="O590" s="156">
        <v>515.11937173281217</v>
      </c>
      <c r="P590" s="156">
        <v>1450.2704375890412</v>
      </c>
      <c r="Q590" s="156">
        <v>1601.5142199421155</v>
      </c>
      <c r="R590" s="157">
        <v>0.4169270783282405</v>
      </c>
      <c r="S590" s="158">
        <f t="shared" si="216"/>
        <v>6964.7883180108774</v>
      </c>
    </row>
    <row r="591" spans="1:19" ht="15">
      <c r="A591" s="159" t="s">
        <v>20</v>
      </c>
      <c r="B591" s="148">
        <v>2095.2662706631086</v>
      </c>
      <c r="C591" s="148">
        <v>13.283614246935494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2108.5498849100441</v>
      </c>
      <c r="J591" s="141"/>
      <c r="K591" s="161" t="s">
        <v>20</v>
      </c>
      <c r="L591" s="148">
        <v>2095.2662706631086</v>
      </c>
      <c r="M591" s="148">
        <v>13.283614246935494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2108.5498849100441</v>
      </c>
    </row>
    <row r="592" spans="1:19" ht="15">
      <c r="A592" s="151" t="s">
        <v>56</v>
      </c>
      <c r="B592" s="152">
        <v>26.354475181595074</v>
      </c>
      <c r="C592" s="152">
        <v>0</v>
      </c>
      <c r="D592" s="152">
        <v>4.6850496045822743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31.039524786177349</v>
      </c>
      <c r="J592" s="141"/>
      <c r="K592" s="155" t="s">
        <v>56</v>
      </c>
      <c r="L592" s="156">
        <v>26.354475181595074</v>
      </c>
      <c r="M592" s="156">
        <v>0</v>
      </c>
      <c r="N592" s="156">
        <v>4.6850496045822743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31.039524786177349</v>
      </c>
    </row>
    <row r="593" spans="1:85" ht="15">
      <c r="A593" s="159" t="s">
        <v>18</v>
      </c>
      <c r="B593" s="148">
        <v>499.71093536124425</v>
      </c>
      <c r="C593" s="148">
        <v>0</v>
      </c>
      <c r="D593" s="148">
        <v>30.821779807116741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530.53271516836094</v>
      </c>
      <c r="J593" s="141"/>
      <c r="K593" s="161" t="s">
        <v>18</v>
      </c>
      <c r="L593" s="148">
        <v>499.71093536124425</v>
      </c>
      <c r="M593" s="148">
        <v>0</v>
      </c>
      <c r="N593" s="148">
        <v>30.821779807116741</v>
      </c>
      <c r="O593" s="148">
        <v>0</v>
      </c>
      <c r="P593" s="148">
        <v>161.80709840856483</v>
      </c>
      <c r="Q593" s="148">
        <v>0</v>
      </c>
      <c r="R593" s="149">
        <v>0</v>
      </c>
      <c r="S593" s="150">
        <f t="shared" si="216"/>
        <v>692.33981357692574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1460.6650612803166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1460.6650612803166</v>
      </c>
      <c r="J595" s="141"/>
      <c r="K595" s="163" t="s">
        <v>60</v>
      </c>
      <c r="L595" s="148">
        <v>1460.6650612803166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1460.6650612803166</v>
      </c>
    </row>
    <row r="596" spans="1:85">
      <c r="A596" s="164" t="s">
        <v>19</v>
      </c>
      <c r="B596" s="165">
        <v>1460.6650612803166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1460.6650612803166</v>
      </c>
      <c r="J596" s="141"/>
      <c r="K596" s="168" t="s">
        <v>19</v>
      </c>
      <c r="L596" s="169">
        <v>1460.6650612803166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1460.6650612803166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6308.6829240855132</v>
      </c>
      <c r="C600" s="187">
        <f t="shared" ref="C600:I600" si="217">SUM(C579:C595)</f>
        <v>99.093550135299694</v>
      </c>
      <c r="D600" s="187">
        <f t="shared" si="217"/>
        <v>2404.7851628445665</v>
      </c>
      <c r="E600" s="187">
        <f t="shared" si="217"/>
        <v>740.3801695902082</v>
      </c>
      <c r="F600" s="187">
        <f t="shared" si="217"/>
        <v>0</v>
      </c>
      <c r="G600" s="187">
        <f t="shared" si="217"/>
        <v>1601.5142199421155</v>
      </c>
      <c r="H600" s="189">
        <f t="shared" si="217"/>
        <v>0.4169270783282405</v>
      </c>
      <c r="I600" s="146">
        <f t="shared" si="217"/>
        <v>11154.872953676031</v>
      </c>
      <c r="J600" s="141"/>
      <c r="K600" s="188" t="s">
        <v>22</v>
      </c>
      <c r="L600" s="187">
        <f>SUM(L579:L595)</f>
        <v>6308.6829240855132</v>
      </c>
      <c r="M600" s="187">
        <f t="shared" ref="M600:S600" si="218">SUM(M579:M595)</f>
        <v>99.093550135299694</v>
      </c>
      <c r="N600" s="187">
        <f t="shared" si="218"/>
        <v>2404.7851628445665</v>
      </c>
      <c r="O600" s="187">
        <f t="shared" si="218"/>
        <v>740.3801695902082</v>
      </c>
      <c r="P600" s="187">
        <f t="shared" si="218"/>
        <v>9441.9661352613348</v>
      </c>
      <c r="Q600" s="187">
        <f t="shared" si="218"/>
        <v>1601.5142199421155</v>
      </c>
      <c r="R600" s="189">
        <f t="shared" si="218"/>
        <v>0.4169270783282405</v>
      </c>
      <c r="S600" s="190">
        <f t="shared" si="218"/>
        <v>20596.839088937366</v>
      </c>
    </row>
    <row r="601" spans="1:85" s="26" customFormat="1" ht="15" thickBot="1">
      <c r="A601" s="39" t="s">
        <v>108</v>
      </c>
      <c r="B601" s="125">
        <f>IF($I600=0,"-",B600/$I600)</f>
        <v>0.56555399154111563</v>
      </c>
      <c r="C601" s="125">
        <f t="shared" ref="C601:H601" si="219">IF($I600=0,"-",C600/$I600)</f>
        <v>8.8834315322832893E-3</v>
      </c>
      <c r="D601" s="125">
        <f t="shared" si="219"/>
        <v>0.21558158240180422</v>
      </c>
      <c r="E601" s="125">
        <f t="shared" si="219"/>
        <v>6.6372801614582241E-2</v>
      </c>
      <c r="F601" s="125">
        <f t="shared" si="219"/>
        <v>0</v>
      </c>
      <c r="G601" s="125">
        <f t="shared" si="219"/>
        <v>0.14357081668190086</v>
      </c>
      <c r="H601" s="126">
        <f t="shared" si="219"/>
        <v>3.7376228313819059E-5</v>
      </c>
      <c r="I601" s="127">
        <f>SUM(B601:H601)</f>
        <v>1.0000000000000002</v>
      </c>
      <c r="K601" s="49" t="s">
        <v>108</v>
      </c>
      <c r="L601" s="102">
        <f t="shared" ref="L601:R601" si="220">IF($S600=0,"-",L600/$S600)</f>
        <v>0.30629374229922146</v>
      </c>
      <c r="M601" s="102">
        <f t="shared" si="220"/>
        <v>4.8111047383247842E-3</v>
      </c>
      <c r="N601" s="102">
        <f t="shared" si="220"/>
        <v>0.11675505899039552</v>
      </c>
      <c r="O601" s="102">
        <f t="shared" si="220"/>
        <v>3.594630061405242E-2</v>
      </c>
      <c r="P601" s="102">
        <f t="shared" si="220"/>
        <v>0.45841821138140793</v>
      </c>
      <c r="Q601" s="102">
        <f t="shared" si="220"/>
        <v>7.7755339692015868E-2</v>
      </c>
      <c r="R601" s="103">
        <f t="shared" si="220"/>
        <v>2.024228458201499E-5</v>
      </c>
      <c r="S601" s="104">
        <f>SUM(L601:R601)</f>
        <v>0.99999999999999989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24.937769291815588</v>
      </c>
      <c r="C605" s="144">
        <v>0</v>
      </c>
      <c r="D605" s="144">
        <v>0</v>
      </c>
      <c r="E605" s="144">
        <v>0</v>
      </c>
      <c r="F605" s="314"/>
      <c r="G605" s="144">
        <v>0</v>
      </c>
      <c r="H605" s="145">
        <v>0</v>
      </c>
      <c r="I605" s="146">
        <f>SUM(B605:H605)</f>
        <v>24.937769291815588</v>
      </c>
      <c r="J605" s="141"/>
      <c r="K605" s="195" t="s">
        <v>7</v>
      </c>
      <c r="L605" s="144">
        <v>24.937769291815588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24.937769291815588</v>
      </c>
      <c r="U605" s="54" t="s">
        <v>7</v>
      </c>
      <c r="V605" s="199">
        <v>24.937769291815588</v>
      </c>
      <c r="W605" s="199">
        <v>0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24.937769291815588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73.760785213098629</v>
      </c>
      <c r="C606" s="152">
        <v>0</v>
      </c>
      <c r="D606" s="152">
        <v>2.1797159848193854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75.94050119791801</v>
      </c>
      <c r="J606" s="141"/>
      <c r="K606" s="155" t="s">
        <v>8</v>
      </c>
      <c r="L606" s="156">
        <v>73.760785213098629</v>
      </c>
      <c r="M606" s="156">
        <v>0</v>
      </c>
      <c r="N606" s="156">
        <v>2.1797159848193854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75.94050119791801</v>
      </c>
      <c r="U606" s="59" t="s">
        <v>8</v>
      </c>
      <c r="V606" s="204">
        <v>73.760785213098629</v>
      </c>
      <c r="W606" s="204">
        <v>2.1797159848193854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75.94050119791801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33.255278597690165</v>
      </c>
      <c r="C607" s="148">
        <v>0</v>
      </c>
      <c r="D607" s="148">
        <v>0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33.255278597690165</v>
      </c>
      <c r="J607" s="141"/>
      <c r="K607" s="161" t="s">
        <v>9</v>
      </c>
      <c r="L607" s="148">
        <v>33.255278597690165</v>
      </c>
      <c r="M607" s="148">
        <v>0</v>
      </c>
      <c r="N607" s="148">
        <v>0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33.255278597690165</v>
      </c>
      <c r="U607" s="267" t="s">
        <v>9</v>
      </c>
      <c r="V607" s="199">
        <v>33.255278597690165</v>
      </c>
      <c r="W607" s="199">
        <v>0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33.255278597690165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0</v>
      </c>
      <c r="C609" s="148">
        <v>0</v>
      </c>
      <c r="D609" s="148">
        <v>0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0</v>
      </c>
      <c r="J609" s="141"/>
      <c r="K609" s="161" t="s">
        <v>13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67" t="s">
        <v>13</v>
      </c>
      <c r="V609" s="199">
        <v>0</v>
      </c>
      <c r="W609" s="199">
        <v>0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0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6313.2933298851485</v>
      </c>
      <c r="C610" s="152">
        <v>0</v>
      </c>
      <c r="D610" s="152">
        <v>769.12857587555175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7082.4219057607006</v>
      </c>
      <c r="J610" s="141"/>
      <c r="K610" s="155" t="s">
        <v>12</v>
      </c>
      <c r="L610" s="156">
        <v>6313.2933298851485</v>
      </c>
      <c r="M610" s="156">
        <v>0</v>
      </c>
      <c r="N610" s="156">
        <v>769.12857587555175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7082.4219057607006</v>
      </c>
      <c r="U610" s="59" t="s">
        <v>12</v>
      </c>
      <c r="V610" s="204">
        <v>6313.2933298851485</v>
      </c>
      <c r="W610" s="204">
        <v>769.12857587555175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7082.4219057607006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12460.30616389589</v>
      </c>
      <c r="Q611" s="148">
        <v>0</v>
      </c>
      <c r="R611" s="149">
        <v>0</v>
      </c>
      <c r="S611" s="150">
        <f t="shared" si="224"/>
        <v>12460.30616389589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12460.30616389589</v>
      </c>
      <c r="AF611" s="239">
        <f t="shared" si="222"/>
        <v>12460.30616389589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5867.255950146051</v>
      </c>
      <c r="Q612" s="156">
        <v>0</v>
      </c>
      <c r="R612" s="157">
        <v>0</v>
      </c>
      <c r="S612" s="158">
        <f t="shared" si="224"/>
        <v>5867.255950146051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5867.255950146051</v>
      </c>
      <c r="AF612" s="206">
        <f t="shared" si="222"/>
        <v>5867.255950146051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165.62749351212798</v>
      </c>
      <c r="C614" s="152">
        <v>0</v>
      </c>
      <c r="D614" s="152">
        <v>12.951231854542806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178.5787253666708</v>
      </c>
      <c r="J614" s="141"/>
      <c r="K614" s="155" t="s">
        <v>14</v>
      </c>
      <c r="L614" s="156">
        <v>165.62749351212798</v>
      </c>
      <c r="M614" s="156">
        <v>0</v>
      </c>
      <c r="N614" s="156">
        <v>12.951231854542806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178.5787253666708</v>
      </c>
      <c r="U614" s="59" t="s">
        <v>14</v>
      </c>
      <c r="V614" s="204">
        <v>165.62749351212798</v>
      </c>
      <c r="W614" s="204">
        <v>11.69482244414435</v>
      </c>
      <c r="X614" s="204">
        <v>1.2564094103984558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178.5787253666708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3442.8504721785175</v>
      </c>
      <c r="C615" s="148">
        <v>0</v>
      </c>
      <c r="D615" s="148">
        <v>321.10331907711389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3763.9537912556316</v>
      </c>
      <c r="J615" s="141"/>
      <c r="K615" s="161" t="s">
        <v>136</v>
      </c>
      <c r="L615" s="148">
        <v>3442.8504721785175</v>
      </c>
      <c r="M615" s="148">
        <v>0</v>
      </c>
      <c r="N615" s="148">
        <v>321.10331907711389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3763.9537912556316</v>
      </c>
      <c r="U615" s="63" t="s">
        <v>136</v>
      </c>
      <c r="V615" s="199">
        <v>3442.8504721785175</v>
      </c>
      <c r="W615" s="199">
        <v>316.53078771708027</v>
      </c>
      <c r="X615" s="199">
        <v>4.5725313600336444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3763.9537912556316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1498.4925024604056</v>
      </c>
      <c r="C616" s="152">
        <v>0</v>
      </c>
      <c r="D616" s="152">
        <v>2955.0863651112604</v>
      </c>
      <c r="E616" s="152">
        <v>3778.6191168202886</v>
      </c>
      <c r="F616" s="315"/>
      <c r="G616" s="152">
        <v>1535.2946370532391</v>
      </c>
      <c r="H616" s="153">
        <v>0</v>
      </c>
      <c r="I616" s="154">
        <f t="shared" si="223"/>
        <v>9767.4926214451934</v>
      </c>
      <c r="J616" s="141"/>
      <c r="K616" s="155" t="s">
        <v>21</v>
      </c>
      <c r="L616" s="156">
        <v>1498.4925024604056</v>
      </c>
      <c r="M616" s="156">
        <v>0</v>
      </c>
      <c r="N616" s="156">
        <v>2955.0863651112604</v>
      </c>
      <c r="O616" s="156">
        <v>3778.6191168202886</v>
      </c>
      <c r="P616" s="156">
        <v>0</v>
      </c>
      <c r="Q616" s="156">
        <v>1535.2946370532391</v>
      </c>
      <c r="R616" s="157">
        <v>0</v>
      </c>
      <c r="S616" s="158">
        <f t="shared" si="224"/>
        <v>9767.4926214451934</v>
      </c>
      <c r="U616" s="59" t="s">
        <v>21</v>
      </c>
      <c r="V616" s="204">
        <v>1498.4925024604056</v>
      </c>
      <c r="W616" s="204">
        <v>2011.247328752055</v>
      </c>
      <c r="X616" s="204">
        <v>943.83903635920569</v>
      </c>
      <c r="Y616" s="204">
        <v>1060.773753966565</v>
      </c>
      <c r="Z616" s="204">
        <v>1153.2781852922758</v>
      </c>
      <c r="AA616" s="204">
        <v>358.61863369094505</v>
      </c>
      <c r="AB616" s="204">
        <v>875.13866827935783</v>
      </c>
      <c r="AC616" s="204">
        <v>660.15596877388134</v>
      </c>
      <c r="AD616" s="204">
        <v>1205.9485438705026</v>
      </c>
      <c r="AE616" s="237">
        <f t="shared" si="226"/>
        <v>0</v>
      </c>
      <c r="AF616" s="206">
        <f t="shared" si="222"/>
        <v>9767.4926214451953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4863.9562647648972</v>
      </c>
      <c r="C617" s="148">
        <v>0</v>
      </c>
      <c r="D617" s="148">
        <v>364.07643783845299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5228.0327026033501</v>
      </c>
      <c r="J617" s="141"/>
      <c r="K617" s="161" t="s">
        <v>20</v>
      </c>
      <c r="L617" s="148">
        <v>4863.9562647648972</v>
      </c>
      <c r="M617" s="148">
        <v>0</v>
      </c>
      <c r="N617" s="148">
        <v>364.07643783845299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5228.0327026033501</v>
      </c>
      <c r="U617" s="269" t="s">
        <v>20</v>
      </c>
      <c r="V617" s="199">
        <v>4863.9562647648972</v>
      </c>
      <c r="W617" s="199">
        <v>364.07643783845299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5228.0327026033501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9551.4748768713471</v>
      </c>
      <c r="C618" s="152">
        <v>0</v>
      </c>
      <c r="D618" s="152">
        <v>979.57832928744358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10531.053206158791</v>
      </c>
      <c r="J618" s="141"/>
      <c r="K618" s="155" t="s">
        <v>56</v>
      </c>
      <c r="L618" s="156">
        <v>9551.4748768713471</v>
      </c>
      <c r="M618" s="156">
        <v>0</v>
      </c>
      <c r="N618" s="156">
        <v>979.57832928744358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10531.053206158791</v>
      </c>
      <c r="U618" s="59" t="s">
        <v>56</v>
      </c>
      <c r="V618" s="204">
        <v>9551.4748768713471</v>
      </c>
      <c r="W618" s="204">
        <v>901.89502833012614</v>
      </c>
      <c r="X618" s="204">
        <v>77.683300957317414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10531.053206158789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2452.1164495692356</v>
      </c>
      <c r="C619" s="148">
        <v>0</v>
      </c>
      <c r="D619" s="148">
        <v>542.73889434369732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2994.8553439129328</v>
      </c>
      <c r="J619" s="141"/>
      <c r="K619" s="161" t="s">
        <v>18</v>
      </c>
      <c r="L619" s="148">
        <v>2452.1164495692356</v>
      </c>
      <c r="M619" s="148">
        <v>0</v>
      </c>
      <c r="N619" s="148">
        <v>542.73889434369732</v>
      </c>
      <c r="O619" s="148">
        <v>0</v>
      </c>
      <c r="P619" s="148">
        <v>955.65859809704762</v>
      </c>
      <c r="Q619" s="148">
        <v>0</v>
      </c>
      <c r="R619" s="149">
        <v>0</v>
      </c>
      <c r="S619" s="150">
        <f t="shared" si="224"/>
        <v>3950.5139420099804</v>
      </c>
      <c r="U619" s="269" t="s">
        <v>18</v>
      </c>
      <c r="V619" s="199">
        <v>2452.1164495692356</v>
      </c>
      <c r="W619" s="199">
        <v>541.89051408769512</v>
      </c>
      <c r="X619" s="199">
        <v>0.84838025600219402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955.65859809704762</v>
      </c>
      <c r="AF619" s="239">
        <f t="shared" si="222"/>
        <v>3950.5139420099804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861.64954029472437</v>
      </c>
      <c r="C621" s="148">
        <v>0</v>
      </c>
      <c r="D621" s="148">
        <v>817.74091153445613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1679.3904518291806</v>
      </c>
      <c r="J621" s="141"/>
      <c r="K621" s="163" t="s">
        <v>60</v>
      </c>
      <c r="L621" s="148">
        <v>861.64954029472437</v>
      </c>
      <c r="M621" s="148">
        <v>0</v>
      </c>
      <c r="N621" s="148">
        <v>817.74091153445613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1679.3904518291806</v>
      </c>
      <c r="U621" s="270" t="s">
        <v>60</v>
      </c>
      <c r="V621" s="199">
        <v>861.64954029472437</v>
      </c>
      <c r="W621" s="199">
        <v>817.74091153445613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1679.3904518291806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861.64954029472437</v>
      </c>
      <c r="C622" s="165">
        <v>0</v>
      </c>
      <c r="D622" s="165">
        <v>817.74091153445613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1679.3904518291806</v>
      </c>
      <c r="J622" s="141"/>
      <c r="K622" s="168" t="s">
        <v>19</v>
      </c>
      <c r="L622" s="169">
        <v>861.64954029472437</v>
      </c>
      <c r="M622" s="169">
        <v>0</v>
      </c>
      <c r="N622" s="169">
        <v>817.74091153445613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1679.3904518291806</v>
      </c>
      <c r="U622" s="271" t="s">
        <v>131</v>
      </c>
      <c r="V622" s="204">
        <v>861.64954029472437</v>
      </c>
      <c r="W622" s="204">
        <v>817.74091153445613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1679.3904518291806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29281.414762639008</v>
      </c>
      <c r="C626" s="187">
        <f t="shared" ref="C626:I626" si="227">SUM(C605:C621)</f>
        <v>0</v>
      </c>
      <c r="D626" s="187">
        <f t="shared" si="227"/>
        <v>6764.5837809073382</v>
      </c>
      <c r="E626" s="187">
        <f t="shared" si="227"/>
        <v>3778.6191168202886</v>
      </c>
      <c r="F626" s="187">
        <f t="shared" si="227"/>
        <v>0</v>
      </c>
      <c r="G626" s="187">
        <f t="shared" si="227"/>
        <v>1535.2946370532391</v>
      </c>
      <c r="H626" s="189">
        <f t="shared" si="227"/>
        <v>0</v>
      </c>
      <c r="I626" s="146">
        <f t="shared" si="227"/>
        <v>41359.912297419869</v>
      </c>
      <c r="J626" s="141"/>
      <c r="K626" s="188" t="s">
        <v>22</v>
      </c>
      <c r="L626" s="187">
        <f>SUM(L605:L621)</f>
        <v>29281.414762639008</v>
      </c>
      <c r="M626" s="187">
        <f t="shared" ref="M626:S626" si="228">SUM(M605:M621)</f>
        <v>0</v>
      </c>
      <c r="N626" s="187">
        <f t="shared" si="228"/>
        <v>6764.5837809073382</v>
      </c>
      <c r="O626" s="187">
        <f t="shared" si="228"/>
        <v>3778.6191168202886</v>
      </c>
      <c r="P626" s="187">
        <f t="shared" si="228"/>
        <v>19283.220712138987</v>
      </c>
      <c r="Q626" s="187">
        <f t="shared" si="228"/>
        <v>1535.2946370532391</v>
      </c>
      <c r="R626" s="189">
        <f t="shared" si="228"/>
        <v>0</v>
      </c>
      <c r="S626" s="190">
        <f t="shared" si="228"/>
        <v>60643.133009558856</v>
      </c>
      <c r="U626" s="216" t="s">
        <v>59</v>
      </c>
      <c r="V626" s="217">
        <f>SUM(V605:V621)</f>
        <v>29281.414762639008</v>
      </c>
      <c r="W626" s="217">
        <f t="shared" ref="W626:AE626" si="229">SUM(W605:W621)</f>
        <v>5736.384122564381</v>
      </c>
      <c r="X626" s="217">
        <f t="shared" si="229"/>
        <v>1028.1996583429575</v>
      </c>
      <c r="Y626" s="217">
        <f t="shared" si="229"/>
        <v>1060.773753966565</v>
      </c>
      <c r="Z626" s="217">
        <f t="shared" si="229"/>
        <v>1153.2781852922758</v>
      </c>
      <c r="AA626" s="217">
        <f t="shared" si="229"/>
        <v>358.61863369094505</v>
      </c>
      <c r="AB626" s="217">
        <f t="shared" si="229"/>
        <v>875.13866827935783</v>
      </c>
      <c r="AC626" s="217">
        <f t="shared" si="229"/>
        <v>660.15596877388134</v>
      </c>
      <c r="AD626" s="217">
        <f t="shared" si="229"/>
        <v>1205.9485438705026</v>
      </c>
      <c r="AE626" s="241">
        <f t="shared" si="229"/>
        <v>19283.220712138987</v>
      </c>
      <c r="AF626" s="242">
        <f>SUM(AF605:AF621)</f>
        <v>60643.133009558856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0.7079660747845844</v>
      </c>
      <c r="C627" s="125">
        <f t="shared" ref="C627:H627" si="230">IF($I626=0,"-",C626/$I626)</f>
        <v>0</v>
      </c>
      <c r="D627" s="125">
        <f t="shared" si="230"/>
        <v>0.16355411327430036</v>
      </c>
      <c r="E627" s="125">
        <f t="shared" si="230"/>
        <v>9.1359456704070627E-2</v>
      </c>
      <c r="F627" s="125">
        <f t="shared" si="230"/>
        <v>0</v>
      </c>
      <c r="G627" s="125">
        <f t="shared" si="230"/>
        <v>3.7120355237044697E-2</v>
      </c>
      <c r="H627" s="126">
        <f t="shared" si="230"/>
        <v>0</v>
      </c>
      <c r="I627" s="127">
        <f>SUM(B627:H627)</f>
        <v>1</v>
      </c>
      <c r="K627" s="49" t="s">
        <v>108</v>
      </c>
      <c r="L627" s="102">
        <f t="shared" ref="L627:R627" si="231">IF($S626=0,"-",L626/$S626)</f>
        <v>0.48284798804876278</v>
      </c>
      <c r="M627" s="102">
        <f t="shared" si="231"/>
        <v>0</v>
      </c>
      <c r="N627" s="102">
        <f t="shared" si="231"/>
        <v>0.111547399436653</v>
      </c>
      <c r="O627" s="102">
        <f t="shared" si="231"/>
        <v>6.2309101283152452E-2</v>
      </c>
      <c r="P627" s="102">
        <f t="shared" si="231"/>
        <v>0.31797863591743314</v>
      </c>
      <c r="Q627" s="102">
        <f t="shared" si="231"/>
        <v>2.531687531399868E-2</v>
      </c>
      <c r="R627" s="103">
        <f t="shared" si="231"/>
        <v>0</v>
      </c>
      <c r="S627" s="104">
        <f>SUM(L627:R627)</f>
        <v>1</v>
      </c>
      <c r="U627" s="77" t="s">
        <v>108</v>
      </c>
      <c r="V627" s="78">
        <f>V626/$AF626</f>
        <v>0.48284798804876278</v>
      </c>
      <c r="W627" s="78">
        <f t="shared" ref="W627:AF627" si="232">W626/$AF626</f>
        <v>9.4592476309892912E-2</v>
      </c>
      <c r="X627" s="78">
        <f t="shared" si="232"/>
        <v>1.6954923126760085E-2</v>
      </c>
      <c r="Y627" s="78">
        <f t="shared" si="232"/>
        <v>1.7492067136428469E-2</v>
      </c>
      <c r="Z627" s="78">
        <f t="shared" si="232"/>
        <v>1.9017457180361883E-2</v>
      </c>
      <c r="AA627" s="78">
        <f t="shared" si="232"/>
        <v>5.913590144401311E-3</v>
      </c>
      <c r="AB627" s="78">
        <f t="shared" si="232"/>
        <v>1.4430960685052573E-2</v>
      </c>
      <c r="AC627" s="78">
        <f t="shared" si="232"/>
        <v>1.0885914628946107E-2</v>
      </c>
      <c r="AD627" s="244">
        <f t="shared" si="232"/>
        <v>1.9885986821960785E-2</v>
      </c>
      <c r="AE627" s="244">
        <f t="shared" si="232"/>
        <v>0.31797863591743314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7.2594261239847566E-2</v>
      </c>
      <c r="C631" s="144">
        <v>0</v>
      </c>
      <c r="D631" s="144">
        <v>0.10900175233543265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0.18159601357528021</v>
      </c>
      <c r="J631" s="141"/>
      <c r="K631" s="195" t="s">
        <v>7</v>
      </c>
      <c r="L631" s="144">
        <v>7.2594261239847566E-2</v>
      </c>
      <c r="M631" s="144">
        <v>0</v>
      </c>
      <c r="N631" s="144">
        <v>0.10900175233543265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0.18159601357528021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3.2845566376781266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3.2845566376781266</v>
      </c>
      <c r="J632" s="141"/>
      <c r="K632" s="155" t="s">
        <v>8</v>
      </c>
      <c r="L632" s="156">
        <v>3.2845566376781266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3.2845566376781266</v>
      </c>
    </row>
    <row r="633" spans="1:85" ht="15">
      <c r="A633" s="159" t="s">
        <v>9</v>
      </c>
      <c r="B633" s="148">
        <v>0.76577559712269971</v>
      </c>
      <c r="C633" s="148">
        <v>0</v>
      </c>
      <c r="D633" s="148">
        <v>2.4531203440881339E-3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0.76822871746678789</v>
      </c>
      <c r="J633" s="141"/>
      <c r="K633" s="161" t="s">
        <v>9</v>
      </c>
      <c r="L633" s="148">
        <v>0.76577559712269971</v>
      </c>
      <c r="M633" s="148">
        <v>0</v>
      </c>
      <c r="N633" s="148">
        <v>2.4531203440881339E-3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0.76822871746678789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0</v>
      </c>
      <c r="C635" s="148">
        <v>0</v>
      </c>
      <c r="D635" s="148">
        <v>0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0</v>
      </c>
      <c r="J635" s="141"/>
      <c r="K635" s="161" t="s">
        <v>13</v>
      </c>
      <c r="L635" s="148">
        <v>0</v>
      </c>
      <c r="M635" s="148">
        <v>0</v>
      </c>
      <c r="N635" s="148">
        <v>0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0</v>
      </c>
    </row>
    <row r="636" spans="1:85" ht="15">
      <c r="A636" s="151" t="s">
        <v>12</v>
      </c>
      <c r="B636" s="152">
        <v>21.029603811683522</v>
      </c>
      <c r="C636" s="152">
        <v>0.47459202710213327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21.504195838785655</v>
      </c>
      <c r="J636" s="141"/>
      <c r="K636" s="155" t="s">
        <v>12</v>
      </c>
      <c r="L636" s="156">
        <v>21.029603811683522</v>
      </c>
      <c r="M636" s="156">
        <v>0.47459202710213327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21.504195838785655</v>
      </c>
    </row>
    <row r="637" spans="1:85" ht="15">
      <c r="A637" s="159" t="s">
        <v>54</v>
      </c>
      <c r="B637" s="148">
        <v>0</v>
      </c>
      <c r="C637" s="148">
        <v>0.70569356012961226</v>
      </c>
      <c r="D637" s="148">
        <v>0</v>
      </c>
      <c r="E637" s="148">
        <v>34.251303208547348</v>
      </c>
      <c r="F637" s="148">
        <v>1352.6791703389331</v>
      </c>
      <c r="G637" s="148">
        <v>0</v>
      </c>
      <c r="H637" s="160">
        <v>0</v>
      </c>
      <c r="I637" s="146">
        <f t="shared" si="233"/>
        <v>1387.6361671076102</v>
      </c>
      <c r="J637" s="141"/>
      <c r="K637" s="161" t="s">
        <v>54</v>
      </c>
      <c r="L637" s="148">
        <v>0</v>
      </c>
      <c r="M637" s="148">
        <v>0.70569356012961226</v>
      </c>
      <c r="N637" s="148">
        <v>0</v>
      </c>
      <c r="O637" s="148">
        <v>34.251303208547348</v>
      </c>
      <c r="P637" s="148">
        <v>1352.6791703389331</v>
      </c>
      <c r="Q637" s="148">
        <v>0</v>
      </c>
      <c r="R637" s="149">
        <v>0</v>
      </c>
      <c r="S637" s="150">
        <f t="shared" si="234"/>
        <v>1387.6361671076102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33.178572308857476</v>
      </c>
      <c r="F638" s="152">
        <v>0</v>
      </c>
      <c r="G638" s="152">
        <v>0</v>
      </c>
      <c r="H638" s="153">
        <v>0</v>
      </c>
      <c r="I638" s="154">
        <f t="shared" si="233"/>
        <v>33.178572308857476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33.178572308857476</v>
      </c>
      <c r="P638" s="156">
        <v>0</v>
      </c>
      <c r="Q638" s="156">
        <v>0</v>
      </c>
      <c r="R638" s="157">
        <v>0</v>
      </c>
      <c r="S638" s="158">
        <f t="shared" si="234"/>
        <v>33.178572308857476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17.665980989425019</v>
      </c>
      <c r="C640" s="152">
        <v>0</v>
      </c>
      <c r="D640" s="152">
        <v>8.5525108959977281E-2</v>
      </c>
      <c r="E640" s="152">
        <v>0.52039576200724025</v>
      </c>
      <c r="F640" s="152">
        <v>0</v>
      </c>
      <c r="G640" s="152">
        <v>0</v>
      </c>
      <c r="H640" s="153">
        <v>0</v>
      </c>
      <c r="I640" s="154">
        <f t="shared" si="233"/>
        <v>18.271901860392237</v>
      </c>
      <c r="J640" s="141"/>
      <c r="K640" s="155" t="s">
        <v>14</v>
      </c>
      <c r="L640" s="156">
        <v>17.665980989425019</v>
      </c>
      <c r="M640" s="156">
        <v>0</v>
      </c>
      <c r="N640" s="156">
        <v>8.5525108959977281E-2</v>
      </c>
      <c r="O640" s="156">
        <v>0.52039576200724025</v>
      </c>
      <c r="P640" s="156">
        <v>0</v>
      </c>
      <c r="Q640" s="156">
        <v>0</v>
      </c>
      <c r="R640" s="157">
        <v>0</v>
      </c>
      <c r="S640" s="158">
        <f t="shared" si="234"/>
        <v>18.271901860392237</v>
      </c>
    </row>
    <row r="641" spans="1:70" ht="15">
      <c r="A641" s="159" t="s">
        <v>136</v>
      </c>
      <c r="B641" s="148">
        <v>46.031587600456909</v>
      </c>
      <c r="C641" s="148">
        <v>0</v>
      </c>
      <c r="D641" s="148">
        <v>11.897155514845153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57.928743115302062</v>
      </c>
      <c r="J641" s="141"/>
      <c r="K641" s="161" t="s">
        <v>136</v>
      </c>
      <c r="L641" s="148">
        <v>46.031587600456909</v>
      </c>
      <c r="M641" s="148">
        <v>0</v>
      </c>
      <c r="N641" s="148">
        <v>11.897155514845153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57.928743115302062</v>
      </c>
    </row>
    <row r="642" spans="1:70" ht="15">
      <c r="A642" s="151" t="s">
        <v>21</v>
      </c>
      <c r="B642" s="152">
        <v>250.91777782854288</v>
      </c>
      <c r="C642" s="152">
        <v>0.32602335719910391</v>
      </c>
      <c r="D642" s="152">
        <v>5.1900588973137634</v>
      </c>
      <c r="E642" s="152">
        <v>416.94677776452858</v>
      </c>
      <c r="F642" s="152">
        <v>0</v>
      </c>
      <c r="G642" s="152">
        <v>140.60289806658392</v>
      </c>
      <c r="H642" s="153">
        <v>1.9726574192457065</v>
      </c>
      <c r="I642" s="154">
        <f t="shared" si="233"/>
        <v>815.95619333341392</v>
      </c>
      <c r="J642" s="141"/>
      <c r="K642" s="155" t="s">
        <v>21</v>
      </c>
      <c r="L642" s="156">
        <v>250.91777782854288</v>
      </c>
      <c r="M642" s="156">
        <v>0.32602335719910391</v>
      </c>
      <c r="N642" s="156">
        <v>5.1900588973137634</v>
      </c>
      <c r="O642" s="156">
        <v>416.94677776452858</v>
      </c>
      <c r="P642" s="156">
        <v>0</v>
      </c>
      <c r="Q642" s="156">
        <v>140.60289806658392</v>
      </c>
      <c r="R642" s="157">
        <v>1.9726574192457065</v>
      </c>
      <c r="S642" s="158">
        <f t="shared" si="234"/>
        <v>815.95619333341392</v>
      </c>
    </row>
    <row r="643" spans="1:70" ht="15">
      <c r="A643" s="159" t="s">
        <v>20</v>
      </c>
      <c r="B643" s="148">
        <v>73.904222714283861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73.904222714283861</v>
      </c>
      <c r="J643" s="141"/>
      <c r="K643" s="161" t="s">
        <v>20</v>
      </c>
      <c r="L643" s="148">
        <v>73.904222714283861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73.904222714283861</v>
      </c>
    </row>
    <row r="644" spans="1:70" ht="15">
      <c r="A644" s="151" t="s">
        <v>56</v>
      </c>
      <c r="B644" s="152">
        <v>411.14274444133304</v>
      </c>
      <c r="C644" s="152">
        <v>18.623370916511391</v>
      </c>
      <c r="D644" s="152">
        <v>234.10780209982082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663.87391745766524</v>
      </c>
      <c r="J644" s="141"/>
      <c r="K644" s="155" t="s">
        <v>56</v>
      </c>
      <c r="L644" s="156">
        <v>411.14274444133304</v>
      </c>
      <c r="M644" s="156">
        <v>18.623370916511391</v>
      </c>
      <c r="N644" s="156">
        <v>234.10780209982082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663.87391745766524</v>
      </c>
    </row>
    <row r="645" spans="1:70" ht="15">
      <c r="A645" s="159" t="s">
        <v>18</v>
      </c>
      <c r="B645" s="148">
        <v>736.84225536515828</v>
      </c>
      <c r="C645" s="148">
        <v>0</v>
      </c>
      <c r="D645" s="148">
        <v>0</v>
      </c>
      <c r="E645" s="148">
        <v>2.0211354255637786</v>
      </c>
      <c r="F645" s="148">
        <v>81.321402193008083</v>
      </c>
      <c r="G645" s="148">
        <v>0</v>
      </c>
      <c r="H645" s="160">
        <v>0</v>
      </c>
      <c r="I645" s="146">
        <f t="shared" si="233"/>
        <v>820.18479298373018</v>
      </c>
      <c r="J645" s="141"/>
      <c r="K645" s="161" t="s">
        <v>18</v>
      </c>
      <c r="L645" s="148">
        <v>736.84225536515828</v>
      </c>
      <c r="M645" s="148">
        <v>0</v>
      </c>
      <c r="N645" s="148">
        <v>0</v>
      </c>
      <c r="O645" s="148">
        <v>2.0211354255637786</v>
      </c>
      <c r="P645" s="148">
        <v>81.321402193008083</v>
      </c>
      <c r="Q645" s="148">
        <v>0</v>
      </c>
      <c r="R645" s="149">
        <v>0</v>
      </c>
      <c r="S645" s="150">
        <f t="shared" si="234"/>
        <v>820.18479298373018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22.676453247662451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22.676453247662451</v>
      </c>
      <c r="J647" s="141"/>
      <c r="K647" s="163" t="s">
        <v>60</v>
      </c>
      <c r="L647" s="148">
        <v>22.676453247662451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22.676453247662451</v>
      </c>
    </row>
    <row r="648" spans="1:70">
      <c r="A648" s="164" t="s">
        <v>19</v>
      </c>
      <c r="B648" s="165">
        <v>22.676453247662451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22.676453247662451</v>
      </c>
      <c r="J648" s="141"/>
      <c r="K648" s="168" t="s">
        <v>19</v>
      </c>
      <c r="L648" s="169">
        <v>22.676453247662451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22.676453247662451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1584.3335524945867</v>
      </c>
      <c r="C652" s="187">
        <f t="shared" ref="C652:I652" si="235">SUM(C631:C647)</f>
        <v>20.12967986094224</v>
      </c>
      <c r="D652" s="187">
        <f t="shared" si="235"/>
        <v>251.39199649361922</v>
      </c>
      <c r="E652" s="187">
        <f t="shared" si="235"/>
        <v>486.91818446950441</v>
      </c>
      <c r="F652" s="187">
        <f t="shared" si="235"/>
        <v>1434.0005725319411</v>
      </c>
      <c r="G652" s="187">
        <f t="shared" si="235"/>
        <v>140.60289806658392</v>
      </c>
      <c r="H652" s="189">
        <f t="shared" si="235"/>
        <v>1.9726574192457065</v>
      </c>
      <c r="I652" s="146">
        <f t="shared" si="235"/>
        <v>3919.349541336424</v>
      </c>
      <c r="J652" s="141"/>
      <c r="K652" s="188" t="s">
        <v>22</v>
      </c>
      <c r="L652" s="187">
        <f>SUM(L631:L647)</f>
        <v>1584.3335524945867</v>
      </c>
      <c r="M652" s="187">
        <f t="shared" ref="M652:S652" si="236">SUM(M631:M647)</f>
        <v>20.12967986094224</v>
      </c>
      <c r="N652" s="187">
        <f t="shared" si="236"/>
        <v>251.39199649361922</v>
      </c>
      <c r="O652" s="187">
        <f t="shared" si="236"/>
        <v>486.91818446950441</v>
      </c>
      <c r="P652" s="187">
        <f t="shared" si="236"/>
        <v>1434.0005725319411</v>
      </c>
      <c r="Q652" s="187">
        <f t="shared" si="236"/>
        <v>140.60289806658392</v>
      </c>
      <c r="R652" s="189">
        <f t="shared" si="236"/>
        <v>1.9726574192457065</v>
      </c>
      <c r="S652" s="190">
        <f t="shared" si="236"/>
        <v>3919.349541336424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0.40423379843645152</v>
      </c>
      <c r="C653" s="125">
        <f t="shared" ref="C653:H653" si="237">IF($I652=0,"-",C652/$I652)</f>
        <v>5.1359746428940346E-3</v>
      </c>
      <c r="D653" s="125">
        <f t="shared" si="237"/>
        <v>6.4141254522529598E-2</v>
      </c>
      <c r="E653" s="125">
        <f t="shared" si="237"/>
        <v>0.12423443720293305</v>
      </c>
      <c r="F653" s="125">
        <f t="shared" si="237"/>
        <v>0.36587718380508977</v>
      </c>
      <c r="G653" s="125">
        <f t="shared" si="237"/>
        <v>3.5874038940308703E-2</v>
      </c>
      <c r="H653" s="126">
        <f t="shared" si="237"/>
        <v>5.0331244979315314E-4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0.40423379843645152</v>
      </c>
      <c r="M653" s="102">
        <f t="shared" si="238"/>
        <v>5.1359746428940346E-3</v>
      </c>
      <c r="N653" s="102">
        <f t="shared" si="238"/>
        <v>6.4141254522529598E-2</v>
      </c>
      <c r="O653" s="102">
        <f t="shared" si="238"/>
        <v>0.12423443720293305</v>
      </c>
      <c r="P653" s="102">
        <f t="shared" si="238"/>
        <v>0.36587718380508977</v>
      </c>
      <c r="Q653" s="102">
        <f t="shared" si="238"/>
        <v>3.5874038940308703E-2</v>
      </c>
      <c r="R653" s="103">
        <f t="shared" si="238"/>
        <v>5.0331244979315314E-4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10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153</v>
      </c>
      <c r="B1" s="350"/>
      <c r="C1" s="350"/>
      <c r="D1" s="350"/>
      <c r="E1" s="350"/>
      <c r="F1" s="350"/>
      <c r="G1" s="350"/>
      <c r="H1" s="350"/>
      <c r="I1" s="351"/>
      <c r="K1" s="358" t="s">
        <v>154</v>
      </c>
      <c r="L1" s="359"/>
      <c r="M1" s="359"/>
      <c r="N1" s="359"/>
      <c r="O1" s="359"/>
      <c r="P1" s="359"/>
      <c r="Q1" s="359"/>
      <c r="R1" s="359"/>
      <c r="S1" s="360"/>
      <c r="U1" s="367" t="s">
        <v>155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28.791087531901649</v>
      </c>
      <c r="C7" s="105">
        <f t="shared" ref="C7:E7" si="0">C33+C85</f>
        <v>2064.5385177563367</v>
      </c>
      <c r="D7" s="105">
        <f t="shared" si="0"/>
        <v>0.12209625974353526</v>
      </c>
      <c r="E7" s="105">
        <f t="shared" si="0"/>
        <v>0</v>
      </c>
      <c r="F7" s="144">
        <f>F59+F85</f>
        <v>0.2789665880119433</v>
      </c>
      <c r="G7" s="105">
        <f t="shared" ref="G7:H22" si="1">G33+G85</f>
        <v>0</v>
      </c>
      <c r="H7" s="105">
        <f t="shared" si="1"/>
        <v>0</v>
      </c>
      <c r="I7" s="146">
        <f>SUM(B7:H7)</f>
        <v>2093.7306681359937</v>
      </c>
      <c r="J7" s="141"/>
      <c r="K7" s="147" t="s">
        <v>7</v>
      </c>
      <c r="L7" s="105">
        <f>L33+L85</f>
        <v>28.791087531901649</v>
      </c>
      <c r="M7" s="105">
        <f t="shared" ref="M7:O7" si="2">M33+M85</f>
        <v>2064.5385177563367</v>
      </c>
      <c r="N7" s="105">
        <f t="shared" si="2"/>
        <v>0.12209625974353526</v>
      </c>
      <c r="O7" s="105">
        <f t="shared" si="2"/>
        <v>0</v>
      </c>
      <c r="P7" s="84">
        <f>P59+P85+P33</f>
        <v>0.2789665880119433</v>
      </c>
      <c r="Q7" s="105">
        <f t="shared" ref="Q7:R22" si="3">Q33+Q85</f>
        <v>0</v>
      </c>
      <c r="R7" s="105">
        <f t="shared" si="3"/>
        <v>0</v>
      </c>
      <c r="S7" s="150">
        <f>SUM(L7:R7)</f>
        <v>2093.7306681359937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86.464120969176648</v>
      </c>
      <c r="C8" s="112">
        <f t="shared" si="4"/>
        <v>0</v>
      </c>
      <c r="D8" s="112">
        <f t="shared" si="4"/>
        <v>116.15512656971478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202.61924753889144</v>
      </c>
      <c r="J8" s="141"/>
      <c r="K8" s="155" t="s">
        <v>8</v>
      </c>
      <c r="L8" s="87">
        <f t="shared" ref="L8:O23" si="7">L34+L86</f>
        <v>86.464120969176648</v>
      </c>
      <c r="M8" s="87">
        <f t="shared" si="7"/>
        <v>0</v>
      </c>
      <c r="N8" s="87">
        <f t="shared" si="7"/>
        <v>116.15512656971478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202.61924753889144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37.421424189960312</v>
      </c>
      <c r="C9" s="84">
        <f t="shared" si="4"/>
        <v>0</v>
      </c>
      <c r="D9" s="84">
        <f t="shared" si="4"/>
        <v>2938.8899683538934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2976.3113925438538</v>
      </c>
      <c r="J9" s="141"/>
      <c r="K9" s="147" t="s">
        <v>9</v>
      </c>
      <c r="L9" s="84">
        <f t="shared" si="7"/>
        <v>37.421424189960312</v>
      </c>
      <c r="M9" s="84">
        <f t="shared" si="7"/>
        <v>0</v>
      </c>
      <c r="N9" s="84">
        <f t="shared" si="7"/>
        <v>2938.8899683538934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2976.3113925438538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73.270367317944803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73.270367317944803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73.270367317944803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73.270367317944803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284.20922026204425</v>
      </c>
      <c r="C11" s="84">
        <f t="shared" si="4"/>
        <v>190.94011151157221</v>
      </c>
      <c r="D11" s="84">
        <f t="shared" si="4"/>
        <v>272.3145013582614</v>
      </c>
      <c r="E11" s="84">
        <f t="shared" si="4"/>
        <v>3.2860351259491072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750.74986825782696</v>
      </c>
      <c r="J11" s="141"/>
      <c r="K11" s="147" t="s">
        <v>13</v>
      </c>
      <c r="L11" s="84">
        <f t="shared" si="7"/>
        <v>284.20922026204425</v>
      </c>
      <c r="M11" s="84">
        <f t="shared" si="7"/>
        <v>190.94011151157221</v>
      </c>
      <c r="N11" s="84">
        <f t="shared" si="7"/>
        <v>272.3145013582614</v>
      </c>
      <c r="O11" s="84">
        <f t="shared" si="7"/>
        <v>3.2860351259491072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750.74986825782696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7700.0813260733248</v>
      </c>
      <c r="C12" s="112">
        <f t="shared" si="4"/>
        <v>17.221616171353855</v>
      </c>
      <c r="D12" s="112">
        <f t="shared" si="4"/>
        <v>895.99413871601701</v>
      </c>
      <c r="E12" s="112">
        <f t="shared" si="4"/>
        <v>0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8613.2970809606959</v>
      </c>
      <c r="J12" s="141"/>
      <c r="K12" s="155" t="s">
        <v>12</v>
      </c>
      <c r="L12" s="87">
        <f t="shared" si="7"/>
        <v>7700.0813260733248</v>
      </c>
      <c r="M12" s="87">
        <f t="shared" si="7"/>
        <v>17.221616171353855</v>
      </c>
      <c r="N12" s="87">
        <f t="shared" si="7"/>
        <v>895.99413871601701</v>
      </c>
      <c r="O12" s="87">
        <f t="shared" si="7"/>
        <v>0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8613.2970809606959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0.70848196099512961</v>
      </c>
      <c r="D13" s="84">
        <f t="shared" si="4"/>
        <v>0.44931720419357196</v>
      </c>
      <c r="E13" s="84">
        <f t="shared" si="4"/>
        <v>1335.3603076569229</v>
      </c>
      <c r="F13" s="148">
        <f t="shared" si="5"/>
        <v>40113.454037572388</v>
      </c>
      <c r="G13" s="84">
        <f t="shared" si="1"/>
        <v>0</v>
      </c>
      <c r="H13" s="84">
        <f t="shared" si="1"/>
        <v>0</v>
      </c>
      <c r="I13" s="146">
        <f t="shared" si="6"/>
        <v>41449.972144394502</v>
      </c>
      <c r="J13" s="141"/>
      <c r="K13" s="161" t="s">
        <v>54</v>
      </c>
      <c r="L13" s="84">
        <f t="shared" si="7"/>
        <v>0</v>
      </c>
      <c r="M13" s="84">
        <f t="shared" si="7"/>
        <v>0.70848196099512961</v>
      </c>
      <c r="N13" s="84">
        <f t="shared" si="7"/>
        <v>0.44931720419357196</v>
      </c>
      <c r="O13" s="84">
        <f t="shared" si="7"/>
        <v>1335.3603076569229</v>
      </c>
      <c r="P13" s="84">
        <f t="shared" si="8"/>
        <v>40113.454037572381</v>
      </c>
      <c r="Q13" s="84">
        <f t="shared" si="3"/>
        <v>0</v>
      </c>
      <c r="R13" s="84">
        <f t="shared" si="3"/>
        <v>0</v>
      </c>
      <c r="S13" s="150">
        <f t="shared" si="9"/>
        <v>41449.972144394495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5.8546834863537553E-2</v>
      </c>
      <c r="E14" s="112">
        <f t="shared" si="4"/>
        <v>53.319480732759878</v>
      </c>
      <c r="F14" s="152">
        <f t="shared" si="5"/>
        <v>9668.1877413363745</v>
      </c>
      <c r="G14" s="112">
        <f t="shared" si="1"/>
        <v>0</v>
      </c>
      <c r="H14" s="112">
        <f t="shared" si="1"/>
        <v>0</v>
      </c>
      <c r="I14" s="154">
        <f t="shared" si="6"/>
        <v>9721.5657689039981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5.8546834863537553E-2</v>
      </c>
      <c r="O14" s="87">
        <f t="shared" si="7"/>
        <v>53.319480732759878</v>
      </c>
      <c r="P14" s="87">
        <f t="shared" si="8"/>
        <v>9668.1877413363745</v>
      </c>
      <c r="Q14" s="87">
        <f t="shared" si="3"/>
        <v>0</v>
      </c>
      <c r="R14" s="87">
        <f t="shared" si="3"/>
        <v>0</v>
      </c>
      <c r="S14" s="158">
        <f t="shared" si="9"/>
        <v>9721.5657689039981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</v>
      </c>
      <c r="C15" s="84">
        <f t="shared" si="4"/>
        <v>0</v>
      </c>
      <c r="D15" s="84">
        <f t="shared" si="4"/>
        <v>0</v>
      </c>
      <c r="E15" s="84">
        <f t="shared" si="4"/>
        <v>0</v>
      </c>
      <c r="F15" s="148">
        <f t="shared" si="5"/>
        <v>1688.4250952659042</v>
      </c>
      <c r="G15" s="84">
        <f t="shared" si="1"/>
        <v>0</v>
      </c>
      <c r="H15" s="84">
        <f t="shared" si="1"/>
        <v>0</v>
      </c>
      <c r="I15" s="146">
        <f t="shared" si="6"/>
        <v>1688.4250952659042</v>
      </c>
      <c r="J15" s="141"/>
      <c r="K15" s="161" t="s">
        <v>55</v>
      </c>
      <c r="L15" s="84">
        <f t="shared" si="7"/>
        <v>0</v>
      </c>
      <c r="M15" s="84">
        <f t="shared" si="7"/>
        <v>0</v>
      </c>
      <c r="N15" s="84">
        <f t="shared" si="7"/>
        <v>0</v>
      </c>
      <c r="O15" s="84">
        <f t="shared" si="7"/>
        <v>0</v>
      </c>
      <c r="P15" s="84">
        <f t="shared" si="8"/>
        <v>1688.4250952659042</v>
      </c>
      <c r="Q15" s="84">
        <f t="shared" si="3"/>
        <v>0</v>
      </c>
      <c r="R15" s="84">
        <f t="shared" si="3"/>
        <v>0</v>
      </c>
      <c r="S15" s="150">
        <f t="shared" si="9"/>
        <v>1688.4250952659042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252.25494830018761</v>
      </c>
      <c r="C16" s="112">
        <f t="shared" si="4"/>
        <v>3.0078017695682315</v>
      </c>
      <c r="D16" s="112">
        <f t="shared" si="4"/>
        <v>97.323478072672188</v>
      </c>
      <c r="E16" s="112">
        <f t="shared" si="4"/>
        <v>13.971507010604467</v>
      </c>
      <c r="F16" s="152">
        <f t="shared" si="5"/>
        <v>27.584175895850585</v>
      </c>
      <c r="G16" s="112">
        <f t="shared" si="1"/>
        <v>0</v>
      </c>
      <c r="H16" s="112">
        <f t="shared" si="1"/>
        <v>0</v>
      </c>
      <c r="I16" s="154">
        <f t="shared" si="6"/>
        <v>394.14191104888306</v>
      </c>
      <c r="J16" s="141"/>
      <c r="K16" s="155" t="s">
        <v>14</v>
      </c>
      <c r="L16" s="87">
        <f t="shared" si="7"/>
        <v>252.25494830018761</v>
      </c>
      <c r="M16" s="87">
        <f t="shared" si="7"/>
        <v>3.0078017695682315</v>
      </c>
      <c r="N16" s="87">
        <f t="shared" si="7"/>
        <v>97.323478072672188</v>
      </c>
      <c r="O16" s="87">
        <f t="shared" si="7"/>
        <v>13.971507010604467</v>
      </c>
      <c r="P16" s="87">
        <f t="shared" si="8"/>
        <v>27.584175895850588</v>
      </c>
      <c r="Q16" s="87">
        <f t="shared" si="3"/>
        <v>0</v>
      </c>
      <c r="R16" s="87">
        <f t="shared" si="3"/>
        <v>0</v>
      </c>
      <c r="S16" s="158">
        <f t="shared" si="9"/>
        <v>394.14191104888306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7333.115846708135</v>
      </c>
      <c r="C17" s="84">
        <f t="shared" si="4"/>
        <v>10306.968473386949</v>
      </c>
      <c r="D17" s="84">
        <f t="shared" si="4"/>
        <v>14253.538140654406</v>
      </c>
      <c r="E17" s="84">
        <f t="shared" si="4"/>
        <v>695.57222481057408</v>
      </c>
      <c r="F17" s="148">
        <f t="shared" si="5"/>
        <v>3845.8665444997787</v>
      </c>
      <c r="G17" s="84">
        <f t="shared" si="1"/>
        <v>0.67645295648269543</v>
      </c>
      <c r="H17" s="84">
        <f t="shared" si="1"/>
        <v>0</v>
      </c>
      <c r="I17" s="146">
        <f t="shared" si="6"/>
        <v>36435.737683016327</v>
      </c>
      <c r="J17" s="141"/>
      <c r="K17" s="161" t="s">
        <v>136</v>
      </c>
      <c r="L17" s="84">
        <f t="shared" si="7"/>
        <v>7333.115846708135</v>
      </c>
      <c r="M17" s="84">
        <f t="shared" si="7"/>
        <v>10306.968473386949</v>
      </c>
      <c r="N17" s="84">
        <f t="shared" si="7"/>
        <v>14253.538140654406</v>
      </c>
      <c r="O17" s="84">
        <f t="shared" si="7"/>
        <v>695.57222481057408</v>
      </c>
      <c r="P17" s="84">
        <f t="shared" si="8"/>
        <v>3845.8665444997787</v>
      </c>
      <c r="Q17" s="84">
        <f t="shared" si="3"/>
        <v>0.67645295648269543</v>
      </c>
      <c r="R17" s="84">
        <f t="shared" si="3"/>
        <v>0</v>
      </c>
      <c r="S17" s="150">
        <f t="shared" si="9"/>
        <v>36435.737683016327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3679.2817035141611</v>
      </c>
      <c r="C18" s="112">
        <f t="shared" si="4"/>
        <v>751.0153222916465</v>
      </c>
      <c r="D18" s="112">
        <f t="shared" si="4"/>
        <v>8531.3497878972266</v>
      </c>
      <c r="E18" s="112">
        <f t="shared" si="4"/>
        <v>17201.778563093016</v>
      </c>
      <c r="F18" s="152">
        <f t="shared" si="5"/>
        <v>1487.2915601095415</v>
      </c>
      <c r="G18" s="112">
        <f t="shared" si="1"/>
        <v>4482.0917243747062</v>
      </c>
      <c r="H18" s="112">
        <f t="shared" si="1"/>
        <v>102.47601996793323</v>
      </c>
      <c r="I18" s="154">
        <f t="shared" si="6"/>
        <v>36235.284681248238</v>
      </c>
      <c r="J18" s="141"/>
      <c r="K18" s="155" t="s">
        <v>21</v>
      </c>
      <c r="L18" s="87">
        <f t="shared" si="7"/>
        <v>3679.2817035141611</v>
      </c>
      <c r="M18" s="87">
        <f t="shared" si="7"/>
        <v>751.0153222916465</v>
      </c>
      <c r="N18" s="87">
        <f t="shared" si="7"/>
        <v>8531.3497878972266</v>
      </c>
      <c r="O18" s="87">
        <f t="shared" si="7"/>
        <v>17201.778563093016</v>
      </c>
      <c r="P18" s="87">
        <f t="shared" si="8"/>
        <v>1487.2915601095415</v>
      </c>
      <c r="Q18" s="87">
        <f t="shared" si="3"/>
        <v>4482.0917243747062</v>
      </c>
      <c r="R18" s="87">
        <f t="shared" si="3"/>
        <v>102.47601996793323</v>
      </c>
      <c r="S18" s="158">
        <f t="shared" si="9"/>
        <v>36235.284681248238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9277.9001144583253</v>
      </c>
      <c r="C19" s="84">
        <f t="shared" si="4"/>
        <v>535.7438115984761</v>
      </c>
      <c r="D19" s="84">
        <f t="shared" si="4"/>
        <v>1242.7751026742585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11056.419028731061</v>
      </c>
      <c r="J19" s="141"/>
      <c r="K19" s="161" t="s">
        <v>20</v>
      </c>
      <c r="L19" s="84">
        <f t="shared" si="7"/>
        <v>9277.9001144583253</v>
      </c>
      <c r="M19" s="84">
        <f t="shared" si="7"/>
        <v>535.7438115984761</v>
      </c>
      <c r="N19" s="84">
        <f t="shared" si="7"/>
        <v>1242.7751026742585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11056.419028731061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10847.723976932199</v>
      </c>
      <c r="C20" s="112">
        <f t="shared" si="4"/>
        <v>20.226950500295093</v>
      </c>
      <c r="D20" s="112">
        <f t="shared" si="4"/>
        <v>1322.9614297544788</v>
      </c>
      <c r="E20" s="112">
        <f t="shared" si="4"/>
        <v>0</v>
      </c>
      <c r="F20" s="152">
        <f t="shared" si="5"/>
        <v>0</v>
      </c>
      <c r="G20" s="112">
        <f t="shared" si="1"/>
        <v>0</v>
      </c>
      <c r="H20" s="112">
        <f t="shared" si="1"/>
        <v>0</v>
      </c>
      <c r="I20" s="154">
        <f t="shared" si="6"/>
        <v>12190.912357186973</v>
      </c>
      <c r="J20" s="141"/>
      <c r="K20" s="155" t="s">
        <v>56</v>
      </c>
      <c r="L20" s="87">
        <f t="shared" si="7"/>
        <v>10847.723976932199</v>
      </c>
      <c r="M20" s="87">
        <f t="shared" si="7"/>
        <v>20.226950500295093</v>
      </c>
      <c r="N20" s="87">
        <f t="shared" si="7"/>
        <v>1322.9614297544788</v>
      </c>
      <c r="O20" s="87">
        <f t="shared" si="7"/>
        <v>0</v>
      </c>
      <c r="P20" s="87">
        <f t="shared" si="8"/>
        <v>0</v>
      </c>
      <c r="Q20" s="87">
        <f t="shared" si="3"/>
        <v>0</v>
      </c>
      <c r="R20" s="87">
        <f t="shared" si="3"/>
        <v>0</v>
      </c>
      <c r="S20" s="158">
        <f t="shared" si="9"/>
        <v>12190.912357186973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4339.8567424265784</v>
      </c>
      <c r="C21" s="84">
        <f t="shared" si="4"/>
        <v>10677.068353917297</v>
      </c>
      <c r="D21" s="84">
        <f t="shared" si="4"/>
        <v>2044.6238542962865</v>
      </c>
      <c r="E21" s="84">
        <f t="shared" si="4"/>
        <v>42.280909215962993</v>
      </c>
      <c r="F21" s="148">
        <f t="shared" si="5"/>
        <v>3126.5811645057729</v>
      </c>
      <c r="G21" s="84">
        <f t="shared" si="1"/>
        <v>0</v>
      </c>
      <c r="H21" s="84">
        <f t="shared" si="1"/>
        <v>0</v>
      </c>
      <c r="I21" s="146">
        <f t="shared" si="6"/>
        <v>20230.411024361896</v>
      </c>
      <c r="J21" s="141"/>
      <c r="K21" s="161" t="s">
        <v>18</v>
      </c>
      <c r="L21" s="84">
        <f t="shared" si="7"/>
        <v>4339.8567424265784</v>
      </c>
      <c r="M21" s="84">
        <f t="shared" si="7"/>
        <v>10677.068353917297</v>
      </c>
      <c r="N21" s="84">
        <f t="shared" si="7"/>
        <v>2044.6238542962865</v>
      </c>
      <c r="O21" s="84">
        <f t="shared" si="7"/>
        <v>42.280909215962993</v>
      </c>
      <c r="P21" s="84">
        <f t="shared" si="8"/>
        <v>3126.5811645057729</v>
      </c>
      <c r="Q21" s="84">
        <f t="shared" si="3"/>
        <v>0</v>
      </c>
      <c r="R21" s="84">
        <f t="shared" si="3"/>
        <v>0</v>
      </c>
      <c r="S21" s="150">
        <f t="shared" si="9"/>
        <v>20230.411024361896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5.3370075508630865</v>
      </c>
      <c r="C22" s="112">
        <f t="shared" si="4"/>
        <v>49.066373029009611</v>
      </c>
      <c r="D22" s="112">
        <f t="shared" si="4"/>
        <v>1115.1919259483686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1169.5953065282413</v>
      </c>
      <c r="J22" s="141"/>
      <c r="K22" s="155" t="s">
        <v>17</v>
      </c>
      <c r="L22" s="87">
        <f t="shared" si="7"/>
        <v>5.3370075508630865</v>
      </c>
      <c r="M22" s="87">
        <f t="shared" si="7"/>
        <v>49.066373029009611</v>
      </c>
      <c r="N22" s="87">
        <f t="shared" si="7"/>
        <v>1115.1919259483686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1169.5953065282413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2171.1936831518656</v>
      </c>
      <c r="C23" s="84">
        <f t="shared" si="4"/>
        <v>0</v>
      </c>
      <c r="D23" s="84">
        <f t="shared" si="4"/>
        <v>963.7542373969759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3134.9479205488415</v>
      </c>
      <c r="J23" s="141"/>
      <c r="K23" s="163" t="s">
        <v>60</v>
      </c>
      <c r="L23" s="84">
        <f t="shared" si="7"/>
        <v>2171.1936831518656</v>
      </c>
      <c r="M23" s="84">
        <f t="shared" si="7"/>
        <v>0</v>
      </c>
      <c r="N23" s="84">
        <f t="shared" si="7"/>
        <v>963.7542373969759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3134.9479205488415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2171.1936831518656</v>
      </c>
      <c r="C24" s="116">
        <f t="shared" si="13"/>
        <v>0</v>
      </c>
      <c r="D24" s="116">
        <f t="shared" si="13"/>
        <v>824.63678919289987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2995.8304723447654</v>
      </c>
      <c r="J24" s="141"/>
      <c r="K24" s="168" t="s">
        <v>19</v>
      </c>
      <c r="L24" s="90">
        <f t="shared" ref="L24:O27" si="14">L50+L102</f>
        <v>2171.1936831518656</v>
      </c>
      <c r="M24" s="90">
        <f t="shared" si="14"/>
        <v>0</v>
      </c>
      <c r="N24" s="90">
        <f t="shared" si="14"/>
        <v>824.63678919289987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2995.8304723447654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</v>
      </c>
      <c r="D25" s="93">
        <f t="shared" si="13"/>
        <v>139.11744820407608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139.11744820407608</v>
      </c>
      <c r="J25" s="141"/>
      <c r="K25" s="176" t="s">
        <v>15</v>
      </c>
      <c r="L25" s="93">
        <f t="shared" si="14"/>
        <v>0</v>
      </c>
      <c r="M25" s="93">
        <f t="shared" si="14"/>
        <v>0</v>
      </c>
      <c r="N25" s="93">
        <f t="shared" si="14"/>
        <v>139.11744820407608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139.11744820407608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46043.631202068726</v>
      </c>
      <c r="C28" s="187">
        <f t="shared" ref="C28:I28" si="15">SUM(C7:C23)</f>
        <v>24616.505813893502</v>
      </c>
      <c r="D28" s="187">
        <f t="shared" si="15"/>
        <v>33868.772019309305</v>
      </c>
      <c r="E28" s="187">
        <f t="shared" si="15"/>
        <v>19345.56902764579</v>
      </c>
      <c r="F28" s="187">
        <f t="shared" si="15"/>
        <v>59957.66928577362</v>
      </c>
      <c r="G28" s="187">
        <f t="shared" si="15"/>
        <v>4482.7681773311888</v>
      </c>
      <c r="H28" s="187">
        <f t="shared" si="15"/>
        <v>102.47601996793323</v>
      </c>
      <c r="I28" s="187">
        <f t="shared" si="15"/>
        <v>188417.3915459901</v>
      </c>
      <c r="J28" s="299">
        <v>0</v>
      </c>
      <c r="K28" s="188" t="s">
        <v>22</v>
      </c>
      <c r="L28" s="187">
        <f>SUM(L7:L23)</f>
        <v>46043.631202068726</v>
      </c>
      <c r="M28" s="187">
        <f t="shared" ref="M28:S28" si="16">SUM(M7:M23)</f>
        <v>24616.505813893502</v>
      </c>
      <c r="N28" s="187">
        <f t="shared" si="16"/>
        <v>33868.772019309305</v>
      </c>
      <c r="O28" s="187">
        <f t="shared" si="16"/>
        <v>19345.56902764579</v>
      </c>
      <c r="P28" s="187">
        <f t="shared" si="16"/>
        <v>59957.66928577362</v>
      </c>
      <c r="Q28" s="187">
        <f t="shared" si="16"/>
        <v>4482.7681773311888</v>
      </c>
      <c r="R28" s="187">
        <f t="shared" si="16"/>
        <v>102.47601996793323</v>
      </c>
      <c r="S28" s="187">
        <f t="shared" si="16"/>
        <v>188417.39154599007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0.24437038865825772</v>
      </c>
      <c r="C29" s="123">
        <f t="shared" ref="C29:H29" si="17">IF($I28=0,"-",C28/$I28)</f>
        <v>0.13064879845704133</v>
      </c>
      <c r="D29" s="123">
        <f t="shared" si="17"/>
        <v>0.17975395870525254</v>
      </c>
      <c r="E29" s="123">
        <f t="shared" si="17"/>
        <v>0.10267400938370279</v>
      </c>
      <c r="F29" s="123">
        <f t="shared" si="17"/>
        <v>0.31821727704546199</v>
      </c>
      <c r="G29" s="123">
        <f t="shared" si="17"/>
        <v>2.3791690037471974E-2</v>
      </c>
      <c r="H29" s="123">
        <f t="shared" si="17"/>
        <v>5.4387771281145364E-4</v>
      </c>
      <c r="I29" s="124">
        <f>SUM(B29:H29)</f>
        <v>0.99999999999999978</v>
      </c>
      <c r="K29" s="49" t="s">
        <v>108</v>
      </c>
      <c r="L29" s="102">
        <f>IF($I28=0,"-",L28/$I28)</f>
        <v>0.24437038865825772</v>
      </c>
      <c r="M29" s="102">
        <f t="shared" ref="M29:R29" si="18">IF($I28=0,"-",M28/$I28)</f>
        <v>0.13064879845704133</v>
      </c>
      <c r="N29" s="102">
        <f t="shared" si="18"/>
        <v>0.17975395870525254</v>
      </c>
      <c r="O29" s="102">
        <f t="shared" si="18"/>
        <v>0.10267400938370279</v>
      </c>
      <c r="P29" s="102">
        <f t="shared" si="18"/>
        <v>0.31821727704546199</v>
      </c>
      <c r="Q29" s="102">
        <f t="shared" si="18"/>
        <v>2.3791690037471974E-2</v>
      </c>
      <c r="R29" s="103">
        <f t="shared" si="18"/>
        <v>5.4387771281145364E-4</v>
      </c>
      <c r="S29" s="104">
        <f>SUM(L29:R29)</f>
        <v>0.99999999999999978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0.11577418056971617</v>
      </c>
      <c r="C33" s="105">
        <f t="shared" ref="C33:E33" si="19">C111+C137+C163+C189+C215+C241+C267+C293+C319+C345+C371+C397+C423</f>
        <v>2064.5385177563367</v>
      </c>
      <c r="D33" s="105">
        <f t="shared" si="19"/>
        <v>1.538499968513068E-5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2064.6543073219059</v>
      </c>
      <c r="J33" s="141"/>
      <c r="K33" s="195" t="s">
        <v>7</v>
      </c>
      <c r="L33" s="105">
        <f t="shared" ref="L33:R48" si="21">L111+L137+L163+L189+L215+L241+L267+L293+L319+L345+L371+L397+L423</f>
        <v>0.11577418056971617</v>
      </c>
      <c r="M33" s="105">
        <f t="shared" si="21"/>
        <v>2064.5385177563367</v>
      </c>
      <c r="N33" s="105">
        <f t="shared" si="21"/>
        <v>1.538499968513068E-5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2064.6543073219059</v>
      </c>
      <c r="T33" s="141"/>
      <c r="U33" s="198" t="s">
        <v>7</v>
      </c>
      <c r="V33" s="55">
        <f t="shared" ref="V33:AH48" si="22">V111+V137+V163+V189+V215+V241+V267+V293+V319+V345+V371+V397+V423</f>
        <v>0.11577418056971617</v>
      </c>
      <c r="W33" s="55">
        <f t="shared" si="22"/>
        <v>0</v>
      </c>
      <c r="X33" s="55">
        <f t="shared" si="22"/>
        <v>0</v>
      </c>
      <c r="Y33" s="55">
        <f t="shared" si="22"/>
        <v>2064.5385177563367</v>
      </c>
      <c r="Z33" s="55">
        <f t="shared" si="22"/>
        <v>1.538499968513068E-5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2064.6543073219059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113.68989378501915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113.68989378501915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113.68989378501915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113.68989378501915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113.68989378501915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113.68989378501915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2938.8872700466495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2938.8872700466495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2938.8872700466495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2938.8872700466495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2938.8872700466495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2938.8872700466495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73.270367317944803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73.270367317944803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73.270367317944803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73.270367317944803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73.270367317944803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73.270367317944803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211.26212135868758</v>
      </c>
      <c r="C37" s="84">
        <f t="shared" si="23"/>
        <v>184.03553260259952</v>
      </c>
      <c r="D37" s="84">
        <f t="shared" si="23"/>
        <v>269.50888928073044</v>
      </c>
      <c r="E37" s="84">
        <f t="shared" si="23"/>
        <v>0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664.8065432420176</v>
      </c>
      <c r="J37" s="141"/>
      <c r="K37" s="161" t="s">
        <v>13</v>
      </c>
      <c r="L37" s="84">
        <f t="shared" si="21"/>
        <v>211.26212135868758</v>
      </c>
      <c r="M37" s="84">
        <f t="shared" si="21"/>
        <v>184.03553260259952</v>
      </c>
      <c r="N37" s="84">
        <f t="shared" si="21"/>
        <v>269.50888928073044</v>
      </c>
      <c r="O37" s="84">
        <f t="shared" si="21"/>
        <v>0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664.8065432420176</v>
      </c>
      <c r="T37" s="141"/>
      <c r="U37" s="207" t="s">
        <v>13</v>
      </c>
      <c r="V37" s="55">
        <f t="shared" si="22"/>
        <v>209.1766127298668</v>
      </c>
      <c r="W37" s="55">
        <f t="shared" si="22"/>
        <v>0</v>
      </c>
      <c r="X37" s="55">
        <f t="shared" si="22"/>
        <v>0</v>
      </c>
      <c r="Y37" s="55">
        <f t="shared" si="22"/>
        <v>184.03553260259952</v>
      </c>
      <c r="Z37" s="55">
        <f t="shared" si="22"/>
        <v>267.18602153993828</v>
      </c>
      <c r="AA37" s="55">
        <f t="shared" si="22"/>
        <v>0</v>
      </c>
      <c r="AB37" s="55">
        <f t="shared" si="22"/>
        <v>0</v>
      </c>
      <c r="AC37" s="56">
        <f t="shared" si="22"/>
        <v>4.4083763696129292</v>
      </c>
      <c r="AD37" s="55">
        <f t="shared" si="22"/>
        <v>2.0855086288207874</v>
      </c>
      <c r="AE37" s="55">
        <f t="shared" si="22"/>
        <v>0</v>
      </c>
      <c r="AF37" s="55">
        <f t="shared" si="22"/>
        <v>0</v>
      </c>
      <c r="AG37" s="55">
        <f t="shared" si="22"/>
        <v>2.3228677407921423</v>
      </c>
      <c r="AH37" s="55">
        <f t="shared" si="22"/>
        <v>0</v>
      </c>
      <c r="AI37" s="202">
        <f t="shared" si="26"/>
        <v>664.80654324201748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11.941937634300157</v>
      </c>
      <c r="C38" s="112">
        <f t="shared" si="23"/>
        <v>6.3266674812799941</v>
      </c>
      <c r="D38" s="112">
        <f t="shared" si="23"/>
        <v>33.714540855091407</v>
      </c>
      <c r="E38" s="112">
        <f t="shared" si="23"/>
        <v>0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51.983145970671558</v>
      </c>
      <c r="J38" s="141"/>
      <c r="K38" s="155" t="s">
        <v>12</v>
      </c>
      <c r="L38" s="87">
        <f t="shared" si="21"/>
        <v>11.941937634300157</v>
      </c>
      <c r="M38" s="87">
        <f t="shared" si="21"/>
        <v>6.3266674812799941</v>
      </c>
      <c r="N38" s="87">
        <f t="shared" si="21"/>
        <v>33.714540855091407</v>
      </c>
      <c r="O38" s="87">
        <f t="shared" si="21"/>
        <v>0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51.983145970671558</v>
      </c>
      <c r="T38" s="141"/>
      <c r="U38" s="203" t="s">
        <v>53</v>
      </c>
      <c r="V38" s="60">
        <f t="shared" si="22"/>
        <v>11.888834262981245</v>
      </c>
      <c r="W38" s="60">
        <f t="shared" si="22"/>
        <v>0</v>
      </c>
      <c r="X38" s="60">
        <f t="shared" si="22"/>
        <v>0</v>
      </c>
      <c r="Y38" s="60">
        <f t="shared" si="22"/>
        <v>6.3266674812799941</v>
      </c>
      <c r="Z38" s="60">
        <f t="shared" si="22"/>
        <v>33.714540855091407</v>
      </c>
      <c r="AA38" s="60">
        <f t="shared" si="22"/>
        <v>0</v>
      </c>
      <c r="AB38" s="60">
        <f t="shared" si="22"/>
        <v>0</v>
      </c>
      <c r="AC38" s="61">
        <f t="shared" si="22"/>
        <v>5.3103371318911061E-2</v>
      </c>
      <c r="AD38" s="60">
        <f t="shared" si="22"/>
        <v>5.3103371318911061E-2</v>
      </c>
      <c r="AE38" s="60">
        <f t="shared" si="22"/>
        <v>0</v>
      </c>
      <c r="AF38" s="60">
        <f t="shared" si="22"/>
        <v>0</v>
      </c>
      <c r="AG38" s="60">
        <f t="shared" si="22"/>
        <v>0</v>
      </c>
      <c r="AH38" s="60">
        <f t="shared" si="22"/>
        <v>0</v>
      </c>
      <c r="AI38" s="206">
        <f t="shared" si="26"/>
        <v>51.983145970671558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1091.3740866690891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1091.3740866690891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1091.3740866690891</v>
      </c>
      <c r="P39" s="84">
        <f t="shared" si="21"/>
        <v>2176.3140216601068</v>
      </c>
      <c r="Q39" s="84">
        <f t="shared" si="21"/>
        <v>0</v>
      </c>
      <c r="R39" s="84">
        <f t="shared" si="21"/>
        <v>0</v>
      </c>
      <c r="S39" s="150">
        <f t="shared" si="25"/>
        <v>3267.688108329196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958.6856050737083</v>
      </c>
      <c r="AB39" s="55">
        <f t="shared" si="22"/>
        <v>2176.3140216601068</v>
      </c>
      <c r="AC39" s="56">
        <f t="shared" si="22"/>
        <v>132.68848159538092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132.68848159538092</v>
      </c>
      <c r="AI39" s="202">
        <f t="shared" si="26"/>
        <v>3267.688108329196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18.429144810448136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18.429144810448136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18.429144810448136</v>
      </c>
      <c r="P40" s="87">
        <f t="shared" si="21"/>
        <v>73.973657980851655</v>
      </c>
      <c r="Q40" s="87">
        <f t="shared" si="21"/>
        <v>0</v>
      </c>
      <c r="R40" s="87">
        <f t="shared" si="21"/>
        <v>0</v>
      </c>
      <c r="S40" s="158">
        <f t="shared" si="25"/>
        <v>92.402802791299791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11.464111077265329</v>
      </c>
      <c r="AB40" s="60">
        <f t="shared" si="22"/>
        <v>73.973657980851655</v>
      </c>
      <c r="AC40" s="61">
        <f t="shared" si="22"/>
        <v>6.9650337331828069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6.9650337331828069</v>
      </c>
      <c r="AI40" s="206">
        <f t="shared" si="26"/>
        <v>92.402802791299791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0</v>
      </c>
      <c r="C41" s="84">
        <f t="shared" si="23"/>
        <v>0</v>
      </c>
      <c r="D41" s="84">
        <f t="shared" si="23"/>
        <v>0</v>
      </c>
      <c r="E41" s="84">
        <f t="shared" si="23"/>
        <v>0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0</v>
      </c>
      <c r="J41" s="141"/>
      <c r="K41" s="161" t="s">
        <v>55</v>
      </c>
      <c r="L41" s="84">
        <f t="shared" si="21"/>
        <v>0</v>
      </c>
      <c r="M41" s="84">
        <f t="shared" si="21"/>
        <v>0</v>
      </c>
      <c r="N41" s="84">
        <f t="shared" si="21"/>
        <v>0</v>
      </c>
      <c r="O41" s="84">
        <f t="shared" si="21"/>
        <v>0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0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0</v>
      </c>
      <c r="AA41" s="55">
        <f t="shared" si="22"/>
        <v>0</v>
      </c>
      <c r="AB41" s="55">
        <f t="shared" si="22"/>
        <v>0</v>
      </c>
      <c r="AC41" s="56">
        <f t="shared" si="22"/>
        <v>0</v>
      </c>
      <c r="AD41" s="55">
        <f t="shared" si="22"/>
        <v>0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0</v>
      </c>
      <c r="AI41" s="202">
        <f t="shared" si="26"/>
        <v>0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14.473842956543836</v>
      </c>
      <c r="C42" s="112">
        <f t="shared" si="23"/>
        <v>2.7828410616221766</v>
      </c>
      <c r="D42" s="112">
        <f t="shared" si="23"/>
        <v>78.094899340121444</v>
      </c>
      <c r="E42" s="112">
        <f t="shared" si="23"/>
        <v>12.695979141695018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108.04756249998248</v>
      </c>
      <c r="J42" s="141"/>
      <c r="K42" s="155" t="s">
        <v>14</v>
      </c>
      <c r="L42" s="87">
        <f t="shared" si="21"/>
        <v>14.473842956543836</v>
      </c>
      <c r="M42" s="87">
        <f t="shared" si="21"/>
        <v>2.7828410616221766</v>
      </c>
      <c r="N42" s="87">
        <f t="shared" si="21"/>
        <v>78.094899340121444</v>
      </c>
      <c r="O42" s="87">
        <f t="shared" si="21"/>
        <v>12.695979141695018</v>
      </c>
      <c r="P42" s="87">
        <f t="shared" si="21"/>
        <v>6.8903459326226688</v>
      </c>
      <c r="Q42" s="87">
        <f t="shared" si="21"/>
        <v>0</v>
      </c>
      <c r="R42" s="87">
        <f t="shared" si="21"/>
        <v>0</v>
      </c>
      <c r="S42" s="158">
        <f t="shared" si="25"/>
        <v>114.93790843260514</v>
      </c>
      <c r="T42" s="141"/>
      <c r="U42" s="203" t="s">
        <v>14</v>
      </c>
      <c r="V42" s="60">
        <f t="shared" si="22"/>
        <v>14.473842956543836</v>
      </c>
      <c r="W42" s="60">
        <f t="shared" si="22"/>
        <v>0</v>
      </c>
      <c r="X42" s="60">
        <f t="shared" si="22"/>
        <v>0</v>
      </c>
      <c r="Y42" s="60">
        <f t="shared" si="22"/>
        <v>2.7828410616221766</v>
      </c>
      <c r="Z42" s="60">
        <f t="shared" si="22"/>
        <v>78.094899340121444</v>
      </c>
      <c r="AA42" s="60">
        <f t="shared" si="22"/>
        <v>5.9434617144121162</v>
      </c>
      <c r="AB42" s="60">
        <f t="shared" si="22"/>
        <v>6.8903459326226688</v>
      </c>
      <c r="AC42" s="61">
        <f t="shared" si="22"/>
        <v>6.7525174272829034</v>
      </c>
      <c r="AD42" s="60">
        <f t="shared" si="22"/>
        <v>0</v>
      </c>
      <c r="AE42" s="60">
        <f t="shared" si="22"/>
        <v>0</v>
      </c>
      <c r="AF42" s="60">
        <f t="shared" si="22"/>
        <v>0</v>
      </c>
      <c r="AG42" s="60">
        <f t="shared" si="22"/>
        <v>0</v>
      </c>
      <c r="AH42" s="60">
        <f t="shared" si="22"/>
        <v>6.7525174272829034</v>
      </c>
      <c r="AI42" s="206">
        <f t="shared" si="26"/>
        <v>114.93790843260513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3130.9656611255532</v>
      </c>
      <c r="C43" s="84">
        <f t="shared" si="23"/>
        <v>10242.080780173597</v>
      </c>
      <c r="D43" s="84">
        <f t="shared" si="23"/>
        <v>13878.941866975747</v>
      </c>
      <c r="E43" s="84">
        <f t="shared" si="23"/>
        <v>685.60733392755185</v>
      </c>
      <c r="F43" s="315">
        <v>0</v>
      </c>
      <c r="G43" s="84">
        <f t="shared" si="20"/>
        <v>0.67645295648269543</v>
      </c>
      <c r="H43" s="84">
        <f t="shared" si="20"/>
        <v>0</v>
      </c>
      <c r="I43" s="146">
        <f t="shared" si="24"/>
        <v>27938.272095158933</v>
      </c>
      <c r="J43" s="141"/>
      <c r="K43" s="161" t="s">
        <v>136</v>
      </c>
      <c r="L43" s="84">
        <f t="shared" si="21"/>
        <v>3130.9656611255532</v>
      </c>
      <c r="M43" s="84">
        <f t="shared" si="21"/>
        <v>10242.080780173597</v>
      </c>
      <c r="N43" s="84">
        <f t="shared" si="21"/>
        <v>13878.941866975747</v>
      </c>
      <c r="O43" s="84">
        <f t="shared" si="21"/>
        <v>685.60733392755185</v>
      </c>
      <c r="P43" s="84">
        <f t="shared" si="21"/>
        <v>63.316839127672822</v>
      </c>
      <c r="Q43" s="84">
        <f t="shared" si="21"/>
        <v>0.67645295648269543</v>
      </c>
      <c r="R43" s="84">
        <f t="shared" si="21"/>
        <v>0</v>
      </c>
      <c r="S43" s="150">
        <f t="shared" si="25"/>
        <v>28001.588934286607</v>
      </c>
      <c r="T43" s="141"/>
      <c r="U43" s="207" t="s">
        <v>136</v>
      </c>
      <c r="V43" s="55">
        <f t="shared" si="22"/>
        <v>3076.6646501777477</v>
      </c>
      <c r="W43" s="55">
        <f t="shared" si="22"/>
        <v>31.346172894494345</v>
      </c>
      <c r="X43" s="55">
        <f t="shared" si="22"/>
        <v>0.67645295648269543</v>
      </c>
      <c r="Y43" s="55">
        <f t="shared" si="22"/>
        <v>10242.080780173597</v>
      </c>
      <c r="Z43" s="55">
        <f t="shared" si="22"/>
        <v>13516.862657643145</v>
      </c>
      <c r="AA43" s="55">
        <f t="shared" si="22"/>
        <v>250.5086332703315</v>
      </c>
      <c r="AB43" s="55">
        <f t="shared" si="22"/>
        <v>63.316839127672822</v>
      </c>
      <c r="AC43" s="56">
        <f t="shared" si="22"/>
        <v>820.13274804313426</v>
      </c>
      <c r="AD43" s="55">
        <f t="shared" si="22"/>
        <v>22.954838053312244</v>
      </c>
      <c r="AE43" s="55">
        <f t="shared" si="22"/>
        <v>0</v>
      </c>
      <c r="AF43" s="55">
        <f t="shared" si="22"/>
        <v>0</v>
      </c>
      <c r="AG43" s="55">
        <f t="shared" si="22"/>
        <v>362.07920933260129</v>
      </c>
      <c r="AH43" s="55">
        <f t="shared" si="22"/>
        <v>435.09870065722032</v>
      </c>
      <c r="AI43" s="202">
        <f t="shared" si="26"/>
        <v>28001.588934286607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868.5591357689126</v>
      </c>
      <c r="C44" s="112">
        <f t="shared" si="23"/>
        <v>750.68339179983184</v>
      </c>
      <c r="D44" s="112">
        <f t="shared" si="23"/>
        <v>3244.3189522166613</v>
      </c>
      <c r="E44" s="112">
        <f t="shared" si="23"/>
        <v>12449.583474358376</v>
      </c>
      <c r="F44" s="315">
        <v>0</v>
      </c>
      <c r="G44" s="112">
        <f t="shared" si="20"/>
        <v>1215.3096245618397</v>
      </c>
      <c r="H44" s="112">
        <f t="shared" si="20"/>
        <v>100.05877118120532</v>
      </c>
      <c r="I44" s="154">
        <f t="shared" si="24"/>
        <v>18628.513349886827</v>
      </c>
      <c r="J44" s="141"/>
      <c r="K44" s="155" t="s">
        <v>21</v>
      </c>
      <c r="L44" s="87">
        <f t="shared" si="21"/>
        <v>868.5591357689126</v>
      </c>
      <c r="M44" s="87">
        <f t="shared" si="21"/>
        <v>750.68339179983184</v>
      </c>
      <c r="N44" s="87">
        <f t="shared" si="21"/>
        <v>3244.3189522166613</v>
      </c>
      <c r="O44" s="87">
        <f t="shared" si="21"/>
        <v>12449.583474358376</v>
      </c>
      <c r="P44" s="87">
        <f t="shared" si="21"/>
        <v>41.293117466239188</v>
      </c>
      <c r="Q44" s="87">
        <f t="shared" si="21"/>
        <v>1215.3096245618397</v>
      </c>
      <c r="R44" s="87">
        <f t="shared" si="21"/>
        <v>100.05877118120532</v>
      </c>
      <c r="S44" s="158">
        <f t="shared" si="25"/>
        <v>18669.806467353068</v>
      </c>
      <c r="T44" s="141"/>
      <c r="U44" s="203" t="s">
        <v>21</v>
      </c>
      <c r="V44" s="60">
        <f t="shared" si="22"/>
        <v>208.235867911328</v>
      </c>
      <c r="W44" s="60">
        <f t="shared" si="22"/>
        <v>650.21346004388749</v>
      </c>
      <c r="X44" s="60">
        <f t="shared" si="22"/>
        <v>1215.3096245618397</v>
      </c>
      <c r="Y44" s="60">
        <f t="shared" si="22"/>
        <v>750.68339179983184</v>
      </c>
      <c r="Z44" s="60">
        <f t="shared" si="22"/>
        <v>3218.8865226294733</v>
      </c>
      <c r="AA44" s="60">
        <f t="shared" si="22"/>
        <v>12372.685765891601</v>
      </c>
      <c r="AB44" s="60">
        <f t="shared" si="22"/>
        <v>41.293117466239188</v>
      </c>
      <c r="AC44" s="61">
        <f t="shared" si="22"/>
        <v>212.49871704886644</v>
      </c>
      <c r="AD44" s="60">
        <f t="shared" si="22"/>
        <v>10.109807813697062</v>
      </c>
      <c r="AE44" s="60">
        <f t="shared" si="22"/>
        <v>41.889145786566054</v>
      </c>
      <c r="AF44" s="60">
        <f t="shared" si="22"/>
        <v>100.05877118120532</v>
      </c>
      <c r="AG44" s="60">
        <f t="shared" si="22"/>
        <v>25.432429587187823</v>
      </c>
      <c r="AH44" s="60">
        <f t="shared" si="22"/>
        <v>35.00856268021014</v>
      </c>
      <c r="AI44" s="206">
        <f t="shared" si="26"/>
        <v>18669.806467353072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850.85429126805241</v>
      </c>
      <c r="C45" s="84">
        <f t="shared" si="23"/>
        <v>517.66270526775361</v>
      </c>
      <c r="D45" s="84">
        <f t="shared" si="23"/>
        <v>831.71720709588112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2200.2342036316868</v>
      </c>
      <c r="J45" s="141"/>
      <c r="K45" s="161" t="s">
        <v>20</v>
      </c>
      <c r="L45" s="84">
        <f t="shared" si="21"/>
        <v>850.85429126805241</v>
      </c>
      <c r="M45" s="84">
        <f t="shared" si="21"/>
        <v>517.66270526775361</v>
      </c>
      <c r="N45" s="84">
        <f t="shared" si="21"/>
        <v>831.71720709588112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2200.2342036316868</v>
      </c>
      <c r="T45" s="141"/>
      <c r="U45" s="207" t="s">
        <v>20</v>
      </c>
      <c r="V45" s="55">
        <f t="shared" si="22"/>
        <v>849.04298103713325</v>
      </c>
      <c r="W45" s="55">
        <f t="shared" si="22"/>
        <v>3.4455482792896786E-2</v>
      </c>
      <c r="X45" s="55">
        <f t="shared" si="22"/>
        <v>0</v>
      </c>
      <c r="Y45" s="55">
        <f t="shared" si="22"/>
        <v>517.66270526775361</v>
      </c>
      <c r="Z45" s="55">
        <f t="shared" si="22"/>
        <v>447.26198338838265</v>
      </c>
      <c r="AA45" s="55">
        <f t="shared" si="22"/>
        <v>0</v>
      </c>
      <c r="AB45" s="55">
        <f t="shared" si="22"/>
        <v>0</v>
      </c>
      <c r="AC45" s="56">
        <f t="shared" si="22"/>
        <v>386.23207845562507</v>
      </c>
      <c r="AD45" s="55">
        <f t="shared" si="22"/>
        <v>1.7768547481264183</v>
      </c>
      <c r="AE45" s="55">
        <f t="shared" si="22"/>
        <v>0</v>
      </c>
      <c r="AF45" s="55">
        <f t="shared" si="22"/>
        <v>0</v>
      </c>
      <c r="AG45" s="55">
        <f t="shared" si="22"/>
        <v>384.45522370749859</v>
      </c>
      <c r="AH45" s="55">
        <f t="shared" si="22"/>
        <v>0</v>
      </c>
      <c r="AI45" s="202">
        <f t="shared" si="26"/>
        <v>2200.2342036316873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1.3856025673012302</v>
      </c>
      <c r="C46" s="112">
        <f t="shared" si="23"/>
        <v>5.6426735347666649E-3</v>
      </c>
      <c r="D46" s="112">
        <f t="shared" si="23"/>
        <v>0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1.391245240835997</v>
      </c>
      <c r="J46" s="141"/>
      <c r="K46" s="155" t="s">
        <v>56</v>
      </c>
      <c r="L46" s="87">
        <f t="shared" si="21"/>
        <v>1.3856025673012302</v>
      </c>
      <c r="M46" s="87">
        <f t="shared" si="21"/>
        <v>5.6426735347666649E-3</v>
      </c>
      <c r="N46" s="87">
        <f t="shared" si="21"/>
        <v>0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1.391245240835997</v>
      </c>
      <c r="T46" s="141"/>
      <c r="U46" s="203" t="s">
        <v>56</v>
      </c>
      <c r="V46" s="60">
        <f t="shared" si="22"/>
        <v>1.3856025673012302</v>
      </c>
      <c r="W46" s="60">
        <f t="shared" si="22"/>
        <v>0</v>
      </c>
      <c r="X46" s="60">
        <f t="shared" si="22"/>
        <v>0</v>
      </c>
      <c r="Y46" s="60">
        <f t="shared" si="22"/>
        <v>5.6426735347666649E-3</v>
      </c>
      <c r="Z46" s="60">
        <f t="shared" si="22"/>
        <v>0</v>
      </c>
      <c r="AA46" s="60">
        <f t="shared" si="22"/>
        <v>0</v>
      </c>
      <c r="AB46" s="60">
        <f t="shared" si="22"/>
        <v>0</v>
      </c>
      <c r="AC46" s="61">
        <f t="shared" si="22"/>
        <v>0</v>
      </c>
      <c r="AD46" s="60">
        <f t="shared" si="22"/>
        <v>0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1.391245240835997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385.33208007963668</v>
      </c>
      <c r="C47" s="84">
        <f t="shared" si="23"/>
        <v>10677.068353917297</v>
      </c>
      <c r="D47" s="84">
        <f t="shared" si="23"/>
        <v>1430.4768691413694</v>
      </c>
      <c r="E47" s="84">
        <f t="shared" si="23"/>
        <v>40.142814889673552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12533.020118027978</v>
      </c>
      <c r="J47" s="141"/>
      <c r="K47" s="161" t="s">
        <v>18</v>
      </c>
      <c r="L47" s="84">
        <f t="shared" si="21"/>
        <v>385.33208007963668</v>
      </c>
      <c r="M47" s="84">
        <f t="shared" si="21"/>
        <v>10677.068353917297</v>
      </c>
      <c r="N47" s="84">
        <f t="shared" si="21"/>
        <v>1430.4768691413694</v>
      </c>
      <c r="O47" s="84">
        <f t="shared" si="21"/>
        <v>40.142814889673552</v>
      </c>
      <c r="P47" s="84">
        <f t="shared" si="21"/>
        <v>186.1176354625961</v>
      </c>
      <c r="Q47" s="84">
        <f t="shared" si="21"/>
        <v>0</v>
      </c>
      <c r="R47" s="84">
        <f t="shared" si="21"/>
        <v>0</v>
      </c>
      <c r="S47" s="150">
        <f t="shared" si="25"/>
        <v>12719.137753490575</v>
      </c>
      <c r="T47" s="141"/>
      <c r="U47" s="207" t="s">
        <v>18</v>
      </c>
      <c r="V47" s="55">
        <f t="shared" si="22"/>
        <v>385.33208007963668</v>
      </c>
      <c r="W47" s="55">
        <f t="shared" si="22"/>
        <v>0</v>
      </c>
      <c r="X47" s="55">
        <f t="shared" si="22"/>
        <v>0</v>
      </c>
      <c r="Y47" s="55">
        <f t="shared" si="22"/>
        <v>10677.068353917297</v>
      </c>
      <c r="Z47" s="55">
        <f t="shared" si="22"/>
        <v>1001.4639957890762</v>
      </c>
      <c r="AA47" s="55">
        <f t="shared" si="22"/>
        <v>0</v>
      </c>
      <c r="AB47" s="55">
        <f t="shared" si="22"/>
        <v>186.1176354625961</v>
      </c>
      <c r="AC47" s="56">
        <f t="shared" si="22"/>
        <v>469.15568824196691</v>
      </c>
      <c r="AD47" s="55">
        <f t="shared" si="22"/>
        <v>0</v>
      </c>
      <c r="AE47" s="55">
        <f t="shared" si="22"/>
        <v>0</v>
      </c>
      <c r="AF47" s="55">
        <f t="shared" si="22"/>
        <v>0</v>
      </c>
      <c r="AG47" s="55">
        <f t="shared" si="22"/>
        <v>429.01287335229335</v>
      </c>
      <c r="AH47" s="55">
        <f t="shared" si="22"/>
        <v>40.142814889673552</v>
      </c>
      <c r="AI47" s="202">
        <f t="shared" si="26"/>
        <v>12719.137753490573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5.3370075508630865</v>
      </c>
      <c r="C48" s="112">
        <f t="shared" si="23"/>
        <v>49.066373029009611</v>
      </c>
      <c r="D48" s="112">
        <f t="shared" si="23"/>
        <v>1115.1919259483686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1169.5953065282413</v>
      </c>
      <c r="J48" s="141"/>
      <c r="K48" s="155" t="s">
        <v>17</v>
      </c>
      <c r="L48" s="87">
        <f t="shared" si="21"/>
        <v>5.3370075508630865</v>
      </c>
      <c r="M48" s="87">
        <f t="shared" si="21"/>
        <v>49.066373029009611</v>
      </c>
      <c r="N48" s="87">
        <f t="shared" si="21"/>
        <v>1115.1919259483686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1169.5953065282413</v>
      </c>
      <c r="T48" s="141"/>
      <c r="U48" s="203" t="s">
        <v>57</v>
      </c>
      <c r="V48" s="60">
        <f t="shared" si="22"/>
        <v>5.3370075508630865</v>
      </c>
      <c r="W48" s="60">
        <f t="shared" si="22"/>
        <v>0</v>
      </c>
      <c r="X48" s="60">
        <f t="shared" si="22"/>
        <v>0</v>
      </c>
      <c r="Y48" s="60">
        <f t="shared" si="22"/>
        <v>49.066373029009611</v>
      </c>
      <c r="Z48" s="60">
        <f t="shared" si="22"/>
        <v>1115.1919259483686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1169.5953065282413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3.1691741760045891</v>
      </c>
      <c r="C49" s="84">
        <f t="shared" si="23"/>
        <v>0</v>
      </c>
      <c r="D49" s="84">
        <f t="shared" si="23"/>
        <v>139.11744820407608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142.28662238008067</v>
      </c>
      <c r="J49" s="141"/>
      <c r="K49" s="163" t="s">
        <v>60</v>
      </c>
      <c r="L49" s="84">
        <f t="shared" ref="L49:R53" si="29">L127+L153+L179+L205+L231+L257+L283+L309+L335+L361+L387+L413+L439</f>
        <v>3.1691741760045891</v>
      </c>
      <c r="M49" s="84">
        <f t="shared" si="29"/>
        <v>0</v>
      </c>
      <c r="N49" s="84">
        <f t="shared" si="29"/>
        <v>139.11744820407608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142.28662238008067</v>
      </c>
      <c r="T49" s="141"/>
      <c r="U49" s="208" t="s">
        <v>58</v>
      </c>
      <c r="V49" s="55">
        <f t="shared" ref="V49:AH53" si="30">V127+V153+V179+V205+V231+V257+V283+V309+V335+V361+V387+V413+V439</f>
        <v>2.8066863268233568</v>
      </c>
      <c r="W49" s="55">
        <f t="shared" si="30"/>
        <v>2.3883106806300111E-2</v>
      </c>
      <c r="X49" s="55">
        <f t="shared" si="30"/>
        <v>0</v>
      </c>
      <c r="Y49" s="55">
        <f t="shared" si="30"/>
        <v>0</v>
      </c>
      <c r="Z49" s="55">
        <f t="shared" si="30"/>
        <v>139.11744820407608</v>
      </c>
      <c r="AA49" s="55">
        <f t="shared" si="30"/>
        <v>0</v>
      </c>
      <c r="AB49" s="55">
        <f t="shared" si="30"/>
        <v>0</v>
      </c>
      <c r="AC49" s="56">
        <f t="shared" si="30"/>
        <v>0.33860474237493277</v>
      </c>
      <c r="AD49" s="55">
        <f t="shared" si="30"/>
        <v>0.33860474237493277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142.28662238008067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3.1691741760045891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3.1691741760045891</v>
      </c>
      <c r="J50" s="141"/>
      <c r="K50" s="168" t="s">
        <v>19</v>
      </c>
      <c r="L50" s="90">
        <f t="shared" si="29"/>
        <v>3.1691741760045891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3.1691741760045891</v>
      </c>
      <c r="T50" s="141"/>
      <c r="U50" s="209" t="s">
        <v>62</v>
      </c>
      <c r="V50" s="66">
        <f t="shared" si="30"/>
        <v>2.8066863268233568</v>
      </c>
      <c r="W50" s="66">
        <f t="shared" si="30"/>
        <v>2.3883106806300111E-2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0.33860474237493277</v>
      </c>
      <c r="AD50" s="66">
        <f t="shared" si="30"/>
        <v>0.33860474237493277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3.1691741760045895</v>
      </c>
      <c r="AJ50" s="133" t="str">
        <f t="shared" si="27"/>
        <v/>
      </c>
    </row>
    <row r="51" spans="1:36">
      <c r="A51" s="172" t="s">
        <v>15</v>
      </c>
      <c r="B51" s="93">
        <f t="shared" si="31"/>
        <v>0</v>
      </c>
      <c r="C51" s="93">
        <f t="shared" si="31"/>
        <v>0</v>
      </c>
      <c r="D51" s="93">
        <f t="shared" si="31"/>
        <v>139.11744820407608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139.11744820407608</v>
      </c>
      <c r="J51" s="141"/>
      <c r="K51" s="176" t="s">
        <v>15</v>
      </c>
      <c r="L51" s="93">
        <f t="shared" si="29"/>
        <v>0</v>
      </c>
      <c r="M51" s="93">
        <f t="shared" si="29"/>
        <v>0</v>
      </c>
      <c r="N51" s="93">
        <f t="shared" si="29"/>
        <v>139.11744820407608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139.11744820407608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</v>
      </c>
      <c r="Z51" s="70">
        <f t="shared" si="30"/>
        <v>139.11744820407608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139.11744820407608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5483.3966286664236</v>
      </c>
      <c r="C54" s="187">
        <f t="shared" ref="C54:I54" si="32">SUM(C33:C49)</f>
        <v>24494.250805762866</v>
      </c>
      <c r="D54" s="187">
        <f t="shared" si="32"/>
        <v>24146.930145592662</v>
      </c>
      <c r="E54" s="187">
        <f t="shared" si="32"/>
        <v>14297.832833796834</v>
      </c>
      <c r="F54" s="187">
        <f t="shared" si="32"/>
        <v>0</v>
      </c>
      <c r="G54" s="187">
        <f t="shared" si="32"/>
        <v>1215.9860775183224</v>
      </c>
      <c r="H54" s="187">
        <f t="shared" si="32"/>
        <v>100.05877118120532</v>
      </c>
      <c r="I54" s="187">
        <f t="shared" si="32"/>
        <v>69738.455262518299</v>
      </c>
      <c r="J54" s="141"/>
      <c r="K54" s="188" t="s">
        <v>22</v>
      </c>
      <c r="L54" s="187">
        <f>SUM(L33:L49)</f>
        <v>5483.3966286664236</v>
      </c>
      <c r="M54" s="187">
        <f t="shared" ref="M54:S54" si="33">SUM(M33:M49)</f>
        <v>24494.250805762866</v>
      </c>
      <c r="N54" s="187">
        <f t="shared" si="33"/>
        <v>24146.930145592662</v>
      </c>
      <c r="O54" s="187">
        <f t="shared" si="33"/>
        <v>14297.832833796834</v>
      </c>
      <c r="P54" s="187">
        <f t="shared" si="33"/>
        <v>2547.9056176300887</v>
      </c>
      <c r="Q54" s="187">
        <f t="shared" si="33"/>
        <v>1215.9860775183224</v>
      </c>
      <c r="R54" s="189">
        <f t="shared" si="33"/>
        <v>100.05877118120532</v>
      </c>
      <c r="S54" s="190">
        <f t="shared" si="33"/>
        <v>72286.360880148393</v>
      </c>
      <c r="T54" s="141" t="str">
        <f>IF(ABS(S54-AI54)&gt;0.01,S54-AI54,"")</f>
        <v/>
      </c>
      <c r="U54" s="216" t="s">
        <v>59</v>
      </c>
      <c r="V54" s="217">
        <f>SUM(V33:V49)</f>
        <v>4764.4599397807942</v>
      </c>
      <c r="W54" s="217">
        <f t="shared" ref="W54:AH54" si="34">SUM(W33:W49)</f>
        <v>681.61797152798101</v>
      </c>
      <c r="X54" s="217">
        <f t="shared" si="34"/>
        <v>1215.9860775183224</v>
      </c>
      <c r="Y54" s="217">
        <f t="shared" si="34"/>
        <v>24494.250805762866</v>
      </c>
      <c r="Z54" s="217">
        <f t="shared" si="34"/>
        <v>22943.627541872287</v>
      </c>
      <c r="AA54" s="217">
        <f t="shared" si="34"/>
        <v>13599.287577027319</v>
      </c>
      <c r="AB54" s="217">
        <f t="shared" si="34"/>
        <v>2547.9056176300887</v>
      </c>
      <c r="AC54" s="217">
        <f t="shared" si="34"/>
        <v>2039.225349028746</v>
      </c>
      <c r="AD54" s="218">
        <f t="shared" si="34"/>
        <v>37.318717357650357</v>
      </c>
      <c r="AE54" s="218">
        <f t="shared" si="34"/>
        <v>41.889145786566054</v>
      </c>
      <c r="AF54" s="218">
        <f t="shared" si="34"/>
        <v>100.05877118120532</v>
      </c>
      <c r="AG54" s="218">
        <f t="shared" si="34"/>
        <v>1203.3026037203731</v>
      </c>
      <c r="AH54" s="218">
        <f t="shared" si="34"/>
        <v>656.65611098295074</v>
      </c>
      <c r="AI54" s="219">
        <f>SUM(V54:AC54)</f>
        <v>72286.360880148408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7.8628019620238646E-2</v>
      </c>
      <c r="C55" s="125">
        <f t="shared" ref="C55:H55" si="35">IF($I54=0,"-",C54/$I54)</f>
        <v>0.35123018876111484</v>
      </c>
      <c r="D55" s="125">
        <f t="shared" si="35"/>
        <v>0.34624985676404413</v>
      </c>
      <c r="E55" s="125">
        <f t="shared" si="35"/>
        <v>0.20502078487364148</v>
      </c>
      <c r="F55" s="125">
        <f t="shared" si="35"/>
        <v>0</v>
      </c>
      <c r="G55" s="125">
        <f t="shared" si="35"/>
        <v>1.7436378149486592E-2</v>
      </c>
      <c r="H55" s="126">
        <f t="shared" si="35"/>
        <v>1.4347718314744922E-3</v>
      </c>
      <c r="I55" s="127">
        <f>SUM(B55:H55)</f>
        <v>1.0000000000000002</v>
      </c>
      <c r="K55" s="49" t="s">
        <v>108</v>
      </c>
      <c r="L55" s="102">
        <f>IF($S54=0,"-",L54/$S54)</f>
        <v>7.5856587078134391E-2</v>
      </c>
      <c r="M55" s="102">
        <f t="shared" ref="M55:R55" si="36">IF($S54=0,"-",M54/$S54)</f>
        <v>0.33885024100707756</v>
      </c>
      <c r="N55" s="102">
        <f t="shared" si="36"/>
        <v>0.33404545271864694</v>
      </c>
      <c r="O55" s="102">
        <f t="shared" si="36"/>
        <v>0.19779433712955621</v>
      </c>
      <c r="P55" s="102">
        <f t="shared" si="36"/>
        <v>3.524739088546102E-2</v>
      </c>
      <c r="Q55" s="102">
        <f t="shared" si="36"/>
        <v>1.6821791313224928E-2</v>
      </c>
      <c r="R55" s="103">
        <f t="shared" si="36"/>
        <v>1.3841998678990619E-3</v>
      </c>
      <c r="S55" s="104">
        <f>SUM(L55:R55)</f>
        <v>1.0000000000000002</v>
      </c>
      <c r="U55" s="77" t="s">
        <v>108</v>
      </c>
      <c r="V55" s="78">
        <f>+V54/$AI54</f>
        <v>6.5910911571275835E-2</v>
      </c>
      <c r="W55" s="78">
        <f t="shared" ref="W55:AH55" si="37">+W54/$AI54</f>
        <v>9.4294132838988985E-3</v>
      </c>
      <c r="X55" s="78">
        <f t="shared" si="37"/>
        <v>1.6821791313224924E-2</v>
      </c>
      <c r="Y55" s="78">
        <f t="shared" si="37"/>
        <v>0.3388502410070775</v>
      </c>
      <c r="Z55" s="78">
        <f t="shared" si="37"/>
        <v>0.31739912291217809</v>
      </c>
      <c r="AA55" s="78">
        <f t="shared" si="37"/>
        <v>0.18813075401008345</v>
      </c>
      <c r="AB55" s="78">
        <f t="shared" si="37"/>
        <v>3.5247390885461014E-2</v>
      </c>
      <c r="AC55" s="78">
        <f t="shared" si="37"/>
        <v>2.8210375016800255E-2</v>
      </c>
      <c r="AD55" s="78">
        <f t="shared" si="37"/>
        <v>5.1626222295967012E-4</v>
      </c>
      <c r="AE55" s="78">
        <f t="shared" si="37"/>
        <v>5.7948892815366272E-4</v>
      </c>
      <c r="AF55" s="78">
        <f t="shared" si="37"/>
        <v>1.3841998678990614E-3</v>
      </c>
      <c r="AG55" s="78">
        <f t="shared" si="37"/>
        <v>1.6646329806468779E-2</v>
      </c>
      <c r="AH55" s="78">
        <f t="shared" si="37"/>
        <v>9.0840941913190778E-3</v>
      </c>
      <c r="AI55" s="79">
        <f>SUM(V55:AC55)</f>
        <v>1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0.2789665880119433</v>
      </c>
      <c r="G59" s="325"/>
      <c r="H59" s="327"/>
      <c r="I59" s="146">
        <f>SUM(B59:H59)</f>
        <v>0.2789665880119433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38755.430037717582</v>
      </c>
      <c r="G65" s="328"/>
      <c r="H65" s="330"/>
      <c r="I65" s="146">
        <f t="shared" si="39"/>
        <v>38755.430037717582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21576.409099349206</v>
      </c>
      <c r="Q65" s="328"/>
      <c r="R65" s="335"/>
      <c r="S65" s="150">
        <f t="shared" si="41"/>
        <v>21576.409099349206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9668.1877413363745</v>
      </c>
      <c r="G66" s="328"/>
      <c r="H66" s="330"/>
      <c r="I66" s="154">
        <f t="shared" si="39"/>
        <v>9668.1877413363745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3482.7342132584945</v>
      </c>
      <c r="Q66" s="328"/>
      <c r="R66" s="335"/>
      <c r="S66" s="158">
        <f t="shared" si="41"/>
        <v>3482.7342132584945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1688.4250952659042</v>
      </c>
      <c r="G67" s="328"/>
      <c r="H67" s="330"/>
      <c r="I67" s="146">
        <f t="shared" si="39"/>
        <v>1688.4250952659042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27.584175895850585</v>
      </c>
      <c r="G68" s="328"/>
      <c r="H68" s="330"/>
      <c r="I68" s="154">
        <f t="shared" si="39"/>
        <v>27.584175895850585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20.69382996322792</v>
      </c>
      <c r="Q68" s="328"/>
      <c r="R68" s="335"/>
      <c r="S68" s="158">
        <f t="shared" si="41"/>
        <v>20.69382996322792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3845.8665444997787</v>
      </c>
      <c r="G69" s="328"/>
      <c r="H69" s="330"/>
      <c r="I69" s="146">
        <f t="shared" si="39"/>
        <v>3845.8665444997787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8.2562991201052682</v>
      </c>
      <c r="Q69" s="328"/>
      <c r="R69" s="335"/>
      <c r="S69" s="150">
        <f t="shared" si="41"/>
        <v>8.2562991201052682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1487.2915601095415</v>
      </c>
      <c r="G70" s="328"/>
      <c r="H70" s="330"/>
      <c r="I70" s="154">
        <f t="shared" si="39"/>
        <v>1487.2915601095415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0</v>
      </c>
      <c r="G72" s="328"/>
      <c r="H72" s="330"/>
      <c r="I72" s="154">
        <f t="shared" si="39"/>
        <v>0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3040.3866725519028</v>
      </c>
      <c r="G73" s="328"/>
      <c r="H73" s="330"/>
      <c r="I73" s="146">
        <f t="shared" si="39"/>
        <v>3040.3866725519028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1691.7299269774337</v>
      </c>
      <c r="Q73" s="328"/>
      <c r="R73" s="335"/>
      <c r="S73" s="150">
        <f t="shared" si="41"/>
        <v>1691.7299269774337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58513.450793964948</v>
      </c>
      <c r="G80" s="187">
        <f t="shared" si="42"/>
        <v>0</v>
      </c>
      <c r="H80" s="189">
        <f t="shared" si="42"/>
        <v>0</v>
      </c>
      <c r="I80" s="187">
        <f t="shared" si="42"/>
        <v>58513.450793964948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26779.823368668469</v>
      </c>
      <c r="Q80" s="187">
        <f t="shared" si="43"/>
        <v>0</v>
      </c>
      <c r="R80" s="189">
        <f t="shared" si="43"/>
        <v>0</v>
      </c>
      <c r="S80" s="190">
        <f t="shared" si="43"/>
        <v>26779.823368668469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28.675313351331933</v>
      </c>
      <c r="C85" s="105">
        <f t="shared" si="46"/>
        <v>0</v>
      </c>
      <c r="D85" s="105">
        <f t="shared" si="46"/>
        <v>0.12208087474385013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28.797394226075784</v>
      </c>
      <c r="J85" s="141"/>
      <c r="K85" s="195" t="s">
        <v>7</v>
      </c>
      <c r="L85" s="105">
        <f t="shared" ref="L85:R100" si="47">L579+L605+L631</f>
        <v>28.675313351331933</v>
      </c>
      <c r="M85" s="105">
        <f t="shared" si="47"/>
        <v>0</v>
      </c>
      <c r="N85" s="105">
        <f t="shared" si="47"/>
        <v>0.12208087474385013</v>
      </c>
      <c r="O85" s="105">
        <f t="shared" si="47"/>
        <v>0</v>
      </c>
      <c r="P85" s="105">
        <f t="shared" si="47"/>
        <v>0.2789665880119433</v>
      </c>
      <c r="Q85" s="105">
        <f t="shared" si="47"/>
        <v>0</v>
      </c>
      <c r="R85" s="105">
        <f t="shared" si="47"/>
        <v>0</v>
      </c>
      <c r="S85" s="197">
        <f>SUM(L85:R85)</f>
        <v>29.076360814087728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86.464120969176648</v>
      </c>
      <c r="C86" s="112">
        <f t="shared" si="46"/>
        <v>0</v>
      </c>
      <c r="D86" s="112">
        <f t="shared" si="46"/>
        <v>2.4652327846956252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88.929353753872277</v>
      </c>
      <c r="J86" s="141"/>
      <c r="K86" s="155" t="s">
        <v>8</v>
      </c>
      <c r="L86" s="87">
        <f t="shared" si="47"/>
        <v>86.464120969176648</v>
      </c>
      <c r="M86" s="87">
        <f t="shared" si="47"/>
        <v>0</v>
      </c>
      <c r="N86" s="87">
        <f t="shared" si="47"/>
        <v>2.4652327846956252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88.929353753872277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37.421424189960312</v>
      </c>
      <c r="C87" s="84">
        <f t="shared" si="46"/>
        <v>0</v>
      </c>
      <c r="D87" s="84">
        <f t="shared" si="46"/>
        <v>2.6983072440812236E-3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37.424122497204394</v>
      </c>
      <c r="J87" s="141"/>
      <c r="K87" s="161" t="s">
        <v>9</v>
      </c>
      <c r="L87" s="84">
        <f t="shared" si="47"/>
        <v>37.421424189960312</v>
      </c>
      <c r="M87" s="84">
        <f t="shared" si="47"/>
        <v>0</v>
      </c>
      <c r="N87" s="84">
        <f t="shared" si="47"/>
        <v>2.6983072440812236E-3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37.424122497204394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72.947098903356704</v>
      </c>
      <c r="C89" s="84">
        <f t="shared" si="46"/>
        <v>6.904578908972697</v>
      </c>
      <c r="D89" s="84">
        <f t="shared" si="46"/>
        <v>2.8056120775309603</v>
      </c>
      <c r="E89" s="84">
        <f t="shared" si="46"/>
        <v>3.2860351259491072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85.943325015809478</v>
      </c>
      <c r="J89" s="141"/>
      <c r="K89" s="161" t="s">
        <v>13</v>
      </c>
      <c r="L89" s="84">
        <f t="shared" si="47"/>
        <v>72.947098903356704</v>
      </c>
      <c r="M89" s="84">
        <f t="shared" si="47"/>
        <v>6.904578908972697</v>
      </c>
      <c r="N89" s="84">
        <f t="shared" si="47"/>
        <v>2.8056120775309603</v>
      </c>
      <c r="O89" s="84">
        <f t="shared" si="47"/>
        <v>3.2860351259491072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85.943325015809478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7688.1393884390245</v>
      </c>
      <c r="C90" s="112">
        <f t="shared" si="46"/>
        <v>10.894948690073861</v>
      </c>
      <c r="D90" s="112">
        <f t="shared" si="46"/>
        <v>862.27959786092561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8561.313934990023</v>
      </c>
      <c r="J90" s="141"/>
      <c r="K90" s="155" t="s">
        <v>12</v>
      </c>
      <c r="L90" s="87">
        <f t="shared" si="47"/>
        <v>7688.1393884390245</v>
      </c>
      <c r="M90" s="87">
        <f t="shared" si="47"/>
        <v>10.894948690073861</v>
      </c>
      <c r="N90" s="87">
        <f t="shared" si="47"/>
        <v>862.27959786092561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8561.313934990023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0.70848196099512961</v>
      </c>
      <c r="D91" s="84">
        <f t="shared" si="46"/>
        <v>0.44931720419357196</v>
      </c>
      <c r="E91" s="84">
        <f t="shared" si="46"/>
        <v>243.98622098783375</v>
      </c>
      <c r="F91" s="84">
        <f t="shared" si="46"/>
        <v>1358.0239998548034</v>
      </c>
      <c r="G91" s="84">
        <f t="shared" si="46"/>
        <v>0</v>
      </c>
      <c r="H91" s="84">
        <f t="shared" si="46"/>
        <v>0</v>
      </c>
      <c r="I91" s="146">
        <f t="shared" si="48"/>
        <v>1603.1680200078258</v>
      </c>
      <c r="J91" s="141"/>
      <c r="K91" s="161" t="s">
        <v>54</v>
      </c>
      <c r="L91" s="84">
        <f t="shared" si="47"/>
        <v>0</v>
      </c>
      <c r="M91" s="84">
        <f t="shared" si="47"/>
        <v>0.70848196099512961</v>
      </c>
      <c r="N91" s="84">
        <f t="shared" si="47"/>
        <v>0.44931720419357196</v>
      </c>
      <c r="O91" s="84">
        <f t="shared" si="47"/>
        <v>243.98622098783375</v>
      </c>
      <c r="P91" s="84">
        <f t="shared" si="47"/>
        <v>16360.730916563061</v>
      </c>
      <c r="Q91" s="84">
        <f t="shared" si="47"/>
        <v>0</v>
      </c>
      <c r="R91" s="84">
        <f t="shared" si="47"/>
        <v>0</v>
      </c>
      <c r="S91" s="150">
        <f t="shared" si="49"/>
        <v>16605.874936716085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5.8546834863537553E-2</v>
      </c>
      <c r="E92" s="112">
        <f t="shared" si="46"/>
        <v>34.890335922311742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34.948882757175276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5.8546834863537553E-2</v>
      </c>
      <c r="O92" s="87">
        <f t="shared" si="47"/>
        <v>34.890335922311742</v>
      </c>
      <c r="P92" s="87">
        <f t="shared" si="47"/>
        <v>6111.4798700970277</v>
      </c>
      <c r="Q92" s="87">
        <f t="shared" si="47"/>
        <v>0</v>
      </c>
      <c r="R92" s="87">
        <f t="shared" si="47"/>
        <v>0</v>
      </c>
      <c r="S92" s="158">
        <f t="shared" si="49"/>
        <v>6146.4287528542027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1688.4250952659042</v>
      </c>
      <c r="Q93" s="84">
        <f t="shared" si="47"/>
        <v>0</v>
      </c>
      <c r="R93" s="84">
        <f t="shared" si="47"/>
        <v>0</v>
      </c>
      <c r="S93" s="150">
        <f t="shared" si="49"/>
        <v>1688.4250952659042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237.78110534364376</v>
      </c>
      <c r="C94" s="112">
        <f t="shared" si="46"/>
        <v>0.22496070794605491</v>
      </c>
      <c r="D94" s="112">
        <f t="shared" si="46"/>
        <v>19.228578732550744</v>
      </c>
      <c r="E94" s="112">
        <f t="shared" si="46"/>
        <v>1.2755278689094489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258.51017265304995</v>
      </c>
      <c r="J94" s="141"/>
      <c r="K94" s="155" t="s">
        <v>14</v>
      </c>
      <c r="L94" s="87">
        <f t="shared" si="47"/>
        <v>237.78110534364376</v>
      </c>
      <c r="M94" s="87">
        <f t="shared" si="47"/>
        <v>0.22496070794605491</v>
      </c>
      <c r="N94" s="87">
        <f t="shared" si="47"/>
        <v>19.228578732550744</v>
      </c>
      <c r="O94" s="87">
        <f t="shared" si="47"/>
        <v>1.2755278689094489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258.51017265304995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4202.1501855825818</v>
      </c>
      <c r="C95" s="84">
        <f t="shared" si="46"/>
        <v>64.88769321335225</v>
      </c>
      <c r="D95" s="84">
        <f t="shared" si="46"/>
        <v>374.59627367865886</v>
      </c>
      <c r="E95" s="84">
        <f t="shared" si="46"/>
        <v>9.9648908830221838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4651.5990433576153</v>
      </c>
      <c r="J95" s="141"/>
      <c r="K95" s="161" t="s">
        <v>136</v>
      </c>
      <c r="L95" s="84">
        <f t="shared" si="47"/>
        <v>4202.1501855825818</v>
      </c>
      <c r="M95" s="84">
        <f t="shared" si="47"/>
        <v>64.88769321335225</v>
      </c>
      <c r="N95" s="84">
        <f t="shared" si="47"/>
        <v>374.59627367865886</v>
      </c>
      <c r="O95" s="84">
        <f t="shared" si="47"/>
        <v>9.9648908830221838</v>
      </c>
      <c r="P95" s="84">
        <f t="shared" si="47"/>
        <v>3774.2934062520008</v>
      </c>
      <c r="Q95" s="84">
        <f t="shared" si="47"/>
        <v>0</v>
      </c>
      <c r="R95" s="84">
        <f t="shared" si="47"/>
        <v>0</v>
      </c>
      <c r="S95" s="150">
        <f t="shared" si="49"/>
        <v>8425.8924496096151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2810.7225677452484</v>
      </c>
      <c r="C96" s="112">
        <f t="shared" si="46"/>
        <v>0.33193049181461243</v>
      </c>
      <c r="D96" s="112">
        <f t="shared" si="46"/>
        <v>5287.0308356805663</v>
      </c>
      <c r="E96" s="112">
        <f t="shared" si="46"/>
        <v>4752.1950887346384</v>
      </c>
      <c r="F96" s="112">
        <f t="shared" si="46"/>
        <v>0</v>
      </c>
      <c r="G96" s="112">
        <f t="shared" si="46"/>
        <v>3266.7820998128664</v>
      </c>
      <c r="H96" s="112">
        <f t="shared" si="46"/>
        <v>2.4172487867279169</v>
      </c>
      <c r="I96" s="154">
        <f t="shared" si="48"/>
        <v>16119.479771251861</v>
      </c>
      <c r="J96" s="141"/>
      <c r="K96" s="155" t="s">
        <v>21</v>
      </c>
      <c r="L96" s="87">
        <f t="shared" si="47"/>
        <v>2810.7225677452484</v>
      </c>
      <c r="M96" s="87">
        <f t="shared" si="47"/>
        <v>0.33193049181461243</v>
      </c>
      <c r="N96" s="87">
        <f t="shared" si="47"/>
        <v>5287.0308356805663</v>
      </c>
      <c r="O96" s="87">
        <f t="shared" si="47"/>
        <v>4752.1950887346384</v>
      </c>
      <c r="P96" s="87">
        <f t="shared" si="47"/>
        <v>1445.9984426433023</v>
      </c>
      <c r="Q96" s="87">
        <f t="shared" si="47"/>
        <v>3266.7820998128664</v>
      </c>
      <c r="R96" s="87">
        <f t="shared" si="47"/>
        <v>2.4172487867279169</v>
      </c>
      <c r="S96" s="158">
        <f t="shared" si="49"/>
        <v>17565.478213895167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8427.0458231902721</v>
      </c>
      <c r="C97" s="84">
        <f t="shared" si="46"/>
        <v>18.081106330722491</v>
      </c>
      <c r="D97" s="84">
        <f t="shared" si="46"/>
        <v>411.0578955783775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8856.1848250993717</v>
      </c>
      <c r="J97" s="141"/>
      <c r="K97" s="161" t="s">
        <v>20</v>
      </c>
      <c r="L97" s="84">
        <f t="shared" si="47"/>
        <v>8427.0458231902721</v>
      </c>
      <c r="M97" s="84">
        <f t="shared" si="47"/>
        <v>18.081106330722491</v>
      </c>
      <c r="N97" s="84">
        <f t="shared" si="47"/>
        <v>411.0578955783775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8856.1848250993717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10846.338374364897</v>
      </c>
      <c r="C98" s="112">
        <f t="shared" si="46"/>
        <v>20.221307826760327</v>
      </c>
      <c r="D98" s="112">
        <f t="shared" si="46"/>
        <v>1322.9614297544788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12189.521111946136</v>
      </c>
      <c r="J98" s="141"/>
      <c r="K98" s="155" t="s">
        <v>56</v>
      </c>
      <c r="L98" s="87">
        <f t="shared" si="47"/>
        <v>10846.338374364897</v>
      </c>
      <c r="M98" s="87">
        <f t="shared" si="47"/>
        <v>20.221307826760327</v>
      </c>
      <c r="N98" s="87">
        <f t="shared" si="47"/>
        <v>1322.9614297544788</v>
      </c>
      <c r="O98" s="87">
        <f t="shared" si="47"/>
        <v>0</v>
      </c>
      <c r="P98" s="87">
        <f t="shared" si="47"/>
        <v>0</v>
      </c>
      <c r="Q98" s="87">
        <f t="shared" si="47"/>
        <v>0</v>
      </c>
      <c r="R98" s="87">
        <f t="shared" si="47"/>
        <v>0</v>
      </c>
      <c r="S98" s="158">
        <f t="shared" si="49"/>
        <v>12189.521111946136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3954.5246623469416</v>
      </c>
      <c r="C99" s="84">
        <f t="shared" si="46"/>
        <v>0</v>
      </c>
      <c r="D99" s="84">
        <f t="shared" si="46"/>
        <v>614.14698515491693</v>
      </c>
      <c r="E99" s="84">
        <f t="shared" si="46"/>
        <v>2.1380943262894418</v>
      </c>
      <c r="F99" s="84">
        <f t="shared" si="46"/>
        <v>86.194491953870227</v>
      </c>
      <c r="G99" s="84">
        <f t="shared" si="46"/>
        <v>0</v>
      </c>
      <c r="H99" s="84">
        <f t="shared" si="46"/>
        <v>0</v>
      </c>
      <c r="I99" s="146">
        <f t="shared" si="48"/>
        <v>4657.0042337820178</v>
      </c>
      <c r="J99" s="141"/>
      <c r="K99" s="161" t="s">
        <v>18</v>
      </c>
      <c r="L99" s="84">
        <f t="shared" si="47"/>
        <v>3954.5246623469416</v>
      </c>
      <c r="M99" s="84">
        <f t="shared" si="47"/>
        <v>0</v>
      </c>
      <c r="N99" s="84">
        <f t="shared" si="47"/>
        <v>614.14698515491693</v>
      </c>
      <c r="O99" s="84">
        <f t="shared" si="47"/>
        <v>2.1380943262894418</v>
      </c>
      <c r="P99" s="84">
        <f t="shared" si="47"/>
        <v>1248.7336020657433</v>
      </c>
      <c r="Q99" s="84">
        <f t="shared" si="47"/>
        <v>0</v>
      </c>
      <c r="R99" s="84">
        <f t="shared" si="47"/>
        <v>0</v>
      </c>
      <c r="S99" s="150">
        <f t="shared" si="49"/>
        <v>5819.5433438938908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2168.024508975861</v>
      </c>
      <c r="C101" s="84">
        <f t="shared" si="50"/>
        <v>0</v>
      </c>
      <c r="D101" s="84">
        <f t="shared" si="50"/>
        <v>824.63678919289987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2992.6612981687608</v>
      </c>
      <c r="J101" s="141"/>
      <c r="K101" s="163" t="s">
        <v>60</v>
      </c>
      <c r="L101" s="84">
        <f t="shared" ref="L101:R105" si="51">L595+L621+L647</f>
        <v>2168.024508975861</v>
      </c>
      <c r="M101" s="84">
        <f t="shared" si="51"/>
        <v>0</v>
      </c>
      <c r="N101" s="84">
        <f t="shared" si="51"/>
        <v>824.63678919289987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2992.6612981687608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2168.024508975861</v>
      </c>
      <c r="C102" s="116">
        <f t="shared" si="50"/>
        <v>0</v>
      </c>
      <c r="D102" s="116">
        <f t="shared" si="50"/>
        <v>824.63678919289987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2992.6612981687608</v>
      </c>
      <c r="J102" s="141"/>
      <c r="K102" s="168" t="s">
        <v>19</v>
      </c>
      <c r="L102" s="90">
        <f t="shared" si="51"/>
        <v>2168.024508975861</v>
      </c>
      <c r="M102" s="90">
        <f t="shared" si="51"/>
        <v>0</v>
      </c>
      <c r="N102" s="90">
        <f t="shared" si="51"/>
        <v>824.63678919289987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2992.6612981687608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40560.234573402297</v>
      </c>
      <c r="C106" s="187">
        <f t="shared" ref="C106:I106" si="52">SUM(C85:C101)</f>
        <v>122.25500813063742</v>
      </c>
      <c r="D106" s="187">
        <f t="shared" si="52"/>
        <v>9721.8418737166467</v>
      </c>
      <c r="E106" s="187">
        <f t="shared" si="52"/>
        <v>5047.7361938489539</v>
      </c>
      <c r="F106" s="187">
        <f t="shared" si="52"/>
        <v>1444.2184918086737</v>
      </c>
      <c r="G106" s="187">
        <f t="shared" si="52"/>
        <v>3266.7820998128664</v>
      </c>
      <c r="H106" s="187">
        <f t="shared" si="52"/>
        <v>2.4172487867279169</v>
      </c>
      <c r="I106" s="187">
        <f t="shared" si="52"/>
        <v>60165.485489506798</v>
      </c>
      <c r="J106" s="141"/>
      <c r="K106" s="188" t="s">
        <v>22</v>
      </c>
      <c r="L106" s="187">
        <f>SUM(L85:L101)</f>
        <v>40560.234573402297</v>
      </c>
      <c r="M106" s="187">
        <f t="shared" ref="M106:S106" si="53">SUM(M85:M101)</f>
        <v>122.25500813063742</v>
      </c>
      <c r="N106" s="187">
        <f t="shared" si="53"/>
        <v>9721.8418737166467</v>
      </c>
      <c r="O106" s="187">
        <f t="shared" si="53"/>
        <v>5047.7361938489539</v>
      </c>
      <c r="P106" s="187">
        <f t="shared" si="53"/>
        <v>30629.940299475053</v>
      </c>
      <c r="Q106" s="187">
        <f t="shared" si="53"/>
        <v>3266.7820998128664</v>
      </c>
      <c r="R106" s="189">
        <f t="shared" si="53"/>
        <v>2.4172487867279169</v>
      </c>
      <c r="S106" s="190">
        <f t="shared" si="53"/>
        <v>89351.207297173169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0.67414455718929134</v>
      </c>
      <c r="C107" s="125">
        <f t="shared" ref="C107:H107" si="54">IF($I106=0,"-",C106/$I106)</f>
        <v>2.0319790846191938E-3</v>
      </c>
      <c r="D107" s="125">
        <f t="shared" si="54"/>
        <v>0.16158503159443782</v>
      </c>
      <c r="E107" s="125">
        <f t="shared" si="54"/>
        <v>8.3897539474343766E-2</v>
      </c>
      <c r="F107" s="125">
        <f t="shared" si="54"/>
        <v>2.4004102685426739E-2</v>
      </c>
      <c r="G107" s="125">
        <f t="shared" si="54"/>
        <v>5.4296613303030886E-2</v>
      </c>
      <c r="H107" s="126">
        <f t="shared" si="54"/>
        <v>4.0176668850274614E-5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0.45394165115758334</v>
      </c>
      <c r="M107" s="102">
        <f t="shared" si="55"/>
        <v>1.3682524481625582E-3</v>
      </c>
      <c r="N107" s="102">
        <f t="shared" si="55"/>
        <v>0.10880481828726471</v>
      </c>
      <c r="O107" s="102">
        <f t="shared" si="55"/>
        <v>5.649320637672739E-2</v>
      </c>
      <c r="P107" s="102">
        <f t="shared" si="55"/>
        <v>0.34280387726159017</v>
      </c>
      <c r="Q107" s="102">
        <f t="shared" si="55"/>
        <v>3.6561141126474947E-2</v>
      </c>
      <c r="R107" s="103">
        <f t="shared" si="55"/>
        <v>2.7053342197026947E-5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8.7022065315302854E-6</v>
      </c>
      <c r="E111" s="144">
        <v>0</v>
      </c>
      <c r="F111" s="314"/>
      <c r="G111" s="144">
        <v>0</v>
      </c>
      <c r="H111" s="145">
        <v>0</v>
      </c>
      <c r="I111" s="146">
        <f>SUM(B111:H111)</f>
        <v>8.7022065315302854E-6</v>
      </c>
      <c r="J111" s="141"/>
      <c r="K111" s="195" t="s">
        <v>7</v>
      </c>
      <c r="L111" s="144">
        <v>0</v>
      </c>
      <c r="M111" s="144">
        <v>0</v>
      </c>
      <c r="N111" s="144">
        <v>8.7022065315302854E-6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8.7022065315302854E-6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8.7022065315302854E-6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8.7022065315302854E-6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2920.3372102575536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2920.3372102575536</v>
      </c>
      <c r="J113" s="141"/>
      <c r="K113" s="161" t="s">
        <v>9</v>
      </c>
      <c r="L113" s="148">
        <v>0</v>
      </c>
      <c r="M113" s="148">
        <v>0</v>
      </c>
      <c r="N113" s="148">
        <v>2920.3372102575536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2920.3372102575536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2920.3372102575536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2920.3372102575536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3.8018293800380028E-2</v>
      </c>
      <c r="C115" s="148">
        <v>0.24981251351423844</v>
      </c>
      <c r="D115" s="148">
        <v>0</v>
      </c>
      <c r="E115" s="148">
        <v>0</v>
      </c>
      <c r="F115" s="315"/>
      <c r="G115" s="148">
        <v>0</v>
      </c>
      <c r="H115" s="160">
        <v>0</v>
      </c>
      <c r="I115" s="146">
        <f t="shared" si="56"/>
        <v>0.28783080731461846</v>
      </c>
      <c r="J115" s="141"/>
      <c r="K115" s="161" t="s">
        <v>13</v>
      </c>
      <c r="L115" s="148">
        <v>3.8018293800380028E-2</v>
      </c>
      <c r="M115" s="148">
        <v>0.24981251351423844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0.28783080731461846</v>
      </c>
      <c r="U115" s="207" t="s">
        <v>13</v>
      </c>
      <c r="V115" s="199">
        <v>3.8018293800380028E-2</v>
      </c>
      <c r="W115" s="199">
        <v>0</v>
      </c>
      <c r="X115" s="199">
        <v>0</v>
      </c>
      <c r="Y115" s="199">
        <v>0.24981251351423844</v>
      </c>
      <c r="Z115" s="199">
        <v>0</v>
      </c>
      <c r="AA115" s="199">
        <v>0</v>
      </c>
      <c r="AB115" s="199">
        <v>0</v>
      </c>
      <c r="AC115" s="200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2">
        <f t="shared" si="58"/>
        <v>0.28783080731461846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0.61109599387547264</v>
      </c>
      <c r="C116" s="152">
        <v>0</v>
      </c>
      <c r="D116" s="152">
        <v>0</v>
      </c>
      <c r="E116" s="152">
        <v>0</v>
      </c>
      <c r="F116" s="315"/>
      <c r="G116" s="152">
        <v>0</v>
      </c>
      <c r="H116" s="153">
        <v>0</v>
      </c>
      <c r="I116" s="154">
        <f t="shared" si="56"/>
        <v>0.61109599387547264</v>
      </c>
      <c r="J116" s="141"/>
      <c r="K116" s="155" t="s">
        <v>12</v>
      </c>
      <c r="L116" s="156">
        <v>0.61109599387547264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0.61109599387547264</v>
      </c>
      <c r="U116" s="203" t="s">
        <v>53</v>
      </c>
      <c r="V116" s="204">
        <v>0.61109599387547264</v>
      </c>
      <c r="W116" s="204">
        <v>0</v>
      </c>
      <c r="X116" s="204">
        <v>0</v>
      </c>
      <c r="Y116" s="204">
        <v>0</v>
      </c>
      <c r="Z116" s="204">
        <v>0</v>
      </c>
      <c r="AA116" s="204">
        <v>0</v>
      </c>
      <c r="AB116" s="204">
        <v>0</v>
      </c>
      <c r="AC116" s="205">
        <v>0</v>
      </c>
      <c r="AD116" s="204">
        <v>0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0.61109599387547264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9.5548620625858938</v>
      </c>
      <c r="F117" s="315"/>
      <c r="G117" s="148">
        <v>0</v>
      </c>
      <c r="H117" s="160">
        <v>0</v>
      </c>
      <c r="I117" s="146">
        <f t="shared" si="56"/>
        <v>9.5548620625858938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9.5548620625858938</v>
      </c>
      <c r="P117" s="148">
        <v>100.04360499720107</v>
      </c>
      <c r="Q117" s="148">
        <v>0</v>
      </c>
      <c r="R117" s="149">
        <v>0</v>
      </c>
      <c r="S117" s="150">
        <f t="shared" si="57"/>
        <v>109.59846705978697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0.77461791906074784</v>
      </c>
      <c r="AB117" s="199">
        <v>100.04360499720107</v>
      </c>
      <c r="AC117" s="200">
        <v>8.7802441435251453</v>
      </c>
      <c r="AD117" s="199">
        <v>0</v>
      </c>
      <c r="AE117" s="199">
        <v>0</v>
      </c>
      <c r="AF117" s="199">
        <v>0</v>
      </c>
      <c r="AG117" s="199">
        <v>0</v>
      </c>
      <c r="AH117" s="199">
        <v>8.7802441435251453</v>
      </c>
      <c r="AI117" s="202">
        <f t="shared" si="58"/>
        <v>109.59846705978697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0.56862793637566555</v>
      </c>
      <c r="Q118" s="156">
        <v>0</v>
      </c>
      <c r="R118" s="157">
        <v>0</v>
      </c>
      <c r="S118" s="158">
        <f t="shared" si="57"/>
        <v>0.56862793637566555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0.56862793637566555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0.56862793637566555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0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0</v>
      </c>
      <c r="J119" s="141"/>
      <c r="K119" s="161" t="s">
        <v>55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</v>
      </c>
      <c r="AD119" s="199">
        <v>0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0</v>
      </c>
      <c r="C120" s="152">
        <v>0</v>
      </c>
      <c r="D120" s="152">
        <v>4.4686982960586326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4.4686982960586326</v>
      </c>
      <c r="J120" s="141"/>
      <c r="K120" s="155" t="s">
        <v>14</v>
      </c>
      <c r="L120" s="156">
        <v>0</v>
      </c>
      <c r="M120" s="156">
        <v>0</v>
      </c>
      <c r="N120" s="156">
        <v>4.4686982960586326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4.4686982960586326</v>
      </c>
      <c r="U120" s="203" t="s">
        <v>14</v>
      </c>
      <c r="V120" s="204">
        <v>0</v>
      </c>
      <c r="W120" s="204">
        <v>0</v>
      </c>
      <c r="X120" s="204">
        <v>0</v>
      </c>
      <c r="Y120" s="204">
        <v>0</v>
      </c>
      <c r="Z120" s="204">
        <v>4.4686982960586326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4.4686982960586326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545.06817116850505</v>
      </c>
      <c r="C121" s="148">
        <v>165.19154944277895</v>
      </c>
      <c r="D121" s="148">
        <v>7091.2886848232329</v>
      </c>
      <c r="E121" s="148">
        <v>144.87467044831686</v>
      </c>
      <c r="F121" s="315"/>
      <c r="G121" s="148">
        <v>0</v>
      </c>
      <c r="H121" s="160">
        <v>0</v>
      </c>
      <c r="I121" s="146">
        <f t="shared" si="56"/>
        <v>7946.4230758828335</v>
      </c>
      <c r="J121" s="141"/>
      <c r="K121" s="161" t="s">
        <v>136</v>
      </c>
      <c r="L121" s="148">
        <v>545.06817116850505</v>
      </c>
      <c r="M121" s="148">
        <v>165.19154944277895</v>
      </c>
      <c r="N121" s="148">
        <v>7091.2886848232329</v>
      </c>
      <c r="O121" s="148">
        <v>144.87467044831686</v>
      </c>
      <c r="P121" s="148">
        <v>18.5198371686492</v>
      </c>
      <c r="Q121" s="148">
        <v>0</v>
      </c>
      <c r="R121" s="149">
        <v>0</v>
      </c>
      <c r="S121" s="150">
        <f t="shared" si="57"/>
        <v>7964.9429130514827</v>
      </c>
      <c r="U121" s="207" t="s">
        <v>136</v>
      </c>
      <c r="V121" s="199">
        <v>544.01928043708358</v>
      </c>
      <c r="W121" s="199">
        <v>0</v>
      </c>
      <c r="X121" s="199">
        <v>0</v>
      </c>
      <c r="Y121" s="199">
        <v>165.19154944277895</v>
      </c>
      <c r="Z121" s="199">
        <v>7091.2886848232329</v>
      </c>
      <c r="AA121" s="199">
        <v>121.22756338159159</v>
      </c>
      <c r="AB121" s="199">
        <v>18.5198371686492</v>
      </c>
      <c r="AC121" s="200">
        <v>24.695997798146696</v>
      </c>
      <c r="AD121" s="199">
        <v>1.0488907314214242</v>
      </c>
      <c r="AE121" s="199">
        <v>0</v>
      </c>
      <c r="AF121" s="199">
        <v>0</v>
      </c>
      <c r="AG121" s="199">
        <v>0</v>
      </c>
      <c r="AH121" s="199">
        <v>23.647107066725273</v>
      </c>
      <c r="AI121" s="202">
        <f t="shared" si="58"/>
        <v>7964.9429130514827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114.69816661024167</v>
      </c>
      <c r="C122" s="152">
        <v>7.0922754675011719</v>
      </c>
      <c r="D122" s="152">
        <v>1568.974800241137</v>
      </c>
      <c r="E122" s="152">
        <v>2263.3379418503746</v>
      </c>
      <c r="F122" s="315"/>
      <c r="G122" s="152">
        <v>147.75259795168336</v>
      </c>
      <c r="H122" s="153">
        <v>1.6966931262061133</v>
      </c>
      <c r="I122" s="154">
        <f t="shared" si="56"/>
        <v>4103.5524752471438</v>
      </c>
      <c r="J122" s="141"/>
      <c r="K122" s="155" t="s">
        <v>21</v>
      </c>
      <c r="L122" s="156">
        <v>114.69816661024167</v>
      </c>
      <c r="M122" s="156">
        <v>7.0922754675011719</v>
      </c>
      <c r="N122" s="156">
        <v>1568.974800241137</v>
      </c>
      <c r="O122" s="156">
        <v>2263.3379418503746</v>
      </c>
      <c r="P122" s="156">
        <v>5.9493496435298319</v>
      </c>
      <c r="Q122" s="156">
        <v>147.75259795168336</v>
      </c>
      <c r="R122" s="157">
        <v>1.6966931262061133</v>
      </c>
      <c r="S122" s="158">
        <f t="shared" si="57"/>
        <v>4109.5018248906736</v>
      </c>
      <c r="U122" s="203" t="s">
        <v>21</v>
      </c>
      <c r="V122" s="204">
        <v>61.094563346649672</v>
      </c>
      <c r="W122" s="204">
        <v>52.989853515836792</v>
      </c>
      <c r="X122" s="204">
        <v>147.75259795168336</v>
      </c>
      <c r="Y122" s="204">
        <v>7.0922754675011719</v>
      </c>
      <c r="Z122" s="204">
        <v>1568.974800241137</v>
      </c>
      <c r="AA122" s="204">
        <v>2257.0940129459736</v>
      </c>
      <c r="AB122" s="204">
        <v>5.9493496435298319</v>
      </c>
      <c r="AC122" s="205">
        <v>8.5543717783623272</v>
      </c>
      <c r="AD122" s="204">
        <v>0.61374974775521018</v>
      </c>
      <c r="AE122" s="204">
        <v>0</v>
      </c>
      <c r="AF122" s="204">
        <v>1.6966931262061133</v>
      </c>
      <c r="AG122" s="204">
        <v>0</v>
      </c>
      <c r="AH122" s="204">
        <v>6.2439289044010042</v>
      </c>
      <c r="AI122" s="206">
        <f t="shared" si="58"/>
        <v>4109.5018248906736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255.99436566718396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255.99436566718396</v>
      </c>
      <c r="J123" s="141"/>
      <c r="K123" s="161" t="s">
        <v>20</v>
      </c>
      <c r="L123" s="148">
        <v>255.99436566718396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255.99436566718396</v>
      </c>
      <c r="U123" s="207" t="s">
        <v>20</v>
      </c>
      <c r="V123" s="199">
        <v>255.99436566718396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255.99436566718396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1.4386117531000355</v>
      </c>
      <c r="C125" s="148">
        <v>0</v>
      </c>
      <c r="D125" s="148">
        <v>2.9208178017485569</v>
      </c>
      <c r="E125" s="148">
        <v>0</v>
      </c>
      <c r="F125" s="315"/>
      <c r="G125" s="148">
        <v>0</v>
      </c>
      <c r="H125" s="160">
        <v>0</v>
      </c>
      <c r="I125" s="146">
        <f t="shared" si="56"/>
        <v>4.3594295548485924</v>
      </c>
      <c r="J125" s="141"/>
      <c r="K125" s="161" t="s">
        <v>18</v>
      </c>
      <c r="L125" s="148">
        <v>1.4386117531000355</v>
      </c>
      <c r="M125" s="148">
        <v>0</v>
      </c>
      <c r="N125" s="148">
        <v>2.9208178017485569</v>
      </c>
      <c r="O125" s="148">
        <v>0</v>
      </c>
      <c r="P125" s="148">
        <v>6.804387860721623</v>
      </c>
      <c r="Q125" s="148">
        <v>0</v>
      </c>
      <c r="R125" s="149">
        <v>0</v>
      </c>
      <c r="S125" s="150">
        <f t="shared" si="57"/>
        <v>11.163817415570215</v>
      </c>
      <c r="U125" s="207" t="s">
        <v>18</v>
      </c>
      <c r="V125" s="199">
        <v>1.4386117531000355</v>
      </c>
      <c r="W125" s="199">
        <v>0</v>
      </c>
      <c r="X125" s="199">
        <v>0</v>
      </c>
      <c r="Y125" s="199">
        <v>0</v>
      </c>
      <c r="Z125" s="199">
        <v>2.9208178017485569</v>
      </c>
      <c r="AA125" s="199">
        <v>0</v>
      </c>
      <c r="AB125" s="199">
        <v>6.804387860721623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11.163817415570215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0.1148594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0.1148594</v>
      </c>
      <c r="J126" s="141"/>
      <c r="K126" s="155" t="s">
        <v>17</v>
      </c>
      <c r="L126" s="156">
        <v>0</v>
      </c>
      <c r="M126" s="156">
        <v>0</v>
      </c>
      <c r="N126" s="156">
        <v>0.1148594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0.1148594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0.1148594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0.1148594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</v>
      </c>
      <c r="D127" s="148">
        <v>139.11744820407608</v>
      </c>
      <c r="E127" s="148">
        <v>0</v>
      </c>
      <c r="F127" s="315"/>
      <c r="G127" s="148">
        <v>0</v>
      </c>
      <c r="H127" s="160">
        <v>0</v>
      </c>
      <c r="I127" s="146">
        <f t="shared" si="56"/>
        <v>139.11744820407608</v>
      </c>
      <c r="J127" s="141"/>
      <c r="K127" s="163" t="s">
        <v>60</v>
      </c>
      <c r="L127" s="148">
        <v>0</v>
      </c>
      <c r="M127" s="148">
        <v>0</v>
      </c>
      <c r="N127" s="148">
        <v>139.11744820407608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139.11744820407608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</v>
      </c>
      <c r="Z127" s="199">
        <v>139.11744820407608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139.11744820407608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</v>
      </c>
      <c r="D129" s="173">
        <v>139.11744820407608</v>
      </c>
      <c r="E129" s="173">
        <v>0</v>
      </c>
      <c r="F129" s="315"/>
      <c r="G129" s="173">
        <v>0</v>
      </c>
      <c r="H129" s="174">
        <v>0</v>
      </c>
      <c r="I129" s="175">
        <f t="shared" si="56"/>
        <v>139.11744820407608</v>
      </c>
      <c r="J129" s="141"/>
      <c r="K129" s="176" t="s">
        <v>15</v>
      </c>
      <c r="L129" s="173">
        <v>0</v>
      </c>
      <c r="M129" s="173">
        <v>0</v>
      </c>
      <c r="N129" s="173">
        <v>139.11744820407608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139.11744820407608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</v>
      </c>
      <c r="Z129" s="213">
        <v>139.11744820407608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139.11744820407608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917.84842948670655</v>
      </c>
      <c r="C132" s="187">
        <f t="shared" ref="C132:I132" si="60">SUM(C111:C127)</f>
        <v>172.53363742379435</v>
      </c>
      <c r="D132" s="187">
        <f t="shared" si="60"/>
        <v>11727.222527726017</v>
      </c>
      <c r="E132" s="187">
        <f t="shared" si="60"/>
        <v>2417.7674743612774</v>
      </c>
      <c r="F132" s="187">
        <f t="shared" si="60"/>
        <v>0</v>
      </c>
      <c r="G132" s="187">
        <f t="shared" si="60"/>
        <v>147.75259795168336</v>
      </c>
      <c r="H132" s="189">
        <f t="shared" si="60"/>
        <v>1.6966931262061133</v>
      </c>
      <c r="I132" s="146">
        <f t="shared" si="60"/>
        <v>15384.821360075683</v>
      </c>
      <c r="J132" s="141"/>
      <c r="K132" s="188" t="s">
        <v>22</v>
      </c>
      <c r="L132" s="187">
        <f>SUM(L111:L127)</f>
        <v>917.84842948670655</v>
      </c>
      <c r="M132" s="187">
        <f t="shared" ref="M132:S132" si="61">SUM(M111:M127)</f>
        <v>172.53363742379435</v>
      </c>
      <c r="N132" s="187">
        <f t="shared" si="61"/>
        <v>11727.222527726017</v>
      </c>
      <c r="O132" s="187">
        <f t="shared" si="61"/>
        <v>2417.7674743612774</v>
      </c>
      <c r="P132" s="187">
        <f t="shared" si="61"/>
        <v>131.88580760647739</v>
      </c>
      <c r="Q132" s="187">
        <f t="shared" si="61"/>
        <v>147.75259795168336</v>
      </c>
      <c r="R132" s="189">
        <f t="shared" si="61"/>
        <v>1.6966931262061133</v>
      </c>
      <c r="S132" s="190">
        <f t="shared" si="61"/>
        <v>15516.70716768216</v>
      </c>
      <c r="T132" s="133" t="str">
        <f>IF(ABS(S132-AI132)&gt;0.01,S132-AI132,"")</f>
        <v/>
      </c>
      <c r="U132" s="216" t="s">
        <v>59</v>
      </c>
      <c r="V132" s="217">
        <f>SUM(V111:V127)</f>
        <v>863.19593549169315</v>
      </c>
      <c r="W132" s="217">
        <f t="shared" ref="W132:AH132" si="62">SUM(W111:W127)</f>
        <v>52.989853515836792</v>
      </c>
      <c r="X132" s="217">
        <f t="shared" si="62"/>
        <v>147.75259795168336</v>
      </c>
      <c r="Y132" s="217">
        <f t="shared" si="62"/>
        <v>172.53363742379435</v>
      </c>
      <c r="Z132" s="217">
        <f t="shared" si="62"/>
        <v>11727.222527726017</v>
      </c>
      <c r="AA132" s="217">
        <f t="shared" si="62"/>
        <v>2379.0961942466261</v>
      </c>
      <c r="AB132" s="217">
        <f t="shared" si="62"/>
        <v>131.88580760647739</v>
      </c>
      <c r="AC132" s="217">
        <f t="shared" si="62"/>
        <v>42.030613720034168</v>
      </c>
      <c r="AD132" s="218">
        <f t="shared" si="62"/>
        <v>1.6626404791766345</v>
      </c>
      <c r="AE132" s="218">
        <f t="shared" si="62"/>
        <v>0</v>
      </c>
      <c r="AF132" s="218">
        <f t="shared" si="62"/>
        <v>1.6966931262061133</v>
      </c>
      <c r="AG132" s="218">
        <f t="shared" si="62"/>
        <v>0</v>
      </c>
      <c r="AH132" s="218">
        <f t="shared" si="62"/>
        <v>38.671280114651424</v>
      </c>
      <c r="AI132" s="219">
        <f>SUM(V132:AC132)</f>
        <v>15516.707167682162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5.965934917311197E-2</v>
      </c>
      <c r="C133" s="125">
        <f t="shared" ref="C133:H133" si="63">IF($I132=0,"-",C132/$I132)</f>
        <v>1.1214536287793829E-2</v>
      </c>
      <c r="D133" s="125">
        <f t="shared" si="63"/>
        <v>0.76225925886657986</v>
      </c>
      <c r="E133" s="125">
        <f t="shared" si="63"/>
        <v>0.15715278180840597</v>
      </c>
      <c r="F133" s="125">
        <f t="shared" si="63"/>
        <v>0</v>
      </c>
      <c r="G133" s="125">
        <f t="shared" si="63"/>
        <v>9.6037902874262886E-3</v>
      </c>
      <c r="H133" s="126">
        <f t="shared" si="63"/>
        <v>1.1028357668221679E-4</v>
      </c>
      <c r="I133" s="127">
        <f>SUM(B133:H133)</f>
        <v>1.0000000000000002</v>
      </c>
      <c r="J133" s="133"/>
      <c r="K133" s="49" t="s">
        <v>108</v>
      </c>
      <c r="L133" s="102">
        <f t="shared" ref="L133:R133" si="64">IF($S132=0,"-",L132/$S132)</f>
        <v>5.915226855594595E-2</v>
      </c>
      <c r="M133" s="102">
        <f t="shared" si="64"/>
        <v>1.1119217212730768E-2</v>
      </c>
      <c r="N133" s="102">
        <f t="shared" si="64"/>
        <v>0.75578035990465853</v>
      </c>
      <c r="O133" s="102">
        <f t="shared" si="64"/>
        <v>0.15581704599007629</v>
      </c>
      <c r="P133" s="102">
        <f t="shared" si="64"/>
        <v>8.4996002168015467E-3</v>
      </c>
      <c r="Q133" s="102">
        <f t="shared" si="64"/>
        <v>9.5221619094171643E-3</v>
      </c>
      <c r="R133" s="103">
        <f t="shared" si="64"/>
        <v>1.0934621036993898E-4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1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71.691469202696496</v>
      </c>
      <c r="C141" s="148">
        <v>92.997367680606388</v>
      </c>
      <c r="D141" s="148">
        <v>14.528762371630814</v>
      </c>
      <c r="E141" s="148">
        <v>0</v>
      </c>
      <c r="F141" s="315"/>
      <c r="G141" s="148">
        <v>0</v>
      </c>
      <c r="H141" s="160">
        <v>0</v>
      </c>
      <c r="I141" s="146">
        <f t="shared" si="65"/>
        <v>179.2175992549337</v>
      </c>
      <c r="J141" s="141"/>
      <c r="K141" s="161" t="s">
        <v>13</v>
      </c>
      <c r="L141" s="148">
        <v>71.691469202696496</v>
      </c>
      <c r="M141" s="148">
        <v>92.997367680606388</v>
      </c>
      <c r="N141" s="148">
        <v>14.528762371630814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179.2175992549337</v>
      </c>
      <c r="U141" s="207" t="s">
        <v>13</v>
      </c>
      <c r="V141" s="199">
        <v>71.691469202696496</v>
      </c>
      <c r="W141" s="199">
        <v>0</v>
      </c>
      <c r="X141" s="199">
        <v>0</v>
      </c>
      <c r="Y141" s="199">
        <v>92.997367680606388</v>
      </c>
      <c r="Z141" s="199">
        <v>14.528762371630814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179.2175992549337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0.97572694499484791</v>
      </c>
      <c r="C142" s="152">
        <v>1.2657020210174144</v>
      </c>
      <c r="D142" s="152">
        <v>0.19773768177838147</v>
      </c>
      <c r="E142" s="152">
        <v>0</v>
      </c>
      <c r="F142" s="315"/>
      <c r="G142" s="152">
        <v>0</v>
      </c>
      <c r="H142" s="153">
        <v>0</v>
      </c>
      <c r="I142" s="154">
        <f t="shared" si="65"/>
        <v>2.4391666477906435</v>
      </c>
      <c r="J142" s="141"/>
      <c r="K142" s="155" t="s">
        <v>12</v>
      </c>
      <c r="L142" s="156">
        <v>0.97572694499484791</v>
      </c>
      <c r="M142" s="156">
        <v>1.2657020210174144</v>
      </c>
      <c r="N142" s="156">
        <v>0.19773768177838147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2.4391666477906435</v>
      </c>
      <c r="U142" s="203" t="s">
        <v>53</v>
      </c>
      <c r="V142" s="204">
        <v>0.97572694499484791</v>
      </c>
      <c r="W142" s="204">
        <v>0</v>
      </c>
      <c r="X142" s="204">
        <v>0</v>
      </c>
      <c r="Y142" s="204">
        <v>1.2657020210174144</v>
      </c>
      <c r="Z142" s="204">
        <v>0.19773768177838147</v>
      </c>
      <c r="AA142" s="204">
        <v>0</v>
      </c>
      <c r="AB142" s="204">
        <v>0</v>
      </c>
      <c r="AC142" s="205">
        <v>0</v>
      </c>
      <c r="AD142" s="204">
        <v>0</v>
      </c>
      <c r="AE142" s="204">
        <v>0</v>
      </c>
      <c r="AF142" s="204">
        <v>0</v>
      </c>
      <c r="AG142" s="204">
        <v>0</v>
      </c>
      <c r="AH142" s="204">
        <v>0</v>
      </c>
      <c r="AI142" s="206">
        <f t="shared" si="67"/>
        <v>2.4391666477906435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9.8437642982779322E-2</v>
      </c>
      <c r="F143" s="315"/>
      <c r="G143" s="148">
        <v>0</v>
      </c>
      <c r="H143" s="160">
        <v>0</v>
      </c>
      <c r="I143" s="146">
        <f t="shared" si="65"/>
        <v>9.8437642982779322E-2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9.8437642982779322E-2</v>
      </c>
      <c r="P143" s="148">
        <v>15.974972084859386</v>
      </c>
      <c r="Q143" s="148">
        <v>0</v>
      </c>
      <c r="R143" s="149">
        <v>0</v>
      </c>
      <c r="S143" s="150">
        <f t="shared" si="66"/>
        <v>16.073409727842165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9.8437642982779322E-2</v>
      </c>
      <c r="AB143" s="199">
        <v>15.974972084859386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16.073409727842165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0.4879262805332486</v>
      </c>
      <c r="Q144" s="156">
        <v>0</v>
      </c>
      <c r="R144" s="157">
        <v>0</v>
      </c>
      <c r="S144" s="158">
        <f t="shared" si="66"/>
        <v>0.4879262805332486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0.4879262805332486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0.4879262805332486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0.10874089936489087</v>
      </c>
      <c r="C146" s="152">
        <v>1.087408993648906E-2</v>
      </c>
      <c r="D146" s="152">
        <v>0.14136316917435804</v>
      </c>
      <c r="E146" s="152">
        <v>4.3496359745953984E-3</v>
      </c>
      <c r="F146" s="315"/>
      <c r="G146" s="152">
        <v>0</v>
      </c>
      <c r="H146" s="153">
        <v>0</v>
      </c>
      <c r="I146" s="154">
        <f t="shared" si="65"/>
        <v>0.26532779445033339</v>
      </c>
      <c r="J146" s="141"/>
      <c r="K146" s="155" t="s">
        <v>14</v>
      </c>
      <c r="L146" s="156">
        <v>0.10874089936489087</v>
      </c>
      <c r="M146" s="156">
        <v>1.087408993648906E-2</v>
      </c>
      <c r="N146" s="156">
        <v>0.14136316917435804</v>
      </c>
      <c r="O146" s="156">
        <v>4.3496359745953984E-3</v>
      </c>
      <c r="P146" s="156">
        <v>3.016393442622947E-3</v>
      </c>
      <c r="Q146" s="156">
        <v>0</v>
      </c>
      <c r="R146" s="157">
        <v>0</v>
      </c>
      <c r="S146" s="158">
        <f t="shared" si="66"/>
        <v>0.26834418789295633</v>
      </c>
      <c r="U146" s="203" t="s">
        <v>14</v>
      </c>
      <c r="V146" s="204">
        <v>0.10874089936489087</v>
      </c>
      <c r="W146" s="204">
        <v>0</v>
      </c>
      <c r="X146" s="204">
        <v>0</v>
      </c>
      <c r="Y146" s="204">
        <v>1.087408993648906E-2</v>
      </c>
      <c r="Z146" s="204">
        <v>0.14136316917435804</v>
      </c>
      <c r="AA146" s="204">
        <v>0</v>
      </c>
      <c r="AB146" s="204">
        <v>3.016393442622947E-3</v>
      </c>
      <c r="AC146" s="205">
        <v>4.3496359745953984E-3</v>
      </c>
      <c r="AD146" s="204">
        <v>0</v>
      </c>
      <c r="AE146" s="204">
        <v>0</v>
      </c>
      <c r="AF146" s="204">
        <v>0</v>
      </c>
      <c r="AG146" s="204">
        <v>0</v>
      </c>
      <c r="AH146" s="204">
        <v>4.3496359745953984E-3</v>
      </c>
      <c r="AI146" s="206">
        <f t="shared" si="67"/>
        <v>0.26834418789295633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138.04585352168246</v>
      </c>
      <c r="C147" s="148">
        <v>877.46333052272678</v>
      </c>
      <c r="D147" s="148">
        <v>75.563108861588404</v>
      </c>
      <c r="E147" s="148">
        <v>0</v>
      </c>
      <c r="F147" s="315"/>
      <c r="G147" s="148">
        <v>0</v>
      </c>
      <c r="H147" s="160">
        <v>0</v>
      </c>
      <c r="I147" s="146">
        <f t="shared" si="65"/>
        <v>1091.0722929059978</v>
      </c>
      <c r="J147" s="141"/>
      <c r="K147" s="161" t="s">
        <v>136</v>
      </c>
      <c r="L147" s="148">
        <v>138.04585352168246</v>
      </c>
      <c r="M147" s="148">
        <v>877.46333052272678</v>
      </c>
      <c r="N147" s="148">
        <v>75.563108861588404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1091.0722929059978</v>
      </c>
      <c r="U147" s="207" t="s">
        <v>136</v>
      </c>
      <c r="V147" s="199">
        <v>130.01307474852524</v>
      </c>
      <c r="W147" s="199">
        <v>0.66989829089555497</v>
      </c>
      <c r="X147" s="199">
        <v>0</v>
      </c>
      <c r="Y147" s="199">
        <v>877.46333052272678</v>
      </c>
      <c r="Z147" s="199">
        <v>75.519903694944333</v>
      </c>
      <c r="AA147" s="199">
        <v>0</v>
      </c>
      <c r="AB147" s="199">
        <v>0</v>
      </c>
      <c r="AC147" s="200">
        <v>7.4060856489057372</v>
      </c>
      <c r="AD147" s="199">
        <v>7.3628804822616578</v>
      </c>
      <c r="AE147" s="199">
        <v>0</v>
      </c>
      <c r="AF147" s="199">
        <v>0</v>
      </c>
      <c r="AG147" s="199">
        <v>4.3205166644078141E-2</v>
      </c>
      <c r="AH147" s="199">
        <v>0</v>
      </c>
      <c r="AI147" s="202">
        <f t="shared" si="67"/>
        <v>1091.0722929059975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27.487756886435719</v>
      </c>
      <c r="C148" s="152">
        <v>3.8454378192747138</v>
      </c>
      <c r="D148" s="152">
        <v>211.70537832798001</v>
      </c>
      <c r="E148" s="152">
        <v>799.76110862142605</v>
      </c>
      <c r="F148" s="315"/>
      <c r="G148" s="152">
        <v>61.778714852957641</v>
      </c>
      <c r="H148" s="153">
        <v>0</v>
      </c>
      <c r="I148" s="154">
        <f t="shared" si="65"/>
        <v>1104.5783965080741</v>
      </c>
      <c r="J148" s="141"/>
      <c r="K148" s="155" t="s">
        <v>21</v>
      </c>
      <c r="L148" s="156">
        <v>27.487756886435719</v>
      </c>
      <c r="M148" s="156">
        <v>3.8454378192747138</v>
      </c>
      <c r="N148" s="156">
        <v>211.70537832798001</v>
      </c>
      <c r="O148" s="156">
        <v>799.76110862142605</v>
      </c>
      <c r="P148" s="156">
        <v>1.4700135111809338E-3</v>
      </c>
      <c r="Q148" s="156">
        <v>61.778714852957641</v>
      </c>
      <c r="R148" s="157">
        <v>0</v>
      </c>
      <c r="S148" s="158">
        <f t="shared" si="66"/>
        <v>1104.5798665215852</v>
      </c>
      <c r="U148" s="203" t="s">
        <v>21</v>
      </c>
      <c r="V148" s="204">
        <v>0.73941043719482258</v>
      </c>
      <c r="W148" s="204">
        <v>26.748346449240895</v>
      </c>
      <c r="X148" s="204">
        <v>61.778714852957641</v>
      </c>
      <c r="Y148" s="204">
        <v>3.8454378192747138</v>
      </c>
      <c r="Z148" s="204">
        <v>211.70537832798001</v>
      </c>
      <c r="AA148" s="204">
        <v>798.77864495684685</v>
      </c>
      <c r="AB148" s="204">
        <v>1.4700135111809338E-3</v>
      </c>
      <c r="AC148" s="205">
        <v>0.98246366457929912</v>
      </c>
      <c r="AD148" s="204">
        <v>0</v>
      </c>
      <c r="AE148" s="204">
        <v>0.98084512431005111</v>
      </c>
      <c r="AF148" s="204">
        <v>0</v>
      </c>
      <c r="AG148" s="204">
        <v>0</v>
      </c>
      <c r="AH148" s="204">
        <v>1.618540269248012E-3</v>
      </c>
      <c r="AI148" s="206">
        <f t="shared" si="67"/>
        <v>1104.5798665215852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12.847967585143806</v>
      </c>
      <c r="C149" s="148">
        <v>47.951547514002407</v>
      </c>
      <c r="D149" s="148">
        <v>13.740705206360559</v>
      </c>
      <c r="E149" s="148">
        <v>0</v>
      </c>
      <c r="F149" s="315"/>
      <c r="G149" s="148">
        <v>0</v>
      </c>
      <c r="H149" s="160">
        <v>0</v>
      </c>
      <c r="I149" s="146">
        <f t="shared" si="65"/>
        <v>74.540220305506779</v>
      </c>
      <c r="J149" s="141"/>
      <c r="K149" s="161" t="s">
        <v>20</v>
      </c>
      <c r="L149" s="148">
        <v>12.847967585143806</v>
      </c>
      <c r="M149" s="148">
        <v>47.951547514002407</v>
      </c>
      <c r="N149" s="148">
        <v>13.740705206360559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74.540220305506779</v>
      </c>
      <c r="U149" s="207" t="s">
        <v>20</v>
      </c>
      <c r="V149" s="199">
        <v>12.667562515861931</v>
      </c>
      <c r="W149" s="199">
        <v>0</v>
      </c>
      <c r="X149" s="199">
        <v>0</v>
      </c>
      <c r="Y149" s="199">
        <v>47.951547514002407</v>
      </c>
      <c r="Z149" s="199">
        <v>13.740705206360559</v>
      </c>
      <c r="AA149" s="199">
        <v>0</v>
      </c>
      <c r="AB149" s="199">
        <v>0</v>
      </c>
      <c r="AC149" s="200">
        <v>0.18040506928187414</v>
      </c>
      <c r="AD149" s="199">
        <v>0.18040506928187414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74.540220305506779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0</v>
      </c>
      <c r="C151" s="148">
        <v>0.52248527378983456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0.52248527378983456</v>
      </c>
      <c r="J151" s="141"/>
      <c r="K151" s="161" t="s">
        <v>18</v>
      </c>
      <c r="L151" s="148">
        <v>0</v>
      </c>
      <c r="M151" s="148">
        <v>0.52248527378983456</v>
      </c>
      <c r="N151" s="148">
        <v>0</v>
      </c>
      <c r="O151" s="148">
        <v>0</v>
      </c>
      <c r="P151" s="148">
        <v>0.93603031611718146</v>
      </c>
      <c r="Q151" s="148">
        <v>0</v>
      </c>
      <c r="R151" s="149">
        <v>0</v>
      </c>
      <c r="S151" s="150">
        <f t="shared" si="66"/>
        <v>1.4585155899070159</v>
      </c>
      <c r="U151" s="207" t="s">
        <v>18</v>
      </c>
      <c r="V151" s="199">
        <v>0</v>
      </c>
      <c r="W151" s="199">
        <v>0</v>
      </c>
      <c r="X151" s="199">
        <v>0</v>
      </c>
      <c r="Y151" s="199">
        <v>0.52248527378983456</v>
      </c>
      <c r="Z151" s="199">
        <v>0</v>
      </c>
      <c r="AA151" s="199">
        <v>0</v>
      </c>
      <c r="AB151" s="199">
        <v>0.93603031611718146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1.4585155899070159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4.2317039445525235E-2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4.2317039445525235E-2</v>
      </c>
      <c r="J153" s="141"/>
      <c r="K153" s="163" t="s">
        <v>60</v>
      </c>
      <c r="L153" s="148">
        <v>4.2317039445525235E-2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4.2317039445525235E-2</v>
      </c>
      <c r="U153" s="208" t="s">
        <v>58</v>
      </c>
      <c r="V153" s="199">
        <v>4.2317039445525235E-2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4.2317039445525235E-2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4.2317039445525235E-2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4.2317039445525235E-2</v>
      </c>
      <c r="J154" s="141"/>
      <c r="K154" s="168" t="s">
        <v>19</v>
      </c>
      <c r="L154" s="169">
        <v>4.2317039445525235E-2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4.2317039445525235E-2</v>
      </c>
      <c r="U154" s="209" t="s">
        <v>62</v>
      </c>
      <c r="V154" s="210">
        <v>4.2317039445525235E-2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4.2317039445525235E-2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251.19983207976375</v>
      </c>
      <c r="C158" s="187">
        <f t="shared" ref="C158:I158" si="69">SUM(C137:C153)</f>
        <v>1024.056744921354</v>
      </c>
      <c r="D158" s="187">
        <f t="shared" si="69"/>
        <v>315.87705561851249</v>
      </c>
      <c r="E158" s="187">
        <f t="shared" si="69"/>
        <v>799.86389590038345</v>
      </c>
      <c r="F158" s="187">
        <f t="shared" si="69"/>
        <v>0</v>
      </c>
      <c r="G158" s="187">
        <f t="shared" si="69"/>
        <v>61.778714852957641</v>
      </c>
      <c r="H158" s="189">
        <f t="shared" si="69"/>
        <v>0</v>
      </c>
      <c r="I158" s="146">
        <f t="shared" si="69"/>
        <v>2452.7762433729717</v>
      </c>
      <c r="J158" s="141"/>
      <c r="K158" s="188" t="s">
        <v>22</v>
      </c>
      <c r="L158" s="187">
        <f>SUM(L137:L153)</f>
        <v>251.19983207976375</v>
      </c>
      <c r="M158" s="187">
        <f t="shared" ref="M158:S158" si="70">SUM(M137:M153)</f>
        <v>1024.056744921354</v>
      </c>
      <c r="N158" s="187">
        <f t="shared" si="70"/>
        <v>315.87705561851249</v>
      </c>
      <c r="O158" s="187">
        <f t="shared" si="70"/>
        <v>799.86389590038345</v>
      </c>
      <c r="P158" s="187">
        <f t="shared" si="70"/>
        <v>17.403415088463621</v>
      </c>
      <c r="Q158" s="187">
        <f t="shared" si="70"/>
        <v>61.778714852957641</v>
      </c>
      <c r="R158" s="189">
        <f t="shared" si="70"/>
        <v>0</v>
      </c>
      <c r="S158" s="190">
        <f t="shared" si="70"/>
        <v>2470.1796584614353</v>
      </c>
      <c r="T158" s="133" t="str">
        <f>IF(ABS(S158-AI158)&gt;0.01,S158-AI158,"")</f>
        <v/>
      </c>
      <c r="U158" s="216" t="s">
        <v>59</v>
      </c>
      <c r="V158" s="217">
        <f>SUM(V137:V153)</f>
        <v>216.23830178808376</v>
      </c>
      <c r="W158" s="217">
        <f t="shared" ref="W158:AH158" si="71">SUM(W137:W153)</f>
        <v>27.418244740136451</v>
      </c>
      <c r="X158" s="217">
        <f t="shared" si="71"/>
        <v>61.778714852957641</v>
      </c>
      <c r="Y158" s="217">
        <f t="shared" si="71"/>
        <v>1024.056744921354</v>
      </c>
      <c r="Z158" s="217">
        <f t="shared" si="71"/>
        <v>315.83385045186844</v>
      </c>
      <c r="AA158" s="217">
        <f t="shared" si="71"/>
        <v>798.87708259982958</v>
      </c>
      <c r="AB158" s="217">
        <f t="shared" si="71"/>
        <v>17.403415088463621</v>
      </c>
      <c r="AC158" s="217">
        <f t="shared" si="71"/>
        <v>8.5733040187415064</v>
      </c>
      <c r="AD158" s="218">
        <f t="shared" si="71"/>
        <v>7.5432855515435318</v>
      </c>
      <c r="AE158" s="218">
        <f t="shared" si="71"/>
        <v>0.98084512431005111</v>
      </c>
      <c r="AF158" s="218">
        <f t="shared" si="71"/>
        <v>0</v>
      </c>
      <c r="AG158" s="218">
        <f t="shared" si="71"/>
        <v>4.3205166644078141E-2</v>
      </c>
      <c r="AH158" s="218">
        <f t="shared" si="71"/>
        <v>5.9681762438434103E-3</v>
      </c>
      <c r="AI158" s="219">
        <f>SUM(V158:AC158)</f>
        <v>2470.1796584614349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0.10241449164328278</v>
      </c>
      <c r="C159" s="125">
        <f t="shared" ref="C159:H159" si="72">IF($I158=0,"-",C158/$I158)</f>
        <v>0.4175092398616464</v>
      </c>
      <c r="D159" s="125">
        <f t="shared" si="72"/>
        <v>0.12878347809832399</v>
      </c>
      <c r="E159" s="125">
        <f t="shared" si="72"/>
        <v>0.32610552962647693</v>
      </c>
      <c r="F159" s="125">
        <f t="shared" si="72"/>
        <v>0</v>
      </c>
      <c r="G159" s="125">
        <f t="shared" si="72"/>
        <v>2.5187260770269743E-2</v>
      </c>
      <c r="H159" s="126">
        <f t="shared" si="72"/>
        <v>0</v>
      </c>
      <c r="I159" s="127">
        <f>SUM(B159:H159)</f>
        <v>0.99999999999999989</v>
      </c>
      <c r="J159" s="133"/>
      <c r="K159" s="49" t="s">
        <v>108</v>
      </c>
      <c r="L159" s="102">
        <f t="shared" ref="L159:R159" si="73">IF($S158=0,"-",L158/$S158)</f>
        <v>0.10169294011441456</v>
      </c>
      <c r="M159" s="102">
        <f t="shared" si="73"/>
        <v>0.41456771834935813</v>
      </c>
      <c r="N159" s="102">
        <f t="shared" si="73"/>
        <v>0.12787614639141601</v>
      </c>
      <c r="O159" s="102">
        <f t="shared" si="73"/>
        <v>0.3238079842332533</v>
      </c>
      <c r="P159" s="102">
        <f t="shared" si="73"/>
        <v>7.0454045837716238E-3</v>
      </c>
      <c r="Q159" s="102">
        <f t="shared" si="73"/>
        <v>2.5009806327786235E-2</v>
      </c>
      <c r="R159" s="103">
        <f t="shared" si="73"/>
        <v>0</v>
      </c>
      <c r="S159" s="104">
        <f>SUM(L159:R159)</f>
        <v>0.99999999999999989</v>
      </c>
      <c r="U159" s="77" t="s">
        <v>108</v>
      </c>
      <c r="V159" s="78">
        <f>+V158/$AI158</f>
        <v>8.7539503876721658E-2</v>
      </c>
      <c r="W159" s="78">
        <f t="shared" ref="W159:AH159" si="74">+W158/$AI158</f>
        <v>1.1099696593410561E-2</v>
      </c>
      <c r="X159" s="78">
        <f t="shared" si="74"/>
        <v>2.5009806327786238E-2</v>
      </c>
      <c r="Y159" s="78">
        <f t="shared" si="74"/>
        <v>0.41456771834935824</v>
      </c>
      <c r="Z159" s="78">
        <f t="shared" si="74"/>
        <v>0.12785865569332205</v>
      </c>
      <c r="AA159" s="78">
        <f t="shared" si="74"/>
        <v>0.32340849373580161</v>
      </c>
      <c r="AB159" s="78">
        <f t="shared" si="74"/>
        <v>7.0454045837716256E-3</v>
      </c>
      <c r="AC159" s="78">
        <f t="shared" si="74"/>
        <v>3.4707208398280782E-3</v>
      </c>
      <c r="AD159" s="78">
        <f t="shared" si="74"/>
        <v>3.0537396442823551E-3</v>
      </c>
      <c r="AE159" s="78">
        <f t="shared" si="74"/>
        <v>3.9707440750320807E-4</v>
      </c>
      <c r="AF159" s="78">
        <f t="shared" si="74"/>
        <v>0</v>
      </c>
      <c r="AG159" s="78">
        <f t="shared" si="74"/>
        <v>1.7490698093995608E-5</v>
      </c>
      <c r="AH159" s="78">
        <f t="shared" si="74"/>
        <v>2.4160899485184498E-6</v>
      </c>
      <c r="AI159" s="79">
        <f>SUM(V159:AC159)</f>
        <v>1.0000000000000002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6.6827931536003937E-6</v>
      </c>
      <c r="E163" s="144">
        <v>0</v>
      </c>
      <c r="F163" s="314"/>
      <c r="G163" s="144">
        <v>0</v>
      </c>
      <c r="H163" s="145">
        <v>0</v>
      </c>
      <c r="I163" s="146">
        <f>SUM(B163:H163)</f>
        <v>6.6827931536003937E-6</v>
      </c>
      <c r="J163" s="141"/>
      <c r="K163" s="195" t="s">
        <v>7</v>
      </c>
      <c r="L163" s="144">
        <v>0</v>
      </c>
      <c r="M163" s="144">
        <v>0</v>
      </c>
      <c r="N163" s="144">
        <v>6.6827931536003937E-6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6.6827931536003937E-6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6.6827931536003937E-6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6.6827931536003937E-6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5.6331166945645066</v>
      </c>
      <c r="C167" s="148">
        <v>0</v>
      </c>
      <c r="D167" s="148">
        <v>35.69627563239905</v>
      </c>
      <c r="E167" s="148">
        <v>0</v>
      </c>
      <c r="F167" s="315"/>
      <c r="G167" s="148">
        <v>0</v>
      </c>
      <c r="H167" s="160">
        <v>0</v>
      </c>
      <c r="I167" s="146">
        <f t="shared" si="75"/>
        <v>41.329392326963557</v>
      </c>
      <c r="J167" s="141"/>
      <c r="K167" s="161" t="s">
        <v>13</v>
      </c>
      <c r="L167" s="148">
        <v>5.6331166945645066</v>
      </c>
      <c r="M167" s="148">
        <v>0</v>
      </c>
      <c r="N167" s="148">
        <v>35.69627563239905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41.329392326963557</v>
      </c>
      <c r="U167" s="207" t="s">
        <v>13</v>
      </c>
      <c r="V167" s="199">
        <v>5.6331166945645066</v>
      </c>
      <c r="W167" s="199">
        <v>0</v>
      </c>
      <c r="X167" s="199">
        <v>0</v>
      </c>
      <c r="Y167" s="199">
        <v>0</v>
      </c>
      <c r="Z167" s="199">
        <v>35.69627563239905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41.329392326963557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1.0827284020490126E-4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1.0827284020490126E-4</v>
      </c>
      <c r="J168" s="141"/>
      <c r="K168" s="155" t="s">
        <v>12</v>
      </c>
      <c r="L168" s="156">
        <v>1.0827284020490126E-4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1.0827284020490126E-4</v>
      </c>
      <c r="U168" s="203" t="s">
        <v>53</v>
      </c>
      <c r="V168" s="204">
        <v>1.0827284020490126E-4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1.0827284020490126E-4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0.13627678836597698</v>
      </c>
      <c r="F169" s="315"/>
      <c r="G169" s="148">
        <v>0</v>
      </c>
      <c r="H169" s="160">
        <v>0</v>
      </c>
      <c r="I169" s="146">
        <f t="shared" si="75"/>
        <v>0.13627678836597698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0.13627678836597698</v>
      </c>
      <c r="P169" s="148">
        <v>19.908420083665039</v>
      </c>
      <c r="Q169" s="148">
        <v>0</v>
      </c>
      <c r="R169" s="149">
        <v>0</v>
      </c>
      <c r="S169" s="150">
        <f t="shared" si="76"/>
        <v>20.044696872031015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9.334026600409382E-4</v>
      </c>
      <c r="AB169" s="199">
        <v>19.908420083665039</v>
      </c>
      <c r="AC169" s="200">
        <v>0.13534338570593604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0.13534338570593604</v>
      </c>
      <c r="AI169" s="202">
        <f t="shared" si="77"/>
        <v>20.044696872031018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1.976905093475445E-3</v>
      </c>
      <c r="Q170" s="156">
        <v>0</v>
      </c>
      <c r="R170" s="157">
        <v>0</v>
      </c>
      <c r="S170" s="158">
        <f t="shared" si="76"/>
        <v>1.976905093475445E-3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1.976905093475445E-3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1.976905093475445E-3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75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0</v>
      </c>
      <c r="C172" s="152">
        <v>0</v>
      </c>
      <c r="D172" s="152">
        <v>4.5967472080244036E-2</v>
      </c>
      <c r="E172" s="152">
        <v>0</v>
      </c>
      <c r="F172" s="315"/>
      <c r="G172" s="152">
        <v>0</v>
      </c>
      <c r="H172" s="153">
        <v>0</v>
      </c>
      <c r="I172" s="154">
        <f t="shared" si="75"/>
        <v>4.5967472080244036E-2</v>
      </c>
      <c r="J172" s="141"/>
      <c r="K172" s="155" t="s">
        <v>14</v>
      </c>
      <c r="L172" s="156">
        <v>0</v>
      </c>
      <c r="M172" s="156">
        <v>0</v>
      </c>
      <c r="N172" s="156">
        <v>4.5967472080244036E-2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4.5967472080244036E-2</v>
      </c>
      <c r="U172" s="203" t="s">
        <v>14</v>
      </c>
      <c r="V172" s="204">
        <v>0</v>
      </c>
      <c r="W172" s="204">
        <v>0</v>
      </c>
      <c r="X172" s="204">
        <v>0</v>
      </c>
      <c r="Y172" s="204">
        <v>0</v>
      </c>
      <c r="Z172" s="204">
        <v>4.5967472080244036E-2</v>
      </c>
      <c r="AA172" s="204">
        <v>0</v>
      </c>
      <c r="AB172" s="204">
        <v>0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4.5967472080244036E-2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48.550869223049389</v>
      </c>
      <c r="C173" s="148">
        <v>0</v>
      </c>
      <c r="D173" s="148">
        <v>558.85556837890351</v>
      </c>
      <c r="E173" s="148">
        <v>10.123783082882348</v>
      </c>
      <c r="F173" s="315"/>
      <c r="G173" s="148">
        <v>0</v>
      </c>
      <c r="H173" s="160">
        <v>0</v>
      </c>
      <c r="I173" s="146">
        <f t="shared" si="75"/>
        <v>617.53022068483529</v>
      </c>
      <c r="J173" s="141"/>
      <c r="K173" s="161" t="s">
        <v>136</v>
      </c>
      <c r="L173" s="148">
        <v>48.550869223049389</v>
      </c>
      <c r="M173" s="148">
        <v>0</v>
      </c>
      <c r="N173" s="148">
        <v>558.85556837890351</v>
      </c>
      <c r="O173" s="148">
        <v>10.123783082882348</v>
      </c>
      <c r="P173" s="148">
        <v>0</v>
      </c>
      <c r="Q173" s="148">
        <v>0</v>
      </c>
      <c r="R173" s="149">
        <v>0</v>
      </c>
      <c r="S173" s="150">
        <f t="shared" si="76"/>
        <v>617.53022068483529</v>
      </c>
      <c r="U173" s="207" t="s">
        <v>136</v>
      </c>
      <c r="V173" s="199">
        <v>48.550869223049389</v>
      </c>
      <c r="W173" s="199">
        <v>0</v>
      </c>
      <c r="X173" s="199">
        <v>0</v>
      </c>
      <c r="Y173" s="199">
        <v>0</v>
      </c>
      <c r="Z173" s="199">
        <v>443.15519028881971</v>
      </c>
      <c r="AA173" s="199">
        <v>10.123783082882348</v>
      </c>
      <c r="AB173" s="199">
        <v>0</v>
      </c>
      <c r="AC173" s="200">
        <v>115.7003780900838</v>
      </c>
      <c r="AD173" s="199">
        <v>0</v>
      </c>
      <c r="AE173" s="199">
        <v>0</v>
      </c>
      <c r="AF173" s="199">
        <v>0</v>
      </c>
      <c r="AG173" s="199">
        <v>115.7003780900838</v>
      </c>
      <c r="AH173" s="199">
        <v>0</v>
      </c>
      <c r="AI173" s="202">
        <f t="shared" si="77"/>
        <v>617.53022068483529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14.79741061835249</v>
      </c>
      <c r="C174" s="152">
        <v>1.839729042852646</v>
      </c>
      <c r="D174" s="152">
        <v>72.308152052334478</v>
      </c>
      <c r="E174" s="152">
        <v>329.82112878156607</v>
      </c>
      <c r="F174" s="315"/>
      <c r="G174" s="152">
        <v>30.318542966340733</v>
      </c>
      <c r="H174" s="153">
        <v>0</v>
      </c>
      <c r="I174" s="154">
        <f t="shared" si="75"/>
        <v>449.08496346144642</v>
      </c>
      <c r="J174" s="141"/>
      <c r="K174" s="155" t="s">
        <v>21</v>
      </c>
      <c r="L174" s="156">
        <v>14.79741061835249</v>
      </c>
      <c r="M174" s="156">
        <v>1.839729042852646</v>
      </c>
      <c r="N174" s="156">
        <v>72.308152052334478</v>
      </c>
      <c r="O174" s="156">
        <v>329.82112878156607</v>
      </c>
      <c r="P174" s="156">
        <v>1.9210538188299084E-2</v>
      </c>
      <c r="Q174" s="156">
        <v>30.318542966340733</v>
      </c>
      <c r="R174" s="157">
        <v>0</v>
      </c>
      <c r="S174" s="158">
        <f t="shared" si="76"/>
        <v>449.10417399963472</v>
      </c>
      <c r="U174" s="203" t="s">
        <v>21</v>
      </c>
      <c r="V174" s="204">
        <v>4.0046970006946676</v>
      </c>
      <c r="W174" s="204">
        <v>10.792713617657823</v>
      </c>
      <c r="X174" s="204">
        <v>30.318542966340733</v>
      </c>
      <c r="Y174" s="204">
        <v>1.839729042852646</v>
      </c>
      <c r="Z174" s="204">
        <v>72.308152052334478</v>
      </c>
      <c r="AA174" s="204">
        <v>329.8020227953358</v>
      </c>
      <c r="AB174" s="204">
        <v>1.9210538188299084E-2</v>
      </c>
      <c r="AC174" s="205">
        <v>1.9105986230275023E-2</v>
      </c>
      <c r="AD174" s="204">
        <v>0</v>
      </c>
      <c r="AE174" s="204">
        <v>0</v>
      </c>
      <c r="AF174" s="204">
        <v>0</v>
      </c>
      <c r="AG174" s="204">
        <v>0</v>
      </c>
      <c r="AH174" s="204">
        <v>1.9105986230275023E-2</v>
      </c>
      <c r="AI174" s="206">
        <f t="shared" si="77"/>
        <v>449.10417399963472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0.63937318059124948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0.63937318059124948</v>
      </c>
      <c r="J175" s="141"/>
      <c r="K175" s="161" t="s">
        <v>20</v>
      </c>
      <c r="L175" s="148">
        <v>0.63937318059124948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0.63937318059124948</v>
      </c>
      <c r="U175" s="207" t="s">
        <v>20</v>
      </c>
      <c r="V175" s="199">
        <v>0.63937318059124948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0.63937318059124948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</v>
      </c>
      <c r="C177" s="148">
        <v>0</v>
      </c>
      <c r="D177" s="148">
        <v>0</v>
      </c>
      <c r="E177" s="148">
        <v>0.30316313730993733</v>
      </c>
      <c r="F177" s="315"/>
      <c r="G177" s="148">
        <v>0</v>
      </c>
      <c r="H177" s="160">
        <v>0</v>
      </c>
      <c r="I177" s="146">
        <f t="shared" si="75"/>
        <v>0.30316313730993733</v>
      </c>
      <c r="J177" s="141"/>
      <c r="K177" s="161" t="s">
        <v>18</v>
      </c>
      <c r="L177" s="148">
        <v>0</v>
      </c>
      <c r="M177" s="148">
        <v>0</v>
      </c>
      <c r="N177" s="148">
        <v>0</v>
      </c>
      <c r="O177" s="148">
        <v>0.30316313730993733</v>
      </c>
      <c r="P177" s="148">
        <v>1.0882051839339468</v>
      </c>
      <c r="Q177" s="148">
        <v>0</v>
      </c>
      <c r="R177" s="149">
        <v>0</v>
      </c>
      <c r="S177" s="150">
        <f t="shared" si="76"/>
        <v>1.3913683212438841</v>
      </c>
      <c r="U177" s="207" t="s">
        <v>18</v>
      </c>
      <c r="V177" s="199">
        <v>0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1.0882051839339468</v>
      </c>
      <c r="AC177" s="200">
        <v>0.30316313730993733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0.30316313730993733</v>
      </c>
      <c r="AI177" s="202">
        <f t="shared" si="77"/>
        <v>1.3913683212438841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69.62087798939784</v>
      </c>
      <c r="C184" s="187">
        <f t="shared" ref="C184:I184" si="79">SUM(C163:C179)</f>
        <v>1.839729042852646</v>
      </c>
      <c r="D184" s="187">
        <f t="shared" si="79"/>
        <v>666.90597021851045</v>
      </c>
      <c r="E184" s="187">
        <f t="shared" si="79"/>
        <v>340.3843517901243</v>
      </c>
      <c r="F184" s="187">
        <f t="shared" si="79"/>
        <v>0</v>
      </c>
      <c r="G184" s="187">
        <f t="shared" si="79"/>
        <v>30.318542966340733</v>
      </c>
      <c r="H184" s="189">
        <f t="shared" si="79"/>
        <v>0</v>
      </c>
      <c r="I184" s="146">
        <f t="shared" si="79"/>
        <v>1109.0694720072261</v>
      </c>
      <c r="J184" s="141"/>
      <c r="K184" s="188" t="s">
        <v>22</v>
      </c>
      <c r="L184" s="187">
        <f>SUM(L163:L179)</f>
        <v>69.62087798939784</v>
      </c>
      <c r="M184" s="187">
        <f t="shared" ref="M184:S184" si="80">SUM(M163:M179)</f>
        <v>1.839729042852646</v>
      </c>
      <c r="N184" s="187">
        <f t="shared" si="80"/>
        <v>666.90597021851045</v>
      </c>
      <c r="O184" s="187">
        <f t="shared" si="80"/>
        <v>340.3843517901243</v>
      </c>
      <c r="P184" s="187">
        <f t="shared" si="80"/>
        <v>21.017812710880762</v>
      </c>
      <c r="Q184" s="187">
        <f t="shared" si="80"/>
        <v>30.318542966340733</v>
      </c>
      <c r="R184" s="189">
        <f t="shared" si="80"/>
        <v>0</v>
      </c>
      <c r="S184" s="190">
        <f t="shared" si="80"/>
        <v>1130.0872847181067</v>
      </c>
      <c r="T184" s="133" t="str">
        <f>IF(ABS(S184-AI184)&gt;0.01,S184-AI184,"")</f>
        <v/>
      </c>
      <c r="U184" s="216" t="s">
        <v>59</v>
      </c>
      <c r="V184" s="217">
        <f>SUM(V163:V179)</f>
        <v>58.828164371740023</v>
      </c>
      <c r="W184" s="217">
        <f t="shared" ref="W184:AH184" si="81">SUM(W163:W179)</f>
        <v>10.792713617657823</v>
      </c>
      <c r="X184" s="217">
        <f t="shared" si="81"/>
        <v>30.318542966340733</v>
      </c>
      <c r="Y184" s="217">
        <f t="shared" si="81"/>
        <v>1.839729042852646</v>
      </c>
      <c r="Z184" s="217">
        <f t="shared" si="81"/>
        <v>551.20559212842659</v>
      </c>
      <c r="AA184" s="217">
        <f t="shared" si="81"/>
        <v>339.92673928087817</v>
      </c>
      <c r="AB184" s="217">
        <f t="shared" si="81"/>
        <v>21.017812710880762</v>
      </c>
      <c r="AC184" s="217">
        <f t="shared" si="81"/>
        <v>116.15799059932995</v>
      </c>
      <c r="AD184" s="218">
        <f t="shared" si="81"/>
        <v>0</v>
      </c>
      <c r="AE184" s="218">
        <f t="shared" si="81"/>
        <v>0</v>
      </c>
      <c r="AF184" s="218">
        <f t="shared" si="81"/>
        <v>0</v>
      </c>
      <c r="AG184" s="218">
        <f t="shared" si="81"/>
        <v>115.7003780900838</v>
      </c>
      <c r="AH184" s="218">
        <f t="shared" si="81"/>
        <v>0.45761250924614838</v>
      </c>
      <c r="AI184" s="219">
        <f>SUM(V184:AC184)</f>
        <v>1130.0872847181067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6.2774136108350323E-2</v>
      </c>
      <c r="C185" s="125">
        <f t="shared" ref="C185:H185" si="82">IF($I184=0,"-",C184/$I184)</f>
        <v>1.6588041500439563E-3</v>
      </c>
      <c r="D185" s="125">
        <f t="shared" si="82"/>
        <v>0.60132028430241136</v>
      </c>
      <c r="E185" s="125">
        <f t="shared" si="82"/>
        <v>0.30690985585789032</v>
      </c>
      <c r="F185" s="125">
        <f t="shared" si="82"/>
        <v>0</v>
      </c>
      <c r="G185" s="125">
        <f t="shared" si="82"/>
        <v>2.7336919581303916E-2</v>
      </c>
      <c r="H185" s="126">
        <f t="shared" si="82"/>
        <v>0</v>
      </c>
      <c r="I185" s="127">
        <f>SUM(B185:H185)</f>
        <v>0.99999999999999989</v>
      </c>
      <c r="J185" s="133"/>
      <c r="K185" s="49" t="s">
        <v>108</v>
      </c>
      <c r="L185" s="102">
        <f t="shared" ref="L185:R185" si="83">IF($S184=0,"-",L184/$S184)</f>
        <v>6.1606637762289605E-2</v>
      </c>
      <c r="M185" s="102">
        <f t="shared" si="83"/>
        <v>1.6279530508225787E-3</v>
      </c>
      <c r="N185" s="102">
        <f t="shared" si="83"/>
        <v>0.59013669053436524</v>
      </c>
      <c r="O185" s="102">
        <f t="shared" si="83"/>
        <v>0.30120182431309372</v>
      </c>
      <c r="P185" s="102">
        <f t="shared" si="83"/>
        <v>1.8598397659277729E-2</v>
      </c>
      <c r="Q185" s="102">
        <f t="shared" si="83"/>
        <v>2.682849668015113E-2</v>
      </c>
      <c r="R185" s="103">
        <f t="shared" si="83"/>
        <v>0</v>
      </c>
      <c r="S185" s="104">
        <f>SUM(L185:R185)</f>
        <v>1</v>
      </c>
      <c r="U185" s="77" t="s">
        <v>108</v>
      </c>
      <c r="V185" s="78">
        <f>+V184/$AI184</f>
        <v>5.205630146207188E-2</v>
      </c>
      <c r="W185" s="78">
        <f t="shared" ref="W185:AH185" si="84">+W184/$AI184</f>
        <v>9.5503363002177287E-3</v>
      </c>
      <c r="X185" s="78">
        <f t="shared" si="84"/>
        <v>2.682849668015113E-2</v>
      </c>
      <c r="Y185" s="78">
        <f t="shared" si="84"/>
        <v>1.6279530508225787E-3</v>
      </c>
      <c r="Z185" s="78">
        <f t="shared" si="84"/>
        <v>0.48775488369990944</v>
      </c>
      <c r="AA185" s="78">
        <f t="shared" si="84"/>
        <v>0.30079688876923411</v>
      </c>
      <c r="AB185" s="78">
        <f t="shared" si="84"/>
        <v>1.8598397659277729E-2</v>
      </c>
      <c r="AC185" s="78">
        <f t="shared" si="84"/>
        <v>0.10278674237831535</v>
      </c>
      <c r="AD185" s="78">
        <f t="shared" si="84"/>
        <v>0</v>
      </c>
      <c r="AE185" s="78">
        <f t="shared" si="84"/>
        <v>0</v>
      </c>
      <c r="AF185" s="78">
        <f t="shared" si="84"/>
        <v>0</v>
      </c>
      <c r="AG185" s="78">
        <f t="shared" si="84"/>
        <v>0.10238180683445575</v>
      </c>
      <c r="AH185" s="78">
        <f t="shared" si="84"/>
        <v>4.0493554385960285E-4</v>
      </c>
      <c r="AI185" s="79">
        <f>SUM(V185:AC185)</f>
        <v>0.99999999999999989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0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0</v>
      </c>
      <c r="J189" s="141"/>
      <c r="K189" s="195" t="s">
        <v>7</v>
      </c>
      <c r="L189" s="144">
        <v>0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0</v>
      </c>
      <c r="U189" s="198" t="s">
        <v>7</v>
      </c>
      <c r="V189" s="199">
        <v>0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0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113.68989378501915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113.68989378501915</v>
      </c>
      <c r="J190" s="141"/>
      <c r="K190" s="155" t="s">
        <v>8</v>
      </c>
      <c r="L190" s="156">
        <v>0</v>
      </c>
      <c r="M190" s="156">
        <v>0</v>
      </c>
      <c r="N190" s="156">
        <v>113.68989378501915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113.68989378501915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113.68989378501915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113.68989378501915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0.81191165019603795</v>
      </c>
      <c r="E191" s="148">
        <v>0</v>
      </c>
      <c r="F191" s="315"/>
      <c r="G191" s="148">
        <v>0</v>
      </c>
      <c r="H191" s="160">
        <v>0</v>
      </c>
      <c r="I191" s="146">
        <f t="shared" si="85"/>
        <v>0.81191165019603795</v>
      </c>
      <c r="J191" s="141"/>
      <c r="K191" s="161" t="s">
        <v>9</v>
      </c>
      <c r="L191" s="148">
        <v>0</v>
      </c>
      <c r="M191" s="148">
        <v>0</v>
      </c>
      <c r="N191" s="148">
        <v>0.81191165019603795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0.81191165019603795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0.81191165019603795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0.81191165019603795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73.270367317944803</v>
      </c>
      <c r="E192" s="152">
        <v>0</v>
      </c>
      <c r="F192" s="315"/>
      <c r="G192" s="152">
        <v>0</v>
      </c>
      <c r="H192" s="153">
        <v>0</v>
      </c>
      <c r="I192" s="154">
        <f t="shared" si="85"/>
        <v>73.270367317944803</v>
      </c>
      <c r="J192" s="141"/>
      <c r="K192" s="155" t="s">
        <v>52</v>
      </c>
      <c r="L192" s="156">
        <v>0</v>
      </c>
      <c r="M192" s="156">
        <v>0</v>
      </c>
      <c r="N192" s="156">
        <v>73.270367317944803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73.270367317944803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73.270367317944803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73.270367317944803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1.2702331267423825</v>
      </c>
      <c r="C193" s="148">
        <v>0.47465514628583999</v>
      </c>
      <c r="D193" s="148">
        <v>166.46344105759729</v>
      </c>
      <c r="E193" s="148">
        <v>0</v>
      </c>
      <c r="F193" s="315"/>
      <c r="G193" s="148">
        <v>0</v>
      </c>
      <c r="H193" s="160">
        <v>0</v>
      </c>
      <c r="I193" s="146">
        <f t="shared" si="85"/>
        <v>168.2083293306255</v>
      </c>
      <c r="J193" s="141"/>
      <c r="K193" s="161" t="s">
        <v>13</v>
      </c>
      <c r="L193" s="148">
        <v>1.2702331267423825</v>
      </c>
      <c r="M193" s="148">
        <v>0.47465514628583999</v>
      </c>
      <c r="N193" s="148">
        <v>166.46344105759729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168.2083293306255</v>
      </c>
      <c r="U193" s="207" t="s">
        <v>13</v>
      </c>
      <c r="V193" s="199">
        <v>1.2702331267423825</v>
      </c>
      <c r="W193" s="199">
        <v>0</v>
      </c>
      <c r="X193" s="199">
        <v>0</v>
      </c>
      <c r="Y193" s="199">
        <v>0.47465514628583999</v>
      </c>
      <c r="Z193" s="199">
        <v>164.14057331680516</v>
      </c>
      <c r="AA193" s="199">
        <v>0</v>
      </c>
      <c r="AB193" s="199">
        <v>0</v>
      </c>
      <c r="AC193" s="200">
        <v>2.3228677407921423</v>
      </c>
      <c r="AD193" s="201">
        <v>0</v>
      </c>
      <c r="AE193" s="201">
        <v>0</v>
      </c>
      <c r="AF193" s="201">
        <v>0</v>
      </c>
      <c r="AG193" s="201">
        <v>2.3228677407921423</v>
      </c>
      <c r="AH193" s="201">
        <v>0</v>
      </c>
      <c r="AI193" s="202">
        <f t="shared" si="87"/>
        <v>168.2083293306255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3.4828354684695912</v>
      </c>
      <c r="C194" s="152">
        <v>0</v>
      </c>
      <c r="D194" s="152">
        <v>5.4423254779533936</v>
      </c>
      <c r="E194" s="152">
        <v>0</v>
      </c>
      <c r="F194" s="315"/>
      <c r="G194" s="152">
        <v>0</v>
      </c>
      <c r="H194" s="153">
        <v>0</v>
      </c>
      <c r="I194" s="154">
        <f t="shared" si="85"/>
        <v>8.9251609464229844</v>
      </c>
      <c r="J194" s="141"/>
      <c r="K194" s="155" t="s">
        <v>12</v>
      </c>
      <c r="L194" s="156">
        <v>3.4828354684695912</v>
      </c>
      <c r="M194" s="156">
        <v>0</v>
      </c>
      <c r="N194" s="156">
        <v>5.4423254779533936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8.9251609464229844</v>
      </c>
      <c r="U194" s="203" t="s">
        <v>53</v>
      </c>
      <c r="V194" s="204">
        <v>3.4828354684695912</v>
      </c>
      <c r="W194" s="204">
        <v>0</v>
      </c>
      <c r="X194" s="204">
        <v>0</v>
      </c>
      <c r="Y194" s="204">
        <v>0</v>
      </c>
      <c r="Z194" s="204">
        <v>5.4423254779533936</v>
      </c>
      <c r="AA194" s="204">
        <v>0</v>
      </c>
      <c r="AB194" s="204">
        <v>0</v>
      </c>
      <c r="AC194" s="205">
        <v>0</v>
      </c>
      <c r="AD194" s="204">
        <v>0</v>
      </c>
      <c r="AE194" s="204">
        <v>0</v>
      </c>
      <c r="AF194" s="204">
        <v>0</v>
      </c>
      <c r="AG194" s="204">
        <v>0</v>
      </c>
      <c r="AH194" s="204">
        <v>0</v>
      </c>
      <c r="AI194" s="206">
        <f t="shared" si="87"/>
        <v>8.9251609464229844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23.083854550372358</v>
      </c>
      <c r="F195" s="315"/>
      <c r="G195" s="148">
        <v>0</v>
      </c>
      <c r="H195" s="160">
        <v>0</v>
      </c>
      <c r="I195" s="146">
        <f t="shared" si="85"/>
        <v>23.083854550372358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23.083854550372358</v>
      </c>
      <c r="P195" s="148">
        <v>396.98837454027023</v>
      </c>
      <c r="Q195" s="148">
        <v>0</v>
      </c>
      <c r="R195" s="149">
        <v>0</v>
      </c>
      <c r="S195" s="150">
        <f t="shared" si="86"/>
        <v>420.07222909064257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1.2736823311059979</v>
      </c>
      <c r="AB195" s="199">
        <v>396.98837454027023</v>
      </c>
      <c r="AC195" s="200">
        <v>21.810172219266359</v>
      </c>
      <c r="AD195" s="199">
        <v>0</v>
      </c>
      <c r="AE195" s="199">
        <v>0</v>
      </c>
      <c r="AF195" s="199">
        <v>0</v>
      </c>
      <c r="AG195" s="199">
        <v>0</v>
      </c>
      <c r="AH195" s="199">
        <v>21.810172219266359</v>
      </c>
      <c r="AI195" s="202">
        <f t="shared" si="87"/>
        <v>420.07222909064257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0.30539727848133769</v>
      </c>
      <c r="Q196" s="156">
        <v>0</v>
      </c>
      <c r="R196" s="157">
        <v>0</v>
      </c>
      <c r="S196" s="158">
        <f t="shared" si="86"/>
        <v>0.30539727848133769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0.30539727848133769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0.30539727848133769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8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1.2583103113587319</v>
      </c>
      <c r="C198" s="152">
        <v>0</v>
      </c>
      <c r="D198" s="152">
        <v>7.6457036854794387</v>
      </c>
      <c r="E198" s="152">
        <v>0.44829237136858885</v>
      </c>
      <c r="F198" s="315"/>
      <c r="G198" s="152">
        <v>0</v>
      </c>
      <c r="H198" s="153">
        <v>0</v>
      </c>
      <c r="I198" s="154">
        <f t="shared" si="85"/>
        <v>9.3523063682067598</v>
      </c>
      <c r="J198" s="141"/>
      <c r="K198" s="155" t="s">
        <v>14</v>
      </c>
      <c r="L198" s="156">
        <v>1.2583103113587319</v>
      </c>
      <c r="M198" s="156">
        <v>0</v>
      </c>
      <c r="N198" s="156">
        <v>7.6457036854794387</v>
      </c>
      <c r="O198" s="156">
        <v>0.44829237136858885</v>
      </c>
      <c r="P198" s="156">
        <v>0.57434865013774239</v>
      </c>
      <c r="Q198" s="156">
        <v>0</v>
      </c>
      <c r="R198" s="157">
        <v>0</v>
      </c>
      <c r="S198" s="158">
        <f t="shared" si="86"/>
        <v>9.9266550183445013</v>
      </c>
      <c r="U198" s="203" t="s">
        <v>14</v>
      </c>
      <c r="V198" s="204">
        <v>1.2583103113587319</v>
      </c>
      <c r="W198" s="204">
        <v>0</v>
      </c>
      <c r="X198" s="204">
        <v>0</v>
      </c>
      <c r="Y198" s="204">
        <v>0</v>
      </c>
      <c r="Z198" s="204">
        <v>7.6457036854794387</v>
      </c>
      <c r="AA198" s="204">
        <v>0.44829237136858885</v>
      </c>
      <c r="AB198" s="204">
        <v>0.57434865013774239</v>
      </c>
      <c r="AC198" s="205">
        <v>0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</v>
      </c>
      <c r="AI198" s="206">
        <f t="shared" si="87"/>
        <v>9.9266550183445013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341.58171862225061</v>
      </c>
      <c r="C199" s="148">
        <v>179.34181747561487</v>
      </c>
      <c r="D199" s="148">
        <v>3640.063848488549</v>
      </c>
      <c r="E199" s="148">
        <v>0</v>
      </c>
      <c r="F199" s="315"/>
      <c r="G199" s="148">
        <v>0</v>
      </c>
      <c r="H199" s="160">
        <v>0</v>
      </c>
      <c r="I199" s="146">
        <f t="shared" si="85"/>
        <v>4160.9873845864149</v>
      </c>
      <c r="J199" s="141"/>
      <c r="K199" s="161" t="s">
        <v>136</v>
      </c>
      <c r="L199" s="148">
        <v>341.58171862225061</v>
      </c>
      <c r="M199" s="148">
        <v>179.34181747561487</v>
      </c>
      <c r="N199" s="148">
        <v>3640.063848488549</v>
      </c>
      <c r="O199" s="148">
        <v>0</v>
      </c>
      <c r="P199" s="148">
        <v>19.686531770332543</v>
      </c>
      <c r="Q199" s="148">
        <v>0</v>
      </c>
      <c r="R199" s="149">
        <v>0</v>
      </c>
      <c r="S199" s="150">
        <f t="shared" si="86"/>
        <v>4180.6739163567472</v>
      </c>
      <c r="U199" s="207" t="s">
        <v>136</v>
      </c>
      <c r="V199" s="199">
        <v>341.53975465243082</v>
      </c>
      <c r="W199" s="199">
        <v>0</v>
      </c>
      <c r="X199" s="199">
        <v>0</v>
      </c>
      <c r="Y199" s="199">
        <v>179.34181747561487</v>
      </c>
      <c r="Z199" s="199">
        <v>3429.1609293114839</v>
      </c>
      <c r="AA199" s="199">
        <v>0</v>
      </c>
      <c r="AB199" s="199">
        <v>19.686531770332543</v>
      </c>
      <c r="AC199" s="200">
        <v>210.94488314688516</v>
      </c>
      <c r="AD199" s="199">
        <v>4.1963969819772025E-2</v>
      </c>
      <c r="AE199" s="199">
        <v>0</v>
      </c>
      <c r="AF199" s="199">
        <v>0</v>
      </c>
      <c r="AG199" s="199">
        <v>210.90291917706526</v>
      </c>
      <c r="AH199" s="199">
        <v>0</v>
      </c>
      <c r="AI199" s="202">
        <f t="shared" si="87"/>
        <v>4180.6739163567472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32.347243279485099</v>
      </c>
      <c r="C200" s="152">
        <v>3.3882932619470894</v>
      </c>
      <c r="D200" s="152">
        <v>436.46378347157895</v>
      </c>
      <c r="E200" s="152">
        <v>952.64563486226507</v>
      </c>
      <c r="F200" s="315"/>
      <c r="G200" s="152">
        <v>59.690081271933565</v>
      </c>
      <c r="H200" s="153">
        <v>0</v>
      </c>
      <c r="I200" s="154">
        <f t="shared" si="85"/>
        <v>1484.5350361472099</v>
      </c>
      <c r="J200" s="141"/>
      <c r="K200" s="155" t="s">
        <v>21</v>
      </c>
      <c r="L200" s="156">
        <v>32.347243279485099</v>
      </c>
      <c r="M200" s="156">
        <v>3.3882932619470894</v>
      </c>
      <c r="N200" s="156">
        <v>436.46378347157895</v>
      </c>
      <c r="O200" s="156">
        <v>952.64563486226507</v>
      </c>
      <c r="P200" s="156">
        <v>0.12757742272046965</v>
      </c>
      <c r="Q200" s="156">
        <v>59.690081271933565</v>
      </c>
      <c r="R200" s="157">
        <v>0</v>
      </c>
      <c r="S200" s="158">
        <f t="shared" si="86"/>
        <v>1484.6626135699303</v>
      </c>
      <c r="U200" s="203" t="s">
        <v>21</v>
      </c>
      <c r="V200" s="204">
        <v>4.4959914559035656</v>
      </c>
      <c r="W200" s="204">
        <v>27.851251823581531</v>
      </c>
      <c r="X200" s="204">
        <v>59.690081271933565</v>
      </c>
      <c r="Y200" s="204">
        <v>3.3882932619470894</v>
      </c>
      <c r="Z200" s="204">
        <v>436.46378347157895</v>
      </c>
      <c r="AA200" s="204">
        <v>952.48576736932466</v>
      </c>
      <c r="AB200" s="204">
        <v>0.12757742272046965</v>
      </c>
      <c r="AC200" s="205">
        <v>0.15986749294043462</v>
      </c>
      <c r="AD200" s="204">
        <v>0</v>
      </c>
      <c r="AE200" s="204">
        <v>0</v>
      </c>
      <c r="AF200" s="204">
        <v>0</v>
      </c>
      <c r="AG200" s="204">
        <v>0</v>
      </c>
      <c r="AH200" s="204">
        <v>0.15986749294043462</v>
      </c>
      <c r="AI200" s="206">
        <f t="shared" si="87"/>
        <v>1484.6626135699303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4.2637639893425874</v>
      </c>
      <c r="C201" s="148">
        <v>0</v>
      </c>
      <c r="D201" s="148">
        <v>0</v>
      </c>
      <c r="E201" s="148">
        <v>0</v>
      </c>
      <c r="F201" s="315"/>
      <c r="G201" s="148">
        <v>0</v>
      </c>
      <c r="H201" s="160">
        <v>0</v>
      </c>
      <c r="I201" s="146">
        <f t="shared" si="85"/>
        <v>4.2637639893425874</v>
      </c>
      <c r="J201" s="141"/>
      <c r="K201" s="161" t="s">
        <v>20</v>
      </c>
      <c r="L201" s="148">
        <v>4.2637639893425874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4.2637639893425874</v>
      </c>
      <c r="U201" s="207" t="s">
        <v>20</v>
      </c>
      <c r="V201" s="199">
        <v>4.2637639893425874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</v>
      </c>
      <c r="AD201" s="199">
        <v>0</v>
      </c>
      <c r="AE201" s="199">
        <v>0</v>
      </c>
      <c r="AF201" s="199">
        <v>0</v>
      </c>
      <c r="AG201" s="199">
        <v>0</v>
      </c>
      <c r="AH201" s="199">
        <v>0</v>
      </c>
      <c r="AI201" s="202">
        <f t="shared" si="87"/>
        <v>4.2637639893425874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2.050276386112315E-3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2.050276386112315E-3</v>
      </c>
      <c r="J202" s="141"/>
      <c r="K202" s="155" t="s">
        <v>56</v>
      </c>
      <c r="L202" s="156">
        <v>2.050276386112315E-3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2.050276386112315E-3</v>
      </c>
      <c r="U202" s="203" t="s">
        <v>56</v>
      </c>
      <c r="V202" s="204">
        <v>2.050276386112315E-3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2.050276386112315E-3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8.9725978994483615</v>
      </c>
      <c r="C203" s="148">
        <v>0</v>
      </c>
      <c r="D203" s="148">
        <v>558.24885792190571</v>
      </c>
      <c r="E203" s="148">
        <v>33.910672488306602</v>
      </c>
      <c r="F203" s="315"/>
      <c r="G203" s="148">
        <v>0</v>
      </c>
      <c r="H203" s="160">
        <v>0</v>
      </c>
      <c r="I203" s="146">
        <f t="shared" si="85"/>
        <v>601.13212830966063</v>
      </c>
      <c r="J203" s="141"/>
      <c r="K203" s="161" t="s">
        <v>18</v>
      </c>
      <c r="L203" s="148">
        <v>8.9725978994483615</v>
      </c>
      <c r="M203" s="148">
        <v>0</v>
      </c>
      <c r="N203" s="148">
        <v>558.24885792190571</v>
      </c>
      <c r="O203" s="148">
        <v>33.910672488306602</v>
      </c>
      <c r="P203" s="148">
        <v>24.292856671196756</v>
      </c>
      <c r="Q203" s="148">
        <v>0</v>
      </c>
      <c r="R203" s="149">
        <v>0</v>
      </c>
      <c r="S203" s="150">
        <f t="shared" si="86"/>
        <v>625.4249849808574</v>
      </c>
      <c r="U203" s="207" t="s">
        <v>18</v>
      </c>
      <c r="V203" s="199">
        <v>8.9725978994483615</v>
      </c>
      <c r="W203" s="199">
        <v>0</v>
      </c>
      <c r="X203" s="199">
        <v>0</v>
      </c>
      <c r="Y203" s="199">
        <v>0</v>
      </c>
      <c r="Z203" s="199">
        <v>555.43893402456956</v>
      </c>
      <c r="AA203" s="199">
        <v>0</v>
      </c>
      <c r="AB203" s="199">
        <v>24.292856671196756</v>
      </c>
      <c r="AC203" s="200">
        <v>36.720596385642743</v>
      </c>
      <c r="AD203" s="199">
        <v>0</v>
      </c>
      <c r="AE203" s="199">
        <v>0</v>
      </c>
      <c r="AF203" s="199">
        <v>0</v>
      </c>
      <c r="AG203" s="199">
        <v>2.8099238973361378</v>
      </c>
      <c r="AH203" s="199">
        <v>33.910672488306602</v>
      </c>
      <c r="AI203" s="202">
        <f t="shared" si="87"/>
        <v>625.4249849808574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1115.0762891470779</v>
      </c>
      <c r="E204" s="152">
        <v>0</v>
      </c>
      <c r="F204" s="315"/>
      <c r="G204" s="152">
        <v>0</v>
      </c>
      <c r="H204" s="153">
        <v>0</v>
      </c>
      <c r="I204" s="154">
        <f t="shared" si="85"/>
        <v>1115.0762891470779</v>
      </c>
      <c r="J204" s="141"/>
      <c r="K204" s="155" t="s">
        <v>17</v>
      </c>
      <c r="L204" s="156">
        <v>0</v>
      </c>
      <c r="M204" s="156">
        <v>0</v>
      </c>
      <c r="N204" s="156">
        <v>1115.0762891470779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1115.0762891470779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1115.0762891470779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1115.0762891470779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393.17875297348348</v>
      </c>
      <c r="C210" s="187">
        <f t="shared" ref="C210:I210" si="89">SUM(C189:C205)</f>
        <v>183.20476588384781</v>
      </c>
      <c r="D210" s="187">
        <f t="shared" si="89"/>
        <v>6117.176422003301</v>
      </c>
      <c r="E210" s="187">
        <f t="shared" si="89"/>
        <v>1010.0884542723127</v>
      </c>
      <c r="F210" s="187">
        <f t="shared" si="89"/>
        <v>0</v>
      </c>
      <c r="G210" s="187">
        <f t="shared" si="89"/>
        <v>59.690081271933565</v>
      </c>
      <c r="H210" s="189">
        <f t="shared" si="89"/>
        <v>0</v>
      </c>
      <c r="I210" s="146">
        <f t="shared" si="89"/>
        <v>7763.3384764048797</v>
      </c>
      <c r="J210" s="141"/>
      <c r="K210" s="188" t="s">
        <v>22</v>
      </c>
      <c r="L210" s="187">
        <f>SUM(L189:L205)</f>
        <v>393.17875297348348</v>
      </c>
      <c r="M210" s="187">
        <f t="shared" ref="M210:S210" si="90">SUM(M189:M205)</f>
        <v>183.20476588384781</v>
      </c>
      <c r="N210" s="187">
        <f t="shared" si="90"/>
        <v>6117.176422003301</v>
      </c>
      <c r="O210" s="187">
        <f t="shared" si="90"/>
        <v>1010.0884542723127</v>
      </c>
      <c r="P210" s="187">
        <f t="shared" si="90"/>
        <v>441.97508633313907</v>
      </c>
      <c r="Q210" s="187">
        <f t="shared" si="90"/>
        <v>59.690081271933565</v>
      </c>
      <c r="R210" s="189">
        <f t="shared" si="90"/>
        <v>0</v>
      </c>
      <c r="S210" s="190">
        <f t="shared" si="90"/>
        <v>8205.3135627380179</v>
      </c>
      <c r="T210" s="133" t="str">
        <f>IF(ABS(S210-AI210)&gt;0.01,S210-AI210,"")</f>
        <v/>
      </c>
      <c r="U210" s="216" t="s">
        <v>59</v>
      </c>
      <c r="V210" s="217">
        <f>SUM(V189:V205)</f>
        <v>365.28553718008214</v>
      </c>
      <c r="W210" s="217">
        <f t="shared" ref="W210:AH210" si="91">SUM(W189:W205)</f>
        <v>27.851251823581531</v>
      </c>
      <c r="X210" s="217">
        <f t="shared" si="91"/>
        <v>59.690081271933565</v>
      </c>
      <c r="Y210" s="217">
        <f t="shared" si="91"/>
        <v>183.20476588384781</v>
      </c>
      <c r="Z210" s="217">
        <f t="shared" si="91"/>
        <v>5901.1407111881081</v>
      </c>
      <c r="AA210" s="217">
        <f t="shared" si="91"/>
        <v>954.2077420717992</v>
      </c>
      <c r="AB210" s="217">
        <f t="shared" si="91"/>
        <v>441.97508633313907</v>
      </c>
      <c r="AC210" s="217">
        <f t="shared" si="91"/>
        <v>271.95838698552683</v>
      </c>
      <c r="AD210" s="218">
        <f t="shared" si="91"/>
        <v>4.1963969819772025E-2</v>
      </c>
      <c r="AE210" s="218">
        <f t="shared" si="91"/>
        <v>0</v>
      </c>
      <c r="AF210" s="218">
        <f t="shared" si="91"/>
        <v>0</v>
      </c>
      <c r="AG210" s="218">
        <f t="shared" si="91"/>
        <v>216.03571081519354</v>
      </c>
      <c r="AH210" s="218">
        <f t="shared" si="91"/>
        <v>55.8807122005134</v>
      </c>
      <c r="AI210" s="219">
        <f>SUM(V210:AC210)</f>
        <v>8205.3135627380179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5.0645576534949749E-2</v>
      </c>
      <c r="C211" s="125">
        <f t="shared" ref="C211:H211" si="92">IF($I210=0,"-",C210/$I210)</f>
        <v>2.3598709040017023E-2</v>
      </c>
      <c r="D211" s="125">
        <f t="shared" si="92"/>
        <v>0.78795693896321017</v>
      </c>
      <c r="E211" s="125">
        <f t="shared" si="92"/>
        <v>0.13011006248694107</v>
      </c>
      <c r="F211" s="125">
        <f t="shared" si="92"/>
        <v>0</v>
      </c>
      <c r="G211" s="125">
        <f t="shared" si="92"/>
        <v>7.6887129748818336E-3</v>
      </c>
      <c r="H211" s="126">
        <f t="shared" si="92"/>
        <v>0</v>
      </c>
      <c r="I211" s="127">
        <f>SUM(B211:H211)</f>
        <v>0.99999999999999989</v>
      </c>
      <c r="J211" s="133"/>
      <c r="K211" s="49" t="s">
        <v>108</v>
      </c>
      <c r="L211" s="102">
        <f t="shared" ref="L211:R211" si="93">IF($S210=0,"-",L210/$S210)</f>
        <v>4.7917578038575812E-2</v>
      </c>
      <c r="M211" s="102">
        <f t="shared" si="93"/>
        <v>2.2327576451900335E-2</v>
      </c>
      <c r="N211" s="102">
        <f t="shared" si="93"/>
        <v>0.74551403492763901</v>
      </c>
      <c r="O211" s="102">
        <f t="shared" si="93"/>
        <v>0.123101749439452</v>
      </c>
      <c r="P211" s="102">
        <f t="shared" si="93"/>
        <v>5.3864496823160662E-2</v>
      </c>
      <c r="Q211" s="102">
        <f t="shared" si="93"/>
        <v>7.2745643192721181E-3</v>
      </c>
      <c r="R211" s="103">
        <f t="shared" si="93"/>
        <v>0</v>
      </c>
      <c r="S211" s="104">
        <f>SUM(L211:R211)</f>
        <v>0.99999999999999989</v>
      </c>
      <c r="U211" s="77" t="s">
        <v>108</v>
      </c>
      <c r="V211" s="78">
        <f>+V210/$AI210</f>
        <v>4.4518169157960932E-2</v>
      </c>
      <c r="W211" s="78">
        <f t="shared" ref="W211:AH211" si="94">+W210/$AI210</f>
        <v>3.3942946373261926E-3</v>
      </c>
      <c r="X211" s="78">
        <f t="shared" si="94"/>
        <v>7.2745643192721181E-3</v>
      </c>
      <c r="Y211" s="78">
        <f t="shared" si="94"/>
        <v>2.2327576451900335E-2</v>
      </c>
      <c r="Z211" s="78">
        <f t="shared" si="94"/>
        <v>0.71918527745074567</v>
      </c>
      <c r="AA211" s="78">
        <f t="shared" si="94"/>
        <v>0.1162914414879949</v>
      </c>
      <c r="AB211" s="78">
        <f t="shared" si="94"/>
        <v>5.3864496823160662E-2</v>
      </c>
      <c r="AC211" s="78">
        <f t="shared" si="94"/>
        <v>3.3144179671639198E-2</v>
      </c>
      <c r="AD211" s="78">
        <f t="shared" si="94"/>
        <v>5.1142432886829419E-6</v>
      </c>
      <c r="AE211" s="78">
        <f t="shared" si="94"/>
        <v>0</v>
      </c>
      <c r="AF211" s="78">
        <f t="shared" si="94"/>
        <v>0</v>
      </c>
      <c r="AG211" s="78">
        <f t="shared" si="94"/>
        <v>2.6328757476893415E-2</v>
      </c>
      <c r="AH211" s="78">
        <f t="shared" si="94"/>
        <v>6.8103079514570865E-3</v>
      </c>
      <c r="AI211" s="79">
        <f>SUM(V211:AC211)</f>
        <v>0.99999999999999989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1.0957315188124361</v>
      </c>
      <c r="C219" s="148">
        <v>0</v>
      </c>
      <c r="D219" s="148">
        <v>1.2183585118925306</v>
      </c>
      <c r="E219" s="148">
        <v>0</v>
      </c>
      <c r="F219" s="315"/>
      <c r="G219" s="148">
        <v>0</v>
      </c>
      <c r="H219" s="160">
        <v>0</v>
      </c>
      <c r="I219" s="146">
        <f t="shared" si="95"/>
        <v>2.3140900307049668</v>
      </c>
      <c r="J219" s="141"/>
      <c r="K219" s="161" t="s">
        <v>13</v>
      </c>
      <c r="L219" s="148">
        <v>1.0957315188124361</v>
      </c>
      <c r="M219" s="148">
        <v>0</v>
      </c>
      <c r="N219" s="148">
        <v>1.2183585118925306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2.3140900307049668</v>
      </c>
      <c r="U219" s="207" t="s">
        <v>13</v>
      </c>
      <c r="V219" s="199">
        <v>1.0957315188124361</v>
      </c>
      <c r="W219" s="199">
        <v>0</v>
      </c>
      <c r="X219" s="199">
        <v>0</v>
      </c>
      <c r="Y219" s="199">
        <v>0</v>
      </c>
      <c r="Z219" s="199">
        <v>1.2183585118925306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2.3140900307049668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4.1564771456371928E-3</v>
      </c>
      <c r="C220" s="152">
        <v>0</v>
      </c>
      <c r="D220" s="152">
        <v>4.6216424579648297E-3</v>
      </c>
      <c r="E220" s="152">
        <v>0</v>
      </c>
      <c r="F220" s="315"/>
      <c r="G220" s="152">
        <v>0</v>
      </c>
      <c r="H220" s="153">
        <v>0</v>
      </c>
      <c r="I220" s="154">
        <f t="shared" si="95"/>
        <v>8.7781196036020234E-3</v>
      </c>
      <c r="J220" s="141"/>
      <c r="K220" s="155" t="s">
        <v>12</v>
      </c>
      <c r="L220" s="156">
        <v>4.1564771456371928E-3</v>
      </c>
      <c r="M220" s="156">
        <v>0</v>
      </c>
      <c r="N220" s="156">
        <v>4.6216424579648297E-3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8.7781196036020234E-3</v>
      </c>
      <c r="U220" s="203" t="s">
        <v>53</v>
      </c>
      <c r="V220" s="204">
        <v>4.1564771456371928E-3</v>
      </c>
      <c r="W220" s="204">
        <v>0</v>
      </c>
      <c r="X220" s="204">
        <v>0</v>
      </c>
      <c r="Y220" s="204">
        <v>0</v>
      </c>
      <c r="Z220" s="204">
        <v>4.6216424579648297E-3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8.7781196036020234E-3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0.9633760930601506</v>
      </c>
      <c r="F221" s="315"/>
      <c r="G221" s="148">
        <v>0</v>
      </c>
      <c r="H221" s="160">
        <v>0</v>
      </c>
      <c r="I221" s="146">
        <f t="shared" si="95"/>
        <v>0.9633760930601506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0.9633760930601506</v>
      </c>
      <c r="P221" s="148">
        <v>8.5065503312105104</v>
      </c>
      <c r="Q221" s="148">
        <v>0</v>
      </c>
      <c r="R221" s="149">
        <v>0</v>
      </c>
      <c r="S221" s="150">
        <f t="shared" si="96"/>
        <v>9.4699264242706604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9.8370421245499523E-2</v>
      </c>
      <c r="AB221" s="199">
        <v>8.5065503312105104</v>
      </c>
      <c r="AC221" s="200">
        <v>0.86500567181465104</v>
      </c>
      <c r="AD221" s="199">
        <v>0</v>
      </c>
      <c r="AE221" s="199">
        <v>0</v>
      </c>
      <c r="AF221" s="199">
        <v>0</v>
      </c>
      <c r="AG221" s="199">
        <v>0</v>
      </c>
      <c r="AH221" s="199">
        <v>0.86500567181465104</v>
      </c>
      <c r="AI221" s="202">
        <f t="shared" si="97"/>
        <v>9.4699264242706604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9.4946988175817406</v>
      </c>
      <c r="F222" s="315"/>
      <c r="G222" s="152">
        <v>0</v>
      </c>
      <c r="H222" s="153">
        <v>0</v>
      </c>
      <c r="I222" s="154">
        <f t="shared" si="95"/>
        <v>9.4946988175817406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9.4946988175817406</v>
      </c>
      <c r="P222" s="156">
        <v>0</v>
      </c>
      <c r="Q222" s="156">
        <v>0</v>
      </c>
      <c r="R222" s="157">
        <v>0</v>
      </c>
      <c r="S222" s="158">
        <f t="shared" si="96"/>
        <v>9.4946988175817406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9.4946988175817406</v>
      </c>
      <c r="AB222" s="204">
        <v>0</v>
      </c>
      <c r="AC222" s="205">
        <v>0</v>
      </c>
      <c r="AD222" s="204">
        <v>0</v>
      </c>
      <c r="AE222" s="204">
        <v>0</v>
      </c>
      <c r="AF222" s="204">
        <v>0</v>
      </c>
      <c r="AG222" s="204">
        <v>0</v>
      </c>
      <c r="AH222" s="204">
        <v>0</v>
      </c>
      <c r="AI222" s="206">
        <f t="shared" si="97"/>
        <v>9.4946988175817406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0.6611586472065436</v>
      </c>
      <c r="C224" s="152">
        <v>0</v>
      </c>
      <c r="D224" s="152">
        <v>0</v>
      </c>
      <c r="E224" s="152">
        <v>0</v>
      </c>
      <c r="F224" s="315"/>
      <c r="G224" s="152">
        <v>0</v>
      </c>
      <c r="H224" s="153">
        <v>0</v>
      </c>
      <c r="I224" s="154">
        <f t="shared" si="95"/>
        <v>0.6611586472065436</v>
      </c>
      <c r="J224" s="141"/>
      <c r="K224" s="155" t="s">
        <v>14</v>
      </c>
      <c r="L224" s="156">
        <v>0.6611586472065436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0.6611586472065436</v>
      </c>
      <c r="U224" s="203" t="s">
        <v>14</v>
      </c>
      <c r="V224" s="204">
        <v>0.6611586472065436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</v>
      </c>
      <c r="AI224" s="206">
        <f t="shared" si="97"/>
        <v>0.6611586472065436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436.55123893390567</v>
      </c>
      <c r="C225" s="148">
        <v>0</v>
      </c>
      <c r="D225" s="148">
        <v>47.251322455787061</v>
      </c>
      <c r="E225" s="148">
        <v>0</v>
      </c>
      <c r="F225" s="315"/>
      <c r="G225" s="148">
        <v>0</v>
      </c>
      <c r="H225" s="160">
        <v>0</v>
      </c>
      <c r="I225" s="146">
        <f t="shared" si="95"/>
        <v>483.80256138969276</v>
      </c>
      <c r="J225" s="141"/>
      <c r="K225" s="161" t="s">
        <v>136</v>
      </c>
      <c r="L225" s="148">
        <v>436.55123893390567</v>
      </c>
      <c r="M225" s="148">
        <v>0</v>
      </c>
      <c r="N225" s="148">
        <v>47.251322455787061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483.80256138969276</v>
      </c>
      <c r="U225" s="207" t="s">
        <v>136</v>
      </c>
      <c r="V225" s="199">
        <v>426.41097896533859</v>
      </c>
      <c r="W225" s="199">
        <v>0</v>
      </c>
      <c r="X225" s="199">
        <v>0</v>
      </c>
      <c r="Y225" s="199">
        <v>0</v>
      </c>
      <c r="Z225" s="199">
        <v>42.050719600576151</v>
      </c>
      <c r="AA225" s="199">
        <v>0</v>
      </c>
      <c r="AB225" s="199">
        <v>0</v>
      </c>
      <c r="AC225" s="200">
        <v>15.340862823778028</v>
      </c>
      <c r="AD225" s="199">
        <v>10.14025996856707</v>
      </c>
      <c r="AE225" s="199">
        <v>0</v>
      </c>
      <c r="AF225" s="199">
        <v>0</v>
      </c>
      <c r="AG225" s="199">
        <v>5.2006028552109091</v>
      </c>
      <c r="AH225" s="199">
        <v>0</v>
      </c>
      <c r="AI225" s="202">
        <f t="shared" si="97"/>
        <v>483.80256138969276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119.29069915217937</v>
      </c>
      <c r="C226" s="152">
        <v>3.1489431429033767</v>
      </c>
      <c r="D226" s="152">
        <v>49.682546052840529</v>
      </c>
      <c r="E226" s="152">
        <v>418.8716519435477</v>
      </c>
      <c r="F226" s="315"/>
      <c r="G226" s="152">
        <v>119.30293795953661</v>
      </c>
      <c r="H226" s="153">
        <v>0.15324006711618895</v>
      </c>
      <c r="I226" s="154">
        <f t="shared" si="95"/>
        <v>710.45001831812374</v>
      </c>
      <c r="J226" s="141"/>
      <c r="K226" s="155" t="s">
        <v>21</v>
      </c>
      <c r="L226" s="156">
        <v>119.29069915217937</v>
      </c>
      <c r="M226" s="156">
        <v>3.1489431429033767</v>
      </c>
      <c r="N226" s="156">
        <v>49.682546052840529</v>
      </c>
      <c r="O226" s="156">
        <v>418.8716519435477</v>
      </c>
      <c r="P226" s="156">
        <v>4.4500690760429169</v>
      </c>
      <c r="Q226" s="156">
        <v>119.30293795953661</v>
      </c>
      <c r="R226" s="157">
        <v>0.15324006711618895</v>
      </c>
      <c r="S226" s="158">
        <f t="shared" si="96"/>
        <v>714.90008739416669</v>
      </c>
      <c r="U226" s="203" t="s">
        <v>21</v>
      </c>
      <c r="V226" s="204">
        <v>7.9036560573225172</v>
      </c>
      <c r="W226" s="204">
        <v>111.38704309485685</v>
      </c>
      <c r="X226" s="204">
        <v>119.30293795953661</v>
      </c>
      <c r="Y226" s="204">
        <v>3.1489431429033767</v>
      </c>
      <c r="Z226" s="204">
        <v>49.682546052840529</v>
      </c>
      <c r="AA226" s="204">
        <v>411.67510573003517</v>
      </c>
      <c r="AB226" s="204">
        <v>4.4500690760429169</v>
      </c>
      <c r="AC226" s="205">
        <v>7.3497862806286989</v>
      </c>
      <c r="AD226" s="204">
        <v>0</v>
      </c>
      <c r="AE226" s="204">
        <v>3.1084658373215261</v>
      </c>
      <c r="AF226" s="204">
        <v>0.15324006711618895</v>
      </c>
      <c r="AG226" s="204">
        <v>0</v>
      </c>
      <c r="AH226" s="204">
        <v>4.0880803761909839</v>
      </c>
      <c r="AI226" s="206">
        <f t="shared" si="97"/>
        <v>714.90008739416669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249.28642877806749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249.28642877806749</v>
      </c>
      <c r="J227" s="141"/>
      <c r="K227" s="161" t="s">
        <v>20</v>
      </c>
      <c r="L227" s="148">
        <v>249.28642877806749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249.28642877806749</v>
      </c>
      <c r="U227" s="207" t="s">
        <v>20</v>
      </c>
      <c r="V227" s="199">
        <v>249.28642877806749</v>
      </c>
      <c r="W227" s="199">
        <v>0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249.28642877806749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</v>
      </c>
      <c r="C229" s="148">
        <v>0</v>
      </c>
      <c r="D229" s="148">
        <v>0</v>
      </c>
      <c r="E229" s="148">
        <v>1.2422276013227962</v>
      </c>
      <c r="F229" s="315"/>
      <c r="G229" s="148">
        <v>0</v>
      </c>
      <c r="H229" s="160">
        <v>0</v>
      </c>
      <c r="I229" s="146">
        <f t="shared" si="95"/>
        <v>1.2422276013227962</v>
      </c>
      <c r="J229" s="141"/>
      <c r="K229" s="161" t="s">
        <v>18</v>
      </c>
      <c r="L229" s="148">
        <v>0</v>
      </c>
      <c r="M229" s="148">
        <v>0</v>
      </c>
      <c r="N229" s="148">
        <v>0</v>
      </c>
      <c r="O229" s="148">
        <v>1.2422276013227962</v>
      </c>
      <c r="P229" s="148">
        <v>0.5510858205204795</v>
      </c>
      <c r="Q229" s="148">
        <v>0</v>
      </c>
      <c r="R229" s="149">
        <v>0</v>
      </c>
      <c r="S229" s="150">
        <f t="shared" si="96"/>
        <v>1.7933134218432758</v>
      </c>
      <c r="U229" s="207" t="s">
        <v>18</v>
      </c>
      <c r="V229" s="199">
        <v>0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0.5510858205204795</v>
      </c>
      <c r="AC229" s="200">
        <v>1.2422276013227962</v>
      </c>
      <c r="AD229" s="199">
        <v>0</v>
      </c>
      <c r="AE229" s="199">
        <v>0</v>
      </c>
      <c r="AF229" s="199">
        <v>0</v>
      </c>
      <c r="AG229" s="199">
        <v>0</v>
      </c>
      <c r="AH229" s="199">
        <v>1.2422276013227962</v>
      </c>
      <c r="AI229" s="202">
        <f t="shared" si="97"/>
        <v>1.7933134218432758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806.88941350731716</v>
      </c>
      <c r="C236" s="187">
        <f t="shared" ref="C236:I236" si="99">SUM(C215:C231)</f>
        <v>3.1489431429033767</v>
      </c>
      <c r="D236" s="187">
        <f t="shared" si="99"/>
        <v>98.156848662978092</v>
      </c>
      <c r="E236" s="187">
        <f t="shared" si="99"/>
        <v>430.57195445551235</v>
      </c>
      <c r="F236" s="187">
        <f t="shared" si="99"/>
        <v>0</v>
      </c>
      <c r="G236" s="187">
        <f t="shared" si="99"/>
        <v>119.30293795953661</v>
      </c>
      <c r="H236" s="189">
        <f t="shared" si="99"/>
        <v>0.15324006711618895</v>
      </c>
      <c r="I236" s="146">
        <f t="shared" si="99"/>
        <v>1458.2233377953637</v>
      </c>
      <c r="J236" s="141"/>
      <c r="K236" s="188" t="s">
        <v>22</v>
      </c>
      <c r="L236" s="187">
        <f>SUM(L215:L231)</f>
        <v>806.88941350731716</v>
      </c>
      <c r="M236" s="187">
        <f t="shared" ref="M236:S236" si="100">SUM(M215:M231)</f>
        <v>3.1489431429033767</v>
      </c>
      <c r="N236" s="187">
        <f t="shared" si="100"/>
        <v>98.156848662978092</v>
      </c>
      <c r="O236" s="187">
        <f t="shared" si="100"/>
        <v>430.57195445551235</v>
      </c>
      <c r="P236" s="187">
        <f t="shared" si="100"/>
        <v>13.507705227773906</v>
      </c>
      <c r="Q236" s="187">
        <f t="shared" si="100"/>
        <v>119.30293795953661</v>
      </c>
      <c r="R236" s="189">
        <f t="shared" si="100"/>
        <v>0.15324006711618895</v>
      </c>
      <c r="S236" s="190">
        <f t="shared" si="100"/>
        <v>1471.7310430231378</v>
      </c>
      <c r="T236" s="133" t="str">
        <f>IF(ABS(S236-AI236)&gt;0.01,S236-AI236,"")</f>
        <v/>
      </c>
      <c r="U236" s="216" t="s">
        <v>59</v>
      </c>
      <c r="V236" s="217">
        <f>SUM(V215:V231)</f>
        <v>685.36211044389324</v>
      </c>
      <c r="W236" s="217">
        <f t="shared" ref="W236:AH236" si="101">SUM(W215:W231)</f>
        <v>111.38704309485685</v>
      </c>
      <c r="X236" s="217">
        <f t="shared" si="101"/>
        <v>119.30293795953661</v>
      </c>
      <c r="Y236" s="217">
        <f t="shared" si="101"/>
        <v>3.1489431429033767</v>
      </c>
      <c r="Z236" s="217">
        <f t="shared" si="101"/>
        <v>92.956245807767175</v>
      </c>
      <c r="AA236" s="217">
        <f t="shared" si="101"/>
        <v>421.26817496886241</v>
      </c>
      <c r="AB236" s="217">
        <f t="shared" si="101"/>
        <v>13.507705227773906</v>
      </c>
      <c r="AC236" s="217">
        <f t="shared" si="101"/>
        <v>24.797882377544173</v>
      </c>
      <c r="AD236" s="218">
        <f t="shared" si="101"/>
        <v>10.14025996856707</v>
      </c>
      <c r="AE236" s="218">
        <f t="shared" si="101"/>
        <v>3.1084658373215261</v>
      </c>
      <c r="AF236" s="218">
        <f t="shared" si="101"/>
        <v>0.15324006711618895</v>
      </c>
      <c r="AG236" s="218">
        <f t="shared" si="101"/>
        <v>5.2006028552109091</v>
      </c>
      <c r="AH236" s="218">
        <f t="shared" si="101"/>
        <v>6.1953136493284315</v>
      </c>
      <c r="AI236" s="219">
        <f>SUM(V236:AC236)</f>
        <v>1471.7310430231378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0.55333733358514525</v>
      </c>
      <c r="C237" s="125">
        <f t="shared" ref="C237:H237" si="102">IF($I236=0,"-",C236/$I236)</f>
        <v>2.159438174720309E-3</v>
      </c>
      <c r="D237" s="125">
        <f t="shared" si="102"/>
        <v>6.7312630458498876E-2</v>
      </c>
      <c r="E237" s="125">
        <f t="shared" si="102"/>
        <v>0.29527161121044659</v>
      </c>
      <c r="F237" s="125">
        <f t="shared" si="102"/>
        <v>0</v>
      </c>
      <c r="G237" s="125">
        <f t="shared" si="102"/>
        <v>8.1813899741795731E-2</v>
      </c>
      <c r="H237" s="126">
        <f t="shared" si="102"/>
        <v>1.0508682939327195E-4</v>
      </c>
      <c r="I237" s="127">
        <f>SUM(B237:H237)</f>
        <v>1.0000000000000002</v>
      </c>
      <c r="J237" s="133"/>
      <c r="K237" s="49" t="s">
        <v>108</v>
      </c>
      <c r="L237" s="102">
        <f t="shared" ref="L237:R237" si="103">IF($S236=0,"-",L236/$S236)</f>
        <v>0.54825874424028964</v>
      </c>
      <c r="M237" s="102">
        <f t="shared" si="103"/>
        <v>2.1396186197411553E-3</v>
      </c>
      <c r="N237" s="102">
        <f t="shared" si="103"/>
        <v>6.6694827922736774E-2</v>
      </c>
      <c r="O237" s="102">
        <f t="shared" si="103"/>
        <v>0.29256157672060679</v>
      </c>
      <c r="P237" s="102">
        <f t="shared" si="103"/>
        <v>9.1781071628598814E-3</v>
      </c>
      <c r="Q237" s="102">
        <f t="shared" si="103"/>
        <v>8.1063003002554035E-2</v>
      </c>
      <c r="R237" s="103">
        <f t="shared" si="103"/>
        <v>1.0412233121169531E-4</v>
      </c>
      <c r="S237" s="104">
        <f>SUM(L237:R237)</f>
        <v>0.99999999999999978</v>
      </c>
      <c r="U237" s="77" t="s">
        <v>108</v>
      </c>
      <c r="V237" s="78">
        <f>+V236/$AI236</f>
        <v>0.46568434748516641</v>
      </c>
      <c r="W237" s="78">
        <f t="shared" ref="W237:AH237" si="104">+W236/$AI236</f>
        <v>7.5684374276737798E-2</v>
      </c>
      <c r="X237" s="78">
        <f t="shared" si="104"/>
        <v>8.1063003002554035E-2</v>
      </c>
      <c r="Y237" s="78">
        <f t="shared" si="104"/>
        <v>2.1396186197411553E-3</v>
      </c>
      <c r="Z237" s="78">
        <f t="shared" si="104"/>
        <v>6.3161164024115632E-2</v>
      </c>
      <c r="AA237" s="78">
        <f t="shared" si="104"/>
        <v>0.28623991928818715</v>
      </c>
      <c r="AB237" s="78">
        <f t="shared" si="104"/>
        <v>9.1781071628598814E-3</v>
      </c>
      <c r="AC237" s="78">
        <f t="shared" si="104"/>
        <v>1.6849466140637977E-2</v>
      </c>
      <c r="AD237" s="78">
        <f t="shared" si="104"/>
        <v>6.8900224783854415E-3</v>
      </c>
      <c r="AE237" s="78">
        <f t="shared" si="104"/>
        <v>2.1121154249327447E-3</v>
      </c>
      <c r="AF237" s="78">
        <f t="shared" si="104"/>
        <v>1.0412233121169531E-4</v>
      </c>
      <c r="AG237" s="78">
        <f t="shared" si="104"/>
        <v>3.5336638986211478E-3</v>
      </c>
      <c r="AH237" s="78">
        <f t="shared" si="104"/>
        <v>4.2095420074869157E-3</v>
      </c>
      <c r="AI237" s="79">
        <f>SUM(V237:AC237)</f>
        <v>0.99999999999999989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32.566222152855531</v>
      </c>
      <c r="C245" s="148">
        <v>1.6624658753132751E-2</v>
      </c>
      <c r="D245" s="148">
        <v>17.914554151032068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50.497400962640725</v>
      </c>
      <c r="J245" s="141"/>
      <c r="K245" s="161" t="s">
        <v>13</v>
      </c>
      <c r="L245" s="148">
        <v>32.566222152855531</v>
      </c>
      <c r="M245" s="148">
        <v>1.6624658753132751E-2</v>
      </c>
      <c r="N245" s="148">
        <v>17.914554151032068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50.497400962640725</v>
      </c>
      <c r="U245" s="207" t="s">
        <v>13</v>
      </c>
      <c r="V245" s="199">
        <v>32.218885532477579</v>
      </c>
      <c r="W245" s="199">
        <v>0</v>
      </c>
      <c r="X245" s="199">
        <v>0</v>
      </c>
      <c r="Y245" s="199">
        <v>1.6624658753132751E-2</v>
      </c>
      <c r="Z245" s="199">
        <v>17.914554151032068</v>
      </c>
      <c r="AA245" s="199">
        <v>0</v>
      </c>
      <c r="AB245" s="199">
        <v>0</v>
      </c>
      <c r="AC245" s="200">
        <v>0.34733662037795193</v>
      </c>
      <c r="AD245" s="201">
        <v>0.34733662037795193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50.497400962640732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0.75275223640009403</v>
      </c>
      <c r="C246" s="152">
        <v>0</v>
      </c>
      <c r="D246" s="152">
        <v>0</v>
      </c>
      <c r="E246" s="152">
        <v>0</v>
      </c>
      <c r="F246" s="315"/>
      <c r="G246" s="152">
        <v>0</v>
      </c>
      <c r="H246" s="153">
        <v>0</v>
      </c>
      <c r="I246" s="154">
        <f t="shared" si="105"/>
        <v>0.75275223640009403</v>
      </c>
      <c r="J246" s="141"/>
      <c r="K246" s="155" t="s">
        <v>12</v>
      </c>
      <c r="L246" s="156">
        <v>0.75275223640009403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0.75275223640009403</v>
      </c>
      <c r="U246" s="203" t="s">
        <v>53</v>
      </c>
      <c r="V246" s="204">
        <v>0.75275223640009403</v>
      </c>
      <c r="W246" s="204">
        <v>0</v>
      </c>
      <c r="X246" s="204">
        <v>0</v>
      </c>
      <c r="Y246" s="204">
        <v>0</v>
      </c>
      <c r="Z246" s="204">
        <v>0</v>
      </c>
      <c r="AA246" s="204">
        <v>0</v>
      </c>
      <c r="AB246" s="204">
        <v>0</v>
      </c>
      <c r="AC246" s="205">
        <v>0</v>
      </c>
      <c r="AD246" s="204">
        <v>0</v>
      </c>
      <c r="AE246" s="204">
        <v>0</v>
      </c>
      <c r="AF246" s="204">
        <v>0</v>
      </c>
      <c r="AG246" s="204">
        <v>0</v>
      </c>
      <c r="AH246" s="204">
        <v>0</v>
      </c>
      <c r="AI246" s="206">
        <f t="shared" si="107"/>
        <v>0.75275223640009403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38.523935245280164</v>
      </c>
      <c r="F247" s="315"/>
      <c r="G247" s="148">
        <v>0</v>
      </c>
      <c r="H247" s="160">
        <v>0</v>
      </c>
      <c r="I247" s="146">
        <f t="shared" si="105"/>
        <v>38.523935245280164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38.523935245280164</v>
      </c>
      <c r="P247" s="148">
        <v>142.52922403175342</v>
      </c>
      <c r="Q247" s="148">
        <v>0</v>
      </c>
      <c r="R247" s="149">
        <v>0</v>
      </c>
      <c r="S247" s="150">
        <f t="shared" si="106"/>
        <v>181.05315927703359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8.2298783933998916</v>
      </c>
      <c r="AB247" s="199">
        <v>142.52922403175342</v>
      </c>
      <c r="AC247" s="200">
        <v>30.294056851880274</v>
      </c>
      <c r="AD247" s="199">
        <v>0</v>
      </c>
      <c r="AE247" s="199">
        <v>0</v>
      </c>
      <c r="AF247" s="199">
        <v>0</v>
      </c>
      <c r="AG247" s="199">
        <v>0</v>
      </c>
      <c r="AH247" s="199">
        <v>30.294056851880274</v>
      </c>
      <c r="AI247" s="202">
        <f t="shared" si="107"/>
        <v>181.05315927703359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3.4810811239030972</v>
      </c>
      <c r="F248" s="315"/>
      <c r="G248" s="152">
        <v>0</v>
      </c>
      <c r="H248" s="153">
        <v>0</v>
      </c>
      <c r="I248" s="154">
        <f t="shared" si="105"/>
        <v>3.4810811239030972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3.4810811239030972</v>
      </c>
      <c r="P248" s="156">
        <v>32.063616368656888</v>
      </c>
      <c r="Q248" s="156">
        <v>0</v>
      </c>
      <c r="R248" s="157">
        <v>0</v>
      </c>
      <c r="S248" s="158">
        <f t="shared" si="106"/>
        <v>35.544697492559983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1.3484116030616566</v>
      </c>
      <c r="AB248" s="204">
        <v>32.063616368656888</v>
      </c>
      <c r="AC248" s="205">
        <v>2.1326695208414406</v>
      </c>
      <c r="AD248" s="204">
        <v>0</v>
      </c>
      <c r="AE248" s="204">
        <v>0</v>
      </c>
      <c r="AF248" s="204">
        <v>0</v>
      </c>
      <c r="AG248" s="204">
        <v>0</v>
      </c>
      <c r="AH248" s="204">
        <v>2.1326695208414406</v>
      </c>
      <c r="AI248" s="206">
        <f t="shared" si="107"/>
        <v>35.544697492559983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0</v>
      </c>
      <c r="J249" s="141"/>
      <c r="K249" s="161" t="s">
        <v>55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11.609122268755099</v>
      </c>
      <c r="C250" s="152">
        <v>0</v>
      </c>
      <c r="D250" s="152">
        <v>22.099164856269212</v>
      </c>
      <c r="E250" s="152">
        <v>3.4860454695467551</v>
      </c>
      <c r="F250" s="315"/>
      <c r="G250" s="152">
        <v>0</v>
      </c>
      <c r="H250" s="153">
        <v>0</v>
      </c>
      <c r="I250" s="154">
        <f t="shared" si="105"/>
        <v>37.194332594571065</v>
      </c>
      <c r="J250" s="141"/>
      <c r="K250" s="155" t="s">
        <v>14</v>
      </c>
      <c r="L250" s="156">
        <v>11.609122268755099</v>
      </c>
      <c r="M250" s="156">
        <v>0</v>
      </c>
      <c r="N250" s="156">
        <v>22.099164856269212</v>
      </c>
      <c r="O250" s="156">
        <v>3.4860454695467551</v>
      </c>
      <c r="P250" s="156">
        <v>0.48776806989674348</v>
      </c>
      <c r="Q250" s="156">
        <v>0</v>
      </c>
      <c r="R250" s="157">
        <v>0</v>
      </c>
      <c r="S250" s="158">
        <f t="shared" si="106"/>
        <v>37.682100664467811</v>
      </c>
      <c r="U250" s="203" t="s">
        <v>14</v>
      </c>
      <c r="V250" s="204">
        <v>11.609122268755099</v>
      </c>
      <c r="W250" s="204">
        <v>0</v>
      </c>
      <c r="X250" s="204">
        <v>0</v>
      </c>
      <c r="Y250" s="204">
        <v>0</v>
      </c>
      <c r="Z250" s="204">
        <v>22.099164856269212</v>
      </c>
      <c r="AA250" s="204">
        <v>2.7474765141343198</v>
      </c>
      <c r="AB250" s="204">
        <v>0.48776806989674348</v>
      </c>
      <c r="AC250" s="205">
        <v>0.73856895541243539</v>
      </c>
      <c r="AD250" s="204">
        <v>0</v>
      </c>
      <c r="AE250" s="204">
        <v>0</v>
      </c>
      <c r="AF250" s="204">
        <v>0</v>
      </c>
      <c r="AG250" s="204">
        <v>0</v>
      </c>
      <c r="AH250" s="204">
        <v>0.73856895541243539</v>
      </c>
      <c r="AI250" s="206">
        <f t="shared" si="107"/>
        <v>37.682100664467811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794.70016998274832</v>
      </c>
      <c r="C251" s="148">
        <v>0</v>
      </c>
      <c r="D251" s="148">
        <v>877.10375409023038</v>
      </c>
      <c r="E251" s="148">
        <v>54.098821757568359</v>
      </c>
      <c r="F251" s="315"/>
      <c r="G251" s="148">
        <v>8.7303492631420246E-2</v>
      </c>
      <c r="H251" s="160">
        <v>0</v>
      </c>
      <c r="I251" s="146">
        <f t="shared" si="105"/>
        <v>1725.9900493231785</v>
      </c>
      <c r="J251" s="141"/>
      <c r="K251" s="161" t="s">
        <v>136</v>
      </c>
      <c r="L251" s="148">
        <v>794.70016998274832</v>
      </c>
      <c r="M251" s="148">
        <v>0</v>
      </c>
      <c r="N251" s="148">
        <v>877.10375409023038</v>
      </c>
      <c r="O251" s="148">
        <v>54.098821757568359</v>
      </c>
      <c r="P251" s="148">
        <v>20.348640474372274</v>
      </c>
      <c r="Q251" s="148">
        <v>8.7303492631420246E-2</v>
      </c>
      <c r="R251" s="149">
        <v>0</v>
      </c>
      <c r="S251" s="150">
        <f t="shared" si="106"/>
        <v>1746.3386897975508</v>
      </c>
      <c r="U251" s="207" t="s">
        <v>136</v>
      </c>
      <c r="V251" s="199">
        <v>762.09668065954452</v>
      </c>
      <c r="W251" s="199">
        <v>29.135115568718948</v>
      </c>
      <c r="X251" s="199">
        <v>8.7303492631420246E-2</v>
      </c>
      <c r="Y251" s="199">
        <v>0</v>
      </c>
      <c r="Z251" s="199">
        <v>874.99876987900609</v>
      </c>
      <c r="AA251" s="199">
        <v>34.817360390515624</v>
      </c>
      <c r="AB251" s="199">
        <v>20.348640474372274</v>
      </c>
      <c r="AC251" s="200">
        <v>24.854819332761917</v>
      </c>
      <c r="AD251" s="199">
        <v>3.4683737544849311</v>
      </c>
      <c r="AE251" s="199">
        <v>0</v>
      </c>
      <c r="AF251" s="199">
        <v>0</v>
      </c>
      <c r="AG251" s="199">
        <v>2.1049842112242518</v>
      </c>
      <c r="AH251" s="199">
        <v>19.281461367052735</v>
      </c>
      <c r="AI251" s="202">
        <f t="shared" si="107"/>
        <v>1746.3386897975508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284.47739417309418</v>
      </c>
      <c r="C252" s="152">
        <v>4.1696201338321215</v>
      </c>
      <c r="D252" s="152">
        <v>529.33113949409028</v>
      </c>
      <c r="E252" s="152">
        <v>1331.7894480336456</v>
      </c>
      <c r="F252" s="315"/>
      <c r="G252" s="152">
        <v>315.69170484821814</v>
      </c>
      <c r="H252" s="153">
        <v>98.196811542046547</v>
      </c>
      <c r="I252" s="154">
        <f t="shared" si="105"/>
        <v>2563.6561182249266</v>
      </c>
      <c r="J252" s="141"/>
      <c r="K252" s="155" t="s">
        <v>21</v>
      </c>
      <c r="L252" s="156">
        <v>284.47739417309418</v>
      </c>
      <c r="M252" s="156">
        <v>4.1696201338321215</v>
      </c>
      <c r="N252" s="156">
        <v>529.33113949409028</v>
      </c>
      <c r="O252" s="156">
        <v>1331.7894480336456</v>
      </c>
      <c r="P252" s="156">
        <v>4.0720897683872694</v>
      </c>
      <c r="Q252" s="156">
        <v>315.69170484821814</v>
      </c>
      <c r="R252" s="157">
        <v>98.196811542046547</v>
      </c>
      <c r="S252" s="158">
        <f t="shared" si="106"/>
        <v>2567.7282079933138</v>
      </c>
      <c r="U252" s="203" t="s">
        <v>21</v>
      </c>
      <c r="V252" s="204">
        <v>42.43131017173129</v>
      </c>
      <c r="W252" s="204">
        <v>237.30352167331685</v>
      </c>
      <c r="X252" s="204">
        <v>315.69170484821814</v>
      </c>
      <c r="Y252" s="204">
        <v>4.1696201338321215</v>
      </c>
      <c r="Z252" s="204">
        <v>529.33113949409028</v>
      </c>
      <c r="AA252" s="204">
        <v>1328.1645752961306</v>
      </c>
      <c r="AB252" s="204">
        <v>4.0720897683872694</v>
      </c>
      <c r="AC252" s="205">
        <v>106.56424660760766</v>
      </c>
      <c r="AD252" s="204">
        <v>4.7425623280460876</v>
      </c>
      <c r="AE252" s="204">
        <v>0</v>
      </c>
      <c r="AF252" s="204">
        <v>98.196811542046547</v>
      </c>
      <c r="AG252" s="204">
        <v>0</v>
      </c>
      <c r="AH252" s="204">
        <v>3.6248727375150289</v>
      </c>
      <c r="AI252" s="206">
        <f t="shared" si="107"/>
        <v>2567.7282079933143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165.68930430252971</v>
      </c>
      <c r="C253" s="148">
        <v>0</v>
      </c>
      <c r="D253" s="148">
        <v>5.5776414918203354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171.26694579435005</v>
      </c>
      <c r="J253" s="141"/>
      <c r="K253" s="161" t="s">
        <v>20</v>
      </c>
      <c r="L253" s="148">
        <v>165.68930430252971</v>
      </c>
      <c r="M253" s="148">
        <v>0</v>
      </c>
      <c r="N253" s="148">
        <v>5.5776414918203354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171.26694579435005</v>
      </c>
      <c r="U253" s="207" t="s">
        <v>20</v>
      </c>
      <c r="V253" s="199">
        <v>164.44999518139178</v>
      </c>
      <c r="W253" s="199">
        <v>0</v>
      </c>
      <c r="X253" s="199">
        <v>0</v>
      </c>
      <c r="Y253" s="199">
        <v>0</v>
      </c>
      <c r="Z253" s="199">
        <v>5.4036450641726832</v>
      </c>
      <c r="AA253" s="199">
        <v>0</v>
      </c>
      <c r="AB253" s="199">
        <v>0</v>
      </c>
      <c r="AC253" s="200">
        <v>1.4133055487855815</v>
      </c>
      <c r="AD253" s="199">
        <v>1.2393091211379295</v>
      </c>
      <c r="AE253" s="199">
        <v>0</v>
      </c>
      <c r="AF253" s="199">
        <v>0</v>
      </c>
      <c r="AG253" s="199">
        <v>0.17399642764765191</v>
      </c>
      <c r="AH253" s="199">
        <v>0</v>
      </c>
      <c r="AI253" s="202">
        <f t="shared" si="107"/>
        <v>171.26694579435005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</v>
      </c>
      <c r="J254" s="141"/>
      <c r="K254" s="155" t="s">
        <v>56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3" t="s">
        <v>56</v>
      </c>
      <c r="V254" s="204">
        <v>0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47.258966210499629</v>
      </c>
      <c r="C255" s="148">
        <v>0</v>
      </c>
      <c r="D255" s="148">
        <v>4.5921892870823813</v>
      </c>
      <c r="E255" s="148">
        <v>0</v>
      </c>
      <c r="F255" s="315"/>
      <c r="G255" s="148">
        <v>0</v>
      </c>
      <c r="H255" s="160">
        <v>0</v>
      </c>
      <c r="I255" s="146">
        <f t="shared" si="105"/>
        <v>51.851155497582013</v>
      </c>
      <c r="J255" s="141"/>
      <c r="K255" s="161" t="s">
        <v>18</v>
      </c>
      <c r="L255" s="148">
        <v>47.258966210499629</v>
      </c>
      <c r="M255" s="148">
        <v>0</v>
      </c>
      <c r="N255" s="148">
        <v>4.5921892870823813</v>
      </c>
      <c r="O255" s="148">
        <v>0</v>
      </c>
      <c r="P255" s="148">
        <v>10.483657214005314</v>
      </c>
      <c r="Q255" s="148">
        <v>0</v>
      </c>
      <c r="R255" s="149">
        <v>0</v>
      </c>
      <c r="S255" s="150">
        <f t="shared" si="106"/>
        <v>62.334812711587325</v>
      </c>
      <c r="U255" s="207" t="s">
        <v>18</v>
      </c>
      <c r="V255" s="199">
        <v>47.258966210499629</v>
      </c>
      <c r="W255" s="199">
        <v>0</v>
      </c>
      <c r="X255" s="199">
        <v>0</v>
      </c>
      <c r="Y255" s="199">
        <v>0</v>
      </c>
      <c r="Z255" s="199">
        <v>4.5921892870823813</v>
      </c>
      <c r="AA255" s="199">
        <v>0</v>
      </c>
      <c r="AB255" s="199">
        <v>10.483657214005314</v>
      </c>
      <c r="AC255" s="200">
        <v>0</v>
      </c>
      <c r="AD255" s="199">
        <v>0</v>
      </c>
      <c r="AE255" s="199">
        <v>0</v>
      </c>
      <c r="AF255" s="199">
        <v>0</v>
      </c>
      <c r="AG255" s="199">
        <v>0</v>
      </c>
      <c r="AH255" s="199">
        <v>0</v>
      </c>
      <c r="AI255" s="202">
        <f t="shared" si="107"/>
        <v>62.334812711587325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7.6120916839242268E-3</v>
      </c>
      <c r="C256" s="152">
        <v>0</v>
      </c>
      <c r="D256" s="152">
        <v>7.396726734881353E-4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8.3517643574123612E-3</v>
      </c>
      <c r="J256" s="141"/>
      <c r="K256" s="155" t="s">
        <v>17</v>
      </c>
      <c r="L256" s="156">
        <v>7.6120916839242268E-3</v>
      </c>
      <c r="M256" s="156">
        <v>0</v>
      </c>
      <c r="N256" s="156">
        <v>7.396726734881353E-4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8.3517643574123612E-3</v>
      </c>
      <c r="U256" s="203" t="s">
        <v>57</v>
      </c>
      <c r="V256" s="204">
        <v>7.6120916839242268E-3</v>
      </c>
      <c r="W256" s="204">
        <v>0</v>
      </c>
      <c r="X256" s="204">
        <v>0</v>
      </c>
      <c r="Y256" s="204">
        <v>0</v>
      </c>
      <c r="Z256" s="204">
        <v>7.396726734881353E-4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8.3517643574123612E-3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1.7289997256498739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1.7289997256498739</v>
      </c>
      <c r="J257" s="141"/>
      <c r="K257" s="163" t="s">
        <v>60</v>
      </c>
      <c r="L257" s="148">
        <v>1.7289997256498739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1.7289997256498739</v>
      </c>
      <c r="U257" s="208" t="s">
        <v>58</v>
      </c>
      <c r="V257" s="199">
        <v>1.7274025705489464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1.5971551009276044E-3</v>
      </c>
      <c r="AD257" s="201">
        <v>1.5971551009276044E-3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1.7289997256498739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1.7289997256498739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1.7289997256498739</v>
      </c>
      <c r="J258" s="141"/>
      <c r="K258" s="168" t="s">
        <v>19</v>
      </c>
      <c r="L258" s="169">
        <v>1.7289997256498739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1.7289997256498739</v>
      </c>
      <c r="U258" s="209" t="s">
        <v>62</v>
      </c>
      <c r="V258" s="210">
        <v>1.7274025705489464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1.5971551009276044E-3</v>
      </c>
      <c r="AD258" s="210">
        <v>1.5971551009276044E-3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1.7289997256498739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1338.7905431442166</v>
      </c>
      <c r="C262" s="187">
        <f t="shared" ref="C262:I262" si="109">SUM(C241:C257)</f>
        <v>4.1862447925852546</v>
      </c>
      <c r="D262" s="187">
        <f t="shared" si="109"/>
        <v>1456.6191830431981</v>
      </c>
      <c r="E262" s="187">
        <f t="shared" si="109"/>
        <v>1431.3793316299439</v>
      </c>
      <c r="F262" s="187">
        <f t="shared" si="109"/>
        <v>0</v>
      </c>
      <c r="G262" s="187">
        <f t="shared" si="109"/>
        <v>315.77900834084954</v>
      </c>
      <c r="H262" s="189">
        <f t="shared" si="109"/>
        <v>98.196811542046547</v>
      </c>
      <c r="I262" s="146">
        <f t="shared" si="109"/>
        <v>4644.9511224928401</v>
      </c>
      <c r="J262" s="141"/>
      <c r="K262" s="188" t="s">
        <v>22</v>
      </c>
      <c r="L262" s="187">
        <f>SUM(L241:L257)</f>
        <v>1338.7905431442166</v>
      </c>
      <c r="M262" s="187">
        <f t="shared" ref="M262:S262" si="110">SUM(M241:M257)</f>
        <v>4.1862447925852546</v>
      </c>
      <c r="N262" s="187">
        <f t="shared" si="110"/>
        <v>1456.6191830431981</v>
      </c>
      <c r="O262" s="187">
        <f t="shared" si="110"/>
        <v>1431.3793316299439</v>
      </c>
      <c r="P262" s="187">
        <f t="shared" si="110"/>
        <v>209.98499592707188</v>
      </c>
      <c r="Q262" s="187">
        <f t="shared" si="110"/>
        <v>315.77900834084954</v>
      </c>
      <c r="R262" s="189">
        <f t="shared" si="110"/>
        <v>98.196811542046547</v>
      </c>
      <c r="S262" s="190">
        <f t="shared" si="110"/>
        <v>4854.9361184199115</v>
      </c>
      <c r="T262" s="133" t="str">
        <f>IF(ABS(S262-AI262)&gt;0.01,S262-AI262,"")</f>
        <v/>
      </c>
      <c r="U262" s="216" t="s">
        <v>59</v>
      </c>
      <c r="V262" s="217">
        <f>SUM(V241:V257)</f>
        <v>1062.5527269230331</v>
      </c>
      <c r="W262" s="217">
        <f t="shared" ref="W262:AH262" si="111">SUM(W241:W257)</f>
        <v>266.43863724203578</v>
      </c>
      <c r="X262" s="217">
        <f t="shared" si="111"/>
        <v>315.77900834084954</v>
      </c>
      <c r="Y262" s="217">
        <f t="shared" si="111"/>
        <v>4.1862447925852546</v>
      </c>
      <c r="Z262" s="217">
        <f t="shared" si="111"/>
        <v>1454.3402024043262</v>
      </c>
      <c r="AA262" s="217">
        <f t="shared" si="111"/>
        <v>1375.3077021972422</v>
      </c>
      <c r="AB262" s="217">
        <f t="shared" si="111"/>
        <v>209.98499592707188</v>
      </c>
      <c r="AC262" s="217">
        <f t="shared" si="111"/>
        <v>166.3466005927682</v>
      </c>
      <c r="AD262" s="218">
        <f t="shared" si="111"/>
        <v>9.799178979147829</v>
      </c>
      <c r="AE262" s="218">
        <f t="shared" si="111"/>
        <v>0</v>
      </c>
      <c r="AF262" s="218">
        <f t="shared" si="111"/>
        <v>98.196811542046547</v>
      </c>
      <c r="AG262" s="218">
        <f t="shared" si="111"/>
        <v>2.2789806388719036</v>
      </c>
      <c r="AH262" s="218">
        <f t="shared" si="111"/>
        <v>56.071629432701911</v>
      </c>
      <c r="AI262" s="219">
        <f>SUM(V262:AC262)</f>
        <v>4854.9361184199124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0.28822489361862608</v>
      </c>
      <c r="C263" s="125">
        <f t="shared" ref="C263:H263" si="112">IF($I262=0,"-",C262/$I262)</f>
        <v>9.012462525845895E-4</v>
      </c>
      <c r="D263" s="125">
        <f t="shared" si="112"/>
        <v>0.3135919290925635</v>
      </c>
      <c r="E263" s="125">
        <f t="shared" si="112"/>
        <v>0.30815810411838196</v>
      </c>
      <c r="F263" s="125">
        <f t="shared" si="112"/>
        <v>0</v>
      </c>
      <c r="G263" s="125">
        <f t="shared" si="112"/>
        <v>6.7983279051465687E-2</v>
      </c>
      <c r="H263" s="126">
        <f t="shared" si="112"/>
        <v>2.1140547866378093E-2</v>
      </c>
      <c r="I263" s="127">
        <f>SUM(B263:H263)</f>
        <v>0.99999999999999989</v>
      </c>
      <c r="J263" s="133"/>
      <c r="K263" s="49" t="s">
        <v>108</v>
      </c>
      <c r="L263" s="102">
        <f t="shared" ref="L263:R263" si="113">IF($S262=0,"-",L262/$S262)</f>
        <v>0.27575863214034207</v>
      </c>
      <c r="M263" s="102">
        <f t="shared" si="113"/>
        <v>8.6226567981036802E-4</v>
      </c>
      <c r="N263" s="102">
        <f t="shared" si="113"/>
        <v>0.30002849625903411</v>
      </c>
      <c r="O263" s="102">
        <f t="shared" si="113"/>
        <v>0.29482969429797584</v>
      </c>
      <c r="P263" s="102">
        <f t="shared" si="113"/>
        <v>4.3251855597105905E-2</v>
      </c>
      <c r="Q263" s="102">
        <f t="shared" si="113"/>
        <v>6.5042876082913953E-2</v>
      </c>
      <c r="R263" s="103">
        <f t="shared" si="113"/>
        <v>2.0226179942817807E-2</v>
      </c>
      <c r="S263" s="104">
        <f>SUM(L263:R263)</f>
        <v>1</v>
      </c>
      <c r="U263" s="77" t="s">
        <v>108</v>
      </c>
      <c r="V263" s="78">
        <f>+V262/$AI262</f>
        <v>0.21886029002351765</v>
      </c>
      <c r="W263" s="78">
        <f t="shared" ref="W263:AH263" si="114">+W262/$AI262</f>
        <v>5.4879947077192626E-2</v>
      </c>
      <c r="X263" s="78">
        <f t="shared" si="114"/>
        <v>6.5042876082913939E-2</v>
      </c>
      <c r="Y263" s="78">
        <f t="shared" si="114"/>
        <v>8.6226567981036791E-4</v>
      </c>
      <c r="Z263" s="78">
        <f t="shared" si="114"/>
        <v>0.29955908109407953</v>
      </c>
      <c r="AA263" s="78">
        <f t="shared" si="114"/>
        <v>0.28328028807201894</v>
      </c>
      <c r="AB263" s="78">
        <f t="shared" si="114"/>
        <v>4.3251855597105898E-2</v>
      </c>
      <c r="AC263" s="78">
        <f t="shared" si="114"/>
        <v>3.426339637336101E-2</v>
      </c>
      <c r="AD263" s="78">
        <f t="shared" si="114"/>
        <v>2.0183950396317615E-3</v>
      </c>
      <c r="AE263" s="78">
        <f t="shared" si="114"/>
        <v>0</v>
      </c>
      <c r="AF263" s="78">
        <f t="shared" si="114"/>
        <v>2.0226179942817803E-2</v>
      </c>
      <c r="AG263" s="78">
        <f t="shared" si="114"/>
        <v>4.6941516495455364E-4</v>
      </c>
      <c r="AH263" s="78">
        <f t="shared" si="114"/>
        <v>1.154940622595689E-2</v>
      </c>
      <c r="AI263" s="79">
        <f>SUM(V263:AC263)</f>
        <v>1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0.11577418056971617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0.11577418056971617</v>
      </c>
      <c r="J267" s="141"/>
      <c r="K267" s="195" t="s">
        <v>7</v>
      </c>
      <c r="L267" s="144">
        <v>0.11577418056971617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0.11577418056971617</v>
      </c>
      <c r="U267" s="198" t="s">
        <v>7</v>
      </c>
      <c r="V267" s="199">
        <v>0.11577418056971617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0.11577418056971617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17.738148138899746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17.738148138899746</v>
      </c>
      <c r="J269" s="141"/>
      <c r="K269" s="161" t="s">
        <v>9</v>
      </c>
      <c r="L269" s="148">
        <v>0</v>
      </c>
      <c r="M269" s="148">
        <v>0</v>
      </c>
      <c r="N269" s="148">
        <v>17.738148138899746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17.738148138899746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17.738148138899746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17.738148138899746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10.615881732662093</v>
      </c>
      <c r="C271" s="148">
        <v>7.6965142561800173</v>
      </c>
      <c r="D271" s="148">
        <v>2.9193674764820758</v>
      </c>
      <c r="E271" s="148">
        <v>0</v>
      </c>
      <c r="F271" s="315"/>
      <c r="G271" s="148">
        <v>0</v>
      </c>
      <c r="H271" s="160">
        <v>0</v>
      </c>
      <c r="I271" s="146">
        <f t="shared" si="115"/>
        <v>21.231763465324185</v>
      </c>
      <c r="J271" s="141"/>
      <c r="K271" s="161" t="s">
        <v>13</v>
      </c>
      <c r="L271" s="148">
        <v>10.615881732662093</v>
      </c>
      <c r="M271" s="148">
        <v>7.6965142561800173</v>
      </c>
      <c r="N271" s="148">
        <v>2.9193674764820758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21.231763465324185</v>
      </c>
      <c r="U271" s="207" t="s">
        <v>13</v>
      </c>
      <c r="V271" s="199">
        <v>10.615881732662093</v>
      </c>
      <c r="W271" s="199">
        <v>0</v>
      </c>
      <c r="X271" s="199">
        <v>0</v>
      </c>
      <c r="Y271" s="199">
        <v>7.6965142561800173</v>
      </c>
      <c r="Z271" s="199">
        <v>2.9193674764820758</v>
      </c>
      <c r="AA271" s="199">
        <v>0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21.231763465324185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2.528356805664643</v>
      </c>
      <c r="C272" s="152">
        <v>0</v>
      </c>
      <c r="D272" s="152">
        <v>7.4130938800930917</v>
      </c>
      <c r="E272" s="152">
        <v>0</v>
      </c>
      <c r="F272" s="315"/>
      <c r="G272" s="152">
        <v>0</v>
      </c>
      <c r="H272" s="153">
        <v>0</v>
      </c>
      <c r="I272" s="154">
        <f t="shared" si="115"/>
        <v>9.9414506857577347</v>
      </c>
      <c r="J272" s="141"/>
      <c r="K272" s="155" t="s">
        <v>12</v>
      </c>
      <c r="L272" s="156">
        <v>2.528356805664643</v>
      </c>
      <c r="M272" s="156">
        <v>0</v>
      </c>
      <c r="N272" s="156">
        <v>7.4130938800930917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9.9414506857577347</v>
      </c>
      <c r="U272" s="203" t="s">
        <v>53</v>
      </c>
      <c r="V272" s="204">
        <v>2.528356805664643</v>
      </c>
      <c r="W272" s="204">
        <v>0</v>
      </c>
      <c r="X272" s="204">
        <v>0</v>
      </c>
      <c r="Y272" s="204">
        <v>0</v>
      </c>
      <c r="Z272" s="204">
        <v>7.4130938800930917</v>
      </c>
      <c r="AA272" s="204">
        <v>0</v>
      </c>
      <c r="AB272" s="204">
        <v>0</v>
      </c>
      <c r="AC272" s="205">
        <v>0</v>
      </c>
      <c r="AD272" s="204">
        <v>0</v>
      </c>
      <c r="AE272" s="204">
        <v>0</v>
      </c>
      <c r="AF272" s="204">
        <v>0</v>
      </c>
      <c r="AG272" s="204">
        <v>0</v>
      </c>
      <c r="AH272" s="204">
        <v>0</v>
      </c>
      <c r="AI272" s="206">
        <f t="shared" si="117"/>
        <v>9.9414506857577347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53.963601065764067</v>
      </c>
      <c r="F273" s="315"/>
      <c r="G273" s="148">
        <v>0</v>
      </c>
      <c r="H273" s="160">
        <v>0</v>
      </c>
      <c r="I273" s="146">
        <f t="shared" si="115"/>
        <v>53.963601065764067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53.963601065764067</v>
      </c>
      <c r="P273" s="148">
        <v>511.28131383991291</v>
      </c>
      <c r="Q273" s="148">
        <v>0</v>
      </c>
      <c r="R273" s="149">
        <v>0</v>
      </c>
      <c r="S273" s="150">
        <f t="shared" si="116"/>
        <v>565.24491490567698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5.1916098074863832</v>
      </c>
      <c r="AB273" s="199">
        <v>511.28131383991291</v>
      </c>
      <c r="AC273" s="200">
        <v>48.77199125827768</v>
      </c>
      <c r="AD273" s="199">
        <v>0</v>
      </c>
      <c r="AE273" s="199">
        <v>0</v>
      </c>
      <c r="AF273" s="199">
        <v>0</v>
      </c>
      <c r="AG273" s="199">
        <v>0</v>
      </c>
      <c r="AH273" s="199">
        <v>48.77199125827768</v>
      </c>
      <c r="AI273" s="202">
        <f t="shared" si="117"/>
        <v>565.24491490567698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315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0.20996444414165272</v>
      </c>
      <c r="Q274" s="156">
        <v>0</v>
      </c>
      <c r="R274" s="157">
        <v>0</v>
      </c>
      <c r="S274" s="158">
        <f t="shared" si="116"/>
        <v>0.20996444414165272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0.20996444414165272</v>
      </c>
      <c r="AC274" s="205">
        <v>0</v>
      </c>
      <c r="AD274" s="204">
        <v>0</v>
      </c>
      <c r="AE274" s="204">
        <v>0</v>
      </c>
      <c r="AF274" s="204">
        <v>0</v>
      </c>
      <c r="AG274" s="204">
        <v>0</v>
      </c>
      <c r="AH274" s="204">
        <v>0</v>
      </c>
      <c r="AI274" s="206">
        <f t="shared" si="117"/>
        <v>0.20996444414165272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0.36797085301699761</v>
      </c>
      <c r="C276" s="152">
        <v>0</v>
      </c>
      <c r="D276" s="152">
        <v>11.229046030776757</v>
      </c>
      <c r="E276" s="152">
        <v>0</v>
      </c>
      <c r="F276" s="315"/>
      <c r="G276" s="152">
        <v>0</v>
      </c>
      <c r="H276" s="153">
        <v>0</v>
      </c>
      <c r="I276" s="154">
        <f t="shared" si="115"/>
        <v>11.597016883793755</v>
      </c>
      <c r="J276" s="141"/>
      <c r="K276" s="155" t="s">
        <v>14</v>
      </c>
      <c r="L276" s="156">
        <v>0.36797085301699761</v>
      </c>
      <c r="M276" s="156">
        <v>0</v>
      </c>
      <c r="N276" s="156">
        <v>11.229046030776757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11.597016883793755</v>
      </c>
      <c r="U276" s="203" t="s">
        <v>14</v>
      </c>
      <c r="V276" s="204">
        <v>0.36797085301699761</v>
      </c>
      <c r="W276" s="204">
        <v>0</v>
      </c>
      <c r="X276" s="204">
        <v>0</v>
      </c>
      <c r="Y276" s="204">
        <v>0</v>
      </c>
      <c r="Z276" s="204">
        <v>11.229046030776757</v>
      </c>
      <c r="AA276" s="204">
        <v>0</v>
      </c>
      <c r="AB276" s="204">
        <v>0</v>
      </c>
      <c r="AC276" s="205">
        <v>0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</v>
      </c>
      <c r="AI276" s="206">
        <f t="shared" si="117"/>
        <v>11.597016883793755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117.16133815362497</v>
      </c>
      <c r="C277" s="148">
        <v>2398.1688347729528</v>
      </c>
      <c r="D277" s="148">
        <v>245.43686932207873</v>
      </c>
      <c r="E277" s="148">
        <v>0</v>
      </c>
      <c r="F277" s="315"/>
      <c r="G277" s="148">
        <v>0</v>
      </c>
      <c r="H277" s="160">
        <v>0</v>
      </c>
      <c r="I277" s="146">
        <f t="shared" si="115"/>
        <v>2760.7670422486563</v>
      </c>
      <c r="J277" s="141"/>
      <c r="K277" s="161" t="s">
        <v>136</v>
      </c>
      <c r="L277" s="148">
        <v>117.16133815362497</v>
      </c>
      <c r="M277" s="148">
        <v>2398.1688347729528</v>
      </c>
      <c r="N277" s="148">
        <v>245.43686932207873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2760.7670422486563</v>
      </c>
      <c r="U277" s="207" t="s">
        <v>136</v>
      </c>
      <c r="V277" s="199">
        <v>117.16133815362497</v>
      </c>
      <c r="W277" s="199">
        <v>0</v>
      </c>
      <c r="X277" s="199">
        <v>0</v>
      </c>
      <c r="Y277" s="199">
        <v>2398.1688347729528</v>
      </c>
      <c r="Z277" s="199">
        <v>245.43686932207873</v>
      </c>
      <c r="AA277" s="199">
        <v>0</v>
      </c>
      <c r="AB277" s="199">
        <v>0</v>
      </c>
      <c r="AC277" s="200">
        <v>0</v>
      </c>
      <c r="AD277" s="199">
        <v>0</v>
      </c>
      <c r="AE277" s="199">
        <v>0</v>
      </c>
      <c r="AF277" s="199">
        <v>0</v>
      </c>
      <c r="AG277" s="199">
        <v>0</v>
      </c>
      <c r="AH277" s="199">
        <v>0</v>
      </c>
      <c r="AI277" s="202">
        <f t="shared" si="117"/>
        <v>2760.7670422486563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2.6698162233836666</v>
      </c>
      <c r="C278" s="152">
        <v>0.24852896207499561</v>
      </c>
      <c r="D278" s="152">
        <v>249.5773359788777</v>
      </c>
      <c r="E278" s="152">
        <v>905.0360553463463</v>
      </c>
      <c r="F278" s="315"/>
      <c r="G278" s="152">
        <v>40.916750222426415</v>
      </c>
      <c r="H278" s="153">
        <v>0</v>
      </c>
      <c r="I278" s="154">
        <f t="shared" si="115"/>
        <v>1198.4484867331089</v>
      </c>
      <c r="J278" s="141"/>
      <c r="K278" s="155" t="s">
        <v>21</v>
      </c>
      <c r="L278" s="156">
        <v>2.6698162233836666</v>
      </c>
      <c r="M278" s="156">
        <v>0.24852896207499561</v>
      </c>
      <c r="N278" s="156">
        <v>249.5773359788777</v>
      </c>
      <c r="O278" s="156">
        <v>905.0360553463463</v>
      </c>
      <c r="P278" s="156">
        <v>2.3364898227896192E-3</v>
      </c>
      <c r="Q278" s="156">
        <v>40.916750222426415</v>
      </c>
      <c r="R278" s="157">
        <v>0</v>
      </c>
      <c r="S278" s="158">
        <f t="shared" si="116"/>
        <v>1198.4508232229316</v>
      </c>
      <c r="U278" s="203" t="s">
        <v>21</v>
      </c>
      <c r="V278" s="204">
        <v>2.3386329262977887</v>
      </c>
      <c r="W278" s="204">
        <v>0.33118329708587785</v>
      </c>
      <c r="X278" s="204">
        <v>40.916750222426415</v>
      </c>
      <c r="Y278" s="204">
        <v>0.24852896207499561</v>
      </c>
      <c r="Z278" s="204">
        <v>249.5773359788777</v>
      </c>
      <c r="AA278" s="204">
        <v>905.03211825387814</v>
      </c>
      <c r="AB278" s="204">
        <v>2.3364898227896192E-3</v>
      </c>
      <c r="AC278" s="205">
        <v>3.9370924682185877E-3</v>
      </c>
      <c r="AD278" s="204">
        <v>0</v>
      </c>
      <c r="AE278" s="204">
        <v>0</v>
      </c>
      <c r="AF278" s="204">
        <v>0</v>
      </c>
      <c r="AG278" s="204">
        <v>0</v>
      </c>
      <c r="AH278" s="204">
        <v>3.9370924682185877E-3</v>
      </c>
      <c r="AI278" s="206">
        <f t="shared" si="117"/>
        <v>1198.4508232229318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1.8047340881230913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1.8047340881230913</v>
      </c>
      <c r="J279" s="141"/>
      <c r="K279" s="161" t="s">
        <v>20</v>
      </c>
      <c r="L279" s="148">
        <v>1.8047340881230913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1.8047340881230913</v>
      </c>
      <c r="U279" s="207" t="s">
        <v>20</v>
      </c>
      <c r="V279" s="199">
        <v>1.8047340881230913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1.8047340881230913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0</v>
      </c>
      <c r="C281" s="148">
        <v>0</v>
      </c>
      <c r="D281" s="148">
        <v>0</v>
      </c>
      <c r="E281" s="148">
        <v>4.6602231991494483</v>
      </c>
      <c r="F281" s="315"/>
      <c r="G281" s="148">
        <v>0</v>
      </c>
      <c r="H281" s="160">
        <v>0</v>
      </c>
      <c r="I281" s="146">
        <f t="shared" si="115"/>
        <v>4.6602231991494483</v>
      </c>
      <c r="J281" s="141"/>
      <c r="K281" s="161" t="s">
        <v>18</v>
      </c>
      <c r="L281" s="148">
        <v>0</v>
      </c>
      <c r="M281" s="148">
        <v>0</v>
      </c>
      <c r="N281" s="148">
        <v>0</v>
      </c>
      <c r="O281" s="148">
        <v>4.6602231991494483</v>
      </c>
      <c r="P281" s="148">
        <v>30.53272037373625</v>
      </c>
      <c r="Q281" s="148">
        <v>0</v>
      </c>
      <c r="R281" s="149">
        <v>0</v>
      </c>
      <c r="S281" s="150">
        <f t="shared" si="116"/>
        <v>35.192943572885696</v>
      </c>
      <c r="U281" s="207" t="s">
        <v>18</v>
      </c>
      <c r="V281" s="199">
        <v>0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30.53272037373625</v>
      </c>
      <c r="AC281" s="200">
        <v>4.6602231991494483</v>
      </c>
      <c r="AD281" s="199">
        <v>0</v>
      </c>
      <c r="AE281" s="199">
        <v>0</v>
      </c>
      <c r="AF281" s="199">
        <v>0</v>
      </c>
      <c r="AG281" s="199">
        <v>0</v>
      </c>
      <c r="AH281" s="199">
        <v>4.6602231991494483</v>
      </c>
      <c r="AI281" s="202">
        <f t="shared" si="117"/>
        <v>35.192943572885696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135.26387203704519</v>
      </c>
      <c r="C288" s="187">
        <f t="shared" ref="C288:I288" si="119">SUM(C267:C283)</f>
        <v>2406.1138779912076</v>
      </c>
      <c r="D288" s="187">
        <f t="shared" si="119"/>
        <v>534.31386082720815</v>
      </c>
      <c r="E288" s="187">
        <f t="shared" si="119"/>
        <v>963.65987961125984</v>
      </c>
      <c r="F288" s="187">
        <f t="shared" si="119"/>
        <v>0</v>
      </c>
      <c r="G288" s="187">
        <f t="shared" si="119"/>
        <v>40.916750222426415</v>
      </c>
      <c r="H288" s="189">
        <f t="shared" si="119"/>
        <v>0</v>
      </c>
      <c r="I288" s="146">
        <f t="shared" si="119"/>
        <v>4080.2682406891472</v>
      </c>
      <c r="J288" s="141"/>
      <c r="K288" s="188" t="s">
        <v>22</v>
      </c>
      <c r="L288" s="187">
        <f>SUM(L267:L283)</f>
        <v>135.26387203704519</v>
      </c>
      <c r="M288" s="187">
        <f t="shared" ref="M288:S288" si="120">SUM(M267:M283)</f>
        <v>2406.1138779912076</v>
      </c>
      <c r="N288" s="187">
        <f t="shared" si="120"/>
        <v>534.31386082720815</v>
      </c>
      <c r="O288" s="187">
        <f t="shared" si="120"/>
        <v>963.65987961125984</v>
      </c>
      <c r="P288" s="187">
        <f t="shared" si="120"/>
        <v>542.02633514761351</v>
      </c>
      <c r="Q288" s="187">
        <f t="shared" si="120"/>
        <v>40.916750222426415</v>
      </c>
      <c r="R288" s="189">
        <f t="shared" si="120"/>
        <v>0</v>
      </c>
      <c r="S288" s="190">
        <f t="shared" si="120"/>
        <v>4622.2945758367596</v>
      </c>
      <c r="T288" s="133" t="str">
        <f>IF(ABS(S288-AI288)&gt;0.01,S288-AI288,"")</f>
        <v/>
      </c>
      <c r="U288" s="216" t="s">
        <v>59</v>
      </c>
      <c r="V288" s="217">
        <f>SUM(V267:V283)</f>
        <v>134.9326887399593</v>
      </c>
      <c r="W288" s="217">
        <f t="shared" ref="W288:AH288" si="121">SUM(W267:W283)</f>
        <v>0.33118329708587785</v>
      </c>
      <c r="X288" s="217">
        <f t="shared" si="121"/>
        <v>40.916750222426415</v>
      </c>
      <c r="Y288" s="217">
        <f t="shared" si="121"/>
        <v>2406.1138779912076</v>
      </c>
      <c r="Z288" s="217">
        <f t="shared" si="121"/>
        <v>534.31386082720815</v>
      </c>
      <c r="AA288" s="217">
        <f t="shared" si="121"/>
        <v>910.22372806136457</v>
      </c>
      <c r="AB288" s="217">
        <f t="shared" si="121"/>
        <v>542.02633514761351</v>
      </c>
      <c r="AC288" s="217">
        <f t="shared" si="121"/>
        <v>53.436151549895349</v>
      </c>
      <c r="AD288" s="218">
        <f t="shared" si="121"/>
        <v>0</v>
      </c>
      <c r="AE288" s="218">
        <f t="shared" si="121"/>
        <v>0</v>
      </c>
      <c r="AF288" s="218">
        <f t="shared" si="121"/>
        <v>0</v>
      </c>
      <c r="AG288" s="218">
        <f t="shared" si="121"/>
        <v>0</v>
      </c>
      <c r="AH288" s="218">
        <f t="shared" si="121"/>
        <v>53.436151549895349</v>
      </c>
      <c r="AI288" s="219">
        <f>SUM(V288:AC288)</f>
        <v>4622.2945758367596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3.3150730309387567E-2</v>
      </c>
      <c r="C289" s="125">
        <f t="shared" ref="C289:H289" si="122">IF($I288=0,"-",C288/$I288)</f>
        <v>0.58969502396852735</v>
      </c>
      <c r="D289" s="125">
        <f t="shared" si="122"/>
        <v>0.13095067022774068</v>
      </c>
      <c r="E289" s="125">
        <f t="shared" si="122"/>
        <v>0.23617561953439123</v>
      </c>
      <c r="F289" s="125">
        <f t="shared" si="122"/>
        <v>0</v>
      </c>
      <c r="G289" s="125">
        <f t="shared" si="122"/>
        <v>1.0027955959953181E-2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2.9263360397700052E-2</v>
      </c>
      <c r="M289" s="102">
        <f t="shared" si="123"/>
        <v>0.52054533490125654</v>
      </c>
      <c r="N289" s="102">
        <f t="shared" si="123"/>
        <v>0.11559493927980195</v>
      </c>
      <c r="O289" s="102">
        <f t="shared" si="123"/>
        <v>0.20848084513021575</v>
      </c>
      <c r="P289" s="102">
        <f t="shared" si="123"/>
        <v>0.11726347731732181</v>
      </c>
      <c r="Q289" s="102">
        <f t="shared" si="123"/>
        <v>8.8520429737041113E-3</v>
      </c>
      <c r="R289" s="103">
        <f t="shared" si="123"/>
        <v>0</v>
      </c>
      <c r="S289" s="104">
        <f>SUM(L289:R289)</f>
        <v>1</v>
      </c>
      <c r="U289" s="77" t="s">
        <v>108</v>
      </c>
      <c r="V289" s="78">
        <f>+V288/$AI288</f>
        <v>2.9191711286711504E-2</v>
      </c>
      <c r="W289" s="78">
        <f t="shared" ref="W289:AH289" si="124">+W288/$AI288</f>
        <v>7.1649110988545074E-5</v>
      </c>
      <c r="X289" s="78">
        <f t="shared" si="124"/>
        <v>8.8520429737041113E-3</v>
      </c>
      <c r="Y289" s="78">
        <f t="shared" si="124"/>
        <v>0.52054533490125654</v>
      </c>
      <c r="Z289" s="78">
        <f t="shared" si="124"/>
        <v>0.11559493927980195</v>
      </c>
      <c r="AA289" s="78">
        <f t="shared" si="124"/>
        <v>0.19692032022787936</v>
      </c>
      <c r="AB289" s="78">
        <f t="shared" si="124"/>
        <v>0.11726347731732181</v>
      </c>
      <c r="AC289" s="78">
        <f t="shared" si="124"/>
        <v>1.1560524902336404E-2</v>
      </c>
      <c r="AD289" s="78">
        <f t="shared" si="124"/>
        <v>0</v>
      </c>
      <c r="AE289" s="78">
        <f t="shared" si="124"/>
        <v>0</v>
      </c>
      <c r="AF289" s="78">
        <f t="shared" si="124"/>
        <v>0</v>
      </c>
      <c r="AG289" s="78">
        <f t="shared" si="124"/>
        <v>0</v>
      </c>
      <c r="AH289" s="78">
        <f t="shared" si="124"/>
        <v>1.1560524902336404E-2</v>
      </c>
      <c r="AI289" s="79">
        <f>SUM(V289:AC289)</f>
        <v>1.0000000000000002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19.841333640455744</v>
      </c>
      <c r="C297" s="148">
        <v>59.918673416024774</v>
      </c>
      <c r="D297" s="148">
        <v>7.9160843737300208</v>
      </c>
      <c r="E297" s="148">
        <v>0</v>
      </c>
      <c r="F297" s="315"/>
      <c r="G297" s="148">
        <v>0</v>
      </c>
      <c r="H297" s="160">
        <v>0</v>
      </c>
      <c r="I297" s="146">
        <f t="shared" si="125"/>
        <v>87.676091430210533</v>
      </c>
      <c r="J297" s="141"/>
      <c r="K297" s="161" t="s">
        <v>13</v>
      </c>
      <c r="L297" s="148">
        <v>19.841333640455744</v>
      </c>
      <c r="M297" s="148">
        <v>59.918673416024774</v>
      </c>
      <c r="N297" s="148">
        <v>7.9160843737300208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87.676091430210533</v>
      </c>
      <c r="U297" s="207" t="s">
        <v>13</v>
      </c>
      <c r="V297" s="199">
        <v>18.10316163201291</v>
      </c>
      <c r="W297" s="199">
        <v>0</v>
      </c>
      <c r="X297" s="199">
        <v>0</v>
      </c>
      <c r="Y297" s="199">
        <v>59.918673416024774</v>
      </c>
      <c r="Z297" s="199">
        <v>7.9160843737300208</v>
      </c>
      <c r="AA297" s="199">
        <v>0</v>
      </c>
      <c r="AB297" s="199">
        <v>0</v>
      </c>
      <c r="AC297" s="200">
        <v>1.7381720084428354</v>
      </c>
      <c r="AD297" s="201">
        <v>1.7381720084428354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87.676091430210533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1.8252903916330228</v>
      </c>
      <c r="C298" s="152">
        <v>5.040290513259376</v>
      </c>
      <c r="D298" s="152">
        <v>16.572807078577096</v>
      </c>
      <c r="E298" s="152">
        <v>0</v>
      </c>
      <c r="F298" s="315"/>
      <c r="G298" s="152">
        <v>0</v>
      </c>
      <c r="H298" s="153">
        <v>0</v>
      </c>
      <c r="I298" s="154">
        <f t="shared" si="125"/>
        <v>23.438387983469497</v>
      </c>
      <c r="J298" s="141"/>
      <c r="K298" s="155" t="s">
        <v>12</v>
      </c>
      <c r="L298" s="156">
        <v>1.8252903916330228</v>
      </c>
      <c r="M298" s="156">
        <v>5.040290513259376</v>
      </c>
      <c r="N298" s="156">
        <v>16.572807078577096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23.438387983469497</v>
      </c>
      <c r="U298" s="203" t="s">
        <v>53</v>
      </c>
      <c r="V298" s="204">
        <v>1.8252903916330228</v>
      </c>
      <c r="W298" s="204">
        <v>0</v>
      </c>
      <c r="X298" s="204">
        <v>0</v>
      </c>
      <c r="Y298" s="204">
        <v>5.040290513259376</v>
      </c>
      <c r="Z298" s="204">
        <v>16.572807078577096</v>
      </c>
      <c r="AA298" s="204">
        <v>0</v>
      </c>
      <c r="AB298" s="204">
        <v>0</v>
      </c>
      <c r="AC298" s="205">
        <v>0</v>
      </c>
      <c r="AD298" s="204">
        <v>0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23.438387983469497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0.29346002697033913</v>
      </c>
      <c r="F299" s="315"/>
      <c r="G299" s="148">
        <v>0</v>
      </c>
      <c r="H299" s="160">
        <v>0</v>
      </c>
      <c r="I299" s="146">
        <f t="shared" si="125"/>
        <v>0.29346002697033913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0.29346002697033913</v>
      </c>
      <c r="P299" s="148">
        <v>183.77998099987525</v>
      </c>
      <c r="Q299" s="148">
        <v>0</v>
      </c>
      <c r="R299" s="149">
        <v>0</v>
      </c>
      <c r="S299" s="150">
        <f t="shared" si="126"/>
        <v>184.07344102684559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4.6965296920296803E-4</v>
      </c>
      <c r="AB299" s="199">
        <v>183.77998099987525</v>
      </c>
      <c r="AC299" s="200">
        <v>0.29299037400113614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0.29299037400113614</v>
      </c>
      <c r="AI299" s="202">
        <f t="shared" si="127"/>
        <v>184.07344102684559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0.88352923674878747</v>
      </c>
      <c r="Q300" s="156">
        <v>0</v>
      </c>
      <c r="R300" s="157">
        <v>0</v>
      </c>
      <c r="S300" s="158">
        <f t="shared" si="126"/>
        <v>0.88352923674878747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0.88352923674878747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0.88352923674878747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9.5585067989161498E-2</v>
      </c>
      <c r="C302" s="152">
        <v>2.7719669716856874</v>
      </c>
      <c r="D302" s="152">
        <v>18.639088257886513</v>
      </c>
      <c r="E302" s="152">
        <v>7.1688800991871187</v>
      </c>
      <c r="F302" s="315"/>
      <c r="G302" s="152">
        <v>0</v>
      </c>
      <c r="H302" s="153">
        <v>0</v>
      </c>
      <c r="I302" s="154">
        <f t="shared" si="125"/>
        <v>28.675520396748482</v>
      </c>
      <c r="J302" s="141"/>
      <c r="K302" s="155" t="s">
        <v>14</v>
      </c>
      <c r="L302" s="156">
        <v>9.5585067989161498E-2</v>
      </c>
      <c r="M302" s="156">
        <v>2.7719669716856874</v>
      </c>
      <c r="N302" s="156">
        <v>18.639088257886513</v>
      </c>
      <c r="O302" s="156">
        <v>7.1688800991871187</v>
      </c>
      <c r="P302" s="156">
        <v>5.6868266666666578</v>
      </c>
      <c r="Q302" s="156">
        <v>0</v>
      </c>
      <c r="R302" s="157">
        <v>0</v>
      </c>
      <c r="S302" s="158">
        <f t="shared" si="126"/>
        <v>34.362347063415143</v>
      </c>
      <c r="U302" s="203" t="s">
        <v>14</v>
      </c>
      <c r="V302" s="204">
        <v>9.5585067989161498E-2</v>
      </c>
      <c r="W302" s="204">
        <v>0</v>
      </c>
      <c r="X302" s="204">
        <v>0</v>
      </c>
      <c r="Y302" s="204">
        <v>2.7719669716856874</v>
      </c>
      <c r="Z302" s="204">
        <v>18.639088257886513</v>
      </c>
      <c r="AA302" s="204">
        <v>1.3381909518482631</v>
      </c>
      <c r="AB302" s="204">
        <v>5.6868266666666578</v>
      </c>
      <c r="AC302" s="205">
        <v>5.8306891473388553</v>
      </c>
      <c r="AD302" s="204">
        <v>0</v>
      </c>
      <c r="AE302" s="204">
        <v>0</v>
      </c>
      <c r="AF302" s="204">
        <v>0</v>
      </c>
      <c r="AG302" s="204">
        <v>0</v>
      </c>
      <c r="AH302" s="204">
        <v>5.8306891473388553</v>
      </c>
      <c r="AI302" s="206">
        <f t="shared" si="127"/>
        <v>34.362347063415136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58.693253567854775</v>
      </c>
      <c r="C303" s="148">
        <v>639.48035703952189</v>
      </c>
      <c r="D303" s="148">
        <v>257.95797771640628</v>
      </c>
      <c r="E303" s="148">
        <v>2.3389603979271198</v>
      </c>
      <c r="F303" s="315"/>
      <c r="G303" s="148">
        <v>0</v>
      </c>
      <c r="H303" s="160">
        <v>0</v>
      </c>
      <c r="I303" s="146">
        <f t="shared" si="125"/>
        <v>958.47054872171009</v>
      </c>
      <c r="J303" s="141"/>
      <c r="K303" s="161" t="s">
        <v>136</v>
      </c>
      <c r="L303" s="148">
        <v>58.693253567854775</v>
      </c>
      <c r="M303" s="148">
        <v>639.48035703952189</v>
      </c>
      <c r="N303" s="148">
        <v>257.95797771640628</v>
      </c>
      <c r="O303" s="148">
        <v>2.3389603979271198</v>
      </c>
      <c r="P303" s="148">
        <v>2.5654407382778879</v>
      </c>
      <c r="Q303" s="148">
        <v>0</v>
      </c>
      <c r="R303" s="149">
        <v>0</v>
      </c>
      <c r="S303" s="150">
        <f t="shared" si="126"/>
        <v>961.03598945998795</v>
      </c>
      <c r="U303" s="207" t="s">
        <v>136</v>
      </c>
      <c r="V303" s="199">
        <v>57.79866658418846</v>
      </c>
      <c r="W303" s="199">
        <v>0.28007336382692705</v>
      </c>
      <c r="X303" s="199">
        <v>0</v>
      </c>
      <c r="Y303" s="199">
        <v>639.48035703952189</v>
      </c>
      <c r="Z303" s="199">
        <v>257.95797771640628</v>
      </c>
      <c r="AA303" s="199">
        <v>0.11791004748042171</v>
      </c>
      <c r="AB303" s="199">
        <v>2.5654407382778879</v>
      </c>
      <c r="AC303" s="200">
        <v>2.8355639702860849</v>
      </c>
      <c r="AD303" s="199">
        <v>0.61451361983938668</v>
      </c>
      <c r="AE303" s="199">
        <v>0</v>
      </c>
      <c r="AF303" s="199">
        <v>0</v>
      </c>
      <c r="AG303" s="199">
        <v>0</v>
      </c>
      <c r="AH303" s="199">
        <v>2.2210503504466983</v>
      </c>
      <c r="AI303" s="202">
        <f t="shared" si="127"/>
        <v>961.03598945998795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59.093081357623106</v>
      </c>
      <c r="C304" s="152">
        <v>35.280269826685064</v>
      </c>
      <c r="D304" s="152">
        <v>75.266343527344475</v>
      </c>
      <c r="E304" s="152">
        <v>680.91598663798959</v>
      </c>
      <c r="F304" s="315"/>
      <c r="G304" s="152">
        <v>65.847525772957781</v>
      </c>
      <c r="H304" s="153">
        <v>0</v>
      </c>
      <c r="I304" s="154">
        <f t="shared" si="125"/>
        <v>916.40320712259995</v>
      </c>
      <c r="J304" s="141"/>
      <c r="K304" s="155" t="s">
        <v>21</v>
      </c>
      <c r="L304" s="156">
        <v>59.093081357623106</v>
      </c>
      <c r="M304" s="156">
        <v>35.280269826685064</v>
      </c>
      <c r="N304" s="156">
        <v>75.266343527344475</v>
      </c>
      <c r="O304" s="156">
        <v>680.91598663798959</v>
      </c>
      <c r="P304" s="156">
        <v>12.686304845511341</v>
      </c>
      <c r="Q304" s="156">
        <v>65.847525772957781</v>
      </c>
      <c r="R304" s="157">
        <v>0</v>
      </c>
      <c r="S304" s="158">
        <f t="shared" si="126"/>
        <v>929.08951196811131</v>
      </c>
      <c r="U304" s="203" t="s">
        <v>21</v>
      </c>
      <c r="V304" s="204">
        <v>5.684831637624904</v>
      </c>
      <c r="W304" s="204">
        <v>52.421766651998965</v>
      </c>
      <c r="X304" s="204">
        <v>65.847525772957781</v>
      </c>
      <c r="Y304" s="204">
        <v>35.280269826685064</v>
      </c>
      <c r="Z304" s="204">
        <v>56.25926848695439</v>
      </c>
      <c r="AA304" s="204">
        <v>633.94373208177353</v>
      </c>
      <c r="AB304" s="204">
        <v>12.686304845511341</v>
      </c>
      <c r="AC304" s="205">
        <v>66.965812664605366</v>
      </c>
      <c r="AD304" s="204">
        <v>0.98648306799924135</v>
      </c>
      <c r="AE304" s="204">
        <v>37.789054205418907</v>
      </c>
      <c r="AF304" s="204">
        <v>0</v>
      </c>
      <c r="AG304" s="204">
        <v>19.007075040390077</v>
      </c>
      <c r="AH304" s="204">
        <v>9.1832003507971347</v>
      </c>
      <c r="AI304" s="206">
        <f t="shared" si="127"/>
        <v>929.08951196811131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8.8188559564710634</v>
      </c>
      <c r="C305" s="148">
        <v>0</v>
      </c>
      <c r="D305" s="148">
        <v>473.09560098126963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481.91445693774068</v>
      </c>
      <c r="J305" s="141"/>
      <c r="K305" s="161" t="s">
        <v>20</v>
      </c>
      <c r="L305" s="148">
        <v>8.8188559564710634</v>
      </c>
      <c r="M305" s="148">
        <v>0</v>
      </c>
      <c r="N305" s="148">
        <v>473.09560098126963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481.91445693774068</v>
      </c>
      <c r="U305" s="207" t="s">
        <v>20</v>
      </c>
      <c r="V305" s="199">
        <v>8.5946820192950923</v>
      </c>
      <c r="W305" s="199">
        <v>0</v>
      </c>
      <c r="X305" s="199">
        <v>0</v>
      </c>
      <c r="Y305" s="199">
        <v>0</v>
      </c>
      <c r="Z305" s="199">
        <v>416.22133622788243</v>
      </c>
      <c r="AA305" s="199">
        <v>0</v>
      </c>
      <c r="AB305" s="199">
        <v>0</v>
      </c>
      <c r="AC305" s="200">
        <v>57.098438690563306</v>
      </c>
      <c r="AD305" s="199">
        <v>0.22417393717597053</v>
      </c>
      <c r="AE305" s="199">
        <v>0</v>
      </c>
      <c r="AF305" s="199">
        <v>0</v>
      </c>
      <c r="AG305" s="199">
        <v>56.874264753387223</v>
      </c>
      <c r="AH305" s="199">
        <v>0</v>
      </c>
      <c r="AI305" s="202">
        <f t="shared" si="127"/>
        <v>481.91445693774079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0</v>
      </c>
      <c r="C306" s="152">
        <v>5.6426735347666649E-3</v>
      </c>
      <c r="D306" s="152">
        <v>0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5.6426735347666649E-3</v>
      </c>
      <c r="J306" s="141"/>
      <c r="K306" s="155" t="s">
        <v>56</v>
      </c>
      <c r="L306" s="156">
        <v>0</v>
      </c>
      <c r="M306" s="156">
        <v>5.6426735347666649E-3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5.6426735347666649E-3</v>
      </c>
      <c r="U306" s="203" t="s">
        <v>56</v>
      </c>
      <c r="V306" s="204">
        <v>0</v>
      </c>
      <c r="W306" s="204">
        <v>0</v>
      </c>
      <c r="X306" s="204">
        <v>0</v>
      </c>
      <c r="Y306" s="204">
        <v>5.6426735347666649E-3</v>
      </c>
      <c r="Z306" s="204">
        <v>0</v>
      </c>
      <c r="AA306" s="204">
        <v>0</v>
      </c>
      <c r="AB306" s="204">
        <v>0</v>
      </c>
      <c r="AC306" s="205">
        <v>0</v>
      </c>
      <c r="AD306" s="204">
        <v>0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5.6426735347666649E-3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81.234369355200627</v>
      </c>
      <c r="C307" s="148">
        <v>40.973198264679759</v>
      </c>
      <c r="D307" s="148">
        <v>2.0362729573881704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124.24384057726856</v>
      </c>
      <c r="J307" s="141"/>
      <c r="K307" s="161" t="s">
        <v>18</v>
      </c>
      <c r="L307" s="148">
        <v>81.234369355200627</v>
      </c>
      <c r="M307" s="148">
        <v>40.973198264679759</v>
      </c>
      <c r="N307" s="148">
        <v>2.0362729573881704</v>
      </c>
      <c r="O307" s="148">
        <v>0</v>
      </c>
      <c r="P307" s="148">
        <v>10.689008638517748</v>
      </c>
      <c r="Q307" s="148">
        <v>0</v>
      </c>
      <c r="R307" s="149">
        <v>0</v>
      </c>
      <c r="S307" s="150">
        <f t="shared" si="126"/>
        <v>134.93284921578629</v>
      </c>
      <c r="U307" s="207" t="s">
        <v>18</v>
      </c>
      <c r="V307" s="199">
        <v>81.234369355200627</v>
      </c>
      <c r="W307" s="199">
        <v>0</v>
      </c>
      <c r="X307" s="199">
        <v>0</v>
      </c>
      <c r="Y307" s="199">
        <v>40.973198264679759</v>
      </c>
      <c r="Z307" s="199">
        <v>2.0362729573881704</v>
      </c>
      <c r="AA307" s="199">
        <v>0</v>
      </c>
      <c r="AB307" s="199">
        <v>10.689008638517748</v>
      </c>
      <c r="AC307" s="200">
        <v>0</v>
      </c>
      <c r="AD307" s="199">
        <v>0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134.93284921578629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1.5051324179873162E-3</v>
      </c>
      <c r="C308" s="152">
        <v>7.5916252525007181E-4</v>
      </c>
      <c r="D308" s="152">
        <v>3.7728617386498216E-5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2.3020235606238861E-3</v>
      </c>
      <c r="J308" s="141"/>
      <c r="K308" s="155" t="s">
        <v>17</v>
      </c>
      <c r="L308" s="156">
        <v>1.5051324179873162E-3</v>
      </c>
      <c r="M308" s="156">
        <v>7.5916252525007181E-4</v>
      </c>
      <c r="N308" s="156">
        <v>3.7728617386498216E-5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2.3020235606238861E-3</v>
      </c>
      <c r="U308" s="203" t="s">
        <v>57</v>
      </c>
      <c r="V308" s="204">
        <v>1.5051324179873162E-3</v>
      </c>
      <c r="W308" s="204">
        <v>0</v>
      </c>
      <c r="X308" s="204">
        <v>0</v>
      </c>
      <c r="Y308" s="204">
        <v>7.5916252525007181E-4</v>
      </c>
      <c r="Z308" s="204">
        <v>3.7728617386498216E-5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2.3020235606238861E-3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0.26099566821266301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0.26099566821266301</v>
      </c>
      <c r="J309" s="141"/>
      <c r="K309" s="163" t="s">
        <v>60</v>
      </c>
      <c r="L309" s="148">
        <v>0.26099566821266301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0.26099566821266301</v>
      </c>
      <c r="U309" s="208" t="s">
        <v>58</v>
      </c>
      <c r="V309" s="199">
        <v>0.22195827061725903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3.9037397595403998E-2</v>
      </c>
      <c r="AD309" s="201">
        <v>3.9037397595403998E-2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0.26099566821266301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0.26099566821266301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0.26099566821266301</v>
      </c>
      <c r="J310" s="141"/>
      <c r="K310" s="168" t="s">
        <v>19</v>
      </c>
      <c r="L310" s="169">
        <v>0.26099566821266301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0.26099566821266301</v>
      </c>
      <c r="U310" s="209" t="s">
        <v>62</v>
      </c>
      <c r="V310" s="210">
        <v>0.22195827061725903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3.9037397595403998E-2</v>
      </c>
      <c r="AD310" s="210">
        <v>3.9037397595403998E-2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0.26099566821266301</v>
      </c>
      <c r="AJ310" s="133" t="str">
        <f t="shared" si="128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229.86427013785814</v>
      </c>
      <c r="C314" s="187">
        <f t="shared" ref="C314:I314" si="129">SUM(C293:C309)</f>
        <v>783.47115786791665</v>
      </c>
      <c r="D314" s="187">
        <f t="shared" si="129"/>
        <v>851.48421262121963</v>
      </c>
      <c r="E314" s="187">
        <f t="shared" si="129"/>
        <v>690.71728716207417</v>
      </c>
      <c r="F314" s="187">
        <f t="shared" si="129"/>
        <v>0</v>
      </c>
      <c r="G314" s="187">
        <f t="shared" si="129"/>
        <v>65.847525772957781</v>
      </c>
      <c r="H314" s="189">
        <f t="shared" si="129"/>
        <v>0</v>
      </c>
      <c r="I314" s="146">
        <f t="shared" si="129"/>
        <v>2621.3844535620265</v>
      </c>
      <c r="J314" s="141"/>
      <c r="K314" s="188" t="s">
        <v>22</v>
      </c>
      <c r="L314" s="187">
        <f>SUM(L293:L309)</f>
        <v>229.86427013785814</v>
      </c>
      <c r="M314" s="187">
        <f t="shared" ref="M314:S314" si="130">SUM(M293:M309)</f>
        <v>783.47115786791665</v>
      </c>
      <c r="N314" s="187">
        <f t="shared" si="130"/>
        <v>851.48421262121963</v>
      </c>
      <c r="O314" s="187">
        <f t="shared" si="130"/>
        <v>690.71728716207417</v>
      </c>
      <c r="P314" s="187">
        <f t="shared" si="130"/>
        <v>216.29109112559766</v>
      </c>
      <c r="Q314" s="187">
        <f t="shared" si="130"/>
        <v>65.847525772957781</v>
      </c>
      <c r="R314" s="189">
        <f t="shared" si="130"/>
        <v>0</v>
      </c>
      <c r="S314" s="190">
        <f t="shared" si="130"/>
        <v>2837.6755446876236</v>
      </c>
      <c r="T314" s="133" t="str">
        <f>IF(ABS(S314-AI314)&gt;0.01,S314-AI314,"")</f>
        <v/>
      </c>
      <c r="U314" s="216" t="s">
        <v>59</v>
      </c>
      <c r="V314" s="217">
        <f>SUM(V293:V309)</f>
        <v>173.56005009097942</v>
      </c>
      <c r="W314" s="217">
        <f t="shared" ref="W314:AH314" si="131">SUM(W293:W309)</f>
        <v>52.701840015825894</v>
      </c>
      <c r="X314" s="217">
        <f t="shared" si="131"/>
        <v>65.847525772957781</v>
      </c>
      <c r="Y314" s="217">
        <f t="shared" si="131"/>
        <v>783.47115786791665</v>
      </c>
      <c r="Z314" s="217">
        <f t="shared" si="131"/>
        <v>775.6028728274423</v>
      </c>
      <c r="AA314" s="217">
        <f t="shared" si="131"/>
        <v>635.40030273407137</v>
      </c>
      <c r="AB314" s="217">
        <f t="shared" si="131"/>
        <v>216.29109112559766</v>
      </c>
      <c r="AC314" s="217">
        <f t="shared" si="131"/>
        <v>134.80070425283299</v>
      </c>
      <c r="AD314" s="218">
        <f t="shared" si="131"/>
        <v>3.6023800310528382</v>
      </c>
      <c r="AE314" s="218">
        <f t="shared" si="131"/>
        <v>37.789054205418907</v>
      </c>
      <c r="AF314" s="218">
        <f t="shared" si="131"/>
        <v>0</v>
      </c>
      <c r="AG314" s="218">
        <f t="shared" si="131"/>
        <v>75.8813397937773</v>
      </c>
      <c r="AH314" s="218">
        <f t="shared" si="131"/>
        <v>17.527930222583826</v>
      </c>
      <c r="AI314" s="219">
        <f>SUM(V314:AC314)</f>
        <v>2837.6755446876241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8.7688118324464284E-2</v>
      </c>
      <c r="C315" s="125">
        <f t="shared" ref="C315:H315" si="132">IF($I314=0,"-",C314/$I314)</f>
        <v>0.29887686134832658</v>
      </c>
      <c r="D315" s="125">
        <f t="shared" si="132"/>
        <v>0.32482233251371956</v>
      </c>
      <c r="E315" s="125">
        <f t="shared" si="132"/>
        <v>0.26349331790058644</v>
      </c>
      <c r="F315" s="125">
        <f t="shared" si="132"/>
        <v>0</v>
      </c>
      <c r="G315" s="125">
        <f t="shared" si="132"/>
        <v>2.5119369912903054E-2</v>
      </c>
      <c r="H315" s="126">
        <f t="shared" si="132"/>
        <v>0</v>
      </c>
      <c r="I315" s="127">
        <f>SUM(B315:H315)</f>
        <v>1</v>
      </c>
      <c r="J315" s="133"/>
      <c r="K315" s="49" t="s">
        <v>108</v>
      </c>
      <c r="L315" s="102">
        <f t="shared" ref="L315:R315" si="133">IF($S314=0,"-",L314/$S314)</f>
        <v>8.100442299267939E-2</v>
      </c>
      <c r="M315" s="102">
        <f t="shared" si="133"/>
        <v>0.27609610243660276</v>
      </c>
      <c r="N315" s="102">
        <f t="shared" si="133"/>
        <v>0.30006397814410896</v>
      </c>
      <c r="O315" s="102">
        <f t="shared" si="133"/>
        <v>0.24340953582771549</v>
      </c>
      <c r="P315" s="102">
        <f t="shared" si="133"/>
        <v>7.6221219698817747E-2</v>
      </c>
      <c r="Q315" s="102">
        <f t="shared" si="133"/>
        <v>2.3204740900075804E-2</v>
      </c>
      <c r="R315" s="103">
        <f t="shared" si="133"/>
        <v>0</v>
      </c>
      <c r="S315" s="104">
        <f>SUM(L315:R315)</f>
        <v>1.0000000000000002</v>
      </c>
      <c r="U315" s="77" t="s">
        <v>108</v>
      </c>
      <c r="V315" s="78">
        <f>+V314/$AI314</f>
        <v>6.1162753583967326E-2</v>
      </c>
      <c r="W315" s="78">
        <f t="shared" ref="W315:AH315" si="134">+W314/$AI314</f>
        <v>1.857218670206618E-2</v>
      </c>
      <c r="X315" s="78">
        <f t="shared" si="134"/>
        <v>2.32047409000758E-2</v>
      </c>
      <c r="Y315" s="78">
        <f t="shared" si="134"/>
        <v>0.27609610243660271</v>
      </c>
      <c r="Z315" s="78">
        <f t="shared" si="134"/>
        <v>0.27332331008717276</v>
      </c>
      <c r="AA315" s="78">
        <f t="shared" si="134"/>
        <v>0.22391576934283278</v>
      </c>
      <c r="AB315" s="78">
        <f t="shared" si="134"/>
        <v>7.6221219698817733E-2</v>
      </c>
      <c r="AC315" s="78">
        <f t="shared" si="134"/>
        <v>4.7503917248464735E-2</v>
      </c>
      <c r="AD315" s="78">
        <f t="shared" si="134"/>
        <v>1.26948270664587E-3</v>
      </c>
      <c r="AE315" s="78">
        <f t="shared" si="134"/>
        <v>1.3316904491129477E-2</v>
      </c>
      <c r="AF315" s="78">
        <f t="shared" si="134"/>
        <v>0</v>
      </c>
      <c r="AG315" s="78">
        <f t="shared" si="134"/>
        <v>2.674066805693617E-2</v>
      </c>
      <c r="AH315" s="78">
        <f t="shared" si="134"/>
        <v>6.1768619937531757E-3</v>
      </c>
      <c r="AI315" s="79">
        <f>SUM(V315:AC315)</f>
        <v>0.99999999999999989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2064.5385177563367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2064.5385177563367</v>
      </c>
      <c r="J319" s="141"/>
      <c r="K319" s="195" t="s">
        <v>7</v>
      </c>
      <c r="L319" s="144">
        <v>0</v>
      </c>
      <c r="M319" s="144">
        <v>2064.5385177563367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2064.5385177563367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2064.5385177563367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2064.5385177563367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3.6722272833071412</v>
      </c>
      <c r="C323" s="148">
        <v>21.698561674013376</v>
      </c>
      <c r="D323" s="148">
        <v>0.24792301912691067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25.618711976447429</v>
      </c>
      <c r="J323" s="141"/>
      <c r="K323" s="161" t="s">
        <v>13</v>
      </c>
      <c r="L323" s="148">
        <v>3.6722272833071412</v>
      </c>
      <c r="M323" s="148">
        <v>21.698561674013376</v>
      </c>
      <c r="N323" s="148">
        <v>0.24792301912691067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25.618711976447429</v>
      </c>
      <c r="U323" s="207" t="s">
        <v>13</v>
      </c>
      <c r="V323" s="199">
        <v>3.6722272833071412</v>
      </c>
      <c r="W323" s="199">
        <v>0</v>
      </c>
      <c r="X323" s="199">
        <v>0</v>
      </c>
      <c r="Y323" s="199">
        <v>21.698561674013376</v>
      </c>
      <c r="Z323" s="199">
        <v>0.24792301912691067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25.618711976447429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6.1618629064757666E-2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6.1618629064757666E-2</v>
      </c>
      <c r="J324" s="141"/>
      <c r="K324" s="155" t="s">
        <v>12</v>
      </c>
      <c r="L324" s="156">
        <v>6.1618629064757666E-2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6.1618629064757666E-2</v>
      </c>
      <c r="U324" s="203" t="s">
        <v>53</v>
      </c>
      <c r="V324" s="204">
        <v>6.1618629064757666E-2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6.1618629064757666E-2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3.5128090043363668E-2</v>
      </c>
      <c r="F325" s="315"/>
      <c r="G325" s="148">
        <v>0</v>
      </c>
      <c r="H325" s="160">
        <v>0</v>
      </c>
      <c r="I325" s="146">
        <f t="shared" si="135"/>
        <v>3.5128090043363668E-2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3.5128090043363668E-2</v>
      </c>
      <c r="P325" s="148">
        <v>25.725397131908096</v>
      </c>
      <c r="Q325" s="148">
        <v>0</v>
      </c>
      <c r="R325" s="149">
        <v>0</v>
      </c>
      <c r="S325" s="150">
        <f t="shared" si="136"/>
        <v>25.760525221951461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4.8297099051370677E-5</v>
      </c>
      <c r="AB325" s="199">
        <v>25.725397131908096</v>
      </c>
      <c r="AC325" s="200">
        <v>3.5079792944312294E-2</v>
      </c>
      <c r="AD325" s="199">
        <v>0</v>
      </c>
      <c r="AE325" s="199">
        <v>0</v>
      </c>
      <c r="AF325" s="199">
        <v>0</v>
      </c>
      <c r="AG325" s="199">
        <v>0</v>
      </c>
      <c r="AH325" s="199">
        <v>3.5079792944312294E-2</v>
      </c>
      <c r="AI325" s="202">
        <f t="shared" si="137"/>
        <v>25.760525221951461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0.71107222444149254</v>
      </c>
      <c r="Q326" s="156">
        <v>0</v>
      </c>
      <c r="R326" s="157">
        <v>0</v>
      </c>
      <c r="S326" s="158">
        <f t="shared" si="136"/>
        <v>0.71107222444149254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0.71107222444149254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0.71107222444149254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5.9194245148539985E-2</v>
      </c>
      <c r="C328" s="152">
        <v>0</v>
      </c>
      <c r="D328" s="152">
        <v>0.65461871105444203</v>
      </c>
      <c r="E328" s="152">
        <v>0</v>
      </c>
      <c r="F328" s="315"/>
      <c r="G328" s="152">
        <v>0</v>
      </c>
      <c r="H328" s="153">
        <v>0</v>
      </c>
      <c r="I328" s="154">
        <f t="shared" si="135"/>
        <v>0.71381295620298202</v>
      </c>
      <c r="J328" s="141"/>
      <c r="K328" s="155" t="s">
        <v>14</v>
      </c>
      <c r="L328" s="156">
        <v>5.9194245148539985E-2</v>
      </c>
      <c r="M328" s="156">
        <v>0</v>
      </c>
      <c r="N328" s="156">
        <v>0.65461871105444203</v>
      </c>
      <c r="O328" s="156">
        <v>0</v>
      </c>
      <c r="P328" s="156">
        <v>9.6936585365853839E-2</v>
      </c>
      <c r="Q328" s="156">
        <v>0</v>
      </c>
      <c r="R328" s="157">
        <v>0</v>
      </c>
      <c r="S328" s="158">
        <f t="shared" si="136"/>
        <v>0.81074954156883583</v>
      </c>
      <c r="U328" s="203" t="s">
        <v>14</v>
      </c>
      <c r="V328" s="204">
        <v>5.9194245148539985E-2</v>
      </c>
      <c r="W328" s="204">
        <v>0</v>
      </c>
      <c r="X328" s="204">
        <v>0</v>
      </c>
      <c r="Y328" s="204">
        <v>0</v>
      </c>
      <c r="Z328" s="204">
        <v>0.65461871105444203</v>
      </c>
      <c r="AA328" s="204">
        <v>0</v>
      </c>
      <c r="AB328" s="204">
        <v>9.6936585365853839E-2</v>
      </c>
      <c r="AC328" s="205">
        <v>0</v>
      </c>
      <c r="AD328" s="204">
        <v>0</v>
      </c>
      <c r="AE328" s="204">
        <v>0</v>
      </c>
      <c r="AF328" s="204">
        <v>0</v>
      </c>
      <c r="AG328" s="204">
        <v>0</v>
      </c>
      <c r="AH328" s="204">
        <v>0</v>
      </c>
      <c r="AI328" s="206">
        <f t="shared" si="137"/>
        <v>0.81074954156883583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458.08092385180748</v>
      </c>
      <c r="C329" s="148">
        <v>5695.4468493760951</v>
      </c>
      <c r="D329" s="148">
        <v>782.52980038395231</v>
      </c>
      <c r="E329" s="148">
        <v>408.75535439968769</v>
      </c>
      <c r="F329" s="315"/>
      <c r="G329" s="148">
        <v>0</v>
      </c>
      <c r="H329" s="160">
        <v>0</v>
      </c>
      <c r="I329" s="146">
        <f t="shared" si="135"/>
        <v>7344.8129280115427</v>
      </c>
      <c r="J329" s="141"/>
      <c r="K329" s="161" t="s">
        <v>136</v>
      </c>
      <c r="L329" s="148">
        <v>458.08092385180748</v>
      </c>
      <c r="M329" s="148">
        <v>5695.4468493760951</v>
      </c>
      <c r="N329" s="148">
        <v>782.52980038395231</v>
      </c>
      <c r="O329" s="148">
        <v>408.75535439968769</v>
      </c>
      <c r="P329" s="148">
        <v>1.975989097034976</v>
      </c>
      <c r="Q329" s="148">
        <v>0</v>
      </c>
      <c r="R329" s="149">
        <v>0</v>
      </c>
      <c r="S329" s="150">
        <f t="shared" si="136"/>
        <v>7346.7889171085781</v>
      </c>
      <c r="U329" s="207" t="s">
        <v>136</v>
      </c>
      <c r="V329" s="199">
        <v>458.08092385180748</v>
      </c>
      <c r="W329" s="199">
        <v>0</v>
      </c>
      <c r="X329" s="199">
        <v>0</v>
      </c>
      <c r="Y329" s="199">
        <v>5695.4468493760951</v>
      </c>
      <c r="Z329" s="199">
        <v>760.1233568917437</v>
      </c>
      <c r="AA329" s="199">
        <v>18.942817051374732</v>
      </c>
      <c r="AB329" s="199">
        <v>1.975989097034976</v>
      </c>
      <c r="AC329" s="200">
        <v>412.21898084052157</v>
      </c>
      <c r="AD329" s="199">
        <v>0</v>
      </c>
      <c r="AE329" s="199">
        <v>0</v>
      </c>
      <c r="AF329" s="199">
        <v>0</v>
      </c>
      <c r="AG329" s="199">
        <v>22.406443492208581</v>
      </c>
      <c r="AH329" s="199">
        <v>389.81253734831296</v>
      </c>
      <c r="AI329" s="202">
        <f t="shared" si="137"/>
        <v>7346.7889171085781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100.76663366560439</v>
      </c>
      <c r="C330" s="152">
        <v>664.8488533039158</v>
      </c>
      <c r="D330" s="152">
        <v>4.4228851227673136</v>
      </c>
      <c r="E330" s="152">
        <v>3405.2088890648793</v>
      </c>
      <c r="F330" s="315"/>
      <c r="G330" s="152">
        <v>154.34151173739858</v>
      </c>
      <c r="H330" s="153">
        <v>0</v>
      </c>
      <c r="I330" s="154">
        <f t="shared" si="135"/>
        <v>4329.5887728945654</v>
      </c>
      <c r="J330" s="141"/>
      <c r="K330" s="155" t="s">
        <v>21</v>
      </c>
      <c r="L330" s="156">
        <v>100.76663366560439</v>
      </c>
      <c r="M330" s="156">
        <v>664.8488533039158</v>
      </c>
      <c r="N330" s="156">
        <v>4.4228851227673136</v>
      </c>
      <c r="O330" s="156">
        <v>3405.2088890648793</v>
      </c>
      <c r="P330" s="156">
        <v>4.000120942648846</v>
      </c>
      <c r="Q330" s="156">
        <v>154.34151173739858</v>
      </c>
      <c r="R330" s="157">
        <v>0</v>
      </c>
      <c r="S330" s="158">
        <f t="shared" si="136"/>
        <v>4333.5888938372145</v>
      </c>
      <c r="U330" s="203" t="s">
        <v>21</v>
      </c>
      <c r="V330" s="204">
        <v>36.912936793649941</v>
      </c>
      <c r="W330" s="204">
        <v>63.853696871954448</v>
      </c>
      <c r="X330" s="204">
        <v>154.34151173739858</v>
      </c>
      <c r="Y330" s="204">
        <v>664.8488533039158</v>
      </c>
      <c r="Z330" s="204">
        <v>0.56889273405489404</v>
      </c>
      <c r="AA330" s="204">
        <v>3401.0471872146268</v>
      </c>
      <c r="AB330" s="204">
        <v>4.000120942648846</v>
      </c>
      <c r="AC330" s="205">
        <v>8.0156942389650911</v>
      </c>
      <c r="AD330" s="204">
        <v>0</v>
      </c>
      <c r="AE330" s="204">
        <v>0</v>
      </c>
      <c r="AF330" s="204">
        <v>0</v>
      </c>
      <c r="AG330" s="204">
        <v>3.8539923887124194</v>
      </c>
      <c r="AH330" s="204">
        <v>4.1617018502526708</v>
      </c>
      <c r="AI330" s="206">
        <f t="shared" si="137"/>
        <v>4333.5888938372145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38.433190759982168</v>
      </c>
      <c r="C331" s="148">
        <v>449.32172881054072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487.75491957052287</v>
      </c>
      <c r="J331" s="141"/>
      <c r="K331" s="161" t="s">
        <v>20</v>
      </c>
      <c r="L331" s="148">
        <v>38.433190759982168</v>
      </c>
      <c r="M331" s="148">
        <v>449.32172881054072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487.75491957052287</v>
      </c>
      <c r="U331" s="207" t="s">
        <v>20</v>
      </c>
      <c r="V331" s="199">
        <v>38.433190759982168</v>
      </c>
      <c r="W331" s="199">
        <v>0</v>
      </c>
      <c r="X331" s="199">
        <v>0</v>
      </c>
      <c r="Y331" s="199">
        <v>449.32172881054072</v>
      </c>
      <c r="Z331" s="199">
        <v>0</v>
      </c>
      <c r="AA331" s="199">
        <v>0</v>
      </c>
      <c r="AB331" s="199">
        <v>0</v>
      </c>
      <c r="AC331" s="200">
        <v>0</v>
      </c>
      <c r="AD331" s="199">
        <v>0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487.75491957052287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1.7063645795276312</v>
      </c>
      <c r="C333" s="148">
        <v>10509.552401452791</v>
      </c>
      <c r="D333" s="148">
        <v>0</v>
      </c>
      <c r="E333" s="148">
        <v>0</v>
      </c>
      <c r="F333" s="315"/>
      <c r="G333" s="148">
        <v>0</v>
      </c>
      <c r="H333" s="160">
        <v>0</v>
      </c>
      <c r="I333" s="146">
        <f t="shared" si="135"/>
        <v>10511.258766032319</v>
      </c>
      <c r="J333" s="141"/>
      <c r="K333" s="161" t="s">
        <v>18</v>
      </c>
      <c r="L333" s="148">
        <v>1.7063645795276312</v>
      </c>
      <c r="M333" s="148">
        <v>10509.552401452791</v>
      </c>
      <c r="N333" s="148">
        <v>0</v>
      </c>
      <c r="O333" s="148">
        <v>0</v>
      </c>
      <c r="P333" s="148">
        <v>1.4040035695665865</v>
      </c>
      <c r="Q333" s="148">
        <v>0</v>
      </c>
      <c r="R333" s="149">
        <v>0</v>
      </c>
      <c r="S333" s="150">
        <f t="shared" si="136"/>
        <v>10512.662769601886</v>
      </c>
      <c r="U333" s="207" t="s">
        <v>18</v>
      </c>
      <c r="V333" s="199">
        <v>1.7063645795276312</v>
      </c>
      <c r="W333" s="199">
        <v>0</v>
      </c>
      <c r="X333" s="199">
        <v>0</v>
      </c>
      <c r="Y333" s="199">
        <v>10509.552401452791</v>
      </c>
      <c r="Z333" s="199">
        <v>0</v>
      </c>
      <c r="AA333" s="199">
        <v>0</v>
      </c>
      <c r="AB333" s="199">
        <v>1.4040035695665865</v>
      </c>
      <c r="AC333" s="200">
        <v>0</v>
      </c>
      <c r="AD333" s="199">
        <v>0</v>
      </c>
      <c r="AE333" s="199">
        <v>0</v>
      </c>
      <c r="AF333" s="199">
        <v>0</v>
      </c>
      <c r="AG333" s="199">
        <v>0</v>
      </c>
      <c r="AH333" s="199">
        <v>0</v>
      </c>
      <c r="AI333" s="202">
        <f t="shared" si="137"/>
        <v>10512.662769601886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0</v>
      </c>
      <c r="C334" s="152">
        <v>49.065613866484362</v>
      </c>
      <c r="D334" s="152">
        <v>0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49.065613866484362</v>
      </c>
      <c r="J334" s="141"/>
      <c r="K334" s="155" t="s">
        <v>17</v>
      </c>
      <c r="L334" s="156">
        <v>0</v>
      </c>
      <c r="M334" s="156">
        <v>49.065613866484362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49.065613866484362</v>
      </c>
      <c r="U334" s="203" t="s">
        <v>57</v>
      </c>
      <c r="V334" s="204">
        <v>0</v>
      </c>
      <c r="W334" s="204">
        <v>0</v>
      </c>
      <c r="X334" s="204">
        <v>0</v>
      </c>
      <c r="Y334" s="204">
        <v>49.065613866484362</v>
      </c>
      <c r="Z334" s="204">
        <v>0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49.065613866484362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7.7334337733974537E-2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7.7334337733974537E-2</v>
      </c>
      <c r="J335" s="141"/>
      <c r="K335" s="163" t="s">
        <v>60</v>
      </c>
      <c r="L335" s="148">
        <v>7.7334337733974537E-2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7.7334337733974537E-2</v>
      </c>
      <c r="U335" s="208" t="s">
        <v>58</v>
      </c>
      <c r="V335" s="199">
        <v>7.7334337733974537E-2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7.7334337733974537E-2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7.7334337733974537E-2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7.7334337733974537E-2</v>
      </c>
      <c r="J336" s="141"/>
      <c r="K336" s="168" t="s">
        <v>19</v>
      </c>
      <c r="L336" s="169">
        <v>7.7334337733974537E-2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7.7334337733974537E-2</v>
      </c>
      <c r="U336" s="209" t="s">
        <v>62</v>
      </c>
      <c r="V336" s="210">
        <v>7.7334337733974537E-2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7.7334337733974537E-2</v>
      </c>
      <c r="AJ336" s="133" t="str">
        <f t="shared" si="138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602.85748735217612</v>
      </c>
      <c r="C340" s="187">
        <f t="shared" ref="C340:I340" si="139">SUM(C319:C335)</f>
        <v>19454.472526240177</v>
      </c>
      <c r="D340" s="187">
        <f t="shared" si="139"/>
        <v>787.85522723690099</v>
      </c>
      <c r="E340" s="187">
        <f t="shared" si="139"/>
        <v>3813.9993715546102</v>
      </c>
      <c r="F340" s="187">
        <f t="shared" si="139"/>
        <v>0</v>
      </c>
      <c r="G340" s="187">
        <f t="shared" si="139"/>
        <v>154.34151173739858</v>
      </c>
      <c r="H340" s="189">
        <f t="shared" si="139"/>
        <v>0</v>
      </c>
      <c r="I340" s="146">
        <f t="shared" si="139"/>
        <v>24813.526124121265</v>
      </c>
      <c r="J340" s="141"/>
      <c r="K340" s="188" t="s">
        <v>22</v>
      </c>
      <c r="L340" s="187">
        <f>SUM(L319:L335)</f>
        <v>602.85748735217612</v>
      </c>
      <c r="M340" s="187">
        <f t="shared" ref="M340:S340" si="140">SUM(M319:M335)</f>
        <v>19454.472526240177</v>
      </c>
      <c r="N340" s="187">
        <f t="shared" si="140"/>
        <v>787.85522723690099</v>
      </c>
      <c r="O340" s="187">
        <f t="shared" si="140"/>
        <v>3813.9993715546102</v>
      </c>
      <c r="P340" s="187">
        <f t="shared" si="140"/>
        <v>33.913519550965844</v>
      </c>
      <c r="Q340" s="187">
        <f t="shared" si="140"/>
        <v>154.34151173739858</v>
      </c>
      <c r="R340" s="189">
        <f t="shared" si="140"/>
        <v>0</v>
      </c>
      <c r="S340" s="190">
        <f t="shared" si="140"/>
        <v>24847.439643672231</v>
      </c>
      <c r="T340" s="133" t="str">
        <f>IF(ABS(S340-AI340)&gt;0.01,S340-AI340,"")</f>
        <v/>
      </c>
      <c r="U340" s="216" t="s">
        <v>59</v>
      </c>
      <c r="V340" s="217">
        <f>SUM(V319:V335)</f>
        <v>539.00379048022171</v>
      </c>
      <c r="W340" s="217">
        <f t="shared" ref="W340:AH340" si="141">SUM(W319:W335)</f>
        <v>63.853696871954448</v>
      </c>
      <c r="X340" s="217">
        <f t="shared" si="141"/>
        <v>154.34151173739858</v>
      </c>
      <c r="Y340" s="217">
        <f t="shared" si="141"/>
        <v>19454.472526240177</v>
      </c>
      <c r="Z340" s="217">
        <f t="shared" si="141"/>
        <v>761.59479135597996</v>
      </c>
      <c r="AA340" s="217">
        <f t="shared" si="141"/>
        <v>3419.9900525631006</v>
      </c>
      <c r="AB340" s="217">
        <f t="shared" si="141"/>
        <v>33.913519550965844</v>
      </c>
      <c r="AC340" s="217">
        <f t="shared" si="141"/>
        <v>420.26975487243095</v>
      </c>
      <c r="AD340" s="218">
        <f t="shared" si="141"/>
        <v>0</v>
      </c>
      <c r="AE340" s="218">
        <f t="shared" si="141"/>
        <v>0</v>
      </c>
      <c r="AF340" s="218">
        <f t="shared" si="141"/>
        <v>0</v>
      </c>
      <c r="AG340" s="218">
        <f t="shared" si="141"/>
        <v>26.260435880921001</v>
      </c>
      <c r="AH340" s="218">
        <f t="shared" si="141"/>
        <v>394.00931899150993</v>
      </c>
      <c r="AI340" s="219">
        <f>SUM(V340:AC340)</f>
        <v>24847.439643672231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2.4295518675442804E-2</v>
      </c>
      <c r="C341" s="125">
        <f t="shared" ref="C341:H341" si="142">IF($I340=0,"-",C340/$I340)</f>
        <v>0.78402692261171447</v>
      </c>
      <c r="D341" s="125">
        <f t="shared" si="142"/>
        <v>3.1751038659153963E-2</v>
      </c>
      <c r="E341" s="125">
        <f t="shared" si="142"/>
        <v>0.1537064644692725</v>
      </c>
      <c r="F341" s="125">
        <f t="shared" si="142"/>
        <v>0</v>
      </c>
      <c r="G341" s="125">
        <f t="shared" si="142"/>
        <v>6.2200555844162337E-3</v>
      </c>
      <c r="H341" s="126">
        <f t="shared" si="142"/>
        <v>0</v>
      </c>
      <c r="I341" s="127">
        <f>SUM(B341:H341)</f>
        <v>0.99999999999999989</v>
      </c>
      <c r="J341" s="133"/>
      <c r="K341" s="49" t="s">
        <v>108</v>
      </c>
      <c r="L341" s="102">
        <f t="shared" ref="L341:R341" si="143">IF($S340=0,"-",L340/$S340)</f>
        <v>2.4262358456143898E-2</v>
      </c>
      <c r="M341" s="102">
        <f t="shared" si="143"/>
        <v>0.78295682795609678</v>
      </c>
      <c r="N341" s="102">
        <f t="shared" si="143"/>
        <v>3.1707702625913811E-2</v>
      </c>
      <c r="O341" s="102">
        <f t="shared" si="143"/>
        <v>0.1534966751604889</v>
      </c>
      <c r="P341" s="102">
        <f t="shared" si="143"/>
        <v>1.3648697828551693E-3</v>
      </c>
      <c r="Q341" s="102">
        <f t="shared" si="143"/>
        <v>6.2115660185013844E-3</v>
      </c>
      <c r="R341" s="103">
        <f t="shared" si="143"/>
        <v>0</v>
      </c>
      <c r="S341" s="104">
        <f>SUM(L341:R341)</f>
        <v>1</v>
      </c>
      <c r="U341" s="77" t="s">
        <v>108</v>
      </c>
      <c r="V341" s="78">
        <f>+V340/$AI340</f>
        <v>2.1692528413787174E-2</v>
      </c>
      <c r="W341" s="78">
        <f t="shared" ref="W341:AH341" si="144">+W340/$AI340</f>
        <v>2.5698300423567279E-3</v>
      </c>
      <c r="X341" s="78">
        <f t="shared" si="144"/>
        <v>6.2115660185013844E-3</v>
      </c>
      <c r="Y341" s="78">
        <f t="shared" si="144"/>
        <v>0.78295682795609678</v>
      </c>
      <c r="Z341" s="78">
        <f t="shared" si="144"/>
        <v>3.0650835751197061E-2</v>
      </c>
      <c r="AA341" s="78">
        <f t="shared" si="144"/>
        <v>0.13763953556615446</v>
      </c>
      <c r="AB341" s="78">
        <f t="shared" si="144"/>
        <v>1.3648697828551693E-3</v>
      </c>
      <c r="AC341" s="78">
        <f t="shared" si="144"/>
        <v>1.6914006469051182E-2</v>
      </c>
      <c r="AD341" s="78">
        <f t="shared" si="144"/>
        <v>0</v>
      </c>
      <c r="AE341" s="78">
        <f t="shared" si="144"/>
        <v>0</v>
      </c>
      <c r="AF341" s="78">
        <f t="shared" si="144"/>
        <v>0</v>
      </c>
      <c r="AG341" s="78">
        <f t="shared" si="144"/>
        <v>1.0568668747167522E-3</v>
      </c>
      <c r="AH341" s="78">
        <f t="shared" si="144"/>
        <v>1.5857139594334432E-2</v>
      </c>
      <c r="AI341" s="79">
        <f>SUM(V341:AC341)</f>
        <v>1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13.894577243709612</v>
      </c>
      <c r="C349" s="148">
        <v>0</v>
      </c>
      <c r="D349" s="148">
        <v>1.6673492692451508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15.561926512954763</v>
      </c>
      <c r="J349" s="141"/>
      <c r="K349" s="161" t="s">
        <v>13</v>
      </c>
      <c r="L349" s="148">
        <v>13.894577243709612</v>
      </c>
      <c r="M349" s="148">
        <v>0</v>
      </c>
      <c r="N349" s="148">
        <v>1.6673492692451508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15.561926512954763</v>
      </c>
      <c r="U349" s="207" t="s">
        <v>13</v>
      </c>
      <c r="V349" s="199">
        <v>13.894577243709612</v>
      </c>
      <c r="W349" s="199">
        <v>0</v>
      </c>
      <c r="X349" s="199">
        <v>0</v>
      </c>
      <c r="Y349" s="199">
        <v>0</v>
      </c>
      <c r="Z349" s="199">
        <v>1.6673492692451508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15.561926512954763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8.065120591866487E-2</v>
      </c>
      <c r="C350" s="152">
        <v>0</v>
      </c>
      <c r="D350" s="152">
        <v>9.6781447102397694E-3</v>
      </c>
      <c r="E350" s="152">
        <v>0</v>
      </c>
      <c r="F350" s="315"/>
      <c r="G350" s="152">
        <v>0</v>
      </c>
      <c r="H350" s="153">
        <v>0</v>
      </c>
      <c r="I350" s="154">
        <f t="shared" si="145"/>
        <v>9.0329350628904639E-2</v>
      </c>
      <c r="J350" s="141"/>
      <c r="K350" s="155" t="s">
        <v>12</v>
      </c>
      <c r="L350" s="156">
        <v>8.065120591866487E-2</v>
      </c>
      <c r="M350" s="156">
        <v>0</v>
      </c>
      <c r="N350" s="156">
        <v>9.6781447102397694E-3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9.0329350628904639E-2</v>
      </c>
      <c r="U350" s="203" t="s">
        <v>53</v>
      </c>
      <c r="V350" s="204">
        <v>8.065120591866487E-2</v>
      </c>
      <c r="W350" s="204">
        <v>0</v>
      </c>
      <c r="X350" s="204">
        <v>0</v>
      </c>
      <c r="Y350" s="204">
        <v>0</v>
      </c>
      <c r="Z350" s="204">
        <v>9.6781447102397694E-3</v>
      </c>
      <c r="AA350" s="204">
        <v>0</v>
      </c>
      <c r="AB350" s="204">
        <v>0</v>
      </c>
      <c r="AC350" s="205">
        <v>0</v>
      </c>
      <c r="AD350" s="204">
        <v>0</v>
      </c>
      <c r="AE350" s="204">
        <v>0</v>
      </c>
      <c r="AF350" s="204">
        <v>0</v>
      </c>
      <c r="AG350" s="204">
        <v>0</v>
      </c>
      <c r="AH350" s="204">
        <v>0</v>
      </c>
      <c r="AI350" s="206">
        <f t="shared" si="147"/>
        <v>9.0329350628904639E-2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22.490657141556046</v>
      </c>
      <c r="F351" s="315"/>
      <c r="G351" s="148">
        <v>0</v>
      </c>
      <c r="H351" s="160">
        <v>0</v>
      </c>
      <c r="I351" s="146">
        <f t="shared" si="145"/>
        <v>22.490657141556046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22.490657141556046</v>
      </c>
      <c r="P351" s="148">
        <v>253.22413278711522</v>
      </c>
      <c r="Q351" s="148">
        <v>0</v>
      </c>
      <c r="R351" s="149">
        <v>0</v>
      </c>
      <c r="S351" s="150">
        <f t="shared" si="146"/>
        <v>275.71478992867128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1.8432205125754466</v>
      </c>
      <c r="AB351" s="199">
        <v>253.22413278711522</v>
      </c>
      <c r="AC351" s="200">
        <v>20.6474366289806</v>
      </c>
      <c r="AD351" s="199">
        <v>0</v>
      </c>
      <c r="AE351" s="199">
        <v>0</v>
      </c>
      <c r="AF351" s="199">
        <v>0</v>
      </c>
      <c r="AG351" s="199">
        <v>0</v>
      </c>
      <c r="AH351" s="199">
        <v>20.6474366289806</v>
      </c>
      <c r="AI351" s="202">
        <f t="shared" si="147"/>
        <v>275.71478992867128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1.8994177322919994</v>
      </c>
      <c r="Q352" s="156">
        <v>0</v>
      </c>
      <c r="R352" s="157">
        <v>0</v>
      </c>
      <c r="S352" s="158">
        <f t="shared" si="146"/>
        <v>1.8994177322919994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1.8994177322919994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1.8994177322919994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0</v>
      </c>
      <c r="D354" s="152">
        <v>0</v>
      </c>
      <c r="E354" s="152">
        <v>1.2618903315454</v>
      </c>
      <c r="F354" s="315"/>
      <c r="G354" s="152">
        <v>0</v>
      </c>
      <c r="H354" s="153">
        <v>0</v>
      </c>
      <c r="I354" s="154">
        <f t="shared" si="145"/>
        <v>1.2618903315454</v>
      </c>
      <c r="J354" s="141"/>
      <c r="K354" s="155" t="s">
        <v>14</v>
      </c>
      <c r="L354" s="156">
        <v>0</v>
      </c>
      <c r="M354" s="156">
        <v>0</v>
      </c>
      <c r="N354" s="156">
        <v>0</v>
      </c>
      <c r="O354" s="156">
        <v>1.2618903315454</v>
      </c>
      <c r="P354" s="156">
        <v>0</v>
      </c>
      <c r="Q354" s="156">
        <v>0</v>
      </c>
      <c r="R354" s="157">
        <v>0</v>
      </c>
      <c r="S354" s="158">
        <f t="shared" si="146"/>
        <v>1.2618903315454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0</v>
      </c>
      <c r="Z354" s="204">
        <v>0</v>
      </c>
      <c r="AA354" s="204">
        <v>1.2618903315454</v>
      </c>
      <c r="AB354" s="204">
        <v>0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1.2618903315454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54.246004851765512</v>
      </c>
      <c r="C355" s="148">
        <v>0</v>
      </c>
      <c r="D355" s="148">
        <v>0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54.246004851765512</v>
      </c>
      <c r="J355" s="141"/>
      <c r="K355" s="161" t="s">
        <v>136</v>
      </c>
      <c r="L355" s="148">
        <v>54.246004851765512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54.246004851765512</v>
      </c>
      <c r="U355" s="207" t="s">
        <v>136</v>
      </c>
      <c r="V355" s="199">
        <v>54.246004851765512</v>
      </c>
      <c r="W355" s="199">
        <v>0</v>
      </c>
      <c r="X355" s="199">
        <v>0</v>
      </c>
      <c r="Y355" s="199">
        <v>0</v>
      </c>
      <c r="Z355" s="199">
        <v>0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54.246004851765512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38.962640297536907</v>
      </c>
      <c r="C356" s="152">
        <v>21.879422604094835</v>
      </c>
      <c r="D356" s="152">
        <v>7.511420705112223</v>
      </c>
      <c r="E356" s="152">
        <v>744.27138710793281</v>
      </c>
      <c r="F356" s="315"/>
      <c r="G356" s="152">
        <v>65.819770081186704</v>
      </c>
      <c r="H356" s="153">
        <v>0</v>
      </c>
      <c r="I356" s="154">
        <f t="shared" si="145"/>
        <v>878.44464079586339</v>
      </c>
      <c r="J356" s="141"/>
      <c r="K356" s="155" t="s">
        <v>21</v>
      </c>
      <c r="L356" s="156">
        <v>38.962640297536907</v>
      </c>
      <c r="M356" s="156">
        <v>21.879422604094835</v>
      </c>
      <c r="N356" s="156">
        <v>7.511420705112223</v>
      </c>
      <c r="O356" s="156">
        <v>744.27138710793281</v>
      </c>
      <c r="P356" s="156">
        <v>2.8105269626839973</v>
      </c>
      <c r="Q356" s="156">
        <v>65.819770081186704</v>
      </c>
      <c r="R356" s="157">
        <v>0</v>
      </c>
      <c r="S356" s="158">
        <f t="shared" si="146"/>
        <v>881.25516775854737</v>
      </c>
      <c r="U356" s="203" t="s">
        <v>21</v>
      </c>
      <c r="V356" s="204">
        <v>13.013506427708483</v>
      </c>
      <c r="W356" s="204">
        <v>25.949133869828422</v>
      </c>
      <c r="X356" s="204">
        <v>65.819770081186704</v>
      </c>
      <c r="Y356" s="204">
        <v>21.879422604094835</v>
      </c>
      <c r="Z356" s="204">
        <v>5.016037854497668</v>
      </c>
      <c r="AA356" s="204">
        <v>741.63172685134236</v>
      </c>
      <c r="AB356" s="204">
        <v>2.8105269626839973</v>
      </c>
      <c r="AC356" s="205">
        <v>5.1350431072049769</v>
      </c>
      <c r="AD356" s="204">
        <v>0</v>
      </c>
      <c r="AE356" s="204">
        <v>0</v>
      </c>
      <c r="AF356" s="204">
        <v>0</v>
      </c>
      <c r="AG356" s="204">
        <v>2.495382850614555</v>
      </c>
      <c r="AH356" s="204">
        <v>2.6396602565904224</v>
      </c>
      <c r="AI356" s="206">
        <f t="shared" si="147"/>
        <v>881.25516775854737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78.947305567289163</v>
      </c>
      <c r="C357" s="148">
        <v>19.671427127005757</v>
      </c>
      <c r="D357" s="148">
        <v>328.40926152636587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427.02799422066079</v>
      </c>
      <c r="J357" s="141"/>
      <c r="K357" s="161" t="s">
        <v>20</v>
      </c>
      <c r="L357" s="148">
        <v>78.947305567289163</v>
      </c>
      <c r="M357" s="148">
        <v>19.671427127005757</v>
      </c>
      <c r="N357" s="148">
        <v>328.40926152636587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427.02799422066079</v>
      </c>
      <c r="U357" s="207" t="s">
        <v>20</v>
      </c>
      <c r="V357" s="199">
        <v>78.947305567289163</v>
      </c>
      <c r="W357" s="199">
        <v>0</v>
      </c>
      <c r="X357" s="199">
        <v>0</v>
      </c>
      <c r="Y357" s="199">
        <v>19.671427127005757</v>
      </c>
      <c r="Z357" s="199">
        <v>1.7728707879005654</v>
      </c>
      <c r="AA357" s="199">
        <v>0</v>
      </c>
      <c r="AB357" s="199">
        <v>0</v>
      </c>
      <c r="AC357" s="200">
        <v>326.63639073846531</v>
      </c>
      <c r="AD357" s="199">
        <v>0</v>
      </c>
      <c r="AE357" s="199">
        <v>0</v>
      </c>
      <c r="AF357" s="199">
        <v>0</v>
      </c>
      <c r="AG357" s="199">
        <v>326.63639073846531</v>
      </c>
      <c r="AH357" s="199">
        <v>0</v>
      </c>
      <c r="AI357" s="202">
        <f t="shared" si="147"/>
        <v>427.02799422066079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0</v>
      </c>
      <c r="C358" s="152">
        <v>0</v>
      </c>
      <c r="D358" s="152">
        <v>0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0</v>
      </c>
      <c r="J358" s="141"/>
      <c r="K358" s="155" t="s">
        <v>56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3" t="s">
        <v>56</v>
      </c>
      <c r="V358" s="204">
        <v>0</v>
      </c>
      <c r="W358" s="204">
        <v>0</v>
      </c>
      <c r="X358" s="204">
        <v>0</v>
      </c>
      <c r="Y358" s="204">
        <v>0</v>
      </c>
      <c r="Z358" s="204">
        <v>0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126.04729582921071</v>
      </c>
      <c r="C359" s="148">
        <v>126.02026892603733</v>
      </c>
      <c r="D359" s="148">
        <v>856.67447352427075</v>
      </c>
      <c r="E359" s="148">
        <v>0</v>
      </c>
      <c r="F359" s="315"/>
      <c r="G359" s="148">
        <v>0</v>
      </c>
      <c r="H359" s="160">
        <v>0</v>
      </c>
      <c r="I359" s="146">
        <f t="shared" si="145"/>
        <v>1108.7420382795187</v>
      </c>
      <c r="J359" s="141"/>
      <c r="K359" s="161" t="s">
        <v>18</v>
      </c>
      <c r="L359" s="148">
        <v>126.04729582921071</v>
      </c>
      <c r="M359" s="148">
        <v>126.02026892603733</v>
      </c>
      <c r="N359" s="148">
        <v>856.67447352427075</v>
      </c>
      <c r="O359" s="148">
        <v>0</v>
      </c>
      <c r="P359" s="148">
        <v>15.766974380673181</v>
      </c>
      <c r="Q359" s="148">
        <v>0</v>
      </c>
      <c r="R359" s="149">
        <v>0</v>
      </c>
      <c r="S359" s="150">
        <f t="shared" si="146"/>
        <v>1124.509012660192</v>
      </c>
      <c r="U359" s="207" t="s">
        <v>18</v>
      </c>
      <c r="V359" s="199">
        <v>126.04729582921071</v>
      </c>
      <c r="W359" s="199">
        <v>0</v>
      </c>
      <c r="X359" s="199">
        <v>0</v>
      </c>
      <c r="Y359" s="199">
        <v>126.02026892603733</v>
      </c>
      <c r="Z359" s="199">
        <v>430.47152406931349</v>
      </c>
      <c r="AA359" s="199">
        <v>0</v>
      </c>
      <c r="AB359" s="199">
        <v>15.766974380673181</v>
      </c>
      <c r="AC359" s="200">
        <v>426.20294945495721</v>
      </c>
      <c r="AD359" s="199">
        <v>0</v>
      </c>
      <c r="AE359" s="199">
        <v>0</v>
      </c>
      <c r="AF359" s="199">
        <v>0</v>
      </c>
      <c r="AG359" s="199">
        <v>426.20294945495721</v>
      </c>
      <c r="AH359" s="199">
        <v>0</v>
      </c>
      <c r="AI359" s="202">
        <f t="shared" si="147"/>
        <v>1124.509012660192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312.17847499543058</v>
      </c>
      <c r="C366" s="187">
        <f t="shared" ref="C366:I366" si="149">SUM(C345:C361)</f>
        <v>167.57111865713793</v>
      </c>
      <c r="D366" s="187">
        <f t="shared" si="149"/>
        <v>1194.2721831697042</v>
      </c>
      <c r="E366" s="187">
        <f t="shared" si="149"/>
        <v>768.02393458103427</v>
      </c>
      <c r="F366" s="187">
        <f t="shared" si="149"/>
        <v>0</v>
      </c>
      <c r="G366" s="187">
        <f t="shared" si="149"/>
        <v>65.819770081186704</v>
      </c>
      <c r="H366" s="189">
        <f t="shared" si="149"/>
        <v>0</v>
      </c>
      <c r="I366" s="146">
        <f t="shared" si="149"/>
        <v>2507.8654814844936</v>
      </c>
      <c r="J366" s="141"/>
      <c r="K366" s="188" t="s">
        <v>22</v>
      </c>
      <c r="L366" s="187">
        <f>SUM(L345:L361)</f>
        <v>312.17847499543058</v>
      </c>
      <c r="M366" s="187">
        <f t="shared" ref="M366:S366" si="150">SUM(M345:M361)</f>
        <v>167.57111865713793</v>
      </c>
      <c r="N366" s="187">
        <f t="shared" si="150"/>
        <v>1194.2721831697042</v>
      </c>
      <c r="O366" s="187">
        <f t="shared" si="150"/>
        <v>768.02393458103427</v>
      </c>
      <c r="P366" s="187">
        <f t="shared" si="150"/>
        <v>273.70105186276436</v>
      </c>
      <c r="Q366" s="187">
        <f t="shared" si="150"/>
        <v>65.819770081186704</v>
      </c>
      <c r="R366" s="189">
        <f t="shared" si="150"/>
        <v>0</v>
      </c>
      <c r="S366" s="190">
        <f t="shared" si="150"/>
        <v>2781.566533347258</v>
      </c>
      <c r="T366" s="133" t="str">
        <f>IF(ABS(S366-AI366)&gt;0.01,S366-AI366,"")</f>
        <v/>
      </c>
      <c r="U366" s="216" t="s">
        <v>59</v>
      </c>
      <c r="V366" s="217">
        <f>SUM(V345:V361)</f>
        <v>286.22934112560216</v>
      </c>
      <c r="W366" s="217">
        <f t="shared" ref="W366:AH366" si="151">SUM(W345:W361)</f>
        <v>25.949133869828422</v>
      </c>
      <c r="X366" s="217">
        <f t="shared" si="151"/>
        <v>65.819770081186704</v>
      </c>
      <c r="Y366" s="217">
        <f t="shared" si="151"/>
        <v>167.57111865713793</v>
      </c>
      <c r="Z366" s="217">
        <f t="shared" si="151"/>
        <v>438.93746012566709</v>
      </c>
      <c r="AA366" s="217">
        <f t="shared" si="151"/>
        <v>744.73683769546324</v>
      </c>
      <c r="AB366" s="217">
        <f t="shared" si="151"/>
        <v>273.70105186276436</v>
      </c>
      <c r="AC366" s="217">
        <f t="shared" si="151"/>
        <v>778.62181992960814</v>
      </c>
      <c r="AD366" s="218">
        <f t="shared" si="151"/>
        <v>0</v>
      </c>
      <c r="AE366" s="218">
        <f t="shared" si="151"/>
        <v>0</v>
      </c>
      <c r="AF366" s="218">
        <f t="shared" si="151"/>
        <v>0</v>
      </c>
      <c r="AG366" s="218">
        <f t="shared" si="151"/>
        <v>755.33472304403699</v>
      </c>
      <c r="AH366" s="218">
        <f t="shared" si="151"/>
        <v>23.287096885571021</v>
      </c>
      <c r="AI366" s="219">
        <f>SUM(V366:AC366)</f>
        <v>2781.566533347258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0.12447975272208028</v>
      </c>
      <c r="C367" s="125">
        <f t="shared" ref="C367:H367" si="152">IF($I366=0,"-",C366/$I366)</f>
        <v>6.6818224459928646E-2</v>
      </c>
      <c r="D367" s="125">
        <f t="shared" si="152"/>
        <v>0.47621062293292249</v>
      </c>
      <c r="E367" s="125">
        <f t="shared" si="152"/>
        <v>0.30624606473167532</v>
      </c>
      <c r="F367" s="125">
        <f t="shared" si="152"/>
        <v>0</v>
      </c>
      <c r="G367" s="125">
        <f t="shared" si="152"/>
        <v>2.6245335153393345E-2</v>
      </c>
      <c r="H367" s="126">
        <f t="shared" si="152"/>
        <v>0</v>
      </c>
      <c r="I367" s="127">
        <f>SUM(B367:H367)</f>
        <v>1</v>
      </c>
      <c r="J367" s="133"/>
      <c r="K367" s="49" t="s">
        <v>108</v>
      </c>
      <c r="L367" s="102">
        <f t="shared" ref="L367:R367" si="153">IF($S366=0,"-",L366/$S366)</f>
        <v>0.11223117306482829</v>
      </c>
      <c r="M367" s="102">
        <f t="shared" si="153"/>
        <v>6.0243433564570396E-2</v>
      </c>
      <c r="N367" s="102">
        <f t="shared" si="153"/>
        <v>0.42935236991529052</v>
      </c>
      <c r="O367" s="102">
        <f t="shared" si="153"/>
        <v>0.27611201291554804</v>
      </c>
      <c r="P367" s="102">
        <f t="shared" si="153"/>
        <v>9.8398168291664159E-2</v>
      </c>
      <c r="Q367" s="102">
        <f t="shared" si="153"/>
        <v>2.3662842248098614E-2</v>
      </c>
      <c r="R367" s="103">
        <f t="shared" si="153"/>
        <v>0</v>
      </c>
      <c r="S367" s="104">
        <f>SUM(L367:R367)</f>
        <v>1</v>
      </c>
      <c r="U367" s="77" t="s">
        <v>108</v>
      </c>
      <c r="V367" s="78">
        <f>+V366/$AI366</f>
        <v>0.10290220913075264</v>
      </c>
      <c r="W367" s="78">
        <f t="shared" ref="W367:AH367" si="154">+W366/$AI366</f>
        <v>9.3289639340756562E-3</v>
      </c>
      <c r="X367" s="78">
        <f t="shared" si="154"/>
        <v>2.3662842248098614E-2</v>
      </c>
      <c r="Y367" s="78">
        <f t="shared" si="154"/>
        <v>6.0243433564570396E-2</v>
      </c>
      <c r="Z367" s="78">
        <f t="shared" si="154"/>
        <v>0.15780225094866318</v>
      </c>
      <c r="AA367" s="78">
        <f t="shared" si="154"/>
        <v>0.26774007695558089</v>
      </c>
      <c r="AB367" s="78">
        <f t="shared" si="154"/>
        <v>9.8398168291664159E-2</v>
      </c>
      <c r="AC367" s="78">
        <f t="shared" si="154"/>
        <v>0.2799220549265945</v>
      </c>
      <c r="AD367" s="78">
        <f t="shared" si="154"/>
        <v>0</v>
      </c>
      <c r="AE367" s="78">
        <f t="shared" si="154"/>
        <v>0</v>
      </c>
      <c r="AF367" s="78">
        <f t="shared" si="154"/>
        <v>0</v>
      </c>
      <c r="AG367" s="78">
        <f t="shared" si="154"/>
        <v>0.27155011896662729</v>
      </c>
      <c r="AH367" s="78">
        <f t="shared" si="154"/>
        <v>8.3719359599671306E-3</v>
      </c>
      <c r="AI367" s="79">
        <f>SUM(V367:AC367)</f>
        <v>1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37.364395785780324</v>
      </c>
      <c r="C375" s="148">
        <v>0.58147159827436479</v>
      </c>
      <c r="D375" s="148">
        <v>16.615550920690051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54.561418304744734</v>
      </c>
      <c r="J375" s="141"/>
      <c r="K375" s="161" t="s">
        <v>13</v>
      </c>
      <c r="L375" s="148">
        <v>37.364395785780324</v>
      </c>
      <c r="M375" s="148">
        <v>0.58147159827436479</v>
      </c>
      <c r="N375" s="148">
        <v>16.615550920690051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54.561418304744734</v>
      </c>
      <c r="U375" s="207" t="s">
        <v>13</v>
      </c>
      <c r="V375" s="199">
        <v>37.364395785780324</v>
      </c>
      <c r="W375" s="199">
        <v>0</v>
      </c>
      <c r="X375" s="199">
        <v>0</v>
      </c>
      <c r="Y375" s="199">
        <v>0.58147159827436479</v>
      </c>
      <c r="Z375" s="199">
        <v>16.615550920690051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54.561418304744734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0.87746072705372558</v>
      </c>
      <c r="C376" s="152">
        <v>0</v>
      </c>
      <c r="D376" s="152">
        <v>3.9485732717417603</v>
      </c>
      <c r="E376" s="152">
        <v>0</v>
      </c>
      <c r="F376" s="315"/>
      <c r="G376" s="152">
        <v>0</v>
      </c>
      <c r="H376" s="153">
        <v>0</v>
      </c>
      <c r="I376" s="154">
        <f t="shared" si="155"/>
        <v>4.8260339987954861</v>
      </c>
      <c r="J376" s="141"/>
      <c r="K376" s="155" t="s">
        <v>12</v>
      </c>
      <c r="L376" s="156">
        <v>0.87746072705372558</v>
      </c>
      <c r="M376" s="156">
        <v>0</v>
      </c>
      <c r="N376" s="156">
        <v>3.9485732717417603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4.8260339987954861</v>
      </c>
      <c r="U376" s="203" t="s">
        <v>53</v>
      </c>
      <c r="V376" s="204">
        <v>0.87746072705372558</v>
      </c>
      <c r="W376" s="204">
        <v>0</v>
      </c>
      <c r="X376" s="204">
        <v>0</v>
      </c>
      <c r="Y376" s="204">
        <v>0</v>
      </c>
      <c r="Z376" s="204">
        <v>3.9485732717417603</v>
      </c>
      <c r="AA376" s="204">
        <v>0</v>
      </c>
      <c r="AB376" s="204">
        <v>0</v>
      </c>
      <c r="AC376" s="205">
        <v>0</v>
      </c>
      <c r="AD376" s="204">
        <v>0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4.8260339987954861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940.40149526254504</v>
      </c>
      <c r="F377" s="315"/>
      <c r="G377" s="148">
        <v>0</v>
      </c>
      <c r="H377" s="160">
        <v>0</v>
      </c>
      <c r="I377" s="146">
        <f t="shared" si="155"/>
        <v>940.40149526254504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940.40149526254504</v>
      </c>
      <c r="P377" s="148">
        <v>473.82082892095355</v>
      </c>
      <c r="Q377" s="148">
        <v>0</v>
      </c>
      <c r="R377" s="149">
        <v>0</v>
      </c>
      <c r="S377" s="150">
        <f t="shared" si="156"/>
        <v>1414.2223241834986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940.40149526254504</v>
      </c>
      <c r="AB377" s="199">
        <v>473.82082892095355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157"/>
        <v>1414.2223241834986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5.4533648689632983</v>
      </c>
      <c r="F378" s="315"/>
      <c r="G378" s="152">
        <v>0</v>
      </c>
      <c r="H378" s="153">
        <v>0</v>
      </c>
      <c r="I378" s="154">
        <f t="shared" si="155"/>
        <v>5.4533648689632983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5.4533648689632983</v>
      </c>
      <c r="P378" s="156">
        <v>31.168008083744688</v>
      </c>
      <c r="Q378" s="156">
        <v>0</v>
      </c>
      <c r="R378" s="157">
        <v>0</v>
      </c>
      <c r="S378" s="158">
        <f t="shared" si="156"/>
        <v>36.621372952707986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0.62100065662193249</v>
      </c>
      <c r="AB378" s="204">
        <v>31.168008083744688</v>
      </c>
      <c r="AC378" s="205">
        <v>4.8323642123413659</v>
      </c>
      <c r="AD378" s="204">
        <v>0</v>
      </c>
      <c r="AE378" s="204">
        <v>0</v>
      </c>
      <c r="AF378" s="204">
        <v>0</v>
      </c>
      <c r="AG378" s="204">
        <v>0</v>
      </c>
      <c r="AH378" s="204">
        <v>4.8323642123413659</v>
      </c>
      <c r="AI378" s="206">
        <f t="shared" si="157"/>
        <v>36.621372952707986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0</v>
      </c>
      <c r="F379" s="315"/>
      <c r="G379" s="148">
        <v>0</v>
      </c>
      <c r="H379" s="160">
        <v>0</v>
      </c>
      <c r="I379" s="146">
        <f t="shared" si="155"/>
        <v>0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0</v>
      </c>
      <c r="AD379" s="199">
        <v>0</v>
      </c>
      <c r="AE379" s="199">
        <v>0</v>
      </c>
      <c r="AF379" s="199">
        <v>0</v>
      </c>
      <c r="AG379" s="199">
        <v>0</v>
      </c>
      <c r="AH379" s="199">
        <v>0</v>
      </c>
      <c r="AI379" s="202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0.23117053005301955</v>
      </c>
      <c r="C380" s="152">
        <v>0</v>
      </c>
      <c r="D380" s="152">
        <v>12.089167946636307</v>
      </c>
      <c r="E380" s="152">
        <v>0.15761627049069402</v>
      </c>
      <c r="F380" s="315"/>
      <c r="G380" s="152">
        <v>0</v>
      </c>
      <c r="H380" s="153">
        <v>0</v>
      </c>
      <c r="I380" s="154">
        <f t="shared" si="155"/>
        <v>12.47795474718002</v>
      </c>
      <c r="J380" s="141"/>
      <c r="K380" s="155" t="s">
        <v>14</v>
      </c>
      <c r="L380" s="156">
        <v>0.23117053005301955</v>
      </c>
      <c r="M380" s="156">
        <v>0</v>
      </c>
      <c r="N380" s="156">
        <v>12.089167946636307</v>
      </c>
      <c r="O380" s="156">
        <v>0.15761627049069402</v>
      </c>
      <c r="P380" s="156">
        <v>6.3915789473684009E-3</v>
      </c>
      <c r="Q380" s="156">
        <v>0</v>
      </c>
      <c r="R380" s="157">
        <v>0</v>
      </c>
      <c r="S380" s="158">
        <f t="shared" si="156"/>
        <v>12.484346326127389</v>
      </c>
      <c r="U380" s="203" t="s">
        <v>14</v>
      </c>
      <c r="V380" s="204">
        <v>0.23117053005301955</v>
      </c>
      <c r="W380" s="204">
        <v>0</v>
      </c>
      <c r="X380" s="204">
        <v>0</v>
      </c>
      <c r="Y380" s="204">
        <v>0</v>
      </c>
      <c r="Z380" s="204">
        <v>12.089167946636307</v>
      </c>
      <c r="AA380" s="204">
        <v>0.14010335154728451</v>
      </c>
      <c r="AB380" s="204">
        <v>6.3915789473684009E-3</v>
      </c>
      <c r="AC380" s="205">
        <v>1.7512918943409502E-2</v>
      </c>
      <c r="AD380" s="204">
        <v>0</v>
      </c>
      <c r="AE380" s="204">
        <v>0</v>
      </c>
      <c r="AF380" s="204">
        <v>0</v>
      </c>
      <c r="AG380" s="204">
        <v>0</v>
      </c>
      <c r="AH380" s="204">
        <v>1.7512918943409502E-2</v>
      </c>
      <c r="AI380" s="206">
        <f t="shared" si="157"/>
        <v>12.48434632612739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76.466138626908275</v>
      </c>
      <c r="C381" s="148">
        <v>0</v>
      </c>
      <c r="D381" s="148">
        <v>76.033613764898845</v>
      </c>
      <c r="E381" s="148">
        <v>0.84496964685967935</v>
      </c>
      <c r="F381" s="315"/>
      <c r="G381" s="148">
        <v>0.5891494638512752</v>
      </c>
      <c r="H381" s="160">
        <v>0</v>
      </c>
      <c r="I381" s="146">
        <f t="shared" si="155"/>
        <v>153.93387150251809</v>
      </c>
      <c r="J381" s="141"/>
      <c r="K381" s="161" t="s">
        <v>136</v>
      </c>
      <c r="L381" s="148">
        <v>76.466138626908275</v>
      </c>
      <c r="M381" s="148">
        <v>0</v>
      </c>
      <c r="N381" s="148">
        <v>76.033613764898845</v>
      </c>
      <c r="O381" s="148">
        <v>0.84496964685967935</v>
      </c>
      <c r="P381" s="148">
        <v>0.22039987900594257</v>
      </c>
      <c r="Q381" s="148">
        <v>0.5891494638512752</v>
      </c>
      <c r="R381" s="149">
        <v>0</v>
      </c>
      <c r="S381" s="150">
        <f t="shared" si="156"/>
        <v>154.15427138152404</v>
      </c>
      <c r="U381" s="207" t="s">
        <v>136</v>
      </c>
      <c r="V381" s="199">
        <v>76.083412356253689</v>
      </c>
      <c r="W381" s="199">
        <v>0.11566124443706031</v>
      </c>
      <c r="X381" s="199">
        <v>0.5891494638512752</v>
      </c>
      <c r="Y381" s="199">
        <v>0</v>
      </c>
      <c r="Z381" s="199">
        <v>74.226406820569778</v>
      </c>
      <c r="AA381" s="199">
        <v>0.70842512217699394</v>
      </c>
      <c r="AB381" s="199">
        <v>0.22039987900594257</v>
      </c>
      <c r="AC381" s="200">
        <v>2.2108164952292748</v>
      </c>
      <c r="AD381" s="199">
        <v>0.26706502621751804</v>
      </c>
      <c r="AE381" s="199">
        <v>0</v>
      </c>
      <c r="AF381" s="199">
        <v>0</v>
      </c>
      <c r="AG381" s="199">
        <v>1.8072069443290715</v>
      </c>
      <c r="AH381" s="199">
        <v>0.13654452468268541</v>
      </c>
      <c r="AI381" s="202">
        <f t="shared" si="157"/>
        <v>154.15427138152401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37.819740609835364</v>
      </c>
      <c r="C382" s="152">
        <v>2.8542764785234102E-2</v>
      </c>
      <c r="D382" s="152">
        <v>2.9089887894488253</v>
      </c>
      <c r="E382" s="152">
        <v>123.75206351628383</v>
      </c>
      <c r="F382" s="315"/>
      <c r="G382" s="152">
        <v>88.248872938731409</v>
      </c>
      <c r="H382" s="153">
        <v>1.2026445836475051E-2</v>
      </c>
      <c r="I382" s="154">
        <f t="shared" si="155"/>
        <v>252.77023506492114</v>
      </c>
      <c r="J382" s="141"/>
      <c r="K382" s="155" t="s">
        <v>21</v>
      </c>
      <c r="L382" s="156">
        <v>37.819740609835364</v>
      </c>
      <c r="M382" s="156">
        <v>2.8542764785234102E-2</v>
      </c>
      <c r="N382" s="156">
        <v>2.9089887894488253</v>
      </c>
      <c r="O382" s="156">
        <v>123.75206351628383</v>
      </c>
      <c r="P382" s="156">
        <v>5.3516618187389202</v>
      </c>
      <c r="Q382" s="156">
        <v>88.248872938731409</v>
      </c>
      <c r="R382" s="157">
        <v>1.2026445836475051E-2</v>
      </c>
      <c r="S382" s="158">
        <f t="shared" si="156"/>
        <v>258.12189688366004</v>
      </c>
      <c r="U382" s="203" t="s">
        <v>21</v>
      </c>
      <c r="V382" s="204">
        <v>21.922254458037948</v>
      </c>
      <c r="W382" s="204">
        <v>15.879943576137279</v>
      </c>
      <c r="X382" s="204">
        <v>88.248872938731409</v>
      </c>
      <c r="Y382" s="204">
        <v>2.8542764785234102E-2</v>
      </c>
      <c r="Z382" s="204">
        <v>2.9089887894488253</v>
      </c>
      <c r="AA382" s="204">
        <v>119.95982047408197</v>
      </c>
      <c r="AB382" s="204">
        <v>5.3516618187389202</v>
      </c>
      <c r="AC382" s="205">
        <v>3.8218120636984789</v>
      </c>
      <c r="AD382" s="204">
        <v>1.7542575660138282E-2</v>
      </c>
      <c r="AE382" s="204">
        <v>0</v>
      </c>
      <c r="AF382" s="204">
        <v>1.2026445836475051E-2</v>
      </c>
      <c r="AG382" s="204">
        <v>0</v>
      </c>
      <c r="AH382" s="204">
        <v>3.7922430422018656</v>
      </c>
      <c r="AI382" s="206">
        <f t="shared" si="157"/>
        <v>258.1218968836601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23.596263132668739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23.596263132668739</v>
      </c>
      <c r="J383" s="141"/>
      <c r="K383" s="161" t="s">
        <v>20</v>
      </c>
      <c r="L383" s="148">
        <v>23.596263132668739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23.596263132668739</v>
      </c>
      <c r="U383" s="207" t="s">
        <v>20</v>
      </c>
      <c r="V383" s="199">
        <v>23.455569911264412</v>
      </c>
      <c r="W383" s="199">
        <v>3.4455482792896786E-2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0.10623773861143133</v>
      </c>
      <c r="AD383" s="199">
        <v>0.10623773861143133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23.596263132668739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0.23517754216748696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0.23517754216748696</v>
      </c>
      <c r="J384" s="141"/>
      <c r="K384" s="155" t="s">
        <v>56</v>
      </c>
      <c r="L384" s="156">
        <v>0.23517754216748696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0.23517754216748696</v>
      </c>
      <c r="U384" s="203" t="s">
        <v>56</v>
      </c>
      <c r="V384" s="204">
        <v>0.23517754216748696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0.23517754216748696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96.805487358018993</v>
      </c>
      <c r="C385" s="148">
        <v>0</v>
      </c>
      <c r="D385" s="148">
        <v>6.0042576489739732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102.80974500699297</v>
      </c>
      <c r="J385" s="141"/>
      <c r="K385" s="161" t="s">
        <v>18</v>
      </c>
      <c r="L385" s="148">
        <v>96.805487358018993</v>
      </c>
      <c r="M385" s="148">
        <v>0</v>
      </c>
      <c r="N385" s="148">
        <v>6.0042576489739732</v>
      </c>
      <c r="O385" s="148">
        <v>0</v>
      </c>
      <c r="P385" s="148">
        <v>80.869144412774261</v>
      </c>
      <c r="Q385" s="148">
        <v>0</v>
      </c>
      <c r="R385" s="149">
        <v>0</v>
      </c>
      <c r="S385" s="150">
        <f t="shared" si="156"/>
        <v>183.67888941976724</v>
      </c>
      <c r="U385" s="207" t="s">
        <v>18</v>
      </c>
      <c r="V385" s="199">
        <v>96.805487358018993</v>
      </c>
      <c r="W385" s="199">
        <v>0</v>
      </c>
      <c r="X385" s="199">
        <v>0</v>
      </c>
      <c r="Y385" s="199">
        <v>0</v>
      </c>
      <c r="Z385" s="199">
        <v>6.0042576489739732</v>
      </c>
      <c r="AA385" s="199">
        <v>0</v>
      </c>
      <c r="AB385" s="199">
        <v>80.869144412774261</v>
      </c>
      <c r="AC385" s="200">
        <v>0</v>
      </c>
      <c r="AD385" s="199">
        <v>0</v>
      </c>
      <c r="AE385" s="199">
        <v>0</v>
      </c>
      <c r="AF385" s="199">
        <v>0</v>
      </c>
      <c r="AG385" s="199">
        <v>0</v>
      </c>
      <c r="AH385" s="199">
        <v>0</v>
      </c>
      <c r="AI385" s="202">
        <f t="shared" si="157"/>
        <v>183.67888941976724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0.1254369932449817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0.1254369932449817</v>
      </c>
      <c r="J386" s="141"/>
      <c r="K386" s="155" t="s">
        <v>17</v>
      </c>
      <c r="L386" s="156">
        <v>0.1254369932449817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0.1254369932449817</v>
      </c>
      <c r="U386" s="203" t="s">
        <v>57</v>
      </c>
      <c r="V386" s="204">
        <v>0.1254369932449817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0.1254369932449817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0.81126743754733655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0.81126743754733655</v>
      </c>
      <c r="J387" s="141"/>
      <c r="K387" s="163" t="s">
        <v>60</v>
      </c>
      <c r="L387" s="148">
        <v>0.81126743754733655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0.81126743754733655</v>
      </c>
      <c r="U387" s="208" t="s">
        <v>58</v>
      </c>
      <c r="V387" s="199">
        <v>0.48941414106243536</v>
      </c>
      <c r="W387" s="199">
        <v>2.3883106806300111E-2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0.29797018967860117</v>
      </c>
      <c r="AD387" s="201">
        <v>0.29797018967860117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0.81126743754733655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0.81126743754733655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0.81126743754733655</v>
      </c>
      <c r="J388" s="141"/>
      <c r="K388" s="168" t="s">
        <v>19</v>
      </c>
      <c r="L388" s="169">
        <v>0.81126743754733655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0.81126743754733655</v>
      </c>
      <c r="U388" s="209" t="s">
        <v>62</v>
      </c>
      <c r="V388" s="210">
        <v>0.48941414106243536</v>
      </c>
      <c r="W388" s="210">
        <v>2.3883106806300111E-2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0.29797018967860117</v>
      </c>
      <c r="AD388" s="210">
        <v>0.29797018967860117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0.81126743754733655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274.33253874327823</v>
      </c>
      <c r="C392" s="187">
        <f t="shared" ref="C392:I392" si="159">SUM(C371:C387)</f>
        <v>0.61001436305959889</v>
      </c>
      <c r="D392" s="187">
        <f t="shared" si="159"/>
        <v>117.60015234238976</v>
      </c>
      <c r="E392" s="187">
        <f t="shared" si="159"/>
        <v>1070.6095095651426</v>
      </c>
      <c r="F392" s="187">
        <f t="shared" si="159"/>
        <v>0</v>
      </c>
      <c r="G392" s="187">
        <f t="shared" si="159"/>
        <v>88.838022402582681</v>
      </c>
      <c r="H392" s="189">
        <f t="shared" si="159"/>
        <v>1.2026445836475051E-2</v>
      </c>
      <c r="I392" s="146">
        <f t="shared" si="159"/>
        <v>1552.0022638622891</v>
      </c>
      <c r="J392" s="141"/>
      <c r="K392" s="188" t="s">
        <v>22</v>
      </c>
      <c r="L392" s="187">
        <f>SUM(L371:L387)</f>
        <v>274.33253874327823</v>
      </c>
      <c r="M392" s="187">
        <f t="shared" ref="M392:S392" si="160">SUM(M371:M387)</f>
        <v>0.61001436305959889</v>
      </c>
      <c r="N392" s="187">
        <f t="shared" si="160"/>
        <v>117.60015234238976</v>
      </c>
      <c r="O392" s="187">
        <f t="shared" si="160"/>
        <v>1070.6095095651426</v>
      </c>
      <c r="P392" s="187">
        <f t="shared" si="160"/>
        <v>591.43643469416475</v>
      </c>
      <c r="Q392" s="187">
        <f t="shared" si="160"/>
        <v>88.838022402582681</v>
      </c>
      <c r="R392" s="189">
        <f t="shared" si="160"/>
        <v>1.2026445836475051E-2</v>
      </c>
      <c r="S392" s="190">
        <f t="shared" si="160"/>
        <v>2143.4386985564543</v>
      </c>
      <c r="T392" s="133" t="str">
        <f>IF(ABS(S392-AI392)&gt;0.01,S392-AI392,"")</f>
        <v/>
      </c>
      <c r="U392" s="216" t="s">
        <v>59</v>
      </c>
      <c r="V392" s="217">
        <f>SUM(V371:V387)</f>
        <v>257.58977980293702</v>
      </c>
      <c r="W392" s="217">
        <f t="shared" ref="W392:AH392" si="161">SUM(W371:W387)</f>
        <v>16.053943410173535</v>
      </c>
      <c r="X392" s="217">
        <f t="shared" si="161"/>
        <v>88.838022402582681</v>
      </c>
      <c r="Y392" s="217">
        <f t="shared" si="161"/>
        <v>0.61001436305959889</v>
      </c>
      <c r="Z392" s="217">
        <f t="shared" si="161"/>
        <v>115.7929453980607</v>
      </c>
      <c r="AA392" s="217">
        <f t="shared" si="161"/>
        <v>1061.8308448669732</v>
      </c>
      <c r="AB392" s="217">
        <f t="shared" si="161"/>
        <v>591.43643469416475</v>
      </c>
      <c r="AC392" s="217">
        <f t="shared" si="161"/>
        <v>11.286713618502562</v>
      </c>
      <c r="AD392" s="218">
        <f t="shared" si="161"/>
        <v>0.68881553016768882</v>
      </c>
      <c r="AE392" s="218">
        <f t="shared" si="161"/>
        <v>0</v>
      </c>
      <c r="AF392" s="218">
        <f t="shared" si="161"/>
        <v>1.2026445836475051E-2</v>
      </c>
      <c r="AG392" s="218">
        <f t="shared" si="161"/>
        <v>1.8072069443290715</v>
      </c>
      <c r="AH392" s="218">
        <f t="shared" si="161"/>
        <v>8.7786646981693259</v>
      </c>
      <c r="AI392" s="219">
        <f>SUM(V392:AC392)</f>
        <v>2143.4386985564543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0.17676039857092635</v>
      </c>
      <c r="C393" s="125">
        <f t="shared" ref="C393:H393" si="162">IF($I392=0,"-",C392/$I392)</f>
        <v>3.9304991833035509E-4</v>
      </c>
      <c r="D393" s="125">
        <f t="shared" si="162"/>
        <v>7.5773183506660499E-2</v>
      </c>
      <c r="E393" s="125">
        <f t="shared" si="162"/>
        <v>0.68982470869651968</v>
      </c>
      <c r="F393" s="125">
        <f t="shared" si="162"/>
        <v>0</v>
      </c>
      <c r="G393" s="125">
        <f t="shared" si="162"/>
        <v>5.7240910320260574E-2</v>
      </c>
      <c r="H393" s="126">
        <f t="shared" si="162"/>
        <v>7.7489873027286835E-6</v>
      </c>
      <c r="I393" s="127">
        <f>SUM(B393:H393)</f>
        <v>1.0000000000000002</v>
      </c>
      <c r="J393" s="133"/>
      <c r="K393" s="49" t="s">
        <v>108</v>
      </c>
      <c r="L393" s="102">
        <f t="shared" ref="L393:R393" si="163">IF($S392=0,"-",L392/$S392)</f>
        <v>0.12798711664953771</v>
      </c>
      <c r="M393" s="102">
        <f t="shared" si="163"/>
        <v>2.845961321265807E-4</v>
      </c>
      <c r="N393" s="102">
        <f t="shared" si="163"/>
        <v>5.4865181085696622E-2</v>
      </c>
      <c r="O393" s="102">
        <f t="shared" si="163"/>
        <v>0.49948221532352105</v>
      </c>
      <c r="P393" s="102">
        <f t="shared" si="163"/>
        <v>0.27592878447724239</v>
      </c>
      <c r="Q393" s="102">
        <f t="shared" si="163"/>
        <v>4.1446495513220223E-2</v>
      </c>
      <c r="R393" s="103">
        <f t="shared" si="163"/>
        <v>5.6108186553571719E-6</v>
      </c>
      <c r="S393" s="104">
        <f>SUM(L393:R393)</f>
        <v>1</v>
      </c>
      <c r="U393" s="77" t="s">
        <v>108</v>
      </c>
      <c r="V393" s="78">
        <f>+V392/$AI392</f>
        <v>0.12017594903759855</v>
      </c>
      <c r="W393" s="78">
        <f t="shared" ref="W393:AH393" si="164">+W392/$AI392</f>
        <v>7.4898075792815605E-3</v>
      </c>
      <c r="X393" s="78">
        <f t="shared" si="164"/>
        <v>4.1446495513220223E-2</v>
      </c>
      <c r="Y393" s="78">
        <f t="shared" si="164"/>
        <v>2.845961321265807E-4</v>
      </c>
      <c r="Z393" s="78">
        <f t="shared" si="164"/>
        <v>5.4022046665502491E-2</v>
      </c>
      <c r="AA393" s="78">
        <f t="shared" si="164"/>
        <v>0.49538661664645994</v>
      </c>
      <c r="AB393" s="78">
        <f t="shared" si="164"/>
        <v>0.27592878447724239</v>
      </c>
      <c r="AC393" s="78">
        <f t="shared" si="164"/>
        <v>5.2657039485681798E-3</v>
      </c>
      <c r="AD393" s="78">
        <f t="shared" si="164"/>
        <v>3.2136003265761075E-4</v>
      </c>
      <c r="AE393" s="78">
        <f t="shared" si="164"/>
        <v>0</v>
      </c>
      <c r="AF393" s="78">
        <f t="shared" si="164"/>
        <v>5.6108186553571719E-6</v>
      </c>
      <c r="AG393" s="78">
        <f t="shared" si="164"/>
        <v>8.4313442019413691E-4</v>
      </c>
      <c r="AH393" s="78">
        <f t="shared" si="164"/>
        <v>4.0955986770610745E-3</v>
      </c>
      <c r="AI393" s="79">
        <f>SUM(V393:AC393)</f>
        <v>1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7.538737121852793</v>
      </c>
      <c r="C401" s="148">
        <v>0.4018516589473774</v>
      </c>
      <c r="D401" s="148">
        <v>2.4432580864000553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10.383846867200226</v>
      </c>
      <c r="J401" s="141"/>
      <c r="K401" s="161" t="s">
        <v>13</v>
      </c>
      <c r="L401" s="148">
        <v>7.538737121852793</v>
      </c>
      <c r="M401" s="148">
        <v>0.4018516589473774</v>
      </c>
      <c r="N401" s="148">
        <v>2.4432580864000553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10.383846867200226</v>
      </c>
      <c r="U401" s="207" t="s">
        <v>13</v>
      </c>
      <c r="V401" s="199">
        <v>7.538737121852793</v>
      </c>
      <c r="W401" s="199">
        <v>0</v>
      </c>
      <c r="X401" s="199">
        <v>0</v>
      </c>
      <c r="Y401" s="199">
        <v>0.4018516589473774</v>
      </c>
      <c r="Z401" s="199">
        <v>2.4432580864000553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10.383846867200226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0.38786200578009061</v>
      </c>
      <c r="C402" s="152">
        <v>2.0674947003203145E-2</v>
      </c>
      <c r="D402" s="152">
        <v>0.12570367777947516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0.53424063056276894</v>
      </c>
      <c r="J402" s="141"/>
      <c r="K402" s="155" t="s">
        <v>12</v>
      </c>
      <c r="L402" s="156">
        <v>0.38786200578009061</v>
      </c>
      <c r="M402" s="156">
        <v>2.0674947003203145E-2</v>
      </c>
      <c r="N402" s="156">
        <v>0.12570367777947516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0.53424063056276894</v>
      </c>
      <c r="U402" s="203" t="s">
        <v>53</v>
      </c>
      <c r="V402" s="204">
        <v>0.38786200578009061</v>
      </c>
      <c r="W402" s="204">
        <v>0</v>
      </c>
      <c r="X402" s="204">
        <v>0</v>
      </c>
      <c r="Y402" s="204">
        <v>2.0674947003203145E-2</v>
      </c>
      <c r="Z402" s="204">
        <v>0.12570367777947516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0.53424063056276894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0.74306498089332129</v>
      </c>
      <c r="F403" s="315"/>
      <c r="G403" s="148">
        <v>0</v>
      </c>
      <c r="H403" s="160">
        <v>0</v>
      </c>
      <c r="I403" s="146">
        <f t="shared" si="165"/>
        <v>0.74306498089332129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0.74306498089332129</v>
      </c>
      <c r="P403" s="148">
        <v>5.8667585631394097</v>
      </c>
      <c r="Q403" s="148">
        <v>0</v>
      </c>
      <c r="R403" s="149">
        <v>0</v>
      </c>
      <c r="S403" s="150">
        <f t="shared" si="166"/>
        <v>6.6098235440327313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0.74306498089332129</v>
      </c>
      <c r="AB403" s="199">
        <v>5.8667585631394097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6.6098235440327313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315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5.1484044479330535</v>
      </c>
      <c r="Q404" s="156">
        <v>0</v>
      </c>
      <c r="R404" s="157">
        <v>0</v>
      </c>
      <c r="S404" s="158">
        <f t="shared" si="166"/>
        <v>5.1484044479330535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0</v>
      </c>
      <c r="AB404" s="204">
        <v>5.1484044479330535</v>
      </c>
      <c r="AC404" s="205">
        <v>0</v>
      </c>
      <c r="AD404" s="204">
        <v>0</v>
      </c>
      <c r="AE404" s="204">
        <v>0</v>
      </c>
      <c r="AF404" s="204">
        <v>0</v>
      </c>
      <c r="AG404" s="204">
        <v>0</v>
      </c>
      <c r="AH404" s="204">
        <v>0</v>
      </c>
      <c r="AI404" s="206">
        <f t="shared" si="167"/>
        <v>5.1484044479330535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0</v>
      </c>
      <c r="C406" s="152">
        <v>0</v>
      </c>
      <c r="D406" s="152">
        <v>0</v>
      </c>
      <c r="E406" s="152">
        <v>6.469123130242678E-2</v>
      </c>
      <c r="F406" s="315"/>
      <c r="G406" s="152">
        <v>0</v>
      </c>
      <c r="H406" s="153">
        <v>0</v>
      </c>
      <c r="I406" s="154">
        <f t="shared" si="165"/>
        <v>6.469123130242678E-2</v>
      </c>
      <c r="J406" s="141"/>
      <c r="K406" s="155" t="s">
        <v>14</v>
      </c>
      <c r="L406" s="156">
        <v>0</v>
      </c>
      <c r="M406" s="156">
        <v>0</v>
      </c>
      <c r="N406" s="156">
        <v>0</v>
      </c>
      <c r="O406" s="156">
        <v>6.469123130242678E-2</v>
      </c>
      <c r="P406" s="156">
        <v>0</v>
      </c>
      <c r="Q406" s="156">
        <v>0</v>
      </c>
      <c r="R406" s="157">
        <v>0</v>
      </c>
      <c r="S406" s="158">
        <f t="shared" si="166"/>
        <v>6.469123130242678E-2</v>
      </c>
      <c r="U406" s="203" t="s">
        <v>14</v>
      </c>
      <c r="V406" s="204">
        <v>0</v>
      </c>
      <c r="W406" s="204">
        <v>0</v>
      </c>
      <c r="X406" s="204">
        <v>0</v>
      </c>
      <c r="Y406" s="204">
        <v>0</v>
      </c>
      <c r="Z406" s="204">
        <v>0</v>
      </c>
      <c r="AA406" s="204">
        <v>0</v>
      </c>
      <c r="AB406" s="204">
        <v>0</v>
      </c>
      <c r="AC406" s="205">
        <v>6.469123130242678E-2</v>
      </c>
      <c r="AD406" s="204">
        <v>0</v>
      </c>
      <c r="AE406" s="204">
        <v>0</v>
      </c>
      <c r="AF406" s="204">
        <v>0</v>
      </c>
      <c r="AG406" s="204">
        <v>0</v>
      </c>
      <c r="AH406" s="204">
        <v>6.469123130242678E-2</v>
      </c>
      <c r="AI406" s="206">
        <f t="shared" si="167"/>
        <v>6.469123130242678E-2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32.073474822836324</v>
      </c>
      <c r="C407" s="148">
        <v>264.98044085424283</v>
      </c>
      <c r="D407" s="148">
        <v>181.85893571990317</v>
      </c>
      <c r="E407" s="148">
        <v>58.933338537587424</v>
      </c>
      <c r="F407" s="315"/>
      <c r="G407" s="148">
        <v>0</v>
      </c>
      <c r="H407" s="160">
        <v>0</v>
      </c>
      <c r="I407" s="146">
        <f t="shared" si="165"/>
        <v>537.84618993456979</v>
      </c>
      <c r="J407" s="141"/>
      <c r="K407" s="161" t="s">
        <v>136</v>
      </c>
      <c r="L407" s="148">
        <v>32.073474822836324</v>
      </c>
      <c r="M407" s="148">
        <v>264.98044085424283</v>
      </c>
      <c r="N407" s="148">
        <v>181.85893571990317</v>
      </c>
      <c r="O407" s="148">
        <v>58.933338537587424</v>
      </c>
      <c r="P407" s="148">
        <v>0</v>
      </c>
      <c r="Q407" s="148">
        <v>0</v>
      </c>
      <c r="R407" s="149">
        <v>0</v>
      </c>
      <c r="S407" s="150">
        <f t="shared" si="166"/>
        <v>537.84618993456979</v>
      </c>
      <c r="U407" s="207" t="s">
        <v>136</v>
      </c>
      <c r="V407" s="199">
        <v>32.073474822836324</v>
      </c>
      <c r="W407" s="199">
        <v>0</v>
      </c>
      <c r="X407" s="199">
        <v>0</v>
      </c>
      <c r="Y407" s="199">
        <v>264.98044085424283</v>
      </c>
      <c r="Z407" s="199">
        <v>181.85893571990317</v>
      </c>
      <c r="AA407" s="199">
        <v>58.933338537587424</v>
      </c>
      <c r="AB407" s="199">
        <v>0</v>
      </c>
      <c r="AC407" s="200">
        <v>0</v>
      </c>
      <c r="AD407" s="199">
        <v>0</v>
      </c>
      <c r="AE407" s="199">
        <v>0</v>
      </c>
      <c r="AF407" s="199">
        <v>0</v>
      </c>
      <c r="AG407" s="199">
        <v>0</v>
      </c>
      <c r="AH407" s="199">
        <v>0</v>
      </c>
      <c r="AI407" s="202">
        <f t="shared" si="167"/>
        <v>537.84618993456979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18.280584000799784</v>
      </c>
      <c r="C408" s="152">
        <v>2.1473964401906898</v>
      </c>
      <c r="D408" s="152">
        <v>12.641672106609054</v>
      </c>
      <c r="E408" s="152">
        <v>276.86319356070396</v>
      </c>
      <c r="F408" s="315"/>
      <c r="G408" s="152">
        <v>40.839750371186213</v>
      </c>
      <c r="H408" s="153">
        <v>0</v>
      </c>
      <c r="I408" s="154">
        <f t="shared" si="165"/>
        <v>350.77259647948966</v>
      </c>
      <c r="J408" s="141"/>
      <c r="K408" s="155" t="s">
        <v>21</v>
      </c>
      <c r="L408" s="156">
        <v>18.280584000799784</v>
      </c>
      <c r="M408" s="156">
        <v>2.1473964401906898</v>
      </c>
      <c r="N408" s="156">
        <v>12.641672106609054</v>
      </c>
      <c r="O408" s="156">
        <v>276.86319356070396</v>
      </c>
      <c r="P408" s="156">
        <v>0.50061692237317479</v>
      </c>
      <c r="Q408" s="156">
        <v>40.839750371186213</v>
      </c>
      <c r="R408" s="157">
        <v>0</v>
      </c>
      <c r="S408" s="158">
        <f t="shared" si="166"/>
        <v>351.27321340186285</v>
      </c>
      <c r="U408" s="203" t="s">
        <v>21</v>
      </c>
      <c r="V408" s="204">
        <v>4.6148827994714265</v>
      </c>
      <c r="W408" s="204">
        <v>9.9162311070919724</v>
      </c>
      <c r="X408" s="204">
        <v>40.839750371186213</v>
      </c>
      <c r="Y408" s="204">
        <v>2.1473964401906898</v>
      </c>
      <c r="Z408" s="204">
        <v>12.641672106609054</v>
      </c>
      <c r="AA408" s="204">
        <v>276.4115548953863</v>
      </c>
      <c r="AB408" s="204">
        <v>0.50061692237317479</v>
      </c>
      <c r="AC408" s="205">
        <v>4.201108759554061</v>
      </c>
      <c r="AD408" s="204">
        <v>3.749470094236385</v>
      </c>
      <c r="AE408" s="204">
        <v>0</v>
      </c>
      <c r="AF408" s="204">
        <v>0</v>
      </c>
      <c r="AG408" s="204">
        <v>0</v>
      </c>
      <c r="AH408" s="204">
        <v>0.45163866531767627</v>
      </c>
      <c r="AI408" s="206">
        <f t="shared" si="167"/>
        <v>351.2732134018629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1.6554487794857689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1.6554487794857689</v>
      </c>
      <c r="J409" s="141"/>
      <c r="K409" s="161" t="s">
        <v>20</v>
      </c>
      <c r="L409" s="148">
        <v>1.6554487794857689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1.6554487794857689</v>
      </c>
      <c r="U409" s="207" t="s">
        <v>20</v>
      </c>
      <c r="V409" s="199">
        <v>1.6554487794857689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</v>
      </c>
      <c r="AD409" s="199">
        <v>0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1.6554487794857689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0.42856516112251797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0.42856516112251797</v>
      </c>
      <c r="J411" s="141"/>
      <c r="K411" s="161" t="s">
        <v>18</v>
      </c>
      <c r="L411" s="148">
        <v>0.42856516112251797</v>
      </c>
      <c r="M411" s="148">
        <v>0</v>
      </c>
      <c r="N411" s="148">
        <v>0</v>
      </c>
      <c r="O411" s="148">
        <v>0</v>
      </c>
      <c r="P411" s="148">
        <v>0.38492114157226431</v>
      </c>
      <c r="Q411" s="148">
        <v>0</v>
      </c>
      <c r="R411" s="149">
        <v>0</v>
      </c>
      <c r="S411" s="150">
        <f t="shared" si="166"/>
        <v>0.81348630269478228</v>
      </c>
      <c r="U411" s="207" t="s">
        <v>18</v>
      </c>
      <c r="V411" s="199">
        <v>0.42856516112251797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0.38492114157226431</v>
      </c>
      <c r="AC411" s="200">
        <v>0</v>
      </c>
      <c r="AD411" s="199">
        <v>0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0.81348630269478228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2.6000036359814338E-3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2.6000036359814338E-3</v>
      </c>
      <c r="J413" s="141"/>
      <c r="K413" s="163" t="s">
        <v>60</v>
      </c>
      <c r="L413" s="148">
        <v>2.6000036359814338E-3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2.6000036359814338E-3</v>
      </c>
      <c r="U413" s="208" t="s">
        <v>58</v>
      </c>
      <c r="V413" s="199">
        <v>2.6000036359814338E-3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2.6000036359814338E-3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2.6000036359814338E-3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2.6000036359814338E-3</v>
      </c>
      <c r="J414" s="141"/>
      <c r="K414" s="168" t="s">
        <v>19</v>
      </c>
      <c r="L414" s="169">
        <v>2.6000036359814338E-3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2.6000036359814338E-3</v>
      </c>
      <c r="U414" s="209" t="s">
        <v>62</v>
      </c>
      <c r="V414" s="210">
        <v>2.6000036359814338E-3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2.6000036359814338E-3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60.367271895513262</v>
      </c>
      <c r="C418" s="187">
        <f t="shared" ref="C418:I418" si="169">SUM(C397:C413)</f>
        <v>267.55036390038407</v>
      </c>
      <c r="D418" s="187">
        <f t="shared" si="169"/>
        <v>197.06956959069177</v>
      </c>
      <c r="E418" s="187">
        <f t="shared" si="169"/>
        <v>336.60428831048716</v>
      </c>
      <c r="F418" s="187">
        <f t="shared" si="169"/>
        <v>0</v>
      </c>
      <c r="G418" s="187">
        <f t="shared" si="169"/>
        <v>40.839750371186213</v>
      </c>
      <c r="H418" s="189">
        <f t="shared" si="169"/>
        <v>0</v>
      </c>
      <c r="I418" s="146">
        <f t="shared" si="169"/>
        <v>902.43124406826257</v>
      </c>
      <c r="J418" s="141"/>
      <c r="K418" s="188" t="s">
        <v>22</v>
      </c>
      <c r="L418" s="187">
        <f>SUM(L397:L413)</f>
        <v>60.367271895513262</v>
      </c>
      <c r="M418" s="187">
        <f t="shared" ref="M418:S418" si="170">SUM(M397:M413)</f>
        <v>267.55036390038407</v>
      </c>
      <c r="N418" s="187">
        <f t="shared" si="170"/>
        <v>197.06956959069177</v>
      </c>
      <c r="O418" s="187">
        <f t="shared" si="170"/>
        <v>336.60428831048716</v>
      </c>
      <c r="P418" s="187">
        <f t="shared" si="170"/>
        <v>11.900701075017901</v>
      </c>
      <c r="Q418" s="187">
        <f t="shared" si="170"/>
        <v>40.839750371186213</v>
      </c>
      <c r="R418" s="189">
        <f t="shared" si="170"/>
        <v>0</v>
      </c>
      <c r="S418" s="190">
        <f t="shared" si="170"/>
        <v>914.33194514328045</v>
      </c>
      <c r="T418" s="133" t="str">
        <f>IF(ABS(S418-AI418)&gt;0.01,S418-AI418,"")</f>
        <v/>
      </c>
      <c r="U418" s="216" t="s">
        <v>59</v>
      </c>
      <c r="V418" s="217">
        <f>SUM(V397:V413)</f>
        <v>46.701570694184902</v>
      </c>
      <c r="W418" s="217">
        <f t="shared" ref="W418:AH418" si="171">SUM(W397:W413)</f>
        <v>9.9162311070919724</v>
      </c>
      <c r="X418" s="217">
        <f t="shared" si="171"/>
        <v>40.839750371186213</v>
      </c>
      <c r="Y418" s="217">
        <f t="shared" si="171"/>
        <v>267.55036390038407</v>
      </c>
      <c r="Z418" s="217">
        <f t="shared" si="171"/>
        <v>197.06956959069177</v>
      </c>
      <c r="AA418" s="217">
        <f t="shared" si="171"/>
        <v>336.08795841386706</v>
      </c>
      <c r="AB418" s="217">
        <f t="shared" si="171"/>
        <v>11.900701075017901</v>
      </c>
      <c r="AC418" s="217">
        <f t="shared" si="171"/>
        <v>4.2657999908564879</v>
      </c>
      <c r="AD418" s="218">
        <f t="shared" si="171"/>
        <v>3.749470094236385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0.51632989662010309</v>
      </c>
      <c r="AI418" s="219">
        <f>SUM(V418:AC418)</f>
        <v>914.33194514328034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6.6894040174596284E-2</v>
      </c>
      <c r="C419" s="125">
        <f t="shared" ref="C419:H419" si="172">IF($I418=0,"-",C418/$I418)</f>
        <v>0.29647728362577147</v>
      </c>
      <c r="D419" s="125">
        <f t="shared" si="172"/>
        <v>0.2183762706422705</v>
      </c>
      <c r="E419" s="125">
        <f t="shared" si="172"/>
        <v>0.37299715687262419</v>
      </c>
      <c r="F419" s="125">
        <f t="shared" si="172"/>
        <v>0</v>
      </c>
      <c r="G419" s="125">
        <f t="shared" si="172"/>
        <v>4.5255248684737438E-2</v>
      </c>
      <c r="H419" s="126">
        <f t="shared" si="172"/>
        <v>0</v>
      </c>
      <c r="I419" s="127">
        <f>SUM(B419:H419)</f>
        <v>0.99999999999999989</v>
      </c>
      <c r="J419" s="133"/>
      <c r="K419" s="49" t="s">
        <v>108</v>
      </c>
      <c r="L419" s="102">
        <f t="shared" ref="L419:R419" si="173">IF($S418=0,"-",L418/$S418)</f>
        <v>6.6023365164227535E-2</v>
      </c>
      <c r="M419" s="102">
        <f t="shared" si="173"/>
        <v>0.29261841426579227</v>
      </c>
      <c r="N419" s="102">
        <f t="shared" si="173"/>
        <v>0.2155339432658781</v>
      </c>
      <c r="O419" s="102">
        <f t="shared" si="173"/>
        <v>0.36814232522274998</v>
      </c>
      <c r="P419" s="102">
        <f t="shared" si="173"/>
        <v>1.3015733660222274E-2</v>
      </c>
      <c r="Q419" s="102">
        <f t="shared" si="173"/>
        <v>4.4666218421129777E-2</v>
      </c>
      <c r="R419" s="103">
        <f t="shared" si="173"/>
        <v>0</v>
      </c>
      <c r="S419" s="104">
        <f>SUM(L419:R419)</f>
        <v>1</v>
      </c>
      <c r="U419" s="77" t="s">
        <v>108</v>
      </c>
      <c r="V419" s="78">
        <f>+V418/$AI418</f>
        <v>5.107726022507781E-2</v>
      </c>
      <c r="W419" s="78">
        <f t="shared" ref="W419:AH419" si="174">+W418/$AI418</f>
        <v>1.0845329379296761E-2</v>
      </c>
      <c r="X419" s="78">
        <f t="shared" si="174"/>
        <v>4.4666218421129784E-2</v>
      </c>
      <c r="Y419" s="78">
        <f t="shared" si="174"/>
        <v>0.29261841426579227</v>
      </c>
      <c r="Z419" s="78">
        <f t="shared" si="174"/>
        <v>0.21553394326587813</v>
      </c>
      <c r="AA419" s="78">
        <f t="shared" si="174"/>
        <v>0.36757761795274518</v>
      </c>
      <c r="AB419" s="78">
        <f t="shared" si="174"/>
        <v>1.3015733660222276E-2</v>
      </c>
      <c r="AC419" s="78">
        <f t="shared" si="174"/>
        <v>4.6654828298578321E-3</v>
      </c>
      <c r="AD419" s="78">
        <f t="shared" si="174"/>
        <v>4.1007755598529644E-3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5.6470727000486863E-4</v>
      </c>
      <c r="AI419" s="79">
        <f>SUM(V419:AC419)</f>
        <v>0.99999999999999989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6.0401775614481705</v>
      </c>
      <c r="C427" s="148">
        <v>0</v>
      </c>
      <c r="D427" s="148">
        <v>1.8779644105043944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7.918141971952565</v>
      </c>
      <c r="J427" s="141"/>
      <c r="K427" s="161" t="s">
        <v>13</v>
      </c>
      <c r="L427" s="148">
        <v>6.0401775614481705</v>
      </c>
      <c r="M427" s="148">
        <v>0</v>
      </c>
      <c r="N427" s="148">
        <v>1.8779644105043944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7.918141971952565</v>
      </c>
      <c r="U427" s="207" t="s">
        <v>13</v>
      </c>
      <c r="V427" s="199">
        <v>6.0401775614481705</v>
      </c>
      <c r="W427" s="199">
        <v>0</v>
      </c>
      <c r="X427" s="199">
        <v>0</v>
      </c>
      <c r="Y427" s="199">
        <v>0</v>
      </c>
      <c r="Z427" s="199">
        <v>1.8779644105043944</v>
      </c>
      <c r="AA427" s="199">
        <v>0</v>
      </c>
      <c r="AB427" s="199">
        <v>0</v>
      </c>
      <c r="AC427" s="200">
        <v>0</v>
      </c>
      <c r="AD427" s="201">
        <v>0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7.918141971952565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0.35402247545940707</v>
      </c>
      <c r="C428" s="152">
        <v>0</v>
      </c>
      <c r="D428" s="152">
        <v>0</v>
      </c>
      <c r="E428" s="152">
        <v>0</v>
      </c>
      <c r="F428" s="315"/>
      <c r="G428" s="152">
        <v>0</v>
      </c>
      <c r="H428" s="153">
        <v>0</v>
      </c>
      <c r="I428" s="154">
        <f t="shared" si="175"/>
        <v>0.35402247545940707</v>
      </c>
      <c r="J428" s="141"/>
      <c r="K428" s="155" t="s">
        <v>12</v>
      </c>
      <c r="L428" s="156">
        <v>0.35402247545940707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0.35402247545940707</v>
      </c>
      <c r="U428" s="203" t="s">
        <v>53</v>
      </c>
      <c r="V428" s="204">
        <v>0.300919104140496</v>
      </c>
      <c r="W428" s="204">
        <v>0</v>
      </c>
      <c r="X428" s="204">
        <v>0</v>
      </c>
      <c r="Y428" s="204">
        <v>0</v>
      </c>
      <c r="Z428" s="204">
        <v>0</v>
      </c>
      <c r="AA428" s="204">
        <v>0</v>
      </c>
      <c r="AB428" s="204">
        <v>0</v>
      </c>
      <c r="AC428" s="205">
        <v>5.3103371318911061E-2</v>
      </c>
      <c r="AD428" s="204">
        <v>5.3103371318911061E-2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0.35402247545940707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1.0859377186697117</v>
      </c>
      <c r="F429" s="315"/>
      <c r="G429" s="148">
        <v>0</v>
      </c>
      <c r="H429" s="160">
        <v>0</v>
      </c>
      <c r="I429" s="146">
        <f t="shared" si="175"/>
        <v>1.0859377186697117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1.0859377186697117</v>
      </c>
      <c r="P429" s="148">
        <v>38.664463348242862</v>
      </c>
      <c r="Q429" s="148">
        <v>0</v>
      </c>
      <c r="R429" s="149">
        <v>0</v>
      </c>
      <c r="S429" s="150">
        <f t="shared" si="176"/>
        <v>39.750401066912573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2.977644968487949E-2</v>
      </c>
      <c r="AB429" s="199">
        <v>38.664463348242862</v>
      </c>
      <c r="AC429" s="200">
        <v>1.0561612689848321</v>
      </c>
      <c r="AD429" s="199">
        <v>0</v>
      </c>
      <c r="AE429" s="199">
        <v>0</v>
      </c>
      <c r="AF429" s="199">
        <v>0</v>
      </c>
      <c r="AG429" s="199">
        <v>0</v>
      </c>
      <c r="AH429" s="199">
        <v>1.0561612689848321</v>
      </c>
      <c r="AI429" s="202">
        <f t="shared" si="177"/>
        <v>39.750401066912573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0.52571704240936445</v>
      </c>
      <c r="Q430" s="156">
        <v>0</v>
      </c>
      <c r="R430" s="157">
        <v>0</v>
      </c>
      <c r="S430" s="158">
        <f t="shared" si="176"/>
        <v>0.52571704240936445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0.52571704240936445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0.52571704240936445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8.2590133650853464E-2</v>
      </c>
      <c r="C432" s="152">
        <v>0</v>
      </c>
      <c r="D432" s="152">
        <v>1.082080914705545</v>
      </c>
      <c r="E432" s="152">
        <v>0.1042137322794411</v>
      </c>
      <c r="F432" s="315"/>
      <c r="G432" s="152">
        <v>0</v>
      </c>
      <c r="H432" s="153">
        <v>0</v>
      </c>
      <c r="I432" s="154">
        <f t="shared" si="175"/>
        <v>1.2688847806358396</v>
      </c>
      <c r="J432" s="141"/>
      <c r="K432" s="155" t="s">
        <v>14</v>
      </c>
      <c r="L432" s="156">
        <v>8.2590133650853464E-2</v>
      </c>
      <c r="M432" s="156">
        <v>0</v>
      </c>
      <c r="N432" s="156">
        <v>1.082080914705545</v>
      </c>
      <c r="O432" s="156">
        <v>0.1042137322794411</v>
      </c>
      <c r="P432" s="156">
        <v>3.5057988165680481E-2</v>
      </c>
      <c r="Q432" s="156">
        <v>0</v>
      </c>
      <c r="R432" s="157">
        <v>0</v>
      </c>
      <c r="S432" s="158">
        <f t="shared" si="176"/>
        <v>1.3039427688015202</v>
      </c>
      <c r="U432" s="203" t="s">
        <v>14</v>
      </c>
      <c r="V432" s="204">
        <v>8.2590133650853464E-2</v>
      </c>
      <c r="W432" s="204">
        <v>0</v>
      </c>
      <c r="X432" s="204">
        <v>0</v>
      </c>
      <c r="Y432" s="204">
        <v>0</v>
      </c>
      <c r="Z432" s="204">
        <v>1.082080914705545</v>
      </c>
      <c r="AA432" s="204">
        <v>7.5081939682594074E-3</v>
      </c>
      <c r="AB432" s="204">
        <v>3.5057988165680481E-2</v>
      </c>
      <c r="AC432" s="205">
        <v>9.6705538311181685E-2</v>
      </c>
      <c r="AD432" s="204">
        <v>0</v>
      </c>
      <c r="AE432" s="204">
        <v>0</v>
      </c>
      <c r="AF432" s="204">
        <v>0</v>
      </c>
      <c r="AG432" s="204">
        <v>0</v>
      </c>
      <c r="AH432" s="204">
        <v>9.6705538311181685E-2</v>
      </c>
      <c r="AI432" s="206">
        <f t="shared" si="177"/>
        <v>1.3039427688015199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29.746505798614837</v>
      </c>
      <c r="C433" s="148">
        <v>22.007600689665338</v>
      </c>
      <c r="D433" s="148">
        <v>44.99838297021688</v>
      </c>
      <c r="E433" s="148">
        <v>5.6374356567223334</v>
      </c>
      <c r="F433" s="315"/>
      <c r="G433" s="148">
        <v>0</v>
      </c>
      <c r="H433" s="160">
        <v>0</v>
      </c>
      <c r="I433" s="146">
        <f t="shared" si="175"/>
        <v>102.38992511521938</v>
      </c>
      <c r="J433" s="141"/>
      <c r="K433" s="161" t="s">
        <v>136</v>
      </c>
      <c r="L433" s="148">
        <v>29.746505798614837</v>
      </c>
      <c r="M433" s="148">
        <v>22.007600689665338</v>
      </c>
      <c r="N433" s="148">
        <v>44.99838297021688</v>
      </c>
      <c r="O433" s="148">
        <v>5.6374356567223334</v>
      </c>
      <c r="P433" s="148">
        <v>0</v>
      </c>
      <c r="Q433" s="148">
        <v>0</v>
      </c>
      <c r="R433" s="149">
        <v>0</v>
      </c>
      <c r="S433" s="150">
        <f t="shared" si="176"/>
        <v>102.38992511521938</v>
      </c>
      <c r="U433" s="207" t="s">
        <v>136</v>
      </c>
      <c r="V433" s="199">
        <v>28.590190871298496</v>
      </c>
      <c r="W433" s="199">
        <v>1.1454244266158558</v>
      </c>
      <c r="X433" s="199">
        <v>0</v>
      </c>
      <c r="Y433" s="199">
        <v>22.007600689665338</v>
      </c>
      <c r="Z433" s="199">
        <v>41.084913574381538</v>
      </c>
      <c r="AA433" s="199">
        <v>5.6374356567223334</v>
      </c>
      <c r="AB433" s="199">
        <v>0</v>
      </c>
      <c r="AC433" s="200">
        <v>3.9243598965358317</v>
      </c>
      <c r="AD433" s="199">
        <v>1.0890500700486369E-2</v>
      </c>
      <c r="AE433" s="199">
        <v>0</v>
      </c>
      <c r="AF433" s="199">
        <v>0</v>
      </c>
      <c r="AG433" s="199">
        <v>3.9134693958353415</v>
      </c>
      <c r="AH433" s="199">
        <v>0</v>
      </c>
      <c r="AI433" s="202">
        <f t="shared" si="177"/>
        <v>102.38992511521938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17.867968894340788</v>
      </c>
      <c r="C434" s="152">
        <v>2.7660790297740556</v>
      </c>
      <c r="D434" s="152">
        <v>23.524506346540342</v>
      </c>
      <c r="E434" s="152">
        <v>217.30898503141677</v>
      </c>
      <c r="F434" s="315"/>
      <c r="G434" s="152">
        <v>24.760863587282401</v>
      </c>
      <c r="H434" s="153">
        <v>0</v>
      </c>
      <c r="I434" s="154">
        <f t="shared" si="175"/>
        <v>286.22840288935436</v>
      </c>
      <c r="J434" s="141"/>
      <c r="K434" s="155" t="s">
        <v>21</v>
      </c>
      <c r="L434" s="156">
        <v>17.867968894340788</v>
      </c>
      <c r="M434" s="156">
        <v>2.7660790297740556</v>
      </c>
      <c r="N434" s="156">
        <v>23.524506346540342</v>
      </c>
      <c r="O434" s="156">
        <v>217.30898503141677</v>
      </c>
      <c r="P434" s="156">
        <v>1.3217830220801572</v>
      </c>
      <c r="Q434" s="156">
        <v>24.760863587282401</v>
      </c>
      <c r="R434" s="157">
        <v>0</v>
      </c>
      <c r="S434" s="158">
        <f t="shared" si="176"/>
        <v>287.55018591143454</v>
      </c>
      <c r="U434" s="203" t="s">
        <v>21</v>
      </c>
      <c r="V434" s="204">
        <v>3.079194399041008</v>
      </c>
      <c r="W434" s="204">
        <v>14.78877449529978</v>
      </c>
      <c r="X434" s="204">
        <v>24.760863587282401</v>
      </c>
      <c r="Y434" s="204">
        <v>2.7660790297740556</v>
      </c>
      <c r="Z434" s="204">
        <v>23.448527039069571</v>
      </c>
      <c r="AA434" s="204">
        <v>216.65949702686601</v>
      </c>
      <c r="AB434" s="204">
        <v>1.3217830220801572</v>
      </c>
      <c r="AC434" s="205">
        <v>0.72546731202152703</v>
      </c>
      <c r="AD434" s="204">
        <v>0</v>
      </c>
      <c r="AE434" s="204">
        <v>1.0780619515574711E-2</v>
      </c>
      <c r="AF434" s="204">
        <v>0</v>
      </c>
      <c r="AG434" s="204">
        <v>7.597930747076917E-2</v>
      </c>
      <c r="AH434" s="204">
        <v>0.63870738503518321</v>
      </c>
      <c r="AI434" s="206">
        <f t="shared" si="177"/>
        <v>287.55018591143454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8.8772894811737029</v>
      </c>
      <c r="C435" s="148">
        <v>0.71800181620471804</v>
      </c>
      <c r="D435" s="148">
        <v>10.893997890064769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20.489289187443191</v>
      </c>
      <c r="J435" s="141"/>
      <c r="K435" s="161" t="s">
        <v>20</v>
      </c>
      <c r="L435" s="148">
        <v>8.8772894811737029</v>
      </c>
      <c r="M435" s="148">
        <v>0.71800181620471804</v>
      </c>
      <c r="N435" s="148">
        <v>10.893997890064769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20.489289187443191</v>
      </c>
      <c r="U435" s="207" t="s">
        <v>20</v>
      </c>
      <c r="V435" s="199">
        <v>8.8505605992544893</v>
      </c>
      <c r="W435" s="199">
        <v>0</v>
      </c>
      <c r="X435" s="199">
        <v>0</v>
      </c>
      <c r="Y435" s="199">
        <v>0.71800181620471804</v>
      </c>
      <c r="Z435" s="199">
        <v>10.123426102066391</v>
      </c>
      <c r="AA435" s="199">
        <v>0</v>
      </c>
      <c r="AB435" s="199">
        <v>0</v>
      </c>
      <c r="AC435" s="200">
        <v>0.79730066991758997</v>
      </c>
      <c r="AD435" s="199">
        <v>2.6728881919212882E-2</v>
      </c>
      <c r="AE435" s="199">
        <v>0</v>
      </c>
      <c r="AF435" s="199">
        <v>0</v>
      </c>
      <c r="AG435" s="199">
        <v>0.77057178799837844</v>
      </c>
      <c r="AH435" s="199">
        <v>0</v>
      </c>
      <c r="AI435" s="202">
        <f t="shared" si="177"/>
        <v>20.489289187443188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1.148374748747631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1.148374748747631</v>
      </c>
      <c r="J436" s="141"/>
      <c r="K436" s="155" t="s">
        <v>56</v>
      </c>
      <c r="L436" s="156">
        <v>1.148374748747631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1.148374748747631</v>
      </c>
      <c r="U436" s="203" t="s">
        <v>56</v>
      </c>
      <c r="V436" s="204">
        <v>1.148374748747631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1.148374748747631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21.439821933508217</v>
      </c>
      <c r="C437" s="148">
        <v>0</v>
      </c>
      <c r="D437" s="148">
        <v>0</v>
      </c>
      <c r="E437" s="148">
        <v>2.6528463584770273E-2</v>
      </c>
      <c r="F437" s="315"/>
      <c r="G437" s="148">
        <v>0</v>
      </c>
      <c r="H437" s="160">
        <v>0</v>
      </c>
      <c r="I437" s="146">
        <f t="shared" si="175"/>
        <v>21.466350397092988</v>
      </c>
      <c r="J437" s="141"/>
      <c r="K437" s="161" t="s">
        <v>18</v>
      </c>
      <c r="L437" s="148">
        <v>21.439821933508217</v>
      </c>
      <c r="M437" s="148">
        <v>0</v>
      </c>
      <c r="N437" s="148">
        <v>0</v>
      </c>
      <c r="O437" s="148">
        <v>2.6528463584770273E-2</v>
      </c>
      <c r="P437" s="148">
        <v>2.314639879260481</v>
      </c>
      <c r="Q437" s="148">
        <v>0</v>
      </c>
      <c r="R437" s="149">
        <v>0</v>
      </c>
      <c r="S437" s="150">
        <f t="shared" si="176"/>
        <v>23.780990276353471</v>
      </c>
      <c r="U437" s="207" t="s">
        <v>18</v>
      </c>
      <c r="V437" s="199">
        <v>21.439821933508217</v>
      </c>
      <c r="W437" s="199">
        <v>0</v>
      </c>
      <c r="X437" s="199">
        <v>0</v>
      </c>
      <c r="Y437" s="199">
        <v>0</v>
      </c>
      <c r="Z437" s="199">
        <v>0</v>
      </c>
      <c r="AA437" s="199">
        <v>0</v>
      </c>
      <c r="AB437" s="199">
        <v>2.314639879260481</v>
      </c>
      <c r="AC437" s="200">
        <v>2.6528463584770273E-2</v>
      </c>
      <c r="AD437" s="199">
        <v>0</v>
      </c>
      <c r="AE437" s="199">
        <v>0</v>
      </c>
      <c r="AF437" s="199">
        <v>0</v>
      </c>
      <c r="AG437" s="199">
        <v>0</v>
      </c>
      <c r="AH437" s="199">
        <v>2.6528463584770273E-2</v>
      </c>
      <c r="AI437" s="202">
        <f t="shared" si="177"/>
        <v>23.780990276353467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5.2024533335161935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5.2024533335161935</v>
      </c>
      <c r="J438" s="141"/>
      <c r="K438" s="155" t="s">
        <v>17</v>
      </c>
      <c r="L438" s="156">
        <v>5.2024533335161935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5.2024533335161935</v>
      </c>
      <c r="U438" s="203" t="s">
        <v>57</v>
      </c>
      <c r="V438" s="204">
        <v>5.2024533335161935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5.2024533335161935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0.2456599637792343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0.2456599637792343</v>
      </c>
      <c r="J439" s="141"/>
      <c r="K439" s="163" t="s">
        <v>60</v>
      </c>
      <c r="L439" s="148">
        <v>0.2456599637792343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0.2456599637792343</v>
      </c>
      <c r="U439" s="208" t="s">
        <v>58</v>
      </c>
      <c r="V439" s="199">
        <v>0.2456599637792343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0.2456599637792343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0.2456599637792343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0.2456599637792343</v>
      </c>
      <c r="J440" s="141"/>
      <c r="K440" s="168" t="s">
        <v>19</v>
      </c>
      <c r="L440" s="169">
        <v>0.2456599637792343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0.2456599637792343</v>
      </c>
      <c r="U440" s="209" t="s">
        <v>62</v>
      </c>
      <c r="V440" s="210">
        <v>0.2456599637792343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0.2456599637792343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91.004864324239023</v>
      </c>
      <c r="C444" s="187">
        <f t="shared" ref="C444:I444" si="179">SUM(C423:C439)</f>
        <v>25.491681535644112</v>
      </c>
      <c r="D444" s="187">
        <f t="shared" si="179"/>
        <v>82.37693253203193</v>
      </c>
      <c r="E444" s="187">
        <f t="shared" si="179"/>
        <v>224.16310060267304</v>
      </c>
      <c r="F444" s="187">
        <f t="shared" si="179"/>
        <v>0</v>
      </c>
      <c r="G444" s="187">
        <f t="shared" si="179"/>
        <v>24.760863587282401</v>
      </c>
      <c r="H444" s="189">
        <f t="shared" si="179"/>
        <v>0</v>
      </c>
      <c r="I444" s="146">
        <f t="shared" si="179"/>
        <v>447.79744258187054</v>
      </c>
      <c r="J444" s="141"/>
      <c r="K444" s="188" t="s">
        <v>22</v>
      </c>
      <c r="L444" s="187">
        <f>SUM(L423:L439)</f>
        <v>91.004864324239023</v>
      </c>
      <c r="M444" s="187">
        <f t="shared" ref="M444:S444" si="180">SUM(M423:M439)</f>
        <v>25.491681535644112</v>
      </c>
      <c r="N444" s="187">
        <f t="shared" si="180"/>
        <v>82.37693253203193</v>
      </c>
      <c r="O444" s="187">
        <f t="shared" si="180"/>
        <v>224.16310060267304</v>
      </c>
      <c r="P444" s="187">
        <f t="shared" si="180"/>
        <v>42.861661280158543</v>
      </c>
      <c r="Q444" s="187">
        <f t="shared" si="180"/>
        <v>24.760863587282401</v>
      </c>
      <c r="R444" s="189">
        <f t="shared" si="180"/>
        <v>0</v>
      </c>
      <c r="S444" s="190">
        <f t="shared" si="180"/>
        <v>490.6591038620291</v>
      </c>
      <c r="T444" s="133" t="str">
        <f>IF(ABS(S444-AI444)&gt;0.01,S444-AI444,"")</f>
        <v/>
      </c>
      <c r="U444" s="216" t="s">
        <v>59</v>
      </c>
      <c r="V444" s="217">
        <f>SUM(V423:V439)</f>
        <v>74.979942648384778</v>
      </c>
      <c r="W444" s="217">
        <f t="shared" ref="W444:AH444" si="181">SUM(W423:W439)</f>
        <v>15.934198921915636</v>
      </c>
      <c r="X444" s="217">
        <f t="shared" si="181"/>
        <v>24.760863587282401</v>
      </c>
      <c r="Y444" s="217">
        <f t="shared" si="181"/>
        <v>25.491681535644112</v>
      </c>
      <c r="Z444" s="217">
        <f t="shared" si="181"/>
        <v>77.616912040727442</v>
      </c>
      <c r="AA444" s="217">
        <f t="shared" si="181"/>
        <v>222.33421732724148</v>
      </c>
      <c r="AB444" s="217">
        <f t="shared" si="181"/>
        <v>42.861661280158543</v>
      </c>
      <c r="AC444" s="217">
        <f t="shared" si="181"/>
        <v>6.6796265206746437</v>
      </c>
      <c r="AD444" s="218">
        <f t="shared" si="181"/>
        <v>9.0722753938610318E-2</v>
      </c>
      <c r="AE444" s="218">
        <f t="shared" si="181"/>
        <v>1.0780619515574711E-2</v>
      </c>
      <c r="AF444" s="218">
        <f t="shared" si="181"/>
        <v>0</v>
      </c>
      <c r="AG444" s="218">
        <f t="shared" si="181"/>
        <v>4.7600204913044895</v>
      </c>
      <c r="AH444" s="218">
        <f t="shared" si="181"/>
        <v>1.8181026559159672</v>
      </c>
      <c r="AI444" s="219">
        <f>SUM(V444:AC444)</f>
        <v>490.65910386202904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0.20322774466850749</v>
      </c>
      <c r="C445" s="125">
        <f t="shared" ref="C445:H445" si="182">IF($I444=0,"-",C444/$I444)</f>
        <v>5.6926813580413613E-2</v>
      </c>
      <c r="D445" s="125">
        <f t="shared" si="182"/>
        <v>0.18396025680064262</v>
      </c>
      <c r="E445" s="125">
        <f t="shared" si="182"/>
        <v>0.50059039933371086</v>
      </c>
      <c r="F445" s="125">
        <f t="shared" si="182"/>
        <v>0</v>
      </c>
      <c r="G445" s="125">
        <f t="shared" si="182"/>
        <v>5.529478561672533E-2</v>
      </c>
      <c r="H445" s="126">
        <f t="shared" si="182"/>
        <v>0</v>
      </c>
      <c r="I445" s="127">
        <f>SUM(B445:H445)</f>
        <v>0.99999999999999989</v>
      </c>
      <c r="J445" s="133"/>
      <c r="K445" s="49" t="s">
        <v>108</v>
      </c>
      <c r="L445" s="102">
        <f t="shared" ref="L445:R445" si="183">IF($S444=0,"-",L444/$S444)</f>
        <v>0.18547472900824671</v>
      </c>
      <c r="M445" s="102">
        <f t="shared" si="183"/>
        <v>5.1953956086815516E-2</v>
      </c>
      <c r="N445" s="102">
        <f t="shared" si="183"/>
        <v>0.16789035785463774</v>
      </c>
      <c r="O445" s="102">
        <f t="shared" si="183"/>
        <v>0.45686118699981687</v>
      </c>
      <c r="P445" s="102">
        <f t="shared" si="183"/>
        <v>8.7355275674679073E-2</v>
      </c>
      <c r="Q445" s="102">
        <f t="shared" si="183"/>
        <v>5.0464494375804005E-2</v>
      </c>
      <c r="R445" s="103">
        <f t="shared" si="183"/>
        <v>0</v>
      </c>
      <c r="S445" s="104">
        <f>SUM(L445:R445)</f>
        <v>1</v>
      </c>
      <c r="U445" s="77" t="s">
        <v>108</v>
      </c>
      <c r="V445" s="78">
        <f>+V444/$AI444</f>
        <v>0.15281473849809332</v>
      </c>
      <c r="W445" s="78">
        <f t="shared" ref="W445:AH445" si="184">+W444/$AI444</f>
        <v>3.2475090743238823E-2</v>
      </c>
      <c r="X445" s="78">
        <f t="shared" si="184"/>
        <v>5.0464494375804012E-2</v>
      </c>
      <c r="Y445" s="78">
        <f t="shared" si="184"/>
        <v>5.1953956086815523E-2</v>
      </c>
      <c r="Z445" s="78">
        <f t="shared" si="184"/>
        <v>0.15818907960699521</v>
      </c>
      <c r="AA445" s="78">
        <f t="shared" si="184"/>
        <v>0.45313378591618014</v>
      </c>
      <c r="AB445" s="78">
        <f t="shared" si="184"/>
        <v>8.7355275674679086E-2</v>
      </c>
      <c r="AC445" s="78">
        <f t="shared" si="184"/>
        <v>1.361357909819385E-2</v>
      </c>
      <c r="AD445" s="78">
        <f t="shared" si="184"/>
        <v>1.8489976691458908E-4</v>
      </c>
      <c r="AE445" s="78">
        <f t="shared" si="184"/>
        <v>2.1971709952427928E-5</v>
      </c>
      <c r="AF445" s="78">
        <f t="shared" si="184"/>
        <v>0</v>
      </c>
      <c r="AG445" s="78">
        <f t="shared" si="184"/>
        <v>9.7012782476425512E-3</v>
      </c>
      <c r="AH445" s="78">
        <f t="shared" si="184"/>
        <v>3.7054293736842776E-3</v>
      </c>
      <c r="AI445" s="79">
        <f>SUM(V445:AC445)</f>
        <v>0.99999999999999989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0.2789665880119433</v>
      </c>
      <c r="G449" s="325"/>
      <c r="H449" s="327"/>
      <c r="I449" s="146">
        <f>SUM(B449:H449)</f>
        <v>0.2789665880119433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183.50758069252322</v>
      </c>
      <c r="G455" s="328"/>
      <c r="H455" s="330"/>
      <c r="I455" s="146">
        <f t="shared" si="185"/>
        <v>183.50758069252322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530.94485749935222</v>
      </c>
      <c r="G460" s="328"/>
      <c r="H460" s="330"/>
      <c r="I460" s="154">
        <f t="shared" si="185"/>
        <v>530.94485749935222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0</v>
      </c>
      <c r="G462" s="328"/>
      <c r="H462" s="330"/>
      <c r="I462" s="154">
        <f t="shared" si="185"/>
        <v>0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11.404341338629315</v>
      </c>
      <c r="G463" s="328"/>
      <c r="H463" s="330"/>
      <c r="I463" s="146">
        <f t="shared" si="185"/>
        <v>11.404341338629315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726.13574611851675</v>
      </c>
      <c r="G470" s="187">
        <f t="shared" si="187"/>
        <v>0</v>
      </c>
      <c r="H470" s="189">
        <f t="shared" si="187"/>
        <v>0</v>
      </c>
      <c r="I470" s="146">
        <f t="shared" si="187"/>
        <v>726.13574611851675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38571.212779141119</v>
      </c>
      <c r="G481" s="328"/>
      <c r="H481" s="330"/>
      <c r="I481" s="146">
        <f t="shared" si="191"/>
        <v>38571.212779141119</v>
      </c>
      <c r="J481" s="141"/>
      <c r="K481" s="161" t="s">
        <v>54</v>
      </c>
      <c r="L481" s="328"/>
      <c r="M481" s="329"/>
      <c r="N481" s="329"/>
      <c r="O481" s="330"/>
      <c r="P481" s="148">
        <v>21576.409099349206</v>
      </c>
      <c r="Q481" s="328"/>
      <c r="R481" s="335"/>
      <c r="S481" s="150">
        <f t="shared" si="192"/>
        <v>21576.409099349206</v>
      </c>
    </row>
    <row r="482" spans="1:19" ht="15">
      <c r="A482" s="151" t="s">
        <v>11</v>
      </c>
      <c r="B482" s="328"/>
      <c r="C482" s="329"/>
      <c r="D482" s="329"/>
      <c r="E482" s="330"/>
      <c r="F482" s="152">
        <v>9656.7314776718194</v>
      </c>
      <c r="G482" s="328"/>
      <c r="H482" s="330"/>
      <c r="I482" s="154">
        <f t="shared" si="191"/>
        <v>9656.7314776718194</v>
      </c>
      <c r="J482" s="141"/>
      <c r="K482" s="155" t="s">
        <v>11</v>
      </c>
      <c r="L482" s="328"/>
      <c r="M482" s="329"/>
      <c r="N482" s="329"/>
      <c r="O482" s="330"/>
      <c r="P482" s="156">
        <v>3482.7342132584945</v>
      </c>
      <c r="Q482" s="328"/>
      <c r="R482" s="335"/>
      <c r="S482" s="158">
        <f t="shared" si="192"/>
        <v>3482.7342132584945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27.584175895850585</v>
      </c>
      <c r="G484" s="328"/>
      <c r="H484" s="330"/>
      <c r="I484" s="154">
        <f t="shared" si="191"/>
        <v>27.584175895850585</v>
      </c>
      <c r="J484" s="141"/>
      <c r="K484" s="155" t="s">
        <v>14</v>
      </c>
      <c r="L484" s="328"/>
      <c r="M484" s="329"/>
      <c r="N484" s="329"/>
      <c r="O484" s="330"/>
      <c r="P484" s="156">
        <v>20.69382996322792</v>
      </c>
      <c r="Q484" s="328"/>
      <c r="R484" s="335"/>
      <c r="S484" s="158">
        <f t="shared" si="192"/>
        <v>20.69382996322792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71.573138247778004</v>
      </c>
      <c r="G485" s="328"/>
      <c r="H485" s="330"/>
      <c r="I485" s="146">
        <f t="shared" si="191"/>
        <v>71.573138247778004</v>
      </c>
      <c r="J485" s="141"/>
      <c r="K485" s="161" t="s">
        <v>136</v>
      </c>
      <c r="L485" s="328"/>
      <c r="M485" s="329"/>
      <c r="N485" s="329"/>
      <c r="O485" s="330"/>
      <c r="P485" s="148">
        <v>8.2562991201052682</v>
      </c>
      <c r="Q485" s="328"/>
      <c r="R485" s="335"/>
      <c r="S485" s="150">
        <f t="shared" si="192"/>
        <v>8.2562991201052682</v>
      </c>
    </row>
    <row r="486" spans="1:19" ht="15">
      <c r="A486" s="151" t="s">
        <v>21</v>
      </c>
      <c r="B486" s="328"/>
      <c r="C486" s="329"/>
      <c r="D486" s="329"/>
      <c r="E486" s="330"/>
      <c r="F486" s="152">
        <v>956.34670261018925</v>
      </c>
      <c r="G486" s="328"/>
      <c r="H486" s="330"/>
      <c r="I486" s="154">
        <f t="shared" si="191"/>
        <v>956.34670261018925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3028.9823312132735</v>
      </c>
      <c r="G489" s="328"/>
      <c r="H489" s="330"/>
      <c r="I489" s="146">
        <f t="shared" si="191"/>
        <v>3028.9823312132735</v>
      </c>
      <c r="J489" s="141"/>
      <c r="K489" s="161" t="s">
        <v>18</v>
      </c>
      <c r="L489" s="328"/>
      <c r="M489" s="329"/>
      <c r="N489" s="329"/>
      <c r="O489" s="330"/>
      <c r="P489" s="148">
        <v>1691.7299269774337</v>
      </c>
      <c r="Q489" s="328"/>
      <c r="R489" s="335"/>
      <c r="S489" s="150">
        <f t="shared" si="192"/>
        <v>1691.7299269774337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52312.43060478002</v>
      </c>
      <c r="G496" s="187">
        <f t="shared" si="193"/>
        <v>0</v>
      </c>
      <c r="H496" s="189">
        <f t="shared" si="193"/>
        <v>0</v>
      </c>
      <c r="I496" s="146">
        <f t="shared" si="193"/>
        <v>52312.43060478002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26779.823368668469</v>
      </c>
      <c r="Q496" s="187">
        <f t="shared" si="194"/>
        <v>0</v>
      </c>
      <c r="R496" s="189">
        <f t="shared" si="194"/>
        <v>0</v>
      </c>
      <c r="S496" s="190">
        <f t="shared" si="194"/>
        <v>26779.823368668469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3774.2934062520008</v>
      </c>
      <c r="G511" s="328"/>
      <c r="H511" s="330"/>
      <c r="I511" s="146">
        <f t="shared" si="197"/>
        <v>3774.2934062520008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3774.2934062520008</v>
      </c>
      <c r="G522" s="187">
        <f t="shared" si="199"/>
        <v>0</v>
      </c>
      <c r="H522" s="189">
        <f t="shared" si="199"/>
        <v>0</v>
      </c>
      <c r="I522" s="146">
        <f t="shared" si="199"/>
        <v>3774.2934062520008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0.70967788393941977</v>
      </c>
      <c r="G533" s="328"/>
      <c r="H533" s="330"/>
      <c r="I533" s="146">
        <f t="shared" si="203"/>
        <v>0.70967788393941977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7.027808051624021E-2</v>
      </c>
      <c r="G534" s="328"/>
      <c r="H534" s="330"/>
      <c r="I534" s="154">
        <f t="shared" si="203"/>
        <v>7.027808051624021E-2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0.77995596445565996</v>
      </c>
      <c r="G548" s="187">
        <f t="shared" si="205"/>
        <v>0</v>
      </c>
      <c r="H548" s="189">
        <f t="shared" si="205"/>
        <v>0</v>
      </c>
      <c r="I548" s="146">
        <f t="shared" si="205"/>
        <v>0.77995596445565996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11.385985584037758</v>
      </c>
      <c r="G560" s="328"/>
      <c r="H560" s="330"/>
      <c r="I560" s="154">
        <f t="shared" si="209"/>
        <v>11.385985584037758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1688.4250952659042</v>
      </c>
      <c r="G561" s="328"/>
      <c r="H561" s="330"/>
      <c r="I561" s="146">
        <f t="shared" si="209"/>
        <v>1688.4250952659042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1699.8110808499421</v>
      </c>
      <c r="G574" s="187">
        <f t="shared" si="211"/>
        <v>0</v>
      </c>
      <c r="H574" s="189">
        <f t="shared" si="211"/>
        <v>0</v>
      </c>
      <c r="I574" s="146">
        <f t="shared" si="211"/>
        <v>1699.8110808499421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0.2789665880119433</v>
      </c>
      <c r="Q579" s="144">
        <v>0</v>
      </c>
      <c r="R579" s="196">
        <v>0</v>
      </c>
      <c r="S579" s="197">
        <f>SUM(L579:R579)</f>
        <v>0.2789665880119433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56.413892194522958</v>
      </c>
      <c r="C583" s="148">
        <v>6.8331213533125172</v>
      </c>
      <c r="D583" s="148">
        <v>1.4733707478400162</v>
      </c>
      <c r="E583" s="148">
        <v>3.2860351259491072</v>
      </c>
      <c r="F583" s="315"/>
      <c r="G583" s="148">
        <v>0</v>
      </c>
      <c r="H583" s="160">
        <v>0</v>
      </c>
      <c r="I583" s="146">
        <f t="shared" si="215"/>
        <v>68.006419421624614</v>
      </c>
      <c r="J583" s="141"/>
      <c r="K583" s="161" t="s">
        <v>13</v>
      </c>
      <c r="L583" s="148">
        <v>56.413892194522958</v>
      </c>
      <c r="M583" s="148">
        <v>6.8331213533125172</v>
      </c>
      <c r="N583" s="148">
        <v>1.4733707478400162</v>
      </c>
      <c r="O583" s="148">
        <v>3.2860351259491072</v>
      </c>
      <c r="P583" s="148">
        <v>0</v>
      </c>
      <c r="Q583" s="148">
        <v>0</v>
      </c>
      <c r="R583" s="149">
        <v>0</v>
      </c>
      <c r="S583" s="150">
        <f t="shared" si="216"/>
        <v>68.006419421624614</v>
      </c>
    </row>
    <row r="584" spans="1:19" ht="15">
      <c r="A584" s="151" t="s">
        <v>12</v>
      </c>
      <c r="B584" s="152">
        <v>707.12676013049463</v>
      </c>
      <c r="C584" s="152">
        <v>10.731246045216398</v>
      </c>
      <c r="D584" s="152">
        <v>12.688599005967239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730.54660518167827</v>
      </c>
      <c r="J584" s="141"/>
      <c r="K584" s="155" t="s">
        <v>12</v>
      </c>
      <c r="L584" s="156">
        <v>707.12676013049463</v>
      </c>
      <c r="M584" s="156">
        <v>10.731246045216398</v>
      </c>
      <c r="N584" s="156">
        <v>12.688599005967239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730.54660518167827</v>
      </c>
    </row>
    <row r="585" spans="1:19" ht="15">
      <c r="A585" s="159" t="s">
        <v>54</v>
      </c>
      <c r="B585" s="148">
        <v>0</v>
      </c>
      <c r="C585" s="148">
        <v>0</v>
      </c>
      <c r="D585" s="148">
        <v>0.44931720419357196</v>
      </c>
      <c r="E585" s="148">
        <v>209.59958090091914</v>
      </c>
      <c r="F585" s="315"/>
      <c r="G585" s="148">
        <v>0</v>
      </c>
      <c r="H585" s="160">
        <v>0</v>
      </c>
      <c r="I585" s="146">
        <f t="shared" si="215"/>
        <v>210.0488981051127</v>
      </c>
      <c r="J585" s="141"/>
      <c r="K585" s="161" t="s">
        <v>54</v>
      </c>
      <c r="L585" s="148">
        <v>0</v>
      </c>
      <c r="M585" s="148">
        <v>0</v>
      </c>
      <c r="N585" s="148">
        <v>0.44931720419357196</v>
      </c>
      <c r="O585" s="148">
        <v>209.59958090091914</v>
      </c>
      <c r="P585" s="148">
        <v>2548.3585306222653</v>
      </c>
      <c r="Q585" s="148">
        <v>0</v>
      </c>
      <c r="R585" s="149">
        <v>0</v>
      </c>
      <c r="S585" s="150">
        <f t="shared" si="216"/>
        <v>2758.4074287273779</v>
      </c>
    </row>
    <row r="586" spans="1:19" ht="15">
      <c r="A586" s="151" t="s">
        <v>11</v>
      </c>
      <c r="B586" s="152">
        <v>0</v>
      </c>
      <c r="C586" s="152">
        <v>0</v>
      </c>
      <c r="D586" s="152">
        <v>5.8546834863537553E-2</v>
      </c>
      <c r="E586" s="152">
        <v>1.711763613454268</v>
      </c>
      <c r="F586" s="315"/>
      <c r="G586" s="152">
        <v>0</v>
      </c>
      <c r="H586" s="153">
        <v>0</v>
      </c>
      <c r="I586" s="154">
        <f t="shared" si="215"/>
        <v>1.7703104483178056</v>
      </c>
      <c r="J586" s="141"/>
      <c r="K586" s="155" t="s">
        <v>11</v>
      </c>
      <c r="L586" s="156">
        <v>0</v>
      </c>
      <c r="M586" s="156">
        <v>0</v>
      </c>
      <c r="N586" s="156">
        <v>5.8546834863537553E-2</v>
      </c>
      <c r="O586" s="156">
        <v>1.711763613454268</v>
      </c>
      <c r="P586" s="156">
        <v>241.73909510971765</v>
      </c>
      <c r="Q586" s="156">
        <v>0</v>
      </c>
      <c r="R586" s="157">
        <v>0</v>
      </c>
      <c r="S586" s="158">
        <f t="shared" si="216"/>
        <v>243.50940555803547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1688.4250952659042</v>
      </c>
      <c r="Q587" s="148">
        <v>0</v>
      </c>
      <c r="R587" s="149">
        <v>0</v>
      </c>
      <c r="S587" s="150">
        <f t="shared" si="216"/>
        <v>1688.4250952659042</v>
      </c>
    </row>
    <row r="588" spans="1:19" ht="15">
      <c r="A588" s="151" t="s">
        <v>14</v>
      </c>
      <c r="B588" s="152">
        <v>41.518728720860963</v>
      </c>
      <c r="C588" s="152">
        <v>0.22496070794605491</v>
      </c>
      <c r="D588" s="152">
        <v>5.269407997921066</v>
      </c>
      <c r="E588" s="152">
        <v>0.71831158331222378</v>
      </c>
      <c r="F588" s="315"/>
      <c r="G588" s="152">
        <v>0</v>
      </c>
      <c r="H588" s="153">
        <v>0</v>
      </c>
      <c r="I588" s="154">
        <f t="shared" si="215"/>
        <v>47.731409010040302</v>
      </c>
      <c r="J588" s="141"/>
      <c r="K588" s="155" t="s">
        <v>14</v>
      </c>
      <c r="L588" s="156">
        <v>41.518728720860963</v>
      </c>
      <c r="M588" s="156">
        <v>0.22496070794605491</v>
      </c>
      <c r="N588" s="156">
        <v>5.269407997921066</v>
      </c>
      <c r="O588" s="156">
        <v>0.71831158331222378</v>
      </c>
      <c r="P588" s="156">
        <v>0</v>
      </c>
      <c r="Q588" s="156">
        <v>0</v>
      </c>
      <c r="R588" s="157">
        <v>0</v>
      </c>
      <c r="S588" s="158">
        <f t="shared" si="216"/>
        <v>47.731409010040302</v>
      </c>
    </row>
    <row r="589" spans="1:19" ht="15">
      <c r="A589" s="159" t="s">
        <v>136</v>
      </c>
      <c r="B589" s="148">
        <v>411.75847196804574</v>
      </c>
      <c r="C589" s="148">
        <v>64.88769321335225</v>
      </c>
      <c r="D589" s="148">
        <v>12.655124494890227</v>
      </c>
      <c r="E589" s="148">
        <v>9.9648908830221838</v>
      </c>
      <c r="F589" s="315"/>
      <c r="G589" s="148">
        <v>0</v>
      </c>
      <c r="H589" s="160">
        <v>0</v>
      </c>
      <c r="I589" s="146">
        <f t="shared" si="215"/>
        <v>499.26618055931038</v>
      </c>
      <c r="J589" s="141"/>
      <c r="K589" s="161" t="s">
        <v>136</v>
      </c>
      <c r="L589" s="148">
        <v>411.75847196804574</v>
      </c>
      <c r="M589" s="148">
        <v>64.88769321335225</v>
      </c>
      <c r="N589" s="148">
        <v>12.655124494890227</v>
      </c>
      <c r="O589" s="148">
        <v>9.9648908830221838</v>
      </c>
      <c r="P589" s="148">
        <v>3774.2934062520008</v>
      </c>
      <c r="Q589" s="148">
        <v>0</v>
      </c>
      <c r="R589" s="149">
        <v>0</v>
      </c>
      <c r="S589" s="150">
        <f t="shared" si="216"/>
        <v>4273.5595868113114</v>
      </c>
    </row>
    <row r="590" spans="1:19" ht="15">
      <c r="A590" s="151" t="s">
        <v>21</v>
      </c>
      <c r="B590" s="152">
        <v>1039.3424081381729</v>
      </c>
      <c r="C590" s="152">
        <v>0</v>
      </c>
      <c r="D590" s="152">
        <v>2292.3004189924518</v>
      </c>
      <c r="E590" s="152">
        <v>505.1391455036059</v>
      </c>
      <c r="F590" s="315"/>
      <c r="G590" s="152">
        <v>1570.4855397926074</v>
      </c>
      <c r="H590" s="153">
        <v>0.40884928744881677</v>
      </c>
      <c r="I590" s="154">
        <f t="shared" si="215"/>
        <v>5407.6763617142869</v>
      </c>
      <c r="J590" s="141"/>
      <c r="K590" s="155" t="s">
        <v>21</v>
      </c>
      <c r="L590" s="156">
        <v>1039.3424081381729</v>
      </c>
      <c r="M590" s="156">
        <v>0</v>
      </c>
      <c r="N590" s="156">
        <v>2292.3004189924518</v>
      </c>
      <c r="O590" s="156">
        <v>505.1391455036059</v>
      </c>
      <c r="P590" s="156">
        <v>1445.9984426433023</v>
      </c>
      <c r="Q590" s="156">
        <v>1570.4855397926074</v>
      </c>
      <c r="R590" s="157">
        <v>0.40884928744881677</v>
      </c>
      <c r="S590" s="158">
        <f t="shared" si="216"/>
        <v>6853.6748043575899</v>
      </c>
    </row>
    <row r="591" spans="1:19" ht="15">
      <c r="A591" s="159" t="s">
        <v>20</v>
      </c>
      <c r="B591" s="148">
        <v>2851.9897918426818</v>
      </c>
      <c r="C591" s="148">
        <v>18.081106330722491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2870.0708981734042</v>
      </c>
      <c r="J591" s="141"/>
      <c r="K591" s="161" t="s">
        <v>20</v>
      </c>
      <c r="L591" s="148">
        <v>2851.9897918426818</v>
      </c>
      <c r="M591" s="148">
        <v>18.081106330722491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2870.0708981734042</v>
      </c>
    </row>
    <row r="592" spans="1:19" ht="15">
      <c r="A592" s="151" t="s">
        <v>56</v>
      </c>
      <c r="B592" s="152">
        <v>28.900511799449301</v>
      </c>
      <c r="C592" s="152">
        <v>0</v>
      </c>
      <c r="D592" s="152">
        <v>5.1376599399252525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34.038171739374555</v>
      </c>
      <c r="J592" s="141"/>
      <c r="K592" s="155" t="s">
        <v>56</v>
      </c>
      <c r="L592" s="156">
        <v>28.900511799449301</v>
      </c>
      <c r="M592" s="156">
        <v>0</v>
      </c>
      <c r="N592" s="156">
        <v>5.1376599399252525</v>
      </c>
      <c r="O592" s="156">
        <v>0</v>
      </c>
      <c r="P592" s="156">
        <v>0</v>
      </c>
      <c r="Q592" s="156">
        <v>0</v>
      </c>
      <c r="R592" s="157">
        <v>0</v>
      </c>
      <c r="S592" s="158">
        <f t="shared" si="216"/>
        <v>34.038171739374555</v>
      </c>
    </row>
    <row r="593" spans="1:85" ht="15">
      <c r="A593" s="159" t="s">
        <v>18</v>
      </c>
      <c r="B593" s="148">
        <v>528.56131289295661</v>
      </c>
      <c r="C593" s="148">
        <v>0</v>
      </c>
      <c r="D593" s="148">
        <v>32.601248537357357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561.16256143031399</v>
      </c>
      <c r="J593" s="141"/>
      <c r="K593" s="161" t="s">
        <v>18</v>
      </c>
      <c r="L593" s="148">
        <v>528.56131289295661</v>
      </c>
      <c r="M593" s="148">
        <v>0</v>
      </c>
      <c r="N593" s="148">
        <v>32.601248537357357</v>
      </c>
      <c r="O593" s="148">
        <v>0</v>
      </c>
      <c r="P593" s="148">
        <v>167.62056920465864</v>
      </c>
      <c r="Q593" s="148">
        <v>0</v>
      </c>
      <c r="R593" s="149">
        <v>0</v>
      </c>
      <c r="S593" s="150">
        <f t="shared" si="216"/>
        <v>728.78313063497262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1274.8481141336395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1274.8481141336395</v>
      </c>
      <c r="J595" s="141"/>
      <c r="K595" s="163" t="s">
        <v>60</v>
      </c>
      <c r="L595" s="148">
        <v>1274.8481141336395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1274.8481141336395</v>
      </c>
    </row>
    <row r="596" spans="1:85">
      <c r="A596" s="164" t="s">
        <v>19</v>
      </c>
      <c r="B596" s="165">
        <v>1274.8481141336395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1274.8481141336395</v>
      </c>
      <c r="J596" s="141"/>
      <c r="K596" s="168" t="s">
        <v>19</v>
      </c>
      <c r="L596" s="169">
        <v>1274.8481141336395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1274.8481141336395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6940.4599918208241</v>
      </c>
      <c r="C600" s="187">
        <f t="shared" ref="C600:I600" si="217">SUM(C579:C595)</f>
        <v>100.75812765054971</v>
      </c>
      <c r="D600" s="187">
        <f t="shared" si="217"/>
        <v>2362.6336937554101</v>
      </c>
      <c r="E600" s="187">
        <f t="shared" si="217"/>
        <v>730.41972761026284</v>
      </c>
      <c r="F600" s="187">
        <f t="shared" si="217"/>
        <v>0</v>
      </c>
      <c r="G600" s="187">
        <f t="shared" si="217"/>
        <v>1570.4855397926074</v>
      </c>
      <c r="H600" s="189">
        <f t="shared" si="217"/>
        <v>0.40884928744881677</v>
      </c>
      <c r="I600" s="146">
        <f t="shared" si="217"/>
        <v>11705.165929917102</v>
      </c>
      <c r="J600" s="141"/>
      <c r="K600" s="188" t="s">
        <v>22</v>
      </c>
      <c r="L600" s="187">
        <f>SUM(L579:L595)</f>
        <v>6940.4599918208241</v>
      </c>
      <c r="M600" s="187">
        <f t="shared" ref="M600:S600" si="218">SUM(M579:M595)</f>
        <v>100.75812765054971</v>
      </c>
      <c r="N600" s="187">
        <f t="shared" si="218"/>
        <v>2362.6336937554101</v>
      </c>
      <c r="O600" s="187">
        <f t="shared" si="218"/>
        <v>730.41972761026284</v>
      </c>
      <c r="P600" s="187">
        <f t="shared" si="218"/>
        <v>9866.71410568586</v>
      </c>
      <c r="Q600" s="187">
        <f t="shared" si="218"/>
        <v>1570.4855397926074</v>
      </c>
      <c r="R600" s="189">
        <f t="shared" si="218"/>
        <v>0.40884928744881677</v>
      </c>
      <c r="S600" s="190">
        <f t="shared" si="218"/>
        <v>21571.880035602964</v>
      </c>
    </row>
    <row r="601" spans="1:85" s="26" customFormat="1" ht="15" thickBot="1">
      <c r="A601" s="39" t="s">
        <v>108</v>
      </c>
      <c r="B601" s="125">
        <f>IF($I600=0,"-",B600/$I600)</f>
        <v>0.5929399064802473</v>
      </c>
      <c r="C601" s="125">
        <f t="shared" ref="C601:H601" si="219">IF($I600=0,"-",C600/$I600)</f>
        <v>8.6080050683453486E-3</v>
      </c>
      <c r="D601" s="125">
        <f t="shared" si="219"/>
        <v>0.20184538244919545</v>
      </c>
      <c r="E601" s="125">
        <f t="shared" si="219"/>
        <v>6.2401484266309391E-2</v>
      </c>
      <c r="F601" s="125">
        <f t="shared" si="219"/>
        <v>0</v>
      </c>
      <c r="G601" s="125">
        <f t="shared" si="219"/>
        <v>0.13417029277463047</v>
      </c>
      <c r="H601" s="126">
        <f t="shared" si="219"/>
        <v>3.4928961272034894E-5</v>
      </c>
      <c r="I601" s="127">
        <f>SUM(B601:H601)</f>
        <v>1</v>
      </c>
      <c r="K601" s="49" t="s">
        <v>108</v>
      </c>
      <c r="L601" s="102">
        <f t="shared" ref="L601:R601" si="220">IF($S600=0,"-",L600/$S600)</f>
        <v>0.32173644487017605</v>
      </c>
      <c r="M601" s="102">
        <f t="shared" si="220"/>
        <v>4.6708088253900482E-3</v>
      </c>
      <c r="N601" s="102">
        <f t="shared" si="220"/>
        <v>0.10952377307198256</v>
      </c>
      <c r="O601" s="102">
        <f t="shared" si="220"/>
        <v>3.3859808528730613E-2</v>
      </c>
      <c r="P601" s="102">
        <f t="shared" si="220"/>
        <v>0.45738777006925219</v>
      </c>
      <c r="Q601" s="102">
        <f t="shared" si="220"/>
        <v>7.2802441752903527E-2</v>
      </c>
      <c r="R601" s="103">
        <f t="shared" si="220"/>
        <v>1.895288156498358E-5</v>
      </c>
      <c r="S601" s="104">
        <f>SUM(L601:R601)</f>
        <v>1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28.594008503256905</v>
      </c>
      <c r="C605" s="144">
        <v>0</v>
      </c>
      <c r="D605" s="144">
        <v>0</v>
      </c>
      <c r="E605" s="144">
        <v>0</v>
      </c>
      <c r="F605" s="314"/>
      <c r="G605" s="144">
        <v>0</v>
      </c>
      <c r="H605" s="145">
        <v>0</v>
      </c>
      <c r="I605" s="146">
        <f>SUM(B605:H605)</f>
        <v>28.594008503256905</v>
      </c>
      <c r="J605" s="141"/>
      <c r="K605" s="195" t="s">
        <v>7</v>
      </c>
      <c r="L605" s="144">
        <v>28.594008503256905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28.594008503256905</v>
      </c>
      <c r="U605" s="54" t="s">
        <v>7</v>
      </c>
      <c r="V605" s="199">
        <v>28.594008503256905</v>
      </c>
      <c r="W605" s="199">
        <v>0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28.594008503256905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82.749326581840592</v>
      </c>
      <c r="C606" s="152">
        <v>0</v>
      </c>
      <c r="D606" s="152">
        <v>2.4652327846956252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85.214559366536221</v>
      </c>
      <c r="J606" s="141"/>
      <c r="K606" s="155" t="s">
        <v>8</v>
      </c>
      <c r="L606" s="156">
        <v>82.749326581840592</v>
      </c>
      <c r="M606" s="156">
        <v>0</v>
      </c>
      <c r="N606" s="156">
        <v>2.4652327846956252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85.214559366536221</v>
      </c>
      <c r="U606" s="59" t="s">
        <v>8</v>
      </c>
      <c r="V606" s="204">
        <v>82.749326581840592</v>
      </c>
      <c r="W606" s="204">
        <v>2.4652327846956252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85.214559366536221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36.579110095571728</v>
      </c>
      <c r="C607" s="148">
        <v>0</v>
      </c>
      <c r="D607" s="148">
        <v>0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36.579110095571728</v>
      </c>
      <c r="J607" s="141"/>
      <c r="K607" s="161" t="s">
        <v>9</v>
      </c>
      <c r="L607" s="148">
        <v>36.579110095571728</v>
      </c>
      <c r="M607" s="148">
        <v>0</v>
      </c>
      <c r="N607" s="148">
        <v>0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36.579110095571728</v>
      </c>
      <c r="U607" s="267" t="s">
        <v>9</v>
      </c>
      <c r="V607" s="199">
        <v>36.579110095571728</v>
      </c>
      <c r="W607" s="199">
        <v>0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36.579110095571728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0</v>
      </c>
      <c r="C609" s="148">
        <v>0</v>
      </c>
      <c r="D609" s="148">
        <v>0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0</v>
      </c>
      <c r="J609" s="141"/>
      <c r="K609" s="161" t="s">
        <v>13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67" t="s">
        <v>13</v>
      </c>
      <c r="V609" s="199">
        <v>0</v>
      </c>
      <c r="W609" s="199">
        <v>0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0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6973.7588154172818</v>
      </c>
      <c r="C610" s="152">
        <v>0</v>
      </c>
      <c r="D610" s="152">
        <v>849.59099885495834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7823.3498142722401</v>
      </c>
      <c r="J610" s="141"/>
      <c r="K610" s="155" t="s">
        <v>12</v>
      </c>
      <c r="L610" s="156">
        <v>6973.7588154172818</v>
      </c>
      <c r="M610" s="156">
        <v>0</v>
      </c>
      <c r="N610" s="156">
        <v>849.59099885495834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7823.3498142722401</v>
      </c>
      <c r="U610" s="59" t="s">
        <v>12</v>
      </c>
      <c r="V610" s="204">
        <v>6973.7588154172818</v>
      </c>
      <c r="W610" s="204">
        <v>849.59099885495834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7823.3498142722401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12454.348386085992</v>
      </c>
      <c r="Q611" s="148">
        <v>0</v>
      </c>
      <c r="R611" s="149">
        <v>0</v>
      </c>
      <c r="S611" s="150">
        <f t="shared" si="224"/>
        <v>12454.348386085992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12454.348386085992</v>
      </c>
      <c r="AF611" s="239">
        <f t="shared" si="222"/>
        <v>12454.348386085992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5869.74077498731</v>
      </c>
      <c r="Q612" s="156">
        <v>0</v>
      </c>
      <c r="R612" s="157">
        <v>0</v>
      </c>
      <c r="S612" s="158">
        <f t="shared" si="224"/>
        <v>5869.74077498731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5869.74077498731</v>
      </c>
      <c r="AF612" s="206">
        <f t="shared" si="222"/>
        <v>5869.74077498731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177.34644181503231</v>
      </c>
      <c r="C614" s="152">
        <v>0</v>
      </c>
      <c r="D614" s="152">
        <v>13.867594309494773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191.21403612452707</v>
      </c>
      <c r="J614" s="141"/>
      <c r="K614" s="155" t="s">
        <v>14</v>
      </c>
      <c r="L614" s="156">
        <v>177.34644181503231</v>
      </c>
      <c r="M614" s="156">
        <v>0</v>
      </c>
      <c r="N614" s="156">
        <v>13.867594309494773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191.21403612452707</v>
      </c>
      <c r="U614" s="59" t="s">
        <v>14</v>
      </c>
      <c r="V614" s="204">
        <v>177.34644181503231</v>
      </c>
      <c r="W614" s="204">
        <v>12.522287840911567</v>
      </c>
      <c r="X614" s="204">
        <v>1.3453064685832061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191.21403612452707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3739.3969653934591</v>
      </c>
      <c r="C615" s="148">
        <v>0</v>
      </c>
      <c r="D615" s="148">
        <v>348.76123335526245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4088.1581987487216</v>
      </c>
      <c r="J615" s="141"/>
      <c r="K615" s="161" t="s">
        <v>136</v>
      </c>
      <c r="L615" s="148">
        <v>3739.3969653934591</v>
      </c>
      <c r="M615" s="148">
        <v>0</v>
      </c>
      <c r="N615" s="148">
        <v>348.76123335526245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4088.1581987487216</v>
      </c>
      <c r="U615" s="63" t="s">
        <v>136</v>
      </c>
      <c r="V615" s="199">
        <v>3739.3969653934591</v>
      </c>
      <c r="W615" s="199">
        <v>343.79485156492672</v>
      </c>
      <c r="X615" s="199">
        <v>4.9663817903357526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4088.1581987487216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1515.9160661286626</v>
      </c>
      <c r="C616" s="152">
        <v>0</v>
      </c>
      <c r="D616" s="152">
        <v>2989.4463204284707</v>
      </c>
      <c r="E616" s="152">
        <v>3822.5546124279822</v>
      </c>
      <c r="F616" s="315"/>
      <c r="G616" s="152">
        <v>1553.1461136634382</v>
      </c>
      <c r="H616" s="153">
        <v>0</v>
      </c>
      <c r="I616" s="154">
        <f t="shared" si="223"/>
        <v>9881.063112648555</v>
      </c>
      <c r="J616" s="141"/>
      <c r="K616" s="155" t="s">
        <v>21</v>
      </c>
      <c r="L616" s="156">
        <v>1515.9160661286626</v>
      </c>
      <c r="M616" s="156">
        <v>0</v>
      </c>
      <c r="N616" s="156">
        <v>2989.4463204284707</v>
      </c>
      <c r="O616" s="156">
        <v>3822.5546124279822</v>
      </c>
      <c r="P616" s="156">
        <v>0</v>
      </c>
      <c r="Q616" s="156">
        <v>1553.1461136634382</v>
      </c>
      <c r="R616" s="157">
        <v>0</v>
      </c>
      <c r="S616" s="158">
        <f t="shared" si="224"/>
        <v>9881.063112648555</v>
      </c>
      <c r="U616" s="59" t="s">
        <v>21</v>
      </c>
      <c r="V616" s="204">
        <v>1515.9160661286626</v>
      </c>
      <c r="W616" s="204">
        <v>2034.6328951313228</v>
      </c>
      <c r="X616" s="204">
        <v>954.813425297148</v>
      </c>
      <c r="Y616" s="204">
        <v>1073.1077890114555</v>
      </c>
      <c r="Z616" s="204">
        <v>1166.6878058647237</v>
      </c>
      <c r="AA616" s="204">
        <v>362.78843406463938</v>
      </c>
      <c r="AB616" s="204">
        <v>885.31425092677375</v>
      </c>
      <c r="AC616" s="204">
        <v>667.83186273666445</v>
      </c>
      <c r="AD616" s="204">
        <v>1219.9705834871636</v>
      </c>
      <c r="AE616" s="237">
        <f t="shared" si="226"/>
        <v>0</v>
      </c>
      <c r="AF616" s="206">
        <f t="shared" si="222"/>
        <v>9881.063112648555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5491.6149978007588</v>
      </c>
      <c r="C617" s="148">
        <v>0</v>
      </c>
      <c r="D617" s="148">
        <v>411.0578955783775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5902.6728933791364</v>
      </c>
      <c r="J617" s="141"/>
      <c r="K617" s="161" t="s">
        <v>20</v>
      </c>
      <c r="L617" s="148">
        <v>5491.6149978007588</v>
      </c>
      <c r="M617" s="148">
        <v>0</v>
      </c>
      <c r="N617" s="148">
        <v>411.0578955783775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5902.6728933791364</v>
      </c>
      <c r="U617" s="269" t="s">
        <v>20</v>
      </c>
      <c r="V617" s="199">
        <v>5491.6149978007588</v>
      </c>
      <c r="W617" s="199">
        <v>411.0578955783775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5902.6728933791364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10371.017929602816</v>
      </c>
      <c r="C618" s="152">
        <v>0</v>
      </c>
      <c r="D618" s="152">
        <v>1063.628868573036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11434.646798175852</v>
      </c>
      <c r="J618" s="141"/>
      <c r="K618" s="155" t="s">
        <v>56</v>
      </c>
      <c r="L618" s="156">
        <v>10371.017929602816</v>
      </c>
      <c r="M618" s="156">
        <v>0</v>
      </c>
      <c r="N618" s="156">
        <v>1063.628868573036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11434.646798175852</v>
      </c>
      <c r="U618" s="59" t="s">
        <v>56</v>
      </c>
      <c r="V618" s="204">
        <v>10371.017929602816</v>
      </c>
      <c r="W618" s="204">
        <v>979.28012479840243</v>
      </c>
      <c r="X618" s="204">
        <v>84.348743774633533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11434.646798175852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2627.4473449358675</v>
      </c>
      <c r="C619" s="148">
        <v>0</v>
      </c>
      <c r="D619" s="148">
        <v>581.54573661755956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3208.9930815534271</v>
      </c>
      <c r="J619" s="141"/>
      <c r="K619" s="161" t="s">
        <v>18</v>
      </c>
      <c r="L619" s="148">
        <v>2627.4473449358675</v>
      </c>
      <c r="M619" s="148">
        <v>0</v>
      </c>
      <c r="N619" s="148">
        <v>581.54573661755956</v>
      </c>
      <c r="O619" s="148">
        <v>0</v>
      </c>
      <c r="P619" s="148">
        <v>994.91854090721438</v>
      </c>
      <c r="Q619" s="148">
        <v>0</v>
      </c>
      <c r="R619" s="149">
        <v>0</v>
      </c>
      <c r="S619" s="150">
        <f t="shared" si="224"/>
        <v>4203.9116224606414</v>
      </c>
      <c r="U619" s="269" t="s">
        <v>18</v>
      </c>
      <c r="V619" s="199">
        <v>2627.4473449358675</v>
      </c>
      <c r="W619" s="199">
        <v>580.63669559239918</v>
      </c>
      <c r="X619" s="199">
        <v>0.90904102516035035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994.91854090721438</v>
      </c>
      <c r="AF619" s="239">
        <f t="shared" si="222"/>
        <v>4203.9116224606414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868.91569236136991</v>
      </c>
      <c r="C621" s="148">
        <v>0</v>
      </c>
      <c r="D621" s="148">
        <v>824.63678919289987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1693.5524815542699</v>
      </c>
      <c r="J621" s="141"/>
      <c r="K621" s="163" t="s">
        <v>60</v>
      </c>
      <c r="L621" s="148">
        <v>868.91569236136991</v>
      </c>
      <c r="M621" s="148">
        <v>0</v>
      </c>
      <c r="N621" s="148">
        <v>824.63678919289987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1693.5524815542699</v>
      </c>
      <c r="U621" s="270" t="s">
        <v>60</v>
      </c>
      <c r="V621" s="199">
        <v>868.91569236136991</v>
      </c>
      <c r="W621" s="199">
        <v>824.63678919289987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1693.5524815542699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868.91569236136991</v>
      </c>
      <c r="C622" s="165">
        <v>0</v>
      </c>
      <c r="D622" s="165">
        <v>824.63678919289987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1693.5524815542699</v>
      </c>
      <c r="J622" s="141"/>
      <c r="K622" s="168" t="s">
        <v>19</v>
      </c>
      <c r="L622" s="169">
        <v>868.91569236136991</v>
      </c>
      <c r="M622" s="169">
        <v>0</v>
      </c>
      <c r="N622" s="169">
        <v>824.63678919289987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1693.5524815542699</v>
      </c>
      <c r="U622" s="271" t="s">
        <v>131</v>
      </c>
      <c r="V622" s="204">
        <v>868.91569236136991</v>
      </c>
      <c r="W622" s="204">
        <v>824.63678919289987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1693.5524815542699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31913.336698635914</v>
      </c>
      <c r="C626" s="187">
        <f t="shared" ref="C626:I626" si="227">SUM(C605:C621)</f>
        <v>0</v>
      </c>
      <c r="D626" s="187">
        <f t="shared" si="227"/>
        <v>7085.0006696947548</v>
      </c>
      <c r="E626" s="187">
        <f t="shared" si="227"/>
        <v>3822.5546124279822</v>
      </c>
      <c r="F626" s="187">
        <f t="shared" si="227"/>
        <v>0</v>
      </c>
      <c r="G626" s="187">
        <f t="shared" si="227"/>
        <v>1553.1461136634382</v>
      </c>
      <c r="H626" s="189">
        <f t="shared" si="227"/>
        <v>0</v>
      </c>
      <c r="I626" s="146">
        <f t="shared" si="227"/>
        <v>44374.038094422089</v>
      </c>
      <c r="J626" s="141"/>
      <c r="K626" s="188" t="s">
        <v>22</v>
      </c>
      <c r="L626" s="187">
        <f>SUM(L605:L621)</f>
        <v>31913.336698635914</v>
      </c>
      <c r="M626" s="187">
        <f t="shared" ref="M626:S626" si="228">SUM(M605:M621)</f>
        <v>0</v>
      </c>
      <c r="N626" s="187">
        <f t="shared" si="228"/>
        <v>7085.0006696947548</v>
      </c>
      <c r="O626" s="187">
        <f t="shared" si="228"/>
        <v>3822.5546124279822</v>
      </c>
      <c r="P626" s="187">
        <f t="shared" si="228"/>
        <v>19319.007701980518</v>
      </c>
      <c r="Q626" s="187">
        <f t="shared" si="228"/>
        <v>1553.1461136634382</v>
      </c>
      <c r="R626" s="189">
        <f t="shared" si="228"/>
        <v>0</v>
      </c>
      <c r="S626" s="190">
        <f t="shared" si="228"/>
        <v>63693.045796402606</v>
      </c>
      <c r="U626" s="216" t="s">
        <v>59</v>
      </c>
      <c r="V626" s="217">
        <f>SUM(V605:V621)</f>
        <v>31913.336698635914</v>
      </c>
      <c r="W626" s="217">
        <f t="shared" ref="W626:AE626" si="229">SUM(W605:W621)</f>
        <v>6038.6177713388952</v>
      </c>
      <c r="X626" s="217">
        <f t="shared" si="229"/>
        <v>1046.3828983558608</v>
      </c>
      <c r="Y626" s="217">
        <f t="shared" si="229"/>
        <v>1073.1077890114555</v>
      </c>
      <c r="Z626" s="217">
        <f t="shared" si="229"/>
        <v>1166.6878058647237</v>
      </c>
      <c r="AA626" s="217">
        <f t="shared" si="229"/>
        <v>362.78843406463938</v>
      </c>
      <c r="AB626" s="217">
        <f t="shared" si="229"/>
        <v>885.31425092677375</v>
      </c>
      <c r="AC626" s="217">
        <f t="shared" si="229"/>
        <v>667.83186273666445</v>
      </c>
      <c r="AD626" s="217">
        <f t="shared" si="229"/>
        <v>1219.9705834871636</v>
      </c>
      <c r="AE626" s="241">
        <f t="shared" si="229"/>
        <v>19319.007701980518</v>
      </c>
      <c r="AF626" s="242">
        <f>SUM(AF605:AF621)</f>
        <v>63693.045796402606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0.71918937444296938</v>
      </c>
      <c r="C627" s="125">
        <f t="shared" ref="C627:H627" si="230">IF($I626=0,"-",C626/$I626)</f>
        <v>0</v>
      </c>
      <c r="D627" s="125">
        <f t="shared" si="230"/>
        <v>0.15966544794996593</v>
      </c>
      <c r="E627" s="125">
        <f t="shared" si="230"/>
        <v>8.6143943093348663E-2</v>
      </c>
      <c r="F627" s="125">
        <f t="shared" si="230"/>
        <v>0</v>
      </c>
      <c r="G627" s="125">
        <f t="shared" si="230"/>
        <v>3.5001234513716076E-2</v>
      </c>
      <c r="H627" s="126">
        <f t="shared" si="230"/>
        <v>0</v>
      </c>
      <c r="I627" s="127">
        <f>SUM(B627:H627)</f>
        <v>1</v>
      </c>
      <c r="K627" s="49" t="s">
        <v>108</v>
      </c>
      <c r="L627" s="102">
        <f t="shared" ref="L627:R627" si="231">IF($S626=0,"-",L626/$S626)</f>
        <v>0.50104899678762704</v>
      </c>
      <c r="M627" s="102">
        <f t="shared" si="231"/>
        <v>0</v>
      </c>
      <c r="N627" s="102">
        <f t="shared" si="231"/>
        <v>0.11123664414388731</v>
      </c>
      <c r="O627" s="102">
        <f t="shared" si="231"/>
        <v>6.0015258567582594E-2</v>
      </c>
      <c r="P627" s="102">
        <f t="shared" si="231"/>
        <v>0.30331423879044039</v>
      </c>
      <c r="Q627" s="102">
        <f t="shared" si="231"/>
        <v>2.4384861710462592E-2</v>
      </c>
      <c r="R627" s="103">
        <f t="shared" si="231"/>
        <v>0</v>
      </c>
      <c r="S627" s="104">
        <f>SUM(L627:R627)</f>
        <v>1</v>
      </c>
      <c r="U627" s="77" t="s">
        <v>108</v>
      </c>
      <c r="V627" s="78">
        <f>V626/$AF626</f>
        <v>0.50104899678762704</v>
      </c>
      <c r="W627" s="78">
        <f t="shared" ref="W627:AF627" si="232">W626/$AF626</f>
        <v>9.4808117524189078E-2</v>
      </c>
      <c r="X627" s="78">
        <f t="shared" si="232"/>
        <v>1.6428526619698264E-2</v>
      </c>
      <c r="Y627" s="78">
        <f t="shared" si="232"/>
        <v>1.6848115451122997E-2</v>
      </c>
      <c r="Z627" s="78">
        <f t="shared" si="232"/>
        <v>1.8317349897100044E-2</v>
      </c>
      <c r="AA627" s="78">
        <f t="shared" si="232"/>
        <v>5.6958876676161362E-3</v>
      </c>
      <c r="AB627" s="78">
        <f t="shared" si="232"/>
        <v>1.3899700349653816E-2</v>
      </c>
      <c r="AC627" s="78">
        <f t="shared" si="232"/>
        <v>1.0485161360808777E-2</v>
      </c>
      <c r="AD627" s="244">
        <f t="shared" si="232"/>
        <v>1.9153905551743417E-2</v>
      </c>
      <c r="AE627" s="244">
        <f t="shared" si="232"/>
        <v>0.30331423879044039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8.1304848075027872E-2</v>
      </c>
      <c r="C631" s="144">
        <v>0</v>
      </c>
      <c r="D631" s="144">
        <v>0.12208087474385013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0.20338572281887801</v>
      </c>
      <c r="J631" s="141"/>
      <c r="K631" s="195" t="s">
        <v>7</v>
      </c>
      <c r="L631" s="144">
        <v>8.1304848075027872E-2</v>
      </c>
      <c r="M631" s="144">
        <v>0</v>
      </c>
      <c r="N631" s="144">
        <v>0.12208087474385013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0.20338572281887801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3.7147943873360623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3.7147943873360623</v>
      </c>
      <c r="J632" s="141"/>
      <c r="K632" s="155" t="s">
        <v>8</v>
      </c>
      <c r="L632" s="156">
        <v>3.7147943873360623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3.7147943873360623</v>
      </c>
    </row>
    <row r="633" spans="1:85" ht="15">
      <c r="A633" s="159" t="s">
        <v>9</v>
      </c>
      <c r="B633" s="148">
        <v>0.84231409438858285</v>
      </c>
      <c r="C633" s="148">
        <v>0</v>
      </c>
      <c r="D633" s="148">
        <v>2.6983072440812236E-3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0.84501240163266411</v>
      </c>
      <c r="J633" s="141"/>
      <c r="K633" s="161" t="s">
        <v>9</v>
      </c>
      <c r="L633" s="148">
        <v>0.84231409438858285</v>
      </c>
      <c r="M633" s="148">
        <v>0</v>
      </c>
      <c r="N633" s="148">
        <v>2.6983072440812236E-3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0.84501240163266411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16.533206708833745</v>
      </c>
      <c r="C635" s="148">
        <v>7.1457555660179695E-2</v>
      </c>
      <c r="D635" s="148">
        <v>1.3322413296909439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17.936905594184868</v>
      </c>
      <c r="J635" s="141"/>
      <c r="K635" s="161" t="s">
        <v>13</v>
      </c>
      <c r="L635" s="148">
        <v>16.533206708833745</v>
      </c>
      <c r="M635" s="148">
        <v>7.1457555660179695E-2</v>
      </c>
      <c r="N635" s="148">
        <v>1.3322413296909439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17.936905594184868</v>
      </c>
    </row>
    <row r="636" spans="1:85" ht="15">
      <c r="A636" s="151" t="s">
        <v>12</v>
      </c>
      <c r="B636" s="152">
        <v>7.2538128912484119</v>
      </c>
      <c r="C636" s="152">
        <v>0.16370264485746264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7.4175155361058742</v>
      </c>
      <c r="J636" s="141"/>
      <c r="K636" s="155" t="s">
        <v>12</v>
      </c>
      <c r="L636" s="156">
        <v>7.2538128912484119</v>
      </c>
      <c r="M636" s="156">
        <v>0.16370264485746264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7.4175155361058742</v>
      </c>
    </row>
    <row r="637" spans="1:85" ht="15">
      <c r="A637" s="159" t="s">
        <v>54</v>
      </c>
      <c r="B637" s="148">
        <v>0</v>
      </c>
      <c r="C637" s="148">
        <v>0.70848196099512961</v>
      </c>
      <c r="D637" s="148">
        <v>0</v>
      </c>
      <c r="E637" s="148">
        <v>34.386640086914596</v>
      </c>
      <c r="F637" s="148">
        <v>1358.0239998548034</v>
      </c>
      <c r="G637" s="148">
        <v>0</v>
      </c>
      <c r="H637" s="160">
        <v>0</v>
      </c>
      <c r="I637" s="146">
        <f t="shared" si="233"/>
        <v>1393.119121902713</v>
      </c>
      <c r="J637" s="141"/>
      <c r="K637" s="161" t="s">
        <v>54</v>
      </c>
      <c r="L637" s="148">
        <v>0</v>
      </c>
      <c r="M637" s="148">
        <v>0.70848196099512961</v>
      </c>
      <c r="N637" s="148">
        <v>0</v>
      </c>
      <c r="O637" s="148">
        <v>34.386640086914596</v>
      </c>
      <c r="P637" s="148">
        <v>1358.0239998548034</v>
      </c>
      <c r="Q637" s="148">
        <v>0</v>
      </c>
      <c r="R637" s="149">
        <v>0</v>
      </c>
      <c r="S637" s="150">
        <f t="shared" si="234"/>
        <v>1393.119121902713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33.178572308857476</v>
      </c>
      <c r="F638" s="152">
        <v>0</v>
      </c>
      <c r="G638" s="152">
        <v>0</v>
      </c>
      <c r="H638" s="153">
        <v>0</v>
      </c>
      <c r="I638" s="154">
        <f t="shared" si="233"/>
        <v>33.178572308857476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33.178572308857476</v>
      </c>
      <c r="P638" s="156">
        <v>0</v>
      </c>
      <c r="Q638" s="156">
        <v>0</v>
      </c>
      <c r="R638" s="157">
        <v>0</v>
      </c>
      <c r="S638" s="158">
        <f t="shared" si="234"/>
        <v>33.178572308857476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18.915934807750499</v>
      </c>
      <c r="C640" s="152">
        <v>0</v>
      </c>
      <c r="D640" s="152">
        <v>9.1576425134902342E-2</v>
      </c>
      <c r="E640" s="152">
        <v>0.55721628559722514</v>
      </c>
      <c r="F640" s="152">
        <v>0</v>
      </c>
      <c r="G640" s="152">
        <v>0</v>
      </c>
      <c r="H640" s="153">
        <v>0</v>
      </c>
      <c r="I640" s="154">
        <f t="shared" si="233"/>
        <v>19.564727518482627</v>
      </c>
      <c r="J640" s="141"/>
      <c r="K640" s="155" t="s">
        <v>14</v>
      </c>
      <c r="L640" s="156">
        <v>18.915934807750499</v>
      </c>
      <c r="M640" s="156">
        <v>0</v>
      </c>
      <c r="N640" s="156">
        <v>9.1576425134902342E-2</v>
      </c>
      <c r="O640" s="156">
        <v>0.55721628559722514</v>
      </c>
      <c r="P640" s="156">
        <v>0</v>
      </c>
      <c r="Q640" s="156">
        <v>0</v>
      </c>
      <c r="R640" s="157">
        <v>0</v>
      </c>
      <c r="S640" s="158">
        <f t="shared" si="234"/>
        <v>19.564727518482627</v>
      </c>
    </row>
    <row r="641" spans="1:70" ht="15">
      <c r="A641" s="159" t="s">
        <v>136</v>
      </c>
      <c r="B641" s="148">
        <v>50.99474822107743</v>
      </c>
      <c r="C641" s="148">
        <v>0</v>
      </c>
      <c r="D641" s="148">
        <v>13.179915828506193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64.174664049583626</v>
      </c>
      <c r="J641" s="141"/>
      <c r="K641" s="161" t="s">
        <v>136</v>
      </c>
      <c r="L641" s="148">
        <v>50.99474822107743</v>
      </c>
      <c r="M641" s="148">
        <v>0</v>
      </c>
      <c r="N641" s="148">
        <v>13.179915828506193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64.174664049583626</v>
      </c>
    </row>
    <row r="642" spans="1:70" ht="15">
      <c r="A642" s="151" t="s">
        <v>21</v>
      </c>
      <c r="B642" s="152">
        <v>255.46409347841296</v>
      </c>
      <c r="C642" s="152">
        <v>0.33193049181461243</v>
      </c>
      <c r="D642" s="152">
        <v>5.2840962596433805</v>
      </c>
      <c r="E642" s="152">
        <v>424.50133080305045</v>
      </c>
      <c r="F642" s="152">
        <v>0</v>
      </c>
      <c r="G642" s="152">
        <v>143.15044635682102</v>
      </c>
      <c r="H642" s="153">
        <v>2.0083994992791001</v>
      </c>
      <c r="I642" s="154">
        <f t="shared" si="233"/>
        <v>830.74029688902158</v>
      </c>
      <c r="J642" s="141"/>
      <c r="K642" s="155" t="s">
        <v>21</v>
      </c>
      <c r="L642" s="156">
        <v>255.46409347841296</v>
      </c>
      <c r="M642" s="156">
        <v>0.33193049181461243</v>
      </c>
      <c r="N642" s="156">
        <v>5.2840962596433805</v>
      </c>
      <c r="O642" s="156">
        <v>424.50133080305045</v>
      </c>
      <c r="P642" s="156">
        <v>0</v>
      </c>
      <c r="Q642" s="156">
        <v>143.15044635682102</v>
      </c>
      <c r="R642" s="157">
        <v>2.0083994992791001</v>
      </c>
      <c r="S642" s="158">
        <f t="shared" si="234"/>
        <v>830.74029688902158</v>
      </c>
    </row>
    <row r="643" spans="1:70" ht="15">
      <c r="A643" s="159" t="s">
        <v>20</v>
      </c>
      <c r="B643" s="148">
        <v>83.441033546831434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83.441033546831434</v>
      </c>
      <c r="J643" s="141"/>
      <c r="K643" s="161" t="s">
        <v>20</v>
      </c>
      <c r="L643" s="148">
        <v>83.441033546831434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83.441033546831434</v>
      </c>
    </row>
    <row r="644" spans="1:70" ht="15">
      <c r="A644" s="151" t="s">
        <v>56</v>
      </c>
      <c r="B644" s="152">
        <v>446.41993296263217</v>
      </c>
      <c r="C644" s="152">
        <v>20.221307826760327</v>
      </c>
      <c r="D644" s="152">
        <v>254.19490124151761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720.83614203091008</v>
      </c>
      <c r="J644" s="141"/>
      <c r="K644" s="155" t="s">
        <v>56</v>
      </c>
      <c r="L644" s="156">
        <v>446.41993296263217</v>
      </c>
      <c r="M644" s="156">
        <v>20.221307826760327</v>
      </c>
      <c r="N644" s="156">
        <v>254.19490124151761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720.83614203091008</v>
      </c>
    </row>
    <row r="645" spans="1:70" ht="15">
      <c r="A645" s="159" t="s">
        <v>18</v>
      </c>
      <c r="B645" s="148">
        <v>798.51600451811726</v>
      </c>
      <c r="C645" s="148">
        <v>0</v>
      </c>
      <c r="D645" s="148">
        <v>0</v>
      </c>
      <c r="E645" s="148">
        <v>2.1380943262894418</v>
      </c>
      <c r="F645" s="148">
        <v>86.194491953870227</v>
      </c>
      <c r="G645" s="148">
        <v>0</v>
      </c>
      <c r="H645" s="160">
        <v>0</v>
      </c>
      <c r="I645" s="146">
        <f t="shared" si="233"/>
        <v>886.84859079827697</v>
      </c>
      <c r="J645" s="141"/>
      <c r="K645" s="161" t="s">
        <v>18</v>
      </c>
      <c r="L645" s="148">
        <v>798.51600451811726</v>
      </c>
      <c r="M645" s="148">
        <v>0</v>
      </c>
      <c r="N645" s="148">
        <v>0</v>
      </c>
      <c r="O645" s="148">
        <v>2.1380943262894418</v>
      </c>
      <c r="P645" s="148">
        <v>86.194491953870227</v>
      </c>
      <c r="Q645" s="148">
        <v>0</v>
      </c>
      <c r="R645" s="149">
        <v>0</v>
      </c>
      <c r="S645" s="150">
        <f t="shared" si="234"/>
        <v>886.84859079827697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24.260702480851599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24.260702480851599</v>
      </c>
      <c r="J647" s="141"/>
      <c r="K647" s="163" t="s">
        <v>60</v>
      </c>
      <c r="L647" s="148">
        <v>24.260702480851599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24.260702480851599</v>
      </c>
    </row>
    <row r="648" spans="1:70">
      <c r="A648" s="164" t="s">
        <v>19</v>
      </c>
      <c r="B648" s="165">
        <v>24.260702480851599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24.260702480851599</v>
      </c>
      <c r="J648" s="141"/>
      <c r="K648" s="168" t="s">
        <v>19</v>
      </c>
      <c r="L648" s="169">
        <v>24.260702480851599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24.260702480851599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1706.4378829455554</v>
      </c>
      <c r="C652" s="187">
        <f t="shared" ref="C652:I652" si="235">SUM(C631:C647)</f>
        <v>21.496880480087711</v>
      </c>
      <c r="D652" s="187">
        <f t="shared" si="235"/>
        <v>274.20751026648094</v>
      </c>
      <c r="E652" s="187">
        <f t="shared" si="235"/>
        <v>494.76185381070917</v>
      </c>
      <c r="F652" s="187">
        <f t="shared" si="235"/>
        <v>1444.2184918086737</v>
      </c>
      <c r="G652" s="187">
        <f t="shared" si="235"/>
        <v>143.15044635682102</v>
      </c>
      <c r="H652" s="189">
        <f t="shared" si="235"/>
        <v>2.0083994992791001</v>
      </c>
      <c r="I652" s="146">
        <f t="shared" si="235"/>
        <v>4086.2814651676067</v>
      </c>
      <c r="J652" s="141"/>
      <c r="K652" s="188" t="s">
        <v>22</v>
      </c>
      <c r="L652" s="187">
        <f>SUM(L631:L647)</f>
        <v>1706.4378829455554</v>
      </c>
      <c r="M652" s="187">
        <f t="shared" ref="M652:S652" si="236">SUM(M631:M647)</f>
        <v>21.496880480087711</v>
      </c>
      <c r="N652" s="187">
        <f t="shared" si="236"/>
        <v>274.20751026648094</v>
      </c>
      <c r="O652" s="187">
        <f t="shared" si="236"/>
        <v>494.76185381070917</v>
      </c>
      <c r="P652" s="187">
        <f t="shared" si="236"/>
        <v>1444.2184918086737</v>
      </c>
      <c r="Q652" s="187">
        <f t="shared" si="236"/>
        <v>143.15044635682102</v>
      </c>
      <c r="R652" s="189">
        <f t="shared" si="236"/>
        <v>2.0083994992791001</v>
      </c>
      <c r="S652" s="190">
        <f t="shared" si="236"/>
        <v>4086.2814651676067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0.41760165017794793</v>
      </c>
      <c r="C653" s="125">
        <f t="shared" ref="C653:H653" si="237">IF($I652=0,"-",C652/$I652)</f>
        <v>5.2607439461358728E-3</v>
      </c>
      <c r="D653" s="125">
        <f t="shared" si="237"/>
        <v>6.7104410844893617E-2</v>
      </c>
      <c r="E653" s="125">
        <f t="shared" si="237"/>
        <v>0.12107875045519302</v>
      </c>
      <c r="F653" s="125">
        <f t="shared" si="237"/>
        <v>0.35343098710148108</v>
      </c>
      <c r="G653" s="125">
        <f t="shared" si="237"/>
        <v>3.5031959393171518E-2</v>
      </c>
      <c r="H653" s="126">
        <f t="shared" si="237"/>
        <v>4.914980811770199E-4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0.41760165017794793</v>
      </c>
      <c r="M653" s="102">
        <f t="shared" si="238"/>
        <v>5.2607439461358728E-3</v>
      </c>
      <c r="N653" s="102">
        <f t="shared" si="238"/>
        <v>6.7104410844893617E-2</v>
      </c>
      <c r="O653" s="102">
        <f t="shared" si="238"/>
        <v>0.12107875045519302</v>
      </c>
      <c r="P653" s="102">
        <f t="shared" si="238"/>
        <v>0.35343098710148108</v>
      </c>
      <c r="Q653" s="102">
        <f t="shared" si="238"/>
        <v>3.5031959393171518E-2</v>
      </c>
      <c r="R653" s="103">
        <f t="shared" si="238"/>
        <v>4.914980811770199E-4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84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150</v>
      </c>
      <c r="B1" s="350"/>
      <c r="C1" s="350"/>
      <c r="D1" s="350"/>
      <c r="E1" s="350"/>
      <c r="F1" s="350"/>
      <c r="G1" s="350"/>
      <c r="H1" s="350"/>
      <c r="I1" s="351"/>
      <c r="K1" s="358" t="s">
        <v>151</v>
      </c>
      <c r="L1" s="359"/>
      <c r="M1" s="359"/>
      <c r="N1" s="359"/>
      <c r="O1" s="359"/>
      <c r="P1" s="359"/>
      <c r="Q1" s="359"/>
      <c r="R1" s="359"/>
      <c r="S1" s="360"/>
      <c r="U1" s="367" t="s">
        <v>152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22.062867079691298</v>
      </c>
      <c r="C7" s="105">
        <f t="shared" ref="C7:E7" si="0">C33+C85</f>
        <v>3736.7053199159955</v>
      </c>
      <c r="D7" s="105">
        <f t="shared" si="0"/>
        <v>1.4425007882543515</v>
      </c>
      <c r="E7" s="105">
        <f t="shared" si="0"/>
        <v>0</v>
      </c>
      <c r="F7" s="144">
        <f>F59+F85</f>
        <v>0.30315388634553547</v>
      </c>
      <c r="G7" s="105">
        <f t="shared" ref="G7:H22" si="1">G33+G85</f>
        <v>0</v>
      </c>
      <c r="H7" s="105">
        <f t="shared" si="1"/>
        <v>0</v>
      </c>
      <c r="I7" s="146">
        <f>SUM(B7:H7)</f>
        <v>3760.5138416702866</v>
      </c>
      <c r="J7" s="141"/>
      <c r="K7" s="147" t="s">
        <v>7</v>
      </c>
      <c r="L7" s="105">
        <f>L33+L85</f>
        <v>22.062867079691298</v>
      </c>
      <c r="M7" s="105">
        <f t="shared" ref="M7:O7" si="2">M33+M85</f>
        <v>3736.7053199159955</v>
      </c>
      <c r="N7" s="105">
        <f t="shared" si="2"/>
        <v>1.4425007882543515</v>
      </c>
      <c r="O7" s="105">
        <f t="shared" si="2"/>
        <v>0</v>
      </c>
      <c r="P7" s="84">
        <f>P59+P85+P33</f>
        <v>0.30315388634553547</v>
      </c>
      <c r="Q7" s="105">
        <f t="shared" ref="Q7:R22" si="3">Q33+Q85</f>
        <v>0</v>
      </c>
      <c r="R7" s="105">
        <f t="shared" si="3"/>
        <v>0</v>
      </c>
      <c r="S7" s="150">
        <f>SUM(L7:R7)</f>
        <v>3760.5138416702866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22.862534478787147</v>
      </c>
      <c r="C8" s="112">
        <f t="shared" si="4"/>
        <v>0</v>
      </c>
      <c r="D8" s="112">
        <f t="shared" si="4"/>
        <v>136.01208611375066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158.87462059253781</v>
      </c>
      <c r="J8" s="141"/>
      <c r="K8" s="155" t="s">
        <v>8</v>
      </c>
      <c r="L8" s="87">
        <f t="shared" ref="L8:O23" si="7">L34+L86</f>
        <v>22.862534478787147</v>
      </c>
      <c r="M8" s="87">
        <f t="shared" si="7"/>
        <v>0</v>
      </c>
      <c r="N8" s="87">
        <f t="shared" si="7"/>
        <v>136.01208611375066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158.87462059253781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2.0460938357669392</v>
      </c>
      <c r="C9" s="84">
        <f t="shared" si="4"/>
        <v>0</v>
      </c>
      <c r="D9" s="84">
        <f t="shared" si="4"/>
        <v>2804.5461228135377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2806.5922166493046</v>
      </c>
      <c r="J9" s="141"/>
      <c r="K9" s="147" t="s">
        <v>9</v>
      </c>
      <c r="L9" s="84">
        <f t="shared" si="7"/>
        <v>2.0460938357669392</v>
      </c>
      <c r="M9" s="84">
        <f t="shared" si="7"/>
        <v>0</v>
      </c>
      <c r="N9" s="84">
        <f t="shared" si="7"/>
        <v>2804.5461228135377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2806.5922166493046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113.3724908535595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113.3724908535595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113.3724908535595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113.3724908535595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466.11389694605361</v>
      </c>
      <c r="C11" s="84">
        <f t="shared" si="4"/>
        <v>246.50603369233107</v>
      </c>
      <c r="D11" s="84">
        <f t="shared" si="4"/>
        <v>360.15257732934339</v>
      </c>
      <c r="E11" s="84">
        <f t="shared" si="4"/>
        <v>5.836257981788032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1078.6087659495161</v>
      </c>
      <c r="J11" s="141"/>
      <c r="K11" s="147" t="s">
        <v>13</v>
      </c>
      <c r="L11" s="84">
        <f t="shared" si="7"/>
        <v>466.11389694605361</v>
      </c>
      <c r="M11" s="84">
        <f t="shared" si="7"/>
        <v>246.50603369233107</v>
      </c>
      <c r="N11" s="84">
        <f t="shared" si="7"/>
        <v>360.15257732934339</v>
      </c>
      <c r="O11" s="84">
        <f t="shared" si="7"/>
        <v>5.836257981788032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1078.6087659495161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7641.0878731182611</v>
      </c>
      <c r="C12" s="112">
        <f t="shared" si="4"/>
        <v>12.002460103105886</v>
      </c>
      <c r="D12" s="112">
        <f t="shared" si="4"/>
        <v>867.8092425379474</v>
      </c>
      <c r="E12" s="112">
        <f t="shared" si="4"/>
        <v>0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8520.8995757593148</v>
      </c>
      <c r="J12" s="141"/>
      <c r="K12" s="155" t="s">
        <v>12</v>
      </c>
      <c r="L12" s="87">
        <f t="shared" si="7"/>
        <v>7641.0878731182611</v>
      </c>
      <c r="M12" s="87">
        <f t="shared" si="7"/>
        <v>12.002460103105886</v>
      </c>
      <c r="N12" s="87">
        <f t="shared" si="7"/>
        <v>867.8092425379474</v>
      </c>
      <c r="O12" s="87">
        <f t="shared" si="7"/>
        <v>0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8520.8995757593148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0.70711276532534661</v>
      </c>
      <c r="D13" s="84">
        <f t="shared" si="4"/>
        <v>0.40777431179871343</v>
      </c>
      <c r="E13" s="84">
        <f t="shared" si="4"/>
        <v>1226.7549534229979</v>
      </c>
      <c r="F13" s="148">
        <f t="shared" si="5"/>
        <v>38858.776162296701</v>
      </c>
      <c r="G13" s="84">
        <f t="shared" si="1"/>
        <v>0</v>
      </c>
      <c r="H13" s="84">
        <f t="shared" si="1"/>
        <v>0</v>
      </c>
      <c r="I13" s="146">
        <f t="shared" si="6"/>
        <v>40086.646002796821</v>
      </c>
      <c r="J13" s="141"/>
      <c r="K13" s="161" t="s">
        <v>54</v>
      </c>
      <c r="L13" s="84">
        <f t="shared" si="7"/>
        <v>0</v>
      </c>
      <c r="M13" s="84">
        <f t="shared" si="7"/>
        <v>0.70711276532534661</v>
      </c>
      <c r="N13" s="84">
        <f t="shared" si="7"/>
        <v>0.40777431179871343</v>
      </c>
      <c r="O13" s="84">
        <f t="shared" si="7"/>
        <v>1226.7549534229979</v>
      </c>
      <c r="P13" s="84">
        <f t="shared" si="8"/>
        <v>38858.776162296701</v>
      </c>
      <c r="Q13" s="84">
        <f t="shared" si="3"/>
        <v>0</v>
      </c>
      <c r="R13" s="84">
        <f t="shared" si="3"/>
        <v>0</v>
      </c>
      <c r="S13" s="150">
        <f t="shared" si="9"/>
        <v>40086.646002796821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7.7870183728977489E-3</v>
      </c>
      <c r="E14" s="112">
        <f t="shared" si="4"/>
        <v>58.641533803858252</v>
      </c>
      <c r="F14" s="152">
        <f t="shared" si="5"/>
        <v>9787.5952698060373</v>
      </c>
      <c r="G14" s="112">
        <f t="shared" si="1"/>
        <v>0</v>
      </c>
      <c r="H14" s="112">
        <f t="shared" si="1"/>
        <v>0</v>
      </c>
      <c r="I14" s="154">
        <f t="shared" si="6"/>
        <v>9846.2445906282683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7.7870183728977489E-3</v>
      </c>
      <c r="O14" s="87">
        <f t="shared" si="7"/>
        <v>58.641533803858252</v>
      </c>
      <c r="P14" s="87">
        <f t="shared" si="8"/>
        <v>9787.5952698060355</v>
      </c>
      <c r="Q14" s="87">
        <f t="shared" si="3"/>
        <v>0</v>
      </c>
      <c r="R14" s="87">
        <f t="shared" si="3"/>
        <v>0</v>
      </c>
      <c r="S14" s="158">
        <f t="shared" si="9"/>
        <v>9846.2445906282665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</v>
      </c>
      <c r="C15" s="84">
        <f t="shared" si="4"/>
        <v>0</v>
      </c>
      <c r="D15" s="84">
        <f t="shared" si="4"/>
        <v>0</v>
      </c>
      <c r="E15" s="84">
        <f t="shared" si="4"/>
        <v>0</v>
      </c>
      <c r="F15" s="148">
        <f t="shared" si="5"/>
        <v>1756.7230618847423</v>
      </c>
      <c r="G15" s="84">
        <f t="shared" si="1"/>
        <v>0</v>
      </c>
      <c r="H15" s="84">
        <f t="shared" si="1"/>
        <v>0</v>
      </c>
      <c r="I15" s="146">
        <f t="shared" si="6"/>
        <v>1756.7230618847423</v>
      </c>
      <c r="J15" s="141"/>
      <c r="K15" s="161" t="s">
        <v>55</v>
      </c>
      <c r="L15" s="84">
        <f t="shared" si="7"/>
        <v>0</v>
      </c>
      <c r="M15" s="84">
        <f t="shared" si="7"/>
        <v>0</v>
      </c>
      <c r="N15" s="84">
        <f t="shared" si="7"/>
        <v>0</v>
      </c>
      <c r="O15" s="84">
        <f t="shared" si="7"/>
        <v>0</v>
      </c>
      <c r="P15" s="84">
        <f t="shared" si="8"/>
        <v>1756.7230618847423</v>
      </c>
      <c r="Q15" s="84">
        <f t="shared" si="3"/>
        <v>0</v>
      </c>
      <c r="R15" s="84">
        <f t="shared" si="3"/>
        <v>0</v>
      </c>
      <c r="S15" s="150">
        <f t="shared" si="9"/>
        <v>1756.7230618847423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156.01572110788587</v>
      </c>
      <c r="C16" s="112">
        <f t="shared" si="4"/>
        <v>2.6117984916605463</v>
      </c>
      <c r="D16" s="112">
        <f t="shared" si="4"/>
        <v>96.537096193312948</v>
      </c>
      <c r="E16" s="112">
        <f t="shared" si="4"/>
        <v>12.365377132186891</v>
      </c>
      <c r="F16" s="152">
        <f t="shared" si="5"/>
        <v>20.190261648795968</v>
      </c>
      <c r="G16" s="112">
        <f t="shared" si="1"/>
        <v>0</v>
      </c>
      <c r="H16" s="112">
        <f t="shared" si="1"/>
        <v>0</v>
      </c>
      <c r="I16" s="154">
        <f t="shared" si="6"/>
        <v>287.72025457384223</v>
      </c>
      <c r="J16" s="141"/>
      <c r="K16" s="155" t="s">
        <v>14</v>
      </c>
      <c r="L16" s="87">
        <f t="shared" si="7"/>
        <v>156.01572110788587</v>
      </c>
      <c r="M16" s="87">
        <f t="shared" si="7"/>
        <v>2.6117984916605463</v>
      </c>
      <c r="N16" s="87">
        <f t="shared" si="7"/>
        <v>96.537096193312948</v>
      </c>
      <c r="O16" s="87">
        <f t="shared" si="7"/>
        <v>12.365377132186891</v>
      </c>
      <c r="P16" s="87">
        <f t="shared" si="8"/>
        <v>20.190261648795968</v>
      </c>
      <c r="Q16" s="87">
        <f t="shared" si="3"/>
        <v>0</v>
      </c>
      <c r="R16" s="87">
        <f t="shared" si="3"/>
        <v>0</v>
      </c>
      <c r="S16" s="158">
        <f t="shared" si="9"/>
        <v>287.72025457384223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7619.1713570260035</v>
      </c>
      <c r="C17" s="84">
        <f t="shared" si="4"/>
        <v>10028.894000025808</v>
      </c>
      <c r="D17" s="84">
        <f t="shared" si="4"/>
        <v>13824.588832059851</v>
      </c>
      <c r="E17" s="84">
        <f t="shared" si="4"/>
        <v>685.86794603015869</v>
      </c>
      <c r="F17" s="148">
        <f t="shared" si="5"/>
        <v>3049.3149780585204</v>
      </c>
      <c r="G17" s="84">
        <f t="shared" si="1"/>
        <v>0.91123178425581708</v>
      </c>
      <c r="H17" s="84">
        <f t="shared" si="1"/>
        <v>0</v>
      </c>
      <c r="I17" s="146">
        <f t="shared" si="6"/>
        <v>35208.748344984604</v>
      </c>
      <c r="J17" s="141"/>
      <c r="K17" s="161" t="s">
        <v>136</v>
      </c>
      <c r="L17" s="84">
        <f t="shared" si="7"/>
        <v>7619.1713570260035</v>
      </c>
      <c r="M17" s="84">
        <f t="shared" si="7"/>
        <v>10028.894000025808</v>
      </c>
      <c r="N17" s="84">
        <f t="shared" si="7"/>
        <v>13824.588832059851</v>
      </c>
      <c r="O17" s="84">
        <f t="shared" si="7"/>
        <v>685.86794603015869</v>
      </c>
      <c r="P17" s="84">
        <f t="shared" si="8"/>
        <v>3049.3149780585204</v>
      </c>
      <c r="Q17" s="84">
        <f t="shared" si="3"/>
        <v>0.91123178425581708</v>
      </c>
      <c r="R17" s="84">
        <f t="shared" si="3"/>
        <v>0</v>
      </c>
      <c r="S17" s="150">
        <f t="shared" si="9"/>
        <v>35208.748344984604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3479.9001936811646</v>
      </c>
      <c r="C18" s="112">
        <f t="shared" si="4"/>
        <v>743.09575970704987</v>
      </c>
      <c r="D18" s="112">
        <f t="shared" si="4"/>
        <v>8214.3148948520866</v>
      </c>
      <c r="E18" s="112">
        <f t="shared" si="4"/>
        <v>17028.115035360501</v>
      </c>
      <c r="F18" s="152">
        <f t="shared" si="5"/>
        <v>1461.9056157591267</v>
      </c>
      <c r="G18" s="112">
        <f t="shared" si="1"/>
        <v>4260.6754266257849</v>
      </c>
      <c r="H18" s="112">
        <f t="shared" si="1"/>
        <v>105.78842042987209</v>
      </c>
      <c r="I18" s="154">
        <f t="shared" si="6"/>
        <v>35293.795346415587</v>
      </c>
      <c r="J18" s="141"/>
      <c r="K18" s="155" t="s">
        <v>21</v>
      </c>
      <c r="L18" s="87">
        <f t="shared" si="7"/>
        <v>3479.9001936811646</v>
      </c>
      <c r="M18" s="87">
        <f t="shared" si="7"/>
        <v>743.09575970704987</v>
      </c>
      <c r="N18" s="87">
        <f t="shared" si="7"/>
        <v>8214.3148948520866</v>
      </c>
      <c r="O18" s="87">
        <f t="shared" si="7"/>
        <v>17028.115035360501</v>
      </c>
      <c r="P18" s="87">
        <f t="shared" si="8"/>
        <v>1461.9056157591267</v>
      </c>
      <c r="Q18" s="87">
        <f t="shared" si="3"/>
        <v>4260.6754266257849</v>
      </c>
      <c r="R18" s="87">
        <f t="shared" si="3"/>
        <v>105.78842042987209</v>
      </c>
      <c r="S18" s="158">
        <f t="shared" si="9"/>
        <v>35293.795346415587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7994.7624525687124</v>
      </c>
      <c r="C19" s="84">
        <f t="shared" si="4"/>
        <v>569.45156406446165</v>
      </c>
      <c r="D19" s="84">
        <f t="shared" si="4"/>
        <v>1206.6933044618299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9770.9073210950046</v>
      </c>
      <c r="J19" s="141"/>
      <c r="K19" s="161" t="s">
        <v>20</v>
      </c>
      <c r="L19" s="84">
        <f t="shared" si="7"/>
        <v>7994.7624525687124</v>
      </c>
      <c r="M19" s="84">
        <f t="shared" si="7"/>
        <v>569.45156406446165</v>
      </c>
      <c r="N19" s="84">
        <f t="shared" si="7"/>
        <v>1206.6933044618299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9770.9073210950046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10795.506998294895</v>
      </c>
      <c r="C20" s="112">
        <f t="shared" si="4"/>
        <v>20.178293010428632</v>
      </c>
      <c r="D20" s="112">
        <f t="shared" si="4"/>
        <v>1320.1884350483751</v>
      </c>
      <c r="E20" s="112">
        <f t="shared" si="4"/>
        <v>0</v>
      </c>
      <c r="F20" s="152">
        <f t="shared" si="5"/>
        <v>1.7251489588235296E-2</v>
      </c>
      <c r="G20" s="112">
        <f t="shared" si="1"/>
        <v>0</v>
      </c>
      <c r="H20" s="112">
        <f t="shared" si="1"/>
        <v>0</v>
      </c>
      <c r="I20" s="154">
        <f t="shared" si="6"/>
        <v>12135.890977843288</v>
      </c>
      <c r="J20" s="141"/>
      <c r="K20" s="155" t="s">
        <v>56</v>
      </c>
      <c r="L20" s="87">
        <f t="shared" si="7"/>
        <v>10795.506998294895</v>
      </c>
      <c r="M20" s="87">
        <f t="shared" si="7"/>
        <v>20.178293010428632</v>
      </c>
      <c r="N20" s="87">
        <f t="shared" si="7"/>
        <v>1320.1884350483751</v>
      </c>
      <c r="O20" s="87">
        <f t="shared" si="7"/>
        <v>0</v>
      </c>
      <c r="P20" s="87">
        <f t="shared" si="8"/>
        <v>1.7251489588235296E-2</v>
      </c>
      <c r="Q20" s="87">
        <f t="shared" si="3"/>
        <v>0</v>
      </c>
      <c r="R20" s="87">
        <f t="shared" si="3"/>
        <v>0</v>
      </c>
      <c r="S20" s="158">
        <f t="shared" si="9"/>
        <v>12135.890977843288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3863.5008723017809</v>
      </c>
      <c r="C21" s="84">
        <f t="shared" si="4"/>
        <v>10553.93879231499</v>
      </c>
      <c r="D21" s="84">
        <f t="shared" si="4"/>
        <v>1924.2051772021598</v>
      </c>
      <c r="E21" s="84">
        <f t="shared" si="4"/>
        <v>43.518037483791147</v>
      </c>
      <c r="F21" s="148">
        <f t="shared" si="5"/>
        <v>3530.4820433778127</v>
      </c>
      <c r="G21" s="84">
        <f t="shared" si="1"/>
        <v>0</v>
      </c>
      <c r="H21" s="84">
        <f t="shared" si="1"/>
        <v>0</v>
      </c>
      <c r="I21" s="146">
        <f t="shared" si="6"/>
        <v>19915.644922680534</v>
      </c>
      <c r="J21" s="141"/>
      <c r="K21" s="161" t="s">
        <v>18</v>
      </c>
      <c r="L21" s="84">
        <f t="shared" si="7"/>
        <v>3863.5008723017809</v>
      </c>
      <c r="M21" s="84">
        <f t="shared" si="7"/>
        <v>10553.93879231499</v>
      </c>
      <c r="N21" s="84">
        <f t="shared" si="7"/>
        <v>1924.2051772021598</v>
      </c>
      <c r="O21" s="84">
        <f t="shared" si="7"/>
        <v>43.518037483791147</v>
      </c>
      <c r="P21" s="84">
        <f t="shared" si="8"/>
        <v>3530.4820433778127</v>
      </c>
      <c r="Q21" s="84">
        <f t="shared" si="3"/>
        <v>0</v>
      </c>
      <c r="R21" s="84">
        <f t="shared" si="3"/>
        <v>0</v>
      </c>
      <c r="S21" s="150">
        <f t="shared" si="9"/>
        <v>19915.644922680534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2.8682846576438314</v>
      </c>
      <c r="C22" s="112">
        <f t="shared" si="4"/>
        <v>56.022590351002322</v>
      </c>
      <c r="D22" s="112">
        <f t="shared" si="4"/>
        <v>1088.7300240328386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1147.6208990414848</v>
      </c>
      <c r="J22" s="141"/>
      <c r="K22" s="155" t="s">
        <v>17</v>
      </c>
      <c r="L22" s="87">
        <f t="shared" si="7"/>
        <v>2.8682846576438314</v>
      </c>
      <c r="M22" s="87">
        <f t="shared" si="7"/>
        <v>56.022590351002322</v>
      </c>
      <c r="N22" s="87">
        <f t="shared" si="7"/>
        <v>1088.7300240328386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1147.6208990414848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2237.0624728849657</v>
      </c>
      <c r="C23" s="84">
        <f t="shared" si="4"/>
        <v>0</v>
      </c>
      <c r="D23" s="84">
        <f t="shared" si="4"/>
        <v>1015.1443151420342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3252.2067880269997</v>
      </c>
      <c r="J23" s="141"/>
      <c r="K23" s="163" t="s">
        <v>60</v>
      </c>
      <c r="L23" s="84">
        <f t="shared" si="7"/>
        <v>2237.0624728849657</v>
      </c>
      <c r="M23" s="84">
        <f t="shared" si="7"/>
        <v>0</v>
      </c>
      <c r="N23" s="84">
        <f t="shared" si="7"/>
        <v>1015.1443151420342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3252.2067880269997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2237.0624728849657</v>
      </c>
      <c r="C24" s="116">
        <f t="shared" si="13"/>
        <v>0</v>
      </c>
      <c r="D24" s="116">
        <f t="shared" si="13"/>
        <v>891.59952384466112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3128.6619967296269</v>
      </c>
      <c r="J24" s="141"/>
      <c r="K24" s="168" t="s">
        <v>19</v>
      </c>
      <c r="L24" s="90">
        <f t="shared" ref="L24:O27" si="14">L50+L102</f>
        <v>2237.0624728849657</v>
      </c>
      <c r="M24" s="90">
        <f t="shared" si="14"/>
        <v>0</v>
      </c>
      <c r="N24" s="90">
        <f t="shared" si="14"/>
        <v>891.59952384466112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3128.6619967296269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</v>
      </c>
      <c r="D25" s="93">
        <f t="shared" si="13"/>
        <v>123.54479129737304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123.54479129737304</v>
      </c>
      <c r="J25" s="141"/>
      <c r="K25" s="176" t="s">
        <v>15</v>
      </c>
      <c r="L25" s="93">
        <f t="shared" si="14"/>
        <v>0</v>
      </c>
      <c r="M25" s="93">
        <f t="shared" si="14"/>
        <v>0</v>
      </c>
      <c r="N25" s="93">
        <f t="shared" si="14"/>
        <v>123.54479129737304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123.54479129737304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44302.961617981608</v>
      </c>
      <c r="C28" s="187">
        <f t="shared" ref="C28:I28" si="15">SUM(C7:C23)</f>
        <v>25970.113724442159</v>
      </c>
      <c r="D28" s="187">
        <f t="shared" si="15"/>
        <v>32974.152660759049</v>
      </c>
      <c r="E28" s="187">
        <f t="shared" si="15"/>
        <v>19061.099141215283</v>
      </c>
      <c r="F28" s="187">
        <f t="shared" si="15"/>
        <v>58465.307798207665</v>
      </c>
      <c r="G28" s="187">
        <f t="shared" si="15"/>
        <v>4261.5866584100404</v>
      </c>
      <c r="H28" s="187">
        <f t="shared" si="15"/>
        <v>105.78842042987209</v>
      </c>
      <c r="I28" s="187">
        <f t="shared" si="15"/>
        <v>185141.01002144566</v>
      </c>
      <c r="J28" s="141"/>
      <c r="K28" s="188" t="s">
        <v>22</v>
      </c>
      <c r="L28" s="187">
        <f>SUM(L7:L23)</f>
        <v>44302.961617981608</v>
      </c>
      <c r="M28" s="187">
        <f t="shared" ref="M28:S28" si="16">SUM(M7:M23)</f>
        <v>25970.113724442159</v>
      </c>
      <c r="N28" s="187">
        <f t="shared" si="16"/>
        <v>32974.152660759049</v>
      </c>
      <c r="O28" s="187">
        <f t="shared" si="16"/>
        <v>19061.099141215283</v>
      </c>
      <c r="P28" s="187">
        <f t="shared" si="16"/>
        <v>58465.307798207665</v>
      </c>
      <c r="Q28" s="187">
        <f t="shared" si="16"/>
        <v>4261.5866584100404</v>
      </c>
      <c r="R28" s="187">
        <f t="shared" si="16"/>
        <v>105.78842042987209</v>
      </c>
      <c r="S28" s="187">
        <f t="shared" si="16"/>
        <v>185141.01002144566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0.23929307511528541</v>
      </c>
      <c r="C29" s="123">
        <f t="shared" ref="C29:H29" si="17">IF($I28=0,"-",C28/$I28)</f>
        <v>0.14027207543825071</v>
      </c>
      <c r="D29" s="123">
        <f t="shared" si="17"/>
        <v>0.17810291008426235</v>
      </c>
      <c r="E29" s="123">
        <f t="shared" si="17"/>
        <v>0.10295449473354043</v>
      </c>
      <c r="F29" s="123">
        <f t="shared" si="17"/>
        <v>0.31578799203609931</v>
      </c>
      <c r="G29" s="123">
        <f t="shared" si="17"/>
        <v>2.301805881860752E-2</v>
      </c>
      <c r="H29" s="123">
        <f t="shared" si="17"/>
        <v>5.7139377395433986E-4</v>
      </c>
      <c r="I29" s="124">
        <f>SUM(B29:H29)</f>
        <v>1.0000000000000002</v>
      </c>
      <c r="K29" s="49" t="s">
        <v>108</v>
      </c>
      <c r="L29" s="102">
        <f>IF($I28=0,"-",L28/$I28)</f>
        <v>0.23929307511528541</v>
      </c>
      <c r="M29" s="102">
        <f t="shared" ref="M29:R29" si="18">IF($I28=0,"-",M28/$I28)</f>
        <v>0.14027207543825071</v>
      </c>
      <c r="N29" s="102">
        <f t="shared" si="18"/>
        <v>0.17810291008426235</v>
      </c>
      <c r="O29" s="102">
        <f t="shared" si="18"/>
        <v>0.10295449473354043</v>
      </c>
      <c r="P29" s="102">
        <f t="shared" si="18"/>
        <v>0.31578799203609931</v>
      </c>
      <c r="Q29" s="102">
        <f t="shared" si="18"/>
        <v>2.301805881860752E-2</v>
      </c>
      <c r="R29" s="103">
        <f t="shared" si="18"/>
        <v>5.7139377395433986E-4</v>
      </c>
      <c r="S29" s="104">
        <f>SUM(L29:R29)</f>
        <v>1.0000000000000002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0.13776815755047722</v>
      </c>
      <c r="C33" s="105">
        <f t="shared" ref="C33:E33" si="19">C111+C137+C163+C189+C215+C241+C267+C293+C319+C345+C371+C397+C423</f>
        <v>3736.7053199159955</v>
      </c>
      <c r="D33" s="105">
        <f t="shared" si="19"/>
        <v>1.3523641759090061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3738.1954522494548</v>
      </c>
      <c r="J33" s="141"/>
      <c r="K33" s="195" t="s">
        <v>7</v>
      </c>
      <c r="L33" s="105">
        <f t="shared" ref="L33:R48" si="21">L111+L137+L163+L189+L215+L241+L267+L293+L319+L345+L371+L397+L423</f>
        <v>0.13776815755047722</v>
      </c>
      <c r="M33" s="105">
        <f t="shared" si="21"/>
        <v>3736.7053199159955</v>
      </c>
      <c r="N33" s="105">
        <f t="shared" si="21"/>
        <v>1.3523641759090061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3738.1954522494548</v>
      </c>
      <c r="T33" s="141"/>
      <c r="U33" s="198" t="s">
        <v>7</v>
      </c>
      <c r="V33" s="55">
        <f t="shared" ref="V33:AH48" si="22">V111+V137+V163+V189+V215+V241+V267+V293+V319+V345+V371+V397+V423</f>
        <v>0.13776815755047722</v>
      </c>
      <c r="W33" s="55">
        <f t="shared" si="22"/>
        <v>0</v>
      </c>
      <c r="X33" s="55">
        <f t="shared" si="22"/>
        <v>0</v>
      </c>
      <c r="Y33" s="55">
        <f t="shared" si="22"/>
        <v>3736.7053199159955</v>
      </c>
      <c r="Z33" s="55">
        <f t="shared" si="22"/>
        <v>1.3523641759090061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3738.1954522494548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133.91489912568903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133.91489912568903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133.91489912568903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133.91489912568903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133.91489912568903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133.91489912568903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2804.5459752780034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2804.5459752780034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2804.5459752780034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2804.5459752780034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2804.5459752780034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2804.5459752780034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113.3724908535595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113.3724908535595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113.3724908535595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113.3724908535595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113.3724908535595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113.3724908535595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285.42103714529594</v>
      </c>
      <c r="C37" s="84">
        <f t="shared" si="23"/>
        <v>234.0219558415003</v>
      </c>
      <c r="D37" s="84">
        <f t="shared" si="23"/>
        <v>351.04930133773814</v>
      </c>
      <c r="E37" s="84">
        <f t="shared" si="23"/>
        <v>0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870.49229432453444</v>
      </c>
      <c r="J37" s="141"/>
      <c r="K37" s="161" t="s">
        <v>13</v>
      </c>
      <c r="L37" s="84">
        <f t="shared" si="21"/>
        <v>285.42103714529594</v>
      </c>
      <c r="M37" s="84">
        <f t="shared" si="21"/>
        <v>234.0219558415003</v>
      </c>
      <c r="N37" s="84">
        <f t="shared" si="21"/>
        <v>351.04930133773814</v>
      </c>
      <c r="O37" s="84">
        <f t="shared" si="21"/>
        <v>0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870.49229432453444</v>
      </c>
      <c r="T37" s="141"/>
      <c r="U37" s="207" t="s">
        <v>13</v>
      </c>
      <c r="V37" s="55">
        <f t="shared" si="22"/>
        <v>282.53605126187733</v>
      </c>
      <c r="W37" s="55">
        <f t="shared" si="22"/>
        <v>0</v>
      </c>
      <c r="X37" s="55">
        <f t="shared" si="22"/>
        <v>0</v>
      </c>
      <c r="Y37" s="55">
        <f t="shared" si="22"/>
        <v>234.0219558415003</v>
      </c>
      <c r="Z37" s="55">
        <f t="shared" si="22"/>
        <v>348.36316967997618</v>
      </c>
      <c r="AA37" s="55">
        <f t="shared" si="22"/>
        <v>0</v>
      </c>
      <c r="AB37" s="55">
        <f t="shared" si="22"/>
        <v>0</v>
      </c>
      <c r="AC37" s="56">
        <f t="shared" si="22"/>
        <v>5.5711175411805538</v>
      </c>
      <c r="AD37" s="55">
        <f t="shared" si="22"/>
        <v>2.884985883418639</v>
      </c>
      <c r="AE37" s="55">
        <f t="shared" si="22"/>
        <v>0</v>
      </c>
      <c r="AF37" s="55">
        <f t="shared" si="22"/>
        <v>0</v>
      </c>
      <c r="AG37" s="55">
        <f t="shared" si="22"/>
        <v>2.6861316577619143</v>
      </c>
      <c r="AH37" s="55">
        <f t="shared" si="22"/>
        <v>0</v>
      </c>
      <c r="AI37" s="202">
        <f t="shared" si="26"/>
        <v>870.49229432453433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12.421405083118765</v>
      </c>
      <c r="C38" s="112">
        <f t="shared" si="23"/>
        <v>5.8597852976423628</v>
      </c>
      <c r="D38" s="112">
        <f t="shared" si="23"/>
        <v>32.038752423874797</v>
      </c>
      <c r="E38" s="112">
        <f t="shared" si="23"/>
        <v>0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50.319942804635929</v>
      </c>
      <c r="J38" s="141"/>
      <c r="K38" s="155" t="s">
        <v>12</v>
      </c>
      <c r="L38" s="87">
        <f t="shared" si="21"/>
        <v>12.421405083118765</v>
      </c>
      <c r="M38" s="87">
        <f t="shared" si="21"/>
        <v>5.8597852976423628</v>
      </c>
      <c r="N38" s="87">
        <f t="shared" si="21"/>
        <v>32.038752423874797</v>
      </c>
      <c r="O38" s="87">
        <f t="shared" si="21"/>
        <v>0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50.319942804635929</v>
      </c>
      <c r="T38" s="141"/>
      <c r="U38" s="203" t="s">
        <v>53</v>
      </c>
      <c r="V38" s="60">
        <f t="shared" si="22"/>
        <v>12.378083978083936</v>
      </c>
      <c r="W38" s="60">
        <f t="shared" si="22"/>
        <v>0</v>
      </c>
      <c r="X38" s="60">
        <f t="shared" si="22"/>
        <v>0</v>
      </c>
      <c r="Y38" s="60">
        <f t="shared" si="22"/>
        <v>5.8597852976423628</v>
      </c>
      <c r="Z38" s="60">
        <f t="shared" si="22"/>
        <v>32.038752423874797</v>
      </c>
      <c r="AA38" s="60">
        <f t="shared" si="22"/>
        <v>0</v>
      </c>
      <c r="AB38" s="60">
        <f t="shared" si="22"/>
        <v>0</v>
      </c>
      <c r="AC38" s="61">
        <f t="shared" si="22"/>
        <v>4.3321105034829471E-2</v>
      </c>
      <c r="AD38" s="60">
        <f t="shared" si="22"/>
        <v>4.3321105034829471E-2</v>
      </c>
      <c r="AE38" s="60">
        <f t="shared" si="22"/>
        <v>0</v>
      </c>
      <c r="AF38" s="60">
        <f t="shared" si="22"/>
        <v>0</v>
      </c>
      <c r="AG38" s="60">
        <f t="shared" si="22"/>
        <v>0</v>
      </c>
      <c r="AH38" s="60">
        <f t="shared" si="22"/>
        <v>0</v>
      </c>
      <c r="AI38" s="206">
        <f t="shared" si="26"/>
        <v>50.319942804635922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1002.21430907051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1002.21430907051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1002.21430907051</v>
      </c>
      <c r="P39" s="84">
        <f t="shared" si="21"/>
        <v>2021.7673404282957</v>
      </c>
      <c r="Q39" s="84">
        <f t="shared" si="21"/>
        <v>0</v>
      </c>
      <c r="R39" s="84">
        <f t="shared" si="21"/>
        <v>0</v>
      </c>
      <c r="S39" s="150">
        <f t="shared" si="25"/>
        <v>3023.9816494988058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878.13067916962757</v>
      </c>
      <c r="AB39" s="55">
        <f t="shared" si="22"/>
        <v>2021.7673404282957</v>
      </c>
      <c r="AC39" s="56">
        <f t="shared" si="22"/>
        <v>124.0836299008824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124.0836299008824</v>
      </c>
      <c r="AI39" s="202">
        <f t="shared" si="26"/>
        <v>3023.9816494988058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20.58469822636382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20.58469822636382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20.58469822636382</v>
      </c>
      <c r="P40" s="87">
        <f t="shared" si="21"/>
        <v>59.348721080238505</v>
      </c>
      <c r="Q40" s="87">
        <f t="shared" si="21"/>
        <v>0</v>
      </c>
      <c r="R40" s="87">
        <f t="shared" si="21"/>
        <v>0</v>
      </c>
      <c r="S40" s="158">
        <f t="shared" si="25"/>
        <v>79.933419306602332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14.578350444240169</v>
      </c>
      <c r="AB40" s="60">
        <f t="shared" si="22"/>
        <v>59.348721080238505</v>
      </c>
      <c r="AC40" s="61">
        <f t="shared" si="22"/>
        <v>6.0063477821236528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6.0063477821236528</v>
      </c>
      <c r="AI40" s="206">
        <f t="shared" si="26"/>
        <v>79.933419306602332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0</v>
      </c>
      <c r="C41" s="84">
        <f t="shared" si="23"/>
        <v>0</v>
      </c>
      <c r="D41" s="84">
        <f t="shared" si="23"/>
        <v>0</v>
      </c>
      <c r="E41" s="84">
        <f t="shared" si="23"/>
        <v>0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0</v>
      </c>
      <c r="J41" s="141"/>
      <c r="K41" s="161" t="s">
        <v>55</v>
      </c>
      <c r="L41" s="84">
        <f t="shared" si="21"/>
        <v>0</v>
      </c>
      <c r="M41" s="84">
        <f t="shared" si="21"/>
        <v>0</v>
      </c>
      <c r="N41" s="84">
        <f t="shared" si="21"/>
        <v>0</v>
      </c>
      <c r="O41" s="84">
        <f t="shared" si="21"/>
        <v>0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0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0</v>
      </c>
      <c r="AA41" s="55">
        <f t="shared" si="22"/>
        <v>0</v>
      </c>
      <c r="AB41" s="55">
        <f t="shared" si="22"/>
        <v>0</v>
      </c>
      <c r="AC41" s="56">
        <f t="shared" si="22"/>
        <v>0</v>
      </c>
      <c r="AD41" s="55">
        <f t="shared" si="22"/>
        <v>0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0</v>
      </c>
      <c r="AI41" s="202">
        <f t="shared" si="26"/>
        <v>0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14.49796503503082</v>
      </c>
      <c r="C42" s="112">
        <f t="shared" si="23"/>
        <v>2.5578893987270486</v>
      </c>
      <c r="D42" s="112">
        <f t="shared" si="23"/>
        <v>81.490261227026664</v>
      </c>
      <c r="E42" s="112">
        <f t="shared" si="23"/>
        <v>11.80796937288641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110.35408503367094</v>
      </c>
      <c r="J42" s="141"/>
      <c r="K42" s="155" t="s">
        <v>14</v>
      </c>
      <c r="L42" s="87">
        <f t="shared" si="21"/>
        <v>14.49796503503082</v>
      </c>
      <c r="M42" s="87">
        <f t="shared" si="21"/>
        <v>2.5578893987270486</v>
      </c>
      <c r="N42" s="87">
        <f t="shared" si="21"/>
        <v>81.490261227026664</v>
      </c>
      <c r="O42" s="87">
        <f t="shared" si="21"/>
        <v>11.80796937288641</v>
      </c>
      <c r="P42" s="87">
        <f t="shared" si="21"/>
        <v>6.8493103483090527</v>
      </c>
      <c r="Q42" s="87">
        <f t="shared" si="21"/>
        <v>0</v>
      </c>
      <c r="R42" s="87">
        <f t="shared" si="21"/>
        <v>0</v>
      </c>
      <c r="S42" s="158">
        <f t="shared" si="25"/>
        <v>117.20339538197999</v>
      </c>
      <c r="T42" s="141"/>
      <c r="U42" s="203" t="s">
        <v>14</v>
      </c>
      <c r="V42" s="60">
        <f t="shared" si="22"/>
        <v>14.49796503503082</v>
      </c>
      <c r="W42" s="60">
        <f t="shared" si="22"/>
        <v>0</v>
      </c>
      <c r="X42" s="60">
        <f t="shared" si="22"/>
        <v>0</v>
      </c>
      <c r="Y42" s="60">
        <f t="shared" si="22"/>
        <v>2.5578893987270486</v>
      </c>
      <c r="Z42" s="60">
        <f t="shared" si="22"/>
        <v>81.490261227026664</v>
      </c>
      <c r="AA42" s="60">
        <f t="shared" si="22"/>
        <v>5.5750110435513953</v>
      </c>
      <c r="AB42" s="60">
        <f t="shared" si="22"/>
        <v>6.8493103483090527</v>
      </c>
      <c r="AC42" s="61">
        <f t="shared" si="22"/>
        <v>6.2329583293350161</v>
      </c>
      <c r="AD42" s="60">
        <f t="shared" si="22"/>
        <v>0</v>
      </c>
      <c r="AE42" s="60">
        <f t="shared" si="22"/>
        <v>0</v>
      </c>
      <c r="AF42" s="60">
        <f t="shared" si="22"/>
        <v>0</v>
      </c>
      <c r="AG42" s="60">
        <f t="shared" si="22"/>
        <v>0</v>
      </c>
      <c r="AH42" s="60">
        <f t="shared" si="22"/>
        <v>6.2329583293350161</v>
      </c>
      <c r="AI42" s="206">
        <f t="shared" si="26"/>
        <v>117.20339538198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3151.0021838392008</v>
      </c>
      <c r="C43" s="84">
        <f t="shared" si="23"/>
        <v>9920.7189630272896</v>
      </c>
      <c r="D43" s="84">
        <f t="shared" si="23"/>
        <v>13444.426396527479</v>
      </c>
      <c r="E43" s="84">
        <f t="shared" si="23"/>
        <v>669.25535916545414</v>
      </c>
      <c r="F43" s="315">
        <v>0</v>
      </c>
      <c r="G43" s="84">
        <f t="shared" si="20"/>
        <v>0.91123178425581708</v>
      </c>
      <c r="H43" s="84">
        <f t="shared" si="20"/>
        <v>0</v>
      </c>
      <c r="I43" s="146">
        <f t="shared" si="24"/>
        <v>27186.31413434368</v>
      </c>
      <c r="J43" s="141"/>
      <c r="K43" s="161" t="s">
        <v>136</v>
      </c>
      <c r="L43" s="84">
        <f t="shared" si="21"/>
        <v>3151.0021838392008</v>
      </c>
      <c r="M43" s="84">
        <f t="shared" si="21"/>
        <v>9920.7189630272896</v>
      </c>
      <c r="N43" s="84">
        <f t="shared" si="21"/>
        <v>13444.426396527479</v>
      </c>
      <c r="O43" s="84">
        <f t="shared" si="21"/>
        <v>669.25535916545414</v>
      </c>
      <c r="P43" s="84">
        <f t="shared" si="21"/>
        <v>64.807082823550488</v>
      </c>
      <c r="Q43" s="84">
        <f t="shared" si="21"/>
        <v>0.91123178425581708</v>
      </c>
      <c r="R43" s="84">
        <f t="shared" si="21"/>
        <v>0</v>
      </c>
      <c r="S43" s="150">
        <f t="shared" si="25"/>
        <v>27251.12121716723</v>
      </c>
      <c r="T43" s="141"/>
      <c r="U43" s="207" t="s">
        <v>136</v>
      </c>
      <c r="V43" s="55">
        <f t="shared" si="22"/>
        <v>3092.2555802720785</v>
      </c>
      <c r="W43" s="55">
        <f t="shared" si="22"/>
        <v>37.034396739779574</v>
      </c>
      <c r="X43" s="55">
        <f t="shared" si="22"/>
        <v>0.91123178425581708</v>
      </c>
      <c r="Y43" s="55">
        <f t="shared" si="22"/>
        <v>9920.7189630272896</v>
      </c>
      <c r="Z43" s="55">
        <f t="shared" si="22"/>
        <v>13095.757385421239</v>
      </c>
      <c r="AA43" s="55">
        <f t="shared" si="22"/>
        <v>263.00891124367928</v>
      </c>
      <c r="AB43" s="55">
        <f t="shared" si="22"/>
        <v>64.807082823550488</v>
      </c>
      <c r="AC43" s="56">
        <f t="shared" si="22"/>
        <v>776.62766585535769</v>
      </c>
      <c r="AD43" s="55">
        <f t="shared" si="22"/>
        <v>21.712206827342918</v>
      </c>
      <c r="AE43" s="55">
        <f t="shared" si="22"/>
        <v>0</v>
      </c>
      <c r="AF43" s="55">
        <f t="shared" si="22"/>
        <v>0</v>
      </c>
      <c r="AG43" s="55">
        <f t="shared" si="22"/>
        <v>348.66901110623957</v>
      </c>
      <c r="AH43" s="55">
        <f t="shared" si="22"/>
        <v>406.24644792177492</v>
      </c>
      <c r="AI43" s="202">
        <f t="shared" si="26"/>
        <v>27251.12121716723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862.43354616536499</v>
      </c>
      <c r="C44" s="112">
        <f t="shared" si="23"/>
        <v>742.76384323711659</v>
      </c>
      <c r="D44" s="112">
        <f t="shared" si="23"/>
        <v>3259.9536403844231</v>
      </c>
      <c r="E44" s="112">
        <f t="shared" si="23"/>
        <v>12405.84064838933</v>
      </c>
      <c r="F44" s="315">
        <v>0</v>
      </c>
      <c r="G44" s="112">
        <f t="shared" si="20"/>
        <v>1212.9615605634885</v>
      </c>
      <c r="H44" s="112">
        <f t="shared" si="20"/>
        <v>103.42105276805434</v>
      </c>
      <c r="I44" s="154">
        <f t="shared" si="24"/>
        <v>18587.374291507782</v>
      </c>
      <c r="J44" s="141"/>
      <c r="K44" s="155" t="s">
        <v>21</v>
      </c>
      <c r="L44" s="87">
        <f t="shared" si="21"/>
        <v>862.43354616536499</v>
      </c>
      <c r="M44" s="87">
        <f t="shared" si="21"/>
        <v>742.76384323711659</v>
      </c>
      <c r="N44" s="87">
        <f t="shared" si="21"/>
        <v>3259.9536403844231</v>
      </c>
      <c r="O44" s="87">
        <f t="shared" si="21"/>
        <v>12405.84064838933</v>
      </c>
      <c r="P44" s="87">
        <f t="shared" si="21"/>
        <v>41.255989278384753</v>
      </c>
      <c r="Q44" s="87">
        <f t="shared" si="21"/>
        <v>1212.9615605634885</v>
      </c>
      <c r="R44" s="87">
        <f t="shared" si="21"/>
        <v>103.42105276805434</v>
      </c>
      <c r="S44" s="158">
        <f t="shared" si="25"/>
        <v>18628.630280786168</v>
      </c>
      <c r="T44" s="141"/>
      <c r="U44" s="203" t="s">
        <v>21</v>
      </c>
      <c r="V44" s="60">
        <f t="shared" si="22"/>
        <v>208.21400265078378</v>
      </c>
      <c r="W44" s="60">
        <f t="shared" si="22"/>
        <v>643.13955714604117</v>
      </c>
      <c r="X44" s="60">
        <f t="shared" si="22"/>
        <v>1212.9615605634885</v>
      </c>
      <c r="Y44" s="60">
        <f t="shared" si="22"/>
        <v>742.76384323711659</v>
      </c>
      <c r="Z44" s="60">
        <f t="shared" si="22"/>
        <v>3235.4789849806543</v>
      </c>
      <c r="AA44" s="60">
        <f t="shared" si="22"/>
        <v>12331.794699120102</v>
      </c>
      <c r="AB44" s="60">
        <f t="shared" si="22"/>
        <v>41.255989278384753</v>
      </c>
      <c r="AC44" s="61">
        <f t="shared" si="22"/>
        <v>213.02164380959323</v>
      </c>
      <c r="AD44" s="60">
        <f t="shared" si="22"/>
        <v>11.079986368539792</v>
      </c>
      <c r="AE44" s="60">
        <f t="shared" si="22"/>
        <v>39.965074096221507</v>
      </c>
      <c r="AF44" s="60">
        <f t="shared" si="22"/>
        <v>103.42105276805434</v>
      </c>
      <c r="AG44" s="60">
        <f t="shared" si="22"/>
        <v>24.474655403769034</v>
      </c>
      <c r="AH44" s="60">
        <f t="shared" si="22"/>
        <v>34.080875173008565</v>
      </c>
      <c r="AI44" s="206">
        <f t="shared" si="26"/>
        <v>18628.630280786165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824.60433452128893</v>
      </c>
      <c r="C45" s="84">
        <f t="shared" si="23"/>
        <v>553.18246779418962</v>
      </c>
      <c r="D45" s="84">
        <f t="shared" si="23"/>
        <v>777.81515514730745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2155.6019574627862</v>
      </c>
      <c r="J45" s="141"/>
      <c r="K45" s="161" t="s">
        <v>20</v>
      </c>
      <c r="L45" s="84">
        <f t="shared" si="21"/>
        <v>824.60433452128893</v>
      </c>
      <c r="M45" s="84">
        <f t="shared" si="21"/>
        <v>553.18246779418962</v>
      </c>
      <c r="N45" s="84">
        <f t="shared" si="21"/>
        <v>777.81515514730745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2155.6019574627862</v>
      </c>
      <c r="T45" s="141"/>
      <c r="U45" s="207" t="s">
        <v>20</v>
      </c>
      <c r="V45" s="55">
        <f t="shared" si="22"/>
        <v>822.77520184678212</v>
      </c>
      <c r="W45" s="55">
        <f t="shared" si="22"/>
        <v>3.0914109471451734E-2</v>
      </c>
      <c r="X45" s="55">
        <f t="shared" si="22"/>
        <v>0</v>
      </c>
      <c r="Y45" s="55">
        <f t="shared" si="22"/>
        <v>553.18246779418962</v>
      </c>
      <c r="Z45" s="55">
        <f t="shared" si="22"/>
        <v>404.5030232470844</v>
      </c>
      <c r="AA45" s="55">
        <f t="shared" si="22"/>
        <v>0</v>
      </c>
      <c r="AB45" s="55">
        <f t="shared" si="22"/>
        <v>0</v>
      </c>
      <c r="AC45" s="56">
        <f t="shared" si="22"/>
        <v>375.11035046525831</v>
      </c>
      <c r="AD45" s="55">
        <f t="shared" si="22"/>
        <v>1.7982185650351685</v>
      </c>
      <c r="AE45" s="55">
        <f t="shared" si="22"/>
        <v>0</v>
      </c>
      <c r="AF45" s="55">
        <f t="shared" si="22"/>
        <v>0</v>
      </c>
      <c r="AG45" s="55">
        <f t="shared" si="22"/>
        <v>373.31213190022299</v>
      </c>
      <c r="AH45" s="55">
        <f t="shared" si="22"/>
        <v>0</v>
      </c>
      <c r="AI45" s="202">
        <f t="shared" si="26"/>
        <v>2155.6019574627862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1.3759127584455353</v>
      </c>
      <c r="C46" s="112">
        <f t="shared" si="23"/>
        <v>4.0031497791253434E-3</v>
      </c>
      <c r="D46" s="112">
        <f t="shared" si="23"/>
        <v>1.8919588573982449E-3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1.3818078670820588</v>
      </c>
      <c r="J46" s="141"/>
      <c r="K46" s="155" t="s">
        <v>56</v>
      </c>
      <c r="L46" s="87">
        <f t="shared" si="21"/>
        <v>1.3759127584455353</v>
      </c>
      <c r="M46" s="87">
        <f t="shared" si="21"/>
        <v>4.0031497791253434E-3</v>
      </c>
      <c r="N46" s="87">
        <f t="shared" si="21"/>
        <v>1.8919588573982449E-3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1.3818078670820588</v>
      </c>
      <c r="T46" s="141"/>
      <c r="U46" s="203" t="s">
        <v>56</v>
      </c>
      <c r="V46" s="60">
        <f t="shared" si="22"/>
        <v>1.3759127584455353</v>
      </c>
      <c r="W46" s="60">
        <f t="shared" si="22"/>
        <v>0</v>
      </c>
      <c r="X46" s="60">
        <f t="shared" si="22"/>
        <v>0</v>
      </c>
      <c r="Y46" s="60">
        <f t="shared" si="22"/>
        <v>4.0031497791253434E-3</v>
      </c>
      <c r="Z46" s="60">
        <f t="shared" si="22"/>
        <v>1.8919588573982449E-3</v>
      </c>
      <c r="AA46" s="60">
        <f t="shared" si="22"/>
        <v>0</v>
      </c>
      <c r="AB46" s="60">
        <f t="shared" si="22"/>
        <v>0</v>
      </c>
      <c r="AC46" s="61">
        <f t="shared" si="22"/>
        <v>0</v>
      </c>
      <c r="AD46" s="60">
        <f t="shared" si="22"/>
        <v>0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1.3818078670820588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353.91769311094868</v>
      </c>
      <c r="C47" s="84">
        <f t="shared" si="23"/>
        <v>10553.93879231499</v>
      </c>
      <c r="D47" s="84">
        <f t="shared" si="23"/>
        <v>1344.5870694411451</v>
      </c>
      <c r="E47" s="84">
        <f t="shared" si="23"/>
        <v>41.317059457147757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12293.760614324232</v>
      </c>
      <c r="J47" s="141"/>
      <c r="K47" s="161" t="s">
        <v>18</v>
      </c>
      <c r="L47" s="84">
        <f t="shared" si="21"/>
        <v>353.91769311094868</v>
      </c>
      <c r="M47" s="84">
        <f t="shared" si="21"/>
        <v>10553.93879231499</v>
      </c>
      <c r="N47" s="84">
        <f t="shared" si="21"/>
        <v>1344.5870694411451</v>
      </c>
      <c r="O47" s="84">
        <f t="shared" si="21"/>
        <v>41.317059457147757</v>
      </c>
      <c r="P47" s="84">
        <f t="shared" si="21"/>
        <v>177.86960158039975</v>
      </c>
      <c r="Q47" s="84">
        <f t="shared" si="21"/>
        <v>0</v>
      </c>
      <c r="R47" s="84">
        <f t="shared" si="21"/>
        <v>0</v>
      </c>
      <c r="S47" s="150">
        <f t="shared" si="25"/>
        <v>12471.630215904632</v>
      </c>
      <c r="T47" s="141"/>
      <c r="U47" s="207" t="s">
        <v>18</v>
      </c>
      <c r="V47" s="55">
        <f t="shared" si="22"/>
        <v>353.91769311094868</v>
      </c>
      <c r="W47" s="55">
        <f t="shared" si="22"/>
        <v>0</v>
      </c>
      <c r="X47" s="55">
        <f t="shared" si="22"/>
        <v>0</v>
      </c>
      <c r="Y47" s="55">
        <f t="shared" si="22"/>
        <v>10553.93879231499</v>
      </c>
      <c r="Z47" s="55">
        <f t="shared" si="22"/>
        <v>964.85388324804853</v>
      </c>
      <c r="AA47" s="55">
        <f t="shared" si="22"/>
        <v>0</v>
      </c>
      <c r="AB47" s="55">
        <f t="shared" si="22"/>
        <v>177.86960158039975</v>
      </c>
      <c r="AC47" s="56">
        <f t="shared" si="22"/>
        <v>421.05024565024428</v>
      </c>
      <c r="AD47" s="55">
        <f t="shared" si="22"/>
        <v>0</v>
      </c>
      <c r="AE47" s="55">
        <f t="shared" si="22"/>
        <v>0</v>
      </c>
      <c r="AF47" s="55">
        <f t="shared" si="22"/>
        <v>0</v>
      </c>
      <c r="AG47" s="55">
        <f t="shared" si="22"/>
        <v>379.73318619309651</v>
      </c>
      <c r="AH47" s="55">
        <f t="shared" si="22"/>
        <v>41.317059457147757</v>
      </c>
      <c r="AI47" s="202">
        <f t="shared" si="26"/>
        <v>12471.63021590463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2.8682846576438314</v>
      </c>
      <c r="C48" s="112">
        <f t="shared" si="23"/>
        <v>56.022590351002322</v>
      </c>
      <c r="D48" s="112">
        <f t="shared" si="23"/>
        <v>1088.7300240328386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1147.6208990414848</v>
      </c>
      <c r="J48" s="141"/>
      <c r="K48" s="155" t="s">
        <v>17</v>
      </c>
      <c r="L48" s="87">
        <f t="shared" si="21"/>
        <v>2.8682846576438314</v>
      </c>
      <c r="M48" s="87">
        <f t="shared" si="21"/>
        <v>56.022590351002322</v>
      </c>
      <c r="N48" s="87">
        <f t="shared" si="21"/>
        <v>1088.7300240328386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1147.6208990414848</v>
      </c>
      <c r="T48" s="141"/>
      <c r="U48" s="203" t="s">
        <v>57</v>
      </c>
      <c r="V48" s="60">
        <f t="shared" si="22"/>
        <v>2.8682846576438314</v>
      </c>
      <c r="W48" s="60">
        <f t="shared" si="22"/>
        <v>0</v>
      </c>
      <c r="X48" s="60">
        <f t="shared" si="22"/>
        <v>0</v>
      </c>
      <c r="Y48" s="60">
        <f t="shared" si="22"/>
        <v>56.022590351002322</v>
      </c>
      <c r="Z48" s="60">
        <f t="shared" si="22"/>
        <v>1088.7300240328386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1147.6208990414848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2.3990751501522372</v>
      </c>
      <c r="C49" s="84">
        <f t="shared" si="23"/>
        <v>0</v>
      </c>
      <c r="D49" s="84">
        <f t="shared" si="23"/>
        <v>123.54479129737304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125.94386644752528</v>
      </c>
      <c r="J49" s="141"/>
      <c r="K49" s="163" t="s">
        <v>60</v>
      </c>
      <c r="L49" s="84">
        <f t="shared" ref="L49:R53" si="29">L127+L153+L179+L205+L231+L257+L283+L309+L335+L361+L387+L413+L439</f>
        <v>2.3990751501522372</v>
      </c>
      <c r="M49" s="84">
        <f t="shared" si="29"/>
        <v>0</v>
      </c>
      <c r="N49" s="84">
        <f t="shared" si="29"/>
        <v>123.54479129737304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125.94386644752528</v>
      </c>
      <c r="T49" s="141"/>
      <c r="U49" s="208" t="s">
        <v>58</v>
      </c>
      <c r="V49" s="55">
        <f t="shared" ref="V49:AH53" si="30">V127+V153+V179+V205+V231+V257+V283+V309+V335+V361+V387+V413+V439</f>
        <v>2.1992220331481649</v>
      </c>
      <c r="W49" s="55">
        <f t="shared" si="30"/>
        <v>0</v>
      </c>
      <c r="X49" s="55">
        <f t="shared" si="30"/>
        <v>0</v>
      </c>
      <c r="Y49" s="55">
        <f t="shared" si="30"/>
        <v>0</v>
      </c>
      <c r="Z49" s="55">
        <f t="shared" si="30"/>
        <v>123.54479129737304</v>
      </c>
      <c r="AA49" s="55">
        <f t="shared" si="30"/>
        <v>0</v>
      </c>
      <c r="AB49" s="55">
        <f t="shared" si="30"/>
        <v>0</v>
      </c>
      <c r="AC49" s="56">
        <f t="shared" si="30"/>
        <v>0.19985311700407243</v>
      </c>
      <c r="AD49" s="55">
        <f t="shared" si="30"/>
        <v>0.19985311700407243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125.94386644752527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2.3990751501522372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2.3990751501522372</v>
      </c>
      <c r="J50" s="141"/>
      <c r="K50" s="168" t="s">
        <v>19</v>
      </c>
      <c r="L50" s="90">
        <f t="shared" si="29"/>
        <v>2.3990751501522372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2.3990751501522372</v>
      </c>
      <c r="T50" s="141"/>
      <c r="U50" s="209" t="s">
        <v>62</v>
      </c>
      <c r="V50" s="66">
        <f t="shared" si="30"/>
        <v>2.1992220331481649</v>
      </c>
      <c r="W50" s="66">
        <f t="shared" si="30"/>
        <v>0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0.19985311700407243</v>
      </c>
      <c r="AD50" s="66">
        <f t="shared" si="30"/>
        <v>0.19985311700407243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2.3990751501522372</v>
      </c>
      <c r="AJ50" s="133" t="str">
        <f t="shared" si="27"/>
        <v/>
      </c>
    </row>
    <row r="51" spans="1:36">
      <c r="A51" s="172" t="s">
        <v>15</v>
      </c>
      <c r="B51" s="93">
        <f t="shared" si="31"/>
        <v>0</v>
      </c>
      <c r="C51" s="93">
        <f t="shared" si="31"/>
        <v>0</v>
      </c>
      <c r="D51" s="93">
        <f t="shared" si="31"/>
        <v>123.54479129737304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123.54479129737304</v>
      </c>
      <c r="J51" s="141"/>
      <c r="K51" s="176" t="s">
        <v>15</v>
      </c>
      <c r="L51" s="93">
        <f t="shared" si="29"/>
        <v>0</v>
      </c>
      <c r="M51" s="93">
        <f t="shared" si="29"/>
        <v>0</v>
      </c>
      <c r="N51" s="93">
        <f t="shared" si="29"/>
        <v>123.54479129737304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123.54479129737304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</v>
      </c>
      <c r="Z51" s="70">
        <f t="shared" si="30"/>
        <v>123.54479129737304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123.54479129737304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5511.0792056240407</v>
      </c>
      <c r="C54" s="187">
        <f t="shared" ref="C54:I54" si="32">SUM(C33:C49)</f>
        <v>25805.775610328234</v>
      </c>
      <c r="D54" s="187">
        <f t="shared" si="32"/>
        <v>23556.823013211226</v>
      </c>
      <c r="E54" s="187">
        <f t="shared" si="32"/>
        <v>14151.020043681692</v>
      </c>
      <c r="F54" s="187">
        <f t="shared" si="32"/>
        <v>0</v>
      </c>
      <c r="G54" s="187">
        <f t="shared" si="32"/>
        <v>1213.8727923477443</v>
      </c>
      <c r="H54" s="187">
        <f t="shared" si="32"/>
        <v>103.42105276805434</v>
      </c>
      <c r="I54" s="187">
        <f t="shared" si="32"/>
        <v>70341.991717961006</v>
      </c>
      <c r="J54" s="141"/>
      <c r="K54" s="188" t="s">
        <v>22</v>
      </c>
      <c r="L54" s="187">
        <f>SUM(L33:L49)</f>
        <v>5511.0792056240407</v>
      </c>
      <c r="M54" s="187">
        <f t="shared" ref="M54:S54" si="33">SUM(M33:M49)</f>
        <v>25805.775610328234</v>
      </c>
      <c r="N54" s="187">
        <f t="shared" si="33"/>
        <v>23556.823013211226</v>
      </c>
      <c r="O54" s="187">
        <f t="shared" si="33"/>
        <v>14151.020043681692</v>
      </c>
      <c r="P54" s="187">
        <f t="shared" si="33"/>
        <v>2371.8980455391784</v>
      </c>
      <c r="Q54" s="187">
        <f t="shared" si="33"/>
        <v>1213.8727923477443</v>
      </c>
      <c r="R54" s="189">
        <f t="shared" si="33"/>
        <v>103.42105276805434</v>
      </c>
      <c r="S54" s="190">
        <f t="shared" si="33"/>
        <v>72713.889763500192</v>
      </c>
      <c r="T54" s="141" t="str">
        <f>IF(ABS(S54-AI54)&gt;0.01,S54-AI54,"")</f>
        <v/>
      </c>
      <c r="U54" s="216" t="s">
        <v>59</v>
      </c>
      <c r="V54" s="217">
        <f>SUM(V33:V49)</f>
        <v>4793.1557657623734</v>
      </c>
      <c r="W54" s="217">
        <f t="shared" ref="W54:AH54" si="34">SUM(W33:W49)</f>
        <v>680.20486799529226</v>
      </c>
      <c r="X54" s="217">
        <f t="shared" si="34"/>
        <v>1213.8727923477443</v>
      </c>
      <c r="Y54" s="217">
        <f t="shared" si="34"/>
        <v>25805.775610328234</v>
      </c>
      <c r="Z54" s="217">
        <f t="shared" si="34"/>
        <v>22427.947896950132</v>
      </c>
      <c r="AA54" s="217">
        <f t="shared" si="34"/>
        <v>13493.0876510212</v>
      </c>
      <c r="AB54" s="217">
        <f t="shared" si="34"/>
        <v>2371.8980455391784</v>
      </c>
      <c r="AC54" s="217">
        <f t="shared" si="34"/>
        <v>1927.947133556014</v>
      </c>
      <c r="AD54" s="218">
        <f t="shared" si="34"/>
        <v>37.71857186637542</v>
      </c>
      <c r="AE54" s="218">
        <f t="shared" si="34"/>
        <v>39.965074096221507</v>
      </c>
      <c r="AF54" s="218">
        <f t="shared" si="34"/>
        <v>103.42105276805434</v>
      </c>
      <c r="AG54" s="218">
        <f t="shared" si="34"/>
        <v>1128.8751162610899</v>
      </c>
      <c r="AH54" s="218">
        <f t="shared" si="34"/>
        <v>617.96731856427232</v>
      </c>
      <c r="AI54" s="219">
        <f>SUM(V54:AC54)</f>
        <v>72713.889763500149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7.8346931484694529E-2</v>
      </c>
      <c r="C55" s="125">
        <f t="shared" ref="C55:H55" si="35">IF($I54=0,"-",C54/$I54)</f>
        <v>0.36686159973686144</v>
      </c>
      <c r="D55" s="125">
        <f t="shared" si="35"/>
        <v>0.33488990626912069</v>
      </c>
      <c r="E55" s="125">
        <f t="shared" si="35"/>
        <v>0.20117457151939577</v>
      </c>
      <c r="F55" s="125">
        <f t="shared" si="35"/>
        <v>0</v>
      </c>
      <c r="G55" s="125">
        <f t="shared" si="35"/>
        <v>1.7256730477789358E-2</v>
      </c>
      <c r="H55" s="126">
        <f t="shared" si="35"/>
        <v>1.4702605121379721E-3</v>
      </c>
      <c r="I55" s="127">
        <f>SUM(B55:H55)</f>
        <v>0.99999999999999967</v>
      </c>
      <c r="K55" s="49" t="s">
        <v>108</v>
      </c>
      <c r="L55" s="102">
        <f>IF($S54=0,"-",L54/$S54)</f>
        <v>7.5791285867784899E-2</v>
      </c>
      <c r="M55" s="102">
        <f t="shared" ref="M55:R55" si="36">IF($S54=0,"-",M54/$S54)</f>
        <v>0.35489472086090795</v>
      </c>
      <c r="N55" s="102">
        <f t="shared" si="36"/>
        <v>0.32396593126607731</v>
      </c>
      <c r="O55" s="102">
        <f t="shared" si="36"/>
        <v>0.19461233733620181</v>
      </c>
      <c r="P55" s="102">
        <f t="shared" si="36"/>
        <v>3.2619600646502447E-2</v>
      </c>
      <c r="Q55" s="102">
        <f t="shared" si="36"/>
        <v>1.6693822821139539E-2</v>
      </c>
      <c r="R55" s="103">
        <f t="shared" si="36"/>
        <v>1.4223012013857091E-3</v>
      </c>
      <c r="S55" s="104">
        <f>SUM(L55:R55)</f>
        <v>0.99999999999999967</v>
      </c>
      <c r="U55" s="77" t="s">
        <v>108</v>
      </c>
      <c r="V55" s="78">
        <f>+V54/$AI54</f>
        <v>6.5918021733563911E-2</v>
      </c>
      <c r="W55" s="78">
        <f t="shared" ref="W55:AH55" si="37">+W54/$AI54</f>
        <v>9.3545383173371573E-3</v>
      </c>
      <c r="X55" s="78">
        <f t="shared" si="37"/>
        <v>1.6693822821139549E-2</v>
      </c>
      <c r="Y55" s="78">
        <f t="shared" si="37"/>
        <v>0.35489472086090817</v>
      </c>
      <c r="Z55" s="78">
        <f t="shared" si="37"/>
        <v>0.30844104159324159</v>
      </c>
      <c r="AA55" s="78">
        <f t="shared" si="37"/>
        <v>0.1855641019192768</v>
      </c>
      <c r="AB55" s="78">
        <f t="shared" si="37"/>
        <v>3.2619600646502461E-2</v>
      </c>
      <c r="AC55" s="78">
        <f t="shared" si="37"/>
        <v>2.6514152108030625E-2</v>
      </c>
      <c r="AD55" s="78">
        <f t="shared" si="37"/>
        <v>5.1872581688387179E-4</v>
      </c>
      <c r="AE55" s="78">
        <f t="shared" si="37"/>
        <v>5.4962090772762637E-4</v>
      </c>
      <c r="AF55" s="78">
        <f t="shared" si="37"/>
        <v>1.4223012013857099E-3</v>
      </c>
      <c r="AG55" s="78">
        <f t="shared" si="37"/>
        <v>1.5524889672835879E-2</v>
      </c>
      <c r="AH55" s="78">
        <f t="shared" si="37"/>
        <v>8.4986145091975329E-3</v>
      </c>
      <c r="AI55" s="79">
        <f>SUM(V55:AC55)</f>
        <v>1.0000000000000002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0.30315388634553547</v>
      </c>
      <c r="G59" s="325"/>
      <c r="H59" s="327"/>
      <c r="I59" s="146">
        <f>SUM(B59:H59)</f>
        <v>0.30315388634553547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37503.376647866273</v>
      </c>
      <c r="G65" s="328"/>
      <c r="H65" s="330"/>
      <c r="I65" s="146">
        <f t="shared" si="39"/>
        <v>37503.376647866273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20625.058230506489</v>
      </c>
      <c r="Q65" s="328"/>
      <c r="R65" s="335"/>
      <c r="S65" s="150">
        <f t="shared" si="41"/>
        <v>20625.058230506489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9787.5952698060373</v>
      </c>
      <c r="G66" s="328"/>
      <c r="H66" s="330"/>
      <c r="I66" s="154">
        <f t="shared" si="39"/>
        <v>9787.5952698060373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3573.9342817060678</v>
      </c>
      <c r="Q66" s="328"/>
      <c r="R66" s="335"/>
      <c r="S66" s="158">
        <f t="shared" si="41"/>
        <v>3573.9342817060678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1756.7230618847423</v>
      </c>
      <c r="G67" s="328"/>
      <c r="H67" s="330"/>
      <c r="I67" s="146">
        <f t="shared" si="39"/>
        <v>1756.7230618847423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20.190261648795968</v>
      </c>
      <c r="G68" s="328"/>
      <c r="H68" s="330"/>
      <c r="I68" s="154">
        <f t="shared" si="39"/>
        <v>20.190261648795968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13.340951300486916</v>
      </c>
      <c r="Q68" s="328"/>
      <c r="R68" s="335"/>
      <c r="S68" s="158">
        <f t="shared" si="41"/>
        <v>13.340951300486916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3049.3149780585204</v>
      </c>
      <c r="G69" s="328"/>
      <c r="H69" s="330"/>
      <c r="I69" s="146">
        <f t="shared" si="39"/>
        <v>3049.3149780585204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7.8857015709700136</v>
      </c>
      <c r="Q69" s="328"/>
      <c r="R69" s="335"/>
      <c r="S69" s="150">
        <f t="shared" si="41"/>
        <v>7.8857015709700136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1461.9056157591267</v>
      </c>
      <c r="G70" s="328"/>
      <c r="H70" s="330"/>
      <c r="I70" s="154">
        <f t="shared" si="39"/>
        <v>1461.9056157591267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1.7251489588235296E-2</v>
      </c>
      <c r="G72" s="328"/>
      <c r="H72" s="330"/>
      <c r="I72" s="154">
        <f t="shared" si="39"/>
        <v>1.7251489588235296E-2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3441.6202453447968</v>
      </c>
      <c r="G73" s="328"/>
      <c r="H73" s="330"/>
      <c r="I73" s="146">
        <f t="shared" si="39"/>
        <v>3441.6202453447968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2078.1596660796436</v>
      </c>
      <c r="Q73" s="328"/>
      <c r="R73" s="335"/>
      <c r="S73" s="150">
        <f t="shared" si="41"/>
        <v>2078.1596660796436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57021.04648574422</v>
      </c>
      <c r="G80" s="187">
        <f t="shared" si="42"/>
        <v>0</v>
      </c>
      <c r="H80" s="189">
        <f t="shared" si="42"/>
        <v>0</v>
      </c>
      <c r="I80" s="187">
        <f t="shared" si="42"/>
        <v>57021.04648574422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26298.378831163656</v>
      </c>
      <c r="Q80" s="187">
        <f t="shared" si="43"/>
        <v>0</v>
      </c>
      <c r="R80" s="189">
        <f t="shared" si="43"/>
        <v>0</v>
      </c>
      <c r="S80" s="190">
        <f t="shared" si="43"/>
        <v>26298.378831163656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21.925098922140819</v>
      </c>
      <c r="C85" s="105">
        <f t="shared" si="46"/>
        <v>0</v>
      </c>
      <c r="D85" s="105">
        <f t="shared" si="46"/>
        <v>9.0136612345345285E-2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22.015235534486163</v>
      </c>
      <c r="J85" s="141"/>
      <c r="K85" s="195" t="s">
        <v>7</v>
      </c>
      <c r="L85" s="105">
        <f t="shared" ref="L85:R100" si="47">L579+L605+L631</f>
        <v>21.925098922140819</v>
      </c>
      <c r="M85" s="105">
        <f t="shared" si="47"/>
        <v>0</v>
      </c>
      <c r="N85" s="105">
        <f t="shared" si="47"/>
        <v>9.0136612345345285E-2</v>
      </c>
      <c r="O85" s="105">
        <f t="shared" si="47"/>
        <v>0</v>
      </c>
      <c r="P85" s="105">
        <f t="shared" si="47"/>
        <v>0.30315388634553547</v>
      </c>
      <c r="Q85" s="105">
        <f t="shared" si="47"/>
        <v>0</v>
      </c>
      <c r="R85" s="105">
        <f t="shared" si="47"/>
        <v>0</v>
      </c>
      <c r="S85" s="197">
        <f>SUM(L85:R85)</f>
        <v>22.318389420831696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22.862534478787147</v>
      </c>
      <c r="C86" s="112">
        <f t="shared" si="46"/>
        <v>0</v>
      </c>
      <c r="D86" s="112">
        <f t="shared" si="46"/>
        <v>2.0971869880616358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24.959721466848784</v>
      </c>
      <c r="J86" s="141"/>
      <c r="K86" s="155" t="s">
        <v>8</v>
      </c>
      <c r="L86" s="87">
        <f t="shared" si="47"/>
        <v>22.862534478787147</v>
      </c>
      <c r="M86" s="87">
        <f t="shared" si="47"/>
        <v>0</v>
      </c>
      <c r="N86" s="87">
        <f t="shared" si="47"/>
        <v>2.0971869880616358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24.959721466848784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2.0460938357669392</v>
      </c>
      <c r="C87" s="84">
        <f t="shared" si="46"/>
        <v>0</v>
      </c>
      <c r="D87" s="84">
        <f t="shared" si="46"/>
        <v>1.4753553448671467E-4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2.0462413713014258</v>
      </c>
      <c r="J87" s="141"/>
      <c r="K87" s="161" t="s">
        <v>9</v>
      </c>
      <c r="L87" s="84">
        <f t="shared" si="47"/>
        <v>2.0460938357669392</v>
      </c>
      <c r="M87" s="84">
        <f t="shared" si="47"/>
        <v>0</v>
      </c>
      <c r="N87" s="84">
        <f t="shared" si="47"/>
        <v>1.4753553448671467E-4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2.0462413713014258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180.69285980075767</v>
      </c>
      <c r="C89" s="84">
        <f t="shared" si="46"/>
        <v>12.484077850830758</v>
      </c>
      <c r="D89" s="84">
        <f t="shared" si="46"/>
        <v>9.1032759916052477</v>
      </c>
      <c r="E89" s="84">
        <f t="shared" si="46"/>
        <v>5.836257981788032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208.11647162498173</v>
      </c>
      <c r="J89" s="141"/>
      <c r="K89" s="161" t="s">
        <v>13</v>
      </c>
      <c r="L89" s="84">
        <f t="shared" si="47"/>
        <v>180.69285980075767</v>
      </c>
      <c r="M89" s="84">
        <f t="shared" si="47"/>
        <v>12.484077850830758</v>
      </c>
      <c r="N89" s="84">
        <f t="shared" si="47"/>
        <v>9.1032759916052477</v>
      </c>
      <c r="O89" s="84">
        <f t="shared" si="47"/>
        <v>5.836257981788032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208.11647162498173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7628.6664680351423</v>
      </c>
      <c r="C90" s="112">
        <f t="shared" si="46"/>
        <v>6.1426748054635221</v>
      </c>
      <c r="D90" s="112">
        <f t="shared" si="46"/>
        <v>835.77049011407257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8470.5796329546793</v>
      </c>
      <c r="J90" s="141"/>
      <c r="K90" s="155" t="s">
        <v>12</v>
      </c>
      <c r="L90" s="87">
        <f t="shared" si="47"/>
        <v>7628.6664680351423</v>
      </c>
      <c r="M90" s="87">
        <f t="shared" si="47"/>
        <v>6.1426748054635221</v>
      </c>
      <c r="N90" s="87">
        <f t="shared" si="47"/>
        <v>835.77049011407257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8470.5796329546793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0.70711276532534661</v>
      </c>
      <c r="D91" s="84">
        <f t="shared" si="46"/>
        <v>0.40777431179871343</v>
      </c>
      <c r="E91" s="84">
        <f t="shared" si="46"/>
        <v>224.5406443524879</v>
      </c>
      <c r="F91" s="84">
        <f t="shared" si="46"/>
        <v>1355.3995144304311</v>
      </c>
      <c r="G91" s="84">
        <f t="shared" si="46"/>
        <v>0</v>
      </c>
      <c r="H91" s="84">
        <f t="shared" si="46"/>
        <v>0</v>
      </c>
      <c r="I91" s="146">
        <f t="shared" si="48"/>
        <v>1581.055045860043</v>
      </c>
      <c r="J91" s="141"/>
      <c r="K91" s="161" t="s">
        <v>54</v>
      </c>
      <c r="L91" s="84">
        <f t="shared" si="47"/>
        <v>0</v>
      </c>
      <c r="M91" s="84">
        <f t="shared" si="47"/>
        <v>0.70711276532534661</v>
      </c>
      <c r="N91" s="84">
        <f t="shared" si="47"/>
        <v>0.40777431179871343</v>
      </c>
      <c r="O91" s="84">
        <f t="shared" si="47"/>
        <v>224.5406443524879</v>
      </c>
      <c r="P91" s="84">
        <f t="shared" si="47"/>
        <v>16211.950591361914</v>
      </c>
      <c r="Q91" s="84">
        <f t="shared" si="47"/>
        <v>0</v>
      </c>
      <c r="R91" s="84">
        <f t="shared" si="47"/>
        <v>0</v>
      </c>
      <c r="S91" s="150">
        <f t="shared" si="49"/>
        <v>16437.606122791527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7.7870183728977489E-3</v>
      </c>
      <c r="E92" s="112">
        <f t="shared" si="46"/>
        <v>38.056835577494432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38.064622595867327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7.7870183728977489E-3</v>
      </c>
      <c r="O92" s="87">
        <f t="shared" si="47"/>
        <v>38.056835577494432</v>
      </c>
      <c r="P92" s="87">
        <f t="shared" si="47"/>
        <v>6154.3122670197299</v>
      </c>
      <c r="Q92" s="87">
        <f t="shared" si="47"/>
        <v>0</v>
      </c>
      <c r="R92" s="87">
        <f t="shared" si="47"/>
        <v>0</v>
      </c>
      <c r="S92" s="158">
        <f t="shared" si="49"/>
        <v>6192.3768896155971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1756.7230618847423</v>
      </c>
      <c r="Q93" s="84">
        <f t="shared" si="47"/>
        <v>0</v>
      </c>
      <c r="R93" s="84">
        <f t="shared" si="47"/>
        <v>0</v>
      </c>
      <c r="S93" s="150">
        <f t="shared" si="49"/>
        <v>1756.7230618847423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141.51775607285504</v>
      </c>
      <c r="C94" s="112">
        <f t="shared" si="46"/>
        <v>5.3909092933497972E-2</v>
      </c>
      <c r="D94" s="112">
        <f t="shared" si="46"/>
        <v>15.046834966286287</v>
      </c>
      <c r="E94" s="112">
        <f t="shared" si="46"/>
        <v>0.55740775930048092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157.17590789137532</v>
      </c>
      <c r="J94" s="141"/>
      <c r="K94" s="155" t="s">
        <v>14</v>
      </c>
      <c r="L94" s="87">
        <f t="shared" si="47"/>
        <v>141.51775607285504</v>
      </c>
      <c r="M94" s="87">
        <f t="shared" si="47"/>
        <v>5.3909092933497972E-2</v>
      </c>
      <c r="N94" s="87">
        <f t="shared" si="47"/>
        <v>15.046834966286287</v>
      </c>
      <c r="O94" s="87">
        <f t="shared" si="47"/>
        <v>0.55740775930048092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157.17590789137532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4468.1691731868023</v>
      </c>
      <c r="C95" s="84">
        <f t="shared" si="46"/>
        <v>108.1750369985177</v>
      </c>
      <c r="D95" s="84">
        <f t="shared" si="46"/>
        <v>380.16243553237302</v>
      </c>
      <c r="E95" s="84">
        <f t="shared" si="46"/>
        <v>16.612586864704586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4973.1192325823977</v>
      </c>
      <c r="J95" s="141"/>
      <c r="K95" s="161" t="s">
        <v>136</v>
      </c>
      <c r="L95" s="84">
        <f t="shared" si="47"/>
        <v>4468.1691731868023</v>
      </c>
      <c r="M95" s="84">
        <f t="shared" si="47"/>
        <v>108.1750369985177</v>
      </c>
      <c r="N95" s="84">
        <f t="shared" si="47"/>
        <v>380.16243553237302</v>
      </c>
      <c r="O95" s="84">
        <f t="shared" si="47"/>
        <v>16.612586864704586</v>
      </c>
      <c r="P95" s="84">
        <f t="shared" si="47"/>
        <v>2976.622193664</v>
      </c>
      <c r="Q95" s="84">
        <f t="shared" si="47"/>
        <v>0</v>
      </c>
      <c r="R95" s="84">
        <f t="shared" si="47"/>
        <v>0</v>
      </c>
      <c r="S95" s="150">
        <f t="shared" si="49"/>
        <v>7949.7414262463972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2617.4666475157997</v>
      </c>
      <c r="C96" s="112">
        <f t="shared" si="46"/>
        <v>0.33191646993326318</v>
      </c>
      <c r="D96" s="112">
        <f t="shared" si="46"/>
        <v>4954.3612544676635</v>
      </c>
      <c r="E96" s="112">
        <f t="shared" si="46"/>
        <v>4622.2743869711694</v>
      </c>
      <c r="F96" s="112">
        <f t="shared" si="46"/>
        <v>0</v>
      </c>
      <c r="G96" s="112">
        <f t="shared" si="46"/>
        <v>3047.7138660622959</v>
      </c>
      <c r="H96" s="112">
        <f t="shared" si="46"/>
        <v>2.367367661817755</v>
      </c>
      <c r="I96" s="154">
        <f t="shared" si="48"/>
        <v>15244.515439148678</v>
      </c>
      <c r="J96" s="141"/>
      <c r="K96" s="155" t="s">
        <v>21</v>
      </c>
      <c r="L96" s="87">
        <f t="shared" si="47"/>
        <v>2617.4666475157997</v>
      </c>
      <c r="M96" s="87">
        <f t="shared" si="47"/>
        <v>0.33191646993326318</v>
      </c>
      <c r="N96" s="87">
        <f t="shared" si="47"/>
        <v>4954.3612544676635</v>
      </c>
      <c r="O96" s="87">
        <f t="shared" si="47"/>
        <v>4622.2743869711694</v>
      </c>
      <c r="P96" s="87">
        <f t="shared" si="47"/>
        <v>1420.649626480742</v>
      </c>
      <c r="Q96" s="87">
        <f t="shared" si="47"/>
        <v>3047.7138660622959</v>
      </c>
      <c r="R96" s="87">
        <f t="shared" si="47"/>
        <v>2.367367661817755</v>
      </c>
      <c r="S96" s="158">
        <f t="shared" si="49"/>
        <v>16665.165065629419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7170.1581180474232</v>
      </c>
      <c r="C97" s="84">
        <f t="shared" si="46"/>
        <v>16.269096270272083</v>
      </c>
      <c r="D97" s="84">
        <f t="shared" si="46"/>
        <v>428.87814931452249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7615.3053636322174</v>
      </c>
      <c r="J97" s="141"/>
      <c r="K97" s="161" t="s">
        <v>20</v>
      </c>
      <c r="L97" s="84">
        <f t="shared" si="47"/>
        <v>7170.1581180474232</v>
      </c>
      <c r="M97" s="84">
        <f t="shared" si="47"/>
        <v>16.269096270272083</v>
      </c>
      <c r="N97" s="84">
        <f t="shared" si="47"/>
        <v>428.87814931452249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7615.3053636322174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10794.13108553645</v>
      </c>
      <c r="C98" s="112">
        <f t="shared" si="46"/>
        <v>20.174289860649505</v>
      </c>
      <c r="D98" s="112">
        <f t="shared" si="46"/>
        <v>1320.1865430895177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12134.491918486618</v>
      </c>
      <c r="J98" s="141"/>
      <c r="K98" s="155" t="s">
        <v>56</v>
      </c>
      <c r="L98" s="87">
        <f t="shared" si="47"/>
        <v>10794.13108553645</v>
      </c>
      <c r="M98" s="87">
        <f t="shared" si="47"/>
        <v>20.174289860649505</v>
      </c>
      <c r="N98" s="87">
        <f t="shared" si="47"/>
        <v>1320.1865430895177</v>
      </c>
      <c r="O98" s="87">
        <f t="shared" si="47"/>
        <v>0</v>
      </c>
      <c r="P98" s="87">
        <f t="shared" si="47"/>
        <v>1.7251489588235296E-2</v>
      </c>
      <c r="Q98" s="87">
        <f t="shared" si="47"/>
        <v>0</v>
      </c>
      <c r="R98" s="87">
        <f t="shared" si="47"/>
        <v>0</v>
      </c>
      <c r="S98" s="158">
        <f t="shared" si="49"/>
        <v>12134.509169976205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3509.5831791908322</v>
      </c>
      <c r="C99" s="84">
        <f t="shared" si="46"/>
        <v>0</v>
      </c>
      <c r="D99" s="84">
        <f t="shared" si="46"/>
        <v>579.6181077610147</v>
      </c>
      <c r="E99" s="84">
        <f t="shared" si="46"/>
        <v>2.2009780266433903</v>
      </c>
      <c r="F99" s="84">
        <f t="shared" si="46"/>
        <v>88.86179803301583</v>
      </c>
      <c r="G99" s="84">
        <f t="shared" si="46"/>
        <v>0</v>
      </c>
      <c r="H99" s="84">
        <f t="shared" si="46"/>
        <v>0</v>
      </c>
      <c r="I99" s="146">
        <f t="shared" si="48"/>
        <v>4180.2640630115056</v>
      </c>
      <c r="J99" s="141"/>
      <c r="K99" s="161" t="s">
        <v>18</v>
      </c>
      <c r="L99" s="84">
        <f t="shared" si="47"/>
        <v>3509.5831791908322</v>
      </c>
      <c r="M99" s="84">
        <f t="shared" si="47"/>
        <v>0</v>
      </c>
      <c r="N99" s="84">
        <f t="shared" si="47"/>
        <v>579.6181077610147</v>
      </c>
      <c r="O99" s="84">
        <f t="shared" si="47"/>
        <v>2.2009780266433903</v>
      </c>
      <c r="P99" s="84">
        <f t="shared" si="47"/>
        <v>1274.4527757177693</v>
      </c>
      <c r="Q99" s="84">
        <f t="shared" si="47"/>
        <v>0</v>
      </c>
      <c r="R99" s="84">
        <f t="shared" si="47"/>
        <v>0</v>
      </c>
      <c r="S99" s="150">
        <f t="shared" si="49"/>
        <v>5365.8550406962595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2234.6633977348133</v>
      </c>
      <c r="C101" s="84">
        <f t="shared" si="50"/>
        <v>0</v>
      </c>
      <c r="D101" s="84">
        <f t="shared" si="50"/>
        <v>891.59952384466112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3126.2629215794746</v>
      </c>
      <c r="J101" s="141"/>
      <c r="K101" s="163" t="s">
        <v>60</v>
      </c>
      <c r="L101" s="84">
        <f t="shared" ref="L101:R105" si="51">L595+L621+L647</f>
        <v>2234.6633977348133</v>
      </c>
      <c r="M101" s="84">
        <f t="shared" si="51"/>
        <v>0</v>
      </c>
      <c r="N101" s="84">
        <f t="shared" si="51"/>
        <v>891.59952384466112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3126.2629215794746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2234.6633977348133</v>
      </c>
      <c r="C102" s="116">
        <f t="shared" si="50"/>
        <v>0</v>
      </c>
      <c r="D102" s="116">
        <f t="shared" si="50"/>
        <v>891.59952384466112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3126.2629215794746</v>
      </c>
      <c r="J102" s="141"/>
      <c r="K102" s="168" t="s">
        <v>19</v>
      </c>
      <c r="L102" s="90">
        <f t="shared" si="51"/>
        <v>2234.6633977348133</v>
      </c>
      <c r="M102" s="90">
        <f t="shared" si="51"/>
        <v>0</v>
      </c>
      <c r="N102" s="90">
        <f t="shared" si="51"/>
        <v>891.59952384466112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3126.2629215794746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38791.882412357569</v>
      </c>
      <c r="C106" s="187">
        <f t="shared" ref="C106:I106" si="52">SUM(C85:C101)</f>
        <v>164.33811411392568</v>
      </c>
      <c r="D106" s="187">
        <f t="shared" si="52"/>
        <v>9417.329647547831</v>
      </c>
      <c r="E106" s="187">
        <f t="shared" si="52"/>
        <v>4910.0790975335885</v>
      </c>
      <c r="F106" s="187">
        <f t="shared" si="52"/>
        <v>1444.261312463447</v>
      </c>
      <c r="G106" s="187">
        <f t="shared" si="52"/>
        <v>3047.7138660622959</v>
      </c>
      <c r="H106" s="187">
        <f t="shared" si="52"/>
        <v>2.367367661817755</v>
      </c>
      <c r="I106" s="187">
        <f t="shared" si="52"/>
        <v>57777.971817740465</v>
      </c>
      <c r="J106" s="141"/>
      <c r="K106" s="188" t="s">
        <v>22</v>
      </c>
      <c r="L106" s="187">
        <f>SUM(L85:L101)</f>
        <v>38791.882412357569</v>
      </c>
      <c r="M106" s="187">
        <f t="shared" ref="M106:S106" si="53">SUM(M85:M101)</f>
        <v>164.33811411392568</v>
      </c>
      <c r="N106" s="187">
        <f t="shared" si="53"/>
        <v>9417.329647547831</v>
      </c>
      <c r="O106" s="187">
        <f t="shared" si="53"/>
        <v>4910.0790975335885</v>
      </c>
      <c r="P106" s="187">
        <f t="shared" si="53"/>
        <v>29795.030921504833</v>
      </c>
      <c r="Q106" s="187">
        <f t="shared" si="53"/>
        <v>3047.7138660622959</v>
      </c>
      <c r="R106" s="189">
        <f t="shared" si="53"/>
        <v>2.367367661817755</v>
      </c>
      <c r="S106" s="190">
        <f t="shared" si="53"/>
        <v>86128.741426781853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0.6713957100246758</v>
      </c>
      <c r="C107" s="125">
        <f t="shared" ref="C107:H107" si="54">IF($I106=0,"-",C106/$I106)</f>
        <v>2.8443039612454243E-3</v>
      </c>
      <c r="D107" s="125">
        <f t="shared" si="54"/>
        <v>0.16299169651116557</v>
      </c>
      <c r="E107" s="125">
        <f t="shared" si="54"/>
        <v>8.4981852824850643E-2</v>
      </c>
      <c r="F107" s="125">
        <f t="shared" si="54"/>
        <v>2.4996746459348598E-2</v>
      </c>
      <c r="G107" s="125">
        <f t="shared" si="54"/>
        <v>5.2748716685249053E-2</v>
      </c>
      <c r="H107" s="126">
        <f t="shared" si="54"/>
        <v>4.0973533465064714E-5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0.45039416308358105</v>
      </c>
      <c r="M107" s="102">
        <f t="shared" si="55"/>
        <v>1.908051962580107E-3</v>
      </c>
      <c r="N107" s="102">
        <f t="shared" si="55"/>
        <v>0.10934015163281487</v>
      </c>
      <c r="O107" s="102">
        <f t="shared" si="55"/>
        <v>5.7008601498114923E-2</v>
      </c>
      <c r="P107" s="102">
        <f t="shared" si="55"/>
        <v>0.3459359840621104</v>
      </c>
      <c r="Q107" s="102">
        <f t="shared" si="55"/>
        <v>3.5385561376781074E-2</v>
      </c>
      <c r="R107" s="103">
        <f t="shared" si="55"/>
        <v>2.7486384017700493E-5</v>
      </c>
      <c r="S107" s="104">
        <f>SUM(L107:R107)</f>
        <v>1.0000000000000002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5.2692865956856845E-6</v>
      </c>
      <c r="E111" s="144">
        <v>0</v>
      </c>
      <c r="F111" s="314"/>
      <c r="G111" s="144">
        <v>0</v>
      </c>
      <c r="H111" s="145">
        <v>0</v>
      </c>
      <c r="I111" s="146">
        <f>SUM(B111:H111)</f>
        <v>5.2692865956856845E-6</v>
      </c>
      <c r="J111" s="141"/>
      <c r="K111" s="195" t="s">
        <v>7</v>
      </c>
      <c r="L111" s="144">
        <v>0</v>
      </c>
      <c r="M111" s="144">
        <v>0</v>
      </c>
      <c r="N111" s="144">
        <v>5.2692865956856845E-6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5.2692865956856845E-6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5.2692865956856845E-6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5.2692865956856845E-6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2802.0279763119561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2802.0279763119561</v>
      </c>
      <c r="J113" s="141"/>
      <c r="K113" s="161" t="s">
        <v>9</v>
      </c>
      <c r="L113" s="148">
        <v>0</v>
      </c>
      <c r="M113" s="148">
        <v>0</v>
      </c>
      <c r="N113" s="148">
        <v>2802.0279763119561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2802.0279763119561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2802.0279763119561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2802.0279763119561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0.18073626351835217</v>
      </c>
      <c r="C115" s="148">
        <v>1.1875909137258547</v>
      </c>
      <c r="D115" s="148">
        <v>0</v>
      </c>
      <c r="E115" s="148">
        <v>0</v>
      </c>
      <c r="F115" s="315"/>
      <c r="G115" s="148">
        <v>0</v>
      </c>
      <c r="H115" s="160">
        <v>0</v>
      </c>
      <c r="I115" s="146">
        <f t="shared" si="56"/>
        <v>1.3683271772442069</v>
      </c>
      <c r="J115" s="141"/>
      <c r="K115" s="161" t="s">
        <v>13</v>
      </c>
      <c r="L115" s="148">
        <v>0.18073626351835217</v>
      </c>
      <c r="M115" s="148">
        <v>1.1875909137258547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1.3683271772442069</v>
      </c>
      <c r="U115" s="207" t="s">
        <v>13</v>
      </c>
      <c r="V115" s="199">
        <v>0.18073626351835217</v>
      </c>
      <c r="W115" s="199">
        <v>0</v>
      </c>
      <c r="X115" s="199">
        <v>0</v>
      </c>
      <c r="Y115" s="199">
        <v>1.1875909137258547</v>
      </c>
      <c r="Z115" s="199">
        <v>0</v>
      </c>
      <c r="AA115" s="199">
        <v>0</v>
      </c>
      <c r="AB115" s="199">
        <v>0</v>
      </c>
      <c r="AC115" s="200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2">
        <f t="shared" si="58"/>
        <v>1.3683271772442069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0.42097723165929202</v>
      </c>
      <c r="C116" s="152">
        <v>0</v>
      </c>
      <c r="D116" s="152">
        <v>0</v>
      </c>
      <c r="E116" s="152">
        <v>0</v>
      </c>
      <c r="F116" s="315"/>
      <c r="G116" s="152">
        <v>0</v>
      </c>
      <c r="H116" s="153">
        <v>0</v>
      </c>
      <c r="I116" s="154">
        <f t="shared" si="56"/>
        <v>0.42097723165929202</v>
      </c>
      <c r="J116" s="141"/>
      <c r="K116" s="155" t="s">
        <v>12</v>
      </c>
      <c r="L116" s="156">
        <v>0.42097723165929202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0.42097723165929202</v>
      </c>
      <c r="U116" s="203" t="s">
        <v>53</v>
      </c>
      <c r="V116" s="204">
        <v>0.42097723165929202</v>
      </c>
      <c r="W116" s="204">
        <v>0</v>
      </c>
      <c r="X116" s="204">
        <v>0</v>
      </c>
      <c r="Y116" s="204">
        <v>0</v>
      </c>
      <c r="Z116" s="204">
        <v>0</v>
      </c>
      <c r="AA116" s="204">
        <v>0</v>
      </c>
      <c r="AB116" s="204">
        <v>0</v>
      </c>
      <c r="AC116" s="205">
        <v>0</v>
      </c>
      <c r="AD116" s="204">
        <v>0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0.42097723165929202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8.8009586155642232</v>
      </c>
      <c r="F117" s="315"/>
      <c r="G117" s="148">
        <v>0</v>
      </c>
      <c r="H117" s="160">
        <v>0</v>
      </c>
      <c r="I117" s="146">
        <f t="shared" si="56"/>
        <v>8.8009586155642232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8.8009586155642232</v>
      </c>
      <c r="P117" s="148">
        <v>92.152681866210372</v>
      </c>
      <c r="Q117" s="148">
        <v>0</v>
      </c>
      <c r="R117" s="149">
        <v>0</v>
      </c>
      <c r="S117" s="150">
        <f t="shared" si="57"/>
        <v>100.9536404817746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0.71349855224211234</v>
      </c>
      <c r="AB117" s="199">
        <v>92.152681866210372</v>
      </c>
      <c r="AC117" s="200">
        <v>8.0874600633221103</v>
      </c>
      <c r="AD117" s="199">
        <v>0</v>
      </c>
      <c r="AE117" s="199">
        <v>0</v>
      </c>
      <c r="AF117" s="199">
        <v>0</v>
      </c>
      <c r="AG117" s="199">
        <v>0</v>
      </c>
      <c r="AH117" s="199">
        <v>8.0874600633221103</v>
      </c>
      <c r="AI117" s="202">
        <f t="shared" si="58"/>
        <v>100.9536404817746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0.73011189822420131</v>
      </c>
      <c r="Q118" s="156">
        <v>0</v>
      </c>
      <c r="R118" s="157">
        <v>0</v>
      </c>
      <c r="S118" s="158">
        <f t="shared" si="57"/>
        <v>0.73011189822420131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0.73011189822420131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0.73011189822420131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0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0</v>
      </c>
      <c r="J119" s="141"/>
      <c r="K119" s="161" t="s">
        <v>55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</v>
      </c>
      <c r="AD119" s="199">
        <v>0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0</v>
      </c>
      <c r="C120" s="152">
        <v>0</v>
      </c>
      <c r="D120" s="152">
        <v>4.3790319647465896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4.3790319647465896</v>
      </c>
      <c r="J120" s="141"/>
      <c r="K120" s="155" t="s">
        <v>14</v>
      </c>
      <c r="L120" s="156">
        <v>0</v>
      </c>
      <c r="M120" s="156">
        <v>0</v>
      </c>
      <c r="N120" s="156">
        <v>4.3790319647465896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4.3790319647465896</v>
      </c>
      <c r="U120" s="203" t="s">
        <v>14</v>
      </c>
      <c r="V120" s="204">
        <v>0</v>
      </c>
      <c r="W120" s="204">
        <v>0</v>
      </c>
      <c r="X120" s="204">
        <v>0</v>
      </c>
      <c r="Y120" s="204">
        <v>0</v>
      </c>
      <c r="Z120" s="204">
        <v>4.3790319647465896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4.3790319647465896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507.77367914859923</v>
      </c>
      <c r="C121" s="148">
        <v>153.88886246099764</v>
      </c>
      <c r="D121" s="148">
        <v>6628.1197748329814</v>
      </c>
      <c r="E121" s="148">
        <v>112.93296715625135</v>
      </c>
      <c r="F121" s="315"/>
      <c r="G121" s="148">
        <v>0</v>
      </c>
      <c r="H121" s="160">
        <v>0</v>
      </c>
      <c r="I121" s="146">
        <f t="shared" si="56"/>
        <v>7402.715283598829</v>
      </c>
      <c r="J121" s="141"/>
      <c r="K121" s="161" t="s">
        <v>136</v>
      </c>
      <c r="L121" s="148">
        <v>507.77367914859923</v>
      </c>
      <c r="M121" s="148">
        <v>153.88886246099764</v>
      </c>
      <c r="N121" s="148">
        <v>6628.1197748329814</v>
      </c>
      <c r="O121" s="148">
        <v>112.93296715625135</v>
      </c>
      <c r="P121" s="148">
        <v>20.690615932162473</v>
      </c>
      <c r="Q121" s="148">
        <v>0</v>
      </c>
      <c r="R121" s="149">
        <v>0</v>
      </c>
      <c r="S121" s="150">
        <f t="shared" si="57"/>
        <v>7423.4058995309915</v>
      </c>
      <c r="U121" s="207" t="s">
        <v>136</v>
      </c>
      <c r="V121" s="199">
        <v>506.7965553063155</v>
      </c>
      <c r="W121" s="199">
        <v>0</v>
      </c>
      <c r="X121" s="199">
        <v>0</v>
      </c>
      <c r="Y121" s="199">
        <v>153.88886246099764</v>
      </c>
      <c r="Z121" s="199">
        <v>6628.1197748329814</v>
      </c>
      <c r="AA121" s="199">
        <v>112.93296715625135</v>
      </c>
      <c r="AB121" s="199">
        <v>20.690615932162473</v>
      </c>
      <c r="AC121" s="200">
        <v>0.97712384228370497</v>
      </c>
      <c r="AD121" s="199">
        <v>0.97712384228370497</v>
      </c>
      <c r="AE121" s="199">
        <v>0</v>
      </c>
      <c r="AF121" s="199">
        <v>0</v>
      </c>
      <c r="AG121" s="199">
        <v>0</v>
      </c>
      <c r="AH121" s="199">
        <v>0</v>
      </c>
      <c r="AI121" s="202">
        <f t="shared" si="58"/>
        <v>7423.4058995309915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114.32220167689223</v>
      </c>
      <c r="C122" s="152">
        <v>7.0690279566451721</v>
      </c>
      <c r="D122" s="152">
        <v>1563.8319150178354</v>
      </c>
      <c r="E122" s="152">
        <v>2255.9190290324686</v>
      </c>
      <c r="F122" s="315"/>
      <c r="G122" s="152">
        <v>147.26828510447041</v>
      </c>
      <c r="H122" s="153">
        <v>1.6911315977444059</v>
      </c>
      <c r="I122" s="154">
        <f t="shared" si="56"/>
        <v>4090.1015903860566</v>
      </c>
      <c r="J122" s="141"/>
      <c r="K122" s="155" t="s">
        <v>21</v>
      </c>
      <c r="L122" s="156">
        <v>114.32220167689223</v>
      </c>
      <c r="M122" s="156">
        <v>7.0690279566451721</v>
      </c>
      <c r="N122" s="156">
        <v>1563.8319150178354</v>
      </c>
      <c r="O122" s="156">
        <v>2255.9190290324686</v>
      </c>
      <c r="P122" s="156">
        <v>6.8633345661456202</v>
      </c>
      <c r="Q122" s="156">
        <v>147.26828510447041</v>
      </c>
      <c r="R122" s="157">
        <v>1.6911315977444059</v>
      </c>
      <c r="S122" s="158">
        <f t="shared" si="57"/>
        <v>4096.9649249522017</v>
      </c>
      <c r="U122" s="203" t="s">
        <v>21</v>
      </c>
      <c r="V122" s="204">
        <v>60.894303707673146</v>
      </c>
      <c r="W122" s="204">
        <v>52.81616000935751</v>
      </c>
      <c r="X122" s="204">
        <v>147.26828510447041</v>
      </c>
      <c r="Y122" s="204">
        <v>7.0690279566451721</v>
      </c>
      <c r="Z122" s="204">
        <v>1563.8319150178354</v>
      </c>
      <c r="AA122" s="204">
        <v>2249.6955668746928</v>
      </c>
      <c r="AB122" s="204">
        <v>6.8633345661456202</v>
      </c>
      <c r="AC122" s="205">
        <v>8.5263317153818345</v>
      </c>
      <c r="AD122" s="204">
        <v>0.61173795986158042</v>
      </c>
      <c r="AE122" s="204">
        <v>0</v>
      </c>
      <c r="AF122" s="204">
        <v>1.6911315977444059</v>
      </c>
      <c r="AG122" s="204">
        <v>0</v>
      </c>
      <c r="AH122" s="204">
        <v>6.223462157775848</v>
      </c>
      <c r="AI122" s="206">
        <f t="shared" si="58"/>
        <v>4096.9649249522017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293.65919410299409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293.65919410299409</v>
      </c>
      <c r="J123" s="141"/>
      <c r="K123" s="161" t="s">
        <v>20</v>
      </c>
      <c r="L123" s="148">
        <v>293.65919410299409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293.65919410299409</v>
      </c>
      <c r="U123" s="207" t="s">
        <v>20</v>
      </c>
      <c r="V123" s="199">
        <v>293.65919410299409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293.65919410299409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1.1592086612773715</v>
      </c>
      <c r="C125" s="148">
        <v>0</v>
      </c>
      <c r="D125" s="148">
        <v>2.3535448577449665</v>
      </c>
      <c r="E125" s="148">
        <v>0</v>
      </c>
      <c r="F125" s="315"/>
      <c r="G125" s="148">
        <v>0</v>
      </c>
      <c r="H125" s="160">
        <v>0</v>
      </c>
      <c r="I125" s="146">
        <f t="shared" si="56"/>
        <v>3.512753519022338</v>
      </c>
      <c r="J125" s="141"/>
      <c r="K125" s="161" t="s">
        <v>18</v>
      </c>
      <c r="L125" s="148">
        <v>1.1592086612773715</v>
      </c>
      <c r="M125" s="148">
        <v>0</v>
      </c>
      <c r="N125" s="148">
        <v>2.3535448577449665</v>
      </c>
      <c r="O125" s="148">
        <v>0</v>
      </c>
      <c r="P125" s="148">
        <v>6.4765984513189503</v>
      </c>
      <c r="Q125" s="148">
        <v>0</v>
      </c>
      <c r="R125" s="149">
        <v>0</v>
      </c>
      <c r="S125" s="150">
        <f t="shared" si="57"/>
        <v>9.9893519703412892</v>
      </c>
      <c r="U125" s="207" t="s">
        <v>18</v>
      </c>
      <c r="V125" s="199">
        <v>1.1592086612773715</v>
      </c>
      <c r="W125" s="199">
        <v>0</v>
      </c>
      <c r="X125" s="199">
        <v>0</v>
      </c>
      <c r="Y125" s="199">
        <v>0</v>
      </c>
      <c r="Z125" s="199">
        <v>2.3535448577449665</v>
      </c>
      <c r="AA125" s="199">
        <v>0</v>
      </c>
      <c r="AB125" s="199">
        <v>6.4765984513189503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9.9893519703412892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</v>
      </c>
      <c r="D127" s="148">
        <v>123.54479129737304</v>
      </c>
      <c r="E127" s="148">
        <v>0</v>
      </c>
      <c r="F127" s="315"/>
      <c r="G127" s="148">
        <v>0</v>
      </c>
      <c r="H127" s="160">
        <v>0</v>
      </c>
      <c r="I127" s="146">
        <f t="shared" si="56"/>
        <v>123.54479129737304</v>
      </c>
      <c r="J127" s="141"/>
      <c r="K127" s="163" t="s">
        <v>60</v>
      </c>
      <c r="L127" s="148">
        <v>0</v>
      </c>
      <c r="M127" s="148">
        <v>0</v>
      </c>
      <c r="N127" s="148">
        <v>123.54479129737304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123.54479129737304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</v>
      </c>
      <c r="Z127" s="199">
        <v>123.54479129737304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123.54479129737304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</v>
      </c>
      <c r="D129" s="173">
        <v>123.54479129737304</v>
      </c>
      <c r="E129" s="173">
        <v>0</v>
      </c>
      <c r="F129" s="315"/>
      <c r="G129" s="173">
        <v>0</v>
      </c>
      <c r="H129" s="174">
        <v>0</v>
      </c>
      <c r="I129" s="175">
        <f t="shared" si="56"/>
        <v>123.54479129737304</v>
      </c>
      <c r="J129" s="141"/>
      <c r="K129" s="176" t="s">
        <v>15</v>
      </c>
      <c r="L129" s="173">
        <v>0</v>
      </c>
      <c r="M129" s="173">
        <v>0</v>
      </c>
      <c r="N129" s="173">
        <v>123.54479129737304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123.54479129737304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</v>
      </c>
      <c r="Z129" s="213">
        <v>123.54479129737304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123.54479129737304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917.51599708494064</v>
      </c>
      <c r="C132" s="187">
        <f t="shared" ref="C132:I132" si="60">SUM(C111:C127)</f>
        <v>162.14548133136867</v>
      </c>
      <c r="D132" s="187">
        <f t="shared" si="60"/>
        <v>11124.257039551925</v>
      </c>
      <c r="E132" s="187">
        <f t="shared" si="60"/>
        <v>2377.652954804284</v>
      </c>
      <c r="F132" s="187">
        <f t="shared" si="60"/>
        <v>0</v>
      </c>
      <c r="G132" s="187">
        <f t="shared" si="60"/>
        <v>147.26828510447041</v>
      </c>
      <c r="H132" s="189">
        <f t="shared" si="60"/>
        <v>1.6911315977444059</v>
      </c>
      <c r="I132" s="146">
        <f t="shared" si="60"/>
        <v>14730.530889474732</v>
      </c>
      <c r="J132" s="141"/>
      <c r="K132" s="188" t="s">
        <v>22</v>
      </c>
      <c r="L132" s="187">
        <f>SUM(L111:L127)</f>
        <v>917.51599708494064</v>
      </c>
      <c r="M132" s="187">
        <f t="shared" ref="M132:S132" si="61">SUM(M111:M127)</f>
        <v>162.14548133136867</v>
      </c>
      <c r="N132" s="187">
        <f t="shared" si="61"/>
        <v>11124.257039551925</v>
      </c>
      <c r="O132" s="187">
        <f t="shared" si="61"/>
        <v>2377.652954804284</v>
      </c>
      <c r="P132" s="187">
        <f t="shared" si="61"/>
        <v>126.91334271406161</v>
      </c>
      <c r="Q132" s="187">
        <f t="shared" si="61"/>
        <v>147.26828510447041</v>
      </c>
      <c r="R132" s="189">
        <f t="shared" si="61"/>
        <v>1.6911315977444059</v>
      </c>
      <c r="S132" s="190">
        <f t="shared" si="61"/>
        <v>14857.444232188793</v>
      </c>
      <c r="T132" s="133" t="str">
        <f>IF(ABS(S132-AI132)&gt;0.01,S132-AI132,"")</f>
        <v/>
      </c>
      <c r="U132" s="216" t="s">
        <v>59</v>
      </c>
      <c r="V132" s="217">
        <f>SUM(V111:V127)</f>
        <v>863.11097527343782</v>
      </c>
      <c r="W132" s="217">
        <f t="shared" ref="W132:AH132" si="62">SUM(W111:W127)</f>
        <v>52.81616000935751</v>
      </c>
      <c r="X132" s="217">
        <f t="shared" si="62"/>
        <v>147.26828510447041</v>
      </c>
      <c r="Y132" s="217">
        <f t="shared" si="62"/>
        <v>162.14548133136867</v>
      </c>
      <c r="Z132" s="217">
        <f t="shared" si="62"/>
        <v>11124.257039551925</v>
      </c>
      <c r="AA132" s="217">
        <f t="shared" si="62"/>
        <v>2363.3420325831862</v>
      </c>
      <c r="AB132" s="217">
        <f t="shared" si="62"/>
        <v>126.91334271406161</v>
      </c>
      <c r="AC132" s="217">
        <f t="shared" si="62"/>
        <v>17.590915620987651</v>
      </c>
      <c r="AD132" s="218">
        <f t="shared" si="62"/>
        <v>1.5888618021452854</v>
      </c>
      <c r="AE132" s="218">
        <f t="shared" si="62"/>
        <v>0</v>
      </c>
      <c r="AF132" s="218">
        <f t="shared" si="62"/>
        <v>1.6911315977444059</v>
      </c>
      <c r="AG132" s="218">
        <f t="shared" si="62"/>
        <v>0</v>
      </c>
      <c r="AH132" s="218">
        <f t="shared" si="62"/>
        <v>14.310922221097957</v>
      </c>
      <c r="AI132" s="219">
        <f>SUM(V132:AC132)</f>
        <v>14857.444232188796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6.2286689052091442E-2</v>
      </c>
      <c r="C133" s="125">
        <f t="shared" ref="C133:H133" si="63">IF($I132=0,"-",C132/$I132)</f>
        <v>1.1007443149739088E-2</v>
      </c>
      <c r="D133" s="125">
        <f t="shared" si="63"/>
        <v>0.7551837148992665</v>
      </c>
      <c r="E133" s="125">
        <f t="shared" si="63"/>
        <v>0.16140986177919533</v>
      </c>
      <c r="F133" s="125">
        <f t="shared" si="63"/>
        <v>0</v>
      </c>
      <c r="G133" s="125">
        <f t="shared" si="63"/>
        <v>9.9974865949805404E-3</v>
      </c>
      <c r="H133" s="126">
        <f t="shared" si="63"/>
        <v>1.1480452472712672E-4</v>
      </c>
      <c r="I133" s="127">
        <f>SUM(B133:H133)</f>
        <v>1.0000000000000002</v>
      </c>
      <c r="J133" s="133"/>
      <c r="K133" s="49" t="s">
        <v>108</v>
      </c>
      <c r="L133" s="102">
        <f t="shared" ref="L133:R133" si="64">IF($S132=0,"-",L132/$S132)</f>
        <v>6.1754631735189934E-2</v>
      </c>
      <c r="M133" s="102">
        <f t="shared" si="64"/>
        <v>1.0913416789415164E-2</v>
      </c>
      <c r="N133" s="102">
        <f t="shared" si="64"/>
        <v>0.74873288202900457</v>
      </c>
      <c r="O133" s="102">
        <f t="shared" si="64"/>
        <v>0.16003108728842316</v>
      </c>
      <c r="P133" s="102">
        <f t="shared" si="64"/>
        <v>8.5420709464352328E-3</v>
      </c>
      <c r="Q133" s="102">
        <f t="shared" si="64"/>
        <v>9.9120873552001817E-3</v>
      </c>
      <c r="R133" s="103">
        <f t="shared" si="64"/>
        <v>1.1382385633193583E-4</v>
      </c>
      <c r="S133" s="104">
        <f>SUM(L133:R133)</f>
        <v>1.0000000000000002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1.0000000000000002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87.009722448519582</v>
      </c>
      <c r="C141" s="148">
        <v>112.86803353763796</v>
      </c>
      <c r="D141" s="148">
        <v>17.633110264513096</v>
      </c>
      <c r="E141" s="148">
        <v>0</v>
      </c>
      <c r="F141" s="315"/>
      <c r="G141" s="148">
        <v>0</v>
      </c>
      <c r="H141" s="160">
        <v>0</v>
      </c>
      <c r="I141" s="146">
        <f t="shared" si="65"/>
        <v>217.51086625067063</v>
      </c>
      <c r="J141" s="141"/>
      <c r="K141" s="161" t="s">
        <v>13</v>
      </c>
      <c r="L141" s="148">
        <v>87.009722448519582</v>
      </c>
      <c r="M141" s="148">
        <v>112.86803353763796</v>
      </c>
      <c r="N141" s="148">
        <v>17.633110264513096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217.51086625067063</v>
      </c>
      <c r="U141" s="207" t="s">
        <v>13</v>
      </c>
      <c r="V141" s="199">
        <v>87.009722448519582</v>
      </c>
      <c r="W141" s="199">
        <v>0</v>
      </c>
      <c r="X141" s="199">
        <v>0</v>
      </c>
      <c r="Y141" s="199">
        <v>112.86803353763796</v>
      </c>
      <c r="Z141" s="199">
        <v>17.633110264513096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217.51086625067063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0.84386268388884766</v>
      </c>
      <c r="C142" s="152">
        <v>1.0946491843216788</v>
      </c>
      <c r="D142" s="152">
        <v>0.17101449509764738</v>
      </c>
      <c r="E142" s="152">
        <v>0</v>
      </c>
      <c r="F142" s="315"/>
      <c r="G142" s="152">
        <v>0</v>
      </c>
      <c r="H142" s="153">
        <v>0</v>
      </c>
      <c r="I142" s="154">
        <f t="shared" si="65"/>
        <v>2.109526363308174</v>
      </c>
      <c r="J142" s="141"/>
      <c r="K142" s="155" t="s">
        <v>12</v>
      </c>
      <c r="L142" s="156">
        <v>0.84386268388884766</v>
      </c>
      <c r="M142" s="156">
        <v>1.0946491843216788</v>
      </c>
      <c r="N142" s="156">
        <v>0.17101449509764738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2.109526363308174</v>
      </c>
      <c r="U142" s="203" t="s">
        <v>53</v>
      </c>
      <c r="V142" s="204">
        <v>0.84386268388884766</v>
      </c>
      <c r="W142" s="204">
        <v>0</v>
      </c>
      <c r="X142" s="204">
        <v>0</v>
      </c>
      <c r="Y142" s="204">
        <v>1.0946491843216788</v>
      </c>
      <c r="Z142" s="204">
        <v>0.17101449509764738</v>
      </c>
      <c r="AA142" s="204">
        <v>0</v>
      </c>
      <c r="AB142" s="204">
        <v>0</v>
      </c>
      <c r="AC142" s="205">
        <v>0</v>
      </c>
      <c r="AD142" s="204">
        <v>0</v>
      </c>
      <c r="AE142" s="204">
        <v>0</v>
      </c>
      <c r="AF142" s="204">
        <v>0</v>
      </c>
      <c r="AG142" s="204">
        <v>0</v>
      </c>
      <c r="AH142" s="204">
        <v>0</v>
      </c>
      <c r="AI142" s="206">
        <f t="shared" si="67"/>
        <v>2.109526363308174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5.3681462595414432E-2</v>
      </c>
      <c r="F143" s="315"/>
      <c r="G143" s="148">
        <v>0</v>
      </c>
      <c r="H143" s="160">
        <v>0</v>
      </c>
      <c r="I143" s="146">
        <f t="shared" si="65"/>
        <v>5.3681462595414432E-2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5.3681462595414432E-2</v>
      </c>
      <c r="P143" s="148">
        <v>8.9991226675724381</v>
      </c>
      <c r="Q143" s="148">
        <v>0</v>
      </c>
      <c r="R143" s="149">
        <v>0</v>
      </c>
      <c r="S143" s="150">
        <f t="shared" si="66"/>
        <v>9.0528041301678517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5.3681462595414432E-2</v>
      </c>
      <c r="AB143" s="199">
        <v>8.9991226675724381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9.0528041301678517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0.31572675526701105</v>
      </c>
      <c r="Q144" s="156">
        <v>0</v>
      </c>
      <c r="R144" s="157">
        <v>0</v>
      </c>
      <c r="S144" s="158">
        <f t="shared" si="66"/>
        <v>0.31572675526701105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0.31572675526701105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0.31572675526701105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2.8721329505900613E-2</v>
      </c>
      <c r="C146" s="152">
        <v>2.8721329505900541E-3</v>
      </c>
      <c r="D146" s="152">
        <v>3.7337728357670776E-2</v>
      </c>
      <c r="E146" s="152">
        <v>1.148853180235962E-3</v>
      </c>
      <c r="F146" s="315"/>
      <c r="G146" s="152">
        <v>0</v>
      </c>
      <c r="H146" s="153">
        <v>0</v>
      </c>
      <c r="I146" s="154">
        <f t="shared" si="65"/>
        <v>7.0080043994397392E-2</v>
      </c>
      <c r="J146" s="141"/>
      <c r="K146" s="155" t="s">
        <v>14</v>
      </c>
      <c r="L146" s="156">
        <v>2.8721329505900613E-2</v>
      </c>
      <c r="M146" s="156">
        <v>2.8721329505900541E-3</v>
      </c>
      <c r="N146" s="156">
        <v>3.7337728357670776E-2</v>
      </c>
      <c r="O146" s="156">
        <v>1.148853180235962E-3</v>
      </c>
      <c r="P146" s="156">
        <v>0</v>
      </c>
      <c r="Q146" s="156">
        <v>0</v>
      </c>
      <c r="R146" s="157">
        <v>0</v>
      </c>
      <c r="S146" s="158">
        <f t="shared" si="66"/>
        <v>7.0080043994397392E-2</v>
      </c>
      <c r="U146" s="203" t="s">
        <v>14</v>
      </c>
      <c r="V146" s="204">
        <v>2.8721329505900613E-2</v>
      </c>
      <c r="W146" s="204">
        <v>0</v>
      </c>
      <c r="X146" s="204">
        <v>0</v>
      </c>
      <c r="Y146" s="204">
        <v>2.8721329505900541E-3</v>
      </c>
      <c r="Z146" s="204">
        <v>3.7337728357670776E-2</v>
      </c>
      <c r="AA146" s="204">
        <v>0</v>
      </c>
      <c r="AB146" s="204">
        <v>0</v>
      </c>
      <c r="AC146" s="205">
        <v>1.148853180235962E-3</v>
      </c>
      <c r="AD146" s="204">
        <v>0</v>
      </c>
      <c r="AE146" s="204">
        <v>0</v>
      </c>
      <c r="AF146" s="204">
        <v>0</v>
      </c>
      <c r="AG146" s="204">
        <v>0</v>
      </c>
      <c r="AH146" s="204">
        <v>1.148853180235962E-3</v>
      </c>
      <c r="AI146" s="206">
        <f t="shared" si="67"/>
        <v>7.0080043994397392E-2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136.06261510551909</v>
      </c>
      <c r="C147" s="148">
        <v>864.8572366671516</v>
      </c>
      <c r="D147" s="148">
        <v>74.477530001260703</v>
      </c>
      <c r="E147" s="148">
        <v>0</v>
      </c>
      <c r="F147" s="315"/>
      <c r="G147" s="148">
        <v>0</v>
      </c>
      <c r="H147" s="160">
        <v>0</v>
      </c>
      <c r="I147" s="146">
        <f t="shared" si="65"/>
        <v>1075.3973817739313</v>
      </c>
      <c r="J147" s="141"/>
      <c r="K147" s="161" t="s">
        <v>136</v>
      </c>
      <c r="L147" s="148">
        <v>136.06261510551909</v>
      </c>
      <c r="M147" s="148">
        <v>864.8572366671516</v>
      </c>
      <c r="N147" s="148">
        <v>74.477530001260703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1075.3973817739313</v>
      </c>
      <c r="U147" s="207" t="s">
        <v>136</v>
      </c>
      <c r="V147" s="199">
        <v>128.14523940347959</v>
      </c>
      <c r="W147" s="199">
        <v>0.66027418418366768</v>
      </c>
      <c r="X147" s="199">
        <v>0</v>
      </c>
      <c r="Y147" s="199">
        <v>864.8572366671516</v>
      </c>
      <c r="Z147" s="199">
        <v>74.434945542476214</v>
      </c>
      <c r="AA147" s="199">
        <v>0</v>
      </c>
      <c r="AB147" s="199">
        <v>0</v>
      </c>
      <c r="AC147" s="200">
        <v>7.2996859766403261</v>
      </c>
      <c r="AD147" s="199">
        <v>7.2571015178558413</v>
      </c>
      <c r="AE147" s="199">
        <v>0</v>
      </c>
      <c r="AF147" s="199">
        <v>0</v>
      </c>
      <c r="AG147" s="199">
        <v>4.2584458784484108E-2</v>
      </c>
      <c r="AH147" s="199">
        <v>0</v>
      </c>
      <c r="AI147" s="202">
        <f t="shared" si="67"/>
        <v>1075.3973817739316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28.359019013887263</v>
      </c>
      <c r="C148" s="152">
        <v>3.9673242412641785</v>
      </c>
      <c r="D148" s="152">
        <v>218.41567044373977</v>
      </c>
      <c r="E148" s="152">
        <v>825.11063305986295</v>
      </c>
      <c r="F148" s="315"/>
      <c r="G148" s="152">
        <v>63.736875890120018</v>
      </c>
      <c r="H148" s="153">
        <v>0</v>
      </c>
      <c r="I148" s="154">
        <f t="shared" si="65"/>
        <v>1139.5895226488742</v>
      </c>
      <c r="J148" s="141"/>
      <c r="K148" s="155" t="s">
        <v>21</v>
      </c>
      <c r="L148" s="156">
        <v>28.359019013887263</v>
      </c>
      <c r="M148" s="156">
        <v>3.9673242412641785</v>
      </c>
      <c r="N148" s="156">
        <v>218.41567044373977</v>
      </c>
      <c r="O148" s="156">
        <v>825.11063305986295</v>
      </c>
      <c r="P148" s="156">
        <v>1.5056466183450781E-3</v>
      </c>
      <c r="Q148" s="156">
        <v>63.736875890120018</v>
      </c>
      <c r="R148" s="157">
        <v>0</v>
      </c>
      <c r="S148" s="158">
        <f t="shared" si="66"/>
        <v>1139.5910282954926</v>
      </c>
      <c r="U148" s="203" t="s">
        <v>21</v>
      </c>
      <c r="V148" s="204">
        <v>0.76284706438967886</v>
      </c>
      <c r="W148" s="204">
        <v>27.596171949497585</v>
      </c>
      <c r="X148" s="204">
        <v>63.736875890120018</v>
      </c>
      <c r="Y148" s="204">
        <v>3.9673242412641785</v>
      </c>
      <c r="Z148" s="204">
        <v>218.41567044373977</v>
      </c>
      <c r="AA148" s="204">
        <v>824.09702886293383</v>
      </c>
      <c r="AB148" s="204">
        <v>1.5056466183450781E-3</v>
      </c>
      <c r="AC148" s="205">
        <v>1.0136041969290888</v>
      </c>
      <c r="AD148" s="204">
        <v>0</v>
      </c>
      <c r="AE148" s="204">
        <v>1.0119343548077406</v>
      </c>
      <c r="AF148" s="204">
        <v>0</v>
      </c>
      <c r="AG148" s="204">
        <v>0</v>
      </c>
      <c r="AH148" s="204">
        <v>1.6698421213480973E-3</v>
      </c>
      <c r="AI148" s="206">
        <f t="shared" si="67"/>
        <v>1139.5910282954926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11.944378057987295</v>
      </c>
      <c r="C149" s="148">
        <v>44.579145158730164</v>
      </c>
      <c r="D149" s="148">
        <v>12.774330000482163</v>
      </c>
      <c r="E149" s="148">
        <v>0</v>
      </c>
      <c r="F149" s="315"/>
      <c r="G149" s="148">
        <v>0</v>
      </c>
      <c r="H149" s="160">
        <v>0</v>
      </c>
      <c r="I149" s="146">
        <f t="shared" si="65"/>
        <v>69.297853217199616</v>
      </c>
      <c r="J149" s="141"/>
      <c r="K149" s="161" t="s">
        <v>20</v>
      </c>
      <c r="L149" s="148">
        <v>11.944378057987295</v>
      </c>
      <c r="M149" s="148">
        <v>44.579145158730164</v>
      </c>
      <c r="N149" s="148">
        <v>12.774330000482163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69.297853217199616</v>
      </c>
      <c r="U149" s="207" t="s">
        <v>20</v>
      </c>
      <c r="V149" s="199">
        <v>11.776660764430941</v>
      </c>
      <c r="W149" s="199">
        <v>0</v>
      </c>
      <c r="X149" s="199">
        <v>0</v>
      </c>
      <c r="Y149" s="199">
        <v>44.579145158730164</v>
      </c>
      <c r="Z149" s="199">
        <v>12.774330000482163</v>
      </c>
      <c r="AA149" s="199">
        <v>0</v>
      </c>
      <c r="AB149" s="199">
        <v>0</v>
      </c>
      <c r="AC149" s="200">
        <v>0.16771729355635487</v>
      </c>
      <c r="AD149" s="199">
        <v>0.16771729355635487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69.297853217199616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0</v>
      </c>
      <c r="C151" s="148">
        <v>0.45444225637875568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0.45444225637875568</v>
      </c>
      <c r="J151" s="141"/>
      <c r="K151" s="161" t="s">
        <v>18</v>
      </c>
      <c r="L151" s="148">
        <v>0</v>
      </c>
      <c r="M151" s="148">
        <v>0.45444225637875568</v>
      </c>
      <c r="N151" s="148">
        <v>0</v>
      </c>
      <c r="O151" s="148">
        <v>0</v>
      </c>
      <c r="P151" s="148">
        <v>0.544774348464235</v>
      </c>
      <c r="Q151" s="148">
        <v>0</v>
      </c>
      <c r="R151" s="149">
        <v>0</v>
      </c>
      <c r="S151" s="150">
        <f t="shared" si="66"/>
        <v>0.99921660484299069</v>
      </c>
      <c r="U151" s="207" t="s">
        <v>18</v>
      </c>
      <c r="V151" s="199">
        <v>0</v>
      </c>
      <c r="W151" s="199">
        <v>0</v>
      </c>
      <c r="X151" s="199">
        <v>0</v>
      </c>
      <c r="Y151" s="199">
        <v>0.45444225637875568</v>
      </c>
      <c r="Z151" s="199">
        <v>0</v>
      </c>
      <c r="AA151" s="199">
        <v>0</v>
      </c>
      <c r="AB151" s="199">
        <v>0.544774348464235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0.99921660484299069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5.3965135883870799E-3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5.3965135883870799E-3</v>
      </c>
      <c r="J153" s="141"/>
      <c r="K153" s="163" t="s">
        <v>60</v>
      </c>
      <c r="L153" s="148">
        <v>5.3965135883870799E-3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5.3965135883870799E-3</v>
      </c>
      <c r="U153" s="208" t="s">
        <v>58</v>
      </c>
      <c r="V153" s="199">
        <v>5.3965135883870799E-3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5.3965135883870799E-3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5.3965135883870799E-3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5.3965135883870799E-3</v>
      </c>
      <c r="J154" s="141"/>
      <c r="K154" s="168" t="s">
        <v>19</v>
      </c>
      <c r="L154" s="169">
        <v>5.3965135883870799E-3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5.3965135883870799E-3</v>
      </c>
      <c r="U154" s="209" t="s">
        <v>62</v>
      </c>
      <c r="V154" s="210">
        <v>5.3965135883870799E-3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5.3965135883870799E-3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264.25371515289635</v>
      </c>
      <c r="C158" s="187">
        <f t="shared" ref="C158:I158" si="69">SUM(C137:C153)</f>
        <v>1027.8237031784349</v>
      </c>
      <c r="D158" s="187">
        <f t="shared" si="69"/>
        <v>323.50899293345105</v>
      </c>
      <c r="E158" s="187">
        <f t="shared" si="69"/>
        <v>825.16546337563864</v>
      </c>
      <c r="F158" s="187">
        <f t="shared" si="69"/>
        <v>0</v>
      </c>
      <c r="G158" s="187">
        <f t="shared" si="69"/>
        <v>63.736875890120018</v>
      </c>
      <c r="H158" s="189">
        <f t="shared" si="69"/>
        <v>0</v>
      </c>
      <c r="I158" s="146">
        <f t="shared" si="69"/>
        <v>2504.488750530541</v>
      </c>
      <c r="J158" s="141"/>
      <c r="K158" s="188" t="s">
        <v>22</v>
      </c>
      <c r="L158" s="187">
        <f>SUM(L137:L153)</f>
        <v>264.25371515289635</v>
      </c>
      <c r="M158" s="187">
        <f t="shared" ref="M158:S158" si="70">SUM(M137:M153)</f>
        <v>1027.8237031784349</v>
      </c>
      <c r="N158" s="187">
        <f t="shared" si="70"/>
        <v>323.50899293345105</v>
      </c>
      <c r="O158" s="187">
        <f t="shared" si="70"/>
        <v>825.16546337563864</v>
      </c>
      <c r="P158" s="187">
        <f t="shared" si="70"/>
        <v>9.8611294179220295</v>
      </c>
      <c r="Q158" s="187">
        <f t="shared" si="70"/>
        <v>63.736875890120018</v>
      </c>
      <c r="R158" s="189">
        <f t="shared" si="70"/>
        <v>0</v>
      </c>
      <c r="S158" s="190">
        <f t="shared" si="70"/>
        <v>2514.3498799484632</v>
      </c>
      <c r="T158" s="133" t="str">
        <f>IF(ABS(S158-AI158)&gt;0.01,S158-AI158,"")</f>
        <v/>
      </c>
      <c r="U158" s="216" t="s">
        <v>59</v>
      </c>
      <c r="V158" s="217">
        <f>SUM(V137:V153)</f>
        <v>228.57245020780292</v>
      </c>
      <c r="W158" s="217">
        <f t="shared" ref="W158:AH158" si="71">SUM(W137:W153)</f>
        <v>28.256446133681251</v>
      </c>
      <c r="X158" s="217">
        <f t="shared" si="71"/>
        <v>63.736875890120018</v>
      </c>
      <c r="Y158" s="217">
        <f t="shared" si="71"/>
        <v>1027.8237031784349</v>
      </c>
      <c r="Z158" s="217">
        <f t="shared" si="71"/>
        <v>323.46640847466659</v>
      </c>
      <c r="AA158" s="217">
        <f t="shared" si="71"/>
        <v>824.15071032552919</v>
      </c>
      <c r="AB158" s="217">
        <f t="shared" si="71"/>
        <v>9.8611294179220295</v>
      </c>
      <c r="AC158" s="217">
        <f t="shared" si="71"/>
        <v>8.4821563203060055</v>
      </c>
      <c r="AD158" s="218">
        <f t="shared" si="71"/>
        <v>7.4248188114121962</v>
      </c>
      <c r="AE158" s="218">
        <f t="shared" si="71"/>
        <v>1.0119343548077406</v>
      </c>
      <c r="AF158" s="218">
        <f t="shared" si="71"/>
        <v>0</v>
      </c>
      <c r="AG158" s="218">
        <f t="shared" si="71"/>
        <v>4.2584458784484108E-2</v>
      </c>
      <c r="AH158" s="218">
        <f t="shared" si="71"/>
        <v>2.8186953015840593E-3</v>
      </c>
      <c r="AI158" s="219">
        <f>SUM(V158:AC158)</f>
        <v>2514.3498799484623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0.10551203917243306</v>
      </c>
      <c r="C159" s="125">
        <f t="shared" ref="C159:H159" si="72">IF($I158=0,"-",C158/$I158)</f>
        <v>0.41039262123285836</v>
      </c>
      <c r="D159" s="125">
        <f t="shared" si="72"/>
        <v>0.12917166941353608</v>
      </c>
      <c r="E159" s="125">
        <f t="shared" si="72"/>
        <v>0.32947461361159591</v>
      </c>
      <c r="F159" s="125">
        <f t="shared" si="72"/>
        <v>0</v>
      </c>
      <c r="G159" s="125">
        <f t="shared" si="72"/>
        <v>2.5449056569576627E-2</v>
      </c>
      <c r="H159" s="126">
        <f t="shared" si="72"/>
        <v>0</v>
      </c>
      <c r="I159" s="127">
        <f>SUM(B159:H159)</f>
        <v>1</v>
      </c>
      <c r="J159" s="133"/>
      <c r="K159" s="49" t="s">
        <v>108</v>
      </c>
      <c r="L159" s="102">
        <f t="shared" ref="L159:R159" si="73">IF($S158=0,"-",L158/$S158)</f>
        <v>0.10509822728343311</v>
      </c>
      <c r="M159" s="102">
        <f t="shared" si="73"/>
        <v>0.40878308598781898</v>
      </c>
      <c r="N159" s="102">
        <f t="shared" si="73"/>
        <v>0.12866506587384013</v>
      </c>
      <c r="O159" s="102">
        <f t="shared" si="73"/>
        <v>0.32818243393896801</v>
      </c>
      <c r="P159" s="102">
        <f t="shared" si="73"/>
        <v>3.9219400197891925E-3</v>
      </c>
      <c r="Q159" s="102">
        <f t="shared" si="73"/>
        <v>2.5349246896150521E-2</v>
      </c>
      <c r="R159" s="103">
        <f t="shared" si="73"/>
        <v>0</v>
      </c>
      <c r="S159" s="104">
        <f>SUM(L159:R159)</f>
        <v>1</v>
      </c>
      <c r="U159" s="77" t="s">
        <v>108</v>
      </c>
      <c r="V159" s="78">
        <f>+V158/$AI158</f>
        <v>9.0907177251118312E-2</v>
      </c>
      <c r="W159" s="78">
        <f t="shared" ref="W159:AH159" si="74">+W158/$AI158</f>
        <v>1.1238072457227168E-2</v>
      </c>
      <c r="X159" s="78">
        <f t="shared" si="74"/>
        <v>2.5349246896150531E-2</v>
      </c>
      <c r="Y159" s="78">
        <f t="shared" si="74"/>
        <v>0.40878308598781909</v>
      </c>
      <c r="Z159" s="78">
        <f t="shared" si="74"/>
        <v>0.12864812930541586</v>
      </c>
      <c r="AA159" s="78">
        <f t="shared" si="74"/>
        <v>0.32777884927551221</v>
      </c>
      <c r="AB159" s="78">
        <f t="shared" si="74"/>
        <v>3.9219400197891942E-3</v>
      </c>
      <c r="AC159" s="78">
        <f t="shared" si="74"/>
        <v>3.3734988069678939E-3</v>
      </c>
      <c r="AD159" s="78">
        <f t="shared" si="74"/>
        <v>2.9529775750876748E-3</v>
      </c>
      <c r="AE159" s="78">
        <f t="shared" si="74"/>
        <v>4.0246362007044251E-4</v>
      </c>
      <c r="AF159" s="78">
        <f t="shared" si="74"/>
        <v>0</v>
      </c>
      <c r="AG159" s="78">
        <f t="shared" si="74"/>
        <v>1.693656842434235E-5</v>
      </c>
      <c r="AH159" s="78">
        <f t="shared" si="74"/>
        <v>1.121043385434423E-6</v>
      </c>
      <c r="AI159" s="79">
        <f>SUM(V159:AC159)</f>
        <v>1.0000000000000002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3.4912360946279322E-6</v>
      </c>
      <c r="E163" s="144">
        <v>0</v>
      </c>
      <c r="F163" s="314"/>
      <c r="G163" s="144">
        <v>0</v>
      </c>
      <c r="H163" s="145">
        <v>0</v>
      </c>
      <c r="I163" s="146">
        <f>SUM(B163:H163)</f>
        <v>3.4912360946279322E-6</v>
      </c>
      <c r="J163" s="141"/>
      <c r="K163" s="195" t="s">
        <v>7</v>
      </c>
      <c r="L163" s="144">
        <v>0</v>
      </c>
      <c r="M163" s="144">
        <v>0</v>
      </c>
      <c r="N163" s="144">
        <v>3.4912360946279322E-6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3.4912360946279322E-6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3.4912360946279322E-6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3.4912360946279322E-6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10.048931486332275</v>
      </c>
      <c r="C167" s="148">
        <v>0</v>
      </c>
      <c r="D167" s="148">
        <v>63.678678713213131</v>
      </c>
      <c r="E167" s="148">
        <v>0</v>
      </c>
      <c r="F167" s="315"/>
      <c r="G167" s="148">
        <v>0</v>
      </c>
      <c r="H167" s="160">
        <v>0</v>
      </c>
      <c r="I167" s="146">
        <f t="shared" si="75"/>
        <v>73.72761019954541</v>
      </c>
      <c r="J167" s="141"/>
      <c r="K167" s="161" t="s">
        <v>13</v>
      </c>
      <c r="L167" s="148">
        <v>10.048931486332275</v>
      </c>
      <c r="M167" s="148">
        <v>0</v>
      </c>
      <c r="N167" s="148">
        <v>63.678678713213131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73.72761019954541</v>
      </c>
      <c r="U167" s="207" t="s">
        <v>13</v>
      </c>
      <c r="V167" s="199">
        <v>10.048931486332275</v>
      </c>
      <c r="W167" s="199">
        <v>0</v>
      </c>
      <c r="X167" s="199">
        <v>0</v>
      </c>
      <c r="Y167" s="199">
        <v>0</v>
      </c>
      <c r="Z167" s="199">
        <v>63.678678713213131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73.72761019954541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8.2019124566038814E-5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8.2019124566038814E-5</v>
      </c>
      <c r="J168" s="141"/>
      <c r="K168" s="155" t="s">
        <v>12</v>
      </c>
      <c r="L168" s="156">
        <v>8.2019124566038814E-5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8.2019124566038814E-5</v>
      </c>
      <c r="U168" s="203" t="s">
        <v>53</v>
      </c>
      <c r="V168" s="204">
        <v>8.2019124566038814E-5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8.2019124566038814E-5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0.12616294035432313</v>
      </c>
      <c r="F169" s="315"/>
      <c r="G169" s="148">
        <v>0</v>
      </c>
      <c r="H169" s="160">
        <v>0</v>
      </c>
      <c r="I169" s="146">
        <f t="shared" si="75"/>
        <v>0.12616294035432313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0.12616294035432313</v>
      </c>
      <c r="P169" s="148">
        <v>18.433246347690382</v>
      </c>
      <c r="Q169" s="148">
        <v>0</v>
      </c>
      <c r="R169" s="149">
        <v>0</v>
      </c>
      <c r="S169" s="150">
        <f t="shared" si="76"/>
        <v>18.559409288044705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8.6412972845426798E-4</v>
      </c>
      <c r="AB169" s="199">
        <v>18.433246347690382</v>
      </c>
      <c r="AC169" s="200">
        <v>0.12529881062586887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0.12529881062586887</v>
      </c>
      <c r="AI169" s="202">
        <f t="shared" si="77"/>
        <v>18.559409288044705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1.6111034881604242E-3</v>
      </c>
      <c r="Q170" s="156">
        <v>0</v>
      </c>
      <c r="R170" s="157">
        <v>0</v>
      </c>
      <c r="S170" s="158">
        <f t="shared" si="76"/>
        <v>1.6111034881604242E-3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1.6111034881604242E-3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1.6111034881604242E-3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75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0</v>
      </c>
      <c r="C172" s="152">
        <v>0</v>
      </c>
      <c r="D172" s="152">
        <v>9.186272622927398E-2</v>
      </c>
      <c r="E172" s="152">
        <v>0</v>
      </c>
      <c r="F172" s="315"/>
      <c r="G172" s="152">
        <v>0</v>
      </c>
      <c r="H172" s="153">
        <v>0</v>
      </c>
      <c r="I172" s="154">
        <f t="shared" si="75"/>
        <v>9.186272622927398E-2</v>
      </c>
      <c r="J172" s="141"/>
      <c r="K172" s="155" t="s">
        <v>14</v>
      </c>
      <c r="L172" s="156">
        <v>0</v>
      </c>
      <c r="M172" s="156">
        <v>0</v>
      </c>
      <c r="N172" s="156">
        <v>9.186272622927398E-2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9.186272622927398E-2</v>
      </c>
      <c r="U172" s="203" t="s">
        <v>14</v>
      </c>
      <c r="V172" s="204">
        <v>0</v>
      </c>
      <c r="W172" s="204">
        <v>0</v>
      </c>
      <c r="X172" s="204">
        <v>0</v>
      </c>
      <c r="Y172" s="204">
        <v>0</v>
      </c>
      <c r="Z172" s="204">
        <v>9.186272622927398E-2</v>
      </c>
      <c r="AA172" s="204">
        <v>0</v>
      </c>
      <c r="AB172" s="204">
        <v>0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9.186272622927398E-2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46.72802307565437</v>
      </c>
      <c r="C173" s="148">
        <v>0</v>
      </c>
      <c r="D173" s="148">
        <v>537.87329275599654</v>
      </c>
      <c r="E173" s="148">
        <v>9.7436848625000465</v>
      </c>
      <c r="F173" s="315"/>
      <c r="G173" s="148">
        <v>0</v>
      </c>
      <c r="H173" s="160">
        <v>0</v>
      </c>
      <c r="I173" s="146">
        <f t="shared" si="75"/>
        <v>594.34500069415094</v>
      </c>
      <c r="J173" s="141"/>
      <c r="K173" s="161" t="s">
        <v>136</v>
      </c>
      <c r="L173" s="148">
        <v>46.72802307565437</v>
      </c>
      <c r="M173" s="148">
        <v>0</v>
      </c>
      <c r="N173" s="148">
        <v>537.87329275599654</v>
      </c>
      <c r="O173" s="148">
        <v>9.7436848625000465</v>
      </c>
      <c r="P173" s="148">
        <v>0</v>
      </c>
      <c r="Q173" s="148">
        <v>0</v>
      </c>
      <c r="R173" s="149">
        <v>0</v>
      </c>
      <c r="S173" s="150">
        <f t="shared" si="76"/>
        <v>594.34500069415094</v>
      </c>
      <c r="U173" s="207" t="s">
        <v>136</v>
      </c>
      <c r="V173" s="199">
        <v>46.72802307565437</v>
      </c>
      <c r="W173" s="199">
        <v>0</v>
      </c>
      <c r="X173" s="199">
        <v>0</v>
      </c>
      <c r="Y173" s="199">
        <v>0</v>
      </c>
      <c r="Z173" s="199">
        <v>426.51689432742472</v>
      </c>
      <c r="AA173" s="199">
        <v>9.7436848625000465</v>
      </c>
      <c r="AB173" s="199">
        <v>0</v>
      </c>
      <c r="AC173" s="200">
        <v>111.35639842857179</v>
      </c>
      <c r="AD173" s="199">
        <v>0</v>
      </c>
      <c r="AE173" s="199">
        <v>0</v>
      </c>
      <c r="AF173" s="199">
        <v>0</v>
      </c>
      <c r="AG173" s="199">
        <v>111.35639842857179</v>
      </c>
      <c r="AH173" s="199">
        <v>0</v>
      </c>
      <c r="AI173" s="202">
        <f t="shared" si="77"/>
        <v>594.34500069415094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15.302405679700694</v>
      </c>
      <c r="C174" s="152">
        <v>1.9025139519709471</v>
      </c>
      <c r="D174" s="152">
        <v>74.775831068848078</v>
      </c>
      <c r="E174" s="152">
        <v>341.07701979241676</v>
      </c>
      <c r="F174" s="315"/>
      <c r="G174" s="152">
        <v>31.353231727784326</v>
      </c>
      <c r="H174" s="153">
        <v>0</v>
      </c>
      <c r="I174" s="154">
        <f t="shared" si="75"/>
        <v>464.41100222072077</v>
      </c>
      <c r="J174" s="141"/>
      <c r="K174" s="155" t="s">
        <v>21</v>
      </c>
      <c r="L174" s="156">
        <v>15.302405679700694</v>
      </c>
      <c r="M174" s="156">
        <v>1.9025139519709471</v>
      </c>
      <c r="N174" s="156">
        <v>74.775831068848078</v>
      </c>
      <c r="O174" s="156">
        <v>341.07701979241676</v>
      </c>
      <c r="P174" s="156">
        <v>1.8585771934784674E-2</v>
      </c>
      <c r="Q174" s="156">
        <v>31.353231727784326</v>
      </c>
      <c r="R174" s="157">
        <v>0</v>
      </c>
      <c r="S174" s="158">
        <f t="shared" si="76"/>
        <v>464.42958799265557</v>
      </c>
      <c r="U174" s="203" t="s">
        <v>21</v>
      </c>
      <c r="V174" s="204">
        <v>4.1413663315462799</v>
      </c>
      <c r="W174" s="204">
        <v>11.161039348154414</v>
      </c>
      <c r="X174" s="204">
        <v>31.353231727784326</v>
      </c>
      <c r="Y174" s="204">
        <v>1.9025139519709471</v>
      </c>
      <c r="Z174" s="204">
        <v>74.775831068848078</v>
      </c>
      <c r="AA174" s="204">
        <v>341.0572617712503</v>
      </c>
      <c r="AB174" s="204">
        <v>1.8585771934784674E-2</v>
      </c>
      <c r="AC174" s="205">
        <v>1.9758021166475903E-2</v>
      </c>
      <c r="AD174" s="204">
        <v>0</v>
      </c>
      <c r="AE174" s="204">
        <v>0</v>
      </c>
      <c r="AF174" s="204">
        <v>0</v>
      </c>
      <c r="AG174" s="204">
        <v>0</v>
      </c>
      <c r="AH174" s="204">
        <v>1.9758021166475903E-2</v>
      </c>
      <c r="AI174" s="206">
        <f t="shared" si="77"/>
        <v>464.42958799265557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2.6924925997407537E-2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2.6924925997407537E-2</v>
      </c>
      <c r="J175" s="141"/>
      <c r="K175" s="161" t="s">
        <v>20</v>
      </c>
      <c r="L175" s="148">
        <v>2.6924925997407537E-2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2.6924925997407537E-2</v>
      </c>
      <c r="U175" s="207" t="s">
        <v>20</v>
      </c>
      <c r="V175" s="199">
        <v>2.6924925997407537E-2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2.6924925997407537E-2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</v>
      </c>
      <c r="C177" s="148">
        <v>0</v>
      </c>
      <c r="D177" s="148">
        <v>0</v>
      </c>
      <c r="E177" s="148">
        <v>0.24699266131712347</v>
      </c>
      <c r="F177" s="315"/>
      <c r="G177" s="148">
        <v>0</v>
      </c>
      <c r="H177" s="160">
        <v>0</v>
      </c>
      <c r="I177" s="146">
        <f t="shared" si="75"/>
        <v>0.24699266131712347</v>
      </c>
      <c r="J177" s="141"/>
      <c r="K177" s="161" t="s">
        <v>18</v>
      </c>
      <c r="L177" s="148">
        <v>0</v>
      </c>
      <c r="M177" s="148">
        <v>0</v>
      </c>
      <c r="N177" s="148">
        <v>0</v>
      </c>
      <c r="O177" s="148">
        <v>0.24699266131712347</v>
      </c>
      <c r="P177" s="148">
        <v>1.0410535179567539</v>
      </c>
      <c r="Q177" s="148">
        <v>0</v>
      </c>
      <c r="R177" s="149">
        <v>0</v>
      </c>
      <c r="S177" s="150">
        <f t="shared" si="76"/>
        <v>1.2880461792738773</v>
      </c>
      <c r="U177" s="207" t="s">
        <v>18</v>
      </c>
      <c r="V177" s="199">
        <v>0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1.0410535179567539</v>
      </c>
      <c r="AC177" s="200">
        <v>0.24699266131712347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0.24699266131712347</v>
      </c>
      <c r="AI177" s="202">
        <f t="shared" si="77"/>
        <v>1.2880461792738773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72.106367186809308</v>
      </c>
      <c r="C184" s="187">
        <f t="shared" ref="C184:I184" si="79">SUM(C163:C179)</f>
        <v>1.9025139519709471</v>
      </c>
      <c r="D184" s="187">
        <f t="shared" si="79"/>
        <v>676.41966875552316</v>
      </c>
      <c r="E184" s="187">
        <f t="shared" si="79"/>
        <v>351.19386025658827</v>
      </c>
      <c r="F184" s="187">
        <f t="shared" si="79"/>
        <v>0</v>
      </c>
      <c r="G184" s="187">
        <f t="shared" si="79"/>
        <v>31.353231727784326</v>
      </c>
      <c r="H184" s="189">
        <f t="shared" si="79"/>
        <v>0</v>
      </c>
      <c r="I184" s="146">
        <f t="shared" si="79"/>
        <v>1132.975641878676</v>
      </c>
      <c r="J184" s="141"/>
      <c r="K184" s="188" t="s">
        <v>22</v>
      </c>
      <c r="L184" s="187">
        <f>SUM(L163:L179)</f>
        <v>72.106367186809308</v>
      </c>
      <c r="M184" s="187">
        <f t="shared" ref="M184:S184" si="80">SUM(M163:M179)</f>
        <v>1.9025139519709471</v>
      </c>
      <c r="N184" s="187">
        <f t="shared" si="80"/>
        <v>676.41966875552316</v>
      </c>
      <c r="O184" s="187">
        <f t="shared" si="80"/>
        <v>351.19386025658827</v>
      </c>
      <c r="P184" s="187">
        <f t="shared" si="80"/>
        <v>19.49449674107008</v>
      </c>
      <c r="Q184" s="187">
        <f t="shared" si="80"/>
        <v>31.353231727784326</v>
      </c>
      <c r="R184" s="189">
        <f t="shared" si="80"/>
        <v>0</v>
      </c>
      <c r="S184" s="190">
        <f t="shared" si="80"/>
        <v>1152.470138619746</v>
      </c>
      <c r="T184" s="133" t="str">
        <f>IF(ABS(S184-AI184)&gt;0.01,S184-AI184,"")</f>
        <v/>
      </c>
      <c r="U184" s="216" t="s">
        <v>59</v>
      </c>
      <c r="V184" s="217">
        <f>SUM(V163:V179)</f>
        <v>60.945327838654897</v>
      </c>
      <c r="W184" s="217">
        <f t="shared" ref="W184:AH184" si="81">SUM(W163:W179)</f>
        <v>11.161039348154414</v>
      </c>
      <c r="X184" s="217">
        <f t="shared" si="81"/>
        <v>31.353231727784326</v>
      </c>
      <c r="Y184" s="217">
        <f t="shared" si="81"/>
        <v>1.9025139519709471</v>
      </c>
      <c r="Z184" s="217">
        <f t="shared" si="81"/>
        <v>565.06327032695128</v>
      </c>
      <c r="AA184" s="217">
        <f t="shared" si="81"/>
        <v>350.80181076347878</v>
      </c>
      <c r="AB184" s="217">
        <f t="shared" si="81"/>
        <v>19.49449674107008</v>
      </c>
      <c r="AC184" s="217">
        <f t="shared" si="81"/>
        <v>111.74844792168126</v>
      </c>
      <c r="AD184" s="218">
        <f t="shared" si="81"/>
        <v>0</v>
      </c>
      <c r="AE184" s="218">
        <f t="shared" si="81"/>
        <v>0</v>
      </c>
      <c r="AF184" s="218">
        <f t="shared" si="81"/>
        <v>0</v>
      </c>
      <c r="AG184" s="218">
        <f t="shared" si="81"/>
        <v>111.35639842857179</v>
      </c>
      <c r="AH184" s="218">
        <f t="shared" si="81"/>
        <v>0.39204949310946824</v>
      </c>
      <c r="AI184" s="219">
        <f>SUM(V184:AC184)</f>
        <v>1152.470138619746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6.3643351649859015E-2</v>
      </c>
      <c r="C185" s="125">
        <f t="shared" ref="C185:H185" si="82">IF($I184=0,"-",C184/$I184)</f>
        <v>1.6792187595633028E-3</v>
      </c>
      <c r="D185" s="125">
        <f t="shared" si="82"/>
        <v>0.59702931268133752</v>
      </c>
      <c r="E185" s="125">
        <f t="shared" si="82"/>
        <v>0.30997476668981699</v>
      </c>
      <c r="F185" s="125">
        <f t="shared" si="82"/>
        <v>0</v>
      </c>
      <c r="G185" s="125">
        <f t="shared" si="82"/>
        <v>2.7673350219423135E-2</v>
      </c>
      <c r="H185" s="126">
        <f t="shared" si="82"/>
        <v>0</v>
      </c>
      <c r="I185" s="127">
        <f>SUM(B185:H185)</f>
        <v>1</v>
      </c>
      <c r="J185" s="133"/>
      <c r="K185" s="49" t="s">
        <v>108</v>
      </c>
      <c r="L185" s="102">
        <f t="shared" ref="L185:R185" si="83">IF($S184=0,"-",L184/$S184)</f>
        <v>6.2566798713906274E-2</v>
      </c>
      <c r="M185" s="102">
        <f t="shared" si="83"/>
        <v>1.6508140976645954E-3</v>
      </c>
      <c r="N185" s="102">
        <f t="shared" si="83"/>
        <v>0.58693032130588307</v>
      </c>
      <c r="O185" s="102">
        <f t="shared" si="83"/>
        <v>0.30473141861809544</v>
      </c>
      <c r="P185" s="102">
        <f t="shared" si="83"/>
        <v>1.6915402913968456E-2</v>
      </c>
      <c r="Q185" s="102">
        <f t="shared" si="83"/>
        <v>2.7205244350482237E-2</v>
      </c>
      <c r="R185" s="103">
        <f t="shared" si="83"/>
        <v>0</v>
      </c>
      <c r="S185" s="104">
        <f>SUM(L185:R185)</f>
        <v>1</v>
      </c>
      <c r="U185" s="77" t="s">
        <v>108</v>
      </c>
      <c r="V185" s="78">
        <f>+V184/$AI184</f>
        <v>5.2882348788356438E-2</v>
      </c>
      <c r="W185" s="78">
        <f t="shared" ref="W185:AH185" si="84">+W184/$AI184</f>
        <v>9.6844499255498411E-3</v>
      </c>
      <c r="X185" s="78">
        <f t="shared" si="84"/>
        <v>2.7205244350482237E-2</v>
      </c>
      <c r="Y185" s="78">
        <f t="shared" si="84"/>
        <v>1.6508140976645954E-3</v>
      </c>
      <c r="Z185" s="78">
        <f t="shared" si="84"/>
        <v>0.49030621392385787</v>
      </c>
      <c r="AA185" s="78">
        <f t="shared" si="84"/>
        <v>0.30439123670797752</v>
      </c>
      <c r="AB185" s="78">
        <f t="shared" si="84"/>
        <v>1.6915402913968456E-2</v>
      </c>
      <c r="AC185" s="78">
        <f t="shared" si="84"/>
        <v>9.6964289292143055E-2</v>
      </c>
      <c r="AD185" s="78">
        <f t="shared" si="84"/>
        <v>0</v>
      </c>
      <c r="AE185" s="78">
        <f t="shared" si="84"/>
        <v>0</v>
      </c>
      <c r="AF185" s="78">
        <f t="shared" si="84"/>
        <v>0</v>
      </c>
      <c r="AG185" s="78">
        <f t="shared" si="84"/>
        <v>9.662410738202519E-2</v>
      </c>
      <c r="AH185" s="78">
        <f t="shared" si="84"/>
        <v>3.4018191011786708E-4</v>
      </c>
      <c r="AI185" s="79">
        <f>SUM(V185:AC185)</f>
        <v>1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0</v>
      </c>
      <c r="C189" s="144">
        <v>0</v>
      </c>
      <c r="D189" s="144">
        <v>1.3523554153863158</v>
      </c>
      <c r="E189" s="144">
        <v>0</v>
      </c>
      <c r="F189" s="314"/>
      <c r="G189" s="144">
        <v>0</v>
      </c>
      <c r="H189" s="145">
        <v>0</v>
      </c>
      <c r="I189" s="146">
        <f>SUM(B189:H189)</f>
        <v>1.3523554153863158</v>
      </c>
      <c r="J189" s="141"/>
      <c r="K189" s="195" t="s">
        <v>7</v>
      </c>
      <c r="L189" s="144">
        <v>0</v>
      </c>
      <c r="M189" s="144">
        <v>0</v>
      </c>
      <c r="N189" s="144">
        <v>1.3523554153863158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1.3523554153863158</v>
      </c>
      <c r="U189" s="198" t="s">
        <v>7</v>
      </c>
      <c r="V189" s="199">
        <v>0</v>
      </c>
      <c r="W189" s="199">
        <v>0</v>
      </c>
      <c r="X189" s="199">
        <v>0</v>
      </c>
      <c r="Y189" s="199">
        <v>0</v>
      </c>
      <c r="Z189" s="199">
        <v>1.3523554153863158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1.3523554153863158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133.91489912568903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133.91489912568903</v>
      </c>
      <c r="J190" s="141"/>
      <c r="K190" s="155" t="s">
        <v>8</v>
      </c>
      <c r="L190" s="156">
        <v>0</v>
      </c>
      <c r="M190" s="156">
        <v>0</v>
      </c>
      <c r="N190" s="156">
        <v>133.91489912568903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133.91489912568903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133.91489912568903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133.91489912568903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1.3702407230174955E-2</v>
      </c>
      <c r="E191" s="148">
        <v>0</v>
      </c>
      <c r="F191" s="315"/>
      <c r="G191" s="148">
        <v>0</v>
      </c>
      <c r="H191" s="160">
        <v>0</v>
      </c>
      <c r="I191" s="146">
        <f t="shared" si="85"/>
        <v>1.3702407230174955E-2</v>
      </c>
      <c r="J191" s="141"/>
      <c r="K191" s="161" t="s">
        <v>9</v>
      </c>
      <c r="L191" s="148">
        <v>0</v>
      </c>
      <c r="M191" s="148">
        <v>0</v>
      </c>
      <c r="N191" s="148">
        <v>1.3702407230174955E-2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1.3702407230174955E-2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1.3702407230174955E-2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1.3702407230174955E-2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113.3724908535595</v>
      </c>
      <c r="E192" s="152">
        <v>0</v>
      </c>
      <c r="F192" s="315"/>
      <c r="G192" s="152">
        <v>0</v>
      </c>
      <c r="H192" s="153">
        <v>0</v>
      </c>
      <c r="I192" s="154">
        <f t="shared" si="85"/>
        <v>113.3724908535595</v>
      </c>
      <c r="J192" s="141"/>
      <c r="K192" s="155" t="s">
        <v>52</v>
      </c>
      <c r="L192" s="156">
        <v>0</v>
      </c>
      <c r="M192" s="156">
        <v>0</v>
      </c>
      <c r="N192" s="156">
        <v>113.3724908535595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113.3724908535595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113.3724908535595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113.3724908535595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1.4688797620983165</v>
      </c>
      <c r="C193" s="148">
        <v>0.54888455014800475</v>
      </c>
      <c r="D193" s="148">
        <v>192.49598719396405</v>
      </c>
      <c r="E193" s="148">
        <v>0</v>
      </c>
      <c r="F193" s="315"/>
      <c r="G193" s="148">
        <v>0</v>
      </c>
      <c r="H193" s="160">
        <v>0</v>
      </c>
      <c r="I193" s="146">
        <f t="shared" si="85"/>
        <v>194.51375150621038</v>
      </c>
      <c r="J193" s="141"/>
      <c r="K193" s="161" t="s">
        <v>13</v>
      </c>
      <c r="L193" s="148">
        <v>1.4688797620983165</v>
      </c>
      <c r="M193" s="148">
        <v>0.54888455014800475</v>
      </c>
      <c r="N193" s="148">
        <v>192.49598719396405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194.51375150621038</v>
      </c>
      <c r="U193" s="207" t="s">
        <v>13</v>
      </c>
      <c r="V193" s="199">
        <v>1.4688797620983165</v>
      </c>
      <c r="W193" s="199">
        <v>0</v>
      </c>
      <c r="X193" s="199">
        <v>0</v>
      </c>
      <c r="Y193" s="199">
        <v>0.54888455014800475</v>
      </c>
      <c r="Z193" s="199">
        <v>189.80985553620215</v>
      </c>
      <c r="AA193" s="199">
        <v>0</v>
      </c>
      <c r="AB193" s="199">
        <v>0</v>
      </c>
      <c r="AC193" s="200">
        <v>2.6861316577619143</v>
      </c>
      <c r="AD193" s="201">
        <v>0</v>
      </c>
      <c r="AE193" s="201">
        <v>0</v>
      </c>
      <c r="AF193" s="201">
        <v>0</v>
      </c>
      <c r="AG193" s="201">
        <v>2.6861316577619143</v>
      </c>
      <c r="AH193" s="201">
        <v>0</v>
      </c>
      <c r="AI193" s="202">
        <f t="shared" si="87"/>
        <v>194.51375150621038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3.4168139639305823</v>
      </c>
      <c r="C194" s="152">
        <v>0</v>
      </c>
      <c r="D194" s="152">
        <v>5.3391593882835444</v>
      </c>
      <c r="E194" s="152">
        <v>0</v>
      </c>
      <c r="F194" s="315"/>
      <c r="G194" s="152">
        <v>0</v>
      </c>
      <c r="H194" s="153">
        <v>0</v>
      </c>
      <c r="I194" s="154">
        <f t="shared" si="85"/>
        <v>8.7559733522141272</v>
      </c>
      <c r="J194" s="141"/>
      <c r="K194" s="155" t="s">
        <v>12</v>
      </c>
      <c r="L194" s="156">
        <v>3.4168139639305823</v>
      </c>
      <c r="M194" s="156">
        <v>0</v>
      </c>
      <c r="N194" s="156">
        <v>5.3391593882835444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8.7559733522141272</v>
      </c>
      <c r="U194" s="203" t="s">
        <v>53</v>
      </c>
      <c r="V194" s="204">
        <v>3.4168139639305823</v>
      </c>
      <c r="W194" s="204">
        <v>0</v>
      </c>
      <c r="X194" s="204">
        <v>0</v>
      </c>
      <c r="Y194" s="204">
        <v>0</v>
      </c>
      <c r="Z194" s="204">
        <v>5.3391593882835444</v>
      </c>
      <c r="AA194" s="204">
        <v>0</v>
      </c>
      <c r="AB194" s="204">
        <v>0</v>
      </c>
      <c r="AC194" s="205">
        <v>0</v>
      </c>
      <c r="AD194" s="204">
        <v>0</v>
      </c>
      <c r="AE194" s="204">
        <v>0</v>
      </c>
      <c r="AF194" s="204">
        <v>0</v>
      </c>
      <c r="AG194" s="204">
        <v>0</v>
      </c>
      <c r="AH194" s="204">
        <v>0</v>
      </c>
      <c r="AI194" s="206">
        <f t="shared" si="87"/>
        <v>8.7559733522141272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21.393735682815038</v>
      </c>
      <c r="F195" s="315"/>
      <c r="G195" s="148">
        <v>0</v>
      </c>
      <c r="H195" s="160">
        <v>0</v>
      </c>
      <c r="I195" s="146">
        <f t="shared" si="85"/>
        <v>21.393735682815038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21.393735682815038</v>
      </c>
      <c r="P195" s="148">
        <v>366.54378062442851</v>
      </c>
      <c r="Q195" s="148">
        <v>0</v>
      </c>
      <c r="R195" s="149">
        <v>0</v>
      </c>
      <c r="S195" s="150">
        <f t="shared" si="86"/>
        <v>387.93751630724353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1.1804277780425489</v>
      </c>
      <c r="AB195" s="199">
        <v>366.54378062442851</v>
      </c>
      <c r="AC195" s="200">
        <v>20.213307904772488</v>
      </c>
      <c r="AD195" s="199">
        <v>0</v>
      </c>
      <c r="AE195" s="199">
        <v>0</v>
      </c>
      <c r="AF195" s="199">
        <v>0</v>
      </c>
      <c r="AG195" s="199">
        <v>0</v>
      </c>
      <c r="AH195" s="199">
        <v>20.213307904772488</v>
      </c>
      <c r="AI195" s="202">
        <f t="shared" si="87"/>
        <v>387.93751630724353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0.32145562030184632</v>
      </c>
      <c r="Q196" s="156">
        <v>0</v>
      </c>
      <c r="R196" s="157">
        <v>0</v>
      </c>
      <c r="S196" s="158">
        <f t="shared" si="86"/>
        <v>0.32145562030184632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0.32145562030184632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0.32145562030184632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8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1.9368054787739801</v>
      </c>
      <c r="C198" s="152">
        <v>0</v>
      </c>
      <c r="D198" s="152">
        <v>11.768353683066422</v>
      </c>
      <c r="E198" s="152">
        <v>0.69001669391210418</v>
      </c>
      <c r="F198" s="315"/>
      <c r="G198" s="152">
        <v>0</v>
      </c>
      <c r="H198" s="153">
        <v>0</v>
      </c>
      <c r="I198" s="154">
        <f t="shared" si="85"/>
        <v>14.395175855752507</v>
      </c>
      <c r="J198" s="141"/>
      <c r="K198" s="155" t="s">
        <v>14</v>
      </c>
      <c r="L198" s="156">
        <v>1.9368054787739801</v>
      </c>
      <c r="M198" s="156">
        <v>0</v>
      </c>
      <c r="N198" s="156">
        <v>11.768353683066422</v>
      </c>
      <c r="O198" s="156">
        <v>0.69001669391210418</v>
      </c>
      <c r="P198" s="156">
        <v>1.0921540495867796</v>
      </c>
      <c r="Q198" s="156">
        <v>0</v>
      </c>
      <c r="R198" s="157">
        <v>0</v>
      </c>
      <c r="S198" s="158">
        <f t="shared" si="86"/>
        <v>15.487329905339287</v>
      </c>
      <c r="U198" s="203" t="s">
        <v>14</v>
      </c>
      <c r="V198" s="204">
        <v>1.9368054787739801</v>
      </c>
      <c r="W198" s="204">
        <v>0</v>
      </c>
      <c r="X198" s="204">
        <v>0</v>
      </c>
      <c r="Y198" s="204">
        <v>0</v>
      </c>
      <c r="Z198" s="204">
        <v>11.768353683066422</v>
      </c>
      <c r="AA198" s="204">
        <v>0.69001669391210418</v>
      </c>
      <c r="AB198" s="204">
        <v>1.0921540495867796</v>
      </c>
      <c r="AC198" s="205">
        <v>0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</v>
      </c>
      <c r="AI198" s="206">
        <f t="shared" si="87"/>
        <v>15.487329905339287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327.50582660241241</v>
      </c>
      <c r="C199" s="148">
        <v>171.95150376793086</v>
      </c>
      <c r="D199" s="148">
        <v>3490.0641767165835</v>
      </c>
      <c r="E199" s="148">
        <v>0</v>
      </c>
      <c r="F199" s="315"/>
      <c r="G199" s="148">
        <v>0</v>
      </c>
      <c r="H199" s="160">
        <v>0</v>
      </c>
      <c r="I199" s="146">
        <f t="shared" si="85"/>
        <v>3989.5215070869267</v>
      </c>
      <c r="J199" s="141"/>
      <c r="K199" s="161" t="s">
        <v>136</v>
      </c>
      <c r="L199" s="148">
        <v>327.50582660241241</v>
      </c>
      <c r="M199" s="148">
        <v>171.95150376793086</v>
      </c>
      <c r="N199" s="148">
        <v>3490.0641767165835</v>
      </c>
      <c r="O199" s="148">
        <v>0</v>
      </c>
      <c r="P199" s="148">
        <v>20.509799812399695</v>
      </c>
      <c r="Q199" s="148">
        <v>0</v>
      </c>
      <c r="R199" s="149">
        <v>0</v>
      </c>
      <c r="S199" s="150">
        <f t="shared" si="86"/>
        <v>4010.0313068993264</v>
      </c>
      <c r="U199" s="207" t="s">
        <v>136</v>
      </c>
      <c r="V199" s="199">
        <v>327.4655918829468</v>
      </c>
      <c r="W199" s="199">
        <v>0</v>
      </c>
      <c r="X199" s="199">
        <v>0</v>
      </c>
      <c r="Y199" s="199">
        <v>171.95150376793086</v>
      </c>
      <c r="Z199" s="199">
        <v>3287.8521404385765</v>
      </c>
      <c r="AA199" s="199">
        <v>0</v>
      </c>
      <c r="AB199" s="199">
        <v>20.509799812399695</v>
      </c>
      <c r="AC199" s="200">
        <v>202.25227099747278</v>
      </c>
      <c r="AD199" s="199">
        <v>4.0234719465598111E-2</v>
      </c>
      <c r="AE199" s="199">
        <v>0</v>
      </c>
      <c r="AF199" s="199">
        <v>0</v>
      </c>
      <c r="AG199" s="199">
        <v>202.21203627800705</v>
      </c>
      <c r="AH199" s="199">
        <v>0</v>
      </c>
      <c r="AI199" s="202">
        <f t="shared" si="87"/>
        <v>4010.0313068993269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33.543918249819683</v>
      </c>
      <c r="C200" s="152">
        <v>3.5136419880716718</v>
      </c>
      <c r="D200" s="152">
        <v>452.61060873966056</v>
      </c>
      <c r="E200" s="152">
        <v>987.88842748568402</v>
      </c>
      <c r="F200" s="315"/>
      <c r="G200" s="152">
        <v>61.898294986412957</v>
      </c>
      <c r="H200" s="153">
        <v>0</v>
      </c>
      <c r="I200" s="154">
        <f t="shared" si="85"/>
        <v>1539.454891449649</v>
      </c>
      <c r="J200" s="141"/>
      <c r="K200" s="155" t="s">
        <v>21</v>
      </c>
      <c r="L200" s="156">
        <v>33.543918249819683</v>
      </c>
      <c r="M200" s="156">
        <v>3.5136419880716718</v>
      </c>
      <c r="N200" s="156">
        <v>452.61060873966056</v>
      </c>
      <c r="O200" s="156">
        <v>987.88842748568402</v>
      </c>
      <c r="P200" s="156">
        <v>0.13089887476457529</v>
      </c>
      <c r="Q200" s="156">
        <v>61.898294986412957</v>
      </c>
      <c r="R200" s="157">
        <v>0</v>
      </c>
      <c r="S200" s="158">
        <f t="shared" si="86"/>
        <v>1539.5857903244137</v>
      </c>
      <c r="U200" s="203" t="s">
        <v>21</v>
      </c>
      <c r="V200" s="204">
        <v>4.6623190899350613</v>
      </c>
      <c r="W200" s="204">
        <v>28.881599159884622</v>
      </c>
      <c r="X200" s="204">
        <v>61.898294986412957</v>
      </c>
      <c r="Y200" s="204">
        <v>3.5136419880716718</v>
      </c>
      <c r="Z200" s="204">
        <v>452.61060873966056</v>
      </c>
      <c r="AA200" s="204">
        <v>987.72264575066367</v>
      </c>
      <c r="AB200" s="204">
        <v>0.13089887476457529</v>
      </c>
      <c r="AC200" s="205">
        <v>0.16578173502032428</v>
      </c>
      <c r="AD200" s="204">
        <v>0</v>
      </c>
      <c r="AE200" s="204">
        <v>0</v>
      </c>
      <c r="AF200" s="204">
        <v>0</v>
      </c>
      <c r="AG200" s="204">
        <v>0</v>
      </c>
      <c r="AH200" s="204">
        <v>0.16578173502032428</v>
      </c>
      <c r="AI200" s="206">
        <f t="shared" si="87"/>
        <v>1539.5857903244134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2.110309606595882</v>
      </c>
      <c r="C201" s="148">
        <v>0</v>
      </c>
      <c r="D201" s="148">
        <v>0</v>
      </c>
      <c r="E201" s="148">
        <v>0</v>
      </c>
      <c r="F201" s="315"/>
      <c r="G201" s="148">
        <v>0</v>
      </c>
      <c r="H201" s="160">
        <v>0</v>
      </c>
      <c r="I201" s="146">
        <f t="shared" si="85"/>
        <v>2.110309606595882</v>
      </c>
      <c r="J201" s="141"/>
      <c r="K201" s="161" t="s">
        <v>20</v>
      </c>
      <c r="L201" s="148">
        <v>2.110309606595882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2.110309606595882</v>
      </c>
      <c r="U201" s="207" t="s">
        <v>20</v>
      </c>
      <c r="V201" s="199">
        <v>2.110309606595882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</v>
      </c>
      <c r="AD201" s="199">
        <v>0</v>
      </c>
      <c r="AE201" s="199">
        <v>0</v>
      </c>
      <c r="AF201" s="199">
        <v>0</v>
      </c>
      <c r="AG201" s="199">
        <v>0</v>
      </c>
      <c r="AH201" s="199">
        <v>0</v>
      </c>
      <c r="AI201" s="202">
        <f t="shared" si="87"/>
        <v>2.110309606595882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2.2304575176614171E-3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2.2304575176614171E-3</v>
      </c>
      <c r="J202" s="141"/>
      <c r="K202" s="155" t="s">
        <v>56</v>
      </c>
      <c r="L202" s="156">
        <v>2.2304575176614171E-3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2.2304575176614171E-3</v>
      </c>
      <c r="U202" s="203" t="s">
        <v>56</v>
      </c>
      <c r="V202" s="204">
        <v>2.2304575176614171E-3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2.2304575176614171E-3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9.2163186303958842</v>
      </c>
      <c r="C203" s="148">
        <v>0</v>
      </c>
      <c r="D203" s="148">
        <v>573.41245058793959</v>
      </c>
      <c r="E203" s="148">
        <v>34.831780731247065</v>
      </c>
      <c r="F203" s="315"/>
      <c r="G203" s="148">
        <v>0</v>
      </c>
      <c r="H203" s="160">
        <v>0</v>
      </c>
      <c r="I203" s="146">
        <f t="shared" si="85"/>
        <v>617.46054994958251</v>
      </c>
      <c r="J203" s="141"/>
      <c r="K203" s="161" t="s">
        <v>18</v>
      </c>
      <c r="L203" s="148">
        <v>9.2163186303958842</v>
      </c>
      <c r="M203" s="148">
        <v>0</v>
      </c>
      <c r="N203" s="148">
        <v>573.41245058793959</v>
      </c>
      <c r="O203" s="148">
        <v>34.831780731247065</v>
      </c>
      <c r="P203" s="148">
        <v>23.182618370390788</v>
      </c>
      <c r="Q203" s="148">
        <v>0</v>
      </c>
      <c r="R203" s="149">
        <v>0</v>
      </c>
      <c r="S203" s="150">
        <f t="shared" si="86"/>
        <v>640.64316831997326</v>
      </c>
      <c r="U203" s="207" t="s">
        <v>18</v>
      </c>
      <c r="V203" s="199">
        <v>9.2163186303958842</v>
      </c>
      <c r="W203" s="199">
        <v>0</v>
      </c>
      <c r="X203" s="199">
        <v>0</v>
      </c>
      <c r="Y203" s="199">
        <v>0</v>
      </c>
      <c r="Z203" s="199">
        <v>570.52620133713947</v>
      </c>
      <c r="AA203" s="199">
        <v>0</v>
      </c>
      <c r="AB203" s="199">
        <v>23.182618370390788</v>
      </c>
      <c r="AC203" s="200">
        <v>37.718029982047192</v>
      </c>
      <c r="AD203" s="199">
        <v>0</v>
      </c>
      <c r="AE203" s="199">
        <v>0</v>
      </c>
      <c r="AF203" s="199">
        <v>0</v>
      </c>
      <c r="AG203" s="199">
        <v>2.8862492508001303</v>
      </c>
      <c r="AH203" s="199">
        <v>34.831780731247065</v>
      </c>
      <c r="AI203" s="202">
        <f t="shared" si="87"/>
        <v>640.64316831997326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1088.7294540597077</v>
      </c>
      <c r="E204" s="152">
        <v>0</v>
      </c>
      <c r="F204" s="315"/>
      <c r="G204" s="152">
        <v>0</v>
      </c>
      <c r="H204" s="153">
        <v>0</v>
      </c>
      <c r="I204" s="154">
        <f t="shared" si="85"/>
        <v>1088.7294540597077</v>
      </c>
      <c r="J204" s="141"/>
      <c r="K204" s="155" t="s">
        <v>17</v>
      </c>
      <c r="L204" s="156">
        <v>0</v>
      </c>
      <c r="M204" s="156">
        <v>0</v>
      </c>
      <c r="N204" s="156">
        <v>1088.7294540597077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1088.7294540597077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1088.7294540597077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1088.7294540597077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379.2011027515444</v>
      </c>
      <c r="C210" s="187">
        <f t="shared" ref="C210:I210" si="89">SUM(C189:C205)</f>
        <v>176.01403030615054</v>
      </c>
      <c r="D210" s="187">
        <f t="shared" si="89"/>
        <v>6063.0736381710703</v>
      </c>
      <c r="E210" s="187">
        <f t="shared" si="89"/>
        <v>1044.8039605936583</v>
      </c>
      <c r="F210" s="187">
        <f t="shared" si="89"/>
        <v>0</v>
      </c>
      <c r="G210" s="187">
        <f t="shared" si="89"/>
        <v>61.898294986412957</v>
      </c>
      <c r="H210" s="189">
        <f t="shared" si="89"/>
        <v>0</v>
      </c>
      <c r="I210" s="146">
        <f t="shared" si="89"/>
        <v>7724.991026808837</v>
      </c>
      <c r="J210" s="141"/>
      <c r="K210" s="188" t="s">
        <v>22</v>
      </c>
      <c r="L210" s="187">
        <f>SUM(L189:L205)</f>
        <v>379.2011027515444</v>
      </c>
      <c r="M210" s="187">
        <f t="shared" ref="M210:S210" si="90">SUM(M189:M205)</f>
        <v>176.01403030615054</v>
      </c>
      <c r="N210" s="187">
        <f t="shared" si="90"/>
        <v>6063.0736381710703</v>
      </c>
      <c r="O210" s="187">
        <f t="shared" si="90"/>
        <v>1044.8039605936583</v>
      </c>
      <c r="P210" s="187">
        <f t="shared" si="90"/>
        <v>411.78070735187219</v>
      </c>
      <c r="Q210" s="187">
        <f t="shared" si="90"/>
        <v>61.898294986412957</v>
      </c>
      <c r="R210" s="189">
        <f t="shared" si="90"/>
        <v>0</v>
      </c>
      <c r="S210" s="190">
        <f t="shared" si="90"/>
        <v>8136.7717341607104</v>
      </c>
      <c r="T210" s="133" t="str">
        <f>IF(ABS(S210-AI210)&gt;0.01,S210-AI210,"")</f>
        <v/>
      </c>
      <c r="U210" s="216" t="s">
        <v>59</v>
      </c>
      <c r="V210" s="217">
        <f>SUM(V189:V205)</f>
        <v>350.27926887219417</v>
      </c>
      <c r="W210" s="217">
        <f t="shared" ref="W210:AH210" si="91">SUM(W189:W205)</f>
        <v>28.881599159884622</v>
      </c>
      <c r="X210" s="217">
        <f t="shared" si="91"/>
        <v>61.898294986412957</v>
      </c>
      <c r="Y210" s="217">
        <f t="shared" si="91"/>
        <v>176.01403030615054</v>
      </c>
      <c r="Z210" s="217">
        <f t="shared" si="91"/>
        <v>5855.2892209845013</v>
      </c>
      <c r="AA210" s="217">
        <f t="shared" si="91"/>
        <v>989.59309022261834</v>
      </c>
      <c r="AB210" s="217">
        <f t="shared" si="91"/>
        <v>411.78070735187219</v>
      </c>
      <c r="AC210" s="217">
        <f t="shared" si="91"/>
        <v>263.03552227707468</v>
      </c>
      <c r="AD210" s="218">
        <f t="shared" si="91"/>
        <v>4.0234719465598111E-2</v>
      </c>
      <c r="AE210" s="218">
        <f t="shared" si="91"/>
        <v>0</v>
      </c>
      <c r="AF210" s="218">
        <f t="shared" si="91"/>
        <v>0</v>
      </c>
      <c r="AG210" s="218">
        <f t="shared" si="91"/>
        <v>207.78441718656907</v>
      </c>
      <c r="AH210" s="218">
        <f t="shared" si="91"/>
        <v>55.210870371039874</v>
      </c>
      <c r="AI210" s="219">
        <f>SUM(V210:AC210)</f>
        <v>8136.7717341607095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4.9087578410843907E-2</v>
      </c>
      <c r="C211" s="125">
        <f t="shared" ref="C211:H211" si="92">IF($I210=0,"-",C210/$I210)</f>
        <v>2.2785014208471028E-2</v>
      </c>
      <c r="D211" s="125">
        <f t="shared" si="92"/>
        <v>0.78486481306318123</v>
      </c>
      <c r="E211" s="125">
        <f t="shared" si="92"/>
        <v>0.13524986074000175</v>
      </c>
      <c r="F211" s="125">
        <f t="shared" si="92"/>
        <v>0</v>
      </c>
      <c r="G211" s="125">
        <f t="shared" si="92"/>
        <v>8.0127335775020177E-3</v>
      </c>
      <c r="H211" s="126">
        <f t="shared" si="92"/>
        <v>0</v>
      </c>
      <c r="I211" s="127">
        <f>SUM(B211:H211)</f>
        <v>0.99999999999999989</v>
      </c>
      <c r="J211" s="133"/>
      <c r="K211" s="49" t="s">
        <v>108</v>
      </c>
      <c r="L211" s="102">
        <f t="shared" ref="L211:R211" si="93">IF($S210=0,"-",L210/$S210)</f>
        <v>4.6603384627288941E-2</v>
      </c>
      <c r="M211" s="102">
        <f t="shared" si="93"/>
        <v>2.1631924313077217E-2</v>
      </c>
      <c r="N211" s="102">
        <f t="shared" si="93"/>
        <v>0.74514486042620476</v>
      </c>
      <c r="O211" s="102">
        <f t="shared" si="93"/>
        <v>0.12840521950582007</v>
      </c>
      <c r="P211" s="102">
        <f t="shared" si="93"/>
        <v>5.0607381011204738E-2</v>
      </c>
      <c r="Q211" s="102">
        <f t="shared" si="93"/>
        <v>7.6072301164040986E-3</v>
      </c>
      <c r="R211" s="103">
        <f t="shared" si="93"/>
        <v>0</v>
      </c>
      <c r="S211" s="104">
        <f>SUM(L211:R211)</f>
        <v>0.99999999999999978</v>
      </c>
      <c r="U211" s="77" t="s">
        <v>108</v>
      </c>
      <c r="V211" s="78">
        <f>+V210/$AI210</f>
        <v>4.3048924108514977E-2</v>
      </c>
      <c r="W211" s="78">
        <f t="shared" ref="W211:AH211" si="94">+W210/$AI210</f>
        <v>3.5495157174719118E-3</v>
      </c>
      <c r="X211" s="78">
        <f t="shared" si="94"/>
        <v>7.6072301164040994E-3</v>
      </c>
      <c r="Y211" s="78">
        <f t="shared" si="94"/>
        <v>2.1631924313077221E-2</v>
      </c>
      <c r="Z211" s="78">
        <f t="shared" si="94"/>
        <v>0.71960839166744328</v>
      </c>
      <c r="AA211" s="78">
        <f t="shared" si="94"/>
        <v>0.12161986627546616</v>
      </c>
      <c r="AB211" s="78">
        <f t="shared" si="94"/>
        <v>5.0607381011204745E-2</v>
      </c>
      <c r="AC211" s="78">
        <f t="shared" si="94"/>
        <v>3.2326766790417558E-2</v>
      </c>
      <c r="AD211" s="78">
        <f t="shared" si="94"/>
        <v>4.9448013020544976E-6</v>
      </c>
      <c r="AE211" s="78">
        <f t="shared" si="94"/>
        <v>0</v>
      </c>
      <c r="AF211" s="78">
        <f t="shared" si="94"/>
        <v>0</v>
      </c>
      <c r="AG211" s="78">
        <f t="shared" si="94"/>
        <v>2.553646875876156E-2</v>
      </c>
      <c r="AH211" s="78">
        <f t="shared" si="94"/>
        <v>6.7853532303539243E-3</v>
      </c>
      <c r="AI211" s="79">
        <f>SUM(V211:AC211)</f>
        <v>1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1.0815205155630816</v>
      </c>
      <c r="C219" s="148">
        <v>0</v>
      </c>
      <c r="D219" s="148">
        <v>1.2025571075575083</v>
      </c>
      <c r="E219" s="148">
        <v>0</v>
      </c>
      <c r="F219" s="315"/>
      <c r="G219" s="148">
        <v>0</v>
      </c>
      <c r="H219" s="160">
        <v>0</v>
      </c>
      <c r="I219" s="146">
        <f t="shared" si="95"/>
        <v>2.2840776231205897</v>
      </c>
      <c r="J219" s="141"/>
      <c r="K219" s="161" t="s">
        <v>13</v>
      </c>
      <c r="L219" s="148">
        <v>1.0815205155630816</v>
      </c>
      <c r="M219" s="148">
        <v>0</v>
      </c>
      <c r="N219" s="148">
        <v>1.2025571075575083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2.2840776231205897</v>
      </c>
      <c r="U219" s="207" t="s">
        <v>13</v>
      </c>
      <c r="V219" s="199">
        <v>1.0815205155630816</v>
      </c>
      <c r="W219" s="199">
        <v>0</v>
      </c>
      <c r="X219" s="199">
        <v>0</v>
      </c>
      <c r="Y219" s="199">
        <v>0</v>
      </c>
      <c r="Z219" s="199">
        <v>1.2025571075575083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2.2840776231205897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4.4723549191349825E-4</v>
      </c>
      <c r="C220" s="152">
        <v>0</v>
      </c>
      <c r="D220" s="152">
        <v>4.9728711736230229E-4</v>
      </c>
      <c r="E220" s="152">
        <v>0</v>
      </c>
      <c r="F220" s="315"/>
      <c r="G220" s="152">
        <v>0</v>
      </c>
      <c r="H220" s="153">
        <v>0</v>
      </c>
      <c r="I220" s="154">
        <f t="shared" si="95"/>
        <v>9.4452260927580054E-4</v>
      </c>
      <c r="J220" s="141"/>
      <c r="K220" s="155" t="s">
        <v>12</v>
      </c>
      <c r="L220" s="156">
        <v>4.4723549191349825E-4</v>
      </c>
      <c r="M220" s="156">
        <v>0</v>
      </c>
      <c r="N220" s="156">
        <v>4.9728711736230229E-4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9.4452260927580054E-4</v>
      </c>
      <c r="U220" s="203" t="s">
        <v>53</v>
      </c>
      <c r="V220" s="204">
        <v>4.4723549191349825E-4</v>
      </c>
      <c r="W220" s="204">
        <v>0</v>
      </c>
      <c r="X220" s="204">
        <v>0</v>
      </c>
      <c r="Y220" s="204">
        <v>0</v>
      </c>
      <c r="Z220" s="204">
        <v>4.9728711736230229E-4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9.4452260927580054E-4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1.6178646561565697</v>
      </c>
      <c r="F221" s="315"/>
      <c r="G221" s="148">
        <v>0</v>
      </c>
      <c r="H221" s="160">
        <v>0</v>
      </c>
      <c r="I221" s="146">
        <f t="shared" si="95"/>
        <v>1.6178646561565697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1.6178646561565697</v>
      </c>
      <c r="P221" s="148">
        <v>14.28500223812353</v>
      </c>
      <c r="Q221" s="148">
        <v>0</v>
      </c>
      <c r="R221" s="149">
        <v>0</v>
      </c>
      <c r="S221" s="150">
        <f t="shared" si="96"/>
        <v>15.9028668942801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1.6178646561565697</v>
      </c>
      <c r="AB221" s="199">
        <v>14.28500223812353</v>
      </c>
      <c r="AC221" s="200">
        <v>0</v>
      </c>
      <c r="AD221" s="199">
        <v>0</v>
      </c>
      <c r="AE221" s="199">
        <v>0</v>
      </c>
      <c r="AF221" s="199">
        <v>0</v>
      </c>
      <c r="AG221" s="199">
        <v>0</v>
      </c>
      <c r="AH221" s="199">
        <v>0</v>
      </c>
      <c r="AI221" s="202">
        <f t="shared" si="97"/>
        <v>15.9028668942801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12.805721624669619</v>
      </c>
      <c r="F222" s="315"/>
      <c r="G222" s="152">
        <v>0</v>
      </c>
      <c r="H222" s="153">
        <v>0</v>
      </c>
      <c r="I222" s="154">
        <f t="shared" si="95"/>
        <v>12.805721624669619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12.805721624669619</v>
      </c>
      <c r="P222" s="156">
        <v>0</v>
      </c>
      <c r="Q222" s="156">
        <v>0</v>
      </c>
      <c r="R222" s="157">
        <v>0</v>
      </c>
      <c r="S222" s="158">
        <f t="shared" si="96"/>
        <v>12.805721624669619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12.805721624669619</v>
      </c>
      <c r="AB222" s="204">
        <v>0</v>
      </c>
      <c r="AC222" s="205">
        <v>0</v>
      </c>
      <c r="AD222" s="204">
        <v>0</v>
      </c>
      <c r="AE222" s="204">
        <v>0</v>
      </c>
      <c r="AF222" s="204">
        <v>0</v>
      </c>
      <c r="AG222" s="204">
        <v>0</v>
      </c>
      <c r="AH222" s="204">
        <v>0</v>
      </c>
      <c r="AI222" s="206">
        <f t="shared" si="97"/>
        <v>12.805721624669619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0.68610789453335719</v>
      </c>
      <c r="C224" s="152">
        <v>0</v>
      </c>
      <c r="D224" s="152">
        <v>0</v>
      </c>
      <c r="E224" s="152">
        <v>0</v>
      </c>
      <c r="F224" s="315"/>
      <c r="G224" s="152">
        <v>0</v>
      </c>
      <c r="H224" s="153">
        <v>0</v>
      </c>
      <c r="I224" s="154">
        <f t="shared" si="95"/>
        <v>0.68610789453335719</v>
      </c>
      <c r="J224" s="141"/>
      <c r="K224" s="155" t="s">
        <v>14</v>
      </c>
      <c r="L224" s="156">
        <v>0.68610789453335719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0.68610789453335719</v>
      </c>
      <c r="U224" s="203" t="s">
        <v>14</v>
      </c>
      <c r="V224" s="204">
        <v>0.68610789453335719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</v>
      </c>
      <c r="AI224" s="206">
        <f t="shared" si="97"/>
        <v>0.68610789453335719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356.61686978398939</v>
      </c>
      <c r="C225" s="148">
        <v>0</v>
      </c>
      <c r="D225" s="148">
        <v>38.599406448799265</v>
      </c>
      <c r="E225" s="148">
        <v>0</v>
      </c>
      <c r="F225" s="315"/>
      <c r="G225" s="148">
        <v>0</v>
      </c>
      <c r="H225" s="160">
        <v>0</v>
      </c>
      <c r="I225" s="146">
        <f t="shared" si="95"/>
        <v>395.21627623278863</v>
      </c>
      <c r="J225" s="141"/>
      <c r="K225" s="161" t="s">
        <v>136</v>
      </c>
      <c r="L225" s="148">
        <v>356.61686978398939</v>
      </c>
      <c r="M225" s="148">
        <v>0</v>
      </c>
      <c r="N225" s="148">
        <v>38.599406448799265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395.21627623278863</v>
      </c>
      <c r="U225" s="207" t="s">
        <v>136</v>
      </c>
      <c r="V225" s="199">
        <v>348.33333409269846</v>
      </c>
      <c r="W225" s="199">
        <v>0</v>
      </c>
      <c r="X225" s="199">
        <v>0</v>
      </c>
      <c r="Y225" s="199">
        <v>0</v>
      </c>
      <c r="Z225" s="199">
        <v>34.351055864010789</v>
      </c>
      <c r="AA225" s="199">
        <v>0</v>
      </c>
      <c r="AB225" s="199">
        <v>0</v>
      </c>
      <c r="AC225" s="200">
        <v>12.531886276079449</v>
      </c>
      <c r="AD225" s="199">
        <v>8.2835356912909326</v>
      </c>
      <c r="AE225" s="199">
        <v>0</v>
      </c>
      <c r="AF225" s="199">
        <v>0</v>
      </c>
      <c r="AG225" s="199">
        <v>4.2483505847884766</v>
      </c>
      <c r="AH225" s="199">
        <v>0</v>
      </c>
      <c r="AI225" s="202">
        <f t="shared" si="97"/>
        <v>395.21627623278869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103.32776092730475</v>
      </c>
      <c r="C226" s="152">
        <v>2.7275659087932458</v>
      </c>
      <c r="D226" s="152">
        <v>43.034253946812647</v>
      </c>
      <c r="E226" s="152">
        <v>362.82015462106028</v>
      </c>
      <c r="F226" s="315"/>
      <c r="G226" s="152">
        <v>103.33836199318527</v>
      </c>
      <c r="H226" s="153">
        <v>0.13273417904329912</v>
      </c>
      <c r="I226" s="154">
        <f t="shared" si="95"/>
        <v>615.3808315761994</v>
      </c>
      <c r="J226" s="141"/>
      <c r="K226" s="155" t="s">
        <v>21</v>
      </c>
      <c r="L226" s="156">
        <v>103.32776092730475</v>
      </c>
      <c r="M226" s="156">
        <v>2.7275659087932458</v>
      </c>
      <c r="N226" s="156">
        <v>43.034253946812647</v>
      </c>
      <c r="O226" s="156">
        <v>362.82015462106028</v>
      </c>
      <c r="P226" s="156">
        <v>3.8460859299594437</v>
      </c>
      <c r="Q226" s="156">
        <v>103.33836199318527</v>
      </c>
      <c r="R226" s="157">
        <v>0.13273417904329912</v>
      </c>
      <c r="S226" s="158">
        <f t="shared" si="96"/>
        <v>619.22691750615888</v>
      </c>
      <c r="U226" s="203" t="s">
        <v>21</v>
      </c>
      <c r="V226" s="204">
        <v>6.8460247894166626</v>
      </c>
      <c r="W226" s="204">
        <v>96.481736137888092</v>
      </c>
      <c r="X226" s="204">
        <v>103.33836199318527</v>
      </c>
      <c r="Y226" s="204">
        <v>2.7275659087932458</v>
      </c>
      <c r="Z226" s="204">
        <v>43.034253946812647</v>
      </c>
      <c r="AA226" s="204">
        <v>356.58661745565644</v>
      </c>
      <c r="AB226" s="204">
        <v>3.8460859299594437</v>
      </c>
      <c r="AC226" s="205">
        <v>6.3662713444471599</v>
      </c>
      <c r="AD226" s="204">
        <v>0</v>
      </c>
      <c r="AE226" s="204">
        <v>2.6925050919494495</v>
      </c>
      <c r="AF226" s="204">
        <v>0.13273417904329912</v>
      </c>
      <c r="AG226" s="204">
        <v>0</v>
      </c>
      <c r="AH226" s="204">
        <v>3.5410320734544114</v>
      </c>
      <c r="AI226" s="206">
        <f t="shared" si="97"/>
        <v>619.22691750615888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181.17206257213306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181.17206257213306</v>
      </c>
      <c r="J227" s="141"/>
      <c r="K227" s="161" t="s">
        <v>20</v>
      </c>
      <c r="L227" s="148">
        <v>181.17206257213306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181.17206257213306</v>
      </c>
      <c r="U227" s="207" t="s">
        <v>20</v>
      </c>
      <c r="V227" s="199">
        <v>181.17206257213306</v>
      </c>
      <c r="W227" s="199">
        <v>0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181.17206257213306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</v>
      </c>
      <c r="C229" s="148">
        <v>0</v>
      </c>
      <c r="D229" s="148">
        <v>0</v>
      </c>
      <c r="E229" s="148">
        <v>1.8409499032252259</v>
      </c>
      <c r="F229" s="315"/>
      <c r="G229" s="148">
        <v>0</v>
      </c>
      <c r="H229" s="160">
        <v>0</v>
      </c>
      <c r="I229" s="146">
        <f t="shared" si="95"/>
        <v>1.8409499032252259</v>
      </c>
      <c r="J229" s="141"/>
      <c r="K229" s="161" t="s">
        <v>18</v>
      </c>
      <c r="L229" s="148">
        <v>0</v>
      </c>
      <c r="M229" s="148">
        <v>0</v>
      </c>
      <c r="N229" s="148">
        <v>0</v>
      </c>
      <c r="O229" s="148">
        <v>1.8409499032252259</v>
      </c>
      <c r="P229" s="148">
        <v>0.9563109200126525</v>
      </c>
      <c r="Q229" s="148">
        <v>0</v>
      </c>
      <c r="R229" s="149">
        <v>0</v>
      </c>
      <c r="S229" s="150">
        <f t="shared" si="96"/>
        <v>2.7972608232378784</v>
      </c>
      <c r="U229" s="207" t="s">
        <v>18</v>
      </c>
      <c r="V229" s="199">
        <v>0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0.9563109200126525</v>
      </c>
      <c r="AC229" s="200">
        <v>1.8409499032252259</v>
      </c>
      <c r="AD229" s="199">
        <v>0</v>
      </c>
      <c r="AE229" s="199">
        <v>0</v>
      </c>
      <c r="AF229" s="199">
        <v>0</v>
      </c>
      <c r="AG229" s="199">
        <v>0</v>
      </c>
      <c r="AH229" s="199">
        <v>1.8409499032252259</v>
      </c>
      <c r="AI229" s="202">
        <f t="shared" si="97"/>
        <v>2.7972608232378784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642.88476892901554</v>
      </c>
      <c r="C236" s="187">
        <f t="shared" ref="C236:I236" si="99">SUM(C215:C231)</f>
        <v>2.7275659087932458</v>
      </c>
      <c r="D236" s="187">
        <f t="shared" si="99"/>
        <v>82.836714790286777</v>
      </c>
      <c r="E236" s="187">
        <f t="shared" si="99"/>
        <v>379.08469080511173</v>
      </c>
      <c r="F236" s="187">
        <f t="shared" si="99"/>
        <v>0</v>
      </c>
      <c r="G236" s="187">
        <f t="shared" si="99"/>
        <v>103.33836199318527</v>
      </c>
      <c r="H236" s="189">
        <f t="shared" si="99"/>
        <v>0.13273417904329912</v>
      </c>
      <c r="I236" s="146">
        <f t="shared" si="99"/>
        <v>1211.0048366054357</v>
      </c>
      <c r="J236" s="141"/>
      <c r="K236" s="188" t="s">
        <v>22</v>
      </c>
      <c r="L236" s="187">
        <f>SUM(L215:L231)</f>
        <v>642.88476892901554</v>
      </c>
      <c r="M236" s="187">
        <f t="shared" ref="M236:S236" si="100">SUM(M215:M231)</f>
        <v>2.7275659087932458</v>
      </c>
      <c r="N236" s="187">
        <f t="shared" si="100"/>
        <v>82.836714790286777</v>
      </c>
      <c r="O236" s="187">
        <f t="shared" si="100"/>
        <v>379.08469080511173</v>
      </c>
      <c r="P236" s="187">
        <f t="shared" si="100"/>
        <v>19.087399088095626</v>
      </c>
      <c r="Q236" s="187">
        <f t="shared" si="100"/>
        <v>103.33836199318527</v>
      </c>
      <c r="R236" s="189">
        <f t="shared" si="100"/>
        <v>0.13273417904329912</v>
      </c>
      <c r="S236" s="190">
        <f t="shared" si="100"/>
        <v>1230.0922356935312</v>
      </c>
      <c r="T236" s="133" t="str">
        <f>IF(ABS(S236-AI236)&gt;0.01,S236-AI236,"")</f>
        <v/>
      </c>
      <c r="U236" s="216" t="s">
        <v>59</v>
      </c>
      <c r="V236" s="217">
        <f>SUM(V215:V231)</f>
        <v>538.11949709983651</v>
      </c>
      <c r="W236" s="217">
        <f t="shared" ref="W236:AH236" si="101">SUM(W215:W231)</f>
        <v>96.481736137888092</v>
      </c>
      <c r="X236" s="217">
        <f t="shared" si="101"/>
        <v>103.33836199318527</v>
      </c>
      <c r="Y236" s="217">
        <f t="shared" si="101"/>
        <v>2.7275659087932458</v>
      </c>
      <c r="Z236" s="217">
        <f t="shared" si="101"/>
        <v>78.588364205498308</v>
      </c>
      <c r="AA236" s="217">
        <f t="shared" si="101"/>
        <v>371.01020373648265</v>
      </c>
      <c r="AB236" s="217">
        <f t="shared" si="101"/>
        <v>19.087399088095626</v>
      </c>
      <c r="AC236" s="217">
        <f t="shared" si="101"/>
        <v>20.739107523751837</v>
      </c>
      <c r="AD236" s="218">
        <f t="shared" si="101"/>
        <v>8.2835356912909326</v>
      </c>
      <c r="AE236" s="218">
        <f t="shared" si="101"/>
        <v>2.6925050919494495</v>
      </c>
      <c r="AF236" s="218">
        <f t="shared" si="101"/>
        <v>0.13273417904329912</v>
      </c>
      <c r="AG236" s="218">
        <f t="shared" si="101"/>
        <v>4.2483505847884766</v>
      </c>
      <c r="AH236" s="218">
        <f t="shared" si="101"/>
        <v>5.3819819766796373</v>
      </c>
      <c r="AI236" s="219">
        <f>SUM(V236:AC236)</f>
        <v>1230.0922356935316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0.53086886979831072</v>
      </c>
      <c r="C237" s="125">
        <f t="shared" ref="C237:H237" si="102">IF($I236=0,"-",C236/$I236)</f>
        <v>2.2523162801222811E-3</v>
      </c>
      <c r="D237" s="125">
        <f t="shared" si="102"/>
        <v>6.8403289802281997E-2</v>
      </c>
      <c r="E237" s="125">
        <f t="shared" si="102"/>
        <v>0.31303317653769491</v>
      </c>
      <c r="F237" s="125">
        <f t="shared" si="102"/>
        <v>0</v>
      </c>
      <c r="G237" s="125">
        <f t="shared" si="102"/>
        <v>8.5332740935083917E-2</v>
      </c>
      <c r="H237" s="126">
        <f t="shared" si="102"/>
        <v>1.0960664650635577E-4</v>
      </c>
      <c r="I237" s="127">
        <f>SUM(B237:H237)</f>
        <v>1.0000000000000002</v>
      </c>
      <c r="J237" s="133"/>
      <c r="K237" s="49" t="s">
        <v>108</v>
      </c>
      <c r="L237" s="102">
        <f t="shared" ref="L237:R237" si="103">IF($S236=0,"-",L236/$S236)</f>
        <v>0.52263135257215443</v>
      </c>
      <c r="M237" s="102">
        <f t="shared" si="103"/>
        <v>2.217366982448623E-3</v>
      </c>
      <c r="N237" s="102">
        <f t="shared" si="103"/>
        <v>6.7341872736545724E-2</v>
      </c>
      <c r="O237" s="102">
        <f t="shared" si="103"/>
        <v>0.30817582601143906</v>
      </c>
      <c r="P237" s="102">
        <f t="shared" si="103"/>
        <v>1.5517047042682999E-2</v>
      </c>
      <c r="Q237" s="102">
        <f t="shared" si="103"/>
        <v>8.4008628779713143E-2</v>
      </c>
      <c r="R237" s="103">
        <f t="shared" si="103"/>
        <v>1.0790587501632593E-4</v>
      </c>
      <c r="S237" s="104">
        <f>SUM(L237:R237)</f>
        <v>1.0000000000000004</v>
      </c>
      <c r="U237" s="77" t="s">
        <v>108</v>
      </c>
      <c r="V237" s="78">
        <f>+V236/$AI236</f>
        <v>0.43746272148156617</v>
      </c>
      <c r="W237" s="78">
        <f t="shared" ref="W237:AH237" si="104">+W236/$AI236</f>
        <v>7.8434554205190354E-2</v>
      </c>
      <c r="X237" s="78">
        <f t="shared" si="104"/>
        <v>8.4008628779713115E-2</v>
      </c>
      <c r="Y237" s="78">
        <f t="shared" si="104"/>
        <v>2.2173669824486226E-3</v>
      </c>
      <c r="Z237" s="78">
        <f t="shared" si="104"/>
        <v>6.3888188157849662E-2</v>
      </c>
      <c r="AA237" s="78">
        <f t="shared" si="104"/>
        <v>0.30161169461191289</v>
      </c>
      <c r="AB237" s="78">
        <f t="shared" si="104"/>
        <v>1.5517047042682993E-2</v>
      </c>
      <c r="AC237" s="78">
        <f t="shared" si="104"/>
        <v>1.6859798738636078E-2</v>
      </c>
      <c r="AD237" s="78">
        <f t="shared" si="104"/>
        <v>6.7340768853976522E-3</v>
      </c>
      <c r="AE237" s="78">
        <f t="shared" si="104"/>
        <v>2.1888643906701863E-3</v>
      </c>
      <c r="AF237" s="78">
        <f t="shared" si="104"/>
        <v>1.0790587501632589E-4</v>
      </c>
      <c r="AG237" s="78">
        <f t="shared" si="104"/>
        <v>3.4536845786960336E-3</v>
      </c>
      <c r="AH237" s="78">
        <f t="shared" si="104"/>
        <v>4.3752670088558453E-3</v>
      </c>
      <c r="AI237" s="79">
        <f>SUM(V237:AC237)</f>
        <v>1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55.350472841574117</v>
      </c>
      <c r="C245" s="148">
        <v>2.8255740518401719E-2</v>
      </c>
      <c r="D245" s="148">
        <v>30.448083242552709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85.826811824645233</v>
      </c>
      <c r="J245" s="141"/>
      <c r="K245" s="161" t="s">
        <v>13</v>
      </c>
      <c r="L245" s="148">
        <v>55.350472841574117</v>
      </c>
      <c r="M245" s="148">
        <v>2.8255740518401719E-2</v>
      </c>
      <c r="N245" s="148">
        <v>30.448083242552709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85.826811824645233</v>
      </c>
      <c r="U245" s="207" t="s">
        <v>13</v>
      </c>
      <c r="V245" s="199">
        <v>54.760129691457507</v>
      </c>
      <c r="W245" s="199">
        <v>0</v>
      </c>
      <c r="X245" s="199">
        <v>0</v>
      </c>
      <c r="Y245" s="199">
        <v>2.8255740518401719E-2</v>
      </c>
      <c r="Z245" s="199">
        <v>30.448083242552709</v>
      </c>
      <c r="AA245" s="199">
        <v>0</v>
      </c>
      <c r="AB245" s="199">
        <v>0</v>
      </c>
      <c r="AC245" s="200">
        <v>0.5903431501166071</v>
      </c>
      <c r="AD245" s="201">
        <v>0.5903431501166071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85.826811824645233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2.0667556659077464</v>
      </c>
      <c r="C246" s="152">
        <v>0</v>
      </c>
      <c r="D246" s="152">
        <v>0</v>
      </c>
      <c r="E246" s="152">
        <v>0</v>
      </c>
      <c r="F246" s="315"/>
      <c r="G246" s="152">
        <v>0</v>
      </c>
      <c r="H246" s="153">
        <v>0</v>
      </c>
      <c r="I246" s="154">
        <f t="shared" si="105"/>
        <v>2.0667556659077464</v>
      </c>
      <c r="J246" s="141"/>
      <c r="K246" s="155" t="s">
        <v>12</v>
      </c>
      <c r="L246" s="156">
        <v>2.0667556659077464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2.0667556659077464</v>
      </c>
      <c r="U246" s="203" t="s">
        <v>53</v>
      </c>
      <c r="V246" s="204">
        <v>2.0667556659077464</v>
      </c>
      <c r="W246" s="204">
        <v>0</v>
      </c>
      <c r="X246" s="204">
        <v>0</v>
      </c>
      <c r="Y246" s="204">
        <v>0</v>
      </c>
      <c r="Z246" s="204">
        <v>0</v>
      </c>
      <c r="AA246" s="204">
        <v>0</v>
      </c>
      <c r="AB246" s="204">
        <v>0</v>
      </c>
      <c r="AC246" s="205">
        <v>0</v>
      </c>
      <c r="AD246" s="204">
        <v>0</v>
      </c>
      <c r="AE246" s="204">
        <v>0</v>
      </c>
      <c r="AF246" s="204">
        <v>0</v>
      </c>
      <c r="AG246" s="204">
        <v>0</v>
      </c>
      <c r="AH246" s="204">
        <v>0</v>
      </c>
      <c r="AI246" s="206">
        <f t="shared" si="107"/>
        <v>2.0667556659077464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36.238976696893801</v>
      </c>
      <c r="F247" s="315"/>
      <c r="G247" s="148">
        <v>0</v>
      </c>
      <c r="H247" s="160">
        <v>0</v>
      </c>
      <c r="I247" s="146">
        <f t="shared" si="105"/>
        <v>36.238976696893801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36.238976696893801</v>
      </c>
      <c r="P247" s="148">
        <v>127.51267792687979</v>
      </c>
      <c r="Q247" s="148">
        <v>0</v>
      </c>
      <c r="R247" s="149">
        <v>0</v>
      </c>
      <c r="S247" s="150">
        <f t="shared" si="106"/>
        <v>163.75165462377359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7.7417420992375954</v>
      </c>
      <c r="AB247" s="199">
        <v>127.51267792687979</v>
      </c>
      <c r="AC247" s="200">
        <v>28.497234597656206</v>
      </c>
      <c r="AD247" s="199">
        <v>0</v>
      </c>
      <c r="AE247" s="199">
        <v>0</v>
      </c>
      <c r="AF247" s="199">
        <v>0</v>
      </c>
      <c r="AG247" s="199">
        <v>0</v>
      </c>
      <c r="AH247" s="199">
        <v>28.497234597656206</v>
      </c>
      <c r="AI247" s="202">
        <f t="shared" si="107"/>
        <v>163.75165462377359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3.2426550861417258</v>
      </c>
      <c r="F248" s="315"/>
      <c r="G248" s="152">
        <v>0</v>
      </c>
      <c r="H248" s="153">
        <v>0</v>
      </c>
      <c r="I248" s="154">
        <f t="shared" si="105"/>
        <v>3.2426550861417258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3.2426550861417258</v>
      </c>
      <c r="P248" s="156">
        <v>21.53184527999219</v>
      </c>
      <c r="Q248" s="156">
        <v>0</v>
      </c>
      <c r="R248" s="157">
        <v>0</v>
      </c>
      <c r="S248" s="158">
        <f t="shared" si="106"/>
        <v>24.774500366133914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1.2560562616184852</v>
      </c>
      <c r="AB248" s="204">
        <v>21.53184527999219</v>
      </c>
      <c r="AC248" s="205">
        <v>1.9865988245232407</v>
      </c>
      <c r="AD248" s="204">
        <v>0</v>
      </c>
      <c r="AE248" s="204">
        <v>0</v>
      </c>
      <c r="AF248" s="204">
        <v>0</v>
      </c>
      <c r="AG248" s="204">
        <v>0</v>
      </c>
      <c r="AH248" s="204">
        <v>1.9865988245232407</v>
      </c>
      <c r="AI248" s="206">
        <f t="shared" si="107"/>
        <v>24.774500366133918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0</v>
      </c>
      <c r="J249" s="141"/>
      <c r="K249" s="161" t="s">
        <v>55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11.046508781145148</v>
      </c>
      <c r="C250" s="152">
        <v>0</v>
      </c>
      <c r="D250" s="152">
        <v>21.028171897006825</v>
      </c>
      <c r="E250" s="152">
        <v>3.317101069256716</v>
      </c>
      <c r="F250" s="315"/>
      <c r="G250" s="152">
        <v>0</v>
      </c>
      <c r="H250" s="153">
        <v>0</v>
      </c>
      <c r="I250" s="154">
        <f t="shared" si="105"/>
        <v>35.391781747408686</v>
      </c>
      <c r="J250" s="141"/>
      <c r="K250" s="155" t="s">
        <v>14</v>
      </c>
      <c r="L250" s="156">
        <v>11.046508781145148</v>
      </c>
      <c r="M250" s="156">
        <v>0</v>
      </c>
      <c r="N250" s="156">
        <v>21.028171897006825</v>
      </c>
      <c r="O250" s="156">
        <v>3.317101069256716</v>
      </c>
      <c r="P250" s="156">
        <v>0.44027005559968241</v>
      </c>
      <c r="Q250" s="156">
        <v>0</v>
      </c>
      <c r="R250" s="157">
        <v>0</v>
      </c>
      <c r="S250" s="158">
        <f t="shared" si="106"/>
        <v>35.832051803008369</v>
      </c>
      <c r="U250" s="203" t="s">
        <v>14</v>
      </c>
      <c r="V250" s="204">
        <v>11.046508781145148</v>
      </c>
      <c r="W250" s="204">
        <v>0</v>
      </c>
      <c r="X250" s="204">
        <v>0</v>
      </c>
      <c r="Y250" s="204">
        <v>0</v>
      </c>
      <c r="Z250" s="204">
        <v>21.028171897006825</v>
      </c>
      <c r="AA250" s="204">
        <v>2.6143254189904748</v>
      </c>
      <c r="AB250" s="204">
        <v>0.44027005559968241</v>
      </c>
      <c r="AC250" s="205">
        <v>0.70277565026624123</v>
      </c>
      <c r="AD250" s="204">
        <v>0</v>
      </c>
      <c r="AE250" s="204">
        <v>0</v>
      </c>
      <c r="AF250" s="204">
        <v>0</v>
      </c>
      <c r="AG250" s="204">
        <v>0</v>
      </c>
      <c r="AH250" s="204">
        <v>0.70277565026624123</v>
      </c>
      <c r="AI250" s="206">
        <f t="shared" si="107"/>
        <v>35.832051803008369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948.47315646331742</v>
      </c>
      <c r="C251" s="148">
        <v>0</v>
      </c>
      <c r="D251" s="148">
        <v>1046.8216789306155</v>
      </c>
      <c r="E251" s="148">
        <v>64.566841900211429</v>
      </c>
      <c r="F251" s="315"/>
      <c r="G251" s="148">
        <v>0.10419655406414811</v>
      </c>
      <c r="H251" s="160">
        <v>0</v>
      </c>
      <c r="I251" s="146">
        <f t="shared" si="105"/>
        <v>2059.965873848208</v>
      </c>
      <c r="J251" s="141"/>
      <c r="K251" s="161" t="s">
        <v>136</v>
      </c>
      <c r="L251" s="148">
        <v>948.47315646331742</v>
      </c>
      <c r="M251" s="148">
        <v>0</v>
      </c>
      <c r="N251" s="148">
        <v>1046.8216789306155</v>
      </c>
      <c r="O251" s="148">
        <v>64.566841900211429</v>
      </c>
      <c r="P251" s="148">
        <v>19.366641440499105</v>
      </c>
      <c r="Q251" s="148">
        <v>0.10419655406414811</v>
      </c>
      <c r="R251" s="149">
        <v>0</v>
      </c>
      <c r="S251" s="150">
        <f t="shared" si="106"/>
        <v>2079.3325152887073</v>
      </c>
      <c r="U251" s="207" t="s">
        <v>136</v>
      </c>
      <c r="V251" s="199">
        <v>909.56095334806139</v>
      </c>
      <c r="W251" s="199">
        <v>34.772705570185408</v>
      </c>
      <c r="X251" s="199">
        <v>0.10419655406414811</v>
      </c>
      <c r="Y251" s="199">
        <v>0</v>
      </c>
      <c r="Z251" s="199">
        <v>1044.30938423818</v>
      </c>
      <c r="AA251" s="199">
        <v>41.554454065399433</v>
      </c>
      <c r="AB251" s="199">
        <v>19.366641440499105</v>
      </c>
      <c r="AC251" s="200">
        <v>29.664180072318263</v>
      </c>
      <c r="AD251" s="199">
        <v>4.1394975450706939</v>
      </c>
      <c r="AE251" s="199">
        <v>0</v>
      </c>
      <c r="AF251" s="199">
        <v>0</v>
      </c>
      <c r="AG251" s="199">
        <v>2.5122946924355811</v>
      </c>
      <c r="AH251" s="199">
        <v>23.012387834811992</v>
      </c>
      <c r="AI251" s="202">
        <f t="shared" si="107"/>
        <v>2079.3325152887078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294.29357729226194</v>
      </c>
      <c r="C252" s="152">
        <v>4.3134971363969026</v>
      </c>
      <c r="D252" s="152">
        <v>547.5962512477156</v>
      </c>
      <c r="E252" s="152">
        <v>1377.7442035462013</v>
      </c>
      <c r="F252" s="315"/>
      <c r="G252" s="152">
        <v>326.58496964699083</v>
      </c>
      <c r="H252" s="153">
        <v>101.58519284600568</v>
      </c>
      <c r="I252" s="154">
        <f t="shared" si="105"/>
        <v>2652.1176917155722</v>
      </c>
      <c r="J252" s="141"/>
      <c r="K252" s="155" t="s">
        <v>21</v>
      </c>
      <c r="L252" s="156">
        <v>294.29357729226194</v>
      </c>
      <c r="M252" s="156">
        <v>4.3134971363969026</v>
      </c>
      <c r="N252" s="156">
        <v>547.5962512477156</v>
      </c>
      <c r="O252" s="156">
        <v>1377.7442035462013</v>
      </c>
      <c r="P252" s="156">
        <v>4.0282180268218104</v>
      </c>
      <c r="Q252" s="156">
        <v>326.58496964699083</v>
      </c>
      <c r="R252" s="157">
        <v>101.58519284600568</v>
      </c>
      <c r="S252" s="158">
        <f t="shared" si="106"/>
        <v>2656.145909742394</v>
      </c>
      <c r="U252" s="203" t="s">
        <v>21</v>
      </c>
      <c r="V252" s="204">
        <v>43.895445878691838</v>
      </c>
      <c r="W252" s="204">
        <v>245.49192212720774</v>
      </c>
      <c r="X252" s="204">
        <v>326.58496964699083</v>
      </c>
      <c r="Y252" s="204">
        <v>4.3134971363969026</v>
      </c>
      <c r="Z252" s="204">
        <v>547.5962512477156</v>
      </c>
      <c r="AA252" s="204">
        <v>1373.9942508715667</v>
      </c>
      <c r="AB252" s="204">
        <v>4.0282180268218104</v>
      </c>
      <c r="AC252" s="205">
        <v>110.24135480700271</v>
      </c>
      <c r="AD252" s="204">
        <v>4.9062092863623619</v>
      </c>
      <c r="AE252" s="204">
        <v>0</v>
      </c>
      <c r="AF252" s="204">
        <v>101.58519284600568</v>
      </c>
      <c r="AG252" s="204">
        <v>0</v>
      </c>
      <c r="AH252" s="204">
        <v>3.7499526746346565</v>
      </c>
      <c r="AI252" s="206">
        <f t="shared" si="107"/>
        <v>2656.145909742394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175.23394943379563</v>
      </c>
      <c r="C253" s="148">
        <v>0</v>
      </c>
      <c r="D253" s="148">
        <v>5.898945325721682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181.13289475951731</v>
      </c>
      <c r="J253" s="141"/>
      <c r="K253" s="161" t="s">
        <v>20</v>
      </c>
      <c r="L253" s="148">
        <v>175.23394943379563</v>
      </c>
      <c r="M253" s="148">
        <v>0</v>
      </c>
      <c r="N253" s="148">
        <v>5.898945325721682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181.13289475951731</v>
      </c>
      <c r="U253" s="207" t="s">
        <v>20</v>
      </c>
      <c r="V253" s="199">
        <v>173.9232490673447</v>
      </c>
      <c r="W253" s="199">
        <v>0</v>
      </c>
      <c r="X253" s="199">
        <v>0</v>
      </c>
      <c r="Y253" s="199">
        <v>0</v>
      </c>
      <c r="Z253" s="199">
        <v>5.714925715449203</v>
      </c>
      <c r="AA253" s="199">
        <v>0</v>
      </c>
      <c r="AB253" s="199">
        <v>0</v>
      </c>
      <c r="AC253" s="200">
        <v>1.4947199767234109</v>
      </c>
      <c r="AD253" s="199">
        <v>1.3107003664509316</v>
      </c>
      <c r="AE253" s="199">
        <v>0</v>
      </c>
      <c r="AF253" s="199">
        <v>0</v>
      </c>
      <c r="AG253" s="199">
        <v>0.18401961027247912</v>
      </c>
      <c r="AH253" s="199">
        <v>0</v>
      </c>
      <c r="AI253" s="202">
        <f t="shared" si="107"/>
        <v>181.13289475951731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0.10531904306183573</v>
      </c>
      <c r="C254" s="152">
        <v>0</v>
      </c>
      <c r="D254" s="152">
        <v>1.8919588573982449E-3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0.10721100191923398</v>
      </c>
      <c r="J254" s="141"/>
      <c r="K254" s="155" t="s">
        <v>56</v>
      </c>
      <c r="L254" s="156">
        <v>0.10531904306183573</v>
      </c>
      <c r="M254" s="156">
        <v>0</v>
      </c>
      <c r="N254" s="156">
        <v>1.8919588573982449E-3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0.10721100191923398</v>
      </c>
      <c r="U254" s="203" t="s">
        <v>56</v>
      </c>
      <c r="V254" s="204">
        <v>0.10531904306183573</v>
      </c>
      <c r="W254" s="204">
        <v>0</v>
      </c>
      <c r="X254" s="204">
        <v>0</v>
      </c>
      <c r="Y254" s="204">
        <v>0</v>
      </c>
      <c r="Z254" s="204">
        <v>1.8919588573982449E-3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0.10721100191923398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37.514358191126306</v>
      </c>
      <c r="C255" s="148">
        <v>0</v>
      </c>
      <c r="D255" s="148">
        <v>3.6452983975512163</v>
      </c>
      <c r="E255" s="148">
        <v>0</v>
      </c>
      <c r="F255" s="315"/>
      <c r="G255" s="148">
        <v>0</v>
      </c>
      <c r="H255" s="160">
        <v>0</v>
      </c>
      <c r="I255" s="146">
        <f t="shared" si="105"/>
        <v>41.159656588677521</v>
      </c>
      <c r="J255" s="141"/>
      <c r="K255" s="161" t="s">
        <v>18</v>
      </c>
      <c r="L255" s="148">
        <v>37.514358191126306</v>
      </c>
      <c r="M255" s="148">
        <v>0</v>
      </c>
      <c r="N255" s="148">
        <v>3.6452983975512163</v>
      </c>
      <c r="O255" s="148">
        <v>0</v>
      </c>
      <c r="P255" s="148">
        <v>9.7980465290449157</v>
      </c>
      <c r="Q255" s="148">
        <v>0</v>
      </c>
      <c r="R255" s="149">
        <v>0</v>
      </c>
      <c r="S255" s="150">
        <f t="shared" si="106"/>
        <v>50.957703117722438</v>
      </c>
      <c r="U255" s="207" t="s">
        <v>18</v>
      </c>
      <c r="V255" s="199">
        <v>37.514358191126306</v>
      </c>
      <c r="W255" s="199">
        <v>0</v>
      </c>
      <c r="X255" s="199">
        <v>0</v>
      </c>
      <c r="Y255" s="199">
        <v>0</v>
      </c>
      <c r="Z255" s="199">
        <v>3.6452983975512163</v>
      </c>
      <c r="AA255" s="199">
        <v>0</v>
      </c>
      <c r="AB255" s="199">
        <v>9.7980465290449157</v>
      </c>
      <c r="AC255" s="200">
        <v>0</v>
      </c>
      <c r="AD255" s="199">
        <v>0</v>
      </c>
      <c r="AE255" s="199">
        <v>0</v>
      </c>
      <c r="AF255" s="199">
        <v>0</v>
      </c>
      <c r="AG255" s="199">
        <v>0</v>
      </c>
      <c r="AH255" s="199">
        <v>0</v>
      </c>
      <c r="AI255" s="202">
        <f t="shared" si="107"/>
        <v>50.957703117722438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5.700316899448889E-3</v>
      </c>
      <c r="C256" s="152">
        <v>0</v>
      </c>
      <c r="D256" s="152">
        <v>5.5390407995865247E-4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6.2542209794075416E-3</v>
      </c>
      <c r="J256" s="141"/>
      <c r="K256" s="155" t="s">
        <v>17</v>
      </c>
      <c r="L256" s="156">
        <v>5.700316899448889E-3</v>
      </c>
      <c r="M256" s="156">
        <v>0</v>
      </c>
      <c r="N256" s="156">
        <v>5.5390407995865247E-4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6.2542209794075416E-3</v>
      </c>
      <c r="U256" s="203" t="s">
        <v>57</v>
      </c>
      <c r="V256" s="204">
        <v>5.700316899448889E-3</v>
      </c>
      <c r="W256" s="204">
        <v>0</v>
      </c>
      <c r="X256" s="204">
        <v>0</v>
      </c>
      <c r="Y256" s="204">
        <v>0</v>
      </c>
      <c r="Z256" s="204">
        <v>5.5390407995865247E-4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6.2542209794075416E-3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1.4801235955854366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1.4801235955854366</v>
      </c>
      <c r="J257" s="141"/>
      <c r="K257" s="163" t="s">
        <v>60</v>
      </c>
      <c r="L257" s="148">
        <v>1.4801235955854366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1.4801235955854366</v>
      </c>
      <c r="U257" s="208" t="s">
        <v>58</v>
      </c>
      <c r="V257" s="199">
        <v>1.4787563386011684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1.3672569842681972E-3</v>
      </c>
      <c r="AD257" s="201">
        <v>1.3672569842681972E-3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1.4801235955854366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1.4801235955854366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1.4801235955854366</v>
      </c>
      <c r="J258" s="141"/>
      <c r="K258" s="168" t="s">
        <v>19</v>
      </c>
      <c r="L258" s="169">
        <v>1.4801235955854366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1.4801235955854366</v>
      </c>
      <c r="U258" s="209" t="s">
        <v>62</v>
      </c>
      <c r="V258" s="210">
        <v>1.4787563386011684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1.3672569842681972E-3</v>
      </c>
      <c r="AD258" s="210">
        <v>1.3672569842681972E-3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1.4801235955854366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1525.5699216246751</v>
      </c>
      <c r="C262" s="187">
        <f t="shared" ref="C262:I262" si="109">SUM(C241:C257)</f>
        <v>4.3417528769153044</v>
      </c>
      <c r="D262" s="187">
        <f t="shared" si="109"/>
        <v>1655.4408749041006</v>
      </c>
      <c r="E262" s="187">
        <f t="shared" si="109"/>
        <v>1485.1097782987049</v>
      </c>
      <c r="F262" s="187">
        <f t="shared" si="109"/>
        <v>0</v>
      </c>
      <c r="G262" s="187">
        <f t="shared" si="109"/>
        <v>326.689166201055</v>
      </c>
      <c r="H262" s="189">
        <f t="shared" si="109"/>
        <v>101.58519284600568</v>
      </c>
      <c r="I262" s="146">
        <f t="shared" si="109"/>
        <v>5098.7366867514575</v>
      </c>
      <c r="J262" s="141"/>
      <c r="K262" s="188" t="s">
        <v>22</v>
      </c>
      <c r="L262" s="187">
        <f>SUM(L241:L257)</f>
        <v>1525.5699216246751</v>
      </c>
      <c r="M262" s="187">
        <f t="shared" ref="M262:S262" si="110">SUM(M241:M257)</f>
        <v>4.3417528769153044</v>
      </c>
      <c r="N262" s="187">
        <f t="shared" si="110"/>
        <v>1655.4408749041006</v>
      </c>
      <c r="O262" s="187">
        <f t="shared" si="110"/>
        <v>1485.1097782987049</v>
      </c>
      <c r="P262" s="187">
        <f t="shared" si="110"/>
        <v>182.67769925883749</v>
      </c>
      <c r="Q262" s="187">
        <f t="shared" si="110"/>
        <v>326.689166201055</v>
      </c>
      <c r="R262" s="189">
        <f t="shared" si="110"/>
        <v>101.58519284600568</v>
      </c>
      <c r="S262" s="190">
        <f t="shared" si="110"/>
        <v>5281.4143860102949</v>
      </c>
      <c r="T262" s="133" t="str">
        <f>IF(ABS(S262-AI262)&gt;0.01,S262-AI262,"")</f>
        <v/>
      </c>
      <c r="U262" s="216" t="s">
        <v>59</v>
      </c>
      <c r="V262" s="217">
        <f>SUM(V241:V257)</f>
        <v>1234.3571763222972</v>
      </c>
      <c r="W262" s="217">
        <f t="shared" ref="W262:AH262" si="111">SUM(W241:W257)</f>
        <v>280.26462769739317</v>
      </c>
      <c r="X262" s="217">
        <f t="shared" si="111"/>
        <v>326.689166201055</v>
      </c>
      <c r="Y262" s="217">
        <f t="shared" si="111"/>
        <v>4.3417528769153044</v>
      </c>
      <c r="Z262" s="217">
        <f t="shared" si="111"/>
        <v>1652.7445606013928</v>
      </c>
      <c r="AA262" s="217">
        <f t="shared" si="111"/>
        <v>1427.1608287168126</v>
      </c>
      <c r="AB262" s="217">
        <f t="shared" si="111"/>
        <v>182.67769925883749</v>
      </c>
      <c r="AC262" s="217">
        <f t="shared" si="111"/>
        <v>173.17857433559098</v>
      </c>
      <c r="AD262" s="218">
        <f t="shared" si="111"/>
        <v>10.948117604984864</v>
      </c>
      <c r="AE262" s="218">
        <f t="shared" si="111"/>
        <v>0</v>
      </c>
      <c r="AF262" s="218">
        <f t="shared" si="111"/>
        <v>101.58519284600568</v>
      </c>
      <c r="AG262" s="218">
        <f t="shared" si="111"/>
        <v>2.6963143027080601</v>
      </c>
      <c r="AH262" s="218">
        <f t="shared" si="111"/>
        <v>57.948949581892336</v>
      </c>
      <c r="AI262" s="219">
        <f>SUM(V262:AC262)</f>
        <v>5281.4143860102949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0.29920547291424393</v>
      </c>
      <c r="C263" s="125">
        <f t="shared" ref="C263:H263" si="112">IF($I262=0,"-",C262/$I262)</f>
        <v>8.5153502595984262E-4</v>
      </c>
      <c r="D263" s="125">
        <f t="shared" si="112"/>
        <v>0.32467667514692283</v>
      </c>
      <c r="E263" s="125">
        <f t="shared" si="112"/>
        <v>0.29127014582996802</v>
      </c>
      <c r="F263" s="125">
        <f t="shared" si="112"/>
        <v>0</v>
      </c>
      <c r="G263" s="125">
        <f t="shared" si="112"/>
        <v>6.4072570574182267E-2</v>
      </c>
      <c r="H263" s="126">
        <f t="shared" si="112"/>
        <v>1.9923600508722945E-2</v>
      </c>
      <c r="I263" s="127">
        <f>SUM(B263:H263)</f>
        <v>0.99999999999999989</v>
      </c>
      <c r="J263" s="133"/>
      <c r="K263" s="49" t="s">
        <v>108</v>
      </c>
      <c r="L263" s="102">
        <f t="shared" ref="L263:R263" si="113">IF($S262=0,"-",L262/$S262)</f>
        <v>0.28885631956198887</v>
      </c>
      <c r="M263" s="102">
        <f t="shared" si="113"/>
        <v>8.2208146522567548E-4</v>
      </c>
      <c r="N263" s="102">
        <f t="shared" si="113"/>
        <v>0.31344650389280659</v>
      </c>
      <c r="O263" s="102">
        <f t="shared" si="113"/>
        <v>0.28119546578896487</v>
      </c>
      <c r="P263" s="102">
        <f t="shared" si="113"/>
        <v>3.4588783592274901E-2</v>
      </c>
      <c r="Q263" s="102">
        <f t="shared" si="113"/>
        <v>6.185637829639111E-2</v>
      </c>
      <c r="R263" s="103">
        <f t="shared" si="113"/>
        <v>1.9234467402347789E-2</v>
      </c>
      <c r="S263" s="104">
        <f>SUM(L263:R263)</f>
        <v>0.99999999999999978</v>
      </c>
      <c r="U263" s="77" t="s">
        <v>108</v>
      </c>
      <c r="V263" s="78">
        <f>+V262/$AI262</f>
        <v>0.2337171609923151</v>
      </c>
      <c r="W263" s="78">
        <f t="shared" ref="W263:AH263" si="114">+W262/$AI262</f>
        <v>5.3066206741848122E-2</v>
      </c>
      <c r="X263" s="78">
        <f t="shared" si="114"/>
        <v>6.185637829639111E-2</v>
      </c>
      <c r="Y263" s="78">
        <f t="shared" si="114"/>
        <v>8.2208146522567548E-4</v>
      </c>
      <c r="Z263" s="78">
        <f t="shared" si="114"/>
        <v>0.31293597506366377</v>
      </c>
      <c r="AA263" s="78">
        <f t="shared" si="114"/>
        <v>0.27022322514536179</v>
      </c>
      <c r="AB263" s="78">
        <f t="shared" si="114"/>
        <v>3.4588783592274901E-2</v>
      </c>
      <c r="AC263" s="78">
        <f t="shared" si="114"/>
        <v>3.2790188702919436E-2</v>
      </c>
      <c r="AD263" s="78">
        <f t="shared" si="114"/>
        <v>2.0729518278256765E-3</v>
      </c>
      <c r="AE263" s="78">
        <f t="shared" si="114"/>
        <v>0</v>
      </c>
      <c r="AF263" s="78">
        <f t="shared" si="114"/>
        <v>1.9234467402347789E-2</v>
      </c>
      <c r="AG263" s="78">
        <f t="shared" si="114"/>
        <v>5.1052882914285377E-4</v>
      </c>
      <c r="AH263" s="78">
        <f t="shared" si="114"/>
        <v>1.0972240643603113E-2</v>
      </c>
      <c r="AI263" s="79">
        <f>SUM(V263:AC263)</f>
        <v>0.99999999999999989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0.1102087133372467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0.1102087133372467</v>
      </c>
      <c r="J267" s="141"/>
      <c r="K267" s="195" t="s">
        <v>7</v>
      </c>
      <c r="L267" s="144">
        <v>0.1102087133372467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0.1102087133372467</v>
      </c>
      <c r="U267" s="198" t="s">
        <v>7</v>
      </c>
      <c r="V267" s="199">
        <v>0.1102087133372467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0.1102087133372467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2.5042965588173138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2.5042965588173138</v>
      </c>
      <c r="J269" s="141"/>
      <c r="K269" s="161" t="s">
        <v>9</v>
      </c>
      <c r="L269" s="148">
        <v>0</v>
      </c>
      <c r="M269" s="148">
        <v>0</v>
      </c>
      <c r="N269" s="148">
        <v>2.5042965588173138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2.5042965588173138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2.5042965588173138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2.5042965588173138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14.211116393975068</v>
      </c>
      <c r="C271" s="148">
        <v>10.303059385631924</v>
      </c>
      <c r="D271" s="148">
        <v>3.9080570083431443</v>
      </c>
      <c r="E271" s="148">
        <v>0</v>
      </c>
      <c r="F271" s="315"/>
      <c r="G271" s="148">
        <v>0</v>
      </c>
      <c r="H271" s="160">
        <v>0</v>
      </c>
      <c r="I271" s="146">
        <f t="shared" si="115"/>
        <v>28.422232787950136</v>
      </c>
      <c r="J271" s="141"/>
      <c r="K271" s="161" t="s">
        <v>13</v>
      </c>
      <c r="L271" s="148">
        <v>14.211116393975068</v>
      </c>
      <c r="M271" s="148">
        <v>10.303059385631924</v>
      </c>
      <c r="N271" s="148">
        <v>3.9080570083431443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28.422232787950136</v>
      </c>
      <c r="U271" s="207" t="s">
        <v>13</v>
      </c>
      <c r="V271" s="199">
        <v>14.211116393975068</v>
      </c>
      <c r="W271" s="199">
        <v>0</v>
      </c>
      <c r="X271" s="199">
        <v>0</v>
      </c>
      <c r="Y271" s="199">
        <v>10.303059385631924</v>
      </c>
      <c r="Z271" s="199">
        <v>3.9080570083431443</v>
      </c>
      <c r="AA271" s="199">
        <v>0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28.422232787950136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2.9836371232239962</v>
      </c>
      <c r="C272" s="152">
        <v>0</v>
      </c>
      <c r="D272" s="152">
        <v>8.7479670784741508</v>
      </c>
      <c r="E272" s="152">
        <v>0</v>
      </c>
      <c r="F272" s="315"/>
      <c r="G272" s="152">
        <v>0</v>
      </c>
      <c r="H272" s="153">
        <v>0</v>
      </c>
      <c r="I272" s="154">
        <f t="shared" si="115"/>
        <v>11.731604201698147</v>
      </c>
      <c r="J272" s="141"/>
      <c r="K272" s="155" t="s">
        <v>12</v>
      </c>
      <c r="L272" s="156">
        <v>2.9836371232239962</v>
      </c>
      <c r="M272" s="156">
        <v>0</v>
      </c>
      <c r="N272" s="156">
        <v>8.7479670784741508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11.731604201698147</v>
      </c>
      <c r="U272" s="203" t="s">
        <v>53</v>
      </c>
      <c r="V272" s="204">
        <v>2.9836371232239962</v>
      </c>
      <c r="W272" s="204">
        <v>0</v>
      </c>
      <c r="X272" s="204">
        <v>0</v>
      </c>
      <c r="Y272" s="204">
        <v>0</v>
      </c>
      <c r="Z272" s="204">
        <v>8.7479670784741508</v>
      </c>
      <c r="AA272" s="204">
        <v>0</v>
      </c>
      <c r="AB272" s="204">
        <v>0</v>
      </c>
      <c r="AC272" s="205">
        <v>0</v>
      </c>
      <c r="AD272" s="204">
        <v>0</v>
      </c>
      <c r="AE272" s="204">
        <v>0</v>
      </c>
      <c r="AF272" s="204">
        <v>0</v>
      </c>
      <c r="AG272" s="204">
        <v>0</v>
      </c>
      <c r="AH272" s="204">
        <v>0</v>
      </c>
      <c r="AI272" s="206">
        <f t="shared" si="117"/>
        <v>11.731604201698147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52.927346628654099</v>
      </c>
      <c r="F273" s="315"/>
      <c r="G273" s="148">
        <v>0</v>
      </c>
      <c r="H273" s="160">
        <v>0</v>
      </c>
      <c r="I273" s="146">
        <f t="shared" si="115"/>
        <v>52.927346628654099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52.927346628654099</v>
      </c>
      <c r="P273" s="148">
        <v>497.03432463083851</v>
      </c>
      <c r="Q273" s="148">
        <v>0</v>
      </c>
      <c r="R273" s="149">
        <v>0</v>
      </c>
      <c r="S273" s="150">
        <f t="shared" si="116"/>
        <v>549.96167125949262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5.0919161511606106</v>
      </c>
      <c r="AB273" s="199">
        <v>497.03432463083851</v>
      </c>
      <c r="AC273" s="200">
        <v>47.835430477493489</v>
      </c>
      <c r="AD273" s="199">
        <v>0</v>
      </c>
      <c r="AE273" s="199">
        <v>0</v>
      </c>
      <c r="AF273" s="199">
        <v>0</v>
      </c>
      <c r="AG273" s="199">
        <v>0</v>
      </c>
      <c r="AH273" s="199">
        <v>47.835430477493489</v>
      </c>
      <c r="AI273" s="202">
        <f t="shared" si="117"/>
        <v>549.96167125949262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0</v>
      </c>
      <c r="F274" s="315"/>
      <c r="G274" s="152">
        <v>0</v>
      </c>
      <c r="H274" s="153">
        <v>0</v>
      </c>
      <c r="I274" s="154">
        <f t="shared" si="115"/>
        <v>0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0</v>
      </c>
      <c r="P274" s="156">
        <v>0.18442954036977816</v>
      </c>
      <c r="Q274" s="156">
        <v>0</v>
      </c>
      <c r="R274" s="157">
        <v>0</v>
      </c>
      <c r="S274" s="158">
        <f t="shared" si="116"/>
        <v>0.18442954036977816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0.18442954036977816</v>
      </c>
      <c r="AC274" s="205">
        <v>0</v>
      </c>
      <c r="AD274" s="204">
        <v>0</v>
      </c>
      <c r="AE274" s="204">
        <v>0</v>
      </c>
      <c r="AF274" s="204">
        <v>0</v>
      </c>
      <c r="AG274" s="204">
        <v>0</v>
      </c>
      <c r="AH274" s="204">
        <v>0</v>
      </c>
      <c r="AI274" s="206">
        <f t="shared" si="117"/>
        <v>0.18442954036977816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0.31884113674146003</v>
      </c>
      <c r="C276" s="152">
        <v>0</v>
      </c>
      <c r="D276" s="152">
        <v>9.7297972695942239</v>
      </c>
      <c r="E276" s="152">
        <v>0</v>
      </c>
      <c r="F276" s="315"/>
      <c r="G276" s="152">
        <v>0</v>
      </c>
      <c r="H276" s="153">
        <v>0</v>
      </c>
      <c r="I276" s="154">
        <f t="shared" si="115"/>
        <v>10.048638406335684</v>
      </c>
      <c r="J276" s="141"/>
      <c r="K276" s="155" t="s">
        <v>14</v>
      </c>
      <c r="L276" s="156">
        <v>0.31884113674146003</v>
      </c>
      <c r="M276" s="156">
        <v>0</v>
      </c>
      <c r="N276" s="156">
        <v>9.7297972695942239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10.048638406335684</v>
      </c>
      <c r="U276" s="203" t="s">
        <v>14</v>
      </c>
      <c r="V276" s="204">
        <v>0.31884113674146003</v>
      </c>
      <c r="W276" s="204">
        <v>0</v>
      </c>
      <c r="X276" s="204">
        <v>0</v>
      </c>
      <c r="Y276" s="204">
        <v>0</v>
      </c>
      <c r="Z276" s="204">
        <v>9.7297972695942239</v>
      </c>
      <c r="AA276" s="204">
        <v>0</v>
      </c>
      <c r="AB276" s="204">
        <v>0</v>
      </c>
      <c r="AC276" s="205">
        <v>0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</v>
      </c>
      <c r="AI276" s="206">
        <f t="shared" si="117"/>
        <v>10.048638406335684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105.06650534766155</v>
      </c>
      <c r="C277" s="148">
        <v>2150.6003829768633</v>
      </c>
      <c r="D277" s="148">
        <v>220.0998601546242</v>
      </c>
      <c r="E277" s="148">
        <v>0</v>
      </c>
      <c r="F277" s="315"/>
      <c r="G277" s="148">
        <v>0</v>
      </c>
      <c r="H277" s="160">
        <v>0</v>
      </c>
      <c r="I277" s="146">
        <f t="shared" si="115"/>
        <v>2475.7667484791491</v>
      </c>
      <c r="J277" s="141"/>
      <c r="K277" s="161" t="s">
        <v>136</v>
      </c>
      <c r="L277" s="148">
        <v>105.06650534766155</v>
      </c>
      <c r="M277" s="148">
        <v>2150.6003829768633</v>
      </c>
      <c r="N277" s="148">
        <v>220.0998601546242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2475.7667484791491</v>
      </c>
      <c r="U277" s="207" t="s">
        <v>136</v>
      </c>
      <c r="V277" s="199">
        <v>105.06650534766155</v>
      </c>
      <c r="W277" s="199">
        <v>0</v>
      </c>
      <c r="X277" s="199">
        <v>0</v>
      </c>
      <c r="Y277" s="199">
        <v>2150.6003829768633</v>
      </c>
      <c r="Z277" s="199">
        <v>220.0998601546242</v>
      </c>
      <c r="AA277" s="199">
        <v>0</v>
      </c>
      <c r="AB277" s="199">
        <v>0</v>
      </c>
      <c r="AC277" s="200">
        <v>0</v>
      </c>
      <c r="AD277" s="199">
        <v>0</v>
      </c>
      <c r="AE277" s="199">
        <v>0</v>
      </c>
      <c r="AF277" s="199">
        <v>0</v>
      </c>
      <c r="AG277" s="199">
        <v>0</v>
      </c>
      <c r="AH277" s="199">
        <v>0</v>
      </c>
      <c r="AI277" s="202">
        <f t="shared" si="117"/>
        <v>2475.7667484791491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2.5109717156362796</v>
      </c>
      <c r="C278" s="152">
        <v>0.23374237852815555</v>
      </c>
      <c r="D278" s="152">
        <v>234.7283779377789</v>
      </c>
      <c r="E278" s="152">
        <v>851.18964994735279</v>
      </c>
      <c r="F278" s="315"/>
      <c r="G278" s="152">
        <v>38.482350060056106</v>
      </c>
      <c r="H278" s="153">
        <v>0</v>
      </c>
      <c r="I278" s="154">
        <f t="shared" si="115"/>
        <v>1127.1450920393524</v>
      </c>
      <c r="J278" s="141"/>
      <c r="K278" s="155" t="s">
        <v>21</v>
      </c>
      <c r="L278" s="156">
        <v>2.5109717156362796</v>
      </c>
      <c r="M278" s="156">
        <v>0.23374237852815555</v>
      </c>
      <c r="N278" s="156">
        <v>234.7283779377789</v>
      </c>
      <c r="O278" s="156">
        <v>851.18964994735279</v>
      </c>
      <c r="P278" s="156">
        <v>2.2225181728204838E-3</v>
      </c>
      <c r="Q278" s="156">
        <v>38.482350060056106</v>
      </c>
      <c r="R278" s="157">
        <v>0</v>
      </c>
      <c r="S278" s="158">
        <f t="shared" si="116"/>
        <v>1127.1473145575253</v>
      </c>
      <c r="U278" s="203" t="s">
        <v>21</v>
      </c>
      <c r="V278" s="204">
        <v>2.1994926391401961</v>
      </c>
      <c r="W278" s="204">
        <v>0.31147907649608375</v>
      </c>
      <c r="X278" s="204">
        <v>38.482350060056106</v>
      </c>
      <c r="Y278" s="204">
        <v>0.23374237852815555</v>
      </c>
      <c r="Z278" s="204">
        <v>234.7283779377789</v>
      </c>
      <c r="AA278" s="204">
        <v>851.18594709779222</v>
      </c>
      <c r="AB278" s="204">
        <v>2.2225181728204838E-3</v>
      </c>
      <c r="AC278" s="205">
        <v>3.702849560563496E-3</v>
      </c>
      <c r="AD278" s="204">
        <v>0</v>
      </c>
      <c r="AE278" s="204">
        <v>0</v>
      </c>
      <c r="AF278" s="204">
        <v>0</v>
      </c>
      <c r="AG278" s="204">
        <v>0</v>
      </c>
      <c r="AH278" s="204">
        <v>3.702849560563496E-3</v>
      </c>
      <c r="AI278" s="206">
        <f t="shared" si="117"/>
        <v>1127.1473145575251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2.9625809979328435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2.9625809979328435</v>
      </c>
      <c r="J279" s="141"/>
      <c r="K279" s="161" t="s">
        <v>20</v>
      </c>
      <c r="L279" s="148">
        <v>2.9625809979328435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2.9625809979328435</v>
      </c>
      <c r="U279" s="207" t="s">
        <v>20</v>
      </c>
      <c r="V279" s="199">
        <v>2.9625809979328435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2.9625809979328435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0</v>
      </c>
      <c r="C281" s="148">
        <v>0</v>
      </c>
      <c r="D281" s="148">
        <v>0</v>
      </c>
      <c r="E281" s="148">
        <v>4.3769875533650051</v>
      </c>
      <c r="F281" s="315"/>
      <c r="G281" s="148">
        <v>0</v>
      </c>
      <c r="H281" s="160">
        <v>0</v>
      </c>
      <c r="I281" s="146">
        <f t="shared" si="115"/>
        <v>4.3769875533650051</v>
      </c>
      <c r="J281" s="141"/>
      <c r="K281" s="161" t="s">
        <v>18</v>
      </c>
      <c r="L281" s="148">
        <v>0</v>
      </c>
      <c r="M281" s="148">
        <v>0</v>
      </c>
      <c r="N281" s="148">
        <v>0</v>
      </c>
      <c r="O281" s="148">
        <v>4.3769875533650051</v>
      </c>
      <c r="P281" s="148">
        <v>30.694116946007902</v>
      </c>
      <c r="Q281" s="148">
        <v>0</v>
      </c>
      <c r="R281" s="149">
        <v>0</v>
      </c>
      <c r="S281" s="150">
        <f t="shared" si="116"/>
        <v>35.071104499372908</v>
      </c>
      <c r="U281" s="207" t="s">
        <v>18</v>
      </c>
      <c r="V281" s="199">
        <v>0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30.694116946007902</v>
      </c>
      <c r="AC281" s="200">
        <v>4.3769875533650051</v>
      </c>
      <c r="AD281" s="199">
        <v>0</v>
      </c>
      <c r="AE281" s="199">
        <v>0</v>
      </c>
      <c r="AF281" s="199">
        <v>0</v>
      </c>
      <c r="AG281" s="199">
        <v>0</v>
      </c>
      <c r="AH281" s="199">
        <v>4.3769875533650051</v>
      </c>
      <c r="AI281" s="202">
        <f t="shared" si="117"/>
        <v>35.071104499372908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128.16386142850843</v>
      </c>
      <c r="C288" s="187">
        <f t="shared" ref="C288:I288" si="119">SUM(C267:C283)</f>
        <v>2161.1371847410232</v>
      </c>
      <c r="D288" s="187">
        <f t="shared" si="119"/>
        <v>479.71835600763194</v>
      </c>
      <c r="E288" s="187">
        <f t="shared" si="119"/>
        <v>908.49398412937182</v>
      </c>
      <c r="F288" s="187">
        <f t="shared" si="119"/>
        <v>0</v>
      </c>
      <c r="G288" s="187">
        <f t="shared" si="119"/>
        <v>38.482350060056106</v>
      </c>
      <c r="H288" s="189">
        <f t="shared" si="119"/>
        <v>0</v>
      </c>
      <c r="I288" s="146">
        <f t="shared" si="119"/>
        <v>3715.9957363665917</v>
      </c>
      <c r="J288" s="141"/>
      <c r="K288" s="188" t="s">
        <v>22</v>
      </c>
      <c r="L288" s="187">
        <f>SUM(L267:L283)</f>
        <v>128.16386142850843</v>
      </c>
      <c r="M288" s="187">
        <f t="shared" ref="M288:S288" si="120">SUM(M267:M283)</f>
        <v>2161.1371847410232</v>
      </c>
      <c r="N288" s="187">
        <f t="shared" si="120"/>
        <v>479.71835600763194</v>
      </c>
      <c r="O288" s="187">
        <f t="shared" si="120"/>
        <v>908.49398412937182</v>
      </c>
      <c r="P288" s="187">
        <f t="shared" si="120"/>
        <v>527.91509363538898</v>
      </c>
      <c r="Q288" s="187">
        <f t="shared" si="120"/>
        <v>38.482350060056106</v>
      </c>
      <c r="R288" s="189">
        <f t="shared" si="120"/>
        <v>0</v>
      </c>
      <c r="S288" s="190">
        <f t="shared" si="120"/>
        <v>4243.9108300019807</v>
      </c>
      <c r="T288" s="133" t="str">
        <f>IF(ABS(S288-AI288)&gt;0.01,S288-AI288,"")</f>
        <v/>
      </c>
      <c r="U288" s="216" t="s">
        <v>59</v>
      </c>
      <c r="V288" s="217">
        <f>SUM(V267:V283)</f>
        <v>127.85238235201236</v>
      </c>
      <c r="W288" s="217">
        <f t="shared" ref="W288:AH288" si="121">SUM(W267:W283)</f>
        <v>0.31147907649608375</v>
      </c>
      <c r="X288" s="217">
        <f t="shared" si="121"/>
        <v>38.482350060056106</v>
      </c>
      <c r="Y288" s="217">
        <f t="shared" si="121"/>
        <v>2161.1371847410232</v>
      </c>
      <c r="Z288" s="217">
        <f t="shared" si="121"/>
        <v>479.71835600763194</v>
      </c>
      <c r="AA288" s="217">
        <f t="shared" si="121"/>
        <v>856.27786324895283</v>
      </c>
      <c r="AB288" s="217">
        <f t="shared" si="121"/>
        <v>527.91509363538898</v>
      </c>
      <c r="AC288" s="217">
        <f t="shared" si="121"/>
        <v>52.216120880419055</v>
      </c>
      <c r="AD288" s="218">
        <f t="shared" si="121"/>
        <v>0</v>
      </c>
      <c r="AE288" s="218">
        <f t="shared" si="121"/>
        <v>0</v>
      </c>
      <c r="AF288" s="218">
        <f t="shared" si="121"/>
        <v>0</v>
      </c>
      <c r="AG288" s="218">
        <f t="shared" si="121"/>
        <v>0</v>
      </c>
      <c r="AH288" s="218">
        <f t="shared" si="121"/>
        <v>52.216120880419055</v>
      </c>
      <c r="AI288" s="219">
        <f>SUM(V288:AC288)</f>
        <v>4243.9108300019807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3.4489776232580899E-2</v>
      </c>
      <c r="C289" s="125">
        <f t="shared" ref="C289:H289" si="122">IF($I288=0,"-",C288/$I288)</f>
        <v>0.58157687415813064</v>
      </c>
      <c r="D289" s="125">
        <f t="shared" si="122"/>
        <v>0.12909550764896427</v>
      </c>
      <c r="E289" s="125">
        <f t="shared" si="122"/>
        <v>0.24448197699432095</v>
      </c>
      <c r="F289" s="125">
        <f t="shared" si="122"/>
        <v>0</v>
      </c>
      <c r="G289" s="125">
        <f t="shared" si="122"/>
        <v>1.0355864966003214E-2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3.0199470856565713E-2</v>
      </c>
      <c r="M289" s="102">
        <f t="shared" si="123"/>
        <v>0.50923246771893527</v>
      </c>
      <c r="N289" s="102">
        <f t="shared" si="123"/>
        <v>0.11303686039214167</v>
      </c>
      <c r="O289" s="102">
        <f t="shared" si="123"/>
        <v>0.21406999829186982</v>
      </c>
      <c r="P289" s="102">
        <f t="shared" si="123"/>
        <v>0.12439354048236273</v>
      </c>
      <c r="Q289" s="102">
        <f t="shared" si="123"/>
        <v>9.0676622581248121E-3</v>
      </c>
      <c r="R289" s="103">
        <f t="shared" si="123"/>
        <v>0</v>
      </c>
      <c r="S289" s="104">
        <f>SUM(L289:R289)</f>
        <v>1</v>
      </c>
      <c r="U289" s="77" t="s">
        <v>108</v>
      </c>
      <c r="V289" s="78">
        <f>+V288/$AI288</f>
        <v>3.0126076506643444E-2</v>
      </c>
      <c r="W289" s="78">
        <f t="shared" ref="W289:AH289" si="124">+W288/$AI288</f>
        <v>7.3394349922271669E-5</v>
      </c>
      <c r="X289" s="78">
        <f t="shared" si="124"/>
        <v>9.0676622581248121E-3</v>
      </c>
      <c r="Y289" s="78">
        <f t="shared" si="124"/>
        <v>0.50923246771893527</v>
      </c>
      <c r="Z289" s="78">
        <f t="shared" si="124"/>
        <v>0.11303686039214167</v>
      </c>
      <c r="AA289" s="78">
        <f t="shared" si="124"/>
        <v>0.20176622402044042</v>
      </c>
      <c r="AB289" s="78">
        <f t="shared" si="124"/>
        <v>0.12439354048236273</v>
      </c>
      <c r="AC289" s="78">
        <f t="shared" si="124"/>
        <v>1.2303774271429422E-2</v>
      </c>
      <c r="AD289" s="78">
        <f t="shared" si="124"/>
        <v>0</v>
      </c>
      <c r="AE289" s="78">
        <f t="shared" si="124"/>
        <v>0</v>
      </c>
      <c r="AF289" s="78">
        <f t="shared" si="124"/>
        <v>0</v>
      </c>
      <c r="AG289" s="78">
        <f t="shared" si="124"/>
        <v>0</v>
      </c>
      <c r="AH289" s="78">
        <f t="shared" si="124"/>
        <v>1.2303774271429422E-2</v>
      </c>
      <c r="AI289" s="79">
        <f>SUM(V289:AC289)</f>
        <v>1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26.193479031963292</v>
      </c>
      <c r="C297" s="148">
        <v>79.101462844493113</v>
      </c>
      <c r="D297" s="148">
        <v>10.450395815922928</v>
      </c>
      <c r="E297" s="148">
        <v>0</v>
      </c>
      <c r="F297" s="315"/>
      <c r="G297" s="148">
        <v>0</v>
      </c>
      <c r="H297" s="160">
        <v>0</v>
      </c>
      <c r="I297" s="146">
        <f t="shared" si="125"/>
        <v>115.74533769237934</v>
      </c>
      <c r="J297" s="141"/>
      <c r="K297" s="161" t="s">
        <v>13</v>
      </c>
      <c r="L297" s="148">
        <v>26.193479031963292</v>
      </c>
      <c r="M297" s="148">
        <v>79.101462844493113</v>
      </c>
      <c r="N297" s="148">
        <v>10.450395815922928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115.74533769237934</v>
      </c>
      <c r="U297" s="207" t="s">
        <v>13</v>
      </c>
      <c r="V297" s="199">
        <v>23.898836298661259</v>
      </c>
      <c r="W297" s="199">
        <v>0</v>
      </c>
      <c r="X297" s="199">
        <v>0</v>
      </c>
      <c r="Y297" s="199">
        <v>79.101462844493113</v>
      </c>
      <c r="Z297" s="199">
        <v>10.450395815922928</v>
      </c>
      <c r="AA297" s="199">
        <v>0</v>
      </c>
      <c r="AB297" s="199">
        <v>0</v>
      </c>
      <c r="AC297" s="200">
        <v>2.2946427333020321</v>
      </c>
      <c r="AD297" s="201">
        <v>2.2946427333020321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115.74533769237932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1.7238419206523694</v>
      </c>
      <c r="C298" s="152">
        <v>4.7601543945287075</v>
      </c>
      <c r="D298" s="152">
        <v>15.651701075014117</v>
      </c>
      <c r="E298" s="152">
        <v>0</v>
      </c>
      <c r="F298" s="315"/>
      <c r="G298" s="152">
        <v>0</v>
      </c>
      <c r="H298" s="153">
        <v>0</v>
      </c>
      <c r="I298" s="154">
        <f t="shared" si="125"/>
        <v>22.135697390195194</v>
      </c>
      <c r="J298" s="141"/>
      <c r="K298" s="155" t="s">
        <v>12</v>
      </c>
      <c r="L298" s="156">
        <v>1.7238419206523694</v>
      </c>
      <c r="M298" s="156">
        <v>4.7601543945287075</v>
      </c>
      <c r="N298" s="156">
        <v>15.651701075014117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22.135697390195194</v>
      </c>
      <c r="U298" s="203" t="s">
        <v>53</v>
      </c>
      <c r="V298" s="204">
        <v>1.7238419206523694</v>
      </c>
      <c r="W298" s="204">
        <v>0</v>
      </c>
      <c r="X298" s="204">
        <v>0</v>
      </c>
      <c r="Y298" s="204">
        <v>4.7601543945287075</v>
      </c>
      <c r="Z298" s="204">
        <v>15.651701075014117</v>
      </c>
      <c r="AA298" s="204">
        <v>0</v>
      </c>
      <c r="AB298" s="204">
        <v>0</v>
      </c>
      <c r="AC298" s="205">
        <v>0</v>
      </c>
      <c r="AD298" s="204">
        <v>0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22.135697390195194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0.29475420376300576</v>
      </c>
      <c r="F299" s="315"/>
      <c r="G299" s="148">
        <v>0</v>
      </c>
      <c r="H299" s="160">
        <v>0</v>
      </c>
      <c r="I299" s="146">
        <f t="shared" si="125"/>
        <v>0.29475420376300576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0.29475420376300576</v>
      </c>
      <c r="P299" s="148">
        <v>184.61267814920083</v>
      </c>
      <c r="Q299" s="148">
        <v>0</v>
      </c>
      <c r="R299" s="149">
        <v>0</v>
      </c>
      <c r="S299" s="150">
        <f t="shared" si="126"/>
        <v>184.90743235296384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4.7172416772231821E-4</v>
      </c>
      <c r="AB299" s="199">
        <v>184.61267814920083</v>
      </c>
      <c r="AC299" s="200">
        <v>0.29428247959528342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0.29428247959528342</v>
      </c>
      <c r="AI299" s="202">
        <f t="shared" si="127"/>
        <v>184.90743235296384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0.64121662305940452</v>
      </c>
      <c r="Q300" s="156">
        <v>0</v>
      </c>
      <c r="R300" s="157">
        <v>0</v>
      </c>
      <c r="S300" s="158">
        <f t="shared" si="126"/>
        <v>0.64121662305940452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0.64121662305940452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0.64121662305940452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8.8104043647463964E-2</v>
      </c>
      <c r="C302" s="152">
        <v>2.5550172657764585</v>
      </c>
      <c r="D302" s="152">
        <v>17.18028851125549</v>
      </c>
      <c r="E302" s="152">
        <v>6.6078032735598029</v>
      </c>
      <c r="F302" s="315"/>
      <c r="G302" s="152">
        <v>0</v>
      </c>
      <c r="H302" s="153">
        <v>0</v>
      </c>
      <c r="I302" s="154">
        <f t="shared" si="125"/>
        <v>26.431213094239215</v>
      </c>
      <c r="J302" s="141"/>
      <c r="K302" s="155" t="s">
        <v>14</v>
      </c>
      <c r="L302" s="156">
        <v>8.8104043647463964E-2</v>
      </c>
      <c r="M302" s="156">
        <v>2.5550172657764585</v>
      </c>
      <c r="N302" s="156">
        <v>17.18028851125549</v>
      </c>
      <c r="O302" s="156">
        <v>6.6078032735598029</v>
      </c>
      <c r="P302" s="156">
        <v>5.2659266666666582</v>
      </c>
      <c r="Q302" s="156">
        <v>0</v>
      </c>
      <c r="R302" s="157">
        <v>0</v>
      </c>
      <c r="S302" s="158">
        <f t="shared" si="126"/>
        <v>31.697139760905873</v>
      </c>
      <c r="U302" s="203" t="s">
        <v>14</v>
      </c>
      <c r="V302" s="204">
        <v>8.8104043647463964E-2</v>
      </c>
      <c r="W302" s="204">
        <v>0</v>
      </c>
      <c r="X302" s="204">
        <v>0</v>
      </c>
      <c r="Y302" s="204">
        <v>2.5550172657764585</v>
      </c>
      <c r="Z302" s="204">
        <v>17.18028851125549</v>
      </c>
      <c r="AA302" s="204">
        <v>1.2334566110644976</v>
      </c>
      <c r="AB302" s="204">
        <v>5.2659266666666582</v>
      </c>
      <c r="AC302" s="205">
        <v>5.3743466624953049</v>
      </c>
      <c r="AD302" s="204">
        <v>0</v>
      </c>
      <c r="AE302" s="204">
        <v>0</v>
      </c>
      <c r="AF302" s="204">
        <v>0</v>
      </c>
      <c r="AG302" s="204">
        <v>0</v>
      </c>
      <c r="AH302" s="204">
        <v>5.3743466624953049</v>
      </c>
      <c r="AI302" s="206">
        <f t="shared" si="127"/>
        <v>31.697139760905873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60.92924477095886</v>
      </c>
      <c r="C303" s="148">
        <v>663.84214252556865</v>
      </c>
      <c r="D303" s="148">
        <v>267.78520203747036</v>
      </c>
      <c r="E303" s="148">
        <v>2.4280659519091912</v>
      </c>
      <c r="F303" s="315"/>
      <c r="G303" s="148">
        <v>0</v>
      </c>
      <c r="H303" s="160">
        <v>0</v>
      </c>
      <c r="I303" s="146">
        <f t="shared" si="125"/>
        <v>994.98465528590702</v>
      </c>
      <c r="J303" s="141"/>
      <c r="K303" s="161" t="s">
        <v>136</v>
      </c>
      <c r="L303" s="148">
        <v>60.92924477095886</v>
      </c>
      <c r="M303" s="148">
        <v>663.84214252556865</v>
      </c>
      <c r="N303" s="148">
        <v>267.78520203747036</v>
      </c>
      <c r="O303" s="148">
        <v>2.4280659519091912</v>
      </c>
      <c r="P303" s="148">
        <v>2.1559869718658278</v>
      </c>
      <c r="Q303" s="148">
        <v>0</v>
      </c>
      <c r="R303" s="149">
        <v>0</v>
      </c>
      <c r="S303" s="150">
        <f t="shared" si="126"/>
        <v>997.14064225777281</v>
      </c>
      <c r="U303" s="207" t="s">
        <v>136</v>
      </c>
      <c r="V303" s="199">
        <v>60.000577403188828</v>
      </c>
      <c r="W303" s="199">
        <v>0.29074310080132709</v>
      </c>
      <c r="X303" s="199">
        <v>0</v>
      </c>
      <c r="Y303" s="199">
        <v>663.84214252556865</v>
      </c>
      <c r="Z303" s="199">
        <v>267.78520203747036</v>
      </c>
      <c r="AA303" s="199">
        <v>0.12240197479569669</v>
      </c>
      <c r="AB303" s="199">
        <v>2.1559869718658278</v>
      </c>
      <c r="AC303" s="200">
        <v>2.9435882440821972</v>
      </c>
      <c r="AD303" s="199">
        <v>0.63792426696870275</v>
      </c>
      <c r="AE303" s="199">
        <v>0</v>
      </c>
      <c r="AF303" s="199">
        <v>0</v>
      </c>
      <c r="AG303" s="199">
        <v>0</v>
      </c>
      <c r="AH303" s="199">
        <v>2.3056639771134946</v>
      </c>
      <c r="AI303" s="202">
        <f t="shared" si="127"/>
        <v>997.14064225777292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56.686581010880502</v>
      </c>
      <c r="C304" s="152">
        <v>33.843519878628115</v>
      </c>
      <c r="D304" s="152">
        <v>72.201204975837257</v>
      </c>
      <c r="E304" s="152">
        <v>653.18643657391056</v>
      </c>
      <c r="F304" s="315"/>
      <c r="G304" s="152">
        <v>63.165958151770866</v>
      </c>
      <c r="H304" s="153">
        <v>0</v>
      </c>
      <c r="I304" s="154">
        <f t="shared" si="125"/>
        <v>879.08370059102731</v>
      </c>
      <c r="J304" s="141"/>
      <c r="K304" s="155" t="s">
        <v>21</v>
      </c>
      <c r="L304" s="156">
        <v>56.686581010880502</v>
      </c>
      <c r="M304" s="156">
        <v>33.843519878628115</v>
      </c>
      <c r="N304" s="156">
        <v>72.201204975837257</v>
      </c>
      <c r="O304" s="156">
        <v>653.18643657391056</v>
      </c>
      <c r="P304" s="156">
        <v>12.409837936081891</v>
      </c>
      <c r="Q304" s="156">
        <v>63.165958151770866</v>
      </c>
      <c r="R304" s="157">
        <v>0</v>
      </c>
      <c r="S304" s="158">
        <f t="shared" si="126"/>
        <v>891.49353852710919</v>
      </c>
      <c r="U304" s="203" t="s">
        <v>21</v>
      </c>
      <c r="V304" s="204">
        <v>5.4533231599348522</v>
      </c>
      <c r="W304" s="204">
        <v>50.286948214262821</v>
      </c>
      <c r="X304" s="204">
        <v>63.165958151770866</v>
      </c>
      <c r="Y304" s="204">
        <v>33.843519878628115</v>
      </c>
      <c r="Z304" s="204">
        <v>53.968172033513554</v>
      </c>
      <c r="AA304" s="204">
        <v>608.12707510568089</v>
      </c>
      <c r="AB304" s="204">
        <v>12.409837936081891</v>
      </c>
      <c r="AC304" s="205">
        <v>64.238704047236169</v>
      </c>
      <c r="AD304" s="204">
        <v>0.94630963668282475</v>
      </c>
      <c r="AE304" s="204">
        <v>36.250136789722418</v>
      </c>
      <c r="AF304" s="204">
        <v>0</v>
      </c>
      <c r="AG304" s="204">
        <v>18.233032942323703</v>
      </c>
      <c r="AH304" s="204">
        <v>8.8092246785072135</v>
      </c>
      <c r="AI304" s="206">
        <f t="shared" si="127"/>
        <v>891.49353852710919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7.9652997851996368</v>
      </c>
      <c r="C305" s="148">
        <v>0</v>
      </c>
      <c r="D305" s="148">
        <v>427.30579878786631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435.27109857306596</v>
      </c>
      <c r="J305" s="141"/>
      <c r="K305" s="161" t="s">
        <v>20</v>
      </c>
      <c r="L305" s="148">
        <v>7.9652997851996368</v>
      </c>
      <c r="M305" s="148">
        <v>0</v>
      </c>
      <c r="N305" s="148">
        <v>427.30579878786631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435.27109857306596</v>
      </c>
      <c r="U305" s="207" t="s">
        <v>20</v>
      </c>
      <c r="V305" s="199">
        <v>7.762823112210679</v>
      </c>
      <c r="W305" s="199">
        <v>0</v>
      </c>
      <c r="X305" s="199">
        <v>0</v>
      </c>
      <c r="Y305" s="199">
        <v>0</v>
      </c>
      <c r="Z305" s="199">
        <v>375.93625935331789</v>
      </c>
      <c r="AA305" s="199">
        <v>0</v>
      </c>
      <c r="AB305" s="199">
        <v>0</v>
      </c>
      <c r="AC305" s="200">
        <v>51.572016107537479</v>
      </c>
      <c r="AD305" s="199">
        <v>0.20247667298895788</v>
      </c>
      <c r="AE305" s="199">
        <v>0</v>
      </c>
      <c r="AF305" s="199">
        <v>0</v>
      </c>
      <c r="AG305" s="199">
        <v>51.369539434548415</v>
      </c>
      <c r="AH305" s="199">
        <v>0</v>
      </c>
      <c r="AI305" s="202">
        <f t="shared" si="127"/>
        <v>435.27109857306607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0</v>
      </c>
      <c r="C306" s="152">
        <v>4.0031497791253434E-3</v>
      </c>
      <c r="D306" s="152">
        <v>0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4.0031497791253434E-3</v>
      </c>
      <c r="J306" s="141"/>
      <c r="K306" s="155" t="s">
        <v>56</v>
      </c>
      <c r="L306" s="156">
        <v>0</v>
      </c>
      <c r="M306" s="156">
        <v>4.0031497791253434E-3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4.0031497791253434E-3</v>
      </c>
      <c r="U306" s="203" t="s">
        <v>56</v>
      </c>
      <c r="V306" s="204">
        <v>0</v>
      </c>
      <c r="W306" s="204">
        <v>0</v>
      </c>
      <c r="X306" s="204">
        <v>0</v>
      </c>
      <c r="Y306" s="204">
        <v>4.0031497791253434E-3</v>
      </c>
      <c r="Z306" s="204">
        <v>0</v>
      </c>
      <c r="AA306" s="204">
        <v>0</v>
      </c>
      <c r="AB306" s="204">
        <v>0</v>
      </c>
      <c r="AC306" s="205">
        <v>0</v>
      </c>
      <c r="AD306" s="204">
        <v>0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4.0031497791253434E-3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86.889002558004492</v>
      </c>
      <c r="C307" s="148">
        <v>43.825296571979436</v>
      </c>
      <c r="D307" s="148">
        <v>2.1780156306706044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132.89231476065456</v>
      </c>
      <c r="J307" s="141"/>
      <c r="K307" s="161" t="s">
        <v>18</v>
      </c>
      <c r="L307" s="148">
        <v>86.889002558004492</v>
      </c>
      <c r="M307" s="148">
        <v>43.825296571979436</v>
      </c>
      <c r="N307" s="148">
        <v>2.1780156306706044</v>
      </c>
      <c r="O307" s="148">
        <v>0</v>
      </c>
      <c r="P307" s="148">
        <v>11.095580447359003</v>
      </c>
      <c r="Q307" s="148">
        <v>0</v>
      </c>
      <c r="R307" s="149">
        <v>0</v>
      </c>
      <c r="S307" s="150">
        <f t="shared" si="126"/>
        <v>143.98789520801355</v>
      </c>
      <c r="U307" s="207" t="s">
        <v>18</v>
      </c>
      <c r="V307" s="199">
        <v>86.889002558004492</v>
      </c>
      <c r="W307" s="199">
        <v>0</v>
      </c>
      <c r="X307" s="199">
        <v>0</v>
      </c>
      <c r="Y307" s="199">
        <v>43.825296571979436</v>
      </c>
      <c r="Z307" s="199">
        <v>2.1780156306706044</v>
      </c>
      <c r="AA307" s="199">
        <v>0</v>
      </c>
      <c r="AB307" s="199">
        <v>11.095580447359003</v>
      </c>
      <c r="AC307" s="200">
        <v>0</v>
      </c>
      <c r="AD307" s="199">
        <v>0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143.98789520801355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6.4105316714255299E-4</v>
      </c>
      <c r="C308" s="152">
        <v>3.2333603035291085E-4</v>
      </c>
      <c r="D308" s="152">
        <v>1.6069051053904077E-5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9.8045824854936796E-4</v>
      </c>
      <c r="J308" s="141"/>
      <c r="K308" s="155" t="s">
        <v>17</v>
      </c>
      <c r="L308" s="156">
        <v>6.4105316714255299E-4</v>
      </c>
      <c r="M308" s="156">
        <v>3.2333603035291085E-4</v>
      </c>
      <c r="N308" s="156">
        <v>1.6069051053904077E-5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9.8045824854936796E-4</v>
      </c>
      <c r="U308" s="203" t="s">
        <v>57</v>
      </c>
      <c r="V308" s="204">
        <v>6.4105316714255299E-4</v>
      </c>
      <c r="W308" s="204">
        <v>0</v>
      </c>
      <c r="X308" s="204">
        <v>0</v>
      </c>
      <c r="Y308" s="204">
        <v>3.2333603035291085E-4</v>
      </c>
      <c r="Z308" s="204">
        <v>1.6069051053904077E-5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9.8045824854936796E-4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0.17101896985140561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0.17101896985140561</v>
      </c>
      <c r="J309" s="141"/>
      <c r="K309" s="163" t="s">
        <v>60</v>
      </c>
      <c r="L309" s="148">
        <v>0.17101896985140561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0.17101896985140561</v>
      </c>
      <c r="U309" s="208" t="s">
        <v>58</v>
      </c>
      <c r="V309" s="199">
        <v>0.14543948200716322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2.5579487844242375E-2</v>
      </c>
      <c r="AD309" s="201">
        <v>2.5579487844242375E-2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0.17101896985140561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0.17101896985140561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0.17101896985140561</v>
      </c>
      <c r="J310" s="141"/>
      <c r="K310" s="168" t="s">
        <v>19</v>
      </c>
      <c r="L310" s="169">
        <v>0.17101896985140561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0.17101896985140561</v>
      </c>
      <c r="U310" s="209" t="s">
        <v>62</v>
      </c>
      <c r="V310" s="210">
        <v>0.14543948200716322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2.5579487844242375E-2</v>
      </c>
      <c r="AD310" s="210">
        <v>2.5579487844242375E-2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0.17101896985140561</v>
      </c>
      <c r="AJ310" s="133" t="str">
        <f t="shared" si="128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240.64721314432518</v>
      </c>
      <c r="C314" s="187">
        <f t="shared" ref="C314:I314" si="129">SUM(C293:C309)</f>
        <v>827.93191996678388</v>
      </c>
      <c r="D314" s="187">
        <f t="shared" si="129"/>
        <v>812.7526229030882</v>
      </c>
      <c r="E314" s="187">
        <f t="shared" si="129"/>
        <v>662.51706000314255</v>
      </c>
      <c r="F314" s="187">
        <f t="shared" si="129"/>
        <v>0</v>
      </c>
      <c r="G314" s="187">
        <f t="shared" si="129"/>
        <v>63.165958151770866</v>
      </c>
      <c r="H314" s="189">
        <f t="shared" si="129"/>
        <v>0</v>
      </c>
      <c r="I314" s="146">
        <f t="shared" si="129"/>
        <v>2607.0147741691112</v>
      </c>
      <c r="J314" s="141"/>
      <c r="K314" s="188" t="s">
        <v>22</v>
      </c>
      <c r="L314" s="187">
        <f>SUM(L293:L309)</f>
        <v>240.64721314432518</v>
      </c>
      <c r="M314" s="187">
        <f t="shared" ref="M314:S314" si="130">SUM(M293:M309)</f>
        <v>827.93191996678388</v>
      </c>
      <c r="N314" s="187">
        <f t="shared" si="130"/>
        <v>812.7526229030882</v>
      </c>
      <c r="O314" s="187">
        <f t="shared" si="130"/>
        <v>662.51706000314255</v>
      </c>
      <c r="P314" s="187">
        <f t="shared" si="130"/>
        <v>216.1812267942336</v>
      </c>
      <c r="Q314" s="187">
        <f t="shared" si="130"/>
        <v>63.165958151770866</v>
      </c>
      <c r="R314" s="189">
        <f t="shared" si="130"/>
        <v>0</v>
      </c>
      <c r="S314" s="190">
        <f t="shared" si="130"/>
        <v>2823.1960009633444</v>
      </c>
      <c r="T314" s="133" t="str">
        <f>IF(ABS(S314-AI314)&gt;0.01,S314-AI314,"")</f>
        <v/>
      </c>
      <c r="U314" s="216" t="s">
        <v>59</v>
      </c>
      <c r="V314" s="217">
        <f>SUM(V293:V309)</f>
        <v>185.96258903147424</v>
      </c>
      <c r="W314" s="217">
        <f t="shared" ref="W314:AH314" si="131">SUM(W293:W309)</f>
        <v>50.577691315064151</v>
      </c>
      <c r="X314" s="217">
        <f t="shared" si="131"/>
        <v>63.165958151770866</v>
      </c>
      <c r="Y314" s="217">
        <f t="shared" si="131"/>
        <v>827.93191996678388</v>
      </c>
      <c r="Z314" s="217">
        <f t="shared" si="131"/>
        <v>743.15005052621609</v>
      </c>
      <c r="AA314" s="217">
        <f t="shared" si="131"/>
        <v>609.48340541570883</v>
      </c>
      <c r="AB314" s="217">
        <f t="shared" si="131"/>
        <v>216.1812267942336</v>
      </c>
      <c r="AC314" s="217">
        <f t="shared" si="131"/>
        <v>126.7431597620927</v>
      </c>
      <c r="AD314" s="218">
        <f t="shared" si="131"/>
        <v>4.1069327977867598</v>
      </c>
      <c r="AE314" s="218">
        <f t="shared" si="131"/>
        <v>36.250136789722418</v>
      </c>
      <c r="AF314" s="218">
        <f t="shared" si="131"/>
        <v>0</v>
      </c>
      <c r="AG314" s="218">
        <f t="shared" si="131"/>
        <v>69.602572376872118</v>
      </c>
      <c r="AH314" s="218">
        <f t="shared" si="131"/>
        <v>16.783517797711298</v>
      </c>
      <c r="AI314" s="219">
        <f>SUM(V314:AC314)</f>
        <v>2823.1960009633444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9.2307575518448107E-2</v>
      </c>
      <c r="C315" s="125">
        <f t="shared" ref="C315:H315" si="132">IF($I314=0,"-",C314/$I314)</f>
        <v>0.31757853011425924</v>
      </c>
      <c r="D315" s="125">
        <f t="shared" si="132"/>
        <v>0.31175604793498835</v>
      </c>
      <c r="E315" s="125">
        <f t="shared" si="132"/>
        <v>0.2541286173624755</v>
      </c>
      <c r="F315" s="125">
        <f t="shared" si="132"/>
        <v>0</v>
      </c>
      <c r="G315" s="125">
        <f t="shared" si="132"/>
        <v>2.4229229069828599E-2</v>
      </c>
      <c r="H315" s="126">
        <f t="shared" si="132"/>
        <v>0</v>
      </c>
      <c r="I315" s="127">
        <f>SUM(B315:H315)</f>
        <v>0.99999999999999978</v>
      </c>
      <c r="J315" s="133"/>
      <c r="K315" s="49" t="s">
        <v>108</v>
      </c>
      <c r="L315" s="102">
        <f t="shared" ref="L315:R315" si="133">IF($S314=0,"-",L314/$S314)</f>
        <v>8.5239286631962632E-2</v>
      </c>
      <c r="M315" s="102">
        <f t="shared" si="133"/>
        <v>0.29326051740094311</v>
      </c>
      <c r="N315" s="102">
        <f t="shared" si="133"/>
        <v>0.28788388146829225</v>
      </c>
      <c r="O315" s="102">
        <f t="shared" si="133"/>
        <v>0.23466916918877587</v>
      </c>
      <c r="P315" s="102">
        <f t="shared" si="133"/>
        <v>7.6573226485326273E-2</v>
      </c>
      <c r="Q315" s="102">
        <f t="shared" si="133"/>
        <v>2.2373918824699763E-2</v>
      </c>
      <c r="R315" s="103">
        <f t="shared" si="133"/>
        <v>0</v>
      </c>
      <c r="S315" s="104">
        <f>SUM(L315:R315)</f>
        <v>0.99999999999999989</v>
      </c>
      <c r="U315" s="77" t="s">
        <v>108</v>
      </c>
      <c r="V315" s="78">
        <f>+V314/$AI314</f>
        <v>6.5869528352979809E-2</v>
      </c>
      <c r="W315" s="78">
        <f t="shared" ref="W315:AH315" si="134">+W314/$AI314</f>
        <v>1.7915047803200978E-2</v>
      </c>
      <c r="X315" s="78">
        <f t="shared" si="134"/>
        <v>2.2373918824699763E-2</v>
      </c>
      <c r="Y315" s="78">
        <f t="shared" si="134"/>
        <v>0.29326051740094311</v>
      </c>
      <c r="Z315" s="78">
        <f t="shared" si="134"/>
        <v>0.26323005922105119</v>
      </c>
      <c r="AA315" s="78">
        <f t="shared" si="134"/>
        <v>0.21588419833682748</v>
      </c>
      <c r="AB315" s="78">
        <f t="shared" si="134"/>
        <v>7.6573226485326273E-2</v>
      </c>
      <c r="AC315" s="78">
        <f t="shared" si="134"/>
        <v>4.4893503574971343E-2</v>
      </c>
      <c r="AD315" s="78">
        <f t="shared" si="134"/>
        <v>1.4547104757818346E-3</v>
      </c>
      <c r="AE315" s="78">
        <f t="shared" si="134"/>
        <v>1.2840106311199426E-2</v>
      </c>
      <c r="AF315" s="78">
        <f t="shared" si="134"/>
        <v>0</v>
      </c>
      <c r="AG315" s="78">
        <f t="shared" si="134"/>
        <v>2.4653822247241067E-2</v>
      </c>
      <c r="AH315" s="78">
        <f t="shared" si="134"/>
        <v>5.9448645407489762E-3</v>
      </c>
      <c r="AI315" s="79">
        <f>SUM(V315:AC315)</f>
        <v>0.99999999999999989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3736.7053199159955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3736.7053199159955</v>
      </c>
      <c r="J319" s="141"/>
      <c r="K319" s="195" t="s">
        <v>7</v>
      </c>
      <c r="L319" s="144">
        <v>0</v>
      </c>
      <c r="M319" s="144">
        <v>3736.7053199159955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3736.7053199159955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3736.7053199159955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3736.7053199159955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4.8423930884637176</v>
      </c>
      <c r="C323" s="148">
        <v>28.612870874707756</v>
      </c>
      <c r="D323" s="148">
        <v>0.32692440354890701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33.782188366720383</v>
      </c>
      <c r="J323" s="141"/>
      <c r="K323" s="161" t="s">
        <v>13</v>
      </c>
      <c r="L323" s="148">
        <v>4.8423930884637176</v>
      </c>
      <c r="M323" s="148">
        <v>28.612870874707756</v>
      </c>
      <c r="N323" s="148">
        <v>0.32692440354890701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33.782188366720383</v>
      </c>
      <c r="U323" s="207" t="s">
        <v>13</v>
      </c>
      <c r="V323" s="199">
        <v>4.8423930884637176</v>
      </c>
      <c r="W323" s="199">
        <v>0</v>
      </c>
      <c r="X323" s="199">
        <v>0</v>
      </c>
      <c r="Y323" s="199">
        <v>28.612870874707756</v>
      </c>
      <c r="Z323" s="199">
        <v>0.32692440354890701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33.782188366720383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6.0884944883356253E-2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6.0884944883356253E-2</v>
      </c>
      <c r="J324" s="141"/>
      <c r="K324" s="155" t="s">
        <v>12</v>
      </c>
      <c r="L324" s="156">
        <v>6.0884944883356253E-2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6.0884944883356253E-2</v>
      </c>
      <c r="U324" s="203" t="s">
        <v>53</v>
      </c>
      <c r="V324" s="204">
        <v>6.0884944883356253E-2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6.0884944883356253E-2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4.4011571430044263E-2</v>
      </c>
      <c r="F325" s="315"/>
      <c r="G325" s="148">
        <v>0</v>
      </c>
      <c r="H325" s="160">
        <v>0</v>
      </c>
      <c r="I325" s="146">
        <f t="shared" si="135"/>
        <v>4.4011571430044263E-2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4.4011571430044263E-2</v>
      </c>
      <c r="P325" s="148">
        <v>32.180928649880521</v>
      </c>
      <c r="Q325" s="148">
        <v>0</v>
      </c>
      <c r="R325" s="149">
        <v>0</v>
      </c>
      <c r="S325" s="150">
        <f t="shared" si="136"/>
        <v>32.224940221310568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6.0510868143965436E-5</v>
      </c>
      <c r="AB325" s="199">
        <v>32.180928649880521</v>
      </c>
      <c r="AC325" s="200">
        <v>4.3951060561900297E-2</v>
      </c>
      <c r="AD325" s="199">
        <v>0</v>
      </c>
      <c r="AE325" s="199">
        <v>0</v>
      </c>
      <c r="AF325" s="199">
        <v>0</v>
      </c>
      <c r="AG325" s="199">
        <v>0</v>
      </c>
      <c r="AH325" s="199">
        <v>4.3951060561900297E-2</v>
      </c>
      <c r="AI325" s="202">
        <f t="shared" si="137"/>
        <v>32.224940221310568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1.1526964442410266</v>
      </c>
      <c r="Q326" s="156">
        <v>0</v>
      </c>
      <c r="R326" s="157">
        <v>0</v>
      </c>
      <c r="S326" s="158">
        <f t="shared" si="136"/>
        <v>1.1526964442410266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1.1526964442410266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1.1526964442410266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3.0793632885866775E-3</v>
      </c>
      <c r="C328" s="152">
        <v>0</v>
      </c>
      <c r="D328" s="152">
        <v>3.4054135191429129E-2</v>
      </c>
      <c r="E328" s="152">
        <v>0</v>
      </c>
      <c r="F328" s="315"/>
      <c r="G328" s="152">
        <v>0</v>
      </c>
      <c r="H328" s="153">
        <v>0</v>
      </c>
      <c r="I328" s="154">
        <f t="shared" si="135"/>
        <v>3.7133498480015806E-2</v>
      </c>
      <c r="J328" s="141"/>
      <c r="K328" s="155" t="s">
        <v>14</v>
      </c>
      <c r="L328" s="156">
        <v>3.0793632885866775E-3</v>
      </c>
      <c r="M328" s="156">
        <v>0</v>
      </c>
      <c r="N328" s="156">
        <v>3.4054135191429129E-2</v>
      </c>
      <c r="O328" s="156">
        <v>0</v>
      </c>
      <c r="P328" s="156">
        <v>0</v>
      </c>
      <c r="Q328" s="156">
        <v>0</v>
      </c>
      <c r="R328" s="157">
        <v>0</v>
      </c>
      <c r="S328" s="158">
        <f t="shared" si="136"/>
        <v>3.7133498480015806E-2</v>
      </c>
      <c r="U328" s="203" t="s">
        <v>14</v>
      </c>
      <c r="V328" s="204">
        <v>3.0793632885866775E-3</v>
      </c>
      <c r="W328" s="204">
        <v>0</v>
      </c>
      <c r="X328" s="204">
        <v>0</v>
      </c>
      <c r="Y328" s="204">
        <v>0</v>
      </c>
      <c r="Z328" s="204">
        <v>3.4054135191429129E-2</v>
      </c>
      <c r="AA328" s="204">
        <v>0</v>
      </c>
      <c r="AB328" s="204">
        <v>0</v>
      </c>
      <c r="AC328" s="205">
        <v>0</v>
      </c>
      <c r="AD328" s="204">
        <v>0</v>
      </c>
      <c r="AE328" s="204">
        <v>0</v>
      </c>
      <c r="AF328" s="204">
        <v>0</v>
      </c>
      <c r="AG328" s="204">
        <v>0</v>
      </c>
      <c r="AH328" s="204">
        <v>0</v>
      </c>
      <c r="AI328" s="206">
        <f t="shared" si="137"/>
        <v>3.7133498480015806E-2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447.42109117281711</v>
      </c>
      <c r="C329" s="148">
        <v>5562.9102007509437</v>
      </c>
      <c r="D329" s="148">
        <v>764.31983724408735</v>
      </c>
      <c r="E329" s="148">
        <v>399.24335890355633</v>
      </c>
      <c r="F329" s="315"/>
      <c r="G329" s="148">
        <v>0</v>
      </c>
      <c r="H329" s="160">
        <v>0</v>
      </c>
      <c r="I329" s="146">
        <f t="shared" si="135"/>
        <v>7173.8944880714043</v>
      </c>
      <c r="J329" s="141"/>
      <c r="K329" s="161" t="s">
        <v>136</v>
      </c>
      <c r="L329" s="148">
        <v>447.42109117281711</v>
      </c>
      <c r="M329" s="148">
        <v>5562.9102007509437</v>
      </c>
      <c r="N329" s="148">
        <v>764.31983724408735</v>
      </c>
      <c r="O329" s="148">
        <v>399.24335890355633</v>
      </c>
      <c r="P329" s="148">
        <v>1.9091380201299994</v>
      </c>
      <c r="Q329" s="148">
        <v>0</v>
      </c>
      <c r="R329" s="149">
        <v>0</v>
      </c>
      <c r="S329" s="150">
        <f t="shared" si="136"/>
        <v>7175.8036260915342</v>
      </c>
      <c r="U329" s="207" t="s">
        <v>136</v>
      </c>
      <c r="V329" s="199">
        <v>447.42109117281711</v>
      </c>
      <c r="W329" s="199">
        <v>0</v>
      </c>
      <c r="X329" s="199">
        <v>0</v>
      </c>
      <c r="Y329" s="199">
        <v>5562.9102007509437</v>
      </c>
      <c r="Z329" s="199">
        <v>742.43480585642533</v>
      </c>
      <c r="AA329" s="199">
        <v>18.502005723676429</v>
      </c>
      <c r="AB329" s="199">
        <v>1.9091380201299994</v>
      </c>
      <c r="AC329" s="200">
        <v>402.626384567542</v>
      </c>
      <c r="AD329" s="199">
        <v>0</v>
      </c>
      <c r="AE329" s="199">
        <v>0</v>
      </c>
      <c r="AF329" s="199">
        <v>0</v>
      </c>
      <c r="AG329" s="199">
        <v>21.885031387662039</v>
      </c>
      <c r="AH329" s="199">
        <v>380.74135317987992</v>
      </c>
      <c r="AI329" s="202">
        <f t="shared" si="137"/>
        <v>7175.8036260915342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99.92076907908509</v>
      </c>
      <c r="C330" s="152">
        <v>659.2679176316575</v>
      </c>
      <c r="D330" s="152">
        <v>4.3857581318229988</v>
      </c>
      <c r="E330" s="152">
        <v>3376.6245699883962</v>
      </c>
      <c r="F330" s="315"/>
      <c r="G330" s="152">
        <v>153.04592395938707</v>
      </c>
      <c r="H330" s="153">
        <v>0</v>
      </c>
      <c r="I330" s="154">
        <f t="shared" si="135"/>
        <v>4293.2449387903489</v>
      </c>
      <c r="J330" s="141"/>
      <c r="K330" s="155" t="s">
        <v>21</v>
      </c>
      <c r="L330" s="156">
        <v>99.92076907908509</v>
      </c>
      <c r="M330" s="156">
        <v>659.2679176316575</v>
      </c>
      <c r="N330" s="156">
        <v>4.3857581318229988</v>
      </c>
      <c r="O330" s="156">
        <v>3376.6245699883962</v>
      </c>
      <c r="P330" s="156">
        <v>3.8505648632976941</v>
      </c>
      <c r="Q330" s="156">
        <v>153.04592395938707</v>
      </c>
      <c r="R330" s="157">
        <v>0</v>
      </c>
      <c r="S330" s="158">
        <f t="shared" si="136"/>
        <v>4297.095503653647</v>
      </c>
      <c r="U330" s="203" t="s">
        <v>21</v>
      </c>
      <c r="V330" s="204">
        <v>36.603078809093375</v>
      </c>
      <c r="W330" s="204">
        <v>63.317690269991708</v>
      </c>
      <c r="X330" s="204">
        <v>153.04592395938707</v>
      </c>
      <c r="Y330" s="204">
        <v>659.2679176316575</v>
      </c>
      <c r="Z330" s="204">
        <v>0.56411728210457812</v>
      </c>
      <c r="AA330" s="204">
        <v>3372.4978026803301</v>
      </c>
      <c r="AB330" s="204">
        <v>3.8505648632976941</v>
      </c>
      <c r="AC330" s="205">
        <v>7.9484081577846117</v>
      </c>
      <c r="AD330" s="204">
        <v>0</v>
      </c>
      <c r="AE330" s="204">
        <v>0</v>
      </c>
      <c r="AF330" s="204">
        <v>0</v>
      </c>
      <c r="AG330" s="204">
        <v>3.8216408497184209</v>
      </c>
      <c r="AH330" s="204">
        <v>4.1267673080661913</v>
      </c>
      <c r="AI330" s="206">
        <f t="shared" si="137"/>
        <v>4297.095503653647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41.79911936708919</v>
      </c>
      <c r="C331" s="148">
        <v>488.67273846891459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530.47185783600378</v>
      </c>
      <c r="J331" s="141"/>
      <c r="K331" s="161" t="s">
        <v>20</v>
      </c>
      <c r="L331" s="148">
        <v>41.79911936708919</v>
      </c>
      <c r="M331" s="148">
        <v>488.67273846891459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530.47185783600378</v>
      </c>
      <c r="U331" s="207" t="s">
        <v>20</v>
      </c>
      <c r="V331" s="199">
        <v>41.79911936708919</v>
      </c>
      <c r="W331" s="199">
        <v>0</v>
      </c>
      <c r="X331" s="199">
        <v>0</v>
      </c>
      <c r="Y331" s="199">
        <v>488.67273846891459</v>
      </c>
      <c r="Z331" s="199">
        <v>0</v>
      </c>
      <c r="AA331" s="199">
        <v>0</v>
      </c>
      <c r="AB331" s="199">
        <v>0</v>
      </c>
      <c r="AC331" s="200">
        <v>0</v>
      </c>
      <c r="AD331" s="199">
        <v>0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530.47185783600378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1.6882903137500083</v>
      </c>
      <c r="C333" s="148">
        <v>10398.232437602923</v>
      </c>
      <c r="D333" s="148">
        <v>0</v>
      </c>
      <c r="E333" s="148">
        <v>0</v>
      </c>
      <c r="F333" s="315"/>
      <c r="G333" s="148">
        <v>0</v>
      </c>
      <c r="H333" s="160">
        <v>0</v>
      </c>
      <c r="I333" s="146">
        <f t="shared" si="135"/>
        <v>10399.920727916673</v>
      </c>
      <c r="J333" s="141"/>
      <c r="K333" s="161" t="s">
        <v>18</v>
      </c>
      <c r="L333" s="148">
        <v>1.6882903137500083</v>
      </c>
      <c r="M333" s="148">
        <v>10398.232437602923</v>
      </c>
      <c r="N333" s="148">
        <v>0</v>
      </c>
      <c r="O333" s="148">
        <v>0</v>
      </c>
      <c r="P333" s="148">
        <v>1.8147054634010062</v>
      </c>
      <c r="Q333" s="148">
        <v>0</v>
      </c>
      <c r="R333" s="149">
        <v>0</v>
      </c>
      <c r="S333" s="150">
        <f t="shared" si="136"/>
        <v>10401.735433380074</v>
      </c>
      <c r="U333" s="207" t="s">
        <v>18</v>
      </c>
      <c r="V333" s="199">
        <v>1.6882903137500083</v>
      </c>
      <c r="W333" s="199">
        <v>0</v>
      </c>
      <c r="X333" s="199">
        <v>0</v>
      </c>
      <c r="Y333" s="199">
        <v>10398.232437602923</v>
      </c>
      <c r="Z333" s="199">
        <v>0</v>
      </c>
      <c r="AA333" s="199">
        <v>0</v>
      </c>
      <c r="AB333" s="199">
        <v>1.8147054634010062</v>
      </c>
      <c r="AC333" s="200">
        <v>0</v>
      </c>
      <c r="AD333" s="199">
        <v>0</v>
      </c>
      <c r="AE333" s="199">
        <v>0</v>
      </c>
      <c r="AF333" s="199">
        <v>0</v>
      </c>
      <c r="AG333" s="199">
        <v>0</v>
      </c>
      <c r="AH333" s="199">
        <v>0</v>
      </c>
      <c r="AI333" s="202">
        <f t="shared" si="137"/>
        <v>10401.735433380074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0</v>
      </c>
      <c r="C334" s="152">
        <v>56.022267014971966</v>
      </c>
      <c r="D334" s="152">
        <v>0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56.022267014971966</v>
      </c>
      <c r="J334" s="141"/>
      <c r="K334" s="155" t="s">
        <v>17</v>
      </c>
      <c r="L334" s="156">
        <v>0</v>
      </c>
      <c r="M334" s="156">
        <v>56.022267014971966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56.022267014971966</v>
      </c>
      <c r="U334" s="203" t="s">
        <v>57</v>
      </c>
      <c r="V334" s="204">
        <v>0</v>
      </c>
      <c r="W334" s="204">
        <v>0</v>
      </c>
      <c r="X334" s="204">
        <v>0</v>
      </c>
      <c r="Y334" s="204">
        <v>56.022267014971966</v>
      </c>
      <c r="Z334" s="204">
        <v>0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56.022267014971966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7.7298844442226886E-2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7.7298844442226886E-2</v>
      </c>
      <c r="J335" s="141"/>
      <c r="K335" s="163" t="s">
        <v>60</v>
      </c>
      <c r="L335" s="148">
        <v>7.7298844442226886E-2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7.7298844442226886E-2</v>
      </c>
      <c r="U335" s="208" t="s">
        <v>58</v>
      </c>
      <c r="V335" s="199">
        <v>7.7298844442226886E-2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7.7298844442226886E-2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7.7298844442226886E-2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7.7298844442226886E-2</v>
      </c>
      <c r="J336" s="141"/>
      <c r="K336" s="168" t="s">
        <v>19</v>
      </c>
      <c r="L336" s="169">
        <v>7.7298844442226886E-2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7.7298844442226886E-2</v>
      </c>
      <c r="U336" s="209" t="s">
        <v>62</v>
      </c>
      <c r="V336" s="210">
        <v>7.7298844442226886E-2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7.7298844442226886E-2</v>
      </c>
      <c r="AJ336" s="133" t="str">
        <f t="shared" si="138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595.81292617381939</v>
      </c>
      <c r="C340" s="187">
        <f t="shared" ref="C340:I340" si="139">SUM(C319:C335)</f>
        <v>20930.423752260114</v>
      </c>
      <c r="D340" s="187">
        <f t="shared" si="139"/>
        <v>769.06657391465069</v>
      </c>
      <c r="E340" s="187">
        <f t="shared" si="139"/>
        <v>3775.9119404633825</v>
      </c>
      <c r="F340" s="187">
        <f t="shared" si="139"/>
        <v>0</v>
      </c>
      <c r="G340" s="187">
        <f t="shared" si="139"/>
        <v>153.04592395938707</v>
      </c>
      <c r="H340" s="189">
        <f t="shared" si="139"/>
        <v>0</v>
      </c>
      <c r="I340" s="146">
        <f t="shared" si="139"/>
        <v>26224.261116771351</v>
      </c>
      <c r="J340" s="141"/>
      <c r="K340" s="188" t="s">
        <v>22</v>
      </c>
      <c r="L340" s="187">
        <f>SUM(L319:L335)</f>
        <v>595.81292617381939</v>
      </c>
      <c r="M340" s="187">
        <f t="shared" ref="M340:S340" si="140">SUM(M319:M335)</f>
        <v>20930.423752260114</v>
      </c>
      <c r="N340" s="187">
        <f t="shared" si="140"/>
        <v>769.06657391465069</v>
      </c>
      <c r="O340" s="187">
        <f t="shared" si="140"/>
        <v>3775.9119404633825</v>
      </c>
      <c r="P340" s="187">
        <f t="shared" si="140"/>
        <v>40.908033440950241</v>
      </c>
      <c r="Q340" s="187">
        <f t="shared" si="140"/>
        <v>153.04592395938707</v>
      </c>
      <c r="R340" s="189">
        <f t="shared" si="140"/>
        <v>0</v>
      </c>
      <c r="S340" s="190">
        <f t="shared" si="140"/>
        <v>26265.169150212299</v>
      </c>
      <c r="T340" s="133" t="str">
        <f>IF(ABS(S340-AI340)&gt;0.01,S340-AI340,"")</f>
        <v/>
      </c>
      <c r="U340" s="216" t="s">
        <v>59</v>
      </c>
      <c r="V340" s="217">
        <f>SUM(V319:V335)</f>
        <v>532.49523590382762</v>
      </c>
      <c r="W340" s="217">
        <f t="shared" ref="W340:AH340" si="141">SUM(W319:W335)</f>
        <v>63.317690269991708</v>
      </c>
      <c r="X340" s="217">
        <f t="shared" si="141"/>
        <v>153.04592395938707</v>
      </c>
      <c r="Y340" s="217">
        <f t="shared" si="141"/>
        <v>20930.423752260114</v>
      </c>
      <c r="Z340" s="217">
        <f t="shared" si="141"/>
        <v>743.35990167727027</v>
      </c>
      <c r="AA340" s="217">
        <f t="shared" si="141"/>
        <v>3390.9998689148747</v>
      </c>
      <c r="AB340" s="217">
        <f t="shared" si="141"/>
        <v>40.908033440950241</v>
      </c>
      <c r="AC340" s="217">
        <f t="shared" si="141"/>
        <v>410.61874378588851</v>
      </c>
      <c r="AD340" s="218">
        <f t="shared" si="141"/>
        <v>0</v>
      </c>
      <c r="AE340" s="218">
        <f t="shared" si="141"/>
        <v>0</v>
      </c>
      <c r="AF340" s="218">
        <f t="shared" si="141"/>
        <v>0</v>
      </c>
      <c r="AG340" s="218">
        <f t="shared" si="141"/>
        <v>25.706672237380459</v>
      </c>
      <c r="AH340" s="218">
        <f t="shared" si="141"/>
        <v>384.91207154850798</v>
      </c>
      <c r="AI340" s="219">
        <f>SUM(V340:AC340)</f>
        <v>26265.169150212307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2.271991281358832E-2</v>
      </c>
      <c r="C341" s="125">
        <f t="shared" ref="C341:H341" si="142">IF($I340=0,"-",C340/$I340)</f>
        <v>0.79813206782304191</v>
      </c>
      <c r="D341" s="125">
        <f t="shared" si="142"/>
        <v>2.9326529753885236E-2</v>
      </c>
      <c r="E341" s="125">
        <f t="shared" si="142"/>
        <v>0.14398544628769547</v>
      </c>
      <c r="F341" s="125">
        <f t="shared" si="142"/>
        <v>0</v>
      </c>
      <c r="G341" s="125">
        <f t="shared" si="142"/>
        <v>5.8360433217891023E-3</v>
      </c>
      <c r="H341" s="126">
        <f t="shared" si="142"/>
        <v>0</v>
      </c>
      <c r="I341" s="127">
        <f>SUM(B341:H341)</f>
        <v>1</v>
      </c>
      <c r="J341" s="133"/>
      <c r="K341" s="49" t="s">
        <v>108</v>
      </c>
      <c r="L341" s="102">
        <f t="shared" ref="L341:R341" si="143">IF($S340=0,"-",L340/$S340)</f>
        <v>2.2684526521277077E-2</v>
      </c>
      <c r="M341" s="102">
        <f t="shared" si="143"/>
        <v>0.7968889761401341</v>
      </c>
      <c r="N341" s="102">
        <f t="shared" si="143"/>
        <v>2.9280853647517223E-2</v>
      </c>
      <c r="O341" s="102">
        <f t="shared" si="143"/>
        <v>0.14376118877699526</v>
      </c>
      <c r="P341" s="102">
        <f t="shared" si="143"/>
        <v>1.5575012369802152E-3</v>
      </c>
      <c r="Q341" s="102">
        <f t="shared" si="143"/>
        <v>5.8269536770963462E-3</v>
      </c>
      <c r="R341" s="103">
        <f t="shared" si="143"/>
        <v>0</v>
      </c>
      <c r="S341" s="104">
        <f>SUM(L341:R341)</f>
        <v>1.0000000000000002</v>
      </c>
      <c r="U341" s="77" t="s">
        <v>108</v>
      </c>
      <c r="V341" s="78">
        <f>+V340/$AI340</f>
        <v>2.0273817117203805E-2</v>
      </c>
      <c r="W341" s="78">
        <f t="shared" ref="W341:AH341" si="144">+W340/$AI340</f>
        <v>2.410709404073261E-3</v>
      </c>
      <c r="X341" s="78">
        <f t="shared" si="144"/>
        <v>5.8269536770963444E-3</v>
      </c>
      <c r="Y341" s="78">
        <f t="shared" si="144"/>
        <v>0.79688897614013388</v>
      </c>
      <c r="Z341" s="78">
        <f t="shared" si="144"/>
        <v>2.8302117432632699E-2</v>
      </c>
      <c r="AA341" s="78">
        <f t="shared" si="144"/>
        <v>0.12910634039786736</v>
      </c>
      <c r="AB341" s="78">
        <f t="shared" si="144"/>
        <v>1.5575012369802147E-3</v>
      </c>
      <c r="AC341" s="78">
        <f t="shared" si="144"/>
        <v>1.5633584594012387E-2</v>
      </c>
      <c r="AD341" s="78">
        <f t="shared" si="144"/>
        <v>0</v>
      </c>
      <c r="AE341" s="78">
        <f t="shared" si="144"/>
        <v>0</v>
      </c>
      <c r="AF341" s="78">
        <f t="shared" si="144"/>
        <v>0</v>
      </c>
      <c r="AG341" s="78">
        <f t="shared" si="144"/>
        <v>9.7873621488452013E-4</v>
      </c>
      <c r="AH341" s="78">
        <f t="shared" si="144"/>
        <v>1.4654848379127863E-2</v>
      </c>
      <c r="AI341" s="79">
        <f>SUM(V341:AC341)</f>
        <v>1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14.15082578500893</v>
      </c>
      <c r="C349" s="148">
        <v>0</v>
      </c>
      <c r="D349" s="148">
        <v>1.698099094201069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15.848924879209999</v>
      </c>
      <c r="J349" s="141"/>
      <c r="K349" s="161" t="s">
        <v>13</v>
      </c>
      <c r="L349" s="148">
        <v>14.15082578500893</v>
      </c>
      <c r="M349" s="148">
        <v>0</v>
      </c>
      <c r="N349" s="148">
        <v>1.698099094201069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15.848924879209999</v>
      </c>
      <c r="U349" s="207" t="s">
        <v>13</v>
      </c>
      <c r="V349" s="199">
        <v>14.15082578500893</v>
      </c>
      <c r="W349" s="199">
        <v>0</v>
      </c>
      <c r="X349" s="199">
        <v>0</v>
      </c>
      <c r="Y349" s="199">
        <v>0</v>
      </c>
      <c r="Z349" s="199">
        <v>1.698099094201069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15.848924879209999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5.7111009932907637E-2</v>
      </c>
      <c r="C350" s="152">
        <v>0</v>
      </c>
      <c r="D350" s="152">
        <v>6.8533211919489054E-3</v>
      </c>
      <c r="E350" s="152">
        <v>0</v>
      </c>
      <c r="F350" s="315"/>
      <c r="G350" s="152">
        <v>0</v>
      </c>
      <c r="H350" s="153">
        <v>0</v>
      </c>
      <c r="I350" s="154">
        <f t="shared" si="145"/>
        <v>6.3964331124856541E-2</v>
      </c>
      <c r="J350" s="141"/>
      <c r="K350" s="155" t="s">
        <v>12</v>
      </c>
      <c r="L350" s="156">
        <v>5.7111009932907637E-2</v>
      </c>
      <c r="M350" s="156">
        <v>0</v>
      </c>
      <c r="N350" s="156">
        <v>6.8533211919489054E-3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6.3964331124856541E-2</v>
      </c>
      <c r="U350" s="203" t="s">
        <v>53</v>
      </c>
      <c r="V350" s="204">
        <v>5.7111009932907637E-2</v>
      </c>
      <c r="W350" s="204">
        <v>0</v>
      </c>
      <c r="X350" s="204">
        <v>0</v>
      </c>
      <c r="Y350" s="204">
        <v>0</v>
      </c>
      <c r="Z350" s="204">
        <v>6.8533211919489054E-3</v>
      </c>
      <c r="AA350" s="204">
        <v>0</v>
      </c>
      <c r="AB350" s="204">
        <v>0</v>
      </c>
      <c r="AC350" s="205">
        <v>0</v>
      </c>
      <c r="AD350" s="204">
        <v>0</v>
      </c>
      <c r="AE350" s="204">
        <v>0</v>
      </c>
      <c r="AF350" s="204">
        <v>0</v>
      </c>
      <c r="AG350" s="204">
        <v>0</v>
      </c>
      <c r="AH350" s="204">
        <v>0</v>
      </c>
      <c r="AI350" s="206">
        <f t="shared" si="147"/>
        <v>6.3964331124856541E-2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20.681625974144538</v>
      </c>
      <c r="F351" s="315"/>
      <c r="G351" s="148">
        <v>0</v>
      </c>
      <c r="H351" s="160">
        <v>0</v>
      </c>
      <c r="I351" s="146">
        <f t="shared" si="145"/>
        <v>20.681625974144538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20.681625974144538</v>
      </c>
      <c r="P351" s="148">
        <v>231.98078456156014</v>
      </c>
      <c r="Q351" s="148">
        <v>0</v>
      </c>
      <c r="R351" s="149">
        <v>0</v>
      </c>
      <c r="S351" s="150">
        <f t="shared" si="146"/>
        <v>252.66241053570468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1.6949614672894759</v>
      </c>
      <c r="AB351" s="199">
        <v>231.98078456156014</v>
      </c>
      <c r="AC351" s="200">
        <v>18.98666450685506</v>
      </c>
      <c r="AD351" s="199">
        <v>0</v>
      </c>
      <c r="AE351" s="199">
        <v>0</v>
      </c>
      <c r="AF351" s="199">
        <v>0</v>
      </c>
      <c r="AG351" s="199">
        <v>0</v>
      </c>
      <c r="AH351" s="199">
        <v>18.98666450685506</v>
      </c>
      <c r="AI351" s="202">
        <f t="shared" si="147"/>
        <v>252.66241053570468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1.8871263421255915</v>
      </c>
      <c r="Q352" s="156">
        <v>0</v>
      </c>
      <c r="R352" s="157">
        <v>0</v>
      </c>
      <c r="S352" s="158">
        <f t="shared" si="146"/>
        <v>1.8871263421255915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1.8871263421255915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1.8871263421255915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0</v>
      </c>
      <c r="D354" s="152">
        <v>0</v>
      </c>
      <c r="E354" s="152">
        <v>0.84228579241984114</v>
      </c>
      <c r="F354" s="315"/>
      <c r="G354" s="152">
        <v>0</v>
      </c>
      <c r="H354" s="153">
        <v>0</v>
      </c>
      <c r="I354" s="154">
        <f t="shared" si="145"/>
        <v>0.84228579241984114</v>
      </c>
      <c r="J354" s="141"/>
      <c r="K354" s="155" t="s">
        <v>14</v>
      </c>
      <c r="L354" s="156">
        <v>0</v>
      </c>
      <c r="M354" s="156">
        <v>0</v>
      </c>
      <c r="N354" s="156">
        <v>0</v>
      </c>
      <c r="O354" s="156">
        <v>0.84228579241984114</v>
      </c>
      <c r="P354" s="156">
        <v>0</v>
      </c>
      <c r="Q354" s="156">
        <v>0</v>
      </c>
      <c r="R354" s="157">
        <v>0</v>
      </c>
      <c r="S354" s="158">
        <f t="shared" si="146"/>
        <v>0.84228579241984114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0</v>
      </c>
      <c r="Z354" s="204">
        <v>0</v>
      </c>
      <c r="AA354" s="204">
        <v>0.84228579241984114</v>
      </c>
      <c r="AB354" s="204">
        <v>0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0.84228579241984114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39.748371241031357</v>
      </c>
      <c r="C355" s="148">
        <v>0</v>
      </c>
      <c r="D355" s="148">
        <v>0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39.748371241031357</v>
      </c>
      <c r="J355" s="141"/>
      <c r="K355" s="161" t="s">
        <v>136</v>
      </c>
      <c r="L355" s="148">
        <v>39.748371241031357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39.748371241031357</v>
      </c>
      <c r="U355" s="207" t="s">
        <v>136</v>
      </c>
      <c r="V355" s="199">
        <v>39.748371241031357</v>
      </c>
      <c r="W355" s="199">
        <v>0</v>
      </c>
      <c r="X355" s="199">
        <v>0</v>
      </c>
      <c r="Y355" s="199">
        <v>0</v>
      </c>
      <c r="Z355" s="199">
        <v>0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39.748371241031357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36.630116437578394</v>
      </c>
      <c r="C356" s="152">
        <v>20.569596707378256</v>
      </c>
      <c r="D356" s="152">
        <v>7.0617446081366229</v>
      </c>
      <c r="E356" s="152">
        <v>699.71509535109783</v>
      </c>
      <c r="F356" s="315"/>
      <c r="G356" s="152">
        <v>61.879426639393387</v>
      </c>
      <c r="H356" s="153">
        <v>0</v>
      </c>
      <c r="I356" s="154">
        <f t="shared" si="145"/>
        <v>825.8559797435845</v>
      </c>
      <c r="J356" s="141"/>
      <c r="K356" s="155" t="s">
        <v>21</v>
      </c>
      <c r="L356" s="156">
        <v>36.630116437578394</v>
      </c>
      <c r="M356" s="156">
        <v>20.569596707378256</v>
      </c>
      <c r="N356" s="156">
        <v>7.0617446081366229</v>
      </c>
      <c r="O356" s="156">
        <v>699.71509535109783</v>
      </c>
      <c r="P356" s="156">
        <v>2.7021173385836561</v>
      </c>
      <c r="Q356" s="156">
        <v>61.879426639393387</v>
      </c>
      <c r="R356" s="157">
        <v>0</v>
      </c>
      <c r="S356" s="158">
        <f t="shared" si="146"/>
        <v>828.55809708216816</v>
      </c>
      <c r="U356" s="203" t="s">
        <v>21</v>
      </c>
      <c r="V356" s="204">
        <v>12.234444382309256</v>
      </c>
      <c r="W356" s="204">
        <v>24.395672055269138</v>
      </c>
      <c r="X356" s="204">
        <v>61.879426639393387</v>
      </c>
      <c r="Y356" s="204">
        <v>20.569596707378256</v>
      </c>
      <c r="Z356" s="204">
        <v>4.7157494785374139</v>
      </c>
      <c r="AA356" s="204">
        <v>697.23346007648149</v>
      </c>
      <c r="AB356" s="204">
        <v>2.7021173385836561</v>
      </c>
      <c r="AC356" s="205">
        <v>4.8276304042155367</v>
      </c>
      <c r="AD356" s="204">
        <v>0</v>
      </c>
      <c r="AE356" s="204">
        <v>0</v>
      </c>
      <c r="AF356" s="204">
        <v>0</v>
      </c>
      <c r="AG356" s="204">
        <v>2.3459951295992085</v>
      </c>
      <c r="AH356" s="204">
        <v>2.4816352746163286</v>
      </c>
      <c r="AI356" s="206">
        <f t="shared" si="147"/>
        <v>828.55809708216805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77.615012766656363</v>
      </c>
      <c r="C357" s="148">
        <v>19.339457586675532</v>
      </c>
      <c r="D357" s="148">
        <v>322.86711804662684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419.82158839995873</v>
      </c>
      <c r="J357" s="141"/>
      <c r="K357" s="161" t="s">
        <v>20</v>
      </c>
      <c r="L357" s="148">
        <v>77.615012766656363</v>
      </c>
      <c r="M357" s="148">
        <v>19.339457586675532</v>
      </c>
      <c r="N357" s="148">
        <v>322.86711804662684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419.82158839995873</v>
      </c>
      <c r="U357" s="207" t="s">
        <v>20</v>
      </c>
      <c r="V357" s="199">
        <v>77.615012766656363</v>
      </c>
      <c r="W357" s="199">
        <v>0</v>
      </c>
      <c r="X357" s="199">
        <v>0</v>
      </c>
      <c r="Y357" s="199">
        <v>19.339457586675532</v>
      </c>
      <c r="Z357" s="199">
        <v>1.742952312910194</v>
      </c>
      <c r="AA357" s="199">
        <v>0</v>
      </c>
      <c r="AB357" s="199">
        <v>0</v>
      </c>
      <c r="AC357" s="200">
        <v>321.12416573371667</v>
      </c>
      <c r="AD357" s="199">
        <v>0</v>
      </c>
      <c r="AE357" s="199">
        <v>0</v>
      </c>
      <c r="AF357" s="199">
        <v>0</v>
      </c>
      <c r="AG357" s="199">
        <v>321.12416573371667</v>
      </c>
      <c r="AH357" s="199">
        <v>0</v>
      </c>
      <c r="AI357" s="202">
        <f t="shared" si="147"/>
        <v>419.82158839995873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0</v>
      </c>
      <c r="C358" s="152">
        <v>0</v>
      </c>
      <c r="D358" s="152">
        <v>0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0</v>
      </c>
      <c r="J358" s="141"/>
      <c r="K358" s="155" t="s">
        <v>56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3" t="s">
        <v>56</v>
      </c>
      <c r="V358" s="204">
        <v>0</v>
      </c>
      <c r="W358" s="204">
        <v>0</v>
      </c>
      <c r="X358" s="204">
        <v>0</v>
      </c>
      <c r="Y358" s="204">
        <v>0</v>
      </c>
      <c r="Z358" s="204">
        <v>0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111.45051296299768</v>
      </c>
      <c r="C359" s="148">
        <v>111.42661588370963</v>
      </c>
      <c r="D359" s="148">
        <v>757.46813042267388</v>
      </c>
      <c r="E359" s="148">
        <v>0</v>
      </c>
      <c r="F359" s="315"/>
      <c r="G359" s="148">
        <v>0</v>
      </c>
      <c r="H359" s="160">
        <v>0</v>
      </c>
      <c r="I359" s="146">
        <f t="shared" si="145"/>
        <v>980.34525926938113</v>
      </c>
      <c r="J359" s="141"/>
      <c r="K359" s="161" t="s">
        <v>18</v>
      </c>
      <c r="L359" s="148">
        <v>111.45051296299768</v>
      </c>
      <c r="M359" s="148">
        <v>111.42661588370963</v>
      </c>
      <c r="N359" s="148">
        <v>757.46813042267388</v>
      </c>
      <c r="O359" s="148">
        <v>0</v>
      </c>
      <c r="P359" s="148">
        <v>14.930219775429222</v>
      </c>
      <c r="Q359" s="148">
        <v>0</v>
      </c>
      <c r="R359" s="149">
        <v>0</v>
      </c>
      <c r="S359" s="150">
        <f t="shared" si="146"/>
        <v>995.27547904481037</v>
      </c>
      <c r="U359" s="207" t="s">
        <v>18</v>
      </c>
      <c r="V359" s="199">
        <v>111.45051296299768</v>
      </c>
      <c r="W359" s="199">
        <v>0</v>
      </c>
      <c r="X359" s="199">
        <v>0</v>
      </c>
      <c r="Y359" s="199">
        <v>111.42661588370963</v>
      </c>
      <c r="Z359" s="199">
        <v>380.62119348037749</v>
      </c>
      <c r="AA359" s="199">
        <v>0</v>
      </c>
      <c r="AB359" s="199">
        <v>14.930219775429222</v>
      </c>
      <c r="AC359" s="200">
        <v>376.8469369422964</v>
      </c>
      <c r="AD359" s="199">
        <v>0</v>
      </c>
      <c r="AE359" s="199">
        <v>0</v>
      </c>
      <c r="AF359" s="199">
        <v>0</v>
      </c>
      <c r="AG359" s="199">
        <v>376.8469369422964</v>
      </c>
      <c r="AH359" s="199">
        <v>0</v>
      </c>
      <c r="AI359" s="202">
        <f t="shared" si="147"/>
        <v>995.27547904481048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279.65195020320562</v>
      </c>
      <c r="C366" s="187">
        <f t="shared" ref="C366:I366" si="149">SUM(C345:C361)</f>
        <v>151.3356701777634</v>
      </c>
      <c r="D366" s="187">
        <f t="shared" si="149"/>
        <v>1089.1019454928303</v>
      </c>
      <c r="E366" s="187">
        <f t="shared" si="149"/>
        <v>721.23900711766225</v>
      </c>
      <c r="F366" s="187">
        <f t="shared" si="149"/>
        <v>0</v>
      </c>
      <c r="G366" s="187">
        <f t="shared" si="149"/>
        <v>61.879426639393387</v>
      </c>
      <c r="H366" s="189">
        <f t="shared" si="149"/>
        <v>0</v>
      </c>
      <c r="I366" s="146">
        <f t="shared" si="149"/>
        <v>2303.2079996308548</v>
      </c>
      <c r="J366" s="141"/>
      <c r="K366" s="188" t="s">
        <v>22</v>
      </c>
      <c r="L366" s="187">
        <f>SUM(L345:L361)</f>
        <v>279.65195020320562</v>
      </c>
      <c r="M366" s="187">
        <f t="shared" ref="M366:S366" si="150">SUM(M345:M361)</f>
        <v>151.3356701777634</v>
      </c>
      <c r="N366" s="187">
        <f t="shared" si="150"/>
        <v>1089.1019454928303</v>
      </c>
      <c r="O366" s="187">
        <f t="shared" si="150"/>
        <v>721.23900711766225</v>
      </c>
      <c r="P366" s="187">
        <f t="shared" si="150"/>
        <v>251.5002480176986</v>
      </c>
      <c r="Q366" s="187">
        <f t="shared" si="150"/>
        <v>61.879426639393387</v>
      </c>
      <c r="R366" s="189">
        <f t="shared" si="150"/>
        <v>0</v>
      </c>
      <c r="S366" s="190">
        <f t="shared" si="150"/>
        <v>2554.7082476485534</v>
      </c>
      <c r="T366" s="133" t="str">
        <f>IF(ABS(S366-AI366)&gt;0.01,S366-AI366,"")</f>
        <v/>
      </c>
      <c r="U366" s="216" t="s">
        <v>59</v>
      </c>
      <c r="V366" s="217">
        <f>SUM(V345:V361)</f>
        <v>255.25627814793648</v>
      </c>
      <c r="W366" s="217">
        <f t="shared" ref="W366:AH366" si="151">SUM(W345:W361)</f>
        <v>24.395672055269138</v>
      </c>
      <c r="X366" s="217">
        <f t="shared" si="151"/>
        <v>61.879426639393387</v>
      </c>
      <c r="Y366" s="217">
        <f t="shared" si="151"/>
        <v>151.3356701777634</v>
      </c>
      <c r="Z366" s="217">
        <f t="shared" si="151"/>
        <v>388.78484768721813</v>
      </c>
      <c r="AA366" s="217">
        <f t="shared" si="151"/>
        <v>699.77070733619075</v>
      </c>
      <c r="AB366" s="217">
        <f t="shared" si="151"/>
        <v>251.5002480176986</v>
      </c>
      <c r="AC366" s="217">
        <f t="shared" si="151"/>
        <v>721.78539758708371</v>
      </c>
      <c r="AD366" s="218">
        <f t="shared" si="151"/>
        <v>0</v>
      </c>
      <c r="AE366" s="218">
        <f t="shared" si="151"/>
        <v>0</v>
      </c>
      <c r="AF366" s="218">
        <f t="shared" si="151"/>
        <v>0</v>
      </c>
      <c r="AG366" s="218">
        <f t="shared" si="151"/>
        <v>700.31709780561232</v>
      </c>
      <c r="AH366" s="218">
        <f t="shared" si="151"/>
        <v>21.468299781471387</v>
      </c>
      <c r="AI366" s="219">
        <f>SUM(V366:AC366)</f>
        <v>2554.7082476485539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0.12141845211028558</v>
      </c>
      <c r="C367" s="125">
        <f t="shared" ref="C367:H367" si="152">IF($I366=0,"-",C366/$I366)</f>
        <v>6.5706471235780106E-2</v>
      </c>
      <c r="D367" s="125">
        <f t="shared" si="152"/>
        <v>0.47286304392281781</v>
      </c>
      <c r="E367" s="125">
        <f t="shared" si="152"/>
        <v>0.31314540728985762</v>
      </c>
      <c r="F367" s="125">
        <f t="shared" si="152"/>
        <v>0</v>
      </c>
      <c r="G367" s="125">
        <f t="shared" si="152"/>
        <v>2.686662544125892E-2</v>
      </c>
      <c r="H367" s="126">
        <f t="shared" si="152"/>
        <v>0</v>
      </c>
      <c r="I367" s="127">
        <f>SUM(B367:H367)</f>
        <v>1</v>
      </c>
      <c r="J367" s="133"/>
      <c r="K367" s="49" t="s">
        <v>108</v>
      </c>
      <c r="L367" s="102">
        <f t="shared" ref="L367:R367" si="153">IF($S366=0,"-",L366/$S366)</f>
        <v>0.10946531779533239</v>
      </c>
      <c r="M367" s="102">
        <f t="shared" si="153"/>
        <v>5.9237946374917083E-2</v>
      </c>
      <c r="N367" s="102">
        <f t="shared" si="153"/>
        <v>0.42631167237796308</v>
      </c>
      <c r="O367" s="102">
        <f t="shared" si="153"/>
        <v>0.28231756318222129</v>
      </c>
      <c r="P367" s="102">
        <f t="shared" si="153"/>
        <v>9.8445780745879133E-2</v>
      </c>
      <c r="Q367" s="102">
        <f t="shared" si="153"/>
        <v>2.4221719523687086E-2</v>
      </c>
      <c r="R367" s="103">
        <f t="shared" si="153"/>
        <v>0</v>
      </c>
      <c r="S367" s="104">
        <f>SUM(L367:R367)</f>
        <v>1.0000000000000002</v>
      </c>
      <c r="U367" s="77" t="s">
        <v>108</v>
      </c>
      <c r="V367" s="78">
        <f>+V366/$AI366</f>
        <v>9.991601913168896E-2</v>
      </c>
      <c r="W367" s="78">
        <f t="shared" ref="W367:AH367" si="154">+W366/$AI366</f>
        <v>9.5492986636434123E-3</v>
      </c>
      <c r="X367" s="78">
        <f t="shared" si="154"/>
        <v>2.4221719523687079E-2</v>
      </c>
      <c r="Y367" s="78">
        <f t="shared" si="154"/>
        <v>5.9237946374917076E-2</v>
      </c>
      <c r="Z367" s="78">
        <f t="shared" si="154"/>
        <v>0.15218365856260488</v>
      </c>
      <c r="AA367" s="78">
        <f t="shared" si="154"/>
        <v>0.27391413793738878</v>
      </c>
      <c r="AB367" s="78">
        <f t="shared" si="154"/>
        <v>9.8445780745879119E-2</v>
      </c>
      <c r="AC367" s="78">
        <f t="shared" si="154"/>
        <v>0.28253143906019057</v>
      </c>
      <c r="AD367" s="78">
        <f t="shared" si="154"/>
        <v>0</v>
      </c>
      <c r="AE367" s="78">
        <f t="shared" si="154"/>
        <v>0</v>
      </c>
      <c r="AF367" s="78">
        <f t="shared" si="154"/>
        <v>0</v>
      </c>
      <c r="AG367" s="78">
        <f t="shared" si="154"/>
        <v>0.27412801381535823</v>
      </c>
      <c r="AH367" s="78">
        <f t="shared" si="154"/>
        <v>8.4034252448323948E-3</v>
      </c>
      <c r="AI367" s="79">
        <f>SUM(V367:AC367)</f>
        <v>0.99999999999999978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2.7559444213230505E-2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2.7559444213230505E-2</v>
      </c>
      <c r="J371" s="141"/>
      <c r="K371" s="195" t="s">
        <v>7</v>
      </c>
      <c r="L371" s="144">
        <v>2.7559444213230505E-2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2.7559444213230505E-2</v>
      </c>
      <c r="U371" s="198" t="s">
        <v>7</v>
      </c>
      <c r="V371" s="199">
        <v>2.7559444213230505E-2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2.7559444213230505E-2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52.565714499361277</v>
      </c>
      <c r="C375" s="148">
        <v>0.81803731551333636</v>
      </c>
      <c r="D375" s="148">
        <v>23.375416290793694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76.759168105668309</v>
      </c>
      <c r="J375" s="141"/>
      <c r="K375" s="161" t="s">
        <v>13</v>
      </c>
      <c r="L375" s="148">
        <v>52.565714499361277</v>
      </c>
      <c r="M375" s="148">
        <v>0.81803731551333636</v>
      </c>
      <c r="N375" s="148">
        <v>23.375416290793694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76.759168105668309</v>
      </c>
      <c r="U375" s="207" t="s">
        <v>13</v>
      </c>
      <c r="V375" s="199">
        <v>52.565714499361277</v>
      </c>
      <c r="W375" s="199">
        <v>0</v>
      </c>
      <c r="X375" s="199">
        <v>0</v>
      </c>
      <c r="Y375" s="199">
        <v>0.81803731551333636</v>
      </c>
      <c r="Z375" s="199">
        <v>23.375416290793694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76.759168105668309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0.46472687298684734</v>
      </c>
      <c r="C376" s="152">
        <v>0</v>
      </c>
      <c r="D376" s="152">
        <v>2.0912709284408106</v>
      </c>
      <c r="E376" s="152">
        <v>0</v>
      </c>
      <c r="F376" s="315"/>
      <c r="G376" s="152">
        <v>0</v>
      </c>
      <c r="H376" s="153">
        <v>0</v>
      </c>
      <c r="I376" s="154">
        <f t="shared" si="155"/>
        <v>2.5559978014276581</v>
      </c>
      <c r="J376" s="141"/>
      <c r="K376" s="155" t="s">
        <v>12</v>
      </c>
      <c r="L376" s="156">
        <v>0.46472687298684734</v>
      </c>
      <c r="M376" s="156">
        <v>0</v>
      </c>
      <c r="N376" s="156">
        <v>2.0912709284408106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2.5559978014276581</v>
      </c>
      <c r="U376" s="203" t="s">
        <v>53</v>
      </c>
      <c r="V376" s="204">
        <v>0.46472687298684734</v>
      </c>
      <c r="W376" s="204">
        <v>0</v>
      </c>
      <c r="X376" s="204">
        <v>0</v>
      </c>
      <c r="Y376" s="204">
        <v>0</v>
      </c>
      <c r="Z376" s="204">
        <v>2.0912709284408106</v>
      </c>
      <c r="AA376" s="204">
        <v>0</v>
      </c>
      <c r="AB376" s="204">
        <v>0</v>
      </c>
      <c r="AC376" s="205">
        <v>0</v>
      </c>
      <c r="AD376" s="204">
        <v>0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2.5559978014276581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858.09825482957956</v>
      </c>
      <c r="F377" s="315"/>
      <c r="G377" s="148">
        <v>0</v>
      </c>
      <c r="H377" s="160">
        <v>0</v>
      </c>
      <c r="I377" s="146">
        <f t="shared" si="155"/>
        <v>858.09825482957956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858.09825482957956</v>
      </c>
      <c r="P377" s="148">
        <v>405.96661833407632</v>
      </c>
      <c r="Q377" s="148">
        <v>0</v>
      </c>
      <c r="R377" s="149">
        <v>0</v>
      </c>
      <c r="S377" s="150">
        <f t="shared" si="156"/>
        <v>1264.0648731636559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858.09825482957956</v>
      </c>
      <c r="AB377" s="199">
        <v>405.96661833407632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157"/>
        <v>1264.0648731636559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4.5363215155524745</v>
      </c>
      <c r="F378" s="315"/>
      <c r="G378" s="152">
        <v>0</v>
      </c>
      <c r="H378" s="153">
        <v>0</v>
      </c>
      <c r="I378" s="154">
        <f t="shared" si="155"/>
        <v>4.5363215155524745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4.5363215155524745</v>
      </c>
      <c r="P378" s="156">
        <v>27.091843668405936</v>
      </c>
      <c r="Q378" s="156">
        <v>0</v>
      </c>
      <c r="R378" s="157">
        <v>0</v>
      </c>
      <c r="S378" s="158">
        <f t="shared" si="156"/>
        <v>31.628165183958409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0.51657255795206281</v>
      </c>
      <c r="AB378" s="204">
        <v>27.091843668405936</v>
      </c>
      <c r="AC378" s="205">
        <v>4.0197489576004122</v>
      </c>
      <c r="AD378" s="204">
        <v>0</v>
      </c>
      <c r="AE378" s="204">
        <v>0</v>
      </c>
      <c r="AF378" s="204">
        <v>0</v>
      </c>
      <c r="AG378" s="204">
        <v>0</v>
      </c>
      <c r="AH378" s="204">
        <v>4.0197489576004122</v>
      </c>
      <c r="AI378" s="206">
        <f t="shared" si="157"/>
        <v>31.628165183958412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0</v>
      </c>
      <c r="F379" s="315"/>
      <c r="G379" s="148">
        <v>0</v>
      </c>
      <c r="H379" s="160">
        <v>0</v>
      </c>
      <c r="I379" s="146">
        <f t="shared" si="155"/>
        <v>0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0</v>
      </c>
      <c r="AD379" s="199">
        <v>0</v>
      </c>
      <c r="AE379" s="199">
        <v>0</v>
      </c>
      <c r="AF379" s="199">
        <v>0</v>
      </c>
      <c r="AG379" s="199">
        <v>0</v>
      </c>
      <c r="AH379" s="199">
        <v>0</v>
      </c>
      <c r="AI379" s="202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0.30959908083782162</v>
      </c>
      <c r="C380" s="152">
        <v>0</v>
      </c>
      <c r="D380" s="152">
        <v>16.190624659268796</v>
      </c>
      <c r="E380" s="152">
        <v>0.21109028238942235</v>
      </c>
      <c r="F380" s="315"/>
      <c r="G380" s="152">
        <v>0</v>
      </c>
      <c r="H380" s="153">
        <v>0</v>
      </c>
      <c r="I380" s="154">
        <f t="shared" si="155"/>
        <v>16.711314022496037</v>
      </c>
      <c r="J380" s="141"/>
      <c r="K380" s="155" t="s">
        <v>14</v>
      </c>
      <c r="L380" s="156">
        <v>0.30959908083782162</v>
      </c>
      <c r="M380" s="156">
        <v>0</v>
      </c>
      <c r="N380" s="156">
        <v>16.190624659268796</v>
      </c>
      <c r="O380" s="156">
        <v>0.21109028238942235</v>
      </c>
      <c r="P380" s="156">
        <v>1.2395789473684169E-2</v>
      </c>
      <c r="Q380" s="156">
        <v>0</v>
      </c>
      <c r="R380" s="157">
        <v>0</v>
      </c>
      <c r="S380" s="158">
        <f t="shared" si="156"/>
        <v>16.723709811969719</v>
      </c>
      <c r="U380" s="203" t="s">
        <v>14</v>
      </c>
      <c r="V380" s="204">
        <v>0.30959908083782162</v>
      </c>
      <c r="W380" s="204">
        <v>0</v>
      </c>
      <c r="X380" s="204">
        <v>0</v>
      </c>
      <c r="Y380" s="204">
        <v>0</v>
      </c>
      <c r="Z380" s="204">
        <v>16.190624659268796</v>
      </c>
      <c r="AA380" s="204">
        <v>0.18763580656837667</v>
      </c>
      <c r="AB380" s="204">
        <v>1.2395789473684169E-2</v>
      </c>
      <c r="AC380" s="205">
        <v>2.3454475821045664E-2</v>
      </c>
      <c r="AD380" s="204">
        <v>0</v>
      </c>
      <c r="AE380" s="204">
        <v>0</v>
      </c>
      <c r="AF380" s="204">
        <v>0</v>
      </c>
      <c r="AG380" s="204">
        <v>0</v>
      </c>
      <c r="AH380" s="204">
        <v>2.3454475821045664E-2</v>
      </c>
      <c r="AI380" s="206">
        <f t="shared" si="157"/>
        <v>16.723709811969719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104.74569116167993</v>
      </c>
      <c r="C381" s="148">
        <v>0</v>
      </c>
      <c r="D381" s="148">
        <v>104.15320517468851</v>
      </c>
      <c r="E381" s="148">
        <v>1.1574656607521221</v>
      </c>
      <c r="F381" s="315"/>
      <c r="G381" s="148">
        <v>0.80703523019166901</v>
      </c>
      <c r="H381" s="160">
        <v>0</v>
      </c>
      <c r="I381" s="146">
        <f t="shared" si="155"/>
        <v>210.86339722731222</v>
      </c>
      <c r="J381" s="141"/>
      <c r="K381" s="161" t="s">
        <v>136</v>
      </c>
      <c r="L381" s="148">
        <v>104.74569116167993</v>
      </c>
      <c r="M381" s="148">
        <v>0</v>
      </c>
      <c r="N381" s="148">
        <v>104.15320517468851</v>
      </c>
      <c r="O381" s="148">
        <v>1.1574656607521221</v>
      </c>
      <c r="P381" s="148">
        <v>0.17490064649338086</v>
      </c>
      <c r="Q381" s="148">
        <v>0.80703523019166901</v>
      </c>
      <c r="R381" s="149">
        <v>0</v>
      </c>
      <c r="S381" s="150">
        <f t="shared" si="156"/>
        <v>211.03829787380559</v>
      </c>
      <c r="U381" s="207" t="s">
        <v>136</v>
      </c>
      <c r="V381" s="199">
        <v>104.22142083150088</v>
      </c>
      <c r="W381" s="199">
        <v>0.15843636420940763</v>
      </c>
      <c r="X381" s="199">
        <v>0.80703523019166901</v>
      </c>
      <c r="Y381" s="199">
        <v>0</v>
      </c>
      <c r="Z381" s="199">
        <v>101.67763698391651</v>
      </c>
      <c r="AA381" s="199">
        <v>0.97042273078262109</v>
      </c>
      <c r="AB381" s="199">
        <v>0.17490064649338086</v>
      </c>
      <c r="AC381" s="200">
        <v>3.0284450867111401</v>
      </c>
      <c r="AD381" s="199">
        <v>0.36583396596963952</v>
      </c>
      <c r="AE381" s="199">
        <v>0</v>
      </c>
      <c r="AF381" s="199">
        <v>0</v>
      </c>
      <c r="AG381" s="199">
        <v>2.4755681907719995</v>
      </c>
      <c r="AH381" s="199">
        <v>0.18704292996950089</v>
      </c>
      <c r="AI381" s="202">
        <f t="shared" si="157"/>
        <v>211.03829787380562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37.718164516271102</v>
      </c>
      <c r="C382" s="152">
        <v>2.8466104752678145E-2</v>
      </c>
      <c r="D382" s="152">
        <v>2.9011758401083529</v>
      </c>
      <c r="E382" s="152">
        <v>123.41969076650267</v>
      </c>
      <c r="F382" s="315"/>
      <c r="G382" s="152">
        <v>88.011854502591348</v>
      </c>
      <c r="H382" s="153">
        <v>1.1994145260959901E-2</v>
      </c>
      <c r="I382" s="154">
        <f t="shared" si="155"/>
        <v>252.09134587548712</v>
      </c>
      <c r="J382" s="141"/>
      <c r="K382" s="155" t="s">
        <v>21</v>
      </c>
      <c r="L382" s="156">
        <v>37.718164516271102</v>
      </c>
      <c r="M382" s="156">
        <v>2.8466104752678145E-2</v>
      </c>
      <c r="N382" s="156">
        <v>2.9011758401083529</v>
      </c>
      <c r="O382" s="156">
        <v>123.41969076650267</v>
      </c>
      <c r="P382" s="156">
        <v>5.5062164642393521</v>
      </c>
      <c r="Q382" s="156">
        <v>88.011854502591348</v>
      </c>
      <c r="R382" s="157">
        <v>1.1994145260959901E-2</v>
      </c>
      <c r="S382" s="158">
        <f t="shared" si="156"/>
        <v>257.59756233972649</v>
      </c>
      <c r="U382" s="203" t="s">
        <v>21</v>
      </c>
      <c r="V382" s="204">
        <v>21.86337576310078</v>
      </c>
      <c r="W382" s="204">
        <v>15.837293293282999</v>
      </c>
      <c r="X382" s="204">
        <v>88.011854502591348</v>
      </c>
      <c r="Y382" s="204">
        <v>2.8466104752678145E-2</v>
      </c>
      <c r="Z382" s="204">
        <v>2.9011758401083529</v>
      </c>
      <c r="AA382" s="204">
        <v>119.63763291404197</v>
      </c>
      <c r="AB382" s="204">
        <v>5.5062164642393521</v>
      </c>
      <c r="AC382" s="205">
        <v>3.8115474576089721</v>
      </c>
      <c r="AD382" s="204">
        <v>1.7495459887320184E-2</v>
      </c>
      <c r="AE382" s="204">
        <v>0</v>
      </c>
      <c r="AF382" s="204">
        <v>1.1994145260959901E-2</v>
      </c>
      <c r="AG382" s="204">
        <v>0</v>
      </c>
      <c r="AH382" s="204">
        <v>3.7820578524606923</v>
      </c>
      <c r="AI382" s="206">
        <f t="shared" si="157"/>
        <v>257.59756233972644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21.171012636365798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21.171012636365798</v>
      </c>
      <c r="J383" s="141"/>
      <c r="K383" s="161" t="s">
        <v>20</v>
      </c>
      <c r="L383" s="148">
        <v>21.171012636365798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21.171012636365798</v>
      </c>
      <c r="U383" s="207" t="s">
        <v>20</v>
      </c>
      <c r="V383" s="199">
        <v>21.044780022690702</v>
      </c>
      <c r="W383" s="199">
        <v>3.0914109471451734E-2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9.5318504203642476E-2</v>
      </c>
      <c r="AD383" s="199">
        <v>9.5318504203642476E-2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21.171012636365798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0.19294736377365079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0.19294736377365079</v>
      </c>
      <c r="J384" s="141"/>
      <c r="K384" s="155" t="s">
        <v>56</v>
      </c>
      <c r="L384" s="156">
        <v>0.19294736377365079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0.19294736377365079</v>
      </c>
      <c r="U384" s="203" t="s">
        <v>56</v>
      </c>
      <c r="V384" s="204">
        <v>0.19294736377365079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0.19294736377365079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89.153150025527196</v>
      </c>
      <c r="C385" s="148">
        <v>0</v>
      </c>
      <c r="D385" s="148">
        <v>5.5296295445647976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94.682779570091995</v>
      </c>
      <c r="J385" s="141"/>
      <c r="K385" s="161" t="s">
        <v>18</v>
      </c>
      <c r="L385" s="148">
        <v>89.153150025527196</v>
      </c>
      <c r="M385" s="148">
        <v>0</v>
      </c>
      <c r="N385" s="148">
        <v>5.5296295445647976</v>
      </c>
      <c r="O385" s="148">
        <v>0</v>
      </c>
      <c r="P385" s="148">
        <v>74.687821584568269</v>
      </c>
      <c r="Q385" s="148">
        <v>0</v>
      </c>
      <c r="R385" s="149">
        <v>0</v>
      </c>
      <c r="S385" s="150">
        <f t="shared" si="156"/>
        <v>169.37060115466028</v>
      </c>
      <c r="U385" s="207" t="s">
        <v>18</v>
      </c>
      <c r="V385" s="199">
        <v>89.153150025527196</v>
      </c>
      <c r="W385" s="199">
        <v>0</v>
      </c>
      <c r="X385" s="199">
        <v>0</v>
      </c>
      <c r="Y385" s="199">
        <v>0</v>
      </c>
      <c r="Z385" s="199">
        <v>5.5296295445647976</v>
      </c>
      <c r="AA385" s="199">
        <v>0</v>
      </c>
      <c r="AB385" s="199">
        <v>74.687821584568269</v>
      </c>
      <c r="AC385" s="200">
        <v>0</v>
      </c>
      <c r="AD385" s="199">
        <v>0</v>
      </c>
      <c r="AE385" s="199">
        <v>0</v>
      </c>
      <c r="AF385" s="199">
        <v>0</v>
      </c>
      <c r="AG385" s="199">
        <v>0</v>
      </c>
      <c r="AH385" s="199">
        <v>0</v>
      </c>
      <c r="AI385" s="202">
        <f t="shared" si="157"/>
        <v>169.37060115466028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6.251351005546725E-2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6.251351005546725E-2</v>
      </c>
      <c r="J386" s="141"/>
      <c r="K386" s="155" t="s">
        <v>17</v>
      </c>
      <c r="L386" s="156">
        <v>6.251351005546725E-2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6.251351005546725E-2</v>
      </c>
      <c r="U386" s="203" t="s">
        <v>57</v>
      </c>
      <c r="V386" s="204">
        <v>6.251351005546725E-2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6.251351005546725E-2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0.47076289625407453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0.47076289625407453</v>
      </c>
      <c r="J387" s="141"/>
      <c r="K387" s="163" t="s">
        <v>60</v>
      </c>
      <c r="L387" s="148">
        <v>0.47076289625407453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0.47076289625407453</v>
      </c>
      <c r="U387" s="208" t="s">
        <v>58</v>
      </c>
      <c r="V387" s="199">
        <v>0.29785652407851271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0.17290637217556185</v>
      </c>
      <c r="AD387" s="201">
        <v>0.17290637217556185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0.47076289625407453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0.47076289625407453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0.47076289625407453</v>
      </c>
      <c r="J388" s="141"/>
      <c r="K388" s="168" t="s">
        <v>19</v>
      </c>
      <c r="L388" s="169">
        <v>0.47076289625407453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0.47076289625407453</v>
      </c>
      <c r="U388" s="209" t="s">
        <v>62</v>
      </c>
      <c r="V388" s="210">
        <v>0.29785652407851271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0.17290637217556185</v>
      </c>
      <c r="AD388" s="210">
        <v>0.17290637217556185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0.47076289625407453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306.88184200732638</v>
      </c>
      <c r="C392" s="187">
        <f t="shared" ref="C392:I392" si="159">SUM(C371:C387)</f>
        <v>0.84650342026601455</v>
      </c>
      <c r="D392" s="187">
        <f t="shared" si="159"/>
        <v>154.24132243786494</v>
      </c>
      <c r="E392" s="187">
        <f t="shared" si="159"/>
        <v>987.42282305477625</v>
      </c>
      <c r="F392" s="187">
        <f t="shared" si="159"/>
        <v>0</v>
      </c>
      <c r="G392" s="187">
        <f t="shared" si="159"/>
        <v>88.81888973278302</v>
      </c>
      <c r="H392" s="189">
        <f t="shared" si="159"/>
        <v>1.1994145260959901E-2</v>
      </c>
      <c r="I392" s="146">
        <f t="shared" si="159"/>
        <v>1538.2233747982773</v>
      </c>
      <c r="J392" s="141"/>
      <c r="K392" s="188" t="s">
        <v>22</v>
      </c>
      <c r="L392" s="187">
        <f>SUM(L371:L387)</f>
        <v>306.88184200732638</v>
      </c>
      <c r="M392" s="187">
        <f t="shared" ref="M392:S392" si="160">SUM(M371:M387)</f>
        <v>0.84650342026601455</v>
      </c>
      <c r="N392" s="187">
        <f t="shared" si="160"/>
        <v>154.24132243786494</v>
      </c>
      <c r="O392" s="187">
        <f t="shared" si="160"/>
        <v>987.42282305477625</v>
      </c>
      <c r="P392" s="187">
        <f t="shared" si="160"/>
        <v>513.4397964872569</v>
      </c>
      <c r="Q392" s="187">
        <f t="shared" si="160"/>
        <v>88.81888973278302</v>
      </c>
      <c r="R392" s="189">
        <f t="shared" si="160"/>
        <v>1.1994145260959901E-2</v>
      </c>
      <c r="S392" s="190">
        <f t="shared" si="160"/>
        <v>2051.6631712855342</v>
      </c>
      <c r="T392" s="133" t="str">
        <f>IF(ABS(S392-AI392)&gt;0.01,S392-AI392,"")</f>
        <v/>
      </c>
      <c r="U392" s="216" t="s">
        <v>59</v>
      </c>
      <c r="V392" s="217">
        <f>SUM(V371:V387)</f>
        <v>290.20364393812628</v>
      </c>
      <c r="W392" s="217">
        <f t="shared" ref="W392:AH392" si="161">SUM(W371:W387)</f>
        <v>16.026643766963858</v>
      </c>
      <c r="X392" s="217">
        <f t="shared" si="161"/>
        <v>88.81888973278302</v>
      </c>
      <c r="Y392" s="217">
        <f t="shared" si="161"/>
        <v>0.84650342026601455</v>
      </c>
      <c r="Z392" s="217">
        <f t="shared" si="161"/>
        <v>151.76575424709296</v>
      </c>
      <c r="AA392" s="217">
        <f t="shared" si="161"/>
        <v>979.41051883892453</v>
      </c>
      <c r="AB392" s="217">
        <f t="shared" si="161"/>
        <v>513.4397964872569</v>
      </c>
      <c r="AC392" s="217">
        <f t="shared" si="161"/>
        <v>11.151420854120776</v>
      </c>
      <c r="AD392" s="218">
        <f t="shared" si="161"/>
        <v>0.65155430223616406</v>
      </c>
      <c r="AE392" s="218">
        <f t="shared" si="161"/>
        <v>0</v>
      </c>
      <c r="AF392" s="218">
        <f t="shared" si="161"/>
        <v>1.1994145260959901E-2</v>
      </c>
      <c r="AG392" s="218">
        <f t="shared" si="161"/>
        <v>2.4755681907719995</v>
      </c>
      <c r="AH392" s="218">
        <f t="shared" si="161"/>
        <v>8.0123042158516515</v>
      </c>
      <c r="AI392" s="219">
        <f>SUM(V392:AC392)</f>
        <v>2051.6631712855342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0.19950408180968573</v>
      </c>
      <c r="C393" s="125">
        <f t="shared" ref="C393:H393" si="162">IF($I392=0,"-",C392/$I392)</f>
        <v>5.5031241504636811E-4</v>
      </c>
      <c r="D393" s="125">
        <f t="shared" si="162"/>
        <v>0.10027238238925615</v>
      </c>
      <c r="E393" s="125">
        <f t="shared" si="162"/>
        <v>0.64192420894934521</v>
      </c>
      <c r="F393" s="125">
        <f t="shared" si="162"/>
        <v>0</v>
      </c>
      <c r="G393" s="125">
        <f t="shared" si="162"/>
        <v>5.774121703515963E-2</v>
      </c>
      <c r="H393" s="126">
        <f t="shared" si="162"/>
        <v>7.797401507133393E-6</v>
      </c>
      <c r="I393" s="127">
        <f>SUM(B393:H393)</f>
        <v>1.0000000000000002</v>
      </c>
      <c r="J393" s="133"/>
      <c r="K393" s="49" t="s">
        <v>108</v>
      </c>
      <c r="L393" s="102">
        <f t="shared" ref="L393:R393" si="163">IF($S392=0,"-",L392/$S392)</f>
        <v>0.14957710715011757</v>
      </c>
      <c r="M393" s="102">
        <f t="shared" si="163"/>
        <v>4.1259375910891413E-4</v>
      </c>
      <c r="N393" s="102">
        <f t="shared" si="163"/>
        <v>7.5178676790898472E-2</v>
      </c>
      <c r="O393" s="102">
        <f t="shared" si="163"/>
        <v>0.48127920648693778</v>
      </c>
      <c r="P393" s="102">
        <f t="shared" si="163"/>
        <v>0.25025540433400917</v>
      </c>
      <c r="Q393" s="102">
        <f t="shared" si="163"/>
        <v>4.3291165419287979E-2</v>
      </c>
      <c r="R393" s="103">
        <f t="shared" si="163"/>
        <v>5.8460596402111127E-6</v>
      </c>
      <c r="S393" s="104">
        <f>SUM(L393:R393)</f>
        <v>1.0000000000000002</v>
      </c>
      <c r="U393" s="77" t="s">
        <v>108</v>
      </c>
      <c r="V393" s="78">
        <f>+V392/$AI392</f>
        <v>0.1414479959477413</v>
      </c>
      <c r="W393" s="78">
        <f t="shared" ref="W393:AH393" si="164">+W392/$AI392</f>
        <v>7.8115374839632466E-3</v>
      </c>
      <c r="X393" s="78">
        <f t="shared" si="164"/>
        <v>4.3291165419287979E-2</v>
      </c>
      <c r="Y393" s="78">
        <f t="shared" si="164"/>
        <v>4.1259375910891413E-4</v>
      </c>
      <c r="Z393" s="78">
        <f t="shared" si="164"/>
        <v>7.3972061482197066E-2</v>
      </c>
      <c r="AA393" s="78">
        <f t="shared" si="164"/>
        <v>0.4773739337657672</v>
      </c>
      <c r="AB393" s="78">
        <f t="shared" si="164"/>
        <v>0.25025540433400917</v>
      </c>
      <c r="AC393" s="78">
        <f t="shared" si="164"/>
        <v>5.4353078079251681E-3</v>
      </c>
      <c r="AD393" s="78">
        <f t="shared" si="164"/>
        <v>3.1757371841300452E-4</v>
      </c>
      <c r="AE393" s="78">
        <f t="shared" si="164"/>
        <v>0</v>
      </c>
      <c r="AF393" s="78">
        <f t="shared" si="164"/>
        <v>5.8460596402111127E-6</v>
      </c>
      <c r="AG393" s="78">
        <f t="shared" si="164"/>
        <v>1.2066153087014054E-3</v>
      </c>
      <c r="AH393" s="78">
        <f t="shared" si="164"/>
        <v>3.9052727211705469E-3</v>
      </c>
      <c r="AI393" s="79">
        <f>SUM(V393:AC393)</f>
        <v>1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10.388550340365445</v>
      </c>
      <c r="C401" s="148">
        <v>0.55376067912395821</v>
      </c>
      <c r="D401" s="148">
        <v>3.3668649290736665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14.30917594856307</v>
      </c>
      <c r="J401" s="141"/>
      <c r="K401" s="161" t="s">
        <v>13</v>
      </c>
      <c r="L401" s="148">
        <v>10.388550340365445</v>
      </c>
      <c r="M401" s="148">
        <v>0.55376067912395821</v>
      </c>
      <c r="N401" s="148">
        <v>3.3668649290736665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14.30917594856307</v>
      </c>
      <c r="U401" s="207" t="s">
        <v>13</v>
      </c>
      <c r="V401" s="199">
        <v>10.388550340365445</v>
      </c>
      <c r="W401" s="199">
        <v>0</v>
      </c>
      <c r="X401" s="199">
        <v>0</v>
      </c>
      <c r="Y401" s="199">
        <v>0.55376067912395821</v>
      </c>
      <c r="Z401" s="199">
        <v>3.3668649290736665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14.30917594856307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9.3457044537476358E-2</v>
      </c>
      <c r="C402" s="152">
        <v>4.9817187919763565E-3</v>
      </c>
      <c r="D402" s="152">
        <v>3.0288850255216257E-2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0.12872761358466897</v>
      </c>
      <c r="J402" s="141"/>
      <c r="K402" s="155" t="s">
        <v>12</v>
      </c>
      <c r="L402" s="156">
        <v>9.3457044537476358E-2</v>
      </c>
      <c r="M402" s="156">
        <v>4.9817187919763565E-3</v>
      </c>
      <c r="N402" s="156">
        <v>3.0288850255216257E-2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0.12872761358466897</v>
      </c>
      <c r="U402" s="203" t="s">
        <v>53</v>
      </c>
      <c r="V402" s="204">
        <v>9.3457044537476358E-2</v>
      </c>
      <c r="W402" s="204">
        <v>0</v>
      </c>
      <c r="X402" s="204">
        <v>0</v>
      </c>
      <c r="Y402" s="204">
        <v>4.9817187919763565E-3</v>
      </c>
      <c r="Z402" s="204">
        <v>3.0288850255216257E-2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0.12872761358466897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0.95127713419913262</v>
      </c>
      <c r="F403" s="315"/>
      <c r="G403" s="148">
        <v>0</v>
      </c>
      <c r="H403" s="160">
        <v>0</v>
      </c>
      <c r="I403" s="146">
        <f t="shared" si="165"/>
        <v>0.95127713419913262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0.95127713419913262</v>
      </c>
      <c r="P403" s="148">
        <v>7.5082311912544455</v>
      </c>
      <c r="Q403" s="148">
        <v>0</v>
      </c>
      <c r="R403" s="149">
        <v>0</v>
      </c>
      <c r="S403" s="150">
        <f t="shared" si="166"/>
        <v>8.4595083254535783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0.95127713419913262</v>
      </c>
      <c r="AB403" s="199">
        <v>7.5082311912544455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8.4595083254535783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0</v>
      </c>
      <c r="F404" s="315"/>
      <c r="G404" s="152">
        <v>0</v>
      </c>
      <c r="H404" s="153">
        <v>0</v>
      </c>
      <c r="I404" s="154">
        <f t="shared" si="165"/>
        <v>0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0</v>
      </c>
      <c r="P404" s="156">
        <v>5.0084416196185524</v>
      </c>
      <c r="Q404" s="156">
        <v>0</v>
      </c>
      <c r="R404" s="157">
        <v>0</v>
      </c>
      <c r="S404" s="158">
        <f t="shared" si="166"/>
        <v>5.0084416196185524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0</v>
      </c>
      <c r="AB404" s="204">
        <v>5.0084416196185524</v>
      </c>
      <c r="AC404" s="205">
        <v>0</v>
      </c>
      <c r="AD404" s="204">
        <v>0</v>
      </c>
      <c r="AE404" s="204">
        <v>0</v>
      </c>
      <c r="AF404" s="204">
        <v>0</v>
      </c>
      <c r="AG404" s="204">
        <v>0</v>
      </c>
      <c r="AH404" s="204">
        <v>0</v>
      </c>
      <c r="AI404" s="206">
        <f t="shared" si="167"/>
        <v>5.0084416196185524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0</v>
      </c>
      <c r="C406" s="152">
        <v>0</v>
      </c>
      <c r="D406" s="152">
        <v>0</v>
      </c>
      <c r="E406" s="152">
        <v>3.7328206294418798E-2</v>
      </c>
      <c r="F406" s="315"/>
      <c r="G406" s="152">
        <v>0</v>
      </c>
      <c r="H406" s="153">
        <v>0</v>
      </c>
      <c r="I406" s="154">
        <f t="shared" si="165"/>
        <v>3.7328206294418798E-2</v>
      </c>
      <c r="J406" s="141"/>
      <c r="K406" s="155" t="s">
        <v>14</v>
      </c>
      <c r="L406" s="156">
        <v>0</v>
      </c>
      <c r="M406" s="156">
        <v>0</v>
      </c>
      <c r="N406" s="156">
        <v>0</v>
      </c>
      <c r="O406" s="156">
        <v>3.7328206294418798E-2</v>
      </c>
      <c r="P406" s="156">
        <v>0</v>
      </c>
      <c r="Q406" s="156">
        <v>0</v>
      </c>
      <c r="R406" s="157">
        <v>0</v>
      </c>
      <c r="S406" s="158">
        <f t="shared" si="166"/>
        <v>3.7328206294418798E-2</v>
      </c>
      <c r="U406" s="203" t="s">
        <v>14</v>
      </c>
      <c r="V406" s="204">
        <v>0</v>
      </c>
      <c r="W406" s="204">
        <v>0</v>
      </c>
      <c r="X406" s="204">
        <v>0</v>
      </c>
      <c r="Y406" s="204">
        <v>0</v>
      </c>
      <c r="Z406" s="204">
        <v>0</v>
      </c>
      <c r="AA406" s="204">
        <v>0</v>
      </c>
      <c r="AB406" s="204">
        <v>0</v>
      </c>
      <c r="AC406" s="205">
        <v>3.7328206294418798E-2</v>
      </c>
      <c r="AD406" s="204">
        <v>0</v>
      </c>
      <c r="AE406" s="204">
        <v>0</v>
      </c>
      <c r="AF406" s="204">
        <v>0</v>
      </c>
      <c r="AG406" s="204">
        <v>0</v>
      </c>
      <c r="AH406" s="204">
        <v>3.7328206294418798E-2</v>
      </c>
      <c r="AI406" s="206">
        <f t="shared" si="167"/>
        <v>3.7328206294418798E-2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40.007669112095769</v>
      </c>
      <c r="C407" s="148">
        <v>330.53012987933943</v>
      </c>
      <c r="D407" s="148">
        <v>226.8463945845819</v>
      </c>
      <c r="E407" s="148">
        <v>73.51200706835094</v>
      </c>
      <c r="F407" s="315"/>
      <c r="G407" s="148">
        <v>0</v>
      </c>
      <c r="H407" s="160">
        <v>0</v>
      </c>
      <c r="I407" s="146">
        <f t="shared" si="165"/>
        <v>670.89620064436804</v>
      </c>
      <c r="J407" s="141"/>
      <c r="K407" s="161" t="s">
        <v>136</v>
      </c>
      <c r="L407" s="148">
        <v>40.007669112095769</v>
      </c>
      <c r="M407" s="148">
        <v>330.53012987933943</v>
      </c>
      <c r="N407" s="148">
        <v>226.8463945845819</v>
      </c>
      <c r="O407" s="148">
        <v>73.51200706835094</v>
      </c>
      <c r="P407" s="148">
        <v>0</v>
      </c>
      <c r="Q407" s="148">
        <v>0</v>
      </c>
      <c r="R407" s="149">
        <v>0</v>
      </c>
      <c r="S407" s="150">
        <f t="shared" si="166"/>
        <v>670.89620064436804</v>
      </c>
      <c r="U407" s="207" t="s">
        <v>136</v>
      </c>
      <c r="V407" s="199">
        <v>40.007669112095769</v>
      </c>
      <c r="W407" s="199">
        <v>0</v>
      </c>
      <c r="X407" s="199">
        <v>0</v>
      </c>
      <c r="Y407" s="199">
        <v>330.53012987933943</v>
      </c>
      <c r="Z407" s="199">
        <v>226.8463945845819</v>
      </c>
      <c r="AA407" s="199">
        <v>73.51200706835094</v>
      </c>
      <c r="AB407" s="199">
        <v>0</v>
      </c>
      <c r="AC407" s="200">
        <v>0</v>
      </c>
      <c r="AD407" s="199">
        <v>0</v>
      </c>
      <c r="AE407" s="199">
        <v>0</v>
      </c>
      <c r="AF407" s="199">
        <v>0</v>
      </c>
      <c r="AG407" s="199">
        <v>0</v>
      </c>
      <c r="AH407" s="199">
        <v>0</v>
      </c>
      <c r="AI407" s="202">
        <f t="shared" si="167"/>
        <v>670.89620064436804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22.418742182313473</v>
      </c>
      <c r="C408" s="152">
        <v>2.633500502705306</v>
      </c>
      <c r="D408" s="152">
        <v>15.503355237393549</v>
      </c>
      <c r="E408" s="152">
        <v>339.53644784749872</v>
      </c>
      <c r="F408" s="315"/>
      <c r="G408" s="152">
        <v>50.084605301537849</v>
      </c>
      <c r="H408" s="153">
        <v>0</v>
      </c>
      <c r="I408" s="154">
        <f t="shared" si="165"/>
        <v>430.17665107144893</v>
      </c>
      <c r="J408" s="141"/>
      <c r="K408" s="155" t="s">
        <v>21</v>
      </c>
      <c r="L408" s="156">
        <v>22.418742182313473</v>
      </c>
      <c r="M408" s="156">
        <v>2.633500502705306</v>
      </c>
      <c r="N408" s="156">
        <v>15.503355237393549</v>
      </c>
      <c r="O408" s="156">
        <v>339.53644784749872</v>
      </c>
      <c r="P408" s="156">
        <v>0.5879807308239271</v>
      </c>
      <c r="Q408" s="156">
        <v>50.084605301537849</v>
      </c>
      <c r="R408" s="157">
        <v>0</v>
      </c>
      <c r="S408" s="158">
        <f t="shared" si="166"/>
        <v>430.76463180227285</v>
      </c>
      <c r="U408" s="203" t="s">
        <v>21</v>
      </c>
      <c r="V408" s="204">
        <v>5.6595493709838012</v>
      </c>
      <c r="W408" s="204">
        <v>12.160958785583967</v>
      </c>
      <c r="X408" s="204">
        <v>50.084605301537849</v>
      </c>
      <c r="Y408" s="204">
        <v>2.633500502705306</v>
      </c>
      <c r="Z408" s="204">
        <v>15.503355237393549</v>
      </c>
      <c r="AA408" s="204">
        <v>338.98257217280047</v>
      </c>
      <c r="AB408" s="204">
        <v>0.5879807308239271</v>
      </c>
      <c r="AC408" s="205">
        <v>5.1521097004439627</v>
      </c>
      <c r="AD408" s="204">
        <v>4.5982340257457057</v>
      </c>
      <c r="AE408" s="204">
        <v>0</v>
      </c>
      <c r="AF408" s="204">
        <v>0</v>
      </c>
      <c r="AG408" s="204">
        <v>0</v>
      </c>
      <c r="AH408" s="204">
        <v>0.55387567469825727</v>
      </c>
      <c r="AI408" s="206">
        <f t="shared" si="167"/>
        <v>430.76463180227285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1.6358711939330683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1.6358711939330683</v>
      </c>
      <c r="J409" s="141"/>
      <c r="K409" s="161" t="s">
        <v>20</v>
      </c>
      <c r="L409" s="148">
        <v>1.6358711939330683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1.6358711939330683</v>
      </c>
      <c r="U409" s="207" t="s">
        <v>20</v>
      </c>
      <c r="V409" s="199">
        <v>1.6358711939330683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</v>
      </c>
      <c r="AD409" s="199">
        <v>0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1.6358711939330683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0.4014767623407427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0.4014767623407427</v>
      </c>
      <c r="J411" s="141"/>
      <c r="K411" s="161" t="s">
        <v>18</v>
      </c>
      <c r="L411" s="148">
        <v>0.4014767623407427</v>
      </c>
      <c r="M411" s="148">
        <v>0</v>
      </c>
      <c r="N411" s="148">
        <v>0</v>
      </c>
      <c r="O411" s="148">
        <v>0</v>
      </c>
      <c r="P411" s="148">
        <v>0.50907134077596539</v>
      </c>
      <c r="Q411" s="148">
        <v>0</v>
      </c>
      <c r="R411" s="149">
        <v>0</v>
      </c>
      <c r="S411" s="150">
        <f t="shared" si="166"/>
        <v>0.91054810311670809</v>
      </c>
      <c r="U411" s="207" t="s">
        <v>18</v>
      </c>
      <c r="V411" s="199">
        <v>0.4014767623407427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0.50907134077596539</v>
      </c>
      <c r="AC411" s="200">
        <v>0</v>
      </c>
      <c r="AD411" s="199">
        <v>0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0.91054810311670809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0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8.4621405363241478E-4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8.4621405363241478E-4</v>
      </c>
      <c r="J413" s="141"/>
      <c r="K413" s="163" t="s">
        <v>60</v>
      </c>
      <c r="L413" s="148">
        <v>8.4621405363241478E-4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8.4621405363241478E-4</v>
      </c>
      <c r="U413" s="208" t="s">
        <v>58</v>
      </c>
      <c r="V413" s="199">
        <v>8.4621405363241478E-4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8.4621405363241478E-4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8.4621405363241478E-4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8.4621405363241478E-4</v>
      </c>
      <c r="J414" s="141"/>
      <c r="K414" s="168" t="s">
        <v>19</v>
      </c>
      <c r="L414" s="169">
        <v>8.4621405363241478E-4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8.4621405363241478E-4</v>
      </c>
      <c r="U414" s="209" t="s">
        <v>62</v>
      </c>
      <c r="V414" s="210">
        <v>8.4621405363241478E-4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8.4621405363241478E-4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74.946612849639621</v>
      </c>
      <c r="C418" s="187">
        <f t="shared" ref="C418:I418" si="169">SUM(C397:C413)</f>
        <v>333.72237277996066</v>
      </c>
      <c r="D418" s="187">
        <f t="shared" si="169"/>
        <v>245.74690360130433</v>
      </c>
      <c r="E418" s="187">
        <f t="shared" si="169"/>
        <v>414.03706025634324</v>
      </c>
      <c r="F418" s="187">
        <f t="shared" si="169"/>
        <v>0</v>
      </c>
      <c r="G418" s="187">
        <f t="shared" si="169"/>
        <v>50.084605301537849</v>
      </c>
      <c r="H418" s="189">
        <f t="shared" si="169"/>
        <v>0</v>
      </c>
      <c r="I418" s="146">
        <f t="shared" si="169"/>
        <v>1118.5375547887857</v>
      </c>
      <c r="J418" s="141"/>
      <c r="K418" s="188" t="s">
        <v>22</v>
      </c>
      <c r="L418" s="187">
        <f>SUM(L397:L413)</f>
        <v>74.946612849639621</v>
      </c>
      <c r="M418" s="187">
        <f t="shared" ref="M418:S418" si="170">SUM(M397:M413)</f>
        <v>333.72237277996066</v>
      </c>
      <c r="N418" s="187">
        <f t="shared" si="170"/>
        <v>245.74690360130433</v>
      </c>
      <c r="O418" s="187">
        <f t="shared" si="170"/>
        <v>414.03706025634324</v>
      </c>
      <c r="P418" s="187">
        <f t="shared" si="170"/>
        <v>13.613724882472891</v>
      </c>
      <c r="Q418" s="187">
        <f t="shared" si="170"/>
        <v>50.084605301537849</v>
      </c>
      <c r="R418" s="189">
        <f t="shared" si="170"/>
        <v>0</v>
      </c>
      <c r="S418" s="190">
        <f t="shared" si="170"/>
        <v>1132.1512796712586</v>
      </c>
      <c r="T418" s="133" t="str">
        <f>IF(ABS(S418-AI418)&gt;0.01,S418-AI418,"")</f>
        <v/>
      </c>
      <c r="U418" s="216" t="s">
        <v>59</v>
      </c>
      <c r="V418" s="217">
        <f>SUM(V397:V413)</f>
        <v>58.187420038309938</v>
      </c>
      <c r="W418" s="217">
        <f t="shared" ref="W418:AH418" si="171">SUM(W397:W413)</f>
        <v>12.160958785583967</v>
      </c>
      <c r="X418" s="217">
        <f t="shared" si="171"/>
        <v>50.084605301537849</v>
      </c>
      <c r="Y418" s="217">
        <f t="shared" si="171"/>
        <v>333.72237277996066</v>
      </c>
      <c r="Z418" s="217">
        <f t="shared" si="171"/>
        <v>245.74690360130433</v>
      </c>
      <c r="AA418" s="217">
        <f t="shared" si="171"/>
        <v>413.44585637535056</v>
      </c>
      <c r="AB418" s="217">
        <f t="shared" si="171"/>
        <v>13.613724882472891</v>
      </c>
      <c r="AC418" s="217">
        <f t="shared" si="171"/>
        <v>5.1894379067383811</v>
      </c>
      <c r="AD418" s="218">
        <f t="shared" si="171"/>
        <v>4.5982340257457057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0.59120388099267607</v>
      </c>
      <c r="AI418" s="219">
        <f>SUM(V418:AC418)</f>
        <v>1132.1512796712586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6.700410954354756E-2</v>
      </c>
      <c r="C419" s="125">
        <f t="shared" ref="C419:H419" si="172">IF($I418=0,"-",C418/$I418)</f>
        <v>0.29835598398211827</v>
      </c>
      <c r="D419" s="125">
        <f t="shared" si="172"/>
        <v>0.21970375741895309</v>
      </c>
      <c r="E419" s="125">
        <f t="shared" si="172"/>
        <v>0.37015928386465863</v>
      </c>
      <c r="F419" s="125">
        <f t="shared" si="172"/>
        <v>0</v>
      </c>
      <c r="G419" s="125">
        <f t="shared" si="172"/>
        <v>4.4776865190722513E-2</v>
      </c>
      <c r="H419" s="126">
        <f t="shared" si="172"/>
        <v>0</v>
      </c>
      <c r="I419" s="127">
        <f>SUM(B419:H419)</f>
        <v>1</v>
      </c>
      <c r="J419" s="133"/>
      <c r="K419" s="49" t="s">
        <v>108</v>
      </c>
      <c r="L419" s="102">
        <f t="shared" ref="L419:R419" si="173">IF($S418=0,"-",L418/$S418)</f>
        <v>6.6198408459514149E-2</v>
      </c>
      <c r="M419" s="102">
        <f t="shared" si="173"/>
        <v>0.29476835717295946</v>
      </c>
      <c r="N419" s="102">
        <f t="shared" si="173"/>
        <v>0.21706189624469757</v>
      </c>
      <c r="O419" s="102">
        <f t="shared" si="173"/>
        <v>0.36570824737888974</v>
      </c>
      <c r="P419" s="102">
        <f t="shared" si="173"/>
        <v>1.2024651764228797E-2</v>
      </c>
      <c r="Q419" s="102">
        <f t="shared" si="173"/>
        <v>4.4238438979710248E-2</v>
      </c>
      <c r="R419" s="103">
        <f t="shared" si="173"/>
        <v>0</v>
      </c>
      <c r="S419" s="104">
        <f>SUM(L419:R419)</f>
        <v>1</v>
      </c>
      <c r="U419" s="77" t="s">
        <v>108</v>
      </c>
      <c r="V419" s="78">
        <f>+V418/$AI418</f>
        <v>5.1395446070781059E-2</v>
      </c>
      <c r="W419" s="78">
        <f t="shared" ref="W419:AH419" si="174">+W418/$AI418</f>
        <v>1.0741460972525801E-2</v>
      </c>
      <c r="X419" s="78">
        <f t="shared" si="174"/>
        <v>4.4238438979710248E-2</v>
      </c>
      <c r="Y419" s="78">
        <f t="shared" si="174"/>
        <v>0.29476835717295946</v>
      </c>
      <c r="Z419" s="78">
        <f t="shared" si="174"/>
        <v>0.21706189624469757</v>
      </c>
      <c r="AA419" s="78">
        <f t="shared" si="174"/>
        <v>0.36518605225213568</v>
      </c>
      <c r="AB419" s="78">
        <f t="shared" si="174"/>
        <v>1.2024651764228797E-2</v>
      </c>
      <c r="AC419" s="78">
        <f t="shared" si="174"/>
        <v>4.5836965429613182E-3</v>
      </c>
      <c r="AD419" s="78">
        <f t="shared" si="174"/>
        <v>4.0615014162072843E-3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5.2219512675403526E-4</v>
      </c>
      <c r="AI419" s="79">
        <f>SUM(V419:AC419)</f>
        <v>1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7.9286946885525458</v>
      </c>
      <c r="C427" s="148">
        <v>0</v>
      </c>
      <c r="D427" s="148">
        <v>2.4651272740543377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10.393821962606884</v>
      </c>
      <c r="J427" s="141"/>
      <c r="K427" s="161" t="s">
        <v>13</v>
      </c>
      <c r="L427" s="148">
        <v>7.9286946885525458</v>
      </c>
      <c r="M427" s="148">
        <v>0</v>
      </c>
      <c r="N427" s="148">
        <v>2.4651272740543377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10.393821962606884</v>
      </c>
      <c r="U427" s="207" t="s">
        <v>13</v>
      </c>
      <c r="V427" s="199">
        <v>7.9286946885525458</v>
      </c>
      <c r="W427" s="199">
        <v>0</v>
      </c>
      <c r="X427" s="199">
        <v>0</v>
      </c>
      <c r="Y427" s="199">
        <v>0</v>
      </c>
      <c r="Z427" s="199">
        <v>2.4651272740543377</v>
      </c>
      <c r="AA427" s="199">
        <v>0</v>
      </c>
      <c r="AB427" s="199">
        <v>0</v>
      </c>
      <c r="AC427" s="200">
        <v>0</v>
      </c>
      <c r="AD427" s="201">
        <v>0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10.393821962606884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0.28880736689886316</v>
      </c>
      <c r="C428" s="152">
        <v>0</v>
      </c>
      <c r="D428" s="152">
        <v>0</v>
      </c>
      <c r="E428" s="152">
        <v>0</v>
      </c>
      <c r="F428" s="315"/>
      <c r="G428" s="152">
        <v>0</v>
      </c>
      <c r="H428" s="153">
        <v>0</v>
      </c>
      <c r="I428" s="154">
        <f t="shared" si="175"/>
        <v>0.28880736689886316</v>
      </c>
      <c r="J428" s="141"/>
      <c r="K428" s="155" t="s">
        <v>12</v>
      </c>
      <c r="L428" s="156">
        <v>0.28880736689886316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0.28880736689886316</v>
      </c>
      <c r="U428" s="203" t="s">
        <v>53</v>
      </c>
      <c r="V428" s="204">
        <v>0.24548626186403369</v>
      </c>
      <c r="W428" s="204">
        <v>0</v>
      </c>
      <c r="X428" s="204">
        <v>0</v>
      </c>
      <c r="Y428" s="204">
        <v>0</v>
      </c>
      <c r="Z428" s="204">
        <v>0</v>
      </c>
      <c r="AA428" s="204">
        <v>0</v>
      </c>
      <c r="AB428" s="204">
        <v>0</v>
      </c>
      <c r="AC428" s="205">
        <v>4.3321105034829471E-2</v>
      </c>
      <c r="AD428" s="204">
        <v>4.3321105034829471E-2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0.28880736689886316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0.98565867436023136</v>
      </c>
      <c r="F429" s="315"/>
      <c r="G429" s="148">
        <v>0</v>
      </c>
      <c r="H429" s="160">
        <v>0</v>
      </c>
      <c r="I429" s="146">
        <f t="shared" si="175"/>
        <v>0.98565867436023136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0.98565867436023136</v>
      </c>
      <c r="P429" s="148">
        <v>34.557263240580085</v>
      </c>
      <c r="Q429" s="148">
        <v>0</v>
      </c>
      <c r="R429" s="149">
        <v>0</v>
      </c>
      <c r="S429" s="150">
        <f t="shared" si="176"/>
        <v>35.542921914940315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0.98565867436023136</v>
      </c>
      <c r="AB429" s="199">
        <v>34.557263240580085</v>
      </c>
      <c r="AC429" s="200">
        <v>0</v>
      </c>
      <c r="AD429" s="199">
        <v>0</v>
      </c>
      <c r="AE429" s="199">
        <v>0</v>
      </c>
      <c r="AF429" s="199">
        <v>0</v>
      </c>
      <c r="AG429" s="199">
        <v>0</v>
      </c>
      <c r="AH429" s="199">
        <v>0</v>
      </c>
      <c r="AI429" s="202">
        <f t="shared" si="177"/>
        <v>35.542921914940315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0.48221618514480719</v>
      </c>
      <c r="Q430" s="156">
        <v>0</v>
      </c>
      <c r="R430" s="157">
        <v>0</v>
      </c>
      <c r="S430" s="158">
        <f t="shared" si="176"/>
        <v>0.48221618514480719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0.48221618514480719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0.48221618514480719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8.0197926557100854E-2</v>
      </c>
      <c r="C432" s="152">
        <v>0</v>
      </c>
      <c r="D432" s="152">
        <v>1.0507386523099427</v>
      </c>
      <c r="E432" s="152">
        <v>0.10119520187386959</v>
      </c>
      <c r="F432" s="315"/>
      <c r="G432" s="152">
        <v>0</v>
      </c>
      <c r="H432" s="153">
        <v>0</v>
      </c>
      <c r="I432" s="154">
        <f t="shared" si="175"/>
        <v>1.2321317807409131</v>
      </c>
      <c r="J432" s="141"/>
      <c r="K432" s="155" t="s">
        <v>14</v>
      </c>
      <c r="L432" s="156">
        <v>8.0197926557100854E-2</v>
      </c>
      <c r="M432" s="156">
        <v>0</v>
      </c>
      <c r="N432" s="156">
        <v>1.0507386523099427</v>
      </c>
      <c r="O432" s="156">
        <v>0.10119520187386959</v>
      </c>
      <c r="P432" s="156">
        <v>3.8563786982248528E-2</v>
      </c>
      <c r="Q432" s="156">
        <v>0</v>
      </c>
      <c r="R432" s="157">
        <v>0</v>
      </c>
      <c r="S432" s="158">
        <f t="shared" si="176"/>
        <v>1.2706955677231617</v>
      </c>
      <c r="U432" s="203" t="s">
        <v>14</v>
      </c>
      <c r="V432" s="204">
        <v>8.0197926557100854E-2</v>
      </c>
      <c r="W432" s="204">
        <v>0</v>
      </c>
      <c r="X432" s="204">
        <v>0</v>
      </c>
      <c r="Y432" s="204">
        <v>0</v>
      </c>
      <c r="Z432" s="204">
        <v>1.0507386523099427</v>
      </c>
      <c r="AA432" s="204">
        <v>7.2907205961000787E-3</v>
      </c>
      <c r="AB432" s="204">
        <v>3.8563786982248528E-2</v>
      </c>
      <c r="AC432" s="205">
        <v>9.3904481277769514E-2</v>
      </c>
      <c r="AD432" s="204">
        <v>0</v>
      </c>
      <c r="AE432" s="204">
        <v>0</v>
      </c>
      <c r="AF432" s="204">
        <v>0</v>
      </c>
      <c r="AG432" s="204">
        <v>0</v>
      </c>
      <c r="AH432" s="204">
        <v>9.3904481277769514E-2</v>
      </c>
      <c r="AI432" s="206">
        <f t="shared" si="177"/>
        <v>1.2706955677231617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29.923440853464506</v>
      </c>
      <c r="C433" s="148">
        <v>22.138503998494194</v>
      </c>
      <c r="D433" s="148">
        <v>45.266037645790647</v>
      </c>
      <c r="E433" s="148">
        <v>5.6709676619227585</v>
      </c>
      <c r="F433" s="315"/>
      <c r="G433" s="148">
        <v>0</v>
      </c>
      <c r="H433" s="160">
        <v>0</v>
      </c>
      <c r="I433" s="146">
        <f t="shared" si="175"/>
        <v>102.99895015967211</v>
      </c>
      <c r="J433" s="141"/>
      <c r="K433" s="161" t="s">
        <v>136</v>
      </c>
      <c r="L433" s="148">
        <v>29.923440853464506</v>
      </c>
      <c r="M433" s="148">
        <v>22.138503998494194</v>
      </c>
      <c r="N433" s="148">
        <v>45.266037645790647</v>
      </c>
      <c r="O433" s="148">
        <v>5.6709676619227585</v>
      </c>
      <c r="P433" s="148">
        <v>0</v>
      </c>
      <c r="Q433" s="148">
        <v>0</v>
      </c>
      <c r="R433" s="149">
        <v>0</v>
      </c>
      <c r="S433" s="150">
        <f t="shared" si="176"/>
        <v>102.99895015967211</v>
      </c>
      <c r="U433" s="207" t="s">
        <v>136</v>
      </c>
      <c r="V433" s="199">
        <v>28.760248054626938</v>
      </c>
      <c r="W433" s="199">
        <v>1.1522375203997604</v>
      </c>
      <c r="X433" s="199">
        <v>0</v>
      </c>
      <c r="Y433" s="199">
        <v>22.138503998494194</v>
      </c>
      <c r="Z433" s="199">
        <v>41.329290560572481</v>
      </c>
      <c r="AA433" s="199">
        <v>5.6709676619227585</v>
      </c>
      <c r="AB433" s="199">
        <v>0</v>
      </c>
      <c r="AC433" s="200">
        <v>3.9477023636559778</v>
      </c>
      <c r="AD433" s="199">
        <v>1.0955278437805372E-2</v>
      </c>
      <c r="AE433" s="199">
        <v>0</v>
      </c>
      <c r="AF433" s="199">
        <v>0</v>
      </c>
      <c r="AG433" s="199">
        <v>3.9367470852181685</v>
      </c>
      <c r="AH433" s="199">
        <v>0</v>
      </c>
      <c r="AI433" s="202">
        <f t="shared" si="177"/>
        <v>102.99895015967211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17.399318383733434</v>
      </c>
      <c r="C434" s="152">
        <v>2.6935288503244772</v>
      </c>
      <c r="D434" s="152">
        <v>22.907493188733476</v>
      </c>
      <c r="E434" s="152">
        <v>211.60929037687796</v>
      </c>
      <c r="F434" s="315"/>
      <c r="G434" s="152">
        <v>24.111422599788057</v>
      </c>
      <c r="H434" s="153">
        <v>0</v>
      </c>
      <c r="I434" s="154">
        <f t="shared" si="175"/>
        <v>278.72105339945739</v>
      </c>
      <c r="J434" s="141"/>
      <c r="K434" s="155" t="s">
        <v>21</v>
      </c>
      <c r="L434" s="156">
        <v>17.399318383733434</v>
      </c>
      <c r="M434" s="156">
        <v>2.6935288503244772</v>
      </c>
      <c r="N434" s="156">
        <v>22.907493188733476</v>
      </c>
      <c r="O434" s="156">
        <v>211.60929037687796</v>
      </c>
      <c r="P434" s="156">
        <v>1.3084206109408283</v>
      </c>
      <c r="Q434" s="156">
        <v>24.111422599788057</v>
      </c>
      <c r="R434" s="157">
        <v>0</v>
      </c>
      <c r="S434" s="158">
        <f t="shared" si="176"/>
        <v>280.02947401039819</v>
      </c>
      <c r="U434" s="203" t="s">
        <v>21</v>
      </c>
      <c r="V434" s="204">
        <v>2.9984316645688809</v>
      </c>
      <c r="W434" s="204">
        <v>14.400886719164554</v>
      </c>
      <c r="X434" s="204">
        <v>24.111422599788057</v>
      </c>
      <c r="Y434" s="204">
        <v>2.6935288503244772</v>
      </c>
      <c r="Z434" s="204">
        <v>22.833506706605775</v>
      </c>
      <c r="AA434" s="204">
        <v>210.97683748620983</v>
      </c>
      <c r="AB434" s="204">
        <v>1.3084206109408283</v>
      </c>
      <c r="AC434" s="205">
        <v>0.70643937279584834</v>
      </c>
      <c r="AD434" s="204">
        <v>0</v>
      </c>
      <c r="AE434" s="204">
        <v>1.0497859741897365E-2</v>
      </c>
      <c r="AF434" s="204">
        <v>0</v>
      </c>
      <c r="AG434" s="204">
        <v>7.3986482127702508E-2</v>
      </c>
      <c r="AH434" s="204">
        <v>0.6219550309262486</v>
      </c>
      <c r="AI434" s="206">
        <f t="shared" si="177"/>
        <v>280.02947401039819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7.3086190746085613</v>
      </c>
      <c r="C435" s="148">
        <v>0.59112657986946548</v>
      </c>
      <c r="D435" s="148">
        <v>8.9689629866104017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16.868708641088428</v>
      </c>
      <c r="J435" s="141"/>
      <c r="K435" s="161" t="s">
        <v>20</v>
      </c>
      <c r="L435" s="148">
        <v>7.3086190746085613</v>
      </c>
      <c r="M435" s="148">
        <v>0.59112657986946548</v>
      </c>
      <c r="N435" s="148">
        <v>8.9689629866104017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16.868708641088428</v>
      </c>
      <c r="U435" s="207" t="s">
        <v>20</v>
      </c>
      <c r="V435" s="199">
        <v>7.2866133467732794</v>
      </c>
      <c r="W435" s="199">
        <v>0</v>
      </c>
      <c r="X435" s="199">
        <v>0</v>
      </c>
      <c r="Y435" s="199">
        <v>0.59112657986946548</v>
      </c>
      <c r="Z435" s="199">
        <v>8.3345558649249245</v>
      </c>
      <c r="AA435" s="199">
        <v>0</v>
      </c>
      <c r="AB435" s="199">
        <v>0</v>
      </c>
      <c r="AC435" s="200">
        <v>0.65641284952075807</v>
      </c>
      <c r="AD435" s="199">
        <v>2.2005727835281874E-2</v>
      </c>
      <c r="AE435" s="199">
        <v>0</v>
      </c>
      <c r="AF435" s="199">
        <v>0</v>
      </c>
      <c r="AG435" s="199">
        <v>0.6344071216854773</v>
      </c>
      <c r="AH435" s="199">
        <v>0</v>
      </c>
      <c r="AI435" s="202">
        <f t="shared" si="177"/>
        <v>16.868708641088428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1.0754158940923872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1.0754158940923872</v>
      </c>
      <c r="J436" s="141"/>
      <c r="K436" s="155" t="s">
        <v>56</v>
      </c>
      <c r="L436" s="156">
        <v>1.0754158940923872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1.0754158940923872</v>
      </c>
      <c r="U436" s="203" t="s">
        <v>56</v>
      </c>
      <c r="V436" s="204">
        <v>1.0754158940923872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1.0754158940923872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16.445375005529048</v>
      </c>
      <c r="C437" s="148">
        <v>0</v>
      </c>
      <c r="D437" s="148">
        <v>0</v>
      </c>
      <c r="E437" s="148">
        <v>2.0348607993344526E-2</v>
      </c>
      <c r="F437" s="315"/>
      <c r="G437" s="148">
        <v>0</v>
      </c>
      <c r="H437" s="160">
        <v>0</v>
      </c>
      <c r="I437" s="146">
        <f t="shared" si="175"/>
        <v>16.465723613522393</v>
      </c>
      <c r="J437" s="141"/>
      <c r="K437" s="161" t="s">
        <v>18</v>
      </c>
      <c r="L437" s="148">
        <v>16.445375005529048</v>
      </c>
      <c r="M437" s="148">
        <v>0</v>
      </c>
      <c r="N437" s="148">
        <v>0</v>
      </c>
      <c r="O437" s="148">
        <v>2.0348607993344526E-2</v>
      </c>
      <c r="P437" s="148">
        <v>2.1386838856700723</v>
      </c>
      <c r="Q437" s="148">
        <v>0</v>
      </c>
      <c r="R437" s="149">
        <v>0</v>
      </c>
      <c r="S437" s="150">
        <f t="shared" si="176"/>
        <v>18.604407499192465</v>
      </c>
      <c r="U437" s="207" t="s">
        <v>18</v>
      </c>
      <c r="V437" s="199">
        <v>16.445375005529048</v>
      </c>
      <c r="W437" s="199">
        <v>0</v>
      </c>
      <c r="X437" s="199">
        <v>0</v>
      </c>
      <c r="Y437" s="199">
        <v>0</v>
      </c>
      <c r="Z437" s="199">
        <v>0</v>
      </c>
      <c r="AA437" s="199">
        <v>0</v>
      </c>
      <c r="AB437" s="199">
        <v>2.1386838856700723</v>
      </c>
      <c r="AC437" s="200">
        <v>2.0348607993344526E-2</v>
      </c>
      <c r="AD437" s="199">
        <v>0</v>
      </c>
      <c r="AE437" s="199">
        <v>0</v>
      </c>
      <c r="AF437" s="199">
        <v>0</v>
      </c>
      <c r="AG437" s="199">
        <v>0</v>
      </c>
      <c r="AH437" s="199">
        <v>2.0348607993344526E-2</v>
      </c>
      <c r="AI437" s="202">
        <f t="shared" si="177"/>
        <v>18.604407499192465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2.7994297775217727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2.7994297775217727</v>
      </c>
      <c r="J438" s="141"/>
      <c r="K438" s="155" t="s">
        <v>17</v>
      </c>
      <c r="L438" s="156">
        <v>2.7994297775217727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2.7994297775217727</v>
      </c>
      <c r="U438" s="203" t="s">
        <v>57</v>
      </c>
      <c r="V438" s="204">
        <v>2.7994297775217727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2.7994297775217727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0.19362811637707406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0.19362811637707406</v>
      </c>
      <c r="J439" s="141"/>
      <c r="K439" s="163" t="s">
        <v>60</v>
      </c>
      <c r="L439" s="148">
        <v>0.19362811637707406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0.19362811637707406</v>
      </c>
      <c r="U439" s="208" t="s">
        <v>58</v>
      </c>
      <c r="V439" s="199">
        <v>0.19362811637707406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0.19362811637707406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0.19362811637707406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0.19362811637707406</v>
      </c>
      <c r="J440" s="141"/>
      <c r="K440" s="168" t="s">
        <v>19</v>
      </c>
      <c r="L440" s="169">
        <v>0.19362811637707406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0.19362811637707406</v>
      </c>
      <c r="U440" s="209" t="s">
        <v>62</v>
      </c>
      <c r="V440" s="210">
        <v>0.19362811637707406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0.19362811637707406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83.442927087335278</v>
      </c>
      <c r="C444" s="187">
        <f t="shared" ref="C444:I444" si="179">SUM(C423:C439)</f>
        <v>25.423159428688137</v>
      </c>
      <c r="D444" s="187">
        <f t="shared" si="179"/>
        <v>80.658359747498807</v>
      </c>
      <c r="E444" s="187">
        <f t="shared" si="179"/>
        <v>218.38746052302818</v>
      </c>
      <c r="F444" s="187">
        <f t="shared" si="179"/>
        <v>0</v>
      </c>
      <c r="G444" s="187">
        <f t="shared" si="179"/>
        <v>24.111422599788057</v>
      </c>
      <c r="H444" s="189">
        <f t="shared" si="179"/>
        <v>0</v>
      </c>
      <c r="I444" s="146">
        <f t="shared" si="179"/>
        <v>432.02332938633839</v>
      </c>
      <c r="J444" s="141"/>
      <c r="K444" s="188" t="s">
        <v>22</v>
      </c>
      <c r="L444" s="187">
        <f>SUM(L423:L439)</f>
        <v>83.442927087335278</v>
      </c>
      <c r="M444" s="187">
        <f t="shared" ref="M444:S444" si="180">SUM(M423:M439)</f>
        <v>25.423159428688137</v>
      </c>
      <c r="N444" s="187">
        <f t="shared" si="180"/>
        <v>80.658359747498807</v>
      </c>
      <c r="O444" s="187">
        <f t="shared" si="180"/>
        <v>218.38746052302818</v>
      </c>
      <c r="P444" s="187">
        <f t="shared" si="180"/>
        <v>38.525147709318041</v>
      </c>
      <c r="Q444" s="187">
        <f t="shared" si="180"/>
        <v>24.111422599788057</v>
      </c>
      <c r="R444" s="189">
        <f t="shared" si="180"/>
        <v>0</v>
      </c>
      <c r="S444" s="190">
        <f t="shared" si="180"/>
        <v>470.54847709565638</v>
      </c>
      <c r="T444" s="133" t="str">
        <f>IF(ABS(S444-AI444)&gt;0.01,S444-AI444,"")</f>
        <v/>
      </c>
      <c r="U444" s="216" t="s">
        <v>59</v>
      </c>
      <c r="V444" s="217">
        <f>SUM(V423:V439)</f>
        <v>67.813520736463047</v>
      </c>
      <c r="W444" s="217">
        <f t="shared" ref="W444:AH444" si="181">SUM(W423:W439)</f>
        <v>15.553124239564314</v>
      </c>
      <c r="X444" s="217">
        <f t="shared" si="181"/>
        <v>24.111422599788057</v>
      </c>
      <c r="Y444" s="217">
        <f t="shared" si="181"/>
        <v>25.423159428688137</v>
      </c>
      <c r="Z444" s="217">
        <f t="shared" si="181"/>
        <v>76.013219058467456</v>
      </c>
      <c r="AA444" s="217">
        <f t="shared" si="181"/>
        <v>217.64075454308892</v>
      </c>
      <c r="AB444" s="217">
        <f t="shared" si="181"/>
        <v>38.525147709318041</v>
      </c>
      <c r="AC444" s="217">
        <f t="shared" si="181"/>
        <v>5.4681287802785281</v>
      </c>
      <c r="AD444" s="218">
        <f t="shared" si="181"/>
        <v>7.628211130791672E-2</v>
      </c>
      <c r="AE444" s="218">
        <f t="shared" si="181"/>
        <v>1.0497859741897365E-2</v>
      </c>
      <c r="AF444" s="218">
        <f t="shared" si="181"/>
        <v>0</v>
      </c>
      <c r="AG444" s="218">
        <f t="shared" si="181"/>
        <v>4.645140689031348</v>
      </c>
      <c r="AH444" s="218">
        <f t="shared" si="181"/>
        <v>0.73620812019736259</v>
      </c>
      <c r="AI444" s="219">
        <f>SUM(V444:AC444)</f>
        <v>470.54847709565644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0.1931444933908098</v>
      </c>
      <c r="C445" s="125">
        <f t="shared" ref="C445:H445" si="182">IF($I444=0,"-",C444/$I444)</f>
        <v>5.8846728172758898E-2</v>
      </c>
      <c r="D445" s="125">
        <f t="shared" si="182"/>
        <v>0.18669908373251248</v>
      </c>
      <c r="E445" s="125">
        <f t="shared" si="182"/>
        <v>0.50549923040784317</v>
      </c>
      <c r="F445" s="125">
        <f t="shared" si="182"/>
        <v>0</v>
      </c>
      <c r="G445" s="125">
        <f t="shared" si="182"/>
        <v>5.5810464296075855E-2</v>
      </c>
      <c r="H445" s="126">
        <f t="shared" si="182"/>
        <v>0</v>
      </c>
      <c r="I445" s="127">
        <f>SUM(B445:H445)</f>
        <v>1.0000000000000002</v>
      </c>
      <c r="J445" s="133"/>
      <c r="K445" s="49" t="s">
        <v>108</v>
      </c>
      <c r="L445" s="102">
        <f t="shared" ref="L445:R445" si="183">IF($S444=0,"-",L444/$S444)</f>
        <v>0.17733120209498079</v>
      </c>
      <c r="M445" s="102">
        <f t="shared" si="183"/>
        <v>5.4028778470618537E-2</v>
      </c>
      <c r="N445" s="102">
        <f t="shared" si="183"/>
        <v>0.17141349653353996</v>
      </c>
      <c r="O445" s="102">
        <f t="shared" si="183"/>
        <v>0.46411256470527873</v>
      </c>
      <c r="P445" s="102">
        <f t="shared" si="183"/>
        <v>8.1872856006473441E-2</v>
      </c>
      <c r="Q445" s="102">
        <f t="shared" si="183"/>
        <v>5.1241102189108816E-2</v>
      </c>
      <c r="R445" s="103">
        <f t="shared" si="183"/>
        <v>0</v>
      </c>
      <c r="S445" s="104">
        <f>SUM(L445:R445)</f>
        <v>1.0000000000000002</v>
      </c>
      <c r="U445" s="77" t="s">
        <v>108</v>
      </c>
      <c r="V445" s="78">
        <f>+V444/$AI444</f>
        <v>0.14411590736628277</v>
      </c>
      <c r="W445" s="78">
        <f t="shared" ref="W445:AH445" si="184">+W444/$AI444</f>
        <v>3.3053181545846473E-2</v>
      </c>
      <c r="X445" s="78">
        <f t="shared" si="184"/>
        <v>5.1241102189108809E-2</v>
      </c>
      <c r="Y445" s="78">
        <f t="shared" si="184"/>
        <v>5.402877847061853E-2</v>
      </c>
      <c r="Z445" s="78">
        <f t="shared" si="184"/>
        <v>0.16154173854230741</v>
      </c>
      <c r="AA445" s="78">
        <f t="shared" si="184"/>
        <v>0.46252568042813019</v>
      </c>
      <c r="AB445" s="78">
        <f t="shared" si="184"/>
        <v>8.1872856006473427E-2</v>
      </c>
      <c r="AC445" s="78">
        <f t="shared" si="184"/>
        <v>1.1620755451232558E-2</v>
      </c>
      <c r="AD445" s="78">
        <f t="shared" si="184"/>
        <v>1.6211318285152914E-4</v>
      </c>
      <c r="AE445" s="78">
        <f t="shared" si="184"/>
        <v>2.2309836824237101E-5</v>
      </c>
      <c r="AF445" s="78">
        <f t="shared" si="184"/>
        <v>0</v>
      </c>
      <c r="AG445" s="78">
        <f t="shared" si="184"/>
        <v>9.8717579912325389E-3</v>
      </c>
      <c r="AH445" s="78">
        <f t="shared" si="184"/>
        <v>1.5645744403242452E-3</v>
      </c>
      <c r="AI445" s="79">
        <f>SUM(V445:AC445)</f>
        <v>1.0000000000000002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0.30315388634553547</v>
      </c>
      <c r="G449" s="325"/>
      <c r="H449" s="327"/>
      <c r="I449" s="146">
        <f>SUM(B449:H449)</f>
        <v>0.30315388634553547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213.72054603389088</v>
      </c>
      <c r="G455" s="328"/>
      <c r="H455" s="330"/>
      <c r="I455" s="146">
        <f t="shared" si="185"/>
        <v>213.72054603389088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527.79025286183071</v>
      </c>
      <c r="G460" s="328"/>
      <c r="H460" s="330"/>
      <c r="I460" s="154">
        <f t="shared" si="185"/>
        <v>527.79025286183071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1.7251489588235296E-2</v>
      </c>
      <c r="G462" s="328"/>
      <c r="H462" s="330"/>
      <c r="I462" s="154">
        <f t="shared" si="185"/>
        <v>1.7251489588235296E-2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13.699081143718091</v>
      </c>
      <c r="G463" s="328"/>
      <c r="H463" s="330"/>
      <c r="I463" s="146">
        <f t="shared" si="185"/>
        <v>13.699081143718091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755.53028541537356</v>
      </c>
      <c r="G470" s="187">
        <f t="shared" si="187"/>
        <v>0</v>
      </c>
      <c r="H470" s="189">
        <f t="shared" si="187"/>
        <v>0</v>
      </c>
      <c r="I470" s="146">
        <f t="shared" si="187"/>
        <v>755.53028541537356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37288.952139475026</v>
      </c>
      <c r="G481" s="328"/>
      <c r="H481" s="330"/>
      <c r="I481" s="146">
        <f t="shared" si="191"/>
        <v>37288.952139475026</v>
      </c>
      <c r="J481" s="141"/>
      <c r="K481" s="161" t="s">
        <v>54</v>
      </c>
      <c r="L481" s="328"/>
      <c r="M481" s="329"/>
      <c r="N481" s="329"/>
      <c r="O481" s="330"/>
      <c r="P481" s="148">
        <v>20625.058230506489</v>
      </c>
      <c r="Q481" s="328"/>
      <c r="R481" s="335"/>
      <c r="S481" s="150">
        <f t="shared" si="192"/>
        <v>20625.058230506489</v>
      </c>
    </row>
    <row r="482" spans="1:19" ht="15">
      <c r="A482" s="151" t="s">
        <v>11</v>
      </c>
      <c r="B482" s="328"/>
      <c r="C482" s="329"/>
      <c r="D482" s="329"/>
      <c r="E482" s="330"/>
      <c r="F482" s="152">
        <v>9771.4707002440882</v>
      </c>
      <c r="G482" s="328"/>
      <c r="H482" s="330"/>
      <c r="I482" s="154">
        <f t="shared" si="191"/>
        <v>9771.4707002440882</v>
      </c>
      <c r="J482" s="141"/>
      <c r="K482" s="155" t="s">
        <v>11</v>
      </c>
      <c r="L482" s="328"/>
      <c r="M482" s="329"/>
      <c r="N482" s="329"/>
      <c r="O482" s="330"/>
      <c r="P482" s="156">
        <v>3573.9342817060678</v>
      </c>
      <c r="Q482" s="328"/>
      <c r="R482" s="335"/>
      <c r="S482" s="158">
        <f t="shared" si="192"/>
        <v>3573.9342817060678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20.190261648795968</v>
      </c>
      <c r="G484" s="328"/>
      <c r="H484" s="330"/>
      <c r="I484" s="154">
        <f t="shared" si="191"/>
        <v>20.190261648795968</v>
      </c>
      <c r="J484" s="141"/>
      <c r="K484" s="155" t="s">
        <v>14</v>
      </c>
      <c r="L484" s="328"/>
      <c r="M484" s="329"/>
      <c r="N484" s="329"/>
      <c r="O484" s="330"/>
      <c r="P484" s="156">
        <v>13.340951300486916</v>
      </c>
      <c r="Q484" s="328"/>
      <c r="R484" s="335"/>
      <c r="S484" s="158">
        <f t="shared" si="192"/>
        <v>13.340951300486916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72.692784394520544</v>
      </c>
      <c r="G485" s="328"/>
      <c r="H485" s="330"/>
      <c r="I485" s="146">
        <f t="shared" si="191"/>
        <v>72.692784394520544</v>
      </c>
      <c r="J485" s="141"/>
      <c r="K485" s="161" t="s">
        <v>136</v>
      </c>
      <c r="L485" s="328"/>
      <c r="M485" s="329"/>
      <c r="N485" s="329"/>
      <c r="O485" s="330"/>
      <c r="P485" s="148">
        <v>7.8857015709700136</v>
      </c>
      <c r="Q485" s="328"/>
      <c r="R485" s="335"/>
      <c r="S485" s="150">
        <f t="shared" si="192"/>
        <v>7.8857015709700136</v>
      </c>
    </row>
    <row r="486" spans="1:19" ht="15">
      <c r="A486" s="151" t="s">
        <v>21</v>
      </c>
      <c r="B486" s="328"/>
      <c r="C486" s="329"/>
      <c r="D486" s="329"/>
      <c r="E486" s="330"/>
      <c r="F486" s="152">
        <v>934.11536289729588</v>
      </c>
      <c r="G486" s="328"/>
      <c r="H486" s="330"/>
      <c r="I486" s="154">
        <f t="shared" si="191"/>
        <v>934.11536289729588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3427.9211642010787</v>
      </c>
      <c r="G489" s="328"/>
      <c r="H489" s="330"/>
      <c r="I489" s="146">
        <f t="shared" si="191"/>
        <v>3427.9211642010787</v>
      </c>
      <c r="J489" s="141"/>
      <c r="K489" s="161" t="s">
        <v>18</v>
      </c>
      <c r="L489" s="328"/>
      <c r="M489" s="329"/>
      <c r="N489" s="329"/>
      <c r="O489" s="330"/>
      <c r="P489" s="148">
        <v>2078.1596660796436</v>
      </c>
      <c r="Q489" s="328"/>
      <c r="R489" s="335"/>
      <c r="S489" s="150">
        <f t="shared" si="192"/>
        <v>2078.1596660796436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51515.342412860809</v>
      </c>
      <c r="G496" s="187">
        <f t="shared" si="193"/>
        <v>0</v>
      </c>
      <c r="H496" s="189">
        <f t="shared" si="193"/>
        <v>0</v>
      </c>
      <c r="I496" s="146">
        <f t="shared" si="193"/>
        <v>51515.342412860809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26298.378831163656</v>
      </c>
      <c r="Q496" s="187">
        <f t="shared" si="194"/>
        <v>0</v>
      </c>
      <c r="R496" s="189">
        <f t="shared" si="194"/>
        <v>0</v>
      </c>
      <c r="S496" s="190">
        <f t="shared" si="194"/>
        <v>26298.378831163656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2976.622193664</v>
      </c>
      <c r="G511" s="328"/>
      <c r="H511" s="330"/>
      <c r="I511" s="146">
        <f t="shared" si="197"/>
        <v>2976.622193664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2976.622193664</v>
      </c>
      <c r="G522" s="187">
        <f t="shared" si="199"/>
        <v>0</v>
      </c>
      <c r="H522" s="189">
        <f t="shared" si="199"/>
        <v>0</v>
      </c>
      <c r="I522" s="146">
        <f t="shared" si="199"/>
        <v>2976.622193664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0.70396235735735746</v>
      </c>
      <c r="G533" s="328"/>
      <c r="H533" s="330"/>
      <c r="I533" s="146">
        <f t="shared" si="203"/>
        <v>0.70396235735735746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7.0894554906733534E-2</v>
      </c>
      <c r="G534" s="328"/>
      <c r="H534" s="330"/>
      <c r="I534" s="154">
        <f t="shared" si="203"/>
        <v>7.0894554906733534E-2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0.77485691226409104</v>
      </c>
      <c r="G548" s="187">
        <f t="shared" si="205"/>
        <v>0</v>
      </c>
      <c r="H548" s="189">
        <f t="shared" si="205"/>
        <v>0</v>
      </c>
      <c r="I548" s="146">
        <f t="shared" si="205"/>
        <v>0.77485691226409104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16.053675007042784</v>
      </c>
      <c r="G560" s="328"/>
      <c r="H560" s="330"/>
      <c r="I560" s="154">
        <f t="shared" si="209"/>
        <v>16.053675007042784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1756.7230618847423</v>
      </c>
      <c r="G561" s="328"/>
      <c r="H561" s="330"/>
      <c r="I561" s="146">
        <f t="shared" si="209"/>
        <v>1756.7230618847423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1772.776736891785</v>
      </c>
      <c r="G574" s="187">
        <f t="shared" si="211"/>
        <v>0</v>
      </c>
      <c r="H574" s="189">
        <f t="shared" si="211"/>
        <v>0</v>
      </c>
      <c r="I574" s="146">
        <f t="shared" si="211"/>
        <v>1772.776736891785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0.30315388634553547</v>
      </c>
      <c r="Q579" s="144">
        <v>0</v>
      </c>
      <c r="R579" s="196">
        <v>0</v>
      </c>
      <c r="S579" s="197">
        <f>SUM(L579:R579)</f>
        <v>0.30315388634553547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100.1955292577458</v>
      </c>
      <c r="C583" s="148">
        <v>12.136163342830336</v>
      </c>
      <c r="D583" s="148">
        <v>2.6168228450481492</v>
      </c>
      <c r="E583" s="148">
        <v>5.836257981788032</v>
      </c>
      <c r="F583" s="315"/>
      <c r="G583" s="148">
        <v>0</v>
      </c>
      <c r="H583" s="160">
        <v>0</v>
      </c>
      <c r="I583" s="146">
        <f t="shared" si="215"/>
        <v>120.78477342741232</v>
      </c>
      <c r="J583" s="141"/>
      <c r="K583" s="161" t="s">
        <v>13</v>
      </c>
      <c r="L583" s="148">
        <v>100.1955292577458</v>
      </c>
      <c r="M583" s="148">
        <v>12.136163342830336</v>
      </c>
      <c r="N583" s="148">
        <v>2.6168228450481492</v>
      </c>
      <c r="O583" s="148">
        <v>5.836257981788032</v>
      </c>
      <c r="P583" s="148">
        <v>0</v>
      </c>
      <c r="Q583" s="148">
        <v>0</v>
      </c>
      <c r="R583" s="149">
        <v>0</v>
      </c>
      <c r="S583" s="150">
        <f t="shared" si="216"/>
        <v>120.78477342741232</v>
      </c>
    </row>
    <row r="584" spans="1:19" ht="15">
      <c r="A584" s="151" t="s">
        <v>12</v>
      </c>
      <c r="B584" s="152">
        <v>393.65840193238557</v>
      </c>
      <c r="C584" s="152">
        <v>5.9740988562270392</v>
      </c>
      <c r="D584" s="152">
        <v>7.0637598363950147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406.69626062500765</v>
      </c>
      <c r="J584" s="141"/>
      <c r="K584" s="155" t="s">
        <v>12</v>
      </c>
      <c r="L584" s="156">
        <v>393.65840193238557</v>
      </c>
      <c r="M584" s="156">
        <v>5.9740988562270392</v>
      </c>
      <c r="N584" s="156">
        <v>7.0637598363950147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406.69626062500765</v>
      </c>
    </row>
    <row r="585" spans="1:19" ht="15">
      <c r="A585" s="159" t="s">
        <v>54</v>
      </c>
      <c r="B585" s="148">
        <v>0</v>
      </c>
      <c r="C585" s="148">
        <v>0</v>
      </c>
      <c r="D585" s="148">
        <v>0.40777431179871343</v>
      </c>
      <c r="E585" s="148">
        <v>190.22045908206471</v>
      </c>
      <c r="F585" s="315"/>
      <c r="G585" s="148">
        <v>0</v>
      </c>
      <c r="H585" s="160">
        <v>0</v>
      </c>
      <c r="I585" s="146">
        <f t="shared" si="215"/>
        <v>190.62823339386341</v>
      </c>
      <c r="J585" s="141"/>
      <c r="K585" s="161" t="s">
        <v>54</v>
      </c>
      <c r="L585" s="148">
        <v>0</v>
      </c>
      <c r="M585" s="148">
        <v>0</v>
      </c>
      <c r="N585" s="148">
        <v>0.40777431179871343</v>
      </c>
      <c r="O585" s="148">
        <v>190.22045908206471</v>
      </c>
      <c r="P585" s="148">
        <v>2405.3359148088425</v>
      </c>
      <c r="Q585" s="148">
        <v>0</v>
      </c>
      <c r="R585" s="149">
        <v>0</v>
      </c>
      <c r="S585" s="150">
        <f t="shared" si="216"/>
        <v>2595.9641482027059</v>
      </c>
    </row>
    <row r="586" spans="1:19" ht="15">
      <c r="A586" s="151" t="s">
        <v>11</v>
      </c>
      <c r="B586" s="152">
        <v>0</v>
      </c>
      <c r="C586" s="152">
        <v>0</v>
      </c>
      <c r="D586" s="152">
        <v>7.7870183728977489E-3</v>
      </c>
      <c r="E586" s="152">
        <v>0.22767302005471418</v>
      </c>
      <c r="F586" s="315"/>
      <c r="G586" s="152">
        <v>0</v>
      </c>
      <c r="H586" s="153">
        <v>0</v>
      </c>
      <c r="I586" s="154">
        <f t="shared" si="215"/>
        <v>0.23546003842761193</v>
      </c>
      <c r="J586" s="141"/>
      <c r="K586" s="155" t="s">
        <v>11</v>
      </c>
      <c r="L586" s="156">
        <v>0</v>
      </c>
      <c r="M586" s="156">
        <v>0</v>
      </c>
      <c r="N586" s="156">
        <v>7.7870183728977489E-3</v>
      </c>
      <c r="O586" s="156">
        <v>0.22767302005471418</v>
      </c>
      <c r="P586" s="156">
        <v>285.40209327151956</v>
      </c>
      <c r="Q586" s="156">
        <v>0</v>
      </c>
      <c r="R586" s="157">
        <v>0</v>
      </c>
      <c r="S586" s="158">
        <f t="shared" si="216"/>
        <v>285.63755330994718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1756.7230618847423</v>
      </c>
      <c r="Q587" s="148">
        <v>0</v>
      </c>
      <c r="R587" s="149">
        <v>0</v>
      </c>
      <c r="S587" s="150">
        <f t="shared" si="216"/>
        <v>1756.7230618847423</v>
      </c>
    </row>
    <row r="588" spans="1:19" ht="15">
      <c r="A588" s="151" t="s">
        <v>14</v>
      </c>
      <c r="B588" s="152">
        <v>9.9494575098434943</v>
      </c>
      <c r="C588" s="152">
        <v>5.3909092933497972E-2</v>
      </c>
      <c r="D588" s="152">
        <v>1.2627494288138683</v>
      </c>
      <c r="E588" s="152">
        <v>0.17213461965665827</v>
      </c>
      <c r="F588" s="315"/>
      <c r="G588" s="152">
        <v>0</v>
      </c>
      <c r="H588" s="153">
        <v>0</v>
      </c>
      <c r="I588" s="154">
        <f t="shared" si="215"/>
        <v>11.43825065124752</v>
      </c>
      <c r="J588" s="141"/>
      <c r="K588" s="155" t="s">
        <v>14</v>
      </c>
      <c r="L588" s="156">
        <v>9.9494575098434943</v>
      </c>
      <c r="M588" s="156">
        <v>5.3909092933497972E-2</v>
      </c>
      <c r="N588" s="156">
        <v>1.2627494288138683</v>
      </c>
      <c r="O588" s="156">
        <v>0.17213461965665827</v>
      </c>
      <c r="P588" s="156">
        <v>0</v>
      </c>
      <c r="Q588" s="156">
        <v>0</v>
      </c>
      <c r="R588" s="157">
        <v>0</v>
      </c>
      <c r="S588" s="158">
        <f t="shared" si="216"/>
        <v>11.43825065124752</v>
      </c>
    </row>
    <row r="589" spans="1:19" ht="15">
      <c r="A589" s="159" t="s">
        <v>136</v>
      </c>
      <c r="B589" s="148">
        <v>686.44739447188181</v>
      </c>
      <c r="C589" s="148">
        <v>108.1750369985177</v>
      </c>
      <c r="D589" s="148">
        <v>21.097506979549994</v>
      </c>
      <c r="E589" s="148">
        <v>16.612586864704586</v>
      </c>
      <c r="F589" s="315"/>
      <c r="G589" s="148">
        <v>0</v>
      </c>
      <c r="H589" s="160">
        <v>0</v>
      </c>
      <c r="I589" s="146">
        <f t="shared" si="215"/>
        <v>832.33252531465405</v>
      </c>
      <c r="J589" s="141"/>
      <c r="K589" s="161" t="s">
        <v>136</v>
      </c>
      <c r="L589" s="148">
        <v>686.44739447188181</v>
      </c>
      <c r="M589" s="148">
        <v>108.1750369985177</v>
      </c>
      <c r="N589" s="148">
        <v>21.097506979549994</v>
      </c>
      <c r="O589" s="148">
        <v>16.612586864704586</v>
      </c>
      <c r="P589" s="148">
        <v>2976.622193664</v>
      </c>
      <c r="Q589" s="148">
        <v>0</v>
      </c>
      <c r="R589" s="149">
        <v>0</v>
      </c>
      <c r="S589" s="150">
        <f t="shared" si="216"/>
        <v>3808.954718978654</v>
      </c>
    </row>
    <row r="590" spans="1:19" ht="15">
      <c r="A590" s="151" t="s">
        <v>21</v>
      </c>
      <c r="B590" s="152">
        <v>912.75446847189039</v>
      </c>
      <c r="C590" s="152">
        <v>0</v>
      </c>
      <c r="D590" s="152">
        <v>2013.1069743063829</v>
      </c>
      <c r="E590" s="152">
        <v>443.61512495619547</v>
      </c>
      <c r="F590" s="315"/>
      <c r="G590" s="152">
        <v>1379.2063932848032</v>
      </c>
      <c r="H590" s="153">
        <v>0.35905300421537739</v>
      </c>
      <c r="I590" s="154">
        <f t="shared" si="215"/>
        <v>4749.0420140234874</v>
      </c>
      <c r="J590" s="141"/>
      <c r="K590" s="155" t="s">
        <v>21</v>
      </c>
      <c r="L590" s="156">
        <v>912.75446847189039</v>
      </c>
      <c r="M590" s="156">
        <v>0</v>
      </c>
      <c r="N590" s="156">
        <v>2013.1069743063829</v>
      </c>
      <c r="O590" s="156">
        <v>443.61512495619547</v>
      </c>
      <c r="P590" s="156">
        <v>1420.649626480742</v>
      </c>
      <c r="Q590" s="156">
        <v>1379.2063932848032</v>
      </c>
      <c r="R590" s="157">
        <v>0.35905300421537739</v>
      </c>
      <c r="S590" s="158">
        <f t="shared" si="216"/>
        <v>6169.6916405042293</v>
      </c>
    </row>
    <row r="591" spans="1:19" ht="15">
      <c r="A591" s="159" t="s">
        <v>20</v>
      </c>
      <c r="B591" s="148">
        <v>2566.1757437089191</v>
      </c>
      <c r="C591" s="148">
        <v>16.269096270272083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2582.4448399791913</v>
      </c>
      <c r="J591" s="141"/>
      <c r="K591" s="161" t="s">
        <v>20</v>
      </c>
      <c r="L591" s="148">
        <v>2566.1757437089191</v>
      </c>
      <c r="M591" s="148">
        <v>16.269096270272083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2582.4448399791913</v>
      </c>
    </row>
    <row r="592" spans="1:19" ht="15">
      <c r="A592" s="151" t="s">
        <v>56</v>
      </c>
      <c r="B592" s="152">
        <v>6.1748319277784365</v>
      </c>
      <c r="C592" s="152">
        <v>0</v>
      </c>
      <c r="D592" s="152">
        <v>1.097703281217435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7.2725352089958717</v>
      </c>
      <c r="J592" s="141"/>
      <c r="K592" s="155" t="s">
        <v>56</v>
      </c>
      <c r="L592" s="156">
        <v>6.1748319277784365</v>
      </c>
      <c r="M592" s="156">
        <v>0</v>
      </c>
      <c r="N592" s="156">
        <v>1.097703281217435</v>
      </c>
      <c r="O592" s="156">
        <v>0</v>
      </c>
      <c r="P592" s="156">
        <v>1.7251489588235296E-2</v>
      </c>
      <c r="Q592" s="156">
        <v>0</v>
      </c>
      <c r="R592" s="157">
        <v>0</v>
      </c>
      <c r="S592" s="158">
        <f t="shared" si="216"/>
        <v>7.2897866985841073</v>
      </c>
    </row>
    <row r="593" spans="1:85" ht="15">
      <c r="A593" s="159" t="s">
        <v>18</v>
      </c>
      <c r="B593" s="148">
        <v>375.59227686829951</v>
      </c>
      <c r="C593" s="148">
        <v>0</v>
      </c>
      <c r="D593" s="148">
        <v>23.166237990208646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398.75851485850814</v>
      </c>
      <c r="J593" s="141"/>
      <c r="K593" s="161" t="s">
        <v>18</v>
      </c>
      <c r="L593" s="148">
        <v>375.59227686829951</v>
      </c>
      <c r="M593" s="148">
        <v>0</v>
      </c>
      <c r="N593" s="148">
        <v>23.166237990208646</v>
      </c>
      <c r="O593" s="148">
        <v>0</v>
      </c>
      <c r="P593" s="148">
        <v>164.9696944714799</v>
      </c>
      <c r="Q593" s="148">
        <v>0</v>
      </c>
      <c r="R593" s="149">
        <v>0</v>
      </c>
      <c r="S593" s="150">
        <f t="shared" si="216"/>
        <v>563.72820932998798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1209.4742712180046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1209.4742712180046</v>
      </c>
      <c r="J595" s="141"/>
      <c r="K595" s="163" t="s">
        <v>60</v>
      </c>
      <c r="L595" s="148">
        <v>1209.4742712180046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1209.4742712180046</v>
      </c>
    </row>
    <row r="596" spans="1:85">
      <c r="A596" s="164" t="s">
        <v>19</v>
      </c>
      <c r="B596" s="165">
        <v>1209.4742712180046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1209.4742712180046</v>
      </c>
      <c r="J596" s="141"/>
      <c r="K596" s="168" t="s">
        <v>19</v>
      </c>
      <c r="L596" s="169">
        <v>1209.4742712180046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1209.4742712180046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6260.4223753667484</v>
      </c>
      <c r="C600" s="187">
        <f t="shared" ref="C600:I600" si="217">SUM(C579:C595)</f>
        <v>142.60830456078065</v>
      </c>
      <c r="D600" s="187">
        <f t="shared" si="217"/>
        <v>2069.8273159977875</v>
      </c>
      <c r="E600" s="187">
        <f t="shared" si="217"/>
        <v>656.68423652446415</v>
      </c>
      <c r="F600" s="187">
        <f t="shared" si="217"/>
        <v>0</v>
      </c>
      <c r="G600" s="187">
        <f t="shared" si="217"/>
        <v>1379.2063932848032</v>
      </c>
      <c r="H600" s="189">
        <f t="shared" si="217"/>
        <v>0.35905300421537739</v>
      </c>
      <c r="I600" s="146">
        <f t="shared" si="217"/>
        <v>10509.107678738801</v>
      </c>
      <c r="J600" s="141"/>
      <c r="K600" s="188" t="s">
        <v>22</v>
      </c>
      <c r="L600" s="187">
        <f>SUM(L579:L595)</f>
        <v>6260.4223753667484</v>
      </c>
      <c r="M600" s="187">
        <f t="shared" ref="M600:S600" si="218">SUM(M579:M595)</f>
        <v>142.60830456078065</v>
      </c>
      <c r="N600" s="187">
        <f t="shared" si="218"/>
        <v>2069.8273159977875</v>
      </c>
      <c r="O600" s="187">
        <f t="shared" si="218"/>
        <v>656.68423652446415</v>
      </c>
      <c r="P600" s="187">
        <f t="shared" si="218"/>
        <v>9010.0229899572587</v>
      </c>
      <c r="Q600" s="187">
        <f t="shared" si="218"/>
        <v>1379.2063932848032</v>
      </c>
      <c r="R600" s="189">
        <f t="shared" si="218"/>
        <v>0.35905300421537739</v>
      </c>
      <c r="S600" s="190">
        <f t="shared" si="218"/>
        <v>19519.13066869606</v>
      </c>
    </row>
    <row r="601" spans="1:85" s="26" customFormat="1" ht="15" thickBot="1">
      <c r="A601" s="39" t="s">
        <v>108</v>
      </c>
      <c r="B601" s="125">
        <f>IF($I600=0,"-",B600/$I600)</f>
        <v>0.59571398131473541</v>
      </c>
      <c r="C601" s="125">
        <f t="shared" ref="C601:H601" si="219">IF($I600=0,"-",C600/$I600)</f>
        <v>1.3569972724639081E-2</v>
      </c>
      <c r="D601" s="125">
        <f t="shared" si="219"/>
        <v>0.19695557218290752</v>
      </c>
      <c r="E601" s="125">
        <f t="shared" si="219"/>
        <v>6.2487154628077128E-2</v>
      </c>
      <c r="F601" s="125">
        <f t="shared" si="219"/>
        <v>0</v>
      </c>
      <c r="G601" s="125">
        <f t="shared" si="219"/>
        <v>0.13123915326085248</v>
      </c>
      <c r="H601" s="126">
        <f t="shared" si="219"/>
        <v>3.4165888788235096E-5</v>
      </c>
      <c r="I601" s="127">
        <f>SUM(B601:H601)</f>
        <v>0.99999999999999978</v>
      </c>
      <c r="K601" s="49" t="s">
        <v>108</v>
      </c>
      <c r="L601" s="102">
        <f t="shared" ref="L601:R601" si="220">IF($S600=0,"-",L600/$S600)</f>
        <v>0.32073264335521579</v>
      </c>
      <c r="M601" s="102">
        <f t="shared" si="220"/>
        <v>7.3060786866645504E-3</v>
      </c>
      <c r="N601" s="102">
        <f t="shared" si="220"/>
        <v>0.10604095802879619</v>
      </c>
      <c r="O601" s="102">
        <f t="shared" si="220"/>
        <v>3.3643108787504865E-2</v>
      </c>
      <c r="P601" s="102">
        <f t="shared" si="220"/>
        <v>0.46159960414667162</v>
      </c>
      <c r="Q601" s="102">
        <f t="shared" si="220"/>
        <v>7.0659212067098617E-2</v>
      </c>
      <c r="R601" s="103">
        <f t="shared" si="220"/>
        <v>1.8394928048266572E-5</v>
      </c>
      <c r="S601" s="104">
        <f>SUM(L601:R601)</f>
        <v>0.99999999999999989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21.865068687363156</v>
      </c>
      <c r="C605" s="144">
        <v>0</v>
      </c>
      <c r="D605" s="144">
        <v>0</v>
      </c>
      <c r="E605" s="144">
        <v>0</v>
      </c>
      <c r="F605" s="314"/>
      <c r="G605" s="144">
        <v>0</v>
      </c>
      <c r="H605" s="145">
        <v>0</v>
      </c>
      <c r="I605" s="146">
        <f>SUM(B605:H605)</f>
        <v>21.865068687363156</v>
      </c>
      <c r="J605" s="141"/>
      <c r="K605" s="195" t="s">
        <v>7</v>
      </c>
      <c r="L605" s="144">
        <v>21.865068687363156</v>
      </c>
      <c r="M605" s="144">
        <v>0</v>
      </c>
      <c r="N605" s="144">
        <v>0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21.865068687363156</v>
      </c>
      <c r="U605" s="54" t="s">
        <v>7</v>
      </c>
      <c r="V605" s="199">
        <v>21.865068687363156</v>
      </c>
      <c r="W605" s="199">
        <v>0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21.865068687363156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21.810444330634933</v>
      </c>
      <c r="C606" s="152">
        <v>0</v>
      </c>
      <c r="D606" s="152">
        <v>2.0971869880616358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23.90763131869657</v>
      </c>
      <c r="J606" s="141"/>
      <c r="K606" s="155" t="s">
        <v>8</v>
      </c>
      <c r="L606" s="156">
        <v>21.810444330634933</v>
      </c>
      <c r="M606" s="156">
        <v>0</v>
      </c>
      <c r="N606" s="156">
        <v>2.0971869880616358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23.90763131869657</v>
      </c>
      <c r="U606" s="59" t="s">
        <v>8</v>
      </c>
      <c r="V606" s="204">
        <v>21.810444330634933</v>
      </c>
      <c r="W606" s="204">
        <v>2.0971869880616358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23.90763131869657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2.0000385689347784</v>
      </c>
      <c r="C607" s="148">
        <v>0</v>
      </c>
      <c r="D607" s="148">
        <v>0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2.0000385689347784</v>
      </c>
      <c r="J607" s="141"/>
      <c r="K607" s="161" t="s">
        <v>9</v>
      </c>
      <c r="L607" s="148">
        <v>2.0000385689347784</v>
      </c>
      <c r="M607" s="148">
        <v>0</v>
      </c>
      <c r="N607" s="148">
        <v>0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2.0000385689347784</v>
      </c>
      <c r="U607" s="267" t="s">
        <v>9</v>
      </c>
      <c r="V607" s="199">
        <v>2.0000385689347784</v>
      </c>
      <c r="W607" s="199">
        <v>0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2.0000385689347784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0</v>
      </c>
      <c r="C609" s="148">
        <v>0</v>
      </c>
      <c r="D609" s="148">
        <v>0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0</v>
      </c>
      <c r="J609" s="141"/>
      <c r="K609" s="161" t="s">
        <v>13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67" t="s">
        <v>13</v>
      </c>
      <c r="V609" s="199">
        <v>0</v>
      </c>
      <c r="W609" s="199">
        <v>0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0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7227.538312667858</v>
      </c>
      <c r="C610" s="152">
        <v>0</v>
      </c>
      <c r="D610" s="152">
        <v>828.70673027767759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8056.2450429455357</v>
      </c>
      <c r="J610" s="141"/>
      <c r="K610" s="155" t="s">
        <v>12</v>
      </c>
      <c r="L610" s="156">
        <v>7227.538312667858</v>
      </c>
      <c r="M610" s="156">
        <v>0</v>
      </c>
      <c r="N610" s="156">
        <v>828.70673027767759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8056.2450429455357</v>
      </c>
      <c r="U610" s="59" t="s">
        <v>12</v>
      </c>
      <c r="V610" s="204">
        <v>7227.538312667858</v>
      </c>
      <c r="W610" s="204">
        <v>828.70673027767759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8056.2450429455357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12451.21516212264</v>
      </c>
      <c r="Q611" s="148">
        <v>0</v>
      </c>
      <c r="R611" s="149">
        <v>0</v>
      </c>
      <c r="S611" s="150">
        <f t="shared" si="224"/>
        <v>12451.21516212264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12451.21516212264</v>
      </c>
      <c r="AF611" s="239">
        <f t="shared" si="222"/>
        <v>12451.21516212264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5868.9101737482106</v>
      </c>
      <c r="Q612" s="156">
        <v>0</v>
      </c>
      <c r="R612" s="157">
        <v>0</v>
      </c>
      <c r="S612" s="158">
        <f t="shared" si="224"/>
        <v>5868.9101737482106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5868.9101737482106</v>
      </c>
      <c r="AF612" s="206">
        <f t="shared" si="222"/>
        <v>5868.9101737482106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118.48935277292426</v>
      </c>
      <c r="C614" s="152">
        <v>0</v>
      </c>
      <c r="D614" s="152">
        <v>13.72076732919129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132.21012010211555</v>
      </c>
      <c r="J614" s="141"/>
      <c r="K614" s="155" t="s">
        <v>14</v>
      </c>
      <c r="L614" s="156">
        <v>118.48935277292426</v>
      </c>
      <c r="M614" s="156">
        <v>0</v>
      </c>
      <c r="N614" s="156">
        <v>13.72076732919129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132.21012010211555</v>
      </c>
      <c r="U614" s="59" t="s">
        <v>14</v>
      </c>
      <c r="V614" s="204">
        <v>118.48935277292426</v>
      </c>
      <c r="W614" s="204">
        <v>12.389704663964054</v>
      </c>
      <c r="X614" s="204">
        <v>1.3310626652272359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132.21012010211555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3745.178996949458</v>
      </c>
      <c r="C615" s="148">
        <v>0</v>
      </c>
      <c r="D615" s="148">
        <v>349.62021503604564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4094.7992119855035</v>
      </c>
      <c r="J615" s="141"/>
      <c r="K615" s="161" t="s">
        <v>136</v>
      </c>
      <c r="L615" s="148">
        <v>3745.178996949458</v>
      </c>
      <c r="M615" s="148">
        <v>0</v>
      </c>
      <c r="N615" s="148">
        <v>349.62021503604564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4094.7992119855035</v>
      </c>
      <c r="U615" s="63" t="s">
        <v>136</v>
      </c>
      <c r="V615" s="199">
        <v>3745.178996949458</v>
      </c>
      <c r="W615" s="199">
        <v>344.64160129281584</v>
      </c>
      <c r="X615" s="199">
        <v>4.9786137432298059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4094.7992119855035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1449.2588772441641</v>
      </c>
      <c r="C616" s="152">
        <v>0</v>
      </c>
      <c r="D616" s="152">
        <v>2935.970407119969</v>
      </c>
      <c r="E616" s="152">
        <v>3754.1758636027093</v>
      </c>
      <c r="F616" s="315"/>
      <c r="G616" s="152">
        <v>1525.3630735860374</v>
      </c>
      <c r="H616" s="153">
        <v>0</v>
      </c>
      <c r="I616" s="154">
        <f t="shared" si="223"/>
        <v>9664.7682215528803</v>
      </c>
      <c r="J616" s="141"/>
      <c r="K616" s="155" t="s">
        <v>21</v>
      </c>
      <c r="L616" s="156">
        <v>1449.2588772441641</v>
      </c>
      <c r="M616" s="156">
        <v>0</v>
      </c>
      <c r="N616" s="156">
        <v>2935.970407119969</v>
      </c>
      <c r="O616" s="156">
        <v>3754.1758636027093</v>
      </c>
      <c r="P616" s="156">
        <v>0</v>
      </c>
      <c r="Q616" s="156">
        <v>1525.3630735860374</v>
      </c>
      <c r="R616" s="157">
        <v>0</v>
      </c>
      <c r="S616" s="158">
        <f t="shared" si="224"/>
        <v>9664.7682215528803</v>
      </c>
      <c r="U616" s="59" t="s">
        <v>21</v>
      </c>
      <c r="V616" s="204">
        <v>1449.2588772441641</v>
      </c>
      <c r="W616" s="204">
        <v>1998.2369071615258</v>
      </c>
      <c r="X616" s="204">
        <v>937.73349995844319</v>
      </c>
      <c r="Y616" s="204">
        <v>1053.911786492959</v>
      </c>
      <c r="Z616" s="204">
        <v>1145.8178221696942</v>
      </c>
      <c r="AA616" s="204">
        <v>356.29878990652406</v>
      </c>
      <c r="AB616" s="204">
        <v>869.47754303547572</v>
      </c>
      <c r="AC616" s="204">
        <v>655.88553055056173</v>
      </c>
      <c r="AD616" s="204">
        <v>1198.1474650335324</v>
      </c>
      <c r="AE616" s="237">
        <f t="shared" si="226"/>
        <v>0</v>
      </c>
      <c r="AF616" s="206">
        <f t="shared" si="222"/>
        <v>9664.7682215528821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4533.828834175878</v>
      </c>
      <c r="C617" s="148">
        <v>0</v>
      </c>
      <c r="D617" s="148">
        <v>428.87814931452249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4962.7069834904005</v>
      </c>
      <c r="J617" s="141"/>
      <c r="K617" s="161" t="s">
        <v>20</v>
      </c>
      <c r="L617" s="148">
        <v>4533.828834175878</v>
      </c>
      <c r="M617" s="148">
        <v>0</v>
      </c>
      <c r="N617" s="148">
        <v>428.87814931452249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4962.7069834904005</v>
      </c>
      <c r="U617" s="269" t="s">
        <v>20</v>
      </c>
      <c r="V617" s="199">
        <v>4533.828834175878</v>
      </c>
      <c r="W617" s="199">
        <v>428.87814931452249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4962.7069834904005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10342.574322612038</v>
      </c>
      <c r="C618" s="152">
        <v>0</v>
      </c>
      <c r="D618" s="152">
        <v>1065.4849847718308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11408.059307383868</v>
      </c>
      <c r="J618" s="141"/>
      <c r="K618" s="155" t="s">
        <v>56</v>
      </c>
      <c r="L618" s="156">
        <v>10342.574322612038</v>
      </c>
      <c r="M618" s="156">
        <v>0</v>
      </c>
      <c r="N618" s="156">
        <v>1065.4849847718308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11408.059307383868</v>
      </c>
      <c r="U618" s="59" t="s">
        <v>56</v>
      </c>
      <c r="V618" s="204">
        <v>10342.574322612038</v>
      </c>
      <c r="W618" s="204">
        <v>980.9890457919015</v>
      </c>
      <c r="X618" s="204">
        <v>84.495938979929264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11408.059307383868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2436.6967273314121</v>
      </c>
      <c r="C619" s="148">
        <v>0</v>
      </c>
      <c r="D619" s="148">
        <v>556.45186977080607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2993.1485971022184</v>
      </c>
      <c r="J619" s="141"/>
      <c r="K619" s="161" t="s">
        <v>18</v>
      </c>
      <c r="L619" s="148">
        <v>2436.6967273314121</v>
      </c>
      <c r="M619" s="148">
        <v>0</v>
      </c>
      <c r="N619" s="148">
        <v>556.45186977080607</v>
      </c>
      <c r="O619" s="148">
        <v>0</v>
      </c>
      <c r="P619" s="148">
        <v>1020.6212832132735</v>
      </c>
      <c r="Q619" s="148">
        <v>0</v>
      </c>
      <c r="R619" s="149">
        <v>0</v>
      </c>
      <c r="S619" s="150">
        <f t="shared" si="224"/>
        <v>4013.7698803154917</v>
      </c>
      <c r="U619" s="269" t="s">
        <v>18</v>
      </c>
      <c r="V619" s="199">
        <v>2436.6967273314121</v>
      </c>
      <c r="W619" s="199">
        <v>555.58205412897723</v>
      </c>
      <c r="X619" s="199">
        <v>0.86981564182887317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1020.6212832132735</v>
      </c>
      <c r="AF619" s="239">
        <f t="shared" si="222"/>
        <v>4013.7698803154917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999.65195868520152</v>
      </c>
      <c r="C621" s="148">
        <v>0</v>
      </c>
      <c r="D621" s="148">
        <v>891.59952384466112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1891.2514825298626</v>
      </c>
      <c r="J621" s="141"/>
      <c r="K621" s="163" t="s">
        <v>60</v>
      </c>
      <c r="L621" s="148">
        <v>999.65195868520152</v>
      </c>
      <c r="M621" s="148">
        <v>0</v>
      </c>
      <c r="N621" s="148">
        <v>891.59952384466112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1891.2514825298626</v>
      </c>
      <c r="U621" s="270" t="s">
        <v>60</v>
      </c>
      <c r="V621" s="199">
        <v>999.65195868520152</v>
      </c>
      <c r="W621" s="199">
        <v>891.59952384466112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1891.2514825298626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999.65195868520152</v>
      </c>
      <c r="C622" s="165">
        <v>0</v>
      </c>
      <c r="D622" s="165">
        <v>891.59952384466112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1891.2514825298626</v>
      </c>
      <c r="J622" s="141"/>
      <c r="K622" s="168" t="s">
        <v>19</v>
      </c>
      <c r="L622" s="169">
        <v>999.65195868520152</v>
      </c>
      <c r="M622" s="169">
        <v>0</v>
      </c>
      <c r="N622" s="169">
        <v>891.59952384466112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1891.2514825298626</v>
      </c>
      <c r="U622" s="271" t="s">
        <v>131</v>
      </c>
      <c r="V622" s="204">
        <v>999.65195868520152</v>
      </c>
      <c r="W622" s="204">
        <v>891.59952384466112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1891.2514825298626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30898.892934025866</v>
      </c>
      <c r="C626" s="187">
        <f t="shared" ref="C626:I626" si="227">SUM(C605:C621)</f>
        <v>0</v>
      </c>
      <c r="D626" s="187">
        <f t="shared" si="227"/>
        <v>7072.5298344527655</v>
      </c>
      <c r="E626" s="187">
        <f t="shared" si="227"/>
        <v>3754.1758636027093</v>
      </c>
      <c r="F626" s="187">
        <f t="shared" si="227"/>
        <v>0</v>
      </c>
      <c r="G626" s="187">
        <f t="shared" si="227"/>
        <v>1525.3630735860374</v>
      </c>
      <c r="H626" s="189">
        <f t="shared" si="227"/>
        <v>0</v>
      </c>
      <c r="I626" s="146">
        <f t="shared" si="227"/>
        <v>43250.961705667381</v>
      </c>
      <c r="J626" s="141"/>
      <c r="K626" s="188" t="s">
        <v>22</v>
      </c>
      <c r="L626" s="187">
        <f>SUM(L605:L621)</f>
        <v>30898.892934025866</v>
      </c>
      <c r="M626" s="187">
        <f t="shared" ref="M626:S626" si="228">SUM(M605:M621)</f>
        <v>0</v>
      </c>
      <c r="N626" s="187">
        <f t="shared" si="228"/>
        <v>7072.5298344527655</v>
      </c>
      <c r="O626" s="187">
        <f t="shared" si="228"/>
        <v>3754.1758636027093</v>
      </c>
      <c r="P626" s="187">
        <f t="shared" si="228"/>
        <v>19340.746619084122</v>
      </c>
      <c r="Q626" s="187">
        <f t="shared" si="228"/>
        <v>1525.3630735860374</v>
      </c>
      <c r="R626" s="189">
        <f t="shared" si="228"/>
        <v>0</v>
      </c>
      <c r="S626" s="190">
        <f t="shared" si="228"/>
        <v>62591.708324751511</v>
      </c>
      <c r="U626" s="216" t="s">
        <v>59</v>
      </c>
      <c r="V626" s="217">
        <f>SUM(V605:V621)</f>
        <v>30898.892934025866</v>
      </c>
      <c r="W626" s="217">
        <f t="shared" ref="W626:AE626" si="229">SUM(W605:W621)</f>
        <v>6043.120903464107</v>
      </c>
      <c r="X626" s="217">
        <f t="shared" si="229"/>
        <v>1029.4089309886583</v>
      </c>
      <c r="Y626" s="217">
        <f t="shared" si="229"/>
        <v>1053.911786492959</v>
      </c>
      <c r="Z626" s="217">
        <f t="shared" si="229"/>
        <v>1145.8178221696942</v>
      </c>
      <c r="AA626" s="217">
        <f t="shared" si="229"/>
        <v>356.29878990652406</v>
      </c>
      <c r="AB626" s="217">
        <f t="shared" si="229"/>
        <v>869.47754303547572</v>
      </c>
      <c r="AC626" s="217">
        <f t="shared" si="229"/>
        <v>655.88553055056173</v>
      </c>
      <c r="AD626" s="217">
        <f t="shared" si="229"/>
        <v>1198.1474650335324</v>
      </c>
      <c r="AE626" s="241">
        <f t="shared" si="229"/>
        <v>19340.746619084122</v>
      </c>
      <c r="AF626" s="242">
        <f>SUM(AF605:AF621)</f>
        <v>62591.708324751511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0.71440938456582426</v>
      </c>
      <c r="C627" s="125">
        <f t="shared" ref="C627:H627" si="230">IF($I626=0,"-",C626/$I626)</f>
        <v>0</v>
      </c>
      <c r="D627" s="125">
        <f t="shared" si="230"/>
        <v>0.1635230652807893</v>
      </c>
      <c r="E627" s="125">
        <f t="shared" si="230"/>
        <v>8.6799823993527106E-2</v>
      </c>
      <c r="F627" s="125">
        <f t="shared" si="230"/>
        <v>0</v>
      </c>
      <c r="G627" s="125">
        <f t="shared" si="230"/>
        <v>3.5267726159859278E-2</v>
      </c>
      <c r="H627" s="126">
        <f t="shared" si="230"/>
        <v>0</v>
      </c>
      <c r="I627" s="127">
        <f>SUM(B627:H627)</f>
        <v>1</v>
      </c>
      <c r="K627" s="49" t="s">
        <v>108</v>
      </c>
      <c r="L627" s="102">
        <f t="shared" ref="L627:R627" si="231">IF($S626=0,"-",L626/$S626)</f>
        <v>0.49365792628170024</v>
      </c>
      <c r="M627" s="102">
        <f t="shared" si="231"/>
        <v>0</v>
      </c>
      <c r="N627" s="102">
        <f t="shared" si="231"/>
        <v>0.11299467651142502</v>
      </c>
      <c r="O627" s="102">
        <f t="shared" si="231"/>
        <v>5.9978804926117402E-2</v>
      </c>
      <c r="P627" s="102">
        <f t="shared" si="231"/>
        <v>0.3089985420870186</v>
      </c>
      <c r="Q627" s="102">
        <f t="shared" si="231"/>
        <v>2.437005019373855E-2</v>
      </c>
      <c r="R627" s="103">
        <f t="shared" si="231"/>
        <v>0</v>
      </c>
      <c r="S627" s="104">
        <f>SUM(L627:R627)</f>
        <v>0.99999999999999978</v>
      </c>
      <c r="U627" s="77" t="s">
        <v>108</v>
      </c>
      <c r="V627" s="78">
        <f>V626/$AF626</f>
        <v>0.49365792628170024</v>
      </c>
      <c r="W627" s="78">
        <f t="shared" ref="W627:AF627" si="232">W626/$AF626</f>
        <v>9.6548265979735079E-2</v>
      </c>
      <c r="X627" s="78">
        <f t="shared" si="232"/>
        <v>1.6446410531689944E-2</v>
      </c>
      <c r="Y627" s="78">
        <f t="shared" si="232"/>
        <v>1.683788180097005E-2</v>
      </c>
      <c r="Z627" s="78">
        <f t="shared" si="232"/>
        <v>1.8306223824803125E-2</v>
      </c>
      <c r="AA627" s="78">
        <f t="shared" si="232"/>
        <v>5.6924279500073635E-3</v>
      </c>
      <c r="AB627" s="78">
        <f t="shared" si="232"/>
        <v>1.3891257585178356E-2</v>
      </c>
      <c r="AC627" s="78">
        <f t="shared" si="232"/>
        <v>1.0478792608560194E-2</v>
      </c>
      <c r="AD627" s="244">
        <f t="shared" si="232"/>
        <v>1.9142271350336866E-2</v>
      </c>
      <c r="AE627" s="244">
        <f t="shared" si="232"/>
        <v>0.3089985420870186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6.0030234777664532E-2</v>
      </c>
      <c r="C631" s="144">
        <v>0</v>
      </c>
      <c r="D631" s="144">
        <v>9.0136612345345285E-2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0.15016684712300982</v>
      </c>
      <c r="J631" s="141"/>
      <c r="K631" s="195" t="s">
        <v>7</v>
      </c>
      <c r="L631" s="144">
        <v>6.0030234777664532E-2</v>
      </c>
      <c r="M631" s="144">
        <v>0</v>
      </c>
      <c r="N631" s="144">
        <v>9.0136612345345285E-2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0.15016684712300982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1.0520901481522142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1.0520901481522142</v>
      </c>
      <c r="J632" s="141"/>
      <c r="K632" s="155" t="s">
        <v>8</v>
      </c>
      <c r="L632" s="156">
        <v>1.0520901481522142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1.0520901481522142</v>
      </c>
    </row>
    <row r="633" spans="1:85" ht="15">
      <c r="A633" s="159" t="s">
        <v>9</v>
      </c>
      <c r="B633" s="148">
        <v>4.6055266832160581E-2</v>
      </c>
      <c r="C633" s="148">
        <v>0</v>
      </c>
      <c r="D633" s="148">
        <v>1.4753553448671467E-4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4.6202802366647297E-2</v>
      </c>
      <c r="J633" s="141"/>
      <c r="K633" s="161" t="s">
        <v>9</v>
      </c>
      <c r="L633" s="148">
        <v>4.6055266832160581E-2</v>
      </c>
      <c r="M633" s="148">
        <v>0</v>
      </c>
      <c r="N633" s="148">
        <v>1.4753553448671467E-4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4.6202802366647297E-2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80.497330543011884</v>
      </c>
      <c r="C635" s="148">
        <v>0.34791450800042123</v>
      </c>
      <c r="D635" s="148">
        <v>6.4864531465570989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87.331698197569395</v>
      </c>
      <c r="J635" s="141"/>
      <c r="K635" s="161" t="s">
        <v>13</v>
      </c>
      <c r="L635" s="148">
        <v>80.497330543011884</v>
      </c>
      <c r="M635" s="148">
        <v>0.34791450800042123</v>
      </c>
      <c r="N635" s="148">
        <v>6.4864531465570989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87.331698197569395</v>
      </c>
    </row>
    <row r="636" spans="1:85" ht="15">
      <c r="A636" s="151" t="s">
        <v>12</v>
      </c>
      <c r="B636" s="152">
        <v>7.469753434898732</v>
      </c>
      <c r="C636" s="152">
        <v>0.16857594923648306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7.6383293841352149</v>
      </c>
      <c r="J636" s="141"/>
      <c r="K636" s="155" t="s">
        <v>12</v>
      </c>
      <c r="L636" s="156">
        <v>7.469753434898732</v>
      </c>
      <c r="M636" s="156">
        <v>0.16857594923648306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7.6383293841352149</v>
      </c>
    </row>
    <row r="637" spans="1:85" ht="15">
      <c r="A637" s="159" t="s">
        <v>54</v>
      </c>
      <c r="B637" s="148">
        <v>0</v>
      </c>
      <c r="C637" s="148">
        <v>0.70711276532534661</v>
      </c>
      <c r="D637" s="148">
        <v>0</v>
      </c>
      <c r="E637" s="148">
        <v>34.32018527042321</v>
      </c>
      <c r="F637" s="148">
        <v>1355.3995144304311</v>
      </c>
      <c r="G637" s="148">
        <v>0</v>
      </c>
      <c r="H637" s="160">
        <v>0</v>
      </c>
      <c r="I637" s="146">
        <f t="shared" si="233"/>
        <v>1390.4268124661796</v>
      </c>
      <c r="J637" s="141"/>
      <c r="K637" s="161" t="s">
        <v>54</v>
      </c>
      <c r="L637" s="148">
        <v>0</v>
      </c>
      <c r="M637" s="148">
        <v>0.70711276532534661</v>
      </c>
      <c r="N637" s="148">
        <v>0</v>
      </c>
      <c r="O637" s="148">
        <v>34.32018527042321</v>
      </c>
      <c r="P637" s="148">
        <v>1355.3995144304311</v>
      </c>
      <c r="Q637" s="148">
        <v>0</v>
      </c>
      <c r="R637" s="149">
        <v>0</v>
      </c>
      <c r="S637" s="150">
        <f t="shared" si="234"/>
        <v>1390.4268124661796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37.829162557439716</v>
      </c>
      <c r="F638" s="152">
        <v>0</v>
      </c>
      <c r="G638" s="152">
        <v>0</v>
      </c>
      <c r="H638" s="153">
        <v>0</v>
      </c>
      <c r="I638" s="154">
        <f t="shared" si="233"/>
        <v>37.829162557439716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37.829162557439716</v>
      </c>
      <c r="P638" s="156">
        <v>0</v>
      </c>
      <c r="Q638" s="156">
        <v>0</v>
      </c>
      <c r="R638" s="157">
        <v>0</v>
      </c>
      <c r="S638" s="158">
        <f t="shared" si="234"/>
        <v>37.829162557439716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13.078945790087289</v>
      </c>
      <c r="C640" s="152">
        <v>0</v>
      </c>
      <c r="D640" s="152">
        <v>6.3318208281127455E-2</v>
      </c>
      <c r="E640" s="152">
        <v>0.38527313964382265</v>
      </c>
      <c r="F640" s="152">
        <v>0</v>
      </c>
      <c r="G640" s="152">
        <v>0</v>
      </c>
      <c r="H640" s="153">
        <v>0</v>
      </c>
      <c r="I640" s="154">
        <f t="shared" si="233"/>
        <v>13.52753713801224</v>
      </c>
      <c r="J640" s="141"/>
      <c r="K640" s="155" t="s">
        <v>14</v>
      </c>
      <c r="L640" s="156">
        <v>13.078945790087289</v>
      </c>
      <c r="M640" s="156">
        <v>0</v>
      </c>
      <c r="N640" s="156">
        <v>6.3318208281127455E-2</v>
      </c>
      <c r="O640" s="156">
        <v>0.38527313964382265</v>
      </c>
      <c r="P640" s="156">
        <v>0</v>
      </c>
      <c r="Q640" s="156">
        <v>0</v>
      </c>
      <c r="R640" s="157">
        <v>0</v>
      </c>
      <c r="S640" s="158">
        <f t="shared" si="234"/>
        <v>13.52753713801224</v>
      </c>
    </row>
    <row r="641" spans="1:70" ht="15">
      <c r="A641" s="159" t="s">
        <v>136</v>
      </c>
      <c r="B641" s="148">
        <v>36.54278176546277</v>
      </c>
      <c r="C641" s="148">
        <v>0</v>
      </c>
      <c r="D641" s="148">
        <v>9.4447135167773979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45.987495282240168</v>
      </c>
      <c r="J641" s="141"/>
      <c r="K641" s="161" t="s">
        <v>136</v>
      </c>
      <c r="L641" s="148">
        <v>36.54278176546277</v>
      </c>
      <c r="M641" s="148">
        <v>0</v>
      </c>
      <c r="N641" s="148">
        <v>9.4447135167773979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45.987495282240168</v>
      </c>
    </row>
    <row r="642" spans="1:70" ht="15">
      <c r="A642" s="151" t="s">
        <v>21</v>
      </c>
      <c r="B642" s="152">
        <v>255.45330179974502</v>
      </c>
      <c r="C642" s="152">
        <v>0.33191646993326318</v>
      </c>
      <c r="D642" s="152">
        <v>5.2838730413111756</v>
      </c>
      <c r="E642" s="152">
        <v>424.48339841226408</v>
      </c>
      <c r="F642" s="152">
        <v>0</v>
      </c>
      <c r="G642" s="152">
        <v>143.14439919145536</v>
      </c>
      <c r="H642" s="153">
        <v>2.0083146576023778</v>
      </c>
      <c r="I642" s="154">
        <f t="shared" si="233"/>
        <v>830.70520357231123</v>
      </c>
      <c r="J642" s="141"/>
      <c r="K642" s="155" t="s">
        <v>21</v>
      </c>
      <c r="L642" s="156">
        <v>255.45330179974502</v>
      </c>
      <c r="M642" s="156">
        <v>0.33191646993326318</v>
      </c>
      <c r="N642" s="156">
        <v>5.2838730413111756</v>
      </c>
      <c r="O642" s="156">
        <v>424.48339841226408</v>
      </c>
      <c r="P642" s="156">
        <v>0</v>
      </c>
      <c r="Q642" s="156">
        <v>143.14439919145536</v>
      </c>
      <c r="R642" s="157">
        <v>2.0083146576023778</v>
      </c>
      <c r="S642" s="158">
        <f t="shared" si="234"/>
        <v>830.70520357231123</v>
      </c>
    </row>
    <row r="643" spans="1:70" ht="15">
      <c r="A643" s="159" t="s">
        <v>20</v>
      </c>
      <c r="B643" s="148">
        <v>70.153540162626015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70.153540162626015</v>
      </c>
      <c r="J643" s="141"/>
      <c r="K643" s="161" t="s">
        <v>20</v>
      </c>
      <c r="L643" s="148">
        <v>70.153540162626015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70.153540162626015</v>
      </c>
    </row>
    <row r="644" spans="1:70" ht="15">
      <c r="A644" s="151" t="s">
        <v>56</v>
      </c>
      <c r="B644" s="152">
        <v>445.38193099663397</v>
      </c>
      <c r="C644" s="152">
        <v>20.174289860649505</v>
      </c>
      <c r="D644" s="152">
        <v>253.60385503646947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719.16007589375295</v>
      </c>
      <c r="J644" s="141"/>
      <c r="K644" s="155" t="s">
        <v>56</v>
      </c>
      <c r="L644" s="156">
        <v>445.38193099663397</v>
      </c>
      <c r="M644" s="156">
        <v>20.174289860649505</v>
      </c>
      <c r="N644" s="156">
        <v>253.60385503646947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719.16007589375295</v>
      </c>
    </row>
    <row r="645" spans="1:70" ht="15">
      <c r="A645" s="159" t="s">
        <v>18</v>
      </c>
      <c r="B645" s="148">
        <v>697.29417499112071</v>
      </c>
      <c r="C645" s="148">
        <v>0</v>
      </c>
      <c r="D645" s="148">
        <v>0</v>
      </c>
      <c r="E645" s="148">
        <v>2.2009780266433903</v>
      </c>
      <c r="F645" s="148">
        <v>88.86179803301583</v>
      </c>
      <c r="G645" s="148">
        <v>0</v>
      </c>
      <c r="H645" s="160">
        <v>0</v>
      </c>
      <c r="I645" s="146">
        <f t="shared" si="233"/>
        <v>788.35695105077991</v>
      </c>
      <c r="J645" s="141"/>
      <c r="K645" s="161" t="s">
        <v>18</v>
      </c>
      <c r="L645" s="148">
        <v>697.29417499112071</v>
      </c>
      <c r="M645" s="148">
        <v>0</v>
      </c>
      <c r="N645" s="148">
        <v>0</v>
      </c>
      <c r="O645" s="148">
        <v>2.2009780266433903</v>
      </c>
      <c r="P645" s="148">
        <v>88.86179803301583</v>
      </c>
      <c r="Q645" s="148">
        <v>0</v>
      </c>
      <c r="R645" s="149">
        <v>0</v>
      </c>
      <c r="S645" s="150">
        <f t="shared" si="234"/>
        <v>788.35695105077991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25.53716783160737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25.53716783160737</v>
      </c>
      <c r="J647" s="141"/>
      <c r="K647" s="163" t="s">
        <v>60</v>
      </c>
      <c r="L647" s="148">
        <v>25.53716783160737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25.53716783160737</v>
      </c>
    </row>
    <row r="648" spans="1:70">
      <c r="A648" s="164" t="s">
        <v>19</v>
      </c>
      <c r="B648" s="165">
        <v>25.53716783160737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25.53716783160737</v>
      </c>
      <c r="J648" s="141"/>
      <c r="K648" s="168" t="s">
        <v>19</v>
      </c>
      <c r="L648" s="169">
        <v>25.53716783160737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25.53716783160737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1632.5671029649557</v>
      </c>
      <c r="C652" s="187">
        <f t="shared" ref="C652:I652" si="235">SUM(C631:C647)</f>
        <v>21.729809553145021</v>
      </c>
      <c r="D652" s="187">
        <f t="shared" si="235"/>
        <v>274.97249709727612</v>
      </c>
      <c r="E652" s="187">
        <f t="shared" si="235"/>
        <v>499.21899740641425</v>
      </c>
      <c r="F652" s="187">
        <f t="shared" si="235"/>
        <v>1444.261312463447</v>
      </c>
      <c r="G652" s="187">
        <f t="shared" si="235"/>
        <v>143.14439919145536</v>
      </c>
      <c r="H652" s="189">
        <f t="shared" si="235"/>
        <v>2.0083146576023778</v>
      </c>
      <c r="I652" s="146">
        <f t="shared" si="235"/>
        <v>4017.9024333342959</v>
      </c>
      <c r="J652" s="141"/>
      <c r="K652" s="188" t="s">
        <v>22</v>
      </c>
      <c r="L652" s="187">
        <f>SUM(L631:L647)</f>
        <v>1632.5671029649557</v>
      </c>
      <c r="M652" s="187">
        <f t="shared" ref="M652:S652" si="236">SUM(M631:M647)</f>
        <v>21.729809553145021</v>
      </c>
      <c r="N652" s="187">
        <f t="shared" si="236"/>
        <v>274.97249709727612</v>
      </c>
      <c r="O652" s="187">
        <f t="shared" si="236"/>
        <v>499.21899740641425</v>
      </c>
      <c r="P652" s="187">
        <f t="shared" si="236"/>
        <v>1444.261312463447</v>
      </c>
      <c r="Q652" s="187">
        <f t="shared" si="236"/>
        <v>143.14439919145536</v>
      </c>
      <c r="R652" s="189">
        <f t="shared" si="236"/>
        <v>2.0083146576023778</v>
      </c>
      <c r="S652" s="190">
        <f t="shared" si="236"/>
        <v>4017.9024333342959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0.40632323209753846</v>
      </c>
      <c r="C653" s="125">
        <f t="shared" ref="C653:H653" si="237">IF($I652=0,"-",C652/$I652)</f>
        <v>5.4082471920833394E-3</v>
      </c>
      <c r="D653" s="125">
        <f t="shared" si="237"/>
        <v>6.8436827837326922E-2</v>
      </c>
      <c r="E653" s="125">
        <f t="shared" si="237"/>
        <v>0.12424866100895647</v>
      </c>
      <c r="F653" s="125">
        <f t="shared" si="237"/>
        <v>0.35945654142350902</v>
      </c>
      <c r="G653" s="125">
        <f t="shared" si="237"/>
        <v>3.5626648871278234E-2</v>
      </c>
      <c r="H653" s="126">
        <f t="shared" si="237"/>
        <v>4.9984156930753493E-4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0.40632323209753846</v>
      </c>
      <c r="M653" s="102">
        <f t="shared" si="238"/>
        <v>5.4082471920833394E-3</v>
      </c>
      <c r="N653" s="102">
        <f t="shared" si="238"/>
        <v>6.8436827837326922E-2</v>
      </c>
      <c r="O653" s="102">
        <f t="shared" si="238"/>
        <v>0.12424866100895647</v>
      </c>
      <c r="P653" s="102">
        <f t="shared" si="238"/>
        <v>0.35945654142350902</v>
      </c>
      <c r="Q653" s="102">
        <f t="shared" si="238"/>
        <v>3.5626648871278234E-2</v>
      </c>
      <c r="R653" s="103">
        <f t="shared" si="238"/>
        <v>4.9984156930753493E-4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147</v>
      </c>
      <c r="B1" s="350"/>
      <c r="C1" s="350"/>
      <c r="D1" s="350"/>
      <c r="E1" s="350"/>
      <c r="F1" s="350"/>
      <c r="G1" s="350"/>
      <c r="H1" s="350"/>
      <c r="I1" s="351"/>
      <c r="K1" s="358" t="s">
        <v>148</v>
      </c>
      <c r="L1" s="359"/>
      <c r="M1" s="359"/>
      <c r="N1" s="359"/>
      <c r="O1" s="359"/>
      <c r="P1" s="359"/>
      <c r="Q1" s="359"/>
      <c r="R1" s="359"/>
      <c r="S1" s="360"/>
      <c r="U1" s="367" t="s">
        <v>149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23.667176010419457</v>
      </c>
      <c r="C7" s="105">
        <f t="shared" ref="C7:E7" si="0">C33+C85</f>
        <v>2513.9180396400043</v>
      </c>
      <c r="D7" s="105">
        <f t="shared" si="0"/>
        <v>5.3828116345278785</v>
      </c>
      <c r="E7" s="105">
        <f t="shared" si="0"/>
        <v>0</v>
      </c>
      <c r="F7" s="144">
        <f>F59+F85</f>
        <v>0.29095046498607358</v>
      </c>
      <c r="G7" s="105">
        <f t="shared" ref="G7:H22" si="1">G33+G85</f>
        <v>0</v>
      </c>
      <c r="H7" s="105">
        <f t="shared" si="1"/>
        <v>0</v>
      </c>
      <c r="I7" s="146">
        <f>SUM(B7:H7)</f>
        <v>2543.2589777499379</v>
      </c>
      <c r="J7" s="141"/>
      <c r="K7" s="147" t="s">
        <v>7</v>
      </c>
      <c r="L7" s="105">
        <f>L33+L85</f>
        <v>23.667176010419457</v>
      </c>
      <c r="M7" s="105">
        <f t="shared" ref="M7:O7" si="2">M33+M85</f>
        <v>2513.9180396400043</v>
      </c>
      <c r="N7" s="105">
        <f t="shared" si="2"/>
        <v>5.3828116345278785</v>
      </c>
      <c r="O7" s="105">
        <f t="shared" si="2"/>
        <v>0</v>
      </c>
      <c r="P7" s="84">
        <f>P59+P85+P33</f>
        <v>0.29095046498607358</v>
      </c>
      <c r="Q7" s="105">
        <f t="shared" ref="Q7:R22" si="3">Q33+Q85</f>
        <v>0</v>
      </c>
      <c r="R7" s="105">
        <f t="shared" si="3"/>
        <v>0</v>
      </c>
      <c r="S7" s="150">
        <f>SUM(L7:R7)</f>
        <v>2543.2589777499379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25.174892204373922</v>
      </c>
      <c r="C8" s="112">
        <f t="shared" si="4"/>
        <v>0</v>
      </c>
      <c r="D8" s="112">
        <f t="shared" si="4"/>
        <v>320.95577068321666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346.13066288759057</v>
      </c>
      <c r="J8" s="141"/>
      <c r="K8" s="155" t="s">
        <v>8</v>
      </c>
      <c r="L8" s="87">
        <f t="shared" ref="L8:O23" si="7">L34+L86</f>
        <v>25.174892204373922</v>
      </c>
      <c r="M8" s="87">
        <f t="shared" si="7"/>
        <v>0</v>
      </c>
      <c r="N8" s="87">
        <f t="shared" si="7"/>
        <v>320.95577068321666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346.13066288759057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1.9024337269677982</v>
      </c>
      <c r="C9" s="84">
        <f t="shared" si="4"/>
        <v>0</v>
      </c>
      <c r="D9" s="84">
        <f t="shared" si="4"/>
        <v>2993.1719852124629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2995.0744189394309</v>
      </c>
      <c r="J9" s="141"/>
      <c r="K9" s="147" t="s">
        <v>9</v>
      </c>
      <c r="L9" s="84">
        <f t="shared" si="7"/>
        <v>1.9024337269677982</v>
      </c>
      <c r="M9" s="84">
        <f t="shared" si="7"/>
        <v>0</v>
      </c>
      <c r="N9" s="84">
        <f t="shared" si="7"/>
        <v>2993.1719852124629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2995.0744189394309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170.27154857736002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170.27154857736002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170.27154857736002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170.27154857736002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426.40884560829738</v>
      </c>
      <c r="C11" s="84">
        <f t="shared" si="4"/>
        <v>352.36083204424585</v>
      </c>
      <c r="D11" s="84">
        <f t="shared" si="4"/>
        <v>463.19916984647585</v>
      </c>
      <c r="E11" s="84">
        <f t="shared" si="4"/>
        <v>2.9722135948856994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1244.9410610939049</v>
      </c>
      <c r="J11" s="141"/>
      <c r="K11" s="147" t="s">
        <v>13</v>
      </c>
      <c r="L11" s="84">
        <f t="shared" si="7"/>
        <v>426.40884560829738</v>
      </c>
      <c r="M11" s="84">
        <f t="shared" si="7"/>
        <v>352.36083204424585</v>
      </c>
      <c r="N11" s="84">
        <f t="shared" si="7"/>
        <v>463.19916984647585</v>
      </c>
      <c r="O11" s="84">
        <f t="shared" si="7"/>
        <v>2.9722135948856994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1244.9410610939049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8017.5884960267604</v>
      </c>
      <c r="C12" s="112">
        <f t="shared" si="4"/>
        <v>16.037827405948221</v>
      </c>
      <c r="D12" s="112">
        <f t="shared" si="4"/>
        <v>893.76067485656699</v>
      </c>
      <c r="E12" s="112">
        <f t="shared" si="4"/>
        <v>0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8927.3869982892757</v>
      </c>
      <c r="J12" s="141"/>
      <c r="K12" s="155" t="s">
        <v>12</v>
      </c>
      <c r="L12" s="87">
        <f t="shared" si="7"/>
        <v>8017.5884960267604</v>
      </c>
      <c r="M12" s="87">
        <f t="shared" si="7"/>
        <v>16.037827405948221</v>
      </c>
      <c r="N12" s="87">
        <f t="shared" si="7"/>
        <v>893.76067485656699</v>
      </c>
      <c r="O12" s="87">
        <f t="shared" si="7"/>
        <v>0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8927.3869982892757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0.70572976563320078</v>
      </c>
      <c r="D13" s="84">
        <f t="shared" si="4"/>
        <v>0.52461436913021231</v>
      </c>
      <c r="E13" s="84">
        <f t="shared" si="4"/>
        <v>1333.1161050564851</v>
      </c>
      <c r="F13" s="148">
        <f t="shared" si="5"/>
        <v>37329.969422645445</v>
      </c>
      <c r="G13" s="84">
        <f t="shared" si="1"/>
        <v>0</v>
      </c>
      <c r="H13" s="84">
        <f t="shared" si="1"/>
        <v>0</v>
      </c>
      <c r="I13" s="146">
        <f t="shared" si="6"/>
        <v>38664.31587183669</v>
      </c>
      <c r="J13" s="141"/>
      <c r="K13" s="161" t="s">
        <v>54</v>
      </c>
      <c r="L13" s="84">
        <f t="shared" si="7"/>
        <v>0</v>
      </c>
      <c r="M13" s="84">
        <f t="shared" si="7"/>
        <v>0.70572976563320078</v>
      </c>
      <c r="N13" s="84">
        <f t="shared" si="7"/>
        <v>0.52461436913021231</v>
      </c>
      <c r="O13" s="84">
        <f t="shared" si="7"/>
        <v>1333.1161050564851</v>
      </c>
      <c r="P13" s="84">
        <f t="shared" si="8"/>
        <v>37329.969422645438</v>
      </c>
      <c r="Q13" s="84">
        <f t="shared" si="3"/>
        <v>0</v>
      </c>
      <c r="R13" s="84">
        <f t="shared" si="3"/>
        <v>0</v>
      </c>
      <c r="S13" s="150">
        <f t="shared" si="9"/>
        <v>38664.315871836683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0.15117520375376825</v>
      </c>
      <c r="E14" s="112">
        <f t="shared" si="4"/>
        <v>55.713804331145141</v>
      </c>
      <c r="F14" s="152">
        <f t="shared" si="5"/>
        <v>9903.739302951928</v>
      </c>
      <c r="G14" s="112">
        <f t="shared" si="1"/>
        <v>0</v>
      </c>
      <c r="H14" s="112">
        <f t="shared" si="1"/>
        <v>0</v>
      </c>
      <c r="I14" s="154">
        <f t="shared" si="6"/>
        <v>9959.6042824868273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0.15117520375376825</v>
      </c>
      <c r="O14" s="87">
        <f t="shared" si="7"/>
        <v>55.713804331145141</v>
      </c>
      <c r="P14" s="87">
        <f t="shared" si="8"/>
        <v>9903.7393029519262</v>
      </c>
      <c r="Q14" s="87">
        <f t="shared" si="3"/>
        <v>0</v>
      </c>
      <c r="R14" s="87">
        <f t="shared" si="3"/>
        <v>0</v>
      </c>
      <c r="S14" s="158">
        <f t="shared" si="9"/>
        <v>9959.6042824868255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</v>
      </c>
      <c r="C15" s="84">
        <f t="shared" si="4"/>
        <v>0</v>
      </c>
      <c r="D15" s="84">
        <f t="shared" si="4"/>
        <v>0</v>
      </c>
      <c r="E15" s="84">
        <f t="shared" si="4"/>
        <v>0</v>
      </c>
      <c r="F15" s="148">
        <f t="shared" si="5"/>
        <v>1700.9556876863667</v>
      </c>
      <c r="G15" s="84">
        <f t="shared" si="1"/>
        <v>0</v>
      </c>
      <c r="H15" s="84">
        <f t="shared" si="1"/>
        <v>0</v>
      </c>
      <c r="I15" s="146">
        <f t="shared" si="6"/>
        <v>1700.9556876863667</v>
      </c>
      <c r="J15" s="141"/>
      <c r="K15" s="161" t="s">
        <v>55</v>
      </c>
      <c r="L15" s="84">
        <f t="shared" si="7"/>
        <v>0</v>
      </c>
      <c r="M15" s="84">
        <f t="shared" si="7"/>
        <v>0</v>
      </c>
      <c r="N15" s="84">
        <f t="shared" si="7"/>
        <v>0</v>
      </c>
      <c r="O15" s="84">
        <f t="shared" si="7"/>
        <v>0</v>
      </c>
      <c r="P15" s="84">
        <f t="shared" si="8"/>
        <v>1700.9556876863667</v>
      </c>
      <c r="Q15" s="84">
        <f t="shared" si="3"/>
        <v>0</v>
      </c>
      <c r="R15" s="84">
        <f t="shared" si="3"/>
        <v>0</v>
      </c>
      <c r="S15" s="150">
        <f t="shared" si="9"/>
        <v>1700.9556876863667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156.90530802527871</v>
      </c>
      <c r="C16" s="112">
        <f t="shared" si="4"/>
        <v>2.6180091153633551</v>
      </c>
      <c r="D16" s="112">
        <f t="shared" si="4"/>
        <v>100.87353379338306</v>
      </c>
      <c r="E16" s="112">
        <f t="shared" si="4"/>
        <v>16.224774468334047</v>
      </c>
      <c r="F16" s="152">
        <f t="shared" si="5"/>
        <v>15.453914138844127</v>
      </c>
      <c r="G16" s="112">
        <f t="shared" si="1"/>
        <v>0</v>
      </c>
      <c r="H16" s="112">
        <f t="shared" si="1"/>
        <v>0</v>
      </c>
      <c r="I16" s="154">
        <f t="shared" si="6"/>
        <v>292.07553954120328</v>
      </c>
      <c r="J16" s="141"/>
      <c r="K16" s="155" t="s">
        <v>14</v>
      </c>
      <c r="L16" s="87">
        <f t="shared" si="7"/>
        <v>156.90530802527871</v>
      </c>
      <c r="M16" s="87">
        <f t="shared" si="7"/>
        <v>2.6180091153633551</v>
      </c>
      <c r="N16" s="87">
        <f t="shared" si="7"/>
        <v>100.87353379338306</v>
      </c>
      <c r="O16" s="87">
        <f t="shared" si="7"/>
        <v>16.224774468334047</v>
      </c>
      <c r="P16" s="87">
        <f t="shared" si="8"/>
        <v>15.453914138844127</v>
      </c>
      <c r="Q16" s="87">
        <f t="shared" si="3"/>
        <v>0</v>
      </c>
      <c r="R16" s="87">
        <f t="shared" si="3"/>
        <v>0</v>
      </c>
      <c r="S16" s="158">
        <f t="shared" si="9"/>
        <v>292.07553954120328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6878.1158917242947</v>
      </c>
      <c r="C17" s="84">
        <f t="shared" si="4"/>
        <v>9037.9636286227033</v>
      </c>
      <c r="D17" s="84">
        <f t="shared" si="4"/>
        <v>14247.644833713603</v>
      </c>
      <c r="E17" s="84">
        <f t="shared" si="4"/>
        <v>666.77500950022329</v>
      </c>
      <c r="F17" s="148">
        <f t="shared" si="5"/>
        <v>3341.3989338414581</v>
      </c>
      <c r="G17" s="84">
        <f t="shared" si="1"/>
        <v>0.7337747256253272</v>
      </c>
      <c r="H17" s="84">
        <f t="shared" si="1"/>
        <v>0</v>
      </c>
      <c r="I17" s="146">
        <f t="shared" si="6"/>
        <v>34172.632072127904</v>
      </c>
      <c r="J17" s="141"/>
      <c r="K17" s="161" t="s">
        <v>136</v>
      </c>
      <c r="L17" s="84">
        <f t="shared" si="7"/>
        <v>6878.1158917242947</v>
      </c>
      <c r="M17" s="84">
        <f t="shared" si="7"/>
        <v>9037.9636286227033</v>
      </c>
      <c r="N17" s="84">
        <f t="shared" si="7"/>
        <v>14247.644833713603</v>
      </c>
      <c r="O17" s="84">
        <f t="shared" si="7"/>
        <v>666.77500950022329</v>
      </c>
      <c r="P17" s="84">
        <f t="shared" si="8"/>
        <v>3341.3989338414581</v>
      </c>
      <c r="Q17" s="84">
        <f t="shared" si="3"/>
        <v>0.7337747256253272</v>
      </c>
      <c r="R17" s="84">
        <f t="shared" si="3"/>
        <v>0</v>
      </c>
      <c r="S17" s="150">
        <f t="shared" si="9"/>
        <v>34172.632072127904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3470.8434277719875</v>
      </c>
      <c r="C18" s="112">
        <f t="shared" si="4"/>
        <v>712.98591275473063</v>
      </c>
      <c r="D18" s="112">
        <f t="shared" si="4"/>
        <v>8396.7789296070951</v>
      </c>
      <c r="E18" s="112">
        <f t="shared" si="4"/>
        <v>16671.172271348663</v>
      </c>
      <c r="F18" s="152">
        <f t="shared" si="5"/>
        <v>1423.1127968581318</v>
      </c>
      <c r="G18" s="112">
        <f t="shared" si="1"/>
        <v>4334.8560707907391</v>
      </c>
      <c r="H18" s="112">
        <f t="shared" si="1"/>
        <v>97.108455927873848</v>
      </c>
      <c r="I18" s="154">
        <f t="shared" si="6"/>
        <v>35106.857865059224</v>
      </c>
      <c r="J18" s="141"/>
      <c r="K18" s="155" t="s">
        <v>21</v>
      </c>
      <c r="L18" s="87">
        <f t="shared" si="7"/>
        <v>3470.8434277719875</v>
      </c>
      <c r="M18" s="87">
        <f t="shared" si="7"/>
        <v>712.98591275473063</v>
      </c>
      <c r="N18" s="87">
        <f t="shared" si="7"/>
        <v>8396.7789296070951</v>
      </c>
      <c r="O18" s="87">
        <f t="shared" si="7"/>
        <v>16671.172271348663</v>
      </c>
      <c r="P18" s="87">
        <f t="shared" si="8"/>
        <v>1423.1127968581318</v>
      </c>
      <c r="Q18" s="87">
        <f t="shared" si="3"/>
        <v>4334.8560707907391</v>
      </c>
      <c r="R18" s="87">
        <f t="shared" si="3"/>
        <v>97.108455927873848</v>
      </c>
      <c r="S18" s="158">
        <f t="shared" si="9"/>
        <v>35106.857865059224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8136.3075486897251</v>
      </c>
      <c r="C19" s="84">
        <f t="shared" si="4"/>
        <v>355.97563461374256</v>
      </c>
      <c r="D19" s="84">
        <f t="shared" si="4"/>
        <v>1138.8020587728915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9631.0852420763586</v>
      </c>
      <c r="J19" s="141"/>
      <c r="K19" s="161" t="s">
        <v>20</v>
      </c>
      <c r="L19" s="84">
        <f t="shared" si="7"/>
        <v>8136.3075486897251</v>
      </c>
      <c r="M19" s="84">
        <f t="shared" si="7"/>
        <v>355.97563461374256</v>
      </c>
      <c r="N19" s="84">
        <f t="shared" si="7"/>
        <v>1138.8020587728915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9631.0852420763586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10583.109598609184</v>
      </c>
      <c r="C20" s="112">
        <f t="shared" si="4"/>
        <v>20.144627280573982</v>
      </c>
      <c r="D20" s="112">
        <f t="shared" si="4"/>
        <v>1506.3402580606326</v>
      </c>
      <c r="E20" s="112">
        <f t="shared" si="4"/>
        <v>0</v>
      </c>
      <c r="F20" s="152">
        <f t="shared" si="5"/>
        <v>1.7251489588235296E-2</v>
      </c>
      <c r="G20" s="112">
        <f t="shared" si="1"/>
        <v>0</v>
      </c>
      <c r="H20" s="112">
        <f t="shared" si="1"/>
        <v>0</v>
      </c>
      <c r="I20" s="154">
        <f t="shared" si="6"/>
        <v>12109.611735439978</v>
      </c>
      <c r="J20" s="141"/>
      <c r="K20" s="155" t="s">
        <v>56</v>
      </c>
      <c r="L20" s="87">
        <f t="shared" si="7"/>
        <v>10583.109598609184</v>
      </c>
      <c r="M20" s="87">
        <f t="shared" si="7"/>
        <v>20.144627280573982</v>
      </c>
      <c r="N20" s="87">
        <f t="shared" si="7"/>
        <v>1506.3402580606326</v>
      </c>
      <c r="O20" s="87">
        <f t="shared" si="7"/>
        <v>0</v>
      </c>
      <c r="P20" s="87">
        <f t="shared" si="8"/>
        <v>1.7251489588235296E-2</v>
      </c>
      <c r="Q20" s="87">
        <f t="shared" si="3"/>
        <v>0</v>
      </c>
      <c r="R20" s="87">
        <f t="shared" si="3"/>
        <v>0</v>
      </c>
      <c r="S20" s="158">
        <f t="shared" si="9"/>
        <v>12109.611735439978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3919.427585905441</v>
      </c>
      <c r="C21" s="84">
        <f t="shared" si="4"/>
        <v>7346.8334168221127</v>
      </c>
      <c r="D21" s="84">
        <f t="shared" si="4"/>
        <v>2154.0418355044144</v>
      </c>
      <c r="E21" s="84">
        <f t="shared" si="4"/>
        <v>42.245088422801658</v>
      </c>
      <c r="F21" s="148">
        <f t="shared" si="5"/>
        <v>4254.8683042227776</v>
      </c>
      <c r="G21" s="84">
        <f t="shared" si="1"/>
        <v>0</v>
      </c>
      <c r="H21" s="84">
        <f t="shared" si="1"/>
        <v>0</v>
      </c>
      <c r="I21" s="146">
        <f t="shared" si="6"/>
        <v>17717.416230877549</v>
      </c>
      <c r="J21" s="141"/>
      <c r="K21" s="161" t="s">
        <v>18</v>
      </c>
      <c r="L21" s="84">
        <f t="shared" si="7"/>
        <v>3919.427585905441</v>
      </c>
      <c r="M21" s="84">
        <f t="shared" si="7"/>
        <v>7346.8334168221127</v>
      </c>
      <c r="N21" s="84">
        <f t="shared" si="7"/>
        <v>2154.0418355044144</v>
      </c>
      <c r="O21" s="84">
        <f t="shared" si="7"/>
        <v>42.245088422801658</v>
      </c>
      <c r="P21" s="84">
        <f t="shared" si="8"/>
        <v>4254.8683042227776</v>
      </c>
      <c r="Q21" s="84">
        <f t="shared" si="3"/>
        <v>0</v>
      </c>
      <c r="R21" s="84">
        <f t="shared" si="3"/>
        <v>0</v>
      </c>
      <c r="S21" s="150">
        <f t="shared" si="9"/>
        <v>17717.416230877549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3.5571376011567288</v>
      </c>
      <c r="C22" s="112">
        <f t="shared" si="4"/>
        <v>33.292747836317382</v>
      </c>
      <c r="D22" s="112">
        <f t="shared" si="4"/>
        <v>945.76207779738763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982.61196323486172</v>
      </c>
      <c r="J22" s="141"/>
      <c r="K22" s="155" t="s">
        <v>17</v>
      </c>
      <c r="L22" s="87">
        <f t="shared" si="7"/>
        <v>3.5571376011567288</v>
      </c>
      <c r="M22" s="87">
        <f t="shared" si="7"/>
        <v>33.292747836317382</v>
      </c>
      <c r="N22" s="87">
        <f t="shared" si="7"/>
        <v>945.76207779738763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982.61196323486172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2181.4507968850548</v>
      </c>
      <c r="C23" s="84">
        <f t="shared" si="4"/>
        <v>0</v>
      </c>
      <c r="D23" s="84">
        <f t="shared" si="4"/>
        <v>1006.6125958497075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3188.0633927347626</v>
      </c>
      <c r="J23" s="141"/>
      <c r="K23" s="163" t="s">
        <v>60</v>
      </c>
      <c r="L23" s="84">
        <f t="shared" si="7"/>
        <v>2181.4507968850548</v>
      </c>
      <c r="M23" s="84">
        <f t="shared" si="7"/>
        <v>0</v>
      </c>
      <c r="N23" s="84">
        <f t="shared" si="7"/>
        <v>1006.6125958497075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3188.0633927347626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2181.4507968850548</v>
      </c>
      <c r="C24" s="116">
        <f t="shared" si="13"/>
        <v>0</v>
      </c>
      <c r="D24" s="116">
        <f t="shared" si="13"/>
        <v>900.99343103392471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3082.4442279189798</v>
      </c>
      <c r="J24" s="141"/>
      <c r="K24" s="168" t="s">
        <v>19</v>
      </c>
      <c r="L24" s="90">
        <f t="shared" ref="L24:O27" si="14">L50+L102</f>
        <v>2181.4507968850548</v>
      </c>
      <c r="M24" s="90">
        <f t="shared" si="14"/>
        <v>0</v>
      </c>
      <c r="N24" s="90">
        <f t="shared" si="14"/>
        <v>900.99343103392471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3082.4442279189798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</v>
      </c>
      <c r="D25" s="93">
        <f t="shared" si="13"/>
        <v>105.61916481578277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105.61916481578277</v>
      </c>
      <c r="J25" s="141"/>
      <c r="K25" s="176" t="s">
        <v>15</v>
      </c>
      <c r="L25" s="93">
        <f t="shared" si="14"/>
        <v>0</v>
      </c>
      <c r="M25" s="93">
        <f t="shared" si="14"/>
        <v>0</v>
      </c>
      <c r="N25" s="93">
        <f t="shared" si="14"/>
        <v>105.61916481578277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105.61916481578277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43824.459138788938</v>
      </c>
      <c r="C28" s="187">
        <f t="shared" ref="C28:I28" si="15">SUM(C7:C23)</f>
        <v>20392.836405901373</v>
      </c>
      <c r="D28" s="187">
        <f t="shared" si="15"/>
        <v>34344.273873482613</v>
      </c>
      <c r="E28" s="187">
        <f t="shared" si="15"/>
        <v>18788.219266722539</v>
      </c>
      <c r="F28" s="187">
        <f t="shared" si="15"/>
        <v>57969.806564299535</v>
      </c>
      <c r="G28" s="187">
        <f t="shared" si="15"/>
        <v>4335.5898455163642</v>
      </c>
      <c r="H28" s="187">
        <f t="shared" si="15"/>
        <v>97.108455927873848</v>
      </c>
      <c r="I28" s="187">
        <f t="shared" si="15"/>
        <v>179752.29355063924</v>
      </c>
      <c r="J28" s="141"/>
      <c r="K28" s="188" t="s">
        <v>22</v>
      </c>
      <c r="L28" s="187">
        <f>SUM(L7:L23)</f>
        <v>43824.459138788938</v>
      </c>
      <c r="M28" s="187">
        <f t="shared" ref="M28:S28" si="16">SUM(M7:M23)</f>
        <v>20392.836405901373</v>
      </c>
      <c r="N28" s="187">
        <f t="shared" si="16"/>
        <v>34344.273873482613</v>
      </c>
      <c r="O28" s="187">
        <f t="shared" si="16"/>
        <v>18788.219266722539</v>
      </c>
      <c r="P28" s="187">
        <f t="shared" si="16"/>
        <v>57969.806564299521</v>
      </c>
      <c r="Q28" s="187">
        <f t="shared" si="16"/>
        <v>4335.5898455163642</v>
      </c>
      <c r="R28" s="187">
        <f t="shared" si="16"/>
        <v>97.108455927873848</v>
      </c>
      <c r="S28" s="187">
        <f t="shared" si="16"/>
        <v>179752.29355063921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0.24380472856911198</v>
      </c>
      <c r="C29" s="123">
        <f t="shared" ref="C29:H29" si="17">IF($I28=0,"-",C28/$I28)</f>
        <v>0.11344965898950474</v>
      </c>
      <c r="D29" s="123">
        <f t="shared" si="17"/>
        <v>0.19106445428362367</v>
      </c>
      <c r="E29" s="123">
        <f t="shared" si="17"/>
        <v>0.10452283470546973</v>
      </c>
      <c r="F29" s="123">
        <f t="shared" si="17"/>
        <v>0.32249828594241814</v>
      </c>
      <c r="G29" s="123">
        <f t="shared" si="17"/>
        <v>2.4119802645494234E-2</v>
      </c>
      <c r="H29" s="123">
        <f t="shared" si="17"/>
        <v>5.4023486437749829E-4</v>
      </c>
      <c r="I29" s="124">
        <f>SUM(B29:H29)</f>
        <v>1</v>
      </c>
      <c r="K29" s="49" t="s">
        <v>108</v>
      </c>
      <c r="L29" s="102">
        <f>IF($I28=0,"-",L28/$I28)</f>
        <v>0.24380472856911198</v>
      </c>
      <c r="M29" s="102">
        <f t="shared" ref="M29:R29" si="18">IF($I28=0,"-",M28/$I28)</f>
        <v>0.11344965898950474</v>
      </c>
      <c r="N29" s="102">
        <f t="shared" si="18"/>
        <v>0.19106445428362367</v>
      </c>
      <c r="O29" s="102">
        <f t="shared" si="18"/>
        <v>0.10452283470546973</v>
      </c>
      <c r="P29" s="102">
        <f t="shared" si="18"/>
        <v>0.32249828594241803</v>
      </c>
      <c r="Q29" s="102">
        <f t="shared" si="18"/>
        <v>2.4119802645494234E-2</v>
      </c>
      <c r="R29" s="103">
        <f t="shared" si="18"/>
        <v>5.4023486437749829E-4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0.12692769017188563</v>
      </c>
      <c r="C33" s="105">
        <f t="shared" ref="C33:E33" si="19">C111+C137+C163+C189+C215+C241+C267+C293+C319+C345+C371+C397+C423</f>
        <v>2513.9180396400043</v>
      </c>
      <c r="D33" s="105">
        <f t="shared" si="19"/>
        <v>3.0065742885519517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2517.0515416187277</v>
      </c>
      <c r="J33" s="141"/>
      <c r="K33" s="195" t="s">
        <v>7</v>
      </c>
      <c r="L33" s="105">
        <f t="shared" ref="L33:R48" si="21">L111+L137+L163+L189+L215+L241+L267+L293+L319+L345+L371+L397+L423</f>
        <v>0.12692769017188563</v>
      </c>
      <c r="M33" s="105">
        <f t="shared" si="21"/>
        <v>2513.9180396400043</v>
      </c>
      <c r="N33" s="105">
        <f t="shared" si="21"/>
        <v>3.0065742885519517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2517.0515416187277</v>
      </c>
      <c r="T33" s="141"/>
      <c r="U33" s="198" t="s">
        <v>7</v>
      </c>
      <c r="V33" s="55">
        <f t="shared" ref="V33:AH48" si="22">V111+V137+V163+V189+V215+V241+V267+V293+V319+V345+V371+V397+V423</f>
        <v>0.12692769017188563</v>
      </c>
      <c r="W33" s="55">
        <f t="shared" si="22"/>
        <v>0</v>
      </c>
      <c r="X33" s="55">
        <f t="shared" si="22"/>
        <v>0</v>
      </c>
      <c r="Y33" s="55">
        <f t="shared" si="22"/>
        <v>2513.9180396400043</v>
      </c>
      <c r="Z33" s="55">
        <f t="shared" si="22"/>
        <v>3.0065742885519517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2517.0515416187277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307.22941281381776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307.22941281381776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307.22941281381776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307.22941281381776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307.22941281381776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307.22941281381776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2990.3951022216688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2990.3951022216688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2990.3951022216688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2990.3951022216688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2990.3951022216688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2990.3951022216688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170.27154857736002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170.27154857736002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170.27154857736002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170.27154857736002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170.27154857736002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170.27154857736002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312.10819361632792</v>
      </c>
      <c r="C37" s="84">
        <f t="shared" si="23"/>
        <v>345.90680872822952</v>
      </c>
      <c r="D37" s="84">
        <f t="shared" si="23"/>
        <v>456.76787625397009</v>
      </c>
      <c r="E37" s="84">
        <f t="shared" si="23"/>
        <v>0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1114.7828785985275</v>
      </c>
      <c r="J37" s="141"/>
      <c r="K37" s="161" t="s">
        <v>13</v>
      </c>
      <c r="L37" s="84">
        <f t="shared" si="21"/>
        <v>312.10819361632792</v>
      </c>
      <c r="M37" s="84">
        <f t="shared" si="21"/>
        <v>345.90680872822952</v>
      </c>
      <c r="N37" s="84">
        <f t="shared" si="21"/>
        <v>456.76787625397009</v>
      </c>
      <c r="O37" s="84">
        <f t="shared" si="21"/>
        <v>0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1114.7828785985275</v>
      </c>
      <c r="T37" s="141"/>
      <c r="U37" s="207" t="s">
        <v>13</v>
      </c>
      <c r="V37" s="55">
        <f t="shared" si="22"/>
        <v>308.75295018551219</v>
      </c>
      <c r="W37" s="55">
        <f t="shared" si="22"/>
        <v>0</v>
      </c>
      <c r="X37" s="55">
        <f t="shared" si="22"/>
        <v>0</v>
      </c>
      <c r="Y37" s="55">
        <f t="shared" si="22"/>
        <v>345.90680872822952</v>
      </c>
      <c r="Z37" s="55">
        <f t="shared" si="22"/>
        <v>453.79227018637613</v>
      </c>
      <c r="AA37" s="55">
        <f t="shared" si="22"/>
        <v>0</v>
      </c>
      <c r="AB37" s="55">
        <f t="shared" si="22"/>
        <v>0</v>
      </c>
      <c r="AC37" s="56">
        <f t="shared" si="22"/>
        <v>6.3308494984097337</v>
      </c>
      <c r="AD37" s="55">
        <f t="shared" si="22"/>
        <v>3.3552434308157464</v>
      </c>
      <c r="AE37" s="55">
        <f t="shared" si="22"/>
        <v>0</v>
      </c>
      <c r="AF37" s="55">
        <f t="shared" si="22"/>
        <v>0</v>
      </c>
      <c r="AG37" s="55">
        <f t="shared" si="22"/>
        <v>2.9756060675939877</v>
      </c>
      <c r="AH37" s="55">
        <f t="shared" si="22"/>
        <v>0</v>
      </c>
      <c r="AI37" s="202">
        <f t="shared" si="26"/>
        <v>1114.7828785985275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11.918406366078008</v>
      </c>
      <c r="C38" s="112">
        <f t="shared" si="23"/>
        <v>4.9075076509129261</v>
      </c>
      <c r="D38" s="112">
        <f t="shared" si="23"/>
        <v>26.287176535888193</v>
      </c>
      <c r="E38" s="112">
        <f t="shared" si="23"/>
        <v>0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43.113090552879129</v>
      </c>
      <c r="J38" s="141"/>
      <c r="K38" s="155" t="s">
        <v>12</v>
      </c>
      <c r="L38" s="87">
        <f t="shared" si="21"/>
        <v>11.918406366078008</v>
      </c>
      <c r="M38" s="87">
        <f t="shared" si="21"/>
        <v>4.9075076509129261</v>
      </c>
      <c r="N38" s="87">
        <f t="shared" si="21"/>
        <v>26.287176535888193</v>
      </c>
      <c r="O38" s="87">
        <f t="shared" si="21"/>
        <v>0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43.113090552879129</v>
      </c>
      <c r="T38" s="141"/>
      <c r="U38" s="203" t="s">
        <v>53</v>
      </c>
      <c r="V38" s="60">
        <f t="shared" si="22"/>
        <v>11.848439373076848</v>
      </c>
      <c r="W38" s="60">
        <f t="shared" si="22"/>
        <v>0</v>
      </c>
      <c r="X38" s="60">
        <f t="shared" si="22"/>
        <v>0</v>
      </c>
      <c r="Y38" s="60">
        <f t="shared" si="22"/>
        <v>4.9075076509129261</v>
      </c>
      <c r="Z38" s="60">
        <f t="shared" si="22"/>
        <v>26.287176535888193</v>
      </c>
      <c r="AA38" s="60">
        <f t="shared" si="22"/>
        <v>0</v>
      </c>
      <c r="AB38" s="60">
        <f t="shared" si="22"/>
        <v>0</v>
      </c>
      <c r="AC38" s="61">
        <f t="shared" si="22"/>
        <v>6.9966993001159161E-2</v>
      </c>
      <c r="AD38" s="60">
        <f t="shared" si="22"/>
        <v>6.9966993001159161E-2</v>
      </c>
      <c r="AE38" s="60">
        <f t="shared" si="22"/>
        <v>0</v>
      </c>
      <c r="AF38" s="60">
        <f t="shared" si="22"/>
        <v>0</v>
      </c>
      <c r="AG38" s="60">
        <f t="shared" si="22"/>
        <v>0</v>
      </c>
      <c r="AH38" s="60">
        <f t="shared" si="22"/>
        <v>0</v>
      </c>
      <c r="AI38" s="206">
        <f t="shared" si="26"/>
        <v>43.113090552879129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1054.1384916949232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1054.1384916949232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1054.1384916949232</v>
      </c>
      <c r="P39" s="84">
        <f t="shared" si="21"/>
        <v>2096.0287135965909</v>
      </c>
      <c r="Q39" s="84">
        <f t="shared" si="21"/>
        <v>0</v>
      </c>
      <c r="R39" s="84">
        <f t="shared" si="21"/>
        <v>0</v>
      </c>
      <c r="S39" s="150">
        <f t="shared" si="25"/>
        <v>3150.1672052915142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1054.1384916949232</v>
      </c>
      <c r="AB39" s="55">
        <f t="shared" si="22"/>
        <v>2096.0287135965909</v>
      </c>
      <c r="AC39" s="56">
        <f t="shared" si="22"/>
        <v>0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0</v>
      </c>
      <c r="AI39" s="202">
        <f t="shared" si="26"/>
        <v>3150.1672052915142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9.2357291478253902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9.2357291478253902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9.2357291478253902</v>
      </c>
      <c r="P40" s="87">
        <f t="shared" si="21"/>
        <v>67.596490266809781</v>
      </c>
      <c r="Q40" s="87">
        <f t="shared" si="21"/>
        <v>0</v>
      </c>
      <c r="R40" s="87">
        <f t="shared" si="21"/>
        <v>0</v>
      </c>
      <c r="S40" s="158">
        <f t="shared" si="25"/>
        <v>76.832219414635176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9.1660782371101064</v>
      </c>
      <c r="AB40" s="60">
        <f t="shared" si="22"/>
        <v>67.596490266809781</v>
      </c>
      <c r="AC40" s="61">
        <f t="shared" si="22"/>
        <v>6.9650910715282455E-2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6.9650910715282455E-2</v>
      </c>
      <c r="AI40" s="206">
        <f t="shared" si="26"/>
        <v>76.832219414635162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0</v>
      </c>
      <c r="C41" s="84">
        <f t="shared" si="23"/>
        <v>0</v>
      </c>
      <c r="D41" s="84">
        <f t="shared" si="23"/>
        <v>0</v>
      </c>
      <c r="E41" s="84">
        <f t="shared" si="23"/>
        <v>0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0</v>
      </c>
      <c r="J41" s="141"/>
      <c r="K41" s="161" t="s">
        <v>55</v>
      </c>
      <c r="L41" s="84">
        <f t="shared" si="21"/>
        <v>0</v>
      </c>
      <c r="M41" s="84">
        <f t="shared" si="21"/>
        <v>0</v>
      </c>
      <c r="N41" s="84">
        <f t="shared" si="21"/>
        <v>0</v>
      </c>
      <c r="O41" s="84">
        <f t="shared" si="21"/>
        <v>0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0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0</v>
      </c>
      <c r="AA41" s="55">
        <f t="shared" si="22"/>
        <v>0</v>
      </c>
      <c r="AB41" s="55">
        <f t="shared" si="22"/>
        <v>0</v>
      </c>
      <c r="AC41" s="56">
        <f t="shared" si="22"/>
        <v>0</v>
      </c>
      <c r="AD41" s="55">
        <f t="shared" si="22"/>
        <v>0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0</v>
      </c>
      <c r="AI41" s="202">
        <f t="shared" si="26"/>
        <v>0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12.305822617405612</v>
      </c>
      <c r="C42" s="112">
        <f t="shared" si="23"/>
        <v>2.540399991044378</v>
      </c>
      <c r="D42" s="112">
        <f t="shared" si="23"/>
        <v>79.943981050206162</v>
      </c>
      <c r="E42" s="112">
        <f t="shared" si="23"/>
        <v>15.580995402480273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110.37119906113642</v>
      </c>
      <c r="J42" s="141"/>
      <c r="K42" s="155" t="s">
        <v>14</v>
      </c>
      <c r="L42" s="87">
        <f t="shared" si="21"/>
        <v>12.305822617405612</v>
      </c>
      <c r="M42" s="87">
        <f t="shared" si="21"/>
        <v>2.540399991044378</v>
      </c>
      <c r="N42" s="87">
        <f t="shared" si="21"/>
        <v>79.943981050206162</v>
      </c>
      <c r="O42" s="87">
        <f t="shared" si="21"/>
        <v>15.580995402480273</v>
      </c>
      <c r="P42" s="87">
        <f t="shared" si="21"/>
        <v>0</v>
      </c>
      <c r="Q42" s="87">
        <f t="shared" si="21"/>
        <v>0</v>
      </c>
      <c r="R42" s="87">
        <f t="shared" si="21"/>
        <v>0</v>
      </c>
      <c r="S42" s="158">
        <f t="shared" si="25"/>
        <v>110.37119906113642</v>
      </c>
      <c r="T42" s="141"/>
      <c r="U42" s="203" t="s">
        <v>14</v>
      </c>
      <c r="V42" s="60">
        <f t="shared" si="22"/>
        <v>12.305822617405612</v>
      </c>
      <c r="W42" s="60">
        <f t="shared" si="22"/>
        <v>0</v>
      </c>
      <c r="X42" s="60">
        <f t="shared" si="22"/>
        <v>0</v>
      </c>
      <c r="Y42" s="60">
        <f t="shared" si="22"/>
        <v>2.540399991044378</v>
      </c>
      <c r="Z42" s="60">
        <f t="shared" si="22"/>
        <v>79.943981050206162</v>
      </c>
      <c r="AA42" s="60">
        <f t="shared" si="22"/>
        <v>9.540616699198889</v>
      </c>
      <c r="AB42" s="60">
        <f t="shared" si="22"/>
        <v>0</v>
      </c>
      <c r="AC42" s="61">
        <f t="shared" si="22"/>
        <v>6.0403787032813838</v>
      </c>
      <c r="AD42" s="60">
        <f t="shared" si="22"/>
        <v>0</v>
      </c>
      <c r="AE42" s="60">
        <f t="shared" si="22"/>
        <v>0</v>
      </c>
      <c r="AF42" s="60">
        <f t="shared" si="22"/>
        <v>0</v>
      </c>
      <c r="AG42" s="60">
        <f t="shared" si="22"/>
        <v>0</v>
      </c>
      <c r="AH42" s="60">
        <f t="shared" si="22"/>
        <v>6.0403787032813838</v>
      </c>
      <c r="AI42" s="206">
        <f t="shared" si="26"/>
        <v>110.37119906113642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2994.2770819802868</v>
      </c>
      <c r="C43" s="84">
        <f t="shared" si="23"/>
        <v>8948.5052962940463</v>
      </c>
      <c r="D43" s="84">
        <f t="shared" si="23"/>
        <v>13894.681451958406</v>
      </c>
      <c r="E43" s="84">
        <f t="shared" si="23"/>
        <v>653.03677230783114</v>
      </c>
      <c r="F43" s="315">
        <v>0</v>
      </c>
      <c r="G43" s="84">
        <f t="shared" si="20"/>
        <v>0.7337747256253272</v>
      </c>
      <c r="H43" s="84">
        <f t="shared" si="20"/>
        <v>0</v>
      </c>
      <c r="I43" s="146">
        <f t="shared" si="24"/>
        <v>26491.234377266192</v>
      </c>
      <c r="J43" s="141"/>
      <c r="K43" s="161" t="s">
        <v>136</v>
      </c>
      <c r="L43" s="84">
        <f t="shared" si="21"/>
        <v>2994.2770819802868</v>
      </c>
      <c r="M43" s="84">
        <f t="shared" si="21"/>
        <v>8948.5052962940463</v>
      </c>
      <c r="N43" s="84">
        <f t="shared" si="21"/>
        <v>13894.681451958406</v>
      </c>
      <c r="O43" s="84">
        <f t="shared" si="21"/>
        <v>653.03677230783114</v>
      </c>
      <c r="P43" s="84">
        <f t="shared" si="21"/>
        <v>14.756644504424614</v>
      </c>
      <c r="Q43" s="84">
        <f t="shared" si="21"/>
        <v>0.7337747256253272</v>
      </c>
      <c r="R43" s="84">
        <f t="shared" si="21"/>
        <v>0</v>
      </c>
      <c r="S43" s="150">
        <f t="shared" si="25"/>
        <v>26505.991021770616</v>
      </c>
      <c r="T43" s="141"/>
      <c r="U43" s="207" t="s">
        <v>136</v>
      </c>
      <c r="V43" s="55">
        <f t="shared" si="22"/>
        <v>2940.9067255702421</v>
      </c>
      <c r="W43" s="55">
        <f t="shared" si="22"/>
        <v>34.319741626518692</v>
      </c>
      <c r="X43" s="55">
        <f t="shared" si="22"/>
        <v>0.7337747256253272</v>
      </c>
      <c r="Y43" s="55">
        <f t="shared" si="22"/>
        <v>8948.5052962940463</v>
      </c>
      <c r="Z43" s="55">
        <f t="shared" si="22"/>
        <v>13556.593121655536</v>
      </c>
      <c r="AA43" s="55">
        <f t="shared" si="22"/>
        <v>254.68850902920897</v>
      </c>
      <c r="AB43" s="55">
        <f t="shared" si="22"/>
        <v>14.756644504424614</v>
      </c>
      <c r="AC43" s="56">
        <f t="shared" si="22"/>
        <v>755.48720836501457</v>
      </c>
      <c r="AD43" s="55">
        <f t="shared" si="22"/>
        <v>19.050614783526211</v>
      </c>
      <c r="AE43" s="55">
        <f t="shared" si="22"/>
        <v>0</v>
      </c>
      <c r="AF43" s="55">
        <f t="shared" si="22"/>
        <v>0</v>
      </c>
      <c r="AG43" s="55">
        <f t="shared" si="22"/>
        <v>338.08833030286615</v>
      </c>
      <c r="AH43" s="55">
        <f t="shared" si="22"/>
        <v>398.34826327862208</v>
      </c>
      <c r="AI43" s="202">
        <f t="shared" si="26"/>
        <v>26505.991021770616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815.45450765297312</v>
      </c>
      <c r="C44" s="112">
        <f t="shared" si="23"/>
        <v>712.6677528797926</v>
      </c>
      <c r="D44" s="112">
        <f t="shared" si="23"/>
        <v>3308.0728615948833</v>
      </c>
      <c r="E44" s="112">
        <f t="shared" si="23"/>
        <v>12131.802641011564</v>
      </c>
      <c r="F44" s="315">
        <v>0</v>
      </c>
      <c r="G44" s="112">
        <f t="shared" si="20"/>
        <v>1155.4421691861546</v>
      </c>
      <c r="H44" s="112">
        <f t="shared" si="20"/>
        <v>94.775160870832565</v>
      </c>
      <c r="I44" s="154">
        <f t="shared" si="24"/>
        <v>18218.215093196195</v>
      </c>
      <c r="J44" s="141"/>
      <c r="K44" s="155" t="s">
        <v>21</v>
      </c>
      <c r="L44" s="87">
        <f t="shared" si="21"/>
        <v>815.45450765297312</v>
      </c>
      <c r="M44" s="87">
        <f t="shared" si="21"/>
        <v>712.6677528797926</v>
      </c>
      <c r="N44" s="87">
        <f t="shared" si="21"/>
        <v>3308.0728615948833</v>
      </c>
      <c r="O44" s="87">
        <f t="shared" si="21"/>
        <v>12131.802641011564</v>
      </c>
      <c r="P44" s="87">
        <f t="shared" si="21"/>
        <v>39.487028421658707</v>
      </c>
      <c r="Q44" s="87">
        <f t="shared" si="21"/>
        <v>1155.4421691861546</v>
      </c>
      <c r="R44" s="87">
        <f t="shared" si="21"/>
        <v>94.775160870832565</v>
      </c>
      <c r="S44" s="158">
        <f t="shared" si="25"/>
        <v>18257.702121617855</v>
      </c>
      <c r="T44" s="141"/>
      <c r="U44" s="203" t="s">
        <v>21</v>
      </c>
      <c r="V44" s="60">
        <f t="shared" si="22"/>
        <v>201.98652014120213</v>
      </c>
      <c r="W44" s="60">
        <f t="shared" si="22"/>
        <v>602.35018469108104</v>
      </c>
      <c r="X44" s="60">
        <f t="shared" si="22"/>
        <v>1155.4421691861546</v>
      </c>
      <c r="Y44" s="60">
        <f t="shared" si="22"/>
        <v>712.6677528797926</v>
      </c>
      <c r="Z44" s="60">
        <f t="shared" si="22"/>
        <v>3285.2944225340889</v>
      </c>
      <c r="AA44" s="60">
        <f t="shared" si="22"/>
        <v>12062.894620680181</v>
      </c>
      <c r="AB44" s="60">
        <f t="shared" si="22"/>
        <v>39.487028421658707</v>
      </c>
      <c r="AC44" s="61">
        <f t="shared" si="22"/>
        <v>197.57942308370008</v>
      </c>
      <c r="AD44" s="60">
        <f t="shared" si="22"/>
        <v>11.117802820689814</v>
      </c>
      <c r="AE44" s="60">
        <f t="shared" si="22"/>
        <v>36.685779100187716</v>
      </c>
      <c r="AF44" s="60">
        <f t="shared" si="22"/>
        <v>94.775160870832565</v>
      </c>
      <c r="AG44" s="60">
        <f t="shared" si="22"/>
        <v>22.778439060794447</v>
      </c>
      <c r="AH44" s="60">
        <f t="shared" si="22"/>
        <v>32.222241231195525</v>
      </c>
      <c r="AI44" s="206">
        <f t="shared" si="26"/>
        <v>18257.702121617862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766.77094838105006</v>
      </c>
      <c r="C45" s="84">
        <f t="shared" si="23"/>
        <v>337.83369098873754</v>
      </c>
      <c r="D45" s="84">
        <f t="shared" si="23"/>
        <v>776.1755753111878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1880.7802146809754</v>
      </c>
      <c r="J45" s="141"/>
      <c r="K45" s="161" t="s">
        <v>20</v>
      </c>
      <c r="L45" s="84">
        <f t="shared" si="21"/>
        <v>766.77094838105006</v>
      </c>
      <c r="M45" s="84">
        <f t="shared" si="21"/>
        <v>337.83369098873754</v>
      </c>
      <c r="N45" s="84">
        <f t="shared" si="21"/>
        <v>776.1755753111878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1880.7802146809754</v>
      </c>
      <c r="T45" s="141"/>
      <c r="U45" s="207" t="s">
        <v>20</v>
      </c>
      <c r="V45" s="55">
        <f t="shared" si="22"/>
        <v>765.11024303740555</v>
      </c>
      <c r="W45" s="55">
        <f t="shared" si="22"/>
        <v>3.4240744519805411E-2</v>
      </c>
      <c r="X45" s="55">
        <f t="shared" si="22"/>
        <v>0</v>
      </c>
      <c r="Y45" s="55">
        <f t="shared" si="22"/>
        <v>337.83369098873754</v>
      </c>
      <c r="Z45" s="55">
        <f t="shared" si="22"/>
        <v>404.78128834335911</v>
      </c>
      <c r="AA45" s="55">
        <f t="shared" si="22"/>
        <v>0</v>
      </c>
      <c r="AB45" s="55">
        <f t="shared" si="22"/>
        <v>0</v>
      </c>
      <c r="AC45" s="56">
        <f t="shared" si="22"/>
        <v>373.02075156695361</v>
      </c>
      <c r="AD45" s="55">
        <f t="shared" si="22"/>
        <v>1.6264645991246143</v>
      </c>
      <c r="AE45" s="55">
        <f t="shared" si="22"/>
        <v>0</v>
      </c>
      <c r="AF45" s="55">
        <f t="shared" si="22"/>
        <v>0</v>
      </c>
      <c r="AG45" s="55">
        <f t="shared" si="22"/>
        <v>371.39428696782886</v>
      </c>
      <c r="AH45" s="55">
        <f t="shared" si="22"/>
        <v>0</v>
      </c>
      <c r="AI45" s="202">
        <f t="shared" si="26"/>
        <v>1880.7802146809756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0.26516196497195171</v>
      </c>
      <c r="C46" s="112">
        <f t="shared" si="23"/>
        <v>1.5314185112110482E-2</v>
      </c>
      <c r="D46" s="112">
        <f t="shared" si="23"/>
        <v>0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0.28047615008406218</v>
      </c>
      <c r="J46" s="141"/>
      <c r="K46" s="155" t="s">
        <v>56</v>
      </c>
      <c r="L46" s="87">
        <f t="shared" si="21"/>
        <v>0.26516196497195171</v>
      </c>
      <c r="M46" s="87">
        <f t="shared" si="21"/>
        <v>1.5314185112110482E-2</v>
      </c>
      <c r="N46" s="87">
        <f t="shared" si="21"/>
        <v>0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0.28047615008406218</v>
      </c>
      <c r="T46" s="141"/>
      <c r="U46" s="203" t="s">
        <v>56</v>
      </c>
      <c r="V46" s="60">
        <f t="shared" si="22"/>
        <v>0.26516196497195171</v>
      </c>
      <c r="W46" s="60">
        <f t="shared" si="22"/>
        <v>0</v>
      </c>
      <c r="X46" s="60">
        <f t="shared" si="22"/>
        <v>0</v>
      </c>
      <c r="Y46" s="60">
        <f t="shared" si="22"/>
        <v>1.5314185112110482E-2</v>
      </c>
      <c r="Z46" s="60">
        <f t="shared" si="22"/>
        <v>0</v>
      </c>
      <c r="AA46" s="60">
        <f t="shared" si="22"/>
        <v>0</v>
      </c>
      <c r="AB46" s="60">
        <f t="shared" si="22"/>
        <v>0</v>
      </c>
      <c r="AC46" s="61">
        <f t="shared" si="22"/>
        <v>0</v>
      </c>
      <c r="AD46" s="60">
        <f t="shared" si="22"/>
        <v>0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0.28047615008406218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326.34474573752971</v>
      </c>
      <c r="C47" s="84">
        <f t="shared" si="23"/>
        <v>7346.8334168221127</v>
      </c>
      <c r="D47" s="84">
        <f t="shared" si="23"/>
        <v>1561.7226463393815</v>
      </c>
      <c r="E47" s="84">
        <f t="shared" si="23"/>
        <v>39.983412119641521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9274.8842210186649</v>
      </c>
      <c r="J47" s="141"/>
      <c r="K47" s="161" t="s">
        <v>18</v>
      </c>
      <c r="L47" s="84">
        <f t="shared" si="21"/>
        <v>326.34474573752971</v>
      </c>
      <c r="M47" s="84">
        <f t="shared" si="21"/>
        <v>7346.8334168221127</v>
      </c>
      <c r="N47" s="84">
        <f t="shared" si="21"/>
        <v>1561.7226463393815</v>
      </c>
      <c r="O47" s="84">
        <f t="shared" si="21"/>
        <v>39.983412119641521</v>
      </c>
      <c r="P47" s="84">
        <f t="shared" si="21"/>
        <v>189.64439080033159</v>
      </c>
      <c r="Q47" s="84">
        <f t="shared" si="21"/>
        <v>0</v>
      </c>
      <c r="R47" s="84">
        <f t="shared" si="21"/>
        <v>0</v>
      </c>
      <c r="S47" s="150">
        <f t="shared" si="25"/>
        <v>9464.5286118189961</v>
      </c>
      <c r="T47" s="141"/>
      <c r="U47" s="207" t="s">
        <v>18</v>
      </c>
      <c r="V47" s="55">
        <f t="shared" si="22"/>
        <v>326.34474573752971</v>
      </c>
      <c r="W47" s="55">
        <f t="shared" si="22"/>
        <v>0</v>
      </c>
      <c r="X47" s="55">
        <f t="shared" si="22"/>
        <v>0</v>
      </c>
      <c r="Y47" s="55">
        <f t="shared" si="22"/>
        <v>7346.8334168221127</v>
      </c>
      <c r="Z47" s="55">
        <f t="shared" si="22"/>
        <v>1067.9393134181551</v>
      </c>
      <c r="AA47" s="55">
        <f t="shared" si="22"/>
        <v>0</v>
      </c>
      <c r="AB47" s="55">
        <f t="shared" si="22"/>
        <v>189.64439080033159</v>
      </c>
      <c r="AC47" s="56">
        <f t="shared" si="22"/>
        <v>533.76674504086805</v>
      </c>
      <c r="AD47" s="55">
        <f t="shared" si="22"/>
        <v>0</v>
      </c>
      <c r="AE47" s="55">
        <f t="shared" si="22"/>
        <v>0</v>
      </c>
      <c r="AF47" s="55">
        <f t="shared" si="22"/>
        <v>0</v>
      </c>
      <c r="AG47" s="55">
        <f t="shared" si="22"/>
        <v>493.78333292122653</v>
      </c>
      <c r="AH47" s="55">
        <f t="shared" si="22"/>
        <v>39.983412119641521</v>
      </c>
      <c r="AI47" s="202">
        <f t="shared" si="26"/>
        <v>9464.5286118189961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3.5571376011567288</v>
      </c>
      <c r="C48" s="112">
        <f t="shared" si="23"/>
        <v>33.292747836317382</v>
      </c>
      <c r="D48" s="112">
        <f t="shared" si="23"/>
        <v>945.76207779738763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982.61196323486172</v>
      </c>
      <c r="J48" s="141"/>
      <c r="K48" s="155" t="s">
        <v>17</v>
      </c>
      <c r="L48" s="87">
        <f t="shared" si="21"/>
        <v>3.5571376011567288</v>
      </c>
      <c r="M48" s="87">
        <f t="shared" si="21"/>
        <v>33.292747836317382</v>
      </c>
      <c r="N48" s="87">
        <f t="shared" si="21"/>
        <v>945.76207779738763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982.61196323486172</v>
      </c>
      <c r="T48" s="141"/>
      <c r="U48" s="203" t="s">
        <v>57</v>
      </c>
      <c r="V48" s="60">
        <f t="shared" si="22"/>
        <v>3.5571376011567288</v>
      </c>
      <c r="W48" s="60">
        <f t="shared" si="22"/>
        <v>0</v>
      </c>
      <c r="X48" s="60">
        <f t="shared" si="22"/>
        <v>0</v>
      </c>
      <c r="Y48" s="60">
        <f t="shared" si="22"/>
        <v>33.292747836317382</v>
      </c>
      <c r="Z48" s="60">
        <f t="shared" si="22"/>
        <v>945.76207779738763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982.61196323486172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2.2287894167881799</v>
      </c>
      <c r="C49" s="84">
        <f t="shared" si="23"/>
        <v>0</v>
      </c>
      <c r="D49" s="84">
        <f t="shared" si="23"/>
        <v>105.61916481578277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107.84795423257094</v>
      </c>
      <c r="J49" s="141"/>
      <c r="K49" s="163" t="s">
        <v>60</v>
      </c>
      <c r="L49" s="84">
        <f t="shared" ref="L49:R53" si="29">L127+L153+L179+L205+L231+L257+L283+L309+L335+L361+L387+L413+L439</f>
        <v>2.2287894167881799</v>
      </c>
      <c r="M49" s="84">
        <f t="shared" si="29"/>
        <v>0</v>
      </c>
      <c r="N49" s="84">
        <f t="shared" si="29"/>
        <v>105.61916481578277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107.84795423257094</v>
      </c>
      <c r="T49" s="141"/>
      <c r="U49" s="208" t="s">
        <v>58</v>
      </c>
      <c r="V49" s="55">
        <f t="shared" ref="V49:AH53" si="30">V127+V153+V179+V205+V231+V257+V283+V309+V335+V361+V387+V413+V439</f>
        <v>1.9360737374696735</v>
      </c>
      <c r="W49" s="55">
        <f t="shared" si="30"/>
        <v>0</v>
      </c>
      <c r="X49" s="55">
        <f t="shared" si="30"/>
        <v>0</v>
      </c>
      <c r="Y49" s="55">
        <f t="shared" si="30"/>
        <v>0</v>
      </c>
      <c r="Z49" s="55">
        <f t="shared" si="30"/>
        <v>105.61916481578277</v>
      </c>
      <c r="AA49" s="55">
        <f t="shared" si="30"/>
        <v>0</v>
      </c>
      <c r="AB49" s="55">
        <f t="shared" si="30"/>
        <v>0</v>
      </c>
      <c r="AC49" s="56">
        <f t="shared" si="30"/>
        <v>0.29271567931850628</v>
      </c>
      <c r="AD49" s="55">
        <f t="shared" si="30"/>
        <v>0.29271567931850628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107.84795423257094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2.2287894167881799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2.2287894167881799</v>
      </c>
      <c r="J50" s="141"/>
      <c r="K50" s="168" t="s">
        <v>19</v>
      </c>
      <c r="L50" s="90">
        <f t="shared" si="29"/>
        <v>2.2287894167881799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2.2287894167881799</v>
      </c>
      <c r="T50" s="141"/>
      <c r="U50" s="209" t="s">
        <v>62</v>
      </c>
      <c r="V50" s="66">
        <f t="shared" si="30"/>
        <v>1.9360737374696735</v>
      </c>
      <c r="W50" s="66">
        <f t="shared" si="30"/>
        <v>0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0.29271567931850628</v>
      </c>
      <c r="AD50" s="66">
        <f t="shared" si="30"/>
        <v>0.29271567931850628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2.2287894167881799</v>
      </c>
      <c r="AJ50" s="133" t="str">
        <f t="shared" si="27"/>
        <v/>
      </c>
    </row>
    <row r="51" spans="1:36">
      <c r="A51" s="172" t="s">
        <v>15</v>
      </c>
      <c r="B51" s="93">
        <f t="shared" si="31"/>
        <v>0</v>
      </c>
      <c r="C51" s="93">
        <f t="shared" si="31"/>
        <v>0</v>
      </c>
      <c r="D51" s="93">
        <f t="shared" si="31"/>
        <v>105.61916481578277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105.61916481578277</v>
      </c>
      <c r="J51" s="141"/>
      <c r="K51" s="176" t="s">
        <v>15</v>
      </c>
      <c r="L51" s="93">
        <f t="shared" si="29"/>
        <v>0</v>
      </c>
      <c r="M51" s="93">
        <f t="shared" si="29"/>
        <v>0</v>
      </c>
      <c r="N51" s="93">
        <f t="shared" si="29"/>
        <v>105.61916481578277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105.61916481578277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</v>
      </c>
      <c r="Z51" s="70">
        <f t="shared" si="30"/>
        <v>105.61916481578277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105.61916481578277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5245.3577230247411</v>
      </c>
      <c r="C54" s="187">
        <f t="shared" ref="C54:I54" si="32">SUM(C33:C49)</f>
        <v>20246.420975016306</v>
      </c>
      <c r="D54" s="187">
        <f t="shared" si="32"/>
        <v>24625.935449558488</v>
      </c>
      <c r="E54" s="187">
        <f t="shared" si="32"/>
        <v>13903.778041684265</v>
      </c>
      <c r="F54" s="187">
        <f t="shared" si="32"/>
        <v>0</v>
      </c>
      <c r="G54" s="187">
        <f t="shared" si="32"/>
        <v>1156.17594391178</v>
      </c>
      <c r="H54" s="187">
        <f t="shared" si="32"/>
        <v>94.775160870832565</v>
      </c>
      <c r="I54" s="187">
        <f t="shared" si="32"/>
        <v>65272.443294066412</v>
      </c>
      <c r="J54" s="141"/>
      <c r="K54" s="188" t="s">
        <v>22</v>
      </c>
      <c r="L54" s="187">
        <f>SUM(L33:L49)</f>
        <v>5245.3577230247411</v>
      </c>
      <c r="M54" s="187">
        <f t="shared" ref="M54:S54" si="33">SUM(M33:M49)</f>
        <v>20246.420975016306</v>
      </c>
      <c r="N54" s="187">
        <f t="shared" si="33"/>
        <v>24625.935449558488</v>
      </c>
      <c r="O54" s="187">
        <f t="shared" si="33"/>
        <v>13903.778041684265</v>
      </c>
      <c r="P54" s="187">
        <f t="shared" si="33"/>
        <v>2407.5132675898153</v>
      </c>
      <c r="Q54" s="187">
        <f t="shared" si="33"/>
        <v>1156.17594391178</v>
      </c>
      <c r="R54" s="189">
        <f t="shared" si="33"/>
        <v>94.775160870832565</v>
      </c>
      <c r="S54" s="190">
        <f t="shared" si="33"/>
        <v>67679.956561656218</v>
      </c>
      <c r="T54" s="141" t="str">
        <f>IF(ABS(S54-AI54)&gt;0.01,S54-AI54,"")</f>
        <v/>
      </c>
      <c r="U54" s="216" t="s">
        <v>59</v>
      </c>
      <c r="V54" s="217">
        <f>SUM(V33:V49)</f>
        <v>4573.1407476561453</v>
      </c>
      <c r="W54" s="217">
        <f t="shared" ref="W54:AH54" si="34">SUM(W33:W49)</f>
        <v>636.7041670621195</v>
      </c>
      <c r="X54" s="217">
        <f t="shared" si="34"/>
        <v>1156.17594391178</v>
      </c>
      <c r="Y54" s="217">
        <f t="shared" si="34"/>
        <v>20246.420975016306</v>
      </c>
      <c r="Z54" s="217">
        <f t="shared" si="34"/>
        <v>23396.915454238177</v>
      </c>
      <c r="AA54" s="217">
        <f t="shared" si="34"/>
        <v>13390.428316340622</v>
      </c>
      <c r="AB54" s="217">
        <f t="shared" si="34"/>
        <v>2407.5132675898153</v>
      </c>
      <c r="AC54" s="217">
        <f t="shared" si="34"/>
        <v>1872.6576898412623</v>
      </c>
      <c r="AD54" s="218">
        <f t="shared" si="34"/>
        <v>35.512808306476053</v>
      </c>
      <c r="AE54" s="218">
        <f t="shared" si="34"/>
        <v>36.685779100187716</v>
      </c>
      <c r="AF54" s="218">
        <f t="shared" si="34"/>
        <v>94.775160870832565</v>
      </c>
      <c r="AG54" s="218">
        <f t="shared" si="34"/>
        <v>1229.01999532031</v>
      </c>
      <c r="AH54" s="218">
        <f t="shared" si="34"/>
        <v>476.66394624345583</v>
      </c>
      <c r="AI54" s="219">
        <f>SUM(V54:AC54)</f>
        <v>67679.956561656232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8.0360983262006525E-2</v>
      </c>
      <c r="C55" s="125">
        <f t="shared" ref="C55:H55" si="35">IF($I54=0,"-",C54/$I54)</f>
        <v>0.31018328644144388</v>
      </c>
      <c r="D55" s="125">
        <f t="shared" si="35"/>
        <v>0.37727920400670995</v>
      </c>
      <c r="E55" s="125">
        <f t="shared" si="35"/>
        <v>0.21301145383886966</v>
      </c>
      <c r="F55" s="125">
        <f t="shared" si="35"/>
        <v>0</v>
      </c>
      <c r="G55" s="125">
        <f t="shared" si="35"/>
        <v>1.7713078989596856E-2</v>
      </c>
      <c r="H55" s="126">
        <f t="shared" si="35"/>
        <v>1.4519934613731258E-3</v>
      </c>
      <c r="I55" s="127">
        <f>SUM(B55:H55)</f>
        <v>1</v>
      </c>
      <c r="K55" s="49" t="s">
        <v>108</v>
      </c>
      <c r="L55" s="102">
        <f>IF($S54=0,"-",L54/$S54)</f>
        <v>7.7502380165481305E-2</v>
      </c>
      <c r="M55" s="102">
        <f t="shared" ref="M55:R55" si="36">IF($S54=0,"-",M54/$S54)</f>
        <v>0.29914943808469918</v>
      </c>
      <c r="N55" s="102">
        <f t="shared" si="36"/>
        <v>0.3638586178335434</v>
      </c>
      <c r="O55" s="102">
        <f t="shared" si="36"/>
        <v>0.20543420457159969</v>
      </c>
      <c r="P55" s="102">
        <f t="shared" si="36"/>
        <v>3.5572027375587609E-2</v>
      </c>
      <c r="Q55" s="102">
        <f t="shared" si="36"/>
        <v>1.7082988858872973E-2</v>
      </c>
      <c r="R55" s="103">
        <f t="shared" si="36"/>
        <v>1.400343110215987E-3</v>
      </c>
      <c r="S55" s="104">
        <f>SUM(L55:R55)</f>
        <v>1</v>
      </c>
      <c r="U55" s="77" t="s">
        <v>108</v>
      </c>
      <c r="V55" s="78">
        <f>+V54/$AI54</f>
        <v>6.7570089875723077E-2</v>
      </c>
      <c r="W55" s="78">
        <f t="shared" ref="W55:AH55" si="37">+W54/$AI54</f>
        <v>9.4075735181963945E-3</v>
      </c>
      <c r="X55" s="78">
        <f t="shared" si="37"/>
        <v>1.708298885887297E-2</v>
      </c>
      <c r="Y55" s="78">
        <f t="shared" si="37"/>
        <v>0.29914943808469913</v>
      </c>
      <c r="Z55" s="78">
        <f t="shared" si="37"/>
        <v>0.34569932728788999</v>
      </c>
      <c r="AA55" s="78">
        <f t="shared" si="37"/>
        <v>0.19784924513274446</v>
      </c>
      <c r="AB55" s="78">
        <f t="shared" si="37"/>
        <v>3.5572027375587602E-2</v>
      </c>
      <c r="AC55" s="78">
        <f t="shared" si="37"/>
        <v>2.7669309866286289E-2</v>
      </c>
      <c r="AD55" s="78">
        <f t="shared" si="37"/>
        <v>5.2471677156181384E-4</v>
      </c>
      <c r="AE55" s="78">
        <f t="shared" si="37"/>
        <v>5.4204791143397206E-4</v>
      </c>
      <c r="AF55" s="78">
        <f t="shared" si="37"/>
        <v>1.4003431102159866E-3</v>
      </c>
      <c r="AG55" s="78">
        <f t="shared" si="37"/>
        <v>1.8159290545653298E-2</v>
      </c>
      <c r="AH55" s="78">
        <f t="shared" si="37"/>
        <v>7.0429115274212159E-3</v>
      </c>
      <c r="AI55" s="79">
        <f>SUM(V55:AC55)</f>
        <v>0.99999999999999989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0.29095046498607358</v>
      </c>
      <c r="G59" s="325"/>
      <c r="H59" s="327"/>
      <c r="I59" s="146">
        <f>SUM(B59:H59)</f>
        <v>0.29095046498607358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35977.220853302009</v>
      </c>
      <c r="G65" s="328"/>
      <c r="H65" s="330"/>
      <c r="I65" s="146">
        <f t="shared" si="39"/>
        <v>35977.220853302009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19047.408486192991</v>
      </c>
      <c r="Q65" s="328"/>
      <c r="R65" s="335"/>
      <c r="S65" s="150">
        <f t="shared" si="41"/>
        <v>19047.408486192991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9903.739302951928</v>
      </c>
      <c r="G66" s="328"/>
      <c r="H66" s="330"/>
      <c r="I66" s="154">
        <f t="shared" si="39"/>
        <v>9903.739302951928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4152.4626630413595</v>
      </c>
      <c r="Q66" s="328"/>
      <c r="R66" s="335"/>
      <c r="S66" s="158">
        <f t="shared" si="41"/>
        <v>4152.4626630413595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1700.9556876863667</v>
      </c>
      <c r="G67" s="328"/>
      <c r="H67" s="330"/>
      <c r="I67" s="146">
        <f t="shared" si="39"/>
        <v>1700.9556876863667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15.453914138844127</v>
      </c>
      <c r="G68" s="328"/>
      <c r="H68" s="330"/>
      <c r="I68" s="154">
        <f t="shared" si="39"/>
        <v>15.453914138844127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15.453914138844127</v>
      </c>
      <c r="Q68" s="328"/>
      <c r="R68" s="335"/>
      <c r="S68" s="158">
        <f t="shared" si="41"/>
        <v>15.453914138844127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3341.3989338414581</v>
      </c>
      <c r="G69" s="328"/>
      <c r="H69" s="330"/>
      <c r="I69" s="146">
        <f t="shared" si="39"/>
        <v>3341.3989338414581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61.355079481033499</v>
      </c>
      <c r="Q69" s="328"/>
      <c r="R69" s="335"/>
      <c r="S69" s="150">
        <f t="shared" si="41"/>
        <v>61.355079481033499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1423.1127968581318</v>
      </c>
      <c r="G70" s="328"/>
      <c r="H70" s="330"/>
      <c r="I70" s="154">
        <f t="shared" si="39"/>
        <v>1423.1127968581318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1.7251489588235296E-2</v>
      </c>
      <c r="G72" s="328"/>
      <c r="H72" s="330"/>
      <c r="I72" s="154">
        <f t="shared" si="39"/>
        <v>1.7251489588235296E-2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4161.4457874773261</v>
      </c>
      <c r="G73" s="328"/>
      <c r="H73" s="330"/>
      <c r="I73" s="146">
        <f t="shared" si="39"/>
        <v>4161.4457874773261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2769.0084823422044</v>
      </c>
      <c r="Q73" s="328"/>
      <c r="R73" s="335"/>
      <c r="S73" s="150">
        <f t="shared" si="41"/>
        <v>2769.0084823422044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56523.63547821065</v>
      </c>
      <c r="G80" s="187">
        <f t="shared" si="42"/>
        <v>0</v>
      </c>
      <c r="H80" s="189">
        <f t="shared" si="42"/>
        <v>0</v>
      </c>
      <c r="I80" s="187">
        <f t="shared" si="42"/>
        <v>56523.63547821065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26045.688625196432</v>
      </c>
      <c r="Q80" s="187">
        <f t="shared" si="43"/>
        <v>0</v>
      </c>
      <c r="R80" s="189">
        <f t="shared" si="43"/>
        <v>0</v>
      </c>
      <c r="S80" s="190">
        <f t="shared" si="43"/>
        <v>26045.688625196432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23.540248320247571</v>
      </c>
      <c r="C85" s="105">
        <f t="shared" si="46"/>
        <v>0</v>
      </c>
      <c r="D85" s="105">
        <f t="shared" si="46"/>
        <v>2.3762373459759267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25.916485666223497</v>
      </c>
      <c r="J85" s="141"/>
      <c r="K85" s="195" t="s">
        <v>7</v>
      </c>
      <c r="L85" s="105">
        <f t="shared" ref="L85:R100" si="47">L579+L605+L631</f>
        <v>23.540248320247571</v>
      </c>
      <c r="M85" s="105">
        <f t="shared" si="47"/>
        <v>0</v>
      </c>
      <c r="N85" s="105">
        <f t="shared" si="47"/>
        <v>2.3762373459759267</v>
      </c>
      <c r="O85" s="105">
        <f t="shared" si="47"/>
        <v>0</v>
      </c>
      <c r="P85" s="105">
        <f t="shared" si="47"/>
        <v>0.29095046498607358</v>
      </c>
      <c r="Q85" s="105">
        <f t="shared" si="47"/>
        <v>0</v>
      </c>
      <c r="R85" s="105">
        <f t="shared" si="47"/>
        <v>0</v>
      </c>
      <c r="S85" s="197">
        <f>SUM(L85:R85)</f>
        <v>26.207436131209572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25.174892204373922</v>
      </c>
      <c r="C86" s="112">
        <f t="shared" si="46"/>
        <v>0</v>
      </c>
      <c r="D86" s="112">
        <f t="shared" si="46"/>
        <v>13.726357869398901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38.901250073772822</v>
      </c>
      <c r="J86" s="141"/>
      <c r="K86" s="155" t="s">
        <v>8</v>
      </c>
      <c r="L86" s="87">
        <f t="shared" si="47"/>
        <v>25.174892204373922</v>
      </c>
      <c r="M86" s="87">
        <f t="shared" si="47"/>
        <v>0</v>
      </c>
      <c r="N86" s="87">
        <f t="shared" si="47"/>
        <v>13.726357869398901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38.901250073772822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1.9024337269677982</v>
      </c>
      <c r="C87" s="84">
        <f t="shared" si="46"/>
        <v>0</v>
      </c>
      <c r="D87" s="84">
        <f t="shared" si="46"/>
        <v>2.7768829907939803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4.6793167177617789</v>
      </c>
      <c r="J87" s="141"/>
      <c r="K87" s="161" t="s">
        <v>9</v>
      </c>
      <c r="L87" s="84">
        <f t="shared" si="47"/>
        <v>1.9024337269677982</v>
      </c>
      <c r="M87" s="84">
        <f t="shared" si="47"/>
        <v>0</v>
      </c>
      <c r="N87" s="84">
        <f t="shared" si="47"/>
        <v>2.7768829907939803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4.6793167177617789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114.30065199196949</v>
      </c>
      <c r="C89" s="84">
        <f t="shared" si="46"/>
        <v>6.4540233160163476</v>
      </c>
      <c r="D89" s="84">
        <f t="shared" si="46"/>
        <v>6.431293592505793</v>
      </c>
      <c r="E89" s="84">
        <f t="shared" si="46"/>
        <v>2.9722135948856994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130.15818249537733</v>
      </c>
      <c r="J89" s="141"/>
      <c r="K89" s="161" t="s">
        <v>13</v>
      </c>
      <c r="L89" s="84">
        <f t="shared" si="47"/>
        <v>114.30065199196949</v>
      </c>
      <c r="M89" s="84">
        <f t="shared" si="47"/>
        <v>6.4540233160163476</v>
      </c>
      <c r="N89" s="84">
        <f t="shared" si="47"/>
        <v>6.431293592505793</v>
      </c>
      <c r="O89" s="84">
        <f t="shared" si="47"/>
        <v>2.9722135948856994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130.15818249537733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8005.6700896606826</v>
      </c>
      <c r="C90" s="112">
        <f t="shared" si="46"/>
        <v>11.130319755035295</v>
      </c>
      <c r="D90" s="112">
        <f t="shared" si="46"/>
        <v>867.4734983206788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8884.2739077363967</v>
      </c>
      <c r="J90" s="141"/>
      <c r="K90" s="155" t="s">
        <v>12</v>
      </c>
      <c r="L90" s="87">
        <f t="shared" si="47"/>
        <v>8005.6700896606826</v>
      </c>
      <c r="M90" s="87">
        <f t="shared" si="47"/>
        <v>11.130319755035295</v>
      </c>
      <c r="N90" s="87">
        <f t="shared" si="47"/>
        <v>867.4734983206788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8884.2739077363967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0.70572976563320078</v>
      </c>
      <c r="D91" s="84">
        <f t="shared" si="46"/>
        <v>0.52461436913021231</v>
      </c>
      <c r="E91" s="84">
        <f t="shared" si="46"/>
        <v>278.97761336156196</v>
      </c>
      <c r="F91" s="84">
        <f t="shared" si="46"/>
        <v>1352.7485693434342</v>
      </c>
      <c r="G91" s="84">
        <f t="shared" si="46"/>
        <v>0</v>
      </c>
      <c r="H91" s="84">
        <f t="shared" si="46"/>
        <v>0</v>
      </c>
      <c r="I91" s="146">
        <f t="shared" si="48"/>
        <v>1632.9565268397596</v>
      </c>
      <c r="J91" s="141"/>
      <c r="K91" s="161" t="s">
        <v>54</v>
      </c>
      <c r="L91" s="84">
        <f t="shared" si="47"/>
        <v>0</v>
      </c>
      <c r="M91" s="84">
        <f t="shared" si="47"/>
        <v>0.70572976563320078</v>
      </c>
      <c r="N91" s="84">
        <f t="shared" si="47"/>
        <v>0.52461436913021231</v>
      </c>
      <c r="O91" s="84">
        <f t="shared" si="47"/>
        <v>278.97761336156196</v>
      </c>
      <c r="P91" s="84">
        <f t="shared" si="47"/>
        <v>16186.532222855854</v>
      </c>
      <c r="Q91" s="84">
        <f t="shared" si="47"/>
        <v>0</v>
      </c>
      <c r="R91" s="84">
        <f t="shared" si="47"/>
        <v>0</v>
      </c>
      <c r="S91" s="150">
        <f t="shared" si="49"/>
        <v>16466.740180352179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0.15117520375376825</v>
      </c>
      <c r="E92" s="112">
        <f t="shared" si="46"/>
        <v>46.478075183319753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46.629250387073519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0.15117520375376825</v>
      </c>
      <c r="O92" s="87">
        <f t="shared" si="47"/>
        <v>46.478075183319753</v>
      </c>
      <c r="P92" s="87">
        <f t="shared" si="47"/>
        <v>5683.6801496437574</v>
      </c>
      <c r="Q92" s="87">
        <f t="shared" si="47"/>
        <v>0</v>
      </c>
      <c r="R92" s="87">
        <f t="shared" si="47"/>
        <v>0</v>
      </c>
      <c r="S92" s="158">
        <f t="shared" si="49"/>
        <v>5730.3094000308311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1700.9556876863667</v>
      </c>
      <c r="Q93" s="84">
        <f t="shared" si="47"/>
        <v>0</v>
      </c>
      <c r="R93" s="84">
        <f t="shared" si="47"/>
        <v>0</v>
      </c>
      <c r="S93" s="150">
        <f t="shared" si="49"/>
        <v>1700.9556876863667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144.59948540787309</v>
      </c>
      <c r="C94" s="112">
        <f t="shared" si="46"/>
        <v>7.7609124318977277E-2</v>
      </c>
      <c r="D94" s="112">
        <f t="shared" si="46"/>
        <v>20.929552743176895</v>
      </c>
      <c r="E94" s="112">
        <f t="shared" si="46"/>
        <v>0.64377906585377465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166.25042634122272</v>
      </c>
      <c r="J94" s="141"/>
      <c r="K94" s="155" t="s">
        <v>14</v>
      </c>
      <c r="L94" s="87">
        <f t="shared" si="47"/>
        <v>144.59948540787309</v>
      </c>
      <c r="M94" s="87">
        <f t="shared" si="47"/>
        <v>7.7609124318977277E-2</v>
      </c>
      <c r="N94" s="87">
        <f t="shared" si="47"/>
        <v>20.929552743176895</v>
      </c>
      <c r="O94" s="87">
        <f t="shared" si="47"/>
        <v>0.64377906585377465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166.25042634122272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3883.8388097440079</v>
      </c>
      <c r="C95" s="84">
        <f t="shared" si="46"/>
        <v>89.458332328657164</v>
      </c>
      <c r="D95" s="84">
        <f t="shared" si="46"/>
        <v>352.96338175519577</v>
      </c>
      <c r="E95" s="84">
        <f t="shared" si="46"/>
        <v>13.738237192392104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4339.9987610202534</v>
      </c>
      <c r="J95" s="141"/>
      <c r="K95" s="161" t="s">
        <v>136</v>
      </c>
      <c r="L95" s="84">
        <f t="shared" si="47"/>
        <v>3883.8388097440079</v>
      </c>
      <c r="M95" s="84">
        <f t="shared" si="47"/>
        <v>89.458332328657164</v>
      </c>
      <c r="N95" s="84">
        <f t="shared" si="47"/>
        <v>352.96338175519577</v>
      </c>
      <c r="O95" s="84">
        <f t="shared" si="47"/>
        <v>13.738237192392104</v>
      </c>
      <c r="P95" s="84">
        <f t="shared" si="47"/>
        <v>3265.2872098560001</v>
      </c>
      <c r="Q95" s="84">
        <f t="shared" si="47"/>
        <v>0</v>
      </c>
      <c r="R95" s="84">
        <f t="shared" si="47"/>
        <v>0</v>
      </c>
      <c r="S95" s="150">
        <f t="shared" si="49"/>
        <v>7605.2859708762535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2655.3889201190145</v>
      </c>
      <c r="C96" s="112">
        <f t="shared" si="46"/>
        <v>0.31815987493799824</v>
      </c>
      <c r="D96" s="112">
        <f t="shared" si="46"/>
        <v>5088.7060680122122</v>
      </c>
      <c r="E96" s="112">
        <f t="shared" si="46"/>
        <v>4539.3696303370989</v>
      </c>
      <c r="F96" s="112">
        <f t="shared" si="46"/>
        <v>0</v>
      </c>
      <c r="G96" s="112">
        <f t="shared" si="46"/>
        <v>3179.4139016045847</v>
      </c>
      <c r="H96" s="112">
        <f t="shared" si="46"/>
        <v>2.3332950570412807</v>
      </c>
      <c r="I96" s="154">
        <f t="shared" si="48"/>
        <v>15465.529975004889</v>
      </c>
      <c r="J96" s="141"/>
      <c r="K96" s="155" t="s">
        <v>21</v>
      </c>
      <c r="L96" s="87">
        <f t="shared" si="47"/>
        <v>2655.3889201190145</v>
      </c>
      <c r="M96" s="87">
        <f t="shared" si="47"/>
        <v>0.31815987493799824</v>
      </c>
      <c r="N96" s="87">
        <f t="shared" si="47"/>
        <v>5088.7060680122122</v>
      </c>
      <c r="O96" s="87">
        <f t="shared" si="47"/>
        <v>4539.3696303370989</v>
      </c>
      <c r="P96" s="87">
        <f t="shared" si="47"/>
        <v>1383.625768436473</v>
      </c>
      <c r="Q96" s="87">
        <f t="shared" si="47"/>
        <v>3179.4139016045847</v>
      </c>
      <c r="R96" s="87">
        <f t="shared" si="47"/>
        <v>2.3332950570412807</v>
      </c>
      <c r="S96" s="158">
        <f t="shared" si="49"/>
        <v>16849.155743441363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7369.5366003086747</v>
      </c>
      <c r="C97" s="84">
        <f t="shared" si="46"/>
        <v>18.141943625004991</v>
      </c>
      <c r="D97" s="84">
        <f t="shared" si="46"/>
        <v>362.62648346170363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7750.3050273953831</v>
      </c>
      <c r="J97" s="141"/>
      <c r="K97" s="161" t="s">
        <v>20</v>
      </c>
      <c r="L97" s="84">
        <f t="shared" si="47"/>
        <v>7369.5366003086747</v>
      </c>
      <c r="M97" s="84">
        <f t="shared" si="47"/>
        <v>18.141943625004991</v>
      </c>
      <c r="N97" s="84">
        <f t="shared" si="47"/>
        <v>362.62648346170363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7750.3050273953831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10582.844436644213</v>
      </c>
      <c r="C98" s="112">
        <f t="shared" si="46"/>
        <v>20.129313095461871</v>
      </c>
      <c r="D98" s="112">
        <f t="shared" si="46"/>
        <v>1506.3402580606326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12109.314007800307</v>
      </c>
      <c r="J98" s="141"/>
      <c r="K98" s="155" t="s">
        <v>56</v>
      </c>
      <c r="L98" s="87">
        <f t="shared" si="47"/>
        <v>10582.844436644213</v>
      </c>
      <c r="M98" s="87">
        <f t="shared" si="47"/>
        <v>20.129313095461871</v>
      </c>
      <c r="N98" s="87">
        <f t="shared" si="47"/>
        <v>1506.3402580606326</v>
      </c>
      <c r="O98" s="87">
        <f t="shared" si="47"/>
        <v>0</v>
      </c>
      <c r="P98" s="87">
        <f t="shared" si="47"/>
        <v>1.7251489588235296E-2</v>
      </c>
      <c r="Q98" s="87">
        <f t="shared" si="47"/>
        <v>0</v>
      </c>
      <c r="R98" s="87">
        <f t="shared" si="47"/>
        <v>0</v>
      </c>
      <c r="S98" s="158">
        <f t="shared" si="49"/>
        <v>12109.331259289895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3593.0828401679114</v>
      </c>
      <c r="C99" s="84">
        <f t="shared" si="46"/>
        <v>0</v>
      </c>
      <c r="D99" s="84">
        <f t="shared" si="46"/>
        <v>592.31918916503298</v>
      </c>
      <c r="E99" s="84">
        <f t="shared" si="46"/>
        <v>2.2616763031601375</v>
      </c>
      <c r="F99" s="84">
        <f t="shared" si="46"/>
        <v>93.422516745451915</v>
      </c>
      <c r="G99" s="84">
        <f t="shared" si="46"/>
        <v>0</v>
      </c>
      <c r="H99" s="84">
        <f t="shared" si="46"/>
        <v>0</v>
      </c>
      <c r="I99" s="146">
        <f t="shared" si="48"/>
        <v>4281.0862223815557</v>
      </c>
      <c r="J99" s="141"/>
      <c r="K99" s="161" t="s">
        <v>18</v>
      </c>
      <c r="L99" s="84">
        <f t="shared" si="47"/>
        <v>3593.0828401679114</v>
      </c>
      <c r="M99" s="84">
        <f t="shared" si="47"/>
        <v>0</v>
      </c>
      <c r="N99" s="84">
        <f t="shared" si="47"/>
        <v>592.31918916503298</v>
      </c>
      <c r="O99" s="84">
        <f t="shared" si="47"/>
        <v>2.2616763031601375</v>
      </c>
      <c r="P99" s="84">
        <f t="shared" si="47"/>
        <v>1296.2154310802416</v>
      </c>
      <c r="Q99" s="84">
        <f t="shared" si="47"/>
        <v>0</v>
      </c>
      <c r="R99" s="84">
        <f t="shared" si="47"/>
        <v>0</v>
      </c>
      <c r="S99" s="150">
        <f t="shared" si="49"/>
        <v>5483.8791367163458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2179.2220074682668</v>
      </c>
      <c r="C101" s="84">
        <f t="shared" si="50"/>
        <v>0</v>
      </c>
      <c r="D101" s="84">
        <f t="shared" si="50"/>
        <v>900.99343103392471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3080.2154385021913</v>
      </c>
      <c r="J101" s="141"/>
      <c r="K101" s="163" t="s">
        <v>60</v>
      </c>
      <c r="L101" s="84">
        <f t="shared" ref="L101:R105" si="51">L595+L621+L647</f>
        <v>2179.2220074682668</v>
      </c>
      <c r="M101" s="84">
        <f t="shared" si="51"/>
        <v>0</v>
      </c>
      <c r="N101" s="84">
        <f t="shared" si="51"/>
        <v>900.99343103392471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3080.2154385021913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2179.2220074682668</v>
      </c>
      <c r="C102" s="116">
        <f t="shared" si="50"/>
        <v>0</v>
      </c>
      <c r="D102" s="116">
        <f t="shared" si="50"/>
        <v>900.99343103392471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3080.2154385021913</v>
      </c>
      <c r="J102" s="141"/>
      <c r="K102" s="168" t="s">
        <v>19</v>
      </c>
      <c r="L102" s="90">
        <f t="shared" si="51"/>
        <v>2179.2220074682668</v>
      </c>
      <c r="M102" s="90">
        <f t="shared" si="51"/>
        <v>0</v>
      </c>
      <c r="N102" s="90">
        <f t="shared" si="51"/>
        <v>900.99343103392471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3080.2154385021913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38579.101415764206</v>
      </c>
      <c r="C106" s="187">
        <f t="shared" ref="C106:I106" si="52">SUM(C85:C101)</f>
        <v>146.41543088506586</v>
      </c>
      <c r="D106" s="187">
        <f t="shared" si="52"/>
        <v>9718.3384239241168</v>
      </c>
      <c r="E106" s="187">
        <f t="shared" si="52"/>
        <v>4884.441225038272</v>
      </c>
      <c r="F106" s="187">
        <f t="shared" si="52"/>
        <v>1446.1710860888861</v>
      </c>
      <c r="G106" s="187">
        <f t="shared" si="52"/>
        <v>3179.4139016045847</v>
      </c>
      <c r="H106" s="187">
        <f t="shared" si="52"/>
        <v>2.3332950570412807</v>
      </c>
      <c r="I106" s="187">
        <f t="shared" si="52"/>
        <v>57956.214778362169</v>
      </c>
      <c r="J106" s="141"/>
      <c r="K106" s="188" t="s">
        <v>22</v>
      </c>
      <c r="L106" s="187">
        <f>SUM(L85:L101)</f>
        <v>38579.101415764206</v>
      </c>
      <c r="M106" s="187">
        <f t="shared" ref="M106:S106" si="53">SUM(M85:M101)</f>
        <v>146.41543088506586</v>
      </c>
      <c r="N106" s="187">
        <f t="shared" si="53"/>
        <v>9718.3384239241168</v>
      </c>
      <c r="O106" s="187">
        <f t="shared" si="53"/>
        <v>4884.441225038272</v>
      </c>
      <c r="P106" s="187">
        <f t="shared" si="53"/>
        <v>29516.604671513269</v>
      </c>
      <c r="Q106" s="187">
        <f t="shared" si="53"/>
        <v>3179.4139016045847</v>
      </c>
      <c r="R106" s="189">
        <f t="shared" si="53"/>
        <v>2.3332950570412807</v>
      </c>
      <c r="S106" s="190">
        <f t="shared" si="53"/>
        <v>86026.648363786546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0.66565943899717261</v>
      </c>
      <c r="C107" s="125">
        <f t="shared" ref="C107:H107" si="54">IF($I106=0,"-",C106/$I106)</f>
        <v>2.5263111375543068E-3</v>
      </c>
      <c r="D107" s="125">
        <f t="shared" si="54"/>
        <v>0.16768414674921867</v>
      </c>
      <c r="E107" s="125">
        <f t="shared" si="54"/>
        <v>8.4278126922496463E-2</v>
      </c>
      <c r="F107" s="125">
        <f t="shared" si="54"/>
        <v>2.4952821567443204E-2</v>
      </c>
      <c r="G107" s="125">
        <f t="shared" si="54"/>
        <v>5.4858895008298783E-2</v>
      </c>
      <c r="H107" s="126">
        <f t="shared" si="54"/>
        <v>4.025961781604156E-5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0.44845524206199716</v>
      </c>
      <c r="M107" s="102">
        <f t="shared" si="55"/>
        <v>1.7019776275126899E-3</v>
      </c>
      <c r="N107" s="102">
        <f t="shared" si="55"/>
        <v>0.11296893007882325</v>
      </c>
      <c r="O107" s="102">
        <f t="shared" si="55"/>
        <v>5.6778234627752951E-2</v>
      </c>
      <c r="P107" s="102">
        <f t="shared" si="55"/>
        <v>0.34311001570925398</v>
      </c>
      <c r="Q107" s="102">
        <f t="shared" si="55"/>
        <v>3.6958476961227039E-2</v>
      </c>
      <c r="R107" s="103">
        <f t="shared" si="55"/>
        <v>2.712293343307207E-5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4.8239775815122127E-7</v>
      </c>
      <c r="E111" s="144">
        <v>0</v>
      </c>
      <c r="F111" s="314"/>
      <c r="G111" s="144">
        <v>0</v>
      </c>
      <c r="H111" s="145">
        <v>0</v>
      </c>
      <c r="I111" s="146">
        <f>SUM(B111:H111)</f>
        <v>4.8239775815122127E-7</v>
      </c>
      <c r="J111" s="141"/>
      <c r="K111" s="195" t="s">
        <v>7</v>
      </c>
      <c r="L111" s="144">
        <v>0</v>
      </c>
      <c r="M111" s="144">
        <v>0</v>
      </c>
      <c r="N111" s="144">
        <v>4.8239775815122127E-7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4.8239775815122127E-7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4.8239775815122127E-7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4.8239775815122127E-7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2987.4530756409986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2987.4530756409986</v>
      </c>
      <c r="J113" s="141"/>
      <c r="K113" s="161" t="s">
        <v>9</v>
      </c>
      <c r="L113" s="148">
        <v>0</v>
      </c>
      <c r="M113" s="148">
        <v>0</v>
      </c>
      <c r="N113" s="148">
        <v>2987.4530756409986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2987.4530756409986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2987.4530756409986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2987.4530756409986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0.20050310590923184</v>
      </c>
      <c r="C115" s="148">
        <v>1.3174758740513517</v>
      </c>
      <c r="D115" s="148">
        <v>0</v>
      </c>
      <c r="E115" s="148">
        <v>0</v>
      </c>
      <c r="F115" s="315"/>
      <c r="G115" s="148">
        <v>0</v>
      </c>
      <c r="H115" s="160">
        <v>0</v>
      </c>
      <c r="I115" s="146">
        <f t="shared" si="56"/>
        <v>1.5179789799605836</v>
      </c>
      <c r="J115" s="141"/>
      <c r="K115" s="161" t="s">
        <v>13</v>
      </c>
      <c r="L115" s="148">
        <v>0.20050310590923184</v>
      </c>
      <c r="M115" s="148">
        <v>1.3174758740513517</v>
      </c>
      <c r="N115" s="148">
        <v>0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1.5179789799605836</v>
      </c>
      <c r="U115" s="207" t="s">
        <v>13</v>
      </c>
      <c r="V115" s="199">
        <v>0.20050310590923184</v>
      </c>
      <c r="W115" s="199">
        <v>0</v>
      </c>
      <c r="X115" s="199">
        <v>0</v>
      </c>
      <c r="Y115" s="199">
        <v>1.3174758740513517</v>
      </c>
      <c r="Z115" s="199">
        <v>0</v>
      </c>
      <c r="AA115" s="199">
        <v>0</v>
      </c>
      <c r="AB115" s="199">
        <v>0</v>
      </c>
      <c r="AC115" s="200">
        <v>0</v>
      </c>
      <c r="AD115" s="201">
        <v>0</v>
      </c>
      <c r="AE115" s="201">
        <v>0</v>
      </c>
      <c r="AF115" s="201">
        <v>0</v>
      </c>
      <c r="AG115" s="201">
        <v>0</v>
      </c>
      <c r="AH115" s="201">
        <v>0</v>
      </c>
      <c r="AI115" s="202">
        <f t="shared" si="58"/>
        <v>1.5179789799605836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0.26083099754203593</v>
      </c>
      <c r="C116" s="152">
        <v>0</v>
      </c>
      <c r="D116" s="152">
        <v>0</v>
      </c>
      <c r="E116" s="152">
        <v>0</v>
      </c>
      <c r="F116" s="315"/>
      <c r="G116" s="152">
        <v>0</v>
      </c>
      <c r="H116" s="153">
        <v>0</v>
      </c>
      <c r="I116" s="154">
        <f t="shared" si="56"/>
        <v>0.26083099754203593</v>
      </c>
      <c r="J116" s="141"/>
      <c r="K116" s="155" t="s">
        <v>12</v>
      </c>
      <c r="L116" s="156">
        <v>0.26083099754203593</v>
      </c>
      <c r="M116" s="156">
        <v>0</v>
      </c>
      <c r="N116" s="156">
        <v>0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57"/>
        <v>0.26083099754203593</v>
      </c>
      <c r="U116" s="203" t="s">
        <v>53</v>
      </c>
      <c r="V116" s="204">
        <v>0.26083099754203593</v>
      </c>
      <c r="W116" s="204">
        <v>0</v>
      </c>
      <c r="X116" s="204">
        <v>0</v>
      </c>
      <c r="Y116" s="204">
        <v>0</v>
      </c>
      <c r="Z116" s="204">
        <v>0</v>
      </c>
      <c r="AA116" s="204">
        <v>0</v>
      </c>
      <c r="AB116" s="204">
        <v>0</v>
      </c>
      <c r="AC116" s="205">
        <v>0</v>
      </c>
      <c r="AD116" s="204">
        <v>0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0.26083099754203593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8.891541128491065</v>
      </c>
      <c r="F117" s="315"/>
      <c r="G117" s="148">
        <v>0</v>
      </c>
      <c r="H117" s="160">
        <v>0</v>
      </c>
      <c r="I117" s="146">
        <f t="shared" si="56"/>
        <v>8.891541128491065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8.891541128491065</v>
      </c>
      <c r="P117" s="148">
        <v>101.76562204743669</v>
      </c>
      <c r="Q117" s="148">
        <v>0</v>
      </c>
      <c r="R117" s="149">
        <v>0</v>
      </c>
      <c r="S117" s="150">
        <f t="shared" si="57"/>
        <v>110.65716317592776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8.891541128491065</v>
      </c>
      <c r="AB117" s="199">
        <v>101.76562204743669</v>
      </c>
      <c r="AC117" s="200">
        <v>0</v>
      </c>
      <c r="AD117" s="199">
        <v>0</v>
      </c>
      <c r="AE117" s="199">
        <v>0</v>
      </c>
      <c r="AF117" s="199">
        <v>0</v>
      </c>
      <c r="AG117" s="199">
        <v>0</v>
      </c>
      <c r="AH117" s="199">
        <v>0</v>
      </c>
      <c r="AI117" s="202">
        <f t="shared" si="58"/>
        <v>110.65716317592776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0.6543425795636062</v>
      </c>
      <c r="Q118" s="156">
        <v>0</v>
      </c>
      <c r="R118" s="157">
        <v>0</v>
      </c>
      <c r="S118" s="158">
        <f t="shared" si="57"/>
        <v>0.6543425795636062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0.6543425795636062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0.6543425795636062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0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0</v>
      </c>
      <c r="J119" s="141"/>
      <c r="K119" s="161" t="s">
        <v>55</v>
      </c>
      <c r="L119" s="148">
        <v>0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0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</v>
      </c>
      <c r="AD119" s="199">
        <v>0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0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0</v>
      </c>
      <c r="C120" s="152">
        <v>0</v>
      </c>
      <c r="D120" s="152">
        <v>4.2281963624389052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4.2281963624389052</v>
      </c>
      <c r="J120" s="141"/>
      <c r="K120" s="155" t="s">
        <v>14</v>
      </c>
      <c r="L120" s="156">
        <v>0</v>
      </c>
      <c r="M120" s="156">
        <v>0</v>
      </c>
      <c r="N120" s="156">
        <v>4.2281963624389052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4.2281963624389052</v>
      </c>
      <c r="U120" s="203" t="s">
        <v>14</v>
      </c>
      <c r="V120" s="204">
        <v>0</v>
      </c>
      <c r="W120" s="204">
        <v>0</v>
      </c>
      <c r="X120" s="204">
        <v>0</v>
      </c>
      <c r="Y120" s="204">
        <v>0</v>
      </c>
      <c r="Z120" s="204">
        <v>4.2281963624389052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4.2281963624389052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562.66923975102372</v>
      </c>
      <c r="C121" s="148">
        <v>170.52583228076185</v>
      </c>
      <c r="D121" s="148">
        <v>7320.2770299185604</v>
      </c>
      <c r="E121" s="148">
        <v>149.55289079819366</v>
      </c>
      <c r="F121" s="315"/>
      <c r="G121" s="148">
        <v>0</v>
      </c>
      <c r="H121" s="160">
        <v>0</v>
      </c>
      <c r="I121" s="146">
        <f t="shared" si="56"/>
        <v>8203.0249927485402</v>
      </c>
      <c r="J121" s="141"/>
      <c r="K121" s="161" t="s">
        <v>136</v>
      </c>
      <c r="L121" s="148">
        <v>562.66923975102372</v>
      </c>
      <c r="M121" s="148">
        <v>170.52583228076185</v>
      </c>
      <c r="N121" s="148">
        <v>7320.2770299185604</v>
      </c>
      <c r="O121" s="148">
        <v>149.55289079819366</v>
      </c>
      <c r="P121" s="148">
        <v>0</v>
      </c>
      <c r="Q121" s="148">
        <v>0</v>
      </c>
      <c r="R121" s="149">
        <v>0</v>
      </c>
      <c r="S121" s="150">
        <f t="shared" si="57"/>
        <v>8203.0249927485402</v>
      </c>
      <c r="U121" s="207" t="s">
        <v>136</v>
      </c>
      <c r="V121" s="199">
        <v>561.586478765062</v>
      </c>
      <c r="W121" s="199">
        <v>0</v>
      </c>
      <c r="X121" s="199">
        <v>0</v>
      </c>
      <c r="Y121" s="199">
        <v>170.52583228076185</v>
      </c>
      <c r="Z121" s="199">
        <v>7320.2770299185604</v>
      </c>
      <c r="AA121" s="199">
        <v>125.14218318519667</v>
      </c>
      <c r="AB121" s="199">
        <v>0</v>
      </c>
      <c r="AC121" s="200">
        <v>25.493468598958753</v>
      </c>
      <c r="AD121" s="199">
        <v>1.0827609859617675</v>
      </c>
      <c r="AE121" s="199">
        <v>0</v>
      </c>
      <c r="AF121" s="199">
        <v>0</v>
      </c>
      <c r="AG121" s="199">
        <v>0</v>
      </c>
      <c r="AH121" s="199">
        <v>24.410707612996983</v>
      </c>
      <c r="AI121" s="202">
        <f t="shared" si="58"/>
        <v>8203.0249927485402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119.69308152810271</v>
      </c>
      <c r="C122" s="152">
        <v>7.4011323008852736</v>
      </c>
      <c r="D122" s="152">
        <v>1637.3010504950159</v>
      </c>
      <c r="E122" s="152">
        <v>2361.9025552528337</v>
      </c>
      <c r="F122" s="315"/>
      <c r="G122" s="152">
        <v>154.18697853048928</v>
      </c>
      <c r="H122" s="153">
        <v>1.770581297722557</v>
      </c>
      <c r="I122" s="154">
        <f t="shared" si="56"/>
        <v>4282.2553794050491</v>
      </c>
      <c r="J122" s="141"/>
      <c r="K122" s="155" t="s">
        <v>21</v>
      </c>
      <c r="L122" s="156">
        <v>119.69308152810271</v>
      </c>
      <c r="M122" s="156">
        <v>7.4011323008852736</v>
      </c>
      <c r="N122" s="156">
        <v>1637.3010504950159</v>
      </c>
      <c r="O122" s="156">
        <v>2361.9025552528337</v>
      </c>
      <c r="P122" s="156">
        <v>6.5113015492691551</v>
      </c>
      <c r="Q122" s="156">
        <v>154.18697853048928</v>
      </c>
      <c r="R122" s="157">
        <v>1.770581297722557</v>
      </c>
      <c r="S122" s="158">
        <f t="shared" si="57"/>
        <v>4288.766680954318</v>
      </c>
      <c r="U122" s="203" t="s">
        <v>21</v>
      </c>
      <c r="V122" s="204">
        <v>63.755130249147456</v>
      </c>
      <c r="W122" s="204">
        <v>55.297473747648674</v>
      </c>
      <c r="X122" s="204">
        <v>154.18697853048928</v>
      </c>
      <c r="Y122" s="204">
        <v>7.4011323008852736</v>
      </c>
      <c r="Z122" s="204">
        <v>1637.3010504950159</v>
      </c>
      <c r="AA122" s="204">
        <v>2355.3867136008066</v>
      </c>
      <c r="AB122" s="204">
        <v>6.5113015492691551</v>
      </c>
      <c r="AC122" s="205">
        <v>8.9269004810561334</v>
      </c>
      <c r="AD122" s="204">
        <v>0.64047753130656648</v>
      </c>
      <c r="AE122" s="204">
        <v>0</v>
      </c>
      <c r="AF122" s="204">
        <v>1.770581297722557</v>
      </c>
      <c r="AG122" s="204">
        <v>0</v>
      </c>
      <c r="AH122" s="204">
        <v>6.5158416520270093</v>
      </c>
      <c r="AI122" s="206">
        <f t="shared" si="58"/>
        <v>4288.766680954318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262.28658092258024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262.28658092258024</v>
      </c>
      <c r="J123" s="141"/>
      <c r="K123" s="161" t="s">
        <v>20</v>
      </c>
      <c r="L123" s="148">
        <v>262.28658092258024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262.28658092258024</v>
      </c>
      <c r="U123" s="207" t="s">
        <v>20</v>
      </c>
      <c r="V123" s="199">
        <v>262.28658092258024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262.28658092258024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1.4682080290970785</v>
      </c>
      <c r="C125" s="148">
        <v>0</v>
      </c>
      <c r="D125" s="148">
        <v>2.9809072105910381</v>
      </c>
      <c r="E125" s="148">
        <v>0</v>
      </c>
      <c r="F125" s="315"/>
      <c r="G125" s="148">
        <v>0</v>
      </c>
      <c r="H125" s="160">
        <v>0</v>
      </c>
      <c r="I125" s="146">
        <f t="shared" si="56"/>
        <v>4.4491152396881164</v>
      </c>
      <c r="J125" s="141"/>
      <c r="K125" s="161" t="s">
        <v>18</v>
      </c>
      <c r="L125" s="148">
        <v>1.4682080290970785</v>
      </c>
      <c r="M125" s="148">
        <v>0</v>
      </c>
      <c r="N125" s="148">
        <v>2.9809072105910381</v>
      </c>
      <c r="O125" s="148">
        <v>0</v>
      </c>
      <c r="P125" s="148">
        <v>6.7260526848257358</v>
      </c>
      <c r="Q125" s="148">
        <v>0</v>
      </c>
      <c r="R125" s="149">
        <v>0</v>
      </c>
      <c r="S125" s="150">
        <f t="shared" si="57"/>
        <v>11.175167924513852</v>
      </c>
      <c r="U125" s="207" t="s">
        <v>18</v>
      </c>
      <c r="V125" s="199">
        <v>1.4682080290970785</v>
      </c>
      <c r="W125" s="199">
        <v>0</v>
      </c>
      <c r="X125" s="199">
        <v>0</v>
      </c>
      <c r="Y125" s="199">
        <v>0</v>
      </c>
      <c r="Z125" s="199">
        <v>2.9809072105910381</v>
      </c>
      <c r="AA125" s="199">
        <v>0</v>
      </c>
      <c r="AB125" s="199">
        <v>6.7260526848257358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11.175167924513852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</v>
      </c>
      <c r="D127" s="148">
        <v>105.61916481578277</v>
      </c>
      <c r="E127" s="148">
        <v>0</v>
      </c>
      <c r="F127" s="315"/>
      <c r="G127" s="148">
        <v>0</v>
      </c>
      <c r="H127" s="160">
        <v>0</v>
      </c>
      <c r="I127" s="146">
        <f t="shared" si="56"/>
        <v>105.61916481578277</v>
      </c>
      <c r="J127" s="141"/>
      <c r="K127" s="163" t="s">
        <v>60</v>
      </c>
      <c r="L127" s="148">
        <v>0</v>
      </c>
      <c r="M127" s="148">
        <v>0</v>
      </c>
      <c r="N127" s="148">
        <v>105.61916481578277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105.61916481578277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</v>
      </c>
      <c r="Z127" s="199">
        <v>105.61916481578277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105.61916481578277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</v>
      </c>
      <c r="D129" s="173">
        <v>105.61916481578277</v>
      </c>
      <c r="E129" s="173">
        <v>0</v>
      </c>
      <c r="F129" s="315"/>
      <c r="G129" s="173">
        <v>0</v>
      </c>
      <c r="H129" s="174">
        <v>0</v>
      </c>
      <c r="I129" s="175">
        <f t="shared" si="56"/>
        <v>105.61916481578277</v>
      </c>
      <c r="J129" s="141"/>
      <c r="K129" s="176" t="s">
        <v>15</v>
      </c>
      <c r="L129" s="173">
        <v>0</v>
      </c>
      <c r="M129" s="173">
        <v>0</v>
      </c>
      <c r="N129" s="173">
        <v>105.61916481578277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105.61916481578277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</v>
      </c>
      <c r="Z129" s="213">
        <v>105.61916481578277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105.61916481578277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946.5784443342551</v>
      </c>
      <c r="C132" s="187">
        <f t="shared" ref="C132:I132" si="60">SUM(C111:C127)</f>
        <v>179.24444045569848</v>
      </c>
      <c r="D132" s="187">
        <f t="shared" si="60"/>
        <v>12057.859424925786</v>
      </c>
      <c r="E132" s="187">
        <f t="shared" si="60"/>
        <v>2520.3469871795187</v>
      </c>
      <c r="F132" s="187">
        <f t="shared" si="60"/>
        <v>0</v>
      </c>
      <c r="G132" s="187">
        <f t="shared" si="60"/>
        <v>154.18697853048928</v>
      </c>
      <c r="H132" s="189">
        <f t="shared" si="60"/>
        <v>1.770581297722557</v>
      </c>
      <c r="I132" s="146">
        <f t="shared" si="60"/>
        <v>15859.986856723468</v>
      </c>
      <c r="J132" s="141"/>
      <c r="K132" s="188" t="s">
        <v>22</v>
      </c>
      <c r="L132" s="187">
        <f>SUM(L111:L127)</f>
        <v>946.5784443342551</v>
      </c>
      <c r="M132" s="187">
        <f t="shared" ref="M132:S132" si="61">SUM(M111:M127)</f>
        <v>179.24444045569848</v>
      </c>
      <c r="N132" s="187">
        <f t="shared" si="61"/>
        <v>12057.859424925786</v>
      </c>
      <c r="O132" s="187">
        <f t="shared" si="61"/>
        <v>2520.3469871795187</v>
      </c>
      <c r="P132" s="187">
        <f t="shared" si="61"/>
        <v>115.65731886109518</v>
      </c>
      <c r="Q132" s="187">
        <f t="shared" si="61"/>
        <v>154.18697853048928</v>
      </c>
      <c r="R132" s="189">
        <f t="shared" si="61"/>
        <v>1.770581297722557</v>
      </c>
      <c r="S132" s="190">
        <f t="shared" si="61"/>
        <v>15975.644175584564</v>
      </c>
      <c r="T132" s="133" t="str">
        <f>IF(ABS(S132-AI132)&gt;0.01,S132-AI132,"")</f>
        <v/>
      </c>
      <c r="U132" s="216" t="s">
        <v>59</v>
      </c>
      <c r="V132" s="217">
        <f>SUM(V111:V127)</f>
        <v>889.55773206933804</v>
      </c>
      <c r="W132" s="217">
        <f t="shared" ref="W132:AH132" si="62">SUM(W111:W127)</f>
        <v>55.297473747648674</v>
      </c>
      <c r="X132" s="217">
        <f t="shared" si="62"/>
        <v>154.18697853048928</v>
      </c>
      <c r="Y132" s="217">
        <f t="shared" si="62"/>
        <v>179.24444045569848</v>
      </c>
      <c r="Z132" s="217">
        <f t="shared" si="62"/>
        <v>12057.859424925786</v>
      </c>
      <c r="AA132" s="217">
        <f t="shared" si="62"/>
        <v>2489.4204379144944</v>
      </c>
      <c r="AB132" s="217">
        <f t="shared" si="62"/>
        <v>115.65731886109518</v>
      </c>
      <c r="AC132" s="217">
        <f t="shared" si="62"/>
        <v>34.420369080014886</v>
      </c>
      <c r="AD132" s="218">
        <f t="shared" si="62"/>
        <v>1.723238517268334</v>
      </c>
      <c r="AE132" s="218">
        <f t="shared" si="62"/>
        <v>0</v>
      </c>
      <c r="AF132" s="218">
        <f t="shared" si="62"/>
        <v>1.770581297722557</v>
      </c>
      <c r="AG132" s="218">
        <f t="shared" si="62"/>
        <v>0</v>
      </c>
      <c r="AH132" s="218">
        <f t="shared" si="62"/>
        <v>30.926549265023993</v>
      </c>
      <c r="AI132" s="219">
        <f>SUM(V132:AC132)</f>
        <v>15975.644175584564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5.9683431826614376E-2</v>
      </c>
      <c r="C133" s="125">
        <f t="shared" ref="C133:H133" si="63">IF($I132=0,"-",C132/$I132)</f>
        <v>1.1301676481510576E-2</v>
      </c>
      <c r="D133" s="125">
        <f t="shared" si="63"/>
        <v>0.76026919403241122</v>
      </c>
      <c r="E133" s="125">
        <f t="shared" si="63"/>
        <v>0.15891229986177932</v>
      </c>
      <c r="F133" s="125">
        <f t="shared" si="63"/>
        <v>0</v>
      </c>
      <c r="G133" s="125">
        <f t="shared" si="63"/>
        <v>9.7217595401174837E-3</v>
      </c>
      <c r="H133" s="126">
        <f t="shared" si="63"/>
        <v>1.1163825756715308E-4</v>
      </c>
      <c r="I133" s="127">
        <f>SUM(B133:H133)</f>
        <v>1.0000000000000002</v>
      </c>
      <c r="J133" s="133"/>
      <c r="K133" s="49" t="s">
        <v>108</v>
      </c>
      <c r="L133" s="102">
        <f t="shared" ref="L133:R133" si="64">IF($S132=0,"-",L132/$S132)</f>
        <v>5.9251347484372649E-2</v>
      </c>
      <c r="M133" s="102">
        <f t="shared" si="64"/>
        <v>1.1219856832417198E-2</v>
      </c>
      <c r="N133" s="102">
        <f t="shared" si="64"/>
        <v>0.75476514702009356</v>
      </c>
      <c r="O133" s="102">
        <f t="shared" si="64"/>
        <v>0.15776183792521761</v>
      </c>
      <c r="P133" s="102">
        <f t="shared" si="64"/>
        <v>7.2396028347860445E-3</v>
      </c>
      <c r="Q133" s="102">
        <f t="shared" si="64"/>
        <v>9.6513778621917408E-3</v>
      </c>
      <c r="R133" s="103">
        <f t="shared" si="64"/>
        <v>1.1083004092119933E-4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1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85.141121317380552</v>
      </c>
      <c r="C141" s="148">
        <v>110.44410516270661</v>
      </c>
      <c r="D141" s="148">
        <v>17.254425574359498</v>
      </c>
      <c r="E141" s="148">
        <v>0</v>
      </c>
      <c r="F141" s="315"/>
      <c r="G141" s="148">
        <v>0</v>
      </c>
      <c r="H141" s="160">
        <v>0</v>
      </c>
      <c r="I141" s="146">
        <f t="shared" si="65"/>
        <v>212.83965205444665</v>
      </c>
      <c r="J141" s="141"/>
      <c r="K141" s="161" t="s">
        <v>13</v>
      </c>
      <c r="L141" s="148">
        <v>85.141121317380552</v>
      </c>
      <c r="M141" s="148">
        <v>110.44410516270661</v>
      </c>
      <c r="N141" s="148">
        <v>17.254425574359498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212.83965205444665</v>
      </c>
      <c r="U141" s="207" t="s">
        <v>13</v>
      </c>
      <c r="V141" s="199">
        <v>85.141121317380552</v>
      </c>
      <c r="W141" s="199">
        <v>0</v>
      </c>
      <c r="X141" s="199">
        <v>0</v>
      </c>
      <c r="Y141" s="199">
        <v>110.44410516270661</v>
      </c>
      <c r="Z141" s="199">
        <v>17.254425574359498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212.83965205444665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1.2214593353763807</v>
      </c>
      <c r="C142" s="152">
        <v>1.5844633145645435</v>
      </c>
      <c r="D142" s="152">
        <v>0.24753701699317471</v>
      </c>
      <c r="E142" s="152">
        <v>0</v>
      </c>
      <c r="F142" s="315"/>
      <c r="G142" s="152">
        <v>0</v>
      </c>
      <c r="H142" s="153">
        <v>0</v>
      </c>
      <c r="I142" s="154">
        <f t="shared" si="65"/>
        <v>3.0534596669340988</v>
      </c>
      <c r="J142" s="141"/>
      <c r="K142" s="155" t="s">
        <v>12</v>
      </c>
      <c r="L142" s="156">
        <v>1.2214593353763807</v>
      </c>
      <c r="M142" s="156">
        <v>1.5844633145645435</v>
      </c>
      <c r="N142" s="156">
        <v>0.24753701699317471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66"/>
        <v>3.0534596669340988</v>
      </c>
      <c r="U142" s="203" t="s">
        <v>53</v>
      </c>
      <c r="V142" s="204">
        <v>1.2214593353763807</v>
      </c>
      <c r="W142" s="204">
        <v>0</v>
      </c>
      <c r="X142" s="204">
        <v>0</v>
      </c>
      <c r="Y142" s="204">
        <v>1.5844633145645435</v>
      </c>
      <c r="Z142" s="204">
        <v>0.24753701699317471</v>
      </c>
      <c r="AA142" s="204">
        <v>0</v>
      </c>
      <c r="AB142" s="204">
        <v>0</v>
      </c>
      <c r="AC142" s="205">
        <v>0</v>
      </c>
      <c r="AD142" s="204">
        <v>0</v>
      </c>
      <c r="AE142" s="204">
        <v>0</v>
      </c>
      <c r="AF142" s="204">
        <v>0</v>
      </c>
      <c r="AG142" s="204">
        <v>0</v>
      </c>
      <c r="AH142" s="204">
        <v>0</v>
      </c>
      <c r="AI142" s="206">
        <f t="shared" si="67"/>
        <v>3.0534596669340988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4.694649177051155E-2</v>
      </c>
      <c r="F143" s="315"/>
      <c r="G143" s="148">
        <v>0</v>
      </c>
      <c r="H143" s="160">
        <v>0</v>
      </c>
      <c r="I143" s="146">
        <f t="shared" si="65"/>
        <v>4.694649177051155E-2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4.694649177051155E-2</v>
      </c>
      <c r="P143" s="148">
        <v>7.5210416873763926</v>
      </c>
      <c r="Q143" s="148">
        <v>0</v>
      </c>
      <c r="R143" s="149">
        <v>0</v>
      </c>
      <c r="S143" s="150">
        <f t="shared" si="66"/>
        <v>7.5679881791469041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4.694649177051155E-2</v>
      </c>
      <c r="AB143" s="199">
        <v>7.5210416873763926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7.5679881791469041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0.55357176906451766</v>
      </c>
      <c r="Q144" s="156">
        <v>0</v>
      </c>
      <c r="R144" s="157">
        <v>0</v>
      </c>
      <c r="S144" s="158">
        <f t="shared" si="66"/>
        <v>0.55357176906451766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0.55357176906451766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0.55357176906451766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6.6696654539589078E-3</v>
      </c>
      <c r="C146" s="152">
        <v>6.6696654539588911E-4</v>
      </c>
      <c r="D146" s="152">
        <v>8.6705650901465758E-3</v>
      </c>
      <c r="E146" s="152">
        <v>2.6678661815834182E-4</v>
      </c>
      <c r="F146" s="315"/>
      <c r="G146" s="152">
        <v>0</v>
      </c>
      <c r="H146" s="153">
        <v>0</v>
      </c>
      <c r="I146" s="154">
        <f t="shared" si="65"/>
        <v>1.6273983707659714E-2</v>
      </c>
      <c r="J146" s="141"/>
      <c r="K146" s="155" t="s">
        <v>14</v>
      </c>
      <c r="L146" s="156">
        <v>6.6696654539589078E-3</v>
      </c>
      <c r="M146" s="156">
        <v>6.6696654539588911E-4</v>
      </c>
      <c r="N146" s="156">
        <v>8.6705650901465758E-3</v>
      </c>
      <c r="O146" s="156">
        <v>2.6678661815834182E-4</v>
      </c>
      <c r="P146" s="156">
        <v>0</v>
      </c>
      <c r="Q146" s="156">
        <v>0</v>
      </c>
      <c r="R146" s="157">
        <v>0</v>
      </c>
      <c r="S146" s="158">
        <f t="shared" si="66"/>
        <v>1.6273983707659714E-2</v>
      </c>
      <c r="U146" s="203" t="s">
        <v>14</v>
      </c>
      <c r="V146" s="204">
        <v>6.6696654539589078E-3</v>
      </c>
      <c r="W146" s="204">
        <v>0</v>
      </c>
      <c r="X146" s="204">
        <v>0</v>
      </c>
      <c r="Y146" s="204">
        <v>6.6696654539588911E-4</v>
      </c>
      <c r="Z146" s="204">
        <v>8.6705650901465758E-3</v>
      </c>
      <c r="AA146" s="204">
        <v>0</v>
      </c>
      <c r="AB146" s="204">
        <v>0</v>
      </c>
      <c r="AC146" s="205">
        <v>2.6678661815834182E-4</v>
      </c>
      <c r="AD146" s="204">
        <v>0</v>
      </c>
      <c r="AE146" s="204">
        <v>0</v>
      </c>
      <c r="AF146" s="204">
        <v>0</v>
      </c>
      <c r="AG146" s="204">
        <v>0</v>
      </c>
      <c r="AH146" s="204">
        <v>2.6678661815834182E-4</v>
      </c>
      <c r="AI146" s="206">
        <f t="shared" si="67"/>
        <v>1.6273983707659714E-2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109.91093596086282</v>
      </c>
      <c r="C147" s="148">
        <v>698.62885026054641</v>
      </c>
      <c r="D147" s="148">
        <v>60.162705414293917</v>
      </c>
      <c r="E147" s="148">
        <v>0</v>
      </c>
      <c r="F147" s="315"/>
      <c r="G147" s="148">
        <v>0</v>
      </c>
      <c r="H147" s="160">
        <v>0</v>
      </c>
      <c r="I147" s="146">
        <f t="shared" si="65"/>
        <v>868.70249163570315</v>
      </c>
      <c r="J147" s="141"/>
      <c r="K147" s="161" t="s">
        <v>136</v>
      </c>
      <c r="L147" s="148">
        <v>109.91093596086282</v>
      </c>
      <c r="M147" s="148">
        <v>698.62885026054641</v>
      </c>
      <c r="N147" s="148">
        <v>60.162705414293917</v>
      </c>
      <c r="O147" s="148">
        <v>0</v>
      </c>
      <c r="P147" s="148">
        <v>0</v>
      </c>
      <c r="Q147" s="148">
        <v>0</v>
      </c>
      <c r="R147" s="149">
        <v>0</v>
      </c>
      <c r="S147" s="150">
        <f t="shared" si="66"/>
        <v>868.70249163570315</v>
      </c>
      <c r="U147" s="207" t="s">
        <v>136</v>
      </c>
      <c r="V147" s="199">
        <v>103.51530573510172</v>
      </c>
      <c r="W147" s="199">
        <v>0.53336732884445592</v>
      </c>
      <c r="X147" s="199">
        <v>0</v>
      </c>
      <c r="Y147" s="199">
        <v>698.62885026054641</v>
      </c>
      <c r="Z147" s="199">
        <v>60.128305827612742</v>
      </c>
      <c r="AA147" s="199">
        <v>0</v>
      </c>
      <c r="AB147" s="199">
        <v>0</v>
      </c>
      <c r="AC147" s="200">
        <v>5.8966624835978099</v>
      </c>
      <c r="AD147" s="199">
        <v>5.8622628969166355</v>
      </c>
      <c r="AE147" s="199">
        <v>0</v>
      </c>
      <c r="AF147" s="199">
        <v>0</v>
      </c>
      <c r="AG147" s="199">
        <v>3.4399586681173377E-2</v>
      </c>
      <c r="AH147" s="199">
        <v>0</v>
      </c>
      <c r="AI147" s="202">
        <f t="shared" si="67"/>
        <v>868.70249163570304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25.321534895441811</v>
      </c>
      <c r="C148" s="152">
        <v>3.5423911936978141</v>
      </c>
      <c r="D148" s="152">
        <v>195.02155621617797</v>
      </c>
      <c r="E148" s="152">
        <v>736.73449978626479</v>
      </c>
      <c r="F148" s="315"/>
      <c r="G148" s="152">
        <v>56.910132405771577</v>
      </c>
      <c r="H148" s="153">
        <v>0</v>
      </c>
      <c r="I148" s="154">
        <f t="shared" si="65"/>
        <v>1017.530114497354</v>
      </c>
      <c r="J148" s="141"/>
      <c r="K148" s="155" t="s">
        <v>21</v>
      </c>
      <c r="L148" s="156">
        <v>25.321534895441811</v>
      </c>
      <c r="M148" s="156">
        <v>3.5423911936978141</v>
      </c>
      <c r="N148" s="156">
        <v>195.02155621617797</v>
      </c>
      <c r="O148" s="156">
        <v>736.73449978626479</v>
      </c>
      <c r="P148" s="156">
        <v>1.499033734818498E-3</v>
      </c>
      <c r="Q148" s="156">
        <v>56.910132405771577</v>
      </c>
      <c r="R148" s="157">
        <v>0</v>
      </c>
      <c r="S148" s="158">
        <f t="shared" si="66"/>
        <v>1017.5316135310889</v>
      </c>
      <c r="U148" s="203" t="s">
        <v>21</v>
      </c>
      <c r="V148" s="204">
        <v>0.6811398712829041</v>
      </c>
      <c r="W148" s="204">
        <v>24.640395024158906</v>
      </c>
      <c r="X148" s="204">
        <v>56.910132405771577</v>
      </c>
      <c r="Y148" s="204">
        <v>3.5423911936978141</v>
      </c>
      <c r="Z148" s="204">
        <v>195.02155621617797</v>
      </c>
      <c r="AA148" s="204">
        <v>735.8294609331881</v>
      </c>
      <c r="AB148" s="204">
        <v>1.499033734818498E-3</v>
      </c>
      <c r="AC148" s="205">
        <v>0.90503885307660603</v>
      </c>
      <c r="AD148" s="204">
        <v>0</v>
      </c>
      <c r="AE148" s="204">
        <v>0.90354786477673255</v>
      </c>
      <c r="AF148" s="204">
        <v>0</v>
      </c>
      <c r="AG148" s="204">
        <v>0</v>
      </c>
      <c r="AH148" s="204">
        <v>1.4909882998734433E-3</v>
      </c>
      <c r="AI148" s="206">
        <f t="shared" si="67"/>
        <v>1017.5316135310887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8.6180861049113791</v>
      </c>
      <c r="C149" s="148">
        <v>32.164664379856184</v>
      </c>
      <c r="D149" s="148">
        <v>9.2169115329608715</v>
      </c>
      <c r="E149" s="148">
        <v>0</v>
      </c>
      <c r="F149" s="315"/>
      <c r="G149" s="148">
        <v>0</v>
      </c>
      <c r="H149" s="160">
        <v>0</v>
      </c>
      <c r="I149" s="146">
        <f t="shared" si="65"/>
        <v>49.999662017728433</v>
      </c>
      <c r="J149" s="141"/>
      <c r="K149" s="161" t="s">
        <v>20</v>
      </c>
      <c r="L149" s="148">
        <v>8.6180861049113791</v>
      </c>
      <c r="M149" s="148">
        <v>32.164664379856184</v>
      </c>
      <c r="N149" s="148">
        <v>9.2169115329608715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49.999662017728433</v>
      </c>
      <c r="U149" s="207" t="s">
        <v>20</v>
      </c>
      <c r="V149" s="199">
        <v>8.4970750258803687</v>
      </c>
      <c r="W149" s="199">
        <v>0</v>
      </c>
      <c r="X149" s="199">
        <v>0</v>
      </c>
      <c r="Y149" s="199">
        <v>32.164664379856184</v>
      </c>
      <c r="Z149" s="199">
        <v>9.2169115329608715</v>
      </c>
      <c r="AA149" s="199">
        <v>0</v>
      </c>
      <c r="AB149" s="199">
        <v>0</v>
      </c>
      <c r="AC149" s="200">
        <v>0.12101107903101017</v>
      </c>
      <c r="AD149" s="199">
        <v>0.12101107903101017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49.999662017728433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0</v>
      </c>
      <c r="C151" s="148">
        <v>0.41201120236625138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0.41201120236625138</v>
      </c>
      <c r="J151" s="141"/>
      <c r="K151" s="161" t="s">
        <v>18</v>
      </c>
      <c r="L151" s="148">
        <v>0</v>
      </c>
      <c r="M151" s="148">
        <v>0.41201120236625138</v>
      </c>
      <c r="N151" s="148">
        <v>0</v>
      </c>
      <c r="O151" s="148">
        <v>0</v>
      </c>
      <c r="P151" s="148">
        <v>0.46786751137176691</v>
      </c>
      <c r="Q151" s="148">
        <v>0</v>
      </c>
      <c r="R151" s="149">
        <v>0</v>
      </c>
      <c r="S151" s="150">
        <f t="shared" si="66"/>
        <v>0.87987871373801829</v>
      </c>
      <c r="U151" s="207" t="s">
        <v>18</v>
      </c>
      <c r="V151" s="199">
        <v>0</v>
      </c>
      <c r="W151" s="199">
        <v>0</v>
      </c>
      <c r="X151" s="199">
        <v>0</v>
      </c>
      <c r="Y151" s="199">
        <v>0.41201120236625138</v>
      </c>
      <c r="Z151" s="199">
        <v>0</v>
      </c>
      <c r="AA151" s="199">
        <v>0</v>
      </c>
      <c r="AB151" s="199">
        <v>0.46786751137176691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0.87987871373801829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2.5556625789789028E-3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2.5556625789789028E-3</v>
      </c>
      <c r="J153" s="141"/>
      <c r="K153" s="163" t="s">
        <v>60</v>
      </c>
      <c r="L153" s="148">
        <v>2.5556625789789028E-3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2.5556625789789028E-3</v>
      </c>
      <c r="U153" s="208" t="s">
        <v>58</v>
      </c>
      <c r="V153" s="199">
        <v>2.5556625789789028E-3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2.5556625789789028E-3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2.5556625789789028E-3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2.5556625789789028E-3</v>
      </c>
      <c r="J154" s="141"/>
      <c r="K154" s="168" t="s">
        <v>19</v>
      </c>
      <c r="L154" s="169">
        <v>2.5556625789789028E-3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2.5556625789789028E-3</v>
      </c>
      <c r="U154" s="209" t="s">
        <v>62</v>
      </c>
      <c r="V154" s="210">
        <v>2.5556625789789028E-3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2.5556625789789028E-3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230.22236294200584</v>
      </c>
      <c r="C158" s="187">
        <f t="shared" ref="C158:I158" si="69">SUM(C137:C153)</f>
        <v>846.77715248028312</v>
      </c>
      <c r="D158" s="187">
        <f t="shared" si="69"/>
        <v>281.91180631987555</v>
      </c>
      <c r="E158" s="187">
        <f t="shared" si="69"/>
        <v>736.78171306465345</v>
      </c>
      <c r="F158" s="187">
        <f t="shared" si="69"/>
        <v>0</v>
      </c>
      <c r="G158" s="187">
        <f t="shared" si="69"/>
        <v>56.910132405771577</v>
      </c>
      <c r="H158" s="189">
        <f t="shared" si="69"/>
        <v>0</v>
      </c>
      <c r="I158" s="146">
        <f t="shared" si="69"/>
        <v>2152.6031672125901</v>
      </c>
      <c r="J158" s="141"/>
      <c r="K158" s="188" t="s">
        <v>22</v>
      </c>
      <c r="L158" s="187">
        <f>SUM(L137:L153)</f>
        <v>230.22236294200584</v>
      </c>
      <c r="M158" s="187">
        <f t="shared" ref="M158:S158" si="70">SUM(M137:M153)</f>
        <v>846.77715248028312</v>
      </c>
      <c r="N158" s="187">
        <f t="shared" si="70"/>
        <v>281.91180631987555</v>
      </c>
      <c r="O158" s="187">
        <f t="shared" si="70"/>
        <v>736.78171306465345</v>
      </c>
      <c r="P158" s="187">
        <f t="shared" si="70"/>
        <v>8.5439800015474958</v>
      </c>
      <c r="Q158" s="187">
        <f t="shared" si="70"/>
        <v>56.910132405771577</v>
      </c>
      <c r="R158" s="189">
        <f t="shared" si="70"/>
        <v>0</v>
      </c>
      <c r="S158" s="190">
        <f t="shared" si="70"/>
        <v>2161.1471472141375</v>
      </c>
      <c r="T158" s="133" t="str">
        <f>IF(ABS(S158-AI158)&gt;0.01,S158-AI158,"")</f>
        <v/>
      </c>
      <c r="U158" s="216" t="s">
        <v>59</v>
      </c>
      <c r="V158" s="217">
        <f>SUM(V137:V153)</f>
        <v>199.06532661305488</v>
      </c>
      <c r="W158" s="217">
        <f t="shared" ref="W158:AH158" si="71">SUM(W137:W153)</f>
        <v>25.173762353003362</v>
      </c>
      <c r="X158" s="217">
        <f t="shared" si="71"/>
        <v>56.910132405771577</v>
      </c>
      <c r="Y158" s="217">
        <f t="shared" si="71"/>
        <v>846.77715248028312</v>
      </c>
      <c r="Z158" s="217">
        <f t="shared" si="71"/>
        <v>281.87740673319439</v>
      </c>
      <c r="AA158" s="217">
        <f t="shared" si="71"/>
        <v>735.87640742495864</v>
      </c>
      <c r="AB158" s="217">
        <f t="shared" si="71"/>
        <v>8.5439800015474958</v>
      </c>
      <c r="AC158" s="217">
        <f t="shared" si="71"/>
        <v>6.9229792023235843</v>
      </c>
      <c r="AD158" s="218">
        <f t="shared" si="71"/>
        <v>5.9832739759476459</v>
      </c>
      <c r="AE158" s="218">
        <f t="shared" si="71"/>
        <v>0.90354786477673255</v>
      </c>
      <c r="AF158" s="218">
        <f t="shared" si="71"/>
        <v>0</v>
      </c>
      <c r="AG158" s="218">
        <f t="shared" si="71"/>
        <v>3.4399586681173377E-2</v>
      </c>
      <c r="AH158" s="218">
        <f t="shared" si="71"/>
        <v>1.7577749180317851E-3</v>
      </c>
      <c r="AI158" s="219">
        <f>SUM(V158:AC158)</f>
        <v>2161.1471472141366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0.1069506755581528</v>
      </c>
      <c r="C159" s="125">
        <f t="shared" ref="C159:H159" si="72">IF($I158=0,"-",C158/$I158)</f>
        <v>0.39337355132519686</v>
      </c>
      <c r="D159" s="125">
        <f t="shared" si="72"/>
        <v>0.13096320335016681</v>
      </c>
      <c r="E159" s="125">
        <f t="shared" si="72"/>
        <v>0.34227475100239374</v>
      </c>
      <c r="F159" s="125">
        <f t="shared" si="72"/>
        <v>0</v>
      </c>
      <c r="G159" s="125">
        <f t="shared" si="72"/>
        <v>2.6437818764089537E-2</v>
      </c>
      <c r="H159" s="126">
        <f t="shared" si="72"/>
        <v>0</v>
      </c>
      <c r="I159" s="127">
        <f>SUM(B159:H159)</f>
        <v>0.99999999999999989</v>
      </c>
      <c r="J159" s="133"/>
      <c r="K159" s="49" t="s">
        <v>108</v>
      </c>
      <c r="L159" s="102">
        <f t="shared" ref="L159:R159" si="73">IF($S158=0,"-",L158/$S158)</f>
        <v>0.10652785176556709</v>
      </c>
      <c r="M159" s="102">
        <f t="shared" si="73"/>
        <v>0.39181836996700353</v>
      </c>
      <c r="N159" s="102">
        <f t="shared" si="73"/>
        <v>0.13044544730944332</v>
      </c>
      <c r="O159" s="102">
        <f t="shared" si="73"/>
        <v>0.34092158602639072</v>
      </c>
      <c r="P159" s="102">
        <f t="shared" si="73"/>
        <v>3.9534466741708236E-3</v>
      </c>
      <c r="Q159" s="102">
        <f t="shared" si="73"/>
        <v>2.6333298257424316E-2</v>
      </c>
      <c r="R159" s="103">
        <f t="shared" si="73"/>
        <v>0</v>
      </c>
      <c r="S159" s="104">
        <f>SUM(L159:R159)</f>
        <v>0.99999999999999989</v>
      </c>
      <c r="U159" s="77" t="s">
        <v>108</v>
      </c>
      <c r="V159" s="78">
        <f>+V158/$AI158</f>
        <v>9.2110954531561359E-2</v>
      </c>
      <c r="W159" s="78">
        <f t="shared" ref="W159:AH159" si="74">+W158/$AI158</f>
        <v>1.1648333333273501E-2</v>
      </c>
      <c r="X159" s="78">
        <f t="shared" si="74"/>
        <v>2.6333298257424326E-2</v>
      </c>
      <c r="Y159" s="78">
        <f t="shared" si="74"/>
        <v>0.3918183699670037</v>
      </c>
      <c r="Z159" s="78">
        <f t="shared" si="74"/>
        <v>0.13042953002832466</v>
      </c>
      <c r="AA159" s="78">
        <f t="shared" si="74"/>
        <v>0.34050268551752833</v>
      </c>
      <c r="AB159" s="78">
        <f t="shared" si="74"/>
        <v>3.9534466741708253E-3</v>
      </c>
      <c r="AC159" s="78">
        <f t="shared" si="74"/>
        <v>3.2033816907135492E-3</v>
      </c>
      <c r="AD159" s="78">
        <f t="shared" si="74"/>
        <v>2.7685639007322973E-3</v>
      </c>
      <c r="AE159" s="78">
        <f t="shared" si="74"/>
        <v>4.1808715613902839E-4</v>
      </c>
      <c r="AF159" s="78">
        <f t="shared" si="74"/>
        <v>0</v>
      </c>
      <c r="AG159" s="78">
        <f t="shared" si="74"/>
        <v>1.591728111874138E-5</v>
      </c>
      <c r="AH159" s="78">
        <f t="shared" si="74"/>
        <v>8.1335272348191319E-7</v>
      </c>
      <c r="AI159" s="79">
        <f>SUM(V159:AC159)</f>
        <v>1.0000000000000002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6.00396551726647E-7</v>
      </c>
      <c r="E163" s="144">
        <v>0</v>
      </c>
      <c r="F163" s="314"/>
      <c r="G163" s="144">
        <v>0</v>
      </c>
      <c r="H163" s="145">
        <v>0</v>
      </c>
      <c r="I163" s="146">
        <f>SUM(B163:H163)</f>
        <v>6.00396551726647E-7</v>
      </c>
      <c r="J163" s="141"/>
      <c r="K163" s="195" t="s">
        <v>7</v>
      </c>
      <c r="L163" s="144">
        <v>0</v>
      </c>
      <c r="M163" s="144">
        <v>0</v>
      </c>
      <c r="N163" s="144">
        <v>6.00396551726647E-7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6.00396551726647E-7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6.00396551726647E-7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6.00396551726647E-7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75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0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23.32236518499332</v>
      </c>
      <c r="C167" s="148">
        <v>0</v>
      </c>
      <c r="D167" s="148">
        <v>147.79057867668598</v>
      </c>
      <c r="E167" s="148">
        <v>0</v>
      </c>
      <c r="F167" s="315"/>
      <c r="G167" s="148">
        <v>0</v>
      </c>
      <c r="H167" s="160">
        <v>0</v>
      </c>
      <c r="I167" s="146">
        <f t="shared" si="75"/>
        <v>171.1129438616793</v>
      </c>
      <c r="J167" s="141"/>
      <c r="K167" s="161" t="s">
        <v>13</v>
      </c>
      <c r="L167" s="148">
        <v>23.32236518499332</v>
      </c>
      <c r="M167" s="148">
        <v>0</v>
      </c>
      <c r="N167" s="148">
        <v>147.79057867668598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171.1129438616793</v>
      </c>
      <c r="U167" s="207" t="s">
        <v>13</v>
      </c>
      <c r="V167" s="199">
        <v>23.32236518499332</v>
      </c>
      <c r="W167" s="199">
        <v>0</v>
      </c>
      <c r="X167" s="199">
        <v>0</v>
      </c>
      <c r="Y167" s="199">
        <v>0</v>
      </c>
      <c r="Z167" s="199">
        <v>147.79057867668598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171.1129438616793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4.3404908378136309E-6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4.3404908378136309E-6</v>
      </c>
      <c r="J168" s="141"/>
      <c r="K168" s="155" t="s">
        <v>12</v>
      </c>
      <c r="L168" s="156">
        <v>4.3404908378136309E-6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4.3404908378136309E-6</v>
      </c>
      <c r="U168" s="203" t="s">
        <v>53</v>
      </c>
      <c r="V168" s="204">
        <v>4.3404908378136309E-6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4.3404908378136309E-6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0.13011449554671381</v>
      </c>
      <c r="F169" s="315"/>
      <c r="G169" s="148">
        <v>0</v>
      </c>
      <c r="H169" s="160">
        <v>0</v>
      </c>
      <c r="I169" s="146">
        <f t="shared" si="75"/>
        <v>0.13011449554671381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0.13011449554671381</v>
      </c>
      <c r="P169" s="148">
        <v>19.016583444939066</v>
      </c>
      <c r="Q169" s="148">
        <v>0</v>
      </c>
      <c r="R169" s="149">
        <v>0</v>
      </c>
      <c r="S169" s="150">
        <f t="shared" si="76"/>
        <v>19.14669794048578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0.13011449554671381</v>
      </c>
      <c r="AB169" s="199">
        <v>19.016583444939066</v>
      </c>
      <c r="AC169" s="200">
        <v>0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</v>
      </c>
      <c r="AI169" s="202">
        <f t="shared" si="77"/>
        <v>19.14669794048578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7.6429663597052291E-5</v>
      </c>
      <c r="Q170" s="156">
        <v>0</v>
      </c>
      <c r="R170" s="157">
        <v>0</v>
      </c>
      <c r="S170" s="158">
        <f t="shared" si="76"/>
        <v>7.6429663597052291E-5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7.6429663597052291E-5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7.6429663597052291E-5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75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0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0</v>
      </c>
      <c r="C172" s="152">
        <v>0</v>
      </c>
      <c r="D172" s="152">
        <v>9.0158674559946167E-2</v>
      </c>
      <c r="E172" s="152">
        <v>0</v>
      </c>
      <c r="F172" s="315"/>
      <c r="G172" s="152">
        <v>0</v>
      </c>
      <c r="H172" s="153">
        <v>0</v>
      </c>
      <c r="I172" s="154">
        <f t="shared" si="75"/>
        <v>9.0158674559946167E-2</v>
      </c>
      <c r="J172" s="141"/>
      <c r="K172" s="155" t="s">
        <v>14</v>
      </c>
      <c r="L172" s="156">
        <v>0</v>
      </c>
      <c r="M172" s="156">
        <v>0</v>
      </c>
      <c r="N172" s="156">
        <v>9.0158674559946167E-2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9.0158674559946167E-2</v>
      </c>
      <c r="U172" s="203" t="s">
        <v>14</v>
      </c>
      <c r="V172" s="204">
        <v>0</v>
      </c>
      <c r="W172" s="204">
        <v>0</v>
      </c>
      <c r="X172" s="204">
        <v>0</v>
      </c>
      <c r="Y172" s="204">
        <v>0</v>
      </c>
      <c r="Z172" s="204">
        <v>9.0158674559946167E-2</v>
      </c>
      <c r="AA172" s="204">
        <v>0</v>
      </c>
      <c r="AB172" s="204">
        <v>0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9.0158674559946167E-2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41.843206017076227</v>
      </c>
      <c r="C173" s="148">
        <v>0</v>
      </c>
      <c r="D173" s="148">
        <v>481.64552057838455</v>
      </c>
      <c r="E173" s="148">
        <v>8.7251072532421059</v>
      </c>
      <c r="F173" s="315"/>
      <c r="G173" s="148">
        <v>0</v>
      </c>
      <c r="H173" s="160">
        <v>0</v>
      </c>
      <c r="I173" s="146">
        <f t="shared" si="75"/>
        <v>532.21383384870285</v>
      </c>
      <c r="J173" s="141"/>
      <c r="K173" s="161" t="s">
        <v>136</v>
      </c>
      <c r="L173" s="148">
        <v>41.843206017076227</v>
      </c>
      <c r="M173" s="148">
        <v>0</v>
      </c>
      <c r="N173" s="148">
        <v>481.64552057838455</v>
      </c>
      <c r="O173" s="148">
        <v>8.7251072532421059</v>
      </c>
      <c r="P173" s="148">
        <v>0</v>
      </c>
      <c r="Q173" s="148">
        <v>0</v>
      </c>
      <c r="R173" s="149">
        <v>0</v>
      </c>
      <c r="S173" s="150">
        <f t="shared" si="76"/>
        <v>532.21383384870285</v>
      </c>
      <c r="U173" s="207" t="s">
        <v>136</v>
      </c>
      <c r="V173" s="199">
        <v>41.843206017076227</v>
      </c>
      <c r="W173" s="199">
        <v>0</v>
      </c>
      <c r="X173" s="199">
        <v>0</v>
      </c>
      <c r="Y173" s="199">
        <v>0</v>
      </c>
      <c r="Z173" s="199">
        <v>381.93000911276062</v>
      </c>
      <c r="AA173" s="199">
        <v>8.7251072532421059</v>
      </c>
      <c r="AB173" s="199">
        <v>0</v>
      </c>
      <c r="AC173" s="200">
        <v>99.715511465623933</v>
      </c>
      <c r="AD173" s="199">
        <v>0</v>
      </c>
      <c r="AE173" s="199">
        <v>0</v>
      </c>
      <c r="AF173" s="199">
        <v>0</v>
      </c>
      <c r="AG173" s="199">
        <v>99.715511465623933</v>
      </c>
      <c r="AH173" s="199">
        <v>0</v>
      </c>
      <c r="AI173" s="202">
        <f t="shared" si="77"/>
        <v>532.21383384870296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12.838835984606721</v>
      </c>
      <c r="C174" s="152">
        <v>1.5962238290534392</v>
      </c>
      <c r="D174" s="152">
        <v>62.73749701846733</v>
      </c>
      <c r="E174" s="152">
        <v>286.16624123632243</v>
      </c>
      <c r="F174" s="315"/>
      <c r="G174" s="152">
        <v>26.305602410892558</v>
      </c>
      <c r="H174" s="153">
        <v>0</v>
      </c>
      <c r="I174" s="154">
        <f t="shared" si="75"/>
        <v>389.64440047934249</v>
      </c>
      <c r="J174" s="141"/>
      <c r="K174" s="155" t="s">
        <v>21</v>
      </c>
      <c r="L174" s="156">
        <v>12.838835984606721</v>
      </c>
      <c r="M174" s="156">
        <v>1.5962238290534392</v>
      </c>
      <c r="N174" s="156">
        <v>62.73749701846733</v>
      </c>
      <c r="O174" s="156">
        <v>286.16624123632243</v>
      </c>
      <c r="P174" s="156">
        <v>1.6872159247899567E-2</v>
      </c>
      <c r="Q174" s="156">
        <v>26.305602410892558</v>
      </c>
      <c r="R174" s="157">
        <v>0</v>
      </c>
      <c r="S174" s="158">
        <f t="shared" si="76"/>
        <v>389.66127263859039</v>
      </c>
      <c r="U174" s="203" t="s">
        <v>21</v>
      </c>
      <c r="V174" s="204">
        <v>3.4746381840750598</v>
      </c>
      <c r="W174" s="204">
        <v>9.3641978005316613</v>
      </c>
      <c r="X174" s="204">
        <v>26.305602410892558</v>
      </c>
      <c r="Y174" s="204">
        <v>1.5962238290534392</v>
      </c>
      <c r="Z174" s="204">
        <v>62.73749701846733</v>
      </c>
      <c r="AA174" s="204">
        <v>286.14966410469708</v>
      </c>
      <c r="AB174" s="204">
        <v>1.6872159247899567E-2</v>
      </c>
      <c r="AC174" s="205">
        <v>1.657713162534152E-2</v>
      </c>
      <c r="AD174" s="204">
        <v>0</v>
      </c>
      <c r="AE174" s="204">
        <v>0</v>
      </c>
      <c r="AF174" s="204">
        <v>0</v>
      </c>
      <c r="AG174" s="204">
        <v>0</v>
      </c>
      <c r="AH174" s="204">
        <v>1.657713162534152E-2</v>
      </c>
      <c r="AI174" s="206">
        <f t="shared" si="77"/>
        <v>389.66127263859039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2.4235911276586355E-3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2.4235911276586355E-3</v>
      </c>
      <c r="J175" s="141"/>
      <c r="K175" s="161" t="s">
        <v>20</v>
      </c>
      <c r="L175" s="148">
        <v>2.4235911276586355E-3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2.4235911276586355E-3</v>
      </c>
      <c r="U175" s="207" t="s">
        <v>20</v>
      </c>
      <c r="V175" s="199">
        <v>2.4235911276586355E-3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2.4235911276586355E-3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</v>
      </c>
      <c r="C177" s="148">
        <v>0</v>
      </c>
      <c r="D177" s="148">
        <v>0</v>
      </c>
      <c r="E177" s="148">
        <v>0.25858596702516046</v>
      </c>
      <c r="F177" s="315"/>
      <c r="G177" s="148">
        <v>0</v>
      </c>
      <c r="H177" s="160">
        <v>0</v>
      </c>
      <c r="I177" s="146">
        <f t="shared" si="75"/>
        <v>0.25858596702516046</v>
      </c>
      <c r="J177" s="141"/>
      <c r="K177" s="161" t="s">
        <v>18</v>
      </c>
      <c r="L177" s="148">
        <v>0</v>
      </c>
      <c r="M177" s="148">
        <v>0</v>
      </c>
      <c r="N177" s="148">
        <v>0</v>
      </c>
      <c r="O177" s="148">
        <v>0.25858596702516046</v>
      </c>
      <c r="P177" s="148">
        <v>1.1036521312760013</v>
      </c>
      <c r="Q177" s="148">
        <v>0</v>
      </c>
      <c r="R177" s="149">
        <v>0</v>
      </c>
      <c r="S177" s="150">
        <f t="shared" si="76"/>
        <v>1.3622380983011617</v>
      </c>
      <c r="U177" s="207" t="s">
        <v>18</v>
      </c>
      <c r="V177" s="199">
        <v>0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1.1036521312760013</v>
      </c>
      <c r="AC177" s="200">
        <v>0.25858596702516046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0.25858596702516046</v>
      </c>
      <c r="AI177" s="202">
        <f t="shared" si="77"/>
        <v>1.3622380983011617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78.006835118294759</v>
      </c>
      <c r="C184" s="187">
        <f t="shared" ref="C184:I184" si="79">SUM(C163:C179)</f>
        <v>1.5962238290534392</v>
      </c>
      <c r="D184" s="187">
        <f t="shared" si="79"/>
        <v>692.26375554849437</v>
      </c>
      <c r="E184" s="187">
        <f t="shared" si="79"/>
        <v>295.28004895213644</v>
      </c>
      <c r="F184" s="187">
        <f t="shared" si="79"/>
        <v>0</v>
      </c>
      <c r="G184" s="187">
        <f t="shared" si="79"/>
        <v>26.305602410892558</v>
      </c>
      <c r="H184" s="189">
        <f t="shared" si="79"/>
        <v>0</v>
      </c>
      <c r="I184" s="146">
        <f t="shared" si="79"/>
        <v>1093.4524658588714</v>
      </c>
      <c r="J184" s="141"/>
      <c r="K184" s="188" t="s">
        <v>22</v>
      </c>
      <c r="L184" s="187">
        <f>SUM(L163:L179)</f>
        <v>78.006835118294759</v>
      </c>
      <c r="M184" s="187">
        <f t="shared" ref="M184:S184" si="80">SUM(M163:M179)</f>
        <v>1.5962238290534392</v>
      </c>
      <c r="N184" s="187">
        <f t="shared" si="80"/>
        <v>692.26375554849437</v>
      </c>
      <c r="O184" s="187">
        <f t="shared" si="80"/>
        <v>295.28004895213644</v>
      </c>
      <c r="P184" s="187">
        <f t="shared" si="80"/>
        <v>20.137184165126563</v>
      </c>
      <c r="Q184" s="187">
        <f t="shared" si="80"/>
        <v>26.305602410892558</v>
      </c>
      <c r="R184" s="189">
        <f t="shared" si="80"/>
        <v>0</v>
      </c>
      <c r="S184" s="190">
        <f t="shared" si="80"/>
        <v>1113.589650023998</v>
      </c>
      <c r="T184" s="133" t="str">
        <f>IF(ABS(S184-AI184)&gt;0.01,S184-AI184,"")</f>
        <v/>
      </c>
      <c r="U184" s="216" t="s">
        <v>59</v>
      </c>
      <c r="V184" s="217">
        <f>SUM(V163:V179)</f>
        <v>68.642637317763104</v>
      </c>
      <c r="W184" s="217">
        <f t="shared" ref="W184:AH184" si="81">SUM(W163:W179)</f>
        <v>9.3641978005316613</v>
      </c>
      <c r="X184" s="217">
        <f t="shared" si="81"/>
        <v>26.305602410892558</v>
      </c>
      <c r="Y184" s="217">
        <f t="shared" si="81"/>
        <v>1.5962238290534392</v>
      </c>
      <c r="Z184" s="217">
        <f t="shared" si="81"/>
        <v>592.5482440828705</v>
      </c>
      <c r="AA184" s="217">
        <f t="shared" si="81"/>
        <v>295.00488585348592</v>
      </c>
      <c r="AB184" s="217">
        <f t="shared" si="81"/>
        <v>20.137184165126563</v>
      </c>
      <c r="AC184" s="217">
        <f t="shared" si="81"/>
        <v>99.990674564274428</v>
      </c>
      <c r="AD184" s="218">
        <f t="shared" si="81"/>
        <v>0</v>
      </c>
      <c r="AE184" s="218">
        <f t="shared" si="81"/>
        <v>0</v>
      </c>
      <c r="AF184" s="218">
        <f t="shared" si="81"/>
        <v>0</v>
      </c>
      <c r="AG184" s="218">
        <f t="shared" si="81"/>
        <v>99.715511465623933</v>
      </c>
      <c r="AH184" s="218">
        <f t="shared" si="81"/>
        <v>0.27516309865050198</v>
      </c>
      <c r="AI184" s="219">
        <f>SUM(V184:AC184)</f>
        <v>1113.5896500239983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7.1339941656286751E-2</v>
      </c>
      <c r="C185" s="125">
        <f t="shared" ref="C185:H185" si="82">IF($I184=0,"-",C184/$I184)</f>
        <v>1.4598017553507981E-3</v>
      </c>
      <c r="D185" s="125">
        <f t="shared" si="82"/>
        <v>0.63309908492889422</v>
      </c>
      <c r="E185" s="125">
        <f t="shared" si="82"/>
        <v>0.27004379081097374</v>
      </c>
      <c r="F185" s="125">
        <f t="shared" si="82"/>
        <v>0</v>
      </c>
      <c r="G185" s="125">
        <f t="shared" si="82"/>
        <v>2.4057380848494736E-2</v>
      </c>
      <c r="H185" s="126">
        <f t="shared" si="82"/>
        <v>0</v>
      </c>
      <c r="I185" s="127">
        <f>SUM(B185:H185)</f>
        <v>1.0000000000000002</v>
      </c>
      <c r="J185" s="133"/>
      <c r="K185" s="49" t="s">
        <v>108</v>
      </c>
      <c r="L185" s="102">
        <f t="shared" ref="L185:R185" si="83">IF($S184=0,"-",L184/$S184)</f>
        <v>7.0049892360811453E-2</v>
      </c>
      <c r="M185" s="102">
        <f t="shared" si="83"/>
        <v>1.4334039733747887E-3</v>
      </c>
      <c r="N185" s="102">
        <f t="shared" si="83"/>
        <v>0.6216506731483864</v>
      </c>
      <c r="O185" s="102">
        <f t="shared" si="83"/>
        <v>0.26516055437994873</v>
      </c>
      <c r="P185" s="102">
        <f t="shared" si="83"/>
        <v>1.8083127985872176E-2</v>
      </c>
      <c r="Q185" s="102">
        <f t="shared" si="83"/>
        <v>2.3622348151606534E-2</v>
      </c>
      <c r="R185" s="103">
        <f t="shared" si="83"/>
        <v>0</v>
      </c>
      <c r="S185" s="104">
        <f>SUM(L185:R185)</f>
        <v>1</v>
      </c>
      <c r="U185" s="77" t="s">
        <v>108</v>
      </c>
      <c r="V185" s="78">
        <f>+V184/$AI184</f>
        <v>6.1640872215617155E-2</v>
      </c>
      <c r="W185" s="78">
        <f t="shared" ref="W185:AH185" si="84">+W184/$AI184</f>
        <v>8.4090201451942903E-3</v>
      </c>
      <c r="X185" s="78">
        <f t="shared" si="84"/>
        <v>2.3622348151606531E-2</v>
      </c>
      <c r="Y185" s="78">
        <f t="shared" si="84"/>
        <v>1.4334039733747885E-3</v>
      </c>
      <c r="Z185" s="78">
        <f t="shared" si="84"/>
        <v>0.53210645776934162</v>
      </c>
      <c r="AA185" s="78">
        <f t="shared" si="84"/>
        <v>0.26491345878360889</v>
      </c>
      <c r="AB185" s="78">
        <f t="shared" si="84"/>
        <v>1.8083127985872173E-2</v>
      </c>
      <c r="AC185" s="78">
        <f t="shared" si="84"/>
        <v>8.9791310975384508E-2</v>
      </c>
      <c r="AD185" s="78">
        <f t="shared" si="84"/>
        <v>0</v>
      </c>
      <c r="AE185" s="78">
        <f t="shared" si="84"/>
        <v>0</v>
      </c>
      <c r="AF185" s="78">
        <f t="shared" si="84"/>
        <v>0</v>
      </c>
      <c r="AG185" s="78">
        <f t="shared" si="84"/>
        <v>8.9544215379044723E-2</v>
      </c>
      <c r="AH185" s="78">
        <f t="shared" si="84"/>
        <v>2.4709559633979365E-4</v>
      </c>
      <c r="AI185" s="79">
        <f>SUM(V185:AC185)</f>
        <v>1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0</v>
      </c>
      <c r="C189" s="144">
        <v>0</v>
      </c>
      <c r="D189" s="144">
        <v>3.006573205757642</v>
      </c>
      <c r="E189" s="144">
        <v>0</v>
      </c>
      <c r="F189" s="314"/>
      <c r="G189" s="144">
        <v>0</v>
      </c>
      <c r="H189" s="145">
        <v>0</v>
      </c>
      <c r="I189" s="146">
        <f>SUM(B189:H189)</f>
        <v>3.006573205757642</v>
      </c>
      <c r="J189" s="141"/>
      <c r="K189" s="195" t="s">
        <v>7</v>
      </c>
      <c r="L189" s="144">
        <v>0</v>
      </c>
      <c r="M189" s="144">
        <v>0</v>
      </c>
      <c r="N189" s="144">
        <v>3.006573205757642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3.006573205757642</v>
      </c>
      <c r="U189" s="198" t="s">
        <v>7</v>
      </c>
      <c r="V189" s="199">
        <v>0</v>
      </c>
      <c r="W189" s="199">
        <v>0</v>
      </c>
      <c r="X189" s="199">
        <v>0</v>
      </c>
      <c r="Y189" s="199">
        <v>0</v>
      </c>
      <c r="Z189" s="199">
        <v>3.006573205757642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3.006573205757642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307.22941281381776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307.22941281381776</v>
      </c>
      <c r="J190" s="141"/>
      <c r="K190" s="155" t="s">
        <v>8</v>
      </c>
      <c r="L190" s="156">
        <v>0</v>
      </c>
      <c r="M190" s="156">
        <v>0</v>
      </c>
      <c r="N190" s="156">
        <v>307.22941281381776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307.22941281381776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307.22941281381776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307.22941281381776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3.3880445800724503E-2</v>
      </c>
      <c r="E191" s="148">
        <v>0</v>
      </c>
      <c r="F191" s="315"/>
      <c r="G191" s="148">
        <v>0</v>
      </c>
      <c r="H191" s="160">
        <v>0</v>
      </c>
      <c r="I191" s="146">
        <f t="shared" si="85"/>
        <v>3.3880445800724503E-2</v>
      </c>
      <c r="J191" s="141"/>
      <c r="K191" s="161" t="s">
        <v>9</v>
      </c>
      <c r="L191" s="148">
        <v>0</v>
      </c>
      <c r="M191" s="148">
        <v>0</v>
      </c>
      <c r="N191" s="148">
        <v>3.3880445800724503E-2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3.3880445800724503E-2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3.3880445800724503E-2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3.3880445800724503E-2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170.27154857736002</v>
      </c>
      <c r="E192" s="152">
        <v>0</v>
      </c>
      <c r="F192" s="315"/>
      <c r="G192" s="152">
        <v>0</v>
      </c>
      <c r="H192" s="153">
        <v>0</v>
      </c>
      <c r="I192" s="154">
        <f t="shared" si="85"/>
        <v>170.27154857736002</v>
      </c>
      <c r="J192" s="141"/>
      <c r="K192" s="155" t="s">
        <v>52</v>
      </c>
      <c r="L192" s="156">
        <v>0</v>
      </c>
      <c r="M192" s="156">
        <v>0</v>
      </c>
      <c r="N192" s="156">
        <v>170.27154857736002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170.27154857736002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170.27154857736002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170.27154857736002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1.6271754662641971</v>
      </c>
      <c r="C193" s="148">
        <v>0.60803579493561966</v>
      </c>
      <c r="D193" s="148">
        <v>213.24056318188985</v>
      </c>
      <c r="E193" s="148">
        <v>0</v>
      </c>
      <c r="F193" s="315"/>
      <c r="G193" s="148">
        <v>0</v>
      </c>
      <c r="H193" s="160">
        <v>0</v>
      </c>
      <c r="I193" s="146">
        <f t="shared" si="85"/>
        <v>215.47577444308968</v>
      </c>
      <c r="J193" s="141"/>
      <c r="K193" s="161" t="s">
        <v>13</v>
      </c>
      <c r="L193" s="148">
        <v>1.6271754662641971</v>
      </c>
      <c r="M193" s="148">
        <v>0.60803579493561966</v>
      </c>
      <c r="N193" s="148">
        <v>213.24056318188985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215.47577444308968</v>
      </c>
      <c r="U193" s="207" t="s">
        <v>13</v>
      </c>
      <c r="V193" s="199">
        <v>1.6271754662641971</v>
      </c>
      <c r="W193" s="199">
        <v>0</v>
      </c>
      <c r="X193" s="199">
        <v>0</v>
      </c>
      <c r="Y193" s="199">
        <v>0.60803579493561966</v>
      </c>
      <c r="Z193" s="199">
        <v>210.26495711429587</v>
      </c>
      <c r="AA193" s="199">
        <v>0</v>
      </c>
      <c r="AB193" s="199">
        <v>0</v>
      </c>
      <c r="AC193" s="200">
        <v>2.9756060675939877</v>
      </c>
      <c r="AD193" s="201">
        <v>0</v>
      </c>
      <c r="AE193" s="201">
        <v>0</v>
      </c>
      <c r="AF193" s="201">
        <v>0</v>
      </c>
      <c r="AG193" s="201">
        <v>2.9756060675939877</v>
      </c>
      <c r="AH193" s="201">
        <v>0</v>
      </c>
      <c r="AI193" s="202">
        <f t="shared" si="87"/>
        <v>215.47577444308968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3.2878920131706035</v>
      </c>
      <c r="C194" s="152">
        <v>0</v>
      </c>
      <c r="D194" s="152">
        <v>5.1377042165878244</v>
      </c>
      <c r="E194" s="152">
        <v>0</v>
      </c>
      <c r="F194" s="315"/>
      <c r="G194" s="152">
        <v>0</v>
      </c>
      <c r="H194" s="153">
        <v>0</v>
      </c>
      <c r="I194" s="154">
        <f t="shared" si="85"/>
        <v>8.4255962297584279</v>
      </c>
      <c r="J194" s="141"/>
      <c r="K194" s="155" t="s">
        <v>12</v>
      </c>
      <c r="L194" s="156">
        <v>3.2878920131706035</v>
      </c>
      <c r="M194" s="156">
        <v>0</v>
      </c>
      <c r="N194" s="156">
        <v>5.1377042165878244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86"/>
        <v>8.4255962297584279</v>
      </c>
      <c r="U194" s="203" t="s">
        <v>53</v>
      </c>
      <c r="V194" s="204">
        <v>3.2878920131706035</v>
      </c>
      <c r="W194" s="204">
        <v>0</v>
      </c>
      <c r="X194" s="204">
        <v>0</v>
      </c>
      <c r="Y194" s="204">
        <v>0</v>
      </c>
      <c r="Z194" s="204">
        <v>5.1377042165878244</v>
      </c>
      <c r="AA194" s="204">
        <v>0</v>
      </c>
      <c r="AB194" s="204">
        <v>0</v>
      </c>
      <c r="AC194" s="205">
        <v>0</v>
      </c>
      <c r="AD194" s="204">
        <v>0</v>
      </c>
      <c r="AE194" s="204">
        <v>0</v>
      </c>
      <c r="AF194" s="204">
        <v>0</v>
      </c>
      <c r="AG194" s="204">
        <v>0</v>
      </c>
      <c r="AH194" s="204">
        <v>0</v>
      </c>
      <c r="AI194" s="206">
        <f t="shared" si="87"/>
        <v>8.4255962297584279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26.164886371704124</v>
      </c>
      <c r="F195" s="315"/>
      <c r="G195" s="148">
        <v>0</v>
      </c>
      <c r="H195" s="160">
        <v>0</v>
      </c>
      <c r="I195" s="146">
        <f t="shared" si="85"/>
        <v>26.164886371704124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26.164886371704124</v>
      </c>
      <c r="P195" s="148">
        <v>437.9799816671121</v>
      </c>
      <c r="Q195" s="148">
        <v>0</v>
      </c>
      <c r="R195" s="149">
        <v>0</v>
      </c>
      <c r="S195" s="150">
        <f t="shared" si="86"/>
        <v>464.14486803881624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26.164886371704124</v>
      </c>
      <c r="AB195" s="199">
        <v>437.9799816671121</v>
      </c>
      <c r="AC195" s="200">
        <v>0</v>
      </c>
      <c r="AD195" s="199">
        <v>0</v>
      </c>
      <c r="AE195" s="199">
        <v>0</v>
      </c>
      <c r="AF195" s="199">
        <v>0</v>
      </c>
      <c r="AG195" s="199">
        <v>0</v>
      </c>
      <c r="AH195" s="199">
        <v>0</v>
      </c>
      <c r="AI195" s="202">
        <f t="shared" si="87"/>
        <v>464.14486803881624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0.66704457157328445</v>
      </c>
      <c r="Q196" s="156">
        <v>0</v>
      </c>
      <c r="R196" s="157">
        <v>0</v>
      </c>
      <c r="S196" s="158">
        <f t="shared" si="86"/>
        <v>0.66704457157328445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0.66704457157328445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0.66704457157328445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8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0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2.3732771496774134</v>
      </c>
      <c r="C198" s="152">
        <v>0</v>
      </c>
      <c r="D198" s="152">
        <v>14.420428479489486</v>
      </c>
      <c r="E198" s="152">
        <v>0.84551642924625081</v>
      </c>
      <c r="F198" s="315"/>
      <c r="G198" s="152">
        <v>0</v>
      </c>
      <c r="H198" s="153">
        <v>0</v>
      </c>
      <c r="I198" s="154">
        <f t="shared" si="85"/>
        <v>17.63922205841315</v>
      </c>
      <c r="J198" s="141"/>
      <c r="K198" s="155" t="s">
        <v>14</v>
      </c>
      <c r="L198" s="156">
        <v>2.3732771496774134</v>
      </c>
      <c r="M198" s="156">
        <v>0</v>
      </c>
      <c r="N198" s="156">
        <v>14.420428479489486</v>
      </c>
      <c r="O198" s="156">
        <v>0.84551642924625081</v>
      </c>
      <c r="P198" s="156">
        <v>0</v>
      </c>
      <c r="Q198" s="156">
        <v>0</v>
      </c>
      <c r="R198" s="157">
        <v>0</v>
      </c>
      <c r="S198" s="158">
        <f t="shared" si="86"/>
        <v>17.63922205841315</v>
      </c>
      <c r="U198" s="203" t="s">
        <v>14</v>
      </c>
      <c r="V198" s="204">
        <v>2.3732771496774134</v>
      </c>
      <c r="W198" s="204">
        <v>0</v>
      </c>
      <c r="X198" s="204">
        <v>0</v>
      </c>
      <c r="Y198" s="204">
        <v>0</v>
      </c>
      <c r="Z198" s="204">
        <v>14.420428479489486</v>
      </c>
      <c r="AA198" s="204">
        <v>0.84551642924625081</v>
      </c>
      <c r="AB198" s="204">
        <v>0</v>
      </c>
      <c r="AC198" s="205">
        <v>0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</v>
      </c>
      <c r="AI198" s="206">
        <f t="shared" si="87"/>
        <v>17.63922205841315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334.31012955162299</v>
      </c>
      <c r="C199" s="148">
        <v>175.5239902068659</v>
      </c>
      <c r="D199" s="148">
        <v>3562.5741965135626</v>
      </c>
      <c r="E199" s="148">
        <v>0</v>
      </c>
      <c r="F199" s="315"/>
      <c r="G199" s="148">
        <v>0</v>
      </c>
      <c r="H199" s="160">
        <v>0</v>
      </c>
      <c r="I199" s="146">
        <f t="shared" si="85"/>
        <v>4072.4083162720517</v>
      </c>
      <c r="J199" s="141"/>
      <c r="K199" s="161" t="s">
        <v>136</v>
      </c>
      <c r="L199" s="148">
        <v>334.31012955162299</v>
      </c>
      <c r="M199" s="148">
        <v>175.5239902068659</v>
      </c>
      <c r="N199" s="148">
        <v>3562.5741965135626</v>
      </c>
      <c r="O199" s="148">
        <v>0</v>
      </c>
      <c r="P199" s="148">
        <v>13.335445489572983</v>
      </c>
      <c r="Q199" s="148">
        <v>0</v>
      </c>
      <c r="R199" s="149">
        <v>0</v>
      </c>
      <c r="S199" s="150">
        <f t="shared" si="86"/>
        <v>4085.7437617616247</v>
      </c>
      <c r="U199" s="207" t="s">
        <v>136</v>
      </c>
      <c r="V199" s="199">
        <v>334.2690589104788</v>
      </c>
      <c r="W199" s="199">
        <v>0</v>
      </c>
      <c r="X199" s="199">
        <v>0</v>
      </c>
      <c r="Y199" s="199">
        <v>175.5239902068659</v>
      </c>
      <c r="Z199" s="199">
        <v>3356.1609771021554</v>
      </c>
      <c r="AA199" s="199">
        <v>0</v>
      </c>
      <c r="AB199" s="199">
        <v>13.335445489572983</v>
      </c>
      <c r="AC199" s="200">
        <v>206.4542900525515</v>
      </c>
      <c r="AD199" s="199">
        <v>4.1070641144184863E-2</v>
      </c>
      <c r="AE199" s="199">
        <v>0</v>
      </c>
      <c r="AF199" s="199">
        <v>0</v>
      </c>
      <c r="AG199" s="199">
        <v>206.41321941140717</v>
      </c>
      <c r="AH199" s="199">
        <v>0</v>
      </c>
      <c r="AI199" s="202">
        <f t="shared" si="87"/>
        <v>4085.7437617616247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39.255873613197288</v>
      </c>
      <c r="C200" s="152">
        <v>4.1119551025171681</v>
      </c>
      <c r="D200" s="152">
        <v>529.68245153566431</v>
      </c>
      <c r="E200" s="152">
        <v>1156.1089245597207</v>
      </c>
      <c r="F200" s="315"/>
      <c r="G200" s="152">
        <v>72.438515583136805</v>
      </c>
      <c r="H200" s="153">
        <v>0</v>
      </c>
      <c r="I200" s="154">
        <f t="shared" si="85"/>
        <v>1801.5977203942364</v>
      </c>
      <c r="J200" s="141"/>
      <c r="K200" s="155" t="s">
        <v>21</v>
      </c>
      <c r="L200" s="156">
        <v>39.255873613197288</v>
      </c>
      <c r="M200" s="156">
        <v>4.1119551025171681</v>
      </c>
      <c r="N200" s="156">
        <v>529.68245153566431</v>
      </c>
      <c r="O200" s="156">
        <v>1156.1089245597207</v>
      </c>
      <c r="P200" s="156">
        <v>0.13154965139040414</v>
      </c>
      <c r="Q200" s="156">
        <v>72.438515583136805</v>
      </c>
      <c r="R200" s="157">
        <v>0</v>
      </c>
      <c r="S200" s="158">
        <f t="shared" si="86"/>
        <v>1801.7292700456269</v>
      </c>
      <c r="U200" s="203" t="s">
        <v>21</v>
      </c>
      <c r="V200" s="204">
        <v>5.4562322617117518</v>
      </c>
      <c r="W200" s="204">
        <v>33.799641351485533</v>
      </c>
      <c r="X200" s="204">
        <v>72.438515583136805</v>
      </c>
      <c r="Y200" s="204">
        <v>4.1119551025171681</v>
      </c>
      <c r="Z200" s="204">
        <v>529.68245153566431</v>
      </c>
      <c r="AA200" s="204">
        <v>1155.9149130316437</v>
      </c>
      <c r="AB200" s="204">
        <v>0.13154965139040414</v>
      </c>
      <c r="AC200" s="205">
        <v>0.19401152807690841</v>
      </c>
      <c r="AD200" s="204">
        <v>0</v>
      </c>
      <c r="AE200" s="204">
        <v>0</v>
      </c>
      <c r="AF200" s="204">
        <v>0</v>
      </c>
      <c r="AG200" s="204">
        <v>0</v>
      </c>
      <c r="AH200" s="204">
        <v>0.19401152807690841</v>
      </c>
      <c r="AI200" s="206">
        <f t="shared" si="87"/>
        <v>1801.7292700456269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2.7201053003362663</v>
      </c>
      <c r="C201" s="148">
        <v>0</v>
      </c>
      <c r="D201" s="148">
        <v>0</v>
      </c>
      <c r="E201" s="148">
        <v>0</v>
      </c>
      <c r="F201" s="315"/>
      <c r="G201" s="148">
        <v>0</v>
      </c>
      <c r="H201" s="160">
        <v>0</v>
      </c>
      <c r="I201" s="146">
        <f t="shared" si="85"/>
        <v>2.7201053003362663</v>
      </c>
      <c r="J201" s="141"/>
      <c r="K201" s="161" t="s">
        <v>20</v>
      </c>
      <c r="L201" s="148">
        <v>2.7201053003362663</v>
      </c>
      <c r="M201" s="148">
        <v>0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2.7201053003362663</v>
      </c>
      <c r="U201" s="207" t="s">
        <v>20</v>
      </c>
      <c r="V201" s="199">
        <v>2.7201053003362663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</v>
      </c>
      <c r="AD201" s="199">
        <v>0</v>
      </c>
      <c r="AE201" s="199">
        <v>0</v>
      </c>
      <c r="AF201" s="199">
        <v>0</v>
      </c>
      <c r="AG201" s="199">
        <v>0</v>
      </c>
      <c r="AH201" s="199">
        <v>0</v>
      </c>
      <c r="AI201" s="202">
        <f t="shared" si="87"/>
        <v>2.7201053003362663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0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0</v>
      </c>
      <c r="J202" s="141"/>
      <c r="K202" s="155" t="s">
        <v>56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3" t="s">
        <v>56</v>
      </c>
      <c r="V202" s="204">
        <v>0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9.0531104208312989</v>
      </c>
      <c r="C203" s="148">
        <v>0</v>
      </c>
      <c r="D203" s="148">
        <v>563.25811205478067</v>
      </c>
      <c r="E203" s="148">
        <v>34.214958245276989</v>
      </c>
      <c r="F203" s="315"/>
      <c r="G203" s="148">
        <v>0</v>
      </c>
      <c r="H203" s="160">
        <v>0</v>
      </c>
      <c r="I203" s="146">
        <f t="shared" si="85"/>
        <v>606.52618072088899</v>
      </c>
      <c r="J203" s="141"/>
      <c r="K203" s="161" t="s">
        <v>18</v>
      </c>
      <c r="L203" s="148">
        <v>9.0531104208312989</v>
      </c>
      <c r="M203" s="148">
        <v>0</v>
      </c>
      <c r="N203" s="148">
        <v>563.25811205478067</v>
      </c>
      <c r="O203" s="148">
        <v>34.214958245276989</v>
      </c>
      <c r="P203" s="148">
        <v>28.505279040874981</v>
      </c>
      <c r="Q203" s="148">
        <v>0</v>
      </c>
      <c r="R203" s="149">
        <v>0</v>
      </c>
      <c r="S203" s="150">
        <f t="shared" si="86"/>
        <v>635.03145976176393</v>
      </c>
      <c r="U203" s="207" t="s">
        <v>18</v>
      </c>
      <c r="V203" s="199">
        <v>9.0531104208312989</v>
      </c>
      <c r="W203" s="199">
        <v>0</v>
      </c>
      <c r="X203" s="199">
        <v>0</v>
      </c>
      <c r="Y203" s="199">
        <v>0</v>
      </c>
      <c r="Z203" s="199">
        <v>560.42297427174458</v>
      </c>
      <c r="AA203" s="199">
        <v>0</v>
      </c>
      <c r="AB203" s="199">
        <v>28.505279040874981</v>
      </c>
      <c r="AC203" s="200">
        <v>37.050096028313121</v>
      </c>
      <c r="AD203" s="199">
        <v>0</v>
      </c>
      <c r="AE203" s="199">
        <v>0</v>
      </c>
      <c r="AF203" s="199">
        <v>0</v>
      </c>
      <c r="AG203" s="199">
        <v>2.835137783036132</v>
      </c>
      <c r="AH203" s="199">
        <v>34.214958245276989</v>
      </c>
      <c r="AI203" s="202">
        <f t="shared" si="87"/>
        <v>635.03145976176393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945.75994986333205</v>
      </c>
      <c r="E204" s="152">
        <v>0</v>
      </c>
      <c r="F204" s="315"/>
      <c r="G204" s="152">
        <v>0</v>
      </c>
      <c r="H204" s="153">
        <v>0</v>
      </c>
      <c r="I204" s="154">
        <f t="shared" si="85"/>
        <v>945.75994986333205</v>
      </c>
      <c r="J204" s="141"/>
      <c r="K204" s="155" t="s">
        <v>17</v>
      </c>
      <c r="L204" s="156">
        <v>0</v>
      </c>
      <c r="M204" s="156">
        <v>0</v>
      </c>
      <c r="N204" s="156">
        <v>945.75994986333205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945.75994986333205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945.75994986333205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945.75994986333205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392.62756351510006</v>
      </c>
      <c r="C210" s="187">
        <f t="shared" ref="C210:I210" si="89">SUM(C189:C205)</f>
        <v>180.24398110431869</v>
      </c>
      <c r="D210" s="187">
        <f t="shared" si="89"/>
        <v>6314.6148208880422</v>
      </c>
      <c r="E210" s="187">
        <f t="shared" si="89"/>
        <v>1217.334285605948</v>
      </c>
      <c r="F210" s="187">
        <f t="shared" si="89"/>
        <v>0</v>
      </c>
      <c r="G210" s="187">
        <f t="shared" si="89"/>
        <v>72.438515583136805</v>
      </c>
      <c r="H210" s="189">
        <f t="shared" si="89"/>
        <v>0</v>
      </c>
      <c r="I210" s="146">
        <f t="shared" si="89"/>
        <v>8177.2591666965473</v>
      </c>
      <c r="J210" s="141"/>
      <c r="K210" s="188" t="s">
        <v>22</v>
      </c>
      <c r="L210" s="187">
        <f>SUM(L189:L205)</f>
        <v>392.62756351510006</v>
      </c>
      <c r="M210" s="187">
        <f t="shared" ref="M210:S210" si="90">SUM(M189:M205)</f>
        <v>180.24398110431869</v>
      </c>
      <c r="N210" s="187">
        <f t="shared" si="90"/>
        <v>6314.6148208880422</v>
      </c>
      <c r="O210" s="187">
        <f t="shared" si="90"/>
        <v>1217.334285605948</v>
      </c>
      <c r="P210" s="187">
        <f t="shared" si="90"/>
        <v>480.61930042052376</v>
      </c>
      <c r="Q210" s="187">
        <f t="shared" si="90"/>
        <v>72.438515583136805</v>
      </c>
      <c r="R210" s="189">
        <f t="shared" si="90"/>
        <v>0</v>
      </c>
      <c r="S210" s="190">
        <f t="shared" si="90"/>
        <v>8657.8784671170706</v>
      </c>
      <c r="T210" s="133" t="str">
        <f>IF(ABS(S210-AI210)&gt;0.01,S210-AI210,"")</f>
        <v/>
      </c>
      <c r="U210" s="216" t="s">
        <v>59</v>
      </c>
      <c r="V210" s="217">
        <f>SUM(V189:V205)</f>
        <v>358.78685152247033</v>
      </c>
      <c r="W210" s="217">
        <f t="shared" ref="W210:AH210" si="91">SUM(W189:W205)</f>
        <v>33.799641351485533</v>
      </c>
      <c r="X210" s="217">
        <f t="shared" si="91"/>
        <v>72.438515583136805</v>
      </c>
      <c r="Y210" s="217">
        <f t="shared" si="91"/>
        <v>180.24398110431869</v>
      </c>
      <c r="Z210" s="217">
        <f t="shared" si="91"/>
        <v>6102.3908576260046</v>
      </c>
      <c r="AA210" s="217">
        <f t="shared" si="91"/>
        <v>1182.9253158325942</v>
      </c>
      <c r="AB210" s="217">
        <f t="shared" si="91"/>
        <v>480.61930042052376</v>
      </c>
      <c r="AC210" s="217">
        <f t="shared" si="91"/>
        <v>246.67400367653551</v>
      </c>
      <c r="AD210" s="218">
        <f t="shared" si="91"/>
        <v>4.1070641144184863E-2</v>
      </c>
      <c r="AE210" s="218">
        <f t="shared" si="91"/>
        <v>0</v>
      </c>
      <c r="AF210" s="218">
        <f t="shared" si="91"/>
        <v>0</v>
      </c>
      <c r="AG210" s="218">
        <f t="shared" si="91"/>
        <v>212.2239632620373</v>
      </c>
      <c r="AH210" s="218">
        <f t="shared" si="91"/>
        <v>34.408969773353896</v>
      </c>
      <c r="AI210" s="219">
        <f>SUM(V210:AC210)</f>
        <v>8657.8784671170688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4.8014567657846889E-2</v>
      </c>
      <c r="C211" s="125">
        <f t="shared" ref="C211:H211" si="92">IF($I210=0,"-",C210/$I210)</f>
        <v>2.2042102057667049E-2</v>
      </c>
      <c r="D211" s="125">
        <f t="shared" si="92"/>
        <v>0.77221654495255809</v>
      </c>
      <c r="E211" s="125">
        <f t="shared" si="92"/>
        <v>0.1488682528938027</v>
      </c>
      <c r="F211" s="125">
        <f t="shared" si="92"/>
        <v>0</v>
      </c>
      <c r="G211" s="125">
        <f t="shared" si="92"/>
        <v>8.8585324381250524E-3</v>
      </c>
      <c r="H211" s="126">
        <f t="shared" si="92"/>
        <v>0</v>
      </c>
      <c r="I211" s="127">
        <f>SUM(B211:H211)</f>
        <v>0.99999999999999978</v>
      </c>
      <c r="J211" s="133"/>
      <c r="K211" s="49" t="s">
        <v>108</v>
      </c>
      <c r="L211" s="102">
        <f t="shared" ref="L211:R211" si="93">IF($S210=0,"-",L210/$S210)</f>
        <v>4.5349165503571515E-2</v>
      </c>
      <c r="M211" s="102">
        <f t="shared" si="93"/>
        <v>2.0818492866224874E-2</v>
      </c>
      <c r="N211" s="102">
        <f t="shared" si="93"/>
        <v>0.7293489790681601</v>
      </c>
      <c r="O211" s="102">
        <f t="shared" si="93"/>
        <v>0.14060422425995314</v>
      </c>
      <c r="P211" s="102">
        <f t="shared" si="93"/>
        <v>5.5512363940650462E-2</v>
      </c>
      <c r="Q211" s="102">
        <f t="shared" si="93"/>
        <v>8.3667743614397987E-3</v>
      </c>
      <c r="R211" s="103">
        <f t="shared" si="93"/>
        <v>0</v>
      </c>
      <c r="S211" s="104">
        <f>SUM(L211:R211)</f>
        <v>1</v>
      </c>
      <c r="U211" s="77" t="s">
        <v>108</v>
      </c>
      <c r="V211" s="78">
        <f>+V210/$AI210</f>
        <v>4.1440504493699654E-2</v>
      </c>
      <c r="W211" s="78">
        <f t="shared" ref="W211:AH211" si="94">+W210/$AI210</f>
        <v>3.903917279488015E-3</v>
      </c>
      <c r="X211" s="78">
        <f t="shared" si="94"/>
        <v>8.3667743614398004E-3</v>
      </c>
      <c r="Y211" s="78">
        <f t="shared" si="94"/>
        <v>2.0818492866224881E-2</v>
      </c>
      <c r="Z211" s="78">
        <f t="shared" si="94"/>
        <v>0.70483674271972085</v>
      </c>
      <c r="AA211" s="78">
        <f t="shared" si="94"/>
        <v>0.13662992848945463</v>
      </c>
      <c r="AB211" s="78">
        <f t="shared" si="94"/>
        <v>5.5512363940650469E-2</v>
      </c>
      <c r="AC211" s="78">
        <f t="shared" si="94"/>
        <v>2.8491275849321769E-2</v>
      </c>
      <c r="AD211" s="78">
        <f t="shared" si="94"/>
        <v>4.7437303838547314E-6</v>
      </c>
      <c r="AE211" s="78">
        <f t="shared" si="94"/>
        <v>0</v>
      </c>
      <c r="AF211" s="78">
        <f t="shared" si="94"/>
        <v>0</v>
      </c>
      <c r="AG211" s="78">
        <f t="shared" si="94"/>
        <v>2.4512236348439343E-2</v>
      </c>
      <c r="AH211" s="78">
        <f t="shared" si="94"/>
        <v>3.9742957704985565E-3</v>
      </c>
      <c r="AI211" s="79">
        <f>SUM(V211:AC211)</f>
        <v>1.0000000000000002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1.4073666041188468</v>
      </c>
      <c r="C219" s="148">
        <v>0</v>
      </c>
      <c r="D219" s="148">
        <v>1.5648697258794431</v>
      </c>
      <c r="E219" s="148">
        <v>0</v>
      </c>
      <c r="F219" s="315"/>
      <c r="G219" s="148">
        <v>0</v>
      </c>
      <c r="H219" s="160">
        <v>0</v>
      </c>
      <c r="I219" s="146">
        <f t="shared" si="95"/>
        <v>2.9722363299982897</v>
      </c>
      <c r="J219" s="141"/>
      <c r="K219" s="161" t="s">
        <v>13</v>
      </c>
      <c r="L219" s="148">
        <v>1.4073666041188468</v>
      </c>
      <c r="M219" s="148">
        <v>0</v>
      </c>
      <c r="N219" s="148">
        <v>1.5648697258794431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2.9722363299982897</v>
      </c>
      <c r="U219" s="207" t="s">
        <v>13</v>
      </c>
      <c r="V219" s="199">
        <v>1.4073666041188468</v>
      </c>
      <c r="W219" s="199">
        <v>0</v>
      </c>
      <c r="X219" s="199">
        <v>0</v>
      </c>
      <c r="Y219" s="199">
        <v>0</v>
      </c>
      <c r="Z219" s="199">
        <v>1.5648697258794431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2.9722363299982897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2.0065061709735681E-3</v>
      </c>
      <c r="C220" s="152">
        <v>0</v>
      </c>
      <c r="D220" s="152">
        <v>2.2310610132124918E-3</v>
      </c>
      <c r="E220" s="152">
        <v>0</v>
      </c>
      <c r="F220" s="315"/>
      <c r="G220" s="152">
        <v>0</v>
      </c>
      <c r="H220" s="153">
        <v>0</v>
      </c>
      <c r="I220" s="154">
        <f t="shared" si="95"/>
        <v>4.2375671841860599E-3</v>
      </c>
      <c r="J220" s="141"/>
      <c r="K220" s="155" t="s">
        <v>12</v>
      </c>
      <c r="L220" s="156">
        <v>2.0065061709735681E-3</v>
      </c>
      <c r="M220" s="156">
        <v>0</v>
      </c>
      <c r="N220" s="156">
        <v>2.2310610132124918E-3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4.2375671841860599E-3</v>
      </c>
      <c r="U220" s="203" t="s">
        <v>53</v>
      </c>
      <c r="V220" s="204">
        <v>2.0065061709735681E-3</v>
      </c>
      <c r="W220" s="204">
        <v>0</v>
      </c>
      <c r="X220" s="204">
        <v>0</v>
      </c>
      <c r="Y220" s="204">
        <v>0</v>
      </c>
      <c r="Z220" s="204">
        <v>2.2310610132124918E-3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4.2375671841860599E-3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0.59407399453850951</v>
      </c>
      <c r="F221" s="315"/>
      <c r="G221" s="148">
        <v>0</v>
      </c>
      <c r="H221" s="160">
        <v>0</v>
      </c>
      <c r="I221" s="146">
        <f t="shared" si="95"/>
        <v>0.59407399453850951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0.59407399453850951</v>
      </c>
      <c r="P221" s="148">
        <v>5.2447594190255353</v>
      </c>
      <c r="Q221" s="148">
        <v>0</v>
      </c>
      <c r="R221" s="149">
        <v>0</v>
      </c>
      <c r="S221" s="150">
        <f t="shared" si="96"/>
        <v>5.8388334135640445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0.59407399453850951</v>
      </c>
      <c r="AB221" s="199">
        <v>5.2447594190255353</v>
      </c>
      <c r="AC221" s="200">
        <v>0</v>
      </c>
      <c r="AD221" s="199">
        <v>0</v>
      </c>
      <c r="AE221" s="199">
        <v>0</v>
      </c>
      <c r="AF221" s="199">
        <v>0</v>
      </c>
      <c r="AG221" s="199">
        <v>0</v>
      </c>
      <c r="AH221" s="199">
        <v>0</v>
      </c>
      <c r="AI221" s="202">
        <f t="shared" si="97"/>
        <v>5.8388334135640445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3.6252763136208799E-14</v>
      </c>
      <c r="F222" s="315"/>
      <c r="G222" s="152">
        <v>0</v>
      </c>
      <c r="H222" s="153">
        <v>0</v>
      </c>
      <c r="I222" s="154">
        <f t="shared" si="95"/>
        <v>3.6252763136208799E-14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3.6252763136208799E-14</v>
      </c>
      <c r="P222" s="156">
        <v>10.282814095260697</v>
      </c>
      <c r="Q222" s="156">
        <v>0</v>
      </c>
      <c r="R222" s="157">
        <v>0</v>
      </c>
      <c r="S222" s="158">
        <f t="shared" si="96"/>
        <v>10.282814095260733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3.6252763136208799E-14</v>
      </c>
      <c r="AB222" s="204">
        <v>10.282814095260697</v>
      </c>
      <c r="AC222" s="205">
        <v>0</v>
      </c>
      <c r="AD222" s="204">
        <v>0</v>
      </c>
      <c r="AE222" s="204">
        <v>0</v>
      </c>
      <c r="AF222" s="204">
        <v>0</v>
      </c>
      <c r="AG222" s="204">
        <v>0</v>
      </c>
      <c r="AH222" s="204">
        <v>0</v>
      </c>
      <c r="AI222" s="206">
        <f t="shared" si="97"/>
        <v>10.282814095260733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1.0990673190667957</v>
      </c>
      <c r="C224" s="152">
        <v>0</v>
      </c>
      <c r="D224" s="152">
        <v>0</v>
      </c>
      <c r="E224" s="152">
        <v>0</v>
      </c>
      <c r="F224" s="315"/>
      <c r="G224" s="152">
        <v>0</v>
      </c>
      <c r="H224" s="153">
        <v>0</v>
      </c>
      <c r="I224" s="154">
        <f t="shared" si="95"/>
        <v>1.0990673190667957</v>
      </c>
      <c r="J224" s="141"/>
      <c r="K224" s="155" t="s">
        <v>14</v>
      </c>
      <c r="L224" s="156">
        <v>1.0990673190667957</v>
      </c>
      <c r="M224" s="156">
        <v>0</v>
      </c>
      <c r="N224" s="156">
        <v>0</v>
      </c>
      <c r="O224" s="156">
        <v>0</v>
      </c>
      <c r="P224" s="156">
        <v>0</v>
      </c>
      <c r="Q224" s="156">
        <v>0</v>
      </c>
      <c r="R224" s="157">
        <v>0</v>
      </c>
      <c r="S224" s="158">
        <f t="shared" si="96"/>
        <v>1.0990673190667957</v>
      </c>
      <c r="U224" s="203" t="s">
        <v>14</v>
      </c>
      <c r="V224" s="204">
        <v>1.0990673190667957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</v>
      </c>
      <c r="AI224" s="206">
        <f t="shared" si="97"/>
        <v>1.0990673190667957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313.88892552992445</v>
      </c>
      <c r="C225" s="148">
        <v>0</v>
      </c>
      <c r="D225" s="148">
        <v>33.974630038240534</v>
      </c>
      <c r="E225" s="148">
        <v>0</v>
      </c>
      <c r="F225" s="315"/>
      <c r="G225" s="148">
        <v>0</v>
      </c>
      <c r="H225" s="160">
        <v>0</v>
      </c>
      <c r="I225" s="146">
        <f t="shared" si="95"/>
        <v>347.863555568165</v>
      </c>
      <c r="J225" s="141"/>
      <c r="K225" s="161" t="s">
        <v>136</v>
      </c>
      <c r="L225" s="148">
        <v>313.88892552992445</v>
      </c>
      <c r="M225" s="148">
        <v>0</v>
      </c>
      <c r="N225" s="148">
        <v>33.974630038240534</v>
      </c>
      <c r="O225" s="148">
        <v>0</v>
      </c>
      <c r="P225" s="148">
        <v>0</v>
      </c>
      <c r="Q225" s="148">
        <v>0</v>
      </c>
      <c r="R225" s="149">
        <v>0</v>
      </c>
      <c r="S225" s="150">
        <f t="shared" si="96"/>
        <v>347.863555568165</v>
      </c>
      <c r="U225" s="207" t="s">
        <v>136</v>
      </c>
      <c r="V225" s="199">
        <v>306.59787920532676</v>
      </c>
      <c r="W225" s="199">
        <v>0</v>
      </c>
      <c r="X225" s="199">
        <v>0</v>
      </c>
      <c r="Y225" s="199">
        <v>0</v>
      </c>
      <c r="Z225" s="199">
        <v>30.235294316008947</v>
      </c>
      <c r="AA225" s="199">
        <v>0</v>
      </c>
      <c r="AB225" s="199">
        <v>0</v>
      </c>
      <c r="AC225" s="200">
        <v>11.030382046829315</v>
      </c>
      <c r="AD225" s="199">
        <v>7.2910463245976951</v>
      </c>
      <c r="AE225" s="199">
        <v>0</v>
      </c>
      <c r="AF225" s="199">
        <v>0</v>
      </c>
      <c r="AG225" s="199">
        <v>3.7393357222315853</v>
      </c>
      <c r="AH225" s="199">
        <v>0</v>
      </c>
      <c r="AI225" s="202">
        <f t="shared" si="97"/>
        <v>347.863555568165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87.342609710275141</v>
      </c>
      <c r="C226" s="152">
        <v>2.3056023133839774</v>
      </c>
      <c r="D226" s="152">
        <v>36.376710507583134</v>
      </c>
      <c r="E226" s="152">
        <v>306.69065966099765</v>
      </c>
      <c r="F226" s="315"/>
      <c r="G226" s="152">
        <v>87.351570755703847</v>
      </c>
      <c r="H226" s="153">
        <v>0.11219975630313955</v>
      </c>
      <c r="I226" s="154">
        <f t="shared" si="95"/>
        <v>520.17935270424687</v>
      </c>
      <c r="J226" s="141"/>
      <c r="K226" s="155" t="s">
        <v>21</v>
      </c>
      <c r="L226" s="156">
        <v>87.342609710275141</v>
      </c>
      <c r="M226" s="156">
        <v>2.3056023133839774</v>
      </c>
      <c r="N226" s="156">
        <v>36.376710507583134</v>
      </c>
      <c r="O226" s="156">
        <v>306.69065966099765</v>
      </c>
      <c r="P226" s="156">
        <v>3.4104045796624596</v>
      </c>
      <c r="Q226" s="156">
        <v>87.351570755703847</v>
      </c>
      <c r="R226" s="157">
        <v>0.11219975630313955</v>
      </c>
      <c r="S226" s="158">
        <f t="shared" si="96"/>
        <v>523.58975728390931</v>
      </c>
      <c r="U226" s="203" t="s">
        <v>21</v>
      </c>
      <c r="V226" s="204">
        <v>5.7869217902589591</v>
      </c>
      <c r="W226" s="204">
        <v>81.555687920016183</v>
      </c>
      <c r="X226" s="204">
        <v>87.351570755703847</v>
      </c>
      <c r="Y226" s="204">
        <v>2.3056023133839774</v>
      </c>
      <c r="Z226" s="204">
        <v>36.376710507583134</v>
      </c>
      <c r="AA226" s="204">
        <v>301.42147160479453</v>
      </c>
      <c r="AB226" s="204">
        <v>3.4104045796624596</v>
      </c>
      <c r="AC226" s="205">
        <v>5.3813878125062464</v>
      </c>
      <c r="AD226" s="204">
        <v>0</v>
      </c>
      <c r="AE226" s="204">
        <v>2.2759655225135589</v>
      </c>
      <c r="AF226" s="204">
        <v>0.11219975630313955</v>
      </c>
      <c r="AG226" s="204">
        <v>0</v>
      </c>
      <c r="AH226" s="204">
        <v>2.9932225336895479</v>
      </c>
      <c r="AI226" s="206">
        <f t="shared" si="97"/>
        <v>523.58975728390931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190.78422003208632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190.78422003208632</v>
      </c>
      <c r="J227" s="141"/>
      <c r="K227" s="161" t="s">
        <v>20</v>
      </c>
      <c r="L227" s="148">
        <v>190.78422003208632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190.78422003208632</v>
      </c>
      <c r="U227" s="207" t="s">
        <v>20</v>
      </c>
      <c r="V227" s="199">
        <v>190.78422003208632</v>
      </c>
      <c r="W227" s="199">
        <v>0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190.78422003208632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</v>
      </c>
      <c r="C229" s="148">
        <v>0</v>
      </c>
      <c r="D229" s="148">
        <v>0</v>
      </c>
      <c r="E229" s="148">
        <v>1.3490121956328975</v>
      </c>
      <c r="F229" s="315"/>
      <c r="G229" s="148">
        <v>0</v>
      </c>
      <c r="H229" s="160">
        <v>0</v>
      </c>
      <c r="I229" s="146">
        <f t="shared" si="95"/>
        <v>1.3490121956328975</v>
      </c>
      <c r="J229" s="141"/>
      <c r="K229" s="161" t="s">
        <v>18</v>
      </c>
      <c r="L229" s="148">
        <v>0</v>
      </c>
      <c r="M229" s="148">
        <v>0</v>
      </c>
      <c r="N229" s="148">
        <v>0</v>
      </c>
      <c r="O229" s="148">
        <v>1.3490121956328975</v>
      </c>
      <c r="P229" s="148">
        <v>0.36084864831106706</v>
      </c>
      <c r="Q229" s="148">
        <v>0</v>
      </c>
      <c r="R229" s="149">
        <v>0</v>
      </c>
      <c r="S229" s="150">
        <f t="shared" si="96"/>
        <v>1.7098608439439646</v>
      </c>
      <c r="U229" s="207" t="s">
        <v>18</v>
      </c>
      <c r="V229" s="199">
        <v>0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0.36084864831106706</v>
      </c>
      <c r="AC229" s="200">
        <v>1.3490121956328975</v>
      </c>
      <c r="AD229" s="199">
        <v>0</v>
      </c>
      <c r="AE229" s="199">
        <v>0</v>
      </c>
      <c r="AF229" s="199">
        <v>0</v>
      </c>
      <c r="AG229" s="199">
        <v>0</v>
      </c>
      <c r="AH229" s="199">
        <v>1.3490121956328975</v>
      </c>
      <c r="AI229" s="202">
        <f t="shared" si="97"/>
        <v>1.7098608439439646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594.5241957016425</v>
      </c>
      <c r="C236" s="187">
        <f t="shared" ref="C236:I236" si="99">SUM(C215:C231)</f>
        <v>2.3056023133839774</v>
      </c>
      <c r="D236" s="187">
        <f t="shared" si="99"/>
        <v>71.918441332716327</v>
      </c>
      <c r="E236" s="187">
        <f t="shared" si="99"/>
        <v>308.63374585116907</v>
      </c>
      <c r="F236" s="187">
        <f t="shared" si="99"/>
        <v>0</v>
      </c>
      <c r="G236" s="187">
        <f t="shared" si="99"/>
        <v>87.351570755703847</v>
      </c>
      <c r="H236" s="189">
        <f t="shared" si="99"/>
        <v>0.11219975630313955</v>
      </c>
      <c r="I236" s="146">
        <f t="shared" si="99"/>
        <v>1064.8457557109189</v>
      </c>
      <c r="J236" s="141"/>
      <c r="K236" s="188" t="s">
        <v>22</v>
      </c>
      <c r="L236" s="187">
        <f>SUM(L215:L231)</f>
        <v>594.5241957016425</v>
      </c>
      <c r="M236" s="187">
        <f t="shared" ref="M236:S236" si="100">SUM(M215:M231)</f>
        <v>2.3056023133839774</v>
      </c>
      <c r="N236" s="187">
        <f t="shared" si="100"/>
        <v>71.918441332716327</v>
      </c>
      <c r="O236" s="187">
        <f t="shared" si="100"/>
        <v>308.63374585116907</v>
      </c>
      <c r="P236" s="187">
        <f t="shared" si="100"/>
        <v>19.298826742259756</v>
      </c>
      <c r="Q236" s="187">
        <f t="shared" si="100"/>
        <v>87.351570755703847</v>
      </c>
      <c r="R236" s="189">
        <f t="shared" si="100"/>
        <v>0.11219975630313955</v>
      </c>
      <c r="S236" s="190">
        <f t="shared" si="100"/>
        <v>1084.1445824531786</v>
      </c>
      <c r="T236" s="133" t="str">
        <f>IF(ABS(S236-AI236)&gt;0.01,S236-AI236,"")</f>
        <v/>
      </c>
      <c r="U236" s="216" t="s">
        <v>59</v>
      </c>
      <c r="V236" s="217">
        <f>SUM(V215:V231)</f>
        <v>505.6774614570287</v>
      </c>
      <c r="W236" s="217">
        <f t="shared" ref="W236:AH236" si="101">SUM(W215:W231)</f>
        <v>81.555687920016183</v>
      </c>
      <c r="X236" s="217">
        <f t="shared" si="101"/>
        <v>87.351570755703847</v>
      </c>
      <c r="Y236" s="217">
        <f t="shared" si="101"/>
        <v>2.3056023133839774</v>
      </c>
      <c r="Z236" s="217">
        <f t="shared" si="101"/>
        <v>68.17910561048474</v>
      </c>
      <c r="AA236" s="217">
        <f t="shared" si="101"/>
        <v>302.01554559933305</v>
      </c>
      <c r="AB236" s="217">
        <f t="shared" si="101"/>
        <v>19.298826742259756</v>
      </c>
      <c r="AC236" s="217">
        <f t="shared" si="101"/>
        <v>17.760782054968459</v>
      </c>
      <c r="AD236" s="218">
        <f t="shared" si="101"/>
        <v>7.2910463245976951</v>
      </c>
      <c r="AE236" s="218">
        <f t="shared" si="101"/>
        <v>2.2759655225135589</v>
      </c>
      <c r="AF236" s="218">
        <f t="shared" si="101"/>
        <v>0.11219975630313955</v>
      </c>
      <c r="AG236" s="218">
        <f t="shared" si="101"/>
        <v>3.7393357222315853</v>
      </c>
      <c r="AH236" s="218">
        <f t="shared" si="101"/>
        <v>4.3422347293224455</v>
      </c>
      <c r="AI236" s="219">
        <f>SUM(V236:AC236)</f>
        <v>1084.1445824531788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0.5583195430071678</v>
      </c>
      <c r="C237" s="125">
        <f t="shared" ref="C237:H237" si="102">IF($I236=0,"-",C236/$I236)</f>
        <v>2.1651983876713648E-3</v>
      </c>
      <c r="D237" s="125">
        <f t="shared" si="102"/>
        <v>6.7538834565482861E-2</v>
      </c>
      <c r="E237" s="125">
        <f t="shared" si="102"/>
        <v>0.28983892192453459</v>
      </c>
      <c r="F237" s="125">
        <f t="shared" si="102"/>
        <v>0</v>
      </c>
      <c r="G237" s="125">
        <f t="shared" si="102"/>
        <v>8.2032134970933562E-2</v>
      </c>
      <c r="H237" s="126">
        <f t="shared" si="102"/>
        <v>1.0536714420975652E-4</v>
      </c>
      <c r="I237" s="127">
        <f>SUM(B237:H237)</f>
        <v>0.99999999999999989</v>
      </c>
      <c r="J237" s="133"/>
      <c r="K237" s="49" t="s">
        <v>108</v>
      </c>
      <c r="L237" s="102">
        <f t="shared" ref="L237:R237" si="103">IF($S236=0,"-",L236/$S236)</f>
        <v>0.54838091277121559</v>
      </c>
      <c r="M237" s="102">
        <f t="shared" si="103"/>
        <v>2.1266557530241134E-3</v>
      </c>
      <c r="N237" s="102">
        <f t="shared" si="103"/>
        <v>6.6336577700716687E-2</v>
      </c>
      <c r="O237" s="102">
        <f t="shared" si="103"/>
        <v>0.28467950755497889</v>
      </c>
      <c r="P237" s="102">
        <f t="shared" si="103"/>
        <v>1.7800971433709324E-2</v>
      </c>
      <c r="Q237" s="102">
        <f t="shared" si="103"/>
        <v>8.0571883279669784E-2</v>
      </c>
      <c r="R237" s="103">
        <f t="shared" si="103"/>
        <v>1.0349150668562712E-4</v>
      </c>
      <c r="S237" s="104">
        <f>SUM(L237:R237)</f>
        <v>0.99999999999999989</v>
      </c>
      <c r="U237" s="77" t="s">
        <v>108</v>
      </c>
      <c r="V237" s="78">
        <f>+V236/$AI236</f>
        <v>0.46642991132492007</v>
      </c>
      <c r="W237" s="78">
        <f t="shared" ref="W237:AH237" si="104">+W236/$AI236</f>
        <v>7.5225840944086755E-2</v>
      </c>
      <c r="X237" s="78">
        <f t="shared" si="104"/>
        <v>8.057188327966977E-2</v>
      </c>
      <c r="Y237" s="78">
        <f t="shared" si="104"/>
        <v>2.126655753024113E-3</v>
      </c>
      <c r="Z237" s="78">
        <f t="shared" si="104"/>
        <v>6.2887466039087278E-2</v>
      </c>
      <c r="AA237" s="78">
        <f t="shared" si="104"/>
        <v>0.27857497098397965</v>
      </c>
      <c r="AB237" s="78">
        <f t="shared" si="104"/>
        <v>1.7800971433709321E-2</v>
      </c>
      <c r="AC237" s="78">
        <f t="shared" si="104"/>
        <v>1.6382300241522905E-2</v>
      </c>
      <c r="AD237" s="78">
        <f t="shared" si="104"/>
        <v>6.7251605022087312E-3</v>
      </c>
      <c r="AE237" s="78">
        <f t="shared" si="104"/>
        <v>2.0993191861583198E-3</v>
      </c>
      <c r="AF237" s="78">
        <f t="shared" si="104"/>
        <v>1.0349150668562709E-4</v>
      </c>
      <c r="AG237" s="78">
        <f t="shared" si="104"/>
        <v>3.4491116616293905E-3</v>
      </c>
      <c r="AH237" s="78">
        <f t="shared" si="104"/>
        <v>4.0052173848408035E-3</v>
      </c>
      <c r="AI237" s="79">
        <f>SUM(V237:AC237)</f>
        <v>0.99999999999999978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56.437068922654227</v>
      </c>
      <c r="C245" s="148">
        <v>2.8810434549709992E-2</v>
      </c>
      <c r="D245" s="148">
        <v>31.045815587540169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87.511694944744107</v>
      </c>
      <c r="J245" s="141"/>
      <c r="K245" s="161" t="s">
        <v>13</v>
      </c>
      <c r="L245" s="148">
        <v>56.437068922654227</v>
      </c>
      <c r="M245" s="148">
        <v>2.8810434549709992E-2</v>
      </c>
      <c r="N245" s="148">
        <v>31.045815587540169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87.511694944744107</v>
      </c>
      <c r="U245" s="207" t="s">
        <v>13</v>
      </c>
      <c r="V245" s="199">
        <v>55.835136629383499</v>
      </c>
      <c r="W245" s="199">
        <v>0</v>
      </c>
      <c r="X245" s="199">
        <v>0</v>
      </c>
      <c r="Y245" s="199">
        <v>2.8810434549709992E-2</v>
      </c>
      <c r="Z245" s="199">
        <v>31.045815587540169</v>
      </c>
      <c r="AA245" s="199">
        <v>0</v>
      </c>
      <c r="AB245" s="199">
        <v>0</v>
      </c>
      <c r="AC245" s="200">
        <v>0.60193229327072639</v>
      </c>
      <c r="AD245" s="201">
        <v>0.60193229327072639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87.511694944744107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2.0042717522617561</v>
      </c>
      <c r="C246" s="152">
        <v>0</v>
      </c>
      <c r="D246" s="152">
        <v>0</v>
      </c>
      <c r="E246" s="152">
        <v>0</v>
      </c>
      <c r="F246" s="315"/>
      <c r="G246" s="152">
        <v>0</v>
      </c>
      <c r="H246" s="153">
        <v>0</v>
      </c>
      <c r="I246" s="154">
        <f t="shared" si="105"/>
        <v>2.0042717522617561</v>
      </c>
      <c r="J246" s="141"/>
      <c r="K246" s="155" t="s">
        <v>12</v>
      </c>
      <c r="L246" s="156">
        <v>2.0042717522617561</v>
      </c>
      <c r="M246" s="156">
        <v>0</v>
      </c>
      <c r="N246" s="156">
        <v>0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06"/>
        <v>2.0042717522617561</v>
      </c>
      <c r="U246" s="203" t="s">
        <v>53</v>
      </c>
      <c r="V246" s="204">
        <v>2.0042717522617561</v>
      </c>
      <c r="W246" s="204">
        <v>0</v>
      </c>
      <c r="X246" s="204">
        <v>0</v>
      </c>
      <c r="Y246" s="204">
        <v>0</v>
      </c>
      <c r="Z246" s="204">
        <v>0</v>
      </c>
      <c r="AA246" s="204">
        <v>0</v>
      </c>
      <c r="AB246" s="204">
        <v>0</v>
      </c>
      <c r="AC246" s="205">
        <v>0</v>
      </c>
      <c r="AD246" s="204">
        <v>0</v>
      </c>
      <c r="AE246" s="204">
        <v>0</v>
      </c>
      <c r="AF246" s="204">
        <v>0</v>
      </c>
      <c r="AG246" s="204">
        <v>0</v>
      </c>
      <c r="AH246" s="204">
        <v>0</v>
      </c>
      <c r="AI246" s="206">
        <f t="shared" si="107"/>
        <v>2.0042717522617561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30.838267278124029</v>
      </c>
      <c r="F247" s="315"/>
      <c r="G247" s="148">
        <v>0</v>
      </c>
      <c r="H247" s="160">
        <v>0</v>
      </c>
      <c r="I247" s="146">
        <f t="shared" si="105"/>
        <v>30.838267278124029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30.838267278124029</v>
      </c>
      <c r="P247" s="148">
        <v>113.42079692378766</v>
      </c>
      <c r="Q247" s="148">
        <v>0</v>
      </c>
      <c r="R247" s="149">
        <v>0</v>
      </c>
      <c r="S247" s="150">
        <f t="shared" si="106"/>
        <v>144.25906420191168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30.838267278124029</v>
      </c>
      <c r="AB247" s="199">
        <v>113.42079692378766</v>
      </c>
      <c r="AC247" s="200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202">
        <f t="shared" si="107"/>
        <v>144.25906420191168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7.6785667671655872E-2</v>
      </c>
      <c r="F248" s="315"/>
      <c r="G248" s="152">
        <v>0</v>
      </c>
      <c r="H248" s="153">
        <v>0</v>
      </c>
      <c r="I248" s="154">
        <f t="shared" si="105"/>
        <v>7.6785667671655872E-2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7.6785667671655872E-2</v>
      </c>
      <c r="P248" s="156">
        <v>20.220787788118372</v>
      </c>
      <c r="Q248" s="156">
        <v>0</v>
      </c>
      <c r="R248" s="157">
        <v>0</v>
      </c>
      <c r="S248" s="158">
        <f t="shared" si="106"/>
        <v>20.29757345579003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2.9743255486446782E-2</v>
      </c>
      <c r="AB248" s="204">
        <v>20.220787788118372</v>
      </c>
      <c r="AC248" s="205">
        <v>4.704241218520909E-2</v>
      </c>
      <c r="AD248" s="204">
        <v>0</v>
      </c>
      <c r="AE248" s="204">
        <v>0</v>
      </c>
      <c r="AF248" s="204">
        <v>0</v>
      </c>
      <c r="AG248" s="204">
        <v>0</v>
      </c>
      <c r="AH248" s="204">
        <v>4.704241218520909E-2</v>
      </c>
      <c r="AI248" s="206">
        <f t="shared" si="107"/>
        <v>20.29757345579003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0</v>
      </c>
      <c r="J249" s="141"/>
      <c r="K249" s="161" t="s">
        <v>55</v>
      </c>
      <c r="L249" s="148">
        <v>0</v>
      </c>
      <c r="M249" s="148">
        <v>0</v>
      </c>
      <c r="N249" s="148">
        <v>0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0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0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7.9968936038308085</v>
      </c>
      <c r="C250" s="152">
        <v>0</v>
      </c>
      <c r="D250" s="152">
        <v>15.222914015191337</v>
      </c>
      <c r="E250" s="152">
        <v>2.4013473260688856</v>
      </c>
      <c r="F250" s="315"/>
      <c r="G250" s="152">
        <v>0</v>
      </c>
      <c r="H250" s="153">
        <v>0</v>
      </c>
      <c r="I250" s="154">
        <f t="shared" si="105"/>
        <v>25.621154945091032</v>
      </c>
      <c r="J250" s="141"/>
      <c r="K250" s="155" t="s">
        <v>14</v>
      </c>
      <c r="L250" s="156">
        <v>7.9968936038308085</v>
      </c>
      <c r="M250" s="156">
        <v>0</v>
      </c>
      <c r="N250" s="156">
        <v>15.222914015191337</v>
      </c>
      <c r="O250" s="156">
        <v>2.4013473260688856</v>
      </c>
      <c r="P250" s="156">
        <v>0</v>
      </c>
      <c r="Q250" s="156">
        <v>0</v>
      </c>
      <c r="R250" s="157">
        <v>0</v>
      </c>
      <c r="S250" s="158">
        <f t="shared" si="106"/>
        <v>25.621154945091032</v>
      </c>
      <c r="U250" s="203" t="s">
        <v>14</v>
      </c>
      <c r="V250" s="204">
        <v>7.9968936038308085</v>
      </c>
      <c r="W250" s="204">
        <v>0</v>
      </c>
      <c r="X250" s="204">
        <v>0</v>
      </c>
      <c r="Y250" s="204">
        <v>0</v>
      </c>
      <c r="Z250" s="204">
        <v>15.222914015191337</v>
      </c>
      <c r="AA250" s="204">
        <v>1.8925872993593846</v>
      </c>
      <c r="AB250" s="204">
        <v>0</v>
      </c>
      <c r="AC250" s="205">
        <v>0.50876002670950093</v>
      </c>
      <c r="AD250" s="204">
        <v>0</v>
      </c>
      <c r="AE250" s="204">
        <v>0</v>
      </c>
      <c r="AF250" s="204">
        <v>0</v>
      </c>
      <c r="AG250" s="204">
        <v>0</v>
      </c>
      <c r="AH250" s="204">
        <v>0.50876002670950093</v>
      </c>
      <c r="AI250" s="206">
        <f t="shared" si="107"/>
        <v>25.621154945091028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880.16364237554262</v>
      </c>
      <c r="C251" s="148">
        <v>0</v>
      </c>
      <c r="D251" s="148">
        <v>971.42905475668647</v>
      </c>
      <c r="E251" s="148">
        <v>59.9167054505604</v>
      </c>
      <c r="F251" s="315"/>
      <c r="G251" s="148">
        <v>9.6692265799119284E-2</v>
      </c>
      <c r="H251" s="160">
        <v>0</v>
      </c>
      <c r="I251" s="146">
        <f t="shared" si="105"/>
        <v>1911.6060948485888</v>
      </c>
      <c r="J251" s="141"/>
      <c r="K251" s="161" t="s">
        <v>136</v>
      </c>
      <c r="L251" s="148">
        <v>880.16364237554262</v>
      </c>
      <c r="M251" s="148">
        <v>0</v>
      </c>
      <c r="N251" s="148">
        <v>971.42905475668647</v>
      </c>
      <c r="O251" s="148">
        <v>59.9167054505604</v>
      </c>
      <c r="P251" s="148">
        <v>0.26970154281499154</v>
      </c>
      <c r="Q251" s="148">
        <v>9.6692265799119284E-2</v>
      </c>
      <c r="R251" s="149">
        <v>0</v>
      </c>
      <c r="S251" s="150">
        <f t="shared" si="106"/>
        <v>1911.8757963914038</v>
      </c>
      <c r="U251" s="207" t="s">
        <v>136</v>
      </c>
      <c r="V251" s="199">
        <v>844.05391571286157</v>
      </c>
      <c r="W251" s="199">
        <v>32.268357814183844</v>
      </c>
      <c r="X251" s="199">
        <v>9.6692265799119284E-2</v>
      </c>
      <c r="Y251" s="199">
        <v>0</v>
      </c>
      <c r="Z251" s="199">
        <v>969.09769679241879</v>
      </c>
      <c r="AA251" s="199">
        <v>38.561681369570394</v>
      </c>
      <c r="AB251" s="199">
        <v>0.26970154281499154</v>
      </c>
      <c r="AC251" s="200">
        <v>27.527750893754913</v>
      </c>
      <c r="AD251" s="199">
        <v>3.8413688484972419</v>
      </c>
      <c r="AE251" s="199">
        <v>0</v>
      </c>
      <c r="AF251" s="199">
        <v>0</v>
      </c>
      <c r="AG251" s="199">
        <v>2.3313579642676632</v>
      </c>
      <c r="AH251" s="199">
        <v>21.35502408099001</v>
      </c>
      <c r="AI251" s="202">
        <f t="shared" si="107"/>
        <v>1911.8757963914036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269.07931916576331</v>
      </c>
      <c r="C252" s="152">
        <v>3.9439286557466664</v>
      </c>
      <c r="D252" s="152">
        <v>500.6797219945102</v>
      </c>
      <c r="E252" s="152">
        <v>1259.7028983293967</v>
      </c>
      <c r="F252" s="315"/>
      <c r="G252" s="152">
        <v>298.60407451268691</v>
      </c>
      <c r="H252" s="153">
        <v>92.881655046043392</v>
      </c>
      <c r="I252" s="154">
        <f t="shared" si="105"/>
        <v>2424.891597704147</v>
      </c>
      <c r="J252" s="141"/>
      <c r="K252" s="155" t="s">
        <v>21</v>
      </c>
      <c r="L252" s="156">
        <v>269.07931916576331</v>
      </c>
      <c r="M252" s="156">
        <v>3.9439286557466664</v>
      </c>
      <c r="N252" s="156">
        <v>500.6797219945102</v>
      </c>
      <c r="O252" s="156">
        <v>1259.7028983293967</v>
      </c>
      <c r="P252" s="156">
        <v>3.9183272358909651</v>
      </c>
      <c r="Q252" s="156">
        <v>298.60407451268691</v>
      </c>
      <c r="R252" s="157">
        <v>92.881655046043392</v>
      </c>
      <c r="S252" s="158">
        <f t="shared" si="106"/>
        <v>2428.8099249400379</v>
      </c>
      <c r="U252" s="203" t="s">
        <v>21</v>
      </c>
      <c r="V252" s="204">
        <v>40.134605723271335</v>
      </c>
      <c r="W252" s="204">
        <v>224.45885457120551</v>
      </c>
      <c r="X252" s="204">
        <v>298.60407451268691</v>
      </c>
      <c r="Y252" s="204">
        <v>3.9439286557466664</v>
      </c>
      <c r="Z252" s="204">
        <v>500.6797219945102</v>
      </c>
      <c r="AA252" s="204">
        <v>1256.2742312076796</v>
      </c>
      <c r="AB252" s="204">
        <v>3.9183272358909651</v>
      </c>
      <c r="AC252" s="205">
        <v>100.79618103904711</v>
      </c>
      <c r="AD252" s="204">
        <v>4.4858588712864913</v>
      </c>
      <c r="AE252" s="204">
        <v>0</v>
      </c>
      <c r="AF252" s="204">
        <v>92.881655046043392</v>
      </c>
      <c r="AG252" s="204">
        <v>0</v>
      </c>
      <c r="AH252" s="204">
        <v>3.4286671217172291</v>
      </c>
      <c r="AI252" s="206">
        <f t="shared" si="107"/>
        <v>2428.8099249400379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156.51812044482188</v>
      </c>
      <c r="C253" s="148">
        <v>0</v>
      </c>
      <c r="D253" s="148">
        <v>5.2689095804323589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161.78703002525424</v>
      </c>
      <c r="J253" s="141"/>
      <c r="K253" s="161" t="s">
        <v>20</v>
      </c>
      <c r="L253" s="148">
        <v>156.51812044482188</v>
      </c>
      <c r="M253" s="148">
        <v>0</v>
      </c>
      <c r="N253" s="148">
        <v>5.2689095804323589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161.78703002525424</v>
      </c>
      <c r="U253" s="207" t="s">
        <v>20</v>
      </c>
      <c r="V253" s="199">
        <v>155.34740918432641</v>
      </c>
      <c r="W253" s="199">
        <v>0</v>
      </c>
      <c r="X253" s="199">
        <v>0</v>
      </c>
      <c r="Y253" s="199">
        <v>0</v>
      </c>
      <c r="Z253" s="199">
        <v>5.1045441500012041</v>
      </c>
      <c r="AA253" s="199">
        <v>0</v>
      </c>
      <c r="AB253" s="199">
        <v>0</v>
      </c>
      <c r="AC253" s="200">
        <v>1.3350766909266294</v>
      </c>
      <c r="AD253" s="199">
        <v>1.1707112604954744</v>
      </c>
      <c r="AE253" s="199">
        <v>0</v>
      </c>
      <c r="AF253" s="199">
        <v>0</v>
      </c>
      <c r="AG253" s="199">
        <v>0.16436543043115501</v>
      </c>
      <c r="AH253" s="199">
        <v>0</v>
      </c>
      <c r="AI253" s="202">
        <f t="shared" si="107"/>
        <v>161.78703002525424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</v>
      </c>
      <c r="J254" s="141"/>
      <c r="K254" s="155" t="s">
        <v>56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3" t="s">
        <v>56</v>
      </c>
      <c r="V254" s="204">
        <v>0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29.577312972562694</v>
      </c>
      <c r="C255" s="148">
        <v>0</v>
      </c>
      <c r="D255" s="148">
        <v>2.8740497447256619</v>
      </c>
      <c r="E255" s="148">
        <v>0</v>
      </c>
      <c r="F255" s="315"/>
      <c r="G255" s="148">
        <v>0</v>
      </c>
      <c r="H255" s="160">
        <v>0</v>
      </c>
      <c r="I255" s="146">
        <f t="shared" si="105"/>
        <v>32.451362717288355</v>
      </c>
      <c r="J255" s="141"/>
      <c r="K255" s="161" t="s">
        <v>18</v>
      </c>
      <c r="L255" s="148">
        <v>29.577312972562694</v>
      </c>
      <c r="M255" s="148">
        <v>0</v>
      </c>
      <c r="N255" s="148">
        <v>2.8740497447256619</v>
      </c>
      <c r="O255" s="148">
        <v>0</v>
      </c>
      <c r="P255" s="148">
        <v>8.8709231063273517</v>
      </c>
      <c r="Q255" s="148">
        <v>0</v>
      </c>
      <c r="R255" s="149">
        <v>0</v>
      </c>
      <c r="S255" s="150">
        <f t="shared" si="106"/>
        <v>41.322285823615708</v>
      </c>
      <c r="U255" s="207" t="s">
        <v>18</v>
      </c>
      <c r="V255" s="199">
        <v>29.577312972562694</v>
      </c>
      <c r="W255" s="199">
        <v>0</v>
      </c>
      <c r="X255" s="199">
        <v>0</v>
      </c>
      <c r="Y255" s="199">
        <v>0</v>
      </c>
      <c r="Z255" s="199">
        <v>2.8740497447256619</v>
      </c>
      <c r="AA255" s="199">
        <v>0</v>
      </c>
      <c r="AB255" s="199">
        <v>8.8709231063273517</v>
      </c>
      <c r="AC255" s="200">
        <v>0</v>
      </c>
      <c r="AD255" s="199">
        <v>0</v>
      </c>
      <c r="AE255" s="199">
        <v>0</v>
      </c>
      <c r="AF255" s="199">
        <v>0</v>
      </c>
      <c r="AG255" s="199">
        <v>0</v>
      </c>
      <c r="AH255" s="199">
        <v>0</v>
      </c>
      <c r="AI255" s="202">
        <f t="shared" si="107"/>
        <v>41.322285823615708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2.1745062304202801E-2</v>
      </c>
      <c r="C256" s="152">
        <v>0</v>
      </c>
      <c r="D256" s="152">
        <v>2.1129840571525974E-3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2.3858046361355398E-2</v>
      </c>
      <c r="J256" s="141"/>
      <c r="K256" s="155" t="s">
        <v>17</v>
      </c>
      <c r="L256" s="156">
        <v>2.1745062304202801E-2</v>
      </c>
      <c r="M256" s="156">
        <v>0</v>
      </c>
      <c r="N256" s="156">
        <v>2.1129840571525974E-3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2.3858046361355398E-2</v>
      </c>
      <c r="U256" s="203" t="s">
        <v>57</v>
      </c>
      <c r="V256" s="204">
        <v>2.1745062304202801E-2</v>
      </c>
      <c r="W256" s="204">
        <v>0</v>
      </c>
      <c r="X256" s="204">
        <v>0</v>
      </c>
      <c r="Y256" s="204">
        <v>0</v>
      </c>
      <c r="Z256" s="204">
        <v>2.1129840571525974E-3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2.3858046361355398E-2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1.0745727450105573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1.0745727450105573</v>
      </c>
      <c r="J257" s="141"/>
      <c r="K257" s="163" t="s">
        <v>60</v>
      </c>
      <c r="L257" s="148">
        <v>1.0745727450105573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1.0745727450105573</v>
      </c>
      <c r="U257" s="208" t="s">
        <v>58</v>
      </c>
      <c r="V257" s="199">
        <v>1.0735801136552421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9.9263135531516889E-4</v>
      </c>
      <c r="AD257" s="201">
        <v>9.9263135531516889E-4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1.0745727450105573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1.0745727450105573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1.0745727450105573</v>
      </c>
      <c r="J258" s="141"/>
      <c r="K258" s="168" t="s">
        <v>19</v>
      </c>
      <c r="L258" s="169">
        <v>1.0745727450105573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1.0745727450105573</v>
      </c>
      <c r="U258" s="209" t="s">
        <v>62</v>
      </c>
      <c r="V258" s="210">
        <v>1.0735801136552421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9.9263135531516889E-4</v>
      </c>
      <c r="AD258" s="210">
        <v>9.9263135531516889E-4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1.0745727450105573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1402.872947044752</v>
      </c>
      <c r="C262" s="187">
        <f t="shared" ref="C262:I262" si="109">SUM(C241:C257)</f>
        <v>3.9727390902963764</v>
      </c>
      <c r="D262" s="187">
        <f t="shared" si="109"/>
        <v>1526.5225786631433</v>
      </c>
      <c r="E262" s="187">
        <f t="shared" si="109"/>
        <v>1352.9360040518218</v>
      </c>
      <c r="F262" s="187">
        <f t="shared" si="109"/>
        <v>0</v>
      </c>
      <c r="G262" s="187">
        <f t="shared" si="109"/>
        <v>298.70076677848601</v>
      </c>
      <c r="H262" s="189">
        <f t="shared" si="109"/>
        <v>92.881655046043392</v>
      </c>
      <c r="I262" s="146">
        <f t="shared" si="109"/>
        <v>4677.8866906745425</v>
      </c>
      <c r="J262" s="141"/>
      <c r="K262" s="188" t="s">
        <v>22</v>
      </c>
      <c r="L262" s="187">
        <f>SUM(L241:L257)</f>
        <v>1402.872947044752</v>
      </c>
      <c r="M262" s="187">
        <f t="shared" ref="M262:S262" si="110">SUM(M241:M257)</f>
        <v>3.9727390902963764</v>
      </c>
      <c r="N262" s="187">
        <f t="shared" si="110"/>
        <v>1526.5225786631433</v>
      </c>
      <c r="O262" s="187">
        <f t="shared" si="110"/>
        <v>1352.9360040518218</v>
      </c>
      <c r="P262" s="187">
        <f t="shared" si="110"/>
        <v>146.70053659693934</v>
      </c>
      <c r="Q262" s="187">
        <f t="shared" si="110"/>
        <v>298.70076677848601</v>
      </c>
      <c r="R262" s="189">
        <f t="shared" si="110"/>
        <v>92.881655046043392</v>
      </c>
      <c r="S262" s="190">
        <f t="shared" si="110"/>
        <v>4824.5872272714814</v>
      </c>
      <c r="T262" s="133" t="str">
        <f>IF(ABS(S262-AI262)&gt;0.01,S262-AI262,"")</f>
        <v/>
      </c>
      <c r="U262" s="216" t="s">
        <v>59</v>
      </c>
      <c r="V262" s="217">
        <f>SUM(V241:V257)</f>
        <v>1136.0448707544574</v>
      </c>
      <c r="W262" s="217">
        <f t="shared" ref="W262:AH262" si="111">SUM(W241:W257)</f>
        <v>256.72721238538935</v>
      </c>
      <c r="X262" s="217">
        <f t="shared" si="111"/>
        <v>298.70076677848601</v>
      </c>
      <c r="Y262" s="217">
        <f t="shared" si="111"/>
        <v>3.9727390902963764</v>
      </c>
      <c r="Z262" s="217">
        <f t="shared" si="111"/>
        <v>1524.0268552684445</v>
      </c>
      <c r="AA262" s="217">
        <f t="shared" si="111"/>
        <v>1327.5965104102199</v>
      </c>
      <c r="AB262" s="217">
        <f t="shared" si="111"/>
        <v>146.70053659693934</v>
      </c>
      <c r="AC262" s="217">
        <f t="shared" si="111"/>
        <v>130.81773598724939</v>
      </c>
      <c r="AD262" s="218">
        <f t="shared" si="111"/>
        <v>10.10086390490525</v>
      </c>
      <c r="AE262" s="218">
        <f t="shared" si="111"/>
        <v>0</v>
      </c>
      <c r="AF262" s="218">
        <f t="shared" si="111"/>
        <v>92.881655046043392</v>
      </c>
      <c r="AG262" s="218">
        <f t="shared" si="111"/>
        <v>2.495723394698818</v>
      </c>
      <c r="AH262" s="218">
        <f t="shared" si="111"/>
        <v>25.339493641601948</v>
      </c>
      <c r="AI262" s="219">
        <f>SUM(V262:AC262)</f>
        <v>4824.5872272714823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0.29989459766979953</v>
      </c>
      <c r="C263" s="125">
        <f t="shared" ref="C263:H263" si="112">IF($I262=0,"-",C262/$I262)</f>
        <v>8.4925936710183861E-4</v>
      </c>
      <c r="D263" s="125">
        <f t="shared" si="112"/>
        <v>0.32632739516891157</v>
      </c>
      <c r="E263" s="125">
        <f t="shared" si="112"/>
        <v>0.28921949023453813</v>
      </c>
      <c r="F263" s="125">
        <f t="shared" si="112"/>
        <v>0</v>
      </c>
      <c r="G263" s="125">
        <f t="shared" si="112"/>
        <v>6.3853784097411284E-2</v>
      </c>
      <c r="H263" s="126">
        <f t="shared" si="112"/>
        <v>1.9855473462237715E-2</v>
      </c>
      <c r="I263" s="127">
        <f>SUM(B263:H263)</f>
        <v>1</v>
      </c>
      <c r="J263" s="133"/>
      <c r="K263" s="49" t="s">
        <v>108</v>
      </c>
      <c r="L263" s="102">
        <f t="shared" ref="L263:R263" si="113">IF($S262=0,"-",L262/$S262)</f>
        <v>0.29077574535596884</v>
      </c>
      <c r="M263" s="102">
        <f t="shared" si="113"/>
        <v>8.2343605849637363E-4</v>
      </c>
      <c r="N263" s="102">
        <f t="shared" si="113"/>
        <v>0.31640480454665959</v>
      </c>
      <c r="O263" s="102">
        <f t="shared" si="113"/>
        <v>0.28042523439191031</v>
      </c>
      <c r="P263" s="102">
        <f t="shared" si="113"/>
        <v>3.0406857558238205E-2</v>
      </c>
      <c r="Q263" s="102">
        <f t="shared" si="113"/>
        <v>6.1912191179806814E-2</v>
      </c>
      <c r="R263" s="103">
        <f t="shared" si="113"/>
        <v>1.9251730908920076E-2</v>
      </c>
      <c r="S263" s="104">
        <f>SUM(L263:R263)</f>
        <v>1.0000000000000002</v>
      </c>
      <c r="U263" s="77" t="s">
        <v>108</v>
      </c>
      <c r="V263" s="78">
        <f>+V262/$AI262</f>
        <v>0.23546985829851833</v>
      </c>
      <c r="W263" s="78">
        <f t="shared" ref="W263:AH263" si="114">+W262/$AI262</f>
        <v>5.3212264654313224E-2</v>
      </c>
      <c r="X263" s="78">
        <f t="shared" si="114"/>
        <v>6.19121911798068E-2</v>
      </c>
      <c r="Y263" s="78">
        <f t="shared" si="114"/>
        <v>8.2343605849637342E-4</v>
      </c>
      <c r="Z263" s="78">
        <f t="shared" si="114"/>
        <v>0.31588751192096265</v>
      </c>
      <c r="AA263" s="78">
        <f t="shared" si="114"/>
        <v>0.27517307654960454</v>
      </c>
      <c r="AB263" s="78">
        <f t="shared" si="114"/>
        <v>3.0406857558238198E-2</v>
      </c>
      <c r="AC263" s="78">
        <f t="shared" si="114"/>
        <v>2.7114803780059878E-2</v>
      </c>
      <c r="AD263" s="78">
        <f t="shared" si="114"/>
        <v>2.0936224031372183E-3</v>
      </c>
      <c r="AE263" s="78">
        <f t="shared" si="114"/>
        <v>0</v>
      </c>
      <c r="AF263" s="78">
        <f t="shared" si="114"/>
        <v>1.9251730908920073E-2</v>
      </c>
      <c r="AG263" s="78">
        <f t="shared" si="114"/>
        <v>5.1729262569686404E-4</v>
      </c>
      <c r="AH263" s="78">
        <f t="shared" si="114"/>
        <v>5.2521578423057247E-3</v>
      </c>
      <c r="AI263" s="79">
        <f>SUM(V263:AC263)</f>
        <v>1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0.12692769017188563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0.12692769017188563</v>
      </c>
      <c r="J267" s="141"/>
      <c r="K267" s="195" t="s">
        <v>7</v>
      </c>
      <c r="L267" s="144">
        <v>0.12692769017188563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0.12692769017188563</v>
      </c>
      <c r="U267" s="198" t="s">
        <v>7</v>
      </c>
      <c r="V267" s="199">
        <v>0.12692769017188563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0.12692769017188563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2.9081461348696522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2.9081461348696522</v>
      </c>
      <c r="J269" s="141"/>
      <c r="K269" s="161" t="s">
        <v>9</v>
      </c>
      <c r="L269" s="148">
        <v>0</v>
      </c>
      <c r="M269" s="148">
        <v>0</v>
      </c>
      <c r="N269" s="148">
        <v>2.9081461348696522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2.9081461348696522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2.9081461348696522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2.9081461348696522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13.107135593606216</v>
      </c>
      <c r="C271" s="148">
        <v>9.5026733053645067</v>
      </c>
      <c r="D271" s="148">
        <v>3.6044622882417099</v>
      </c>
      <c r="E271" s="148">
        <v>0</v>
      </c>
      <c r="F271" s="315"/>
      <c r="G271" s="148">
        <v>0</v>
      </c>
      <c r="H271" s="160">
        <v>0</v>
      </c>
      <c r="I271" s="146">
        <f t="shared" si="115"/>
        <v>26.214271187212432</v>
      </c>
      <c r="J271" s="141"/>
      <c r="K271" s="161" t="s">
        <v>13</v>
      </c>
      <c r="L271" s="148">
        <v>13.107135593606216</v>
      </c>
      <c r="M271" s="148">
        <v>9.5026733053645067</v>
      </c>
      <c r="N271" s="148">
        <v>3.6044622882417099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116"/>
        <v>26.214271187212432</v>
      </c>
      <c r="U271" s="207" t="s">
        <v>13</v>
      </c>
      <c r="V271" s="199">
        <v>13.107135593606216</v>
      </c>
      <c r="W271" s="199">
        <v>0</v>
      </c>
      <c r="X271" s="199">
        <v>0</v>
      </c>
      <c r="Y271" s="199">
        <v>9.5026733053645067</v>
      </c>
      <c r="Z271" s="199">
        <v>3.6044622882417099</v>
      </c>
      <c r="AA271" s="199">
        <v>0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26.214271187212432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2.3390220280046083</v>
      </c>
      <c r="C272" s="152">
        <v>0</v>
      </c>
      <c r="D272" s="152">
        <v>6.8579679269776932</v>
      </c>
      <c r="E272" s="152">
        <v>0</v>
      </c>
      <c r="F272" s="315"/>
      <c r="G272" s="152">
        <v>0</v>
      </c>
      <c r="H272" s="153">
        <v>0</v>
      </c>
      <c r="I272" s="154">
        <f t="shared" si="115"/>
        <v>9.1969899549823015</v>
      </c>
      <c r="J272" s="141"/>
      <c r="K272" s="155" t="s">
        <v>12</v>
      </c>
      <c r="L272" s="156">
        <v>2.3390220280046083</v>
      </c>
      <c r="M272" s="156">
        <v>0</v>
      </c>
      <c r="N272" s="156">
        <v>6.8579679269776932</v>
      </c>
      <c r="O272" s="156">
        <v>0</v>
      </c>
      <c r="P272" s="156">
        <v>0</v>
      </c>
      <c r="Q272" s="156">
        <v>0</v>
      </c>
      <c r="R272" s="157">
        <v>0</v>
      </c>
      <c r="S272" s="158">
        <f t="shared" si="116"/>
        <v>9.1969899549823015</v>
      </c>
      <c r="U272" s="203" t="s">
        <v>53</v>
      </c>
      <c r="V272" s="204">
        <v>2.3390220280046083</v>
      </c>
      <c r="W272" s="204">
        <v>0</v>
      </c>
      <c r="X272" s="204">
        <v>0</v>
      </c>
      <c r="Y272" s="204">
        <v>0</v>
      </c>
      <c r="Z272" s="204">
        <v>6.8579679269776932</v>
      </c>
      <c r="AA272" s="204">
        <v>0</v>
      </c>
      <c r="AB272" s="204">
        <v>0</v>
      </c>
      <c r="AC272" s="205">
        <v>0</v>
      </c>
      <c r="AD272" s="204">
        <v>0</v>
      </c>
      <c r="AE272" s="204">
        <v>0</v>
      </c>
      <c r="AF272" s="204">
        <v>0</v>
      </c>
      <c r="AG272" s="204">
        <v>0</v>
      </c>
      <c r="AH272" s="204">
        <v>0</v>
      </c>
      <c r="AI272" s="206">
        <f t="shared" si="117"/>
        <v>9.1969899549823015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47.546172373423957</v>
      </c>
      <c r="F273" s="315"/>
      <c r="G273" s="148">
        <v>0</v>
      </c>
      <c r="H273" s="160">
        <v>0</v>
      </c>
      <c r="I273" s="146">
        <f t="shared" si="115"/>
        <v>47.546172373423957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47.546172373423957</v>
      </c>
      <c r="P273" s="148">
        <v>450.60213935350691</v>
      </c>
      <c r="Q273" s="148">
        <v>0</v>
      </c>
      <c r="R273" s="149">
        <v>0</v>
      </c>
      <c r="S273" s="150">
        <f t="shared" si="116"/>
        <v>498.14831172693084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47.546172373423957</v>
      </c>
      <c r="AB273" s="199">
        <v>450.60213935350691</v>
      </c>
      <c r="AC273" s="200">
        <v>0</v>
      </c>
      <c r="AD273" s="199">
        <v>0</v>
      </c>
      <c r="AE273" s="199">
        <v>0</v>
      </c>
      <c r="AF273" s="199">
        <v>0</v>
      </c>
      <c r="AG273" s="199">
        <v>0</v>
      </c>
      <c r="AH273" s="199">
        <v>0</v>
      </c>
      <c r="AI273" s="202">
        <f t="shared" si="117"/>
        <v>498.14831172693084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2.9895636900826969E-3</v>
      </c>
      <c r="F274" s="315"/>
      <c r="G274" s="152">
        <v>0</v>
      </c>
      <c r="H274" s="153">
        <v>0</v>
      </c>
      <c r="I274" s="154">
        <f t="shared" si="115"/>
        <v>2.9895636900826969E-3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2.9895636900826969E-3</v>
      </c>
      <c r="P274" s="156">
        <v>0.18018740029014618</v>
      </c>
      <c r="Q274" s="156">
        <v>0</v>
      </c>
      <c r="R274" s="157">
        <v>0</v>
      </c>
      <c r="S274" s="158">
        <f t="shared" si="116"/>
        <v>0.18317696398022887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0.18018740029014618</v>
      </c>
      <c r="AC274" s="205">
        <v>2.9895636900826969E-3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2.9895636900826969E-3</v>
      </c>
      <c r="AI274" s="206">
        <f t="shared" si="117"/>
        <v>0.18317696398022887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0.31674379353598087</v>
      </c>
      <c r="C276" s="152">
        <v>0</v>
      </c>
      <c r="D276" s="152">
        <v>9.6657944737108927</v>
      </c>
      <c r="E276" s="152">
        <v>0</v>
      </c>
      <c r="F276" s="315"/>
      <c r="G276" s="152">
        <v>0</v>
      </c>
      <c r="H276" s="153">
        <v>0</v>
      </c>
      <c r="I276" s="154">
        <f t="shared" si="115"/>
        <v>9.9825382672468734</v>
      </c>
      <c r="J276" s="141"/>
      <c r="K276" s="155" t="s">
        <v>14</v>
      </c>
      <c r="L276" s="156">
        <v>0.31674379353598087</v>
      </c>
      <c r="M276" s="156">
        <v>0</v>
      </c>
      <c r="N276" s="156">
        <v>9.6657944737108927</v>
      </c>
      <c r="O276" s="156">
        <v>0</v>
      </c>
      <c r="P276" s="156">
        <v>0</v>
      </c>
      <c r="Q276" s="156">
        <v>0</v>
      </c>
      <c r="R276" s="157">
        <v>0</v>
      </c>
      <c r="S276" s="158">
        <f t="shared" si="116"/>
        <v>9.9825382672468734</v>
      </c>
      <c r="U276" s="203" t="s">
        <v>14</v>
      </c>
      <c r="V276" s="204">
        <v>0.31674379353598087</v>
      </c>
      <c r="W276" s="204">
        <v>0</v>
      </c>
      <c r="X276" s="204">
        <v>0</v>
      </c>
      <c r="Y276" s="204">
        <v>0</v>
      </c>
      <c r="Z276" s="204">
        <v>9.6657944737108927</v>
      </c>
      <c r="AA276" s="204">
        <v>0</v>
      </c>
      <c r="AB276" s="204">
        <v>0</v>
      </c>
      <c r="AC276" s="205">
        <v>0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</v>
      </c>
      <c r="AI276" s="206">
        <f t="shared" si="117"/>
        <v>9.9825382672468734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90.050915053156032</v>
      </c>
      <c r="C277" s="148">
        <v>1843.2471105792301</v>
      </c>
      <c r="D277" s="148">
        <v>188.64426626174753</v>
      </c>
      <c r="E277" s="148">
        <v>0</v>
      </c>
      <c r="F277" s="315"/>
      <c r="G277" s="148">
        <v>0</v>
      </c>
      <c r="H277" s="160">
        <v>0</v>
      </c>
      <c r="I277" s="146">
        <f t="shared" si="115"/>
        <v>2121.9422918941336</v>
      </c>
      <c r="J277" s="141"/>
      <c r="K277" s="161" t="s">
        <v>136</v>
      </c>
      <c r="L277" s="148">
        <v>90.050915053156032</v>
      </c>
      <c r="M277" s="148">
        <v>1843.2471105792301</v>
      </c>
      <c r="N277" s="148">
        <v>188.64426626174753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116"/>
        <v>2121.9422918941336</v>
      </c>
      <c r="U277" s="207" t="s">
        <v>136</v>
      </c>
      <c r="V277" s="199">
        <v>90.050915053156032</v>
      </c>
      <c r="W277" s="199">
        <v>0</v>
      </c>
      <c r="X277" s="199">
        <v>0</v>
      </c>
      <c r="Y277" s="199">
        <v>1843.2471105792301</v>
      </c>
      <c r="Z277" s="199">
        <v>188.64426626174753</v>
      </c>
      <c r="AA277" s="199">
        <v>0</v>
      </c>
      <c r="AB277" s="199">
        <v>0</v>
      </c>
      <c r="AC277" s="200">
        <v>0</v>
      </c>
      <c r="AD277" s="199">
        <v>0</v>
      </c>
      <c r="AE277" s="199">
        <v>0</v>
      </c>
      <c r="AF277" s="199">
        <v>0</v>
      </c>
      <c r="AG277" s="199">
        <v>0</v>
      </c>
      <c r="AH277" s="199">
        <v>0</v>
      </c>
      <c r="AI277" s="202">
        <f t="shared" si="117"/>
        <v>2121.9422918941336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2.402998687375475</v>
      </c>
      <c r="C278" s="152">
        <v>0.2236913404039873</v>
      </c>
      <c r="D278" s="152">
        <v>224.63494135031556</v>
      </c>
      <c r="E278" s="152">
        <v>814.58807313278407</v>
      </c>
      <c r="F278" s="315"/>
      <c r="G278" s="152">
        <v>36.827589934841491</v>
      </c>
      <c r="H278" s="153">
        <v>0</v>
      </c>
      <c r="I278" s="154">
        <f t="shared" si="115"/>
        <v>1078.6772944457205</v>
      </c>
      <c r="J278" s="141"/>
      <c r="K278" s="155" t="s">
        <v>21</v>
      </c>
      <c r="L278" s="156">
        <v>2.402998687375475</v>
      </c>
      <c r="M278" s="156">
        <v>0.2236913404039873</v>
      </c>
      <c r="N278" s="156">
        <v>224.63494135031556</v>
      </c>
      <c r="O278" s="156">
        <v>814.58807313278407</v>
      </c>
      <c r="P278" s="156">
        <v>2.1949768411932422E-3</v>
      </c>
      <c r="Q278" s="156">
        <v>36.827589934841491</v>
      </c>
      <c r="R278" s="157">
        <v>0</v>
      </c>
      <c r="S278" s="158">
        <f t="shared" si="116"/>
        <v>1078.6794894225616</v>
      </c>
      <c r="U278" s="203" t="s">
        <v>21</v>
      </c>
      <c r="V278" s="204">
        <v>2.1049133655440624</v>
      </c>
      <c r="W278" s="204">
        <v>0.29808532183141245</v>
      </c>
      <c r="X278" s="204">
        <v>36.827589934841491</v>
      </c>
      <c r="Y278" s="204">
        <v>0.2236913404039873</v>
      </c>
      <c r="Z278" s="204">
        <v>224.63494135031556</v>
      </c>
      <c r="AA278" s="204">
        <v>814.58452950758988</v>
      </c>
      <c r="AB278" s="204">
        <v>2.1949768411932422E-3</v>
      </c>
      <c r="AC278" s="205">
        <v>3.5436251942520176E-3</v>
      </c>
      <c r="AD278" s="204">
        <v>0</v>
      </c>
      <c r="AE278" s="204">
        <v>0</v>
      </c>
      <c r="AF278" s="204">
        <v>0</v>
      </c>
      <c r="AG278" s="204">
        <v>0</v>
      </c>
      <c r="AH278" s="204">
        <v>3.5436251942520176E-3</v>
      </c>
      <c r="AI278" s="206">
        <f t="shared" si="117"/>
        <v>1078.6794894225618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2.9526888578621464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2.9526888578621464</v>
      </c>
      <c r="J279" s="141"/>
      <c r="K279" s="161" t="s">
        <v>20</v>
      </c>
      <c r="L279" s="148">
        <v>2.9526888578621464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2.9526888578621464</v>
      </c>
      <c r="U279" s="207" t="s">
        <v>20</v>
      </c>
      <c r="V279" s="199">
        <v>2.9526888578621464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2.9526888578621464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0</v>
      </c>
      <c r="C281" s="148">
        <v>0</v>
      </c>
      <c r="D281" s="148">
        <v>0</v>
      </c>
      <c r="E281" s="148">
        <v>4.1366374118579605</v>
      </c>
      <c r="F281" s="315"/>
      <c r="G281" s="148">
        <v>0</v>
      </c>
      <c r="H281" s="160">
        <v>0</v>
      </c>
      <c r="I281" s="146">
        <f t="shared" si="115"/>
        <v>4.1366374118579605</v>
      </c>
      <c r="J281" s="141"/>
      <c r="K281" s="161" t="s">
        <v>18</v>
      </c>
      <c r="L281" s="148">
        <v>0</v>
      </c>
      <c r="M281" s="148">
        <v>0</v>
      </c>
      <c r="N281" s="148">
        <v>0</v>
      </c>
      <c r="O281" s="148">
        <v>4.1366374118579605</v>
      </c>
      <c r="P281" s="148">
        <v>28.569826213531428</v>
      </c>
      <c r="Q281" s="148">
        <v>0</v>
      </c>
      <c r="R281" s="149">
        <v>0</v>
      </c>
      <c r="S281" s="150">
        <f t="shared" si="116"/>
        <v>32.706463625389389</v>
      </c>
      <c r="U281" s="207" t="s">
        <v>18</v>
      </c>
      <c r="V281" s="199">
        <v>0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28.569826213531428</v>
      </c>
      <c r="AC281" s="200">
        <v>4.1366374118579605</v>
      </c>
      <c r="AD281" s="199">
        <v>0</v>
      </c>
      <c r="AE281" s="199">
        <v>0</v>
      </c>
      <c r="AF281" s="199">
        <v>0</v>
      </c>
      <c r="AG281" s="199">
        <v>0</v>
      </c>
      <c r="AH281" s="199">
        <v>4.1366374118579605</v>
      </c>
      <c r="AI281" s="202">
        <f t="shared" si="117"/>
        <v>32.706463625389389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111.29643170371234</v>
      </c>
      <c r="C288" s="187">
        <f t="shared" ref="C288:I288" si="119">SUM(C267:C283)</f>
        <v>1852.9734752249985</v>
      </c>
      <c r="D288" s="187">
        <f t="shared" si="119"/>
        <v>436.31557843586302</v>
      </c>
      <c r="E288" s="187">
        <f t="shared" si="119"/>
        <v>866.27387248175603</v>
      </c>
      <c r="F288" s="187">
        <f t="shared" si="119"/>
        <v>0</v>
      </c>
      <c r="G288" s="187">
        <f t="shared" si="119"/>
        <v>36.827589934841491</v>
      </c>
      <c r="H288" s="189">
        <f t="shared" si="119"/>
        <v>0</v>
      </c>
      <c r="I288" s="146">
        <f t="shared" si="119"/>
        <v>3303.6869477811715</v>
      </c>
      <c r="J288" s="141"/>
      <c r="K288" s="188" t="s">
        <v>22</v>
      </c>
      <c r="L288" s="187">
        <f>SUM(L267:L283)</f>
        <v>111.29643170371234</v>
      </c>
      <c r="M288" s="187">
        <f t="shared" ref="M288:S288" si="120">SUM(M267:M283)</f>
        <v>1852.9734752249985</v>
      </c>
      <c r="N288" s="187">
        <f t="shared" si="120"/>
        <v>436.31557843586302</v>
      </c>
      <c r="O288" s="187">
        <f t="shared" si="120"/>
        <v>866.27387248175603</v>
      </c>
      <c r="P288" s="187">
        <f t="shared" si="120"/>
        <v>479.35434794416966</v>
      </c>
      <c r="Q288" s="187">
        <f t="shared" si="120"/>
        <v>36.827589934841491</v>
      </c>
      <c r="R288" s="189">
        <f t="shared" si="120"/>
        <v>0</v>
      </c>
      <c r="S288" s="190">
        <f t="shared" si="120"/>
        <v>3783.0412957253407</v>
      </c>
      <c r="T288" s="133" t="str">
        <f>IF(ABS(S288-AI288)&gt;0.01,S288-AI288,"")</f>
        <v/>
      </c>
      <c r="U288" s="216" t="s">
        <v>59</v>
      </c>
      <c r="V288" s="217">
        <f>SUM(V267:V283)</f>
        <v>110.99834638188094</v>
      </c>
      <c r="W288" s="217">
        <f t="shared" ref="W288:AH288" si="121">SUM(W267:W283)</f>
        <v>0.29808532183141245</v>
      </c>
      <c r="X288" s="217">
        <f t="shared" si="121"/>
        <v>36.827589934841491</v>
      </c>
      <c r="Y288" s="217">
        <f t="shared" si="121"/>
        <v>1852.9734752249985</v>
      </c>
      <c r="Z288" s="217">
        <f t="shared" si="121"/>
        <v>436.31557843586302</v>
      </c>
      <c r="AA288" s="217">
        <f t="shared" si="121"/>
        <v>862.13070188101381</v>
      </c>
      <c r="AB288" s="217">
        <f t="shared" si="121"/>
        <v>479.35434794416966</v>
      </c>
      <c r="AC288" s="217">
        <f t="shared" si="121"/>
        <v>4.1431706007422955</v>
      </c>
      <c r="AD288" s="218">
        <f t="shared" si="121"/>
        <v>0</v>
      </c>
      <c r="AE288" s="218">
        <f t="shared" si="121"/>
        <v>0</v>
      </c>
      <c r="AF288" s="218">
        <f t="shared" si="121"/>
        <v>0</v>
      </c>
      <c r="AG288" s="218">
        <f t="shared" si="121"/>
        <v>0</v>
      </c>
      <c r="AH288" s="218">
        <f t="shared" si="121"/>
        <v>4.1431706007422955</v>
      </c>
      <c r="AI288" s="219">
        <f>SUM(V288:AC288)</f>
        <v>3783.0412957253411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3.3688552657345897E-2</v>
      </c>
      <c r="C289" s="125">
        <f t="shared" ref="C289:H289" si="122">IF($I288=0,"-",C288/$I288)</f>
        <v>0.56088046613178533</v>
      </c>
      <c r="D289" s="125">
        <f t="shared" si="122"/>
        <v>0.13206928662805115</v>
      </c>
      <c r="E289" s="125">
        <f t="shared" si="122"/>
        <v>0.26221427337828257</v>
      </c>
      <c r="F289" s="125">
        <f t="shared" si="122"/>
        <v>0</v>
      </c>
      <c r="G289" s="125">
        <f t="shared" si="122"/>
        <v>1.1147421204535045E-2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2.9419829973696587E-2</v>
      </c>
      <c r="M289" s="102">
        <f t="shared" si="123"/>
        <v>0.4898105334770656</v>
      </c>
      <c r="N289" s="102">
        <f t="shared" si="123"/>
        <v>0.11533460629385124</v>
      </c>
      <c r="O289" s="102">
        <f t="shared" si="123"/>
        <v>0.22898874338501271</v>
      </c>
      <c r="P289" s="102">
        <f t="shared" si="123"/>
        <v>0.12671137068628291</v>
      </c>
      <c r="Q289" s="102">
        <f t="shared" si="123"/>
        <v>9.7349161840910754E-3</v>
      </c>
      <c r="R289" s="103">
        <f t="shared" si="123"/>
        <v>0</v>
      </c>
      <c r="S289" s="104">
        <f>SUM(L289:R289)</f>
        <v>1.0000000000000002</v>
      </c>
      <c r="U289" s="77" t="s">
        <v>108</v>
      </c>
      <c r="V289" s="78">
        <f>+V288/$AI288</f>
        <v>2.9341034819605021E-2</v>
      </c>
      <c r="W289" s="78">
        <f t="shared" ref="W289:AH289" si="124">+W288/$AI288</f>
        <v>7.8795154091559845E-5</v>
      </c>
      <c r="X289" s="78">
        <f t="shared" si="124"/>
        <v>9.7349161840910737E-3</v>
      </c>
      <c r="Y289" s="78">
        <f t="shared" si="124"/>
        <v>0.48981053347706555</v>
      </c>
      <c r="Z289" s="78">
        <f t="shared" si="124"/>
        <v>0.11533460629385123</v>
      </c>
      <c r="AA289" s="78">
        <f t="shared" si="124"/>
        <v>0.22789354767424319</v>
      </c>
      <c r="AB289" s="78">
        <f t="shared" si="124"/>
        <v>0.12671137068628291</v>
      </c>
      <c r="AC289" s="78">
        <f t="shared" si="124"/>
        <v>1.0951957107695027E-3</v>
      </c>
      <c r="AD289" s="78">
        <f t="shared" si="124"/>
        <v>0</v>
      </c>
      <c r="AE289" s="78">
        <f t="shared" si="124"/>
        <v>0</v>
      </c>
      <c r="AF289" s="78">
        <f t="shared" si="124"/>
        <v>0</v>
      </c>
      <c r="AG289" s="78">
        <f t="shared" si="124"/>
        <v>0</v>
      </c>
      <c r="AH289" s="78">
        <f t="shared" si="124"/>
        <v>1.0951957107695027E-3</v>
      </c>
      <c r="AI289" s="79">
        <f>SUM(V289:AC289)</f>
        <v>1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31.429205297670123</v>
      </c>
      <c r="C297" s="148">
        <v>94.91278772292425</v>
      </c>
      <c r="D297" s="148">
        <v>12.539290223332211</v>
      </c>
      <c r="E297" s="148">
        <v>0</v>
      </c>
      <c r="F297" s="315"/>
      <c r="G297" s="148">
        <v>0</v>
      </c>
      <c r="H297" s="160">
        <v>0</v>
      </c>
      <c r="I297" s="146">
        <f t="shared" si="125"/>
        <v>138.88128324392659</v>
      </c>
      <c r="J297" s="141"/>
      <c r="K297" s="161" t="s">
        <v>13</v>
      </c>
      <c r="L297" s="148">
        <v>31.429205297670123</v>
      </c>
      <c r="M297" s="148">
        <v>94.91278772292425</v>
      </c>
      <c r="N297" s="148">
        <v>12.539290223332211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126"/>
        <v>138.88128324392659</v>
      </c>
      <c r="U297" s="207" t="s">
        <v>13</v>
      </c>
      <c r="V297" s="199">
        <v>28.675894160125104</v>
      </c>
      <c r="W297" s="199">
        <v>0</v>
      </c>
      <c r="X297" s="199">
        <v>0</v>
      </c>
      <c r="Y297" s="199">
        <v>94.91278772292425</v>
      </c>
      <c r="Z297" s="199">
        <v>12.539290223332211</v>
      </c>
      <c r="AA297" s="199">
        <v>0</v>
      </c>
      <c r="AB297" s="199">
        <v>0</v>
      </c>
      <c r="AC297" s="200">
        <v>2.7533111375450199</v>
      </c>
      <c r="AD297" s="201">
        <v>2.7533111375450199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138.88128324392659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1.2015920479972311</v>
      </c>
      <c r="C298" s="152">
        <v>3.3180325870832674</v>
      </c>
      <c r="D298" s="152">
        <v>10.909909617611216</v>
      </c>
      <c r="E298" s="152">
        <v>0</v>
      </c>
      <c r="F298" s="315"/>
      <c r="G298" s="152">
        <v>0</v>
      </c>
      <c r="H298" s="153">
        <v>0</v>
      </c>
      <c r="I298" s="154">
        <f t="shared" si="125"/>
        <v>15.429534252691715</v>
      </c>
      <c r="J298" s="141"/>
      <c r="K298" s="155" t="s">
        <v>12</v>
      </c>
      <c r="L298" s="156">
        <v>1.2015920479972311</v>
      </c>
      <c r="M298" s="156">
        <v>3.3180325870832674</v>
      </c>
      <c r="N298" s="156">
        <v>10.909909617611216</v>
      </c>
      <c r="O298" s="156">
        <v>0</v>
      </c>
      <c r="P298" s="156">
        <v>0</v>
      </c>
      <c r="Q298" s="156">
        <v>0</v>
      </c>
      <c r="R298" s="157">
        <v>0</v>
      </c>
      <c r="S298" s="158">
        <f t="shared" si="126"/>
        <v>15.429534252691715</v>
      </c>
      <c r="U298" s="203" t="s">
        <v>53</v>
      </c>
      <c r="V298" s="204">
        <v>1.2015920479972311</v>
      </c>
      <c r="W298" s="204">
        <v>0</v>
      </c>
      <c r="X298" s="204">
        <v>0</v>
      </c>
      <c r="Y298" s="204">
        <v>3.3180325870832674</v>
      </c>
      <c r="Z298" s="204">
        <v>10.909909617611216</v>
      </c>
      <c r="AA298" s="204">
        <v>0</v>
      </c>
      <c r="AB298" s="204">
        <v>0</v>
      </c>
      <c r="AC298" s="205">
        <v>0</v>
      </c>
      <c r="AD298" s="204">
        <v>0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15.429534252691715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0.30717253952285989</v>
      </c>
      <c r="F299" s="315"/>
      <c r="G299" s="148">
        <v>0</v>
      </c>
      <c r="H299" s="160">
        <v>0</v>
      </c>
      <c r="I299" s="146">
        <f t="shared" si="125"/>
        <v>0.30717253952285989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0.30717253952285989</v>
      </c>
      <c r="P299" s="148">
        <v>190.41119287052135</v>
      </c>
      <c r="Q299" s="148">
        <v>0</v>
      </c>
      <c r="R299" s="149">
        <v>0</v>
      </c>
      <c r="S299" s="150">
        <f t="shared" si="126"/>
        <v>190.71836541004421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0.30717253952285989</v>
      </c>
      <c r="AB299" s="199">
        <v>190.41119287052135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127"/>
        <v>190.71836541004421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0.80886143942354594</v>
      </c>
      <c r="Q300" s="156">
        <v>0</v>
      </c>
      <c r="R300" s="157">
        <v>0</v>
      </c>
      <c r="S300" s="158">
        <f t="shared" si="126"/>
        <v>0.80886143942354594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0.80886143942354594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0.80886143942354594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8.7577000844792349E-2</v>
      </c>
      <c r="C302" s="152">
        <v>2.539733024498982</v>
      </c>
      <c r="D302" s="152">
        <v>17.077515164734528</v>
      </c>
      <c r="E302" s="152">
        <v>6.5682750633594322</v>
      </c>
      <c r="F302" s="315"/>
      <c r="G302" s="152">
        <v>0</v>
      </c>
      <c r="H302" s="153">
        <v>0</v>
      </c>
      <c r="I302" s="154">
        <f t="shared" si="125"/>
        <v>26.273100253437736</v>
      </c>
      <c r="J302" s="141"/>
      <c r="K302" s="155" t="s">
        <v>14</v>
      </c>
      <c r="L302" s="156">
        <v>8.7577000844792349E-2</v>
      </c>
      <c r="M302" s="156">
        <v>2.539733024498982</v>
      </c>
      <c r="N302" s="156">
        <v>17.077515164734528</v>
      </c>
      <c r="O302" s="156">
        <v>6.5682750633594322</v>
      </c>
      <c r="P302" s="156">
        <v>0</v>
      </c>
      <c r="Q302" s="156">
        <v>0</v>
      </c>
      <c r="R302" s="157">
        <v>0</v>
      </c>
      <c r="S302" s="158">
        <f t="shared" si="126"/>
        <v>26.273100253437736</v>
      </c>
      <c r="U302" s="203" t="s">
        <v>14</v>
      </c>
      <c r="V302" s="204">
        <v>8.7577000844792349E-2</v>
      </c>
      <c r="W302" s="204">
        <v>0</v>
      </c>
      <c r="X302" s="204">
        <v>0</v>
      </c>
      <c r="Y302" s="204">
        <v>2.539733024498982</v>
      </c>
      <c r="Z302" s="204">
        <v>17.077515164734528</v>
      </c>
      <c r="AA302" s="204">
        <v>1.2260780118270949</v>
      </c>
      <c r="AB302" s="204">
        <v>0</v>
      </c>
      <c r="AC302" s="205">
        <v>5.3421970515323371</v>
      </c>
      <c r="AD302" s="204">
        <v>0</v>
      </c>
      <c r="AE302" s="204">
        <v>0</v>
      </c>
      <c r="AF302" s="204">
        <v>0</v>
      </c>
      <c r="AG302" s="204">
        <v>0</v>
      </c>
      <c r="AH302" s="204">
        <v>5.3421970515323371</v>
      </c>
      <c r="AI302" s="206">
        <f t="shared" si="127"/>
        <v>26.273100253437736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60.440775350550588</v>
      </c>
      <c r="C303" s="148">
        <v>658.52012371799924</v>
      </c>
      <c r="D303" s="148">
        <v>265.63836954471805</v>
      </c>
      <c r="E303" s="148">
        <v>2.4086001605195131</v>
      </c>
      <c r="F303" s="315"/>
      <c r="G303" s="148">
        <v>0</v>
      </c>
      <c r="H303" s="160">
        <v>0</v>
      </c>
      <c r="I303" s="146">
        <f t="shared" si="125"/>
        <v>987.00786877378744</v>
      </c>
      <c r="J303" s="141"/>
      <c r="K303" s="161" t="s">
        <v>136</v>
      </c>
      <c r="L303" s="148">
        <v>60.440775350550588</v>
      </c>
      <c r="M303" s="148">
        <v>658.52012371799924</v>
      </c>
      <c r="N303" s="148">
        <v>265.63836954471805</v>
      </c>
      <c r="O303" s="148">
        <v>2.4086001605195131</v>
      </c>
      <c r="P303" s="148">
        <v>0.88403439406049389</v>
      </c>
      <c r="Q303" s="148">
        <v>0</v>
      </c>
      <c r="R303" s="149">
        <v>0</v>
      </c>
      <c r="S303" s="150">
        <f t="shared" si="126"/>
        <v>987.89190316784789</v>
      </c>
      <c r="U303" s="207" t="s">
        <v>136</v>
      </c>
      <c r="V303" s="199">
        <v>59.519553103963204</v>
      </c>
      <c r="W303" s="199">
        <v>0.28841221496038166</v>
      </c>
      <c r="X303" s="199">
        <v>0</v>
      </c>
      <c r="Y303" s="199">
        <v>658.52012371799924</v>
      </c>
      <c r="Z303" s="199">
        <v>265.63836954471805</v>
      </c>
      <c r="AA303" s="199">
        <v>0.12142067883658808</v>
      </c>
      <c r="AB303" s="199">
        <v>0.88403439406049389</v>
      </c>
      <c r="AC303" s="200">
        <v>2.9199895133099303</v>
      </c>
      <c r="AD303" s="199">
        <v>0.63281003162700533</v>
      </c>
      <c r="AE303" s="199">
        <v>0</v>
      </c>
      <c r="AF303" s="199">
        <v>0</v>
      </c>
      <c r="AG303" s="199">
        <v>0</v>
      </c>
      <c r="AH303" s="199">
        <v>2.2871794816829252</v>
      </c>
      <c r="AI303" s="202">
        <f t="shared" si="127"/>
        <v>987.89190316784777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52.378368632140692</v>
      </c>
      <c r="C304" s="152">
        <v>31.271393130443272</v>
      </c>
      <c r="D304" s="152">
        <v>66.713872356903551</v>
      </c>
      <c r="E304" s="152">
        <v>603.54389610860119</v>
      </c>
      <c r="F304" s="315"/>
      <c r="G304" s="152">
        <v>58.365309427301369</v>
      </c>
      <c r="H304" s="153">
        <v>0</v>
      </c>
      <c r="I304" s="154">
        <f t="shared" si="125"/>
        <v>812.27283965539004</v>
      </c>
      <c r="J304" s="141"/>
      <c r="K304" s="155" t="s">
        <v>21</v>
      </c>
      <c r="L304" s="156">
        <v>52.378368632140692</v>
      </c>
      <c r="M304" s="156">
        <v>31.271393130443272</v>
      </c>
      <c r="N304" s="156">
        <v>66.713872356903551</v>
      </c>
      <c r="O304" s="156">
        <v>603.54389610860119</v>
      </c>
      <c r="P304" s="156">
        <v>11.951949019357761</v>
      </c>
      <c r="Q304" s="156">
        <v>58.365309427301369</v>
      </c>
      <c r="R304" s="157">
        <v>0</v>
      </c>
      <c r="S304" s="158">
        <f t="shared" si="126"/>
        <v>824.22478867474786</v>
      </c>
      <c r="U304" s="203" t="s">
        <v>21</v>
      </c>
      <c r="V304" s="204">
        <v>5.0388674999896823</v>
      </c>
      <c r="W304" s="204">
        <v>46.465111565759514</v>
      </c>
      <c r="X304" s="204">
        <v>58.365309427301369</v>
      </c>
      <c r="Y304" s="204">
        <v>31.271393130443272</v>
      </c>
      <c r="Z304" s="204">
        <v>49.866560282257723</v>
      </c>
      <c r="AA304" s="204">
        <v>561.90907172469986</v>
      </c>
      <c r="AB304" s="204">
        <v>11.951949019357761</v>
      </c>
      <c r="AC304" s="205">
        <v>59.356526024938688</v>
      </c>
      <c r="AD304" s="204">
        <v>0.87438956639149434</v>
      </c>
      <c r="AE304" s="204">
        <v>33.495105788319854</v>
      </c>
      <c r="AF304" s="204">
        <v>0</v>
      </c>
      <c r="AG304" s="204">
        <v>16.847312074645824</v>
      </c>
      <c r="AH304" s="204">
        <v>8.1397185955815115</v>
      </c>
      <c r="AI304" s="206">
        <f t="shared" si="127"/>
        <v>824.22478867474797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8.0367731348739735</v>
      </c>
      <c r="C305" s="148">
        <v>0</v>
      </c>
      <c r="D305" s="148">
        <v>431.14005206121897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439.17682519609292</v>
      </c>
      <c r="J305" s="141"/>
      <c r="K305" s="161" t="s">
        <v>20</v>
      </c>
      <c r="L305" s="148">
        <v>8.0367731348739735</v>
      </c>
      <c r="M305" s="148">
        <v>0</v>
      </c>
      <c r="N305" s="148">
        <v>431.14005206121897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439.17682519609292</v>
      </c>
      <c r="U305" s="207" t="s">
        <v>20</v>
      </c>
      <c r="V305" s="199">
        <v>7.8324796205306795</v>
      </c>
      <c r="W305" s="199">
        <v>0</v>
      </c>
      <c r="X305" s="199">
        <v>0</v>
      </c>
      <c r="Y305" s="199">
        <v>0</v>
      </c>
      <c r="Z305" s="199">
        <v>379.30956914009431</v>
      </c>
      <c r="AA305" s="199">
        <v>0</v>
      </c>
      <c r="AB305" s="199">
        <v>0</v>
      </c>
      <c r="AC305" s="200">
        <v>52.034776435468089</v>
      </c>
      <c r="AD305" s="199">
        <v>0.20429351434329412</v>
      </c>
      <c r="AE305" s="199">
        <v>0</v>
      </c>
      <c r="AF305" s="199">
        <v>0</v>
      </c>
      <c r="AG305" s="199">
        <v>51.830482921124684</v>
      </c>
      <c r="AH305" s="199">
        <v>0</v>
      </c>
      <c r="AI305" s="202">
        <f t="shared" si="127"/>
        <v>439.17682519609309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0</v>
      </c>
      <c r="C306" s="152">
        <v>1.5314185112110482E-2</v>
      </c>
      <c r="D306" s="152">
        <v>0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1.5314185112110482E-2</v>
      </c>
      <c r="J306" s="141"/>
      <c r="K306" s="155" t="s">
        <v>56</v>
      </c>
      <c r="L306" s="156">
        <v>0</v>
      </c>
      <c r="M306" s="156">
        <v>1.5314185112110482E-2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1.5314185112110482E-2</v>
      </c>
      <c r="U306" s="203" t="s">
        <v>56</v>
      </c>
      <c r="V306" s="204">
        <v>0</v>
      </c>
      <c r="W306" s="204">
        <v>0</v>
      </c>
      <c r="X306" s="204">
        <v>0</v>
      </c>
      <c r="Y306" s="204">
        <v>1.5314185112110482E-2</v>
      </c>
      <c r="Z306" s="204">
        <v>0</v>
      </c>
      <c r="AA306" s="204">
        <v>0</v>
      </c>
      <c r="AB306" s="204">
        <v>0</v>
      </c>
      <c r="AC306" s="205">
        <v>0</v>
      </c>
      <c r="AD306" s="204">
        <v>0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1.5314185112110482E-2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44.502791723953102</v>
      </c>
      <c r="C307" s="148">
        <v>22.446431517973551</v>
      </c>
      <c r="D307" s="148">
        <v>1.1155356043883942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68.064758846315058</v>
      </c>
      <c r="J307" s="141"/>
      <c r="K307" s="161" t="s">
        <v>18</v>
      </c>
      <c r="L307" s="148">
        <v>44.502791723953102</v>
      </c>
      <c r="M307" s="148">
        <v>22.446431517973551</v>
      </c>
      <c r="N307" s="148">
        <v>1.1155356043883942</v>
      </c>
      <c r="O307" s="148">
        <v>0</v>
      </c>
      <c r="P307" s="148">
        <v>11.761481340259072</v>
      </c>
      <c r="Q307" s="148">
        <v>0</v>
      </c>
      <c r="R307" s="149">
        <v>0</v>
      </c>
      <c r="S307" s="150">
        <f t="shared" si="126"/>
        <v>79.826240186574125</v>
      </c>
      <c r="U307" s="207" t="s">
        <v>18</v>
      </c>
      <c r="V307" s="199">
        <v>44.502791723953102</v>
      </c>
      <c r="W307" s="199">
        <v>0</v>
      </c>
      <c r="X307" s="199">
        <v>0</v>
      </c>
      <c r="Y307" s="199">
        <v>22.446431517973551</v>
      </c>
      <c r="Z307" s="199">
        <v>1.1155356043883942</v>
      </c>
      <c r="AA307" s="199">
        <v>0</v>
      </c>
      <c r="AB307" s="199">
        <v>11.761481340259072</v>
      </c>
      <c r="AC307" s="200">
        <v>0</v>
      </c>
      <c r="AD307" s="199">
        <v>0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79.826240186574125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5.9641006747643407E-4</v>
      </c>
      <c r="C308" s="152">
        <v>3.0081882995745227E-4</v>
      </c>
      <c r="D308" s="152">
        <v>1.494999840038233E-5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9.1217889583426867E-4</v>
      </c>
      <c r="J308" s="141"/>
      <c r="K308" s="155" t="s">
        <v>17</v>
      </c>
      <c r="L308" s="156">
        <v>5.9641006747643407E-4</v>
      </c>
      <c r="M308" s="156">
        <v>3.0081882995745227E-4</v>
      </c>
      <c r="N308" s="156">
        <v>1.494999840038233E-5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9.1217889583426867E-4</v>
      </c>
      <c r="U308" s="203" t="s">
        <v>57</v>
      </c>
      <c r="V308" s="204">
        <v>5.9641006747643407E-4</v>
      </c>
      <c r="W308" s="204">
        <v>0</v>
      </c>
      <c r="X308" s="204">
        <v>0</v>
      </c>
      <c r="Y308" s="204">
        <v>3.0081882995745227E-4</v>
      </c>
      <c r="Z308" s="204">
        <v>1.494999840038233E-5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9.1217889583426867E-4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0.39209323531118817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0.39209323531118817</v>
      </c>
      <c r="J309" s="141"/>
      <c r="K309" s="163" t="s">
        <v>60</v>
      </c>
      <c r="L309" s="148">
        <v>0.39209323531118817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0.39209323531118817</v>
      </c>
      <c r="U309" s="208" t="s">
        <v>58</v>
      </c>
      <c r="V309" s="199">
        <v>0.33344743622137585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5.8645799089812316E-2</v>
      </c>
      <c r="AD309" s="201">
        <v>5.8645799089812316E-2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0.39209323531118817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0.39209323531118817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0.39209323531118817</v>
      </c>
      <c r="J310" s="141"/>
      <c r="K310" s="168" t="s">
        <v>19</v>
      </c>
      <c r="L310" s="169">
        <v>0.39209323531118817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0.39209323531118817</v>
      </c>
      <c r="U310" s="209" t="s">
        <v>62</v>
      </c>
      <c r="V310" s="210">
        <v>0.33344743622137585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5.8645799089812316E-2</v>
      </c>
      <c r="AD310" s="210">
        <v>5.8645799089812316E-2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0.39209323531118817</v>
      </c>
      <c r="AJ310" s="133" t="str">
        <f t="shared" si="128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198.46977283340917</v>
      </c>
      <c r="C314" s="187">
        <f t="shared" ref="C314:I314" si="129">SUM(C293:C309)</f>
        <v>813.02411670486458</v>
      </c>
      <c r="D314" s="187">
        <f t="shared" si="129"/>
        <v>805.13455952290531</v>
      </c>
      <c r="E314" s="187">
        <f t="shared" si="129"/>
        <v>612.82794387200295</v>
      </c>
      <c r="F314" s="187">
        <f t="shared" si="129"/>
        <v>0</v>
      </c>
      <c r="G314" s="187">
        <f t="shared" si="129"/>
        <v>58.365309427301369</v>
      </c>
      <c r="H314" s="189">
        <f t="shared" si="129"/>
        <v>0</v>
      </c>
      <c r="I314" s="146">
        <f t="shared" si="129"/>
        <v>2487.8217023604834</v>
      </c>
      <c r="J314" s="141"/>
      <c r="K314" s="188" t="s">
        <v>22</v>
      </c>
      <c r="L314" s="187">
        <f>SUM(L293:L309)</f>
        <v>198.46977283340917</v>
      </c>
      <c r="M314" s="187">
        <f t="shared" ref="M314:S314" si="130">SUM(M293:M309)</f>
        <v>813.02411670486458</v>
      </c>
      <c r="N314" s="187">
        <f t="shared" si="130"/>
        <v>805.13455952290531</v>
      </c>
      <c r="O314" s="187">
        <f t="shared" si="130"/>
        <v>612.82794387200295</v>
      </c>
      <c r="P314" s="187">
        <f t="shared" si="130"/>
        <v>215.81751906362223</v>
      </c>
      <c r="Q314" s="187">
        <f t="shared" si="130"/>
        <v>58.365309427301369</v>
      </c>
      <c r="R314" s="189">
        <f t="shared" si="130"/>
        <v>0</v>
      </c>
      <c r="S314" s="190">
        <f t="shared" si="130"/>
        <v>2703.6392214241055</v>
      </c>
      <c r="T314" s="133" t="str">
        <f>IF(ABS(S314-AI314)&gt;0.01,S314-AI314,"")</f>
        <v/>
      </c>
      <c r="U314" s="216" t="s">
        <v>59</v>
      </c>
      <c r="V314" s="217">
        <f>SUM(V293:V309)</f>
        <v>147.19279900369264</v>
      </c>
      <c r="W314" s="217">
        <f t="shared" ref="W314:AH314" si="131">SUM(W293:W309)</f>
        <v>46.753523780719895</v>
      </c>
      <c r="X314" s="217">
        <f t="shared" si="131"/>
        <v>58.365309427301369</v>
      </c>
      <c r="Y314" s="217">
        <f t="shared" si="131"/>
        <v>813.02411670486458</v>
      </c>
      <c r="Z314" s="217">
        <f t="shared" si="131"/>
        <v>736.45676452713474</v>
      </c>
      <c r="AA314" s="217">
        <f t="shared" si="131"/>
        <v>563.56374295488638</v>
      </c>
      <c r="AB314" s="217">
        <f t="shared" si="131"/>
        <v>215.81751906362223</v>
      </c>
      <c r="AC314" s="217">
        <f t="shared" si="131"/>
        <v>122.46544596188389</v>
      </c>
      <c r="AD314" s="218">
        <f t="shared" si="131"/>
        <v>4.5234500489966258</v>
      </c>
      <c r="AE314" s="218">
        <f t="shared" si="131"/>
        <v>33.495105788319854</v>
      </c>
      <c r="AF314" s="218">
        <f t="shared" si="131"/>
        <v>0</v>
      </c>
      <c r="AG314" s="218">
        <f t="shared" si="131"/>
        <v>68.677794995770512</v>
      </c>
      <c r="AH314" s="218">
        <f t="shared" si="131"/>
        <v>15.769095128796774</v>
      </c>
      <c r="AI314" s="219">
        <f>SUM(V314:AC314)</f>
        <v>2703.6392214241055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7.9776526044892201E-2</v>
      </c>
      <c r="C315" s="125">
        <f t="shared" ref="C315:H315" si="132">IF($I314=0,"-",C314/$I314)</f>
        <v>0.32680160155104959</v>
      </c>
      <c r="D315" s="125">
        <f t="shared" si="132"/>
        <v>0.32363033040469952</v>
      </c>
      <c r="E315" s="125">
        <f t="shared" si="132"/>
        <v>0.24633113510125842</v>
      </c>
      <c r="F315" s="125">
        <f t="shared" si="132"/>
        <v>0</v>
      </c>
      <c r="G315" s="125">
        <f t="shared" si="132"/>
        <v>2.346040689810024E-2</v>
      </c>
      <c r="H315" s="126">
        <f t="shared" si="132"/>
        <v>0</v>
      </c>
      <c r="I315" s="127">
        <f>SUM(B315:H315)</f>
        <v>1</v>
      </c>
      <c r="J315" s="133"/>
      <c r="K315" s="49" t="s">
        <v>108</v>
      </c>
      <c r="L315" s="102">
        <f t="shared" ref="L315:R315" si="133">IF($S314=0,"-",L314/$S314)</f>
        <v>7.340837906947803E-2</v>
      </c>
      <c r="M315" s="102">
        <f t="shared" si="133"/>
        <v>0.30071472194304649</v>
      </c>
      <c r="N315" s="102">
        <f t="shared" si="133"/>
        <v>0.2977965969508356</v>
      </c>
      <c r="O315" s="102">
        <f t="shared" si="133"/>
        <v>0.22666779613783089</v>
      </c>
      <c r="P315" s="102">
        <f t="shared" si="133"/>
        <v>7.982482180072209E-2</v>
      </c>
      <c r="Q315" s="102">
        <f t="shared" si="133"/>
        <v>2.1587684098086958E-2</v>
      </c>
      <c r="R315" s="103">
        <f t="shared" si="133"/>
        <v>0</v>
      </c>
      <c r="S315" s="104">
        <f>SUM(L315:R315)</f>
        <v>1</v>
      </c>
      <c r="U315" s="77" t="s">
        <v>108</v>
      </c>
      <c r="V315" s="78">
        <f>+V314/$AI314</f>
        <v>5.4442470665949587E-2</v>
      </c>
      <c r="W315" s="78">
        <f t="shared" ref="W315:AH315" si="134">+W314/$AI314</f>
        <v>1.7292811633385429E-2</v>
      </c>
      <c r="X315" s="78">
        <f t="shared" si="134"/>
        <v>2.1587684098086958E-2</v>
      </c>
      <c r="Y315" s="78">
        <f t="shared" si="134"/>
        <v>0.30071472194304649</v>
      </c>
      <c r="Z315" s="78">
        <f t="shared" si="134"/>
        <v>0.27239461489215122</v>
      </c>
      <c r="AA315" s="78">
        <f t="shared" si="134"/>
        <v>0.20844635574491954</v>
      </c>
      <c r="AB315" s="78">
        <f t="shared" si="134"/>
        <v>7.982482180072209E-2</v>
      </c>
      <c r="AC315" s="78">
        <f t="shared" si="134"/>
        <v>4.5296519221738787E-2</v>
      </c>
      <c r="AD315" s="78">
        <f t="shared" si="134"/>
        <v>1.6730967701430073E-3</v>
      </c>
      <c r="AE315" s="78">
        <f t="shared" si="134"/>
        <v>1.238889624136935E-2</v>
      </c>
      <c r="AF315" s="78">
        <f t="shared" si="134"/>
        <v>0</v>
      </c>
      <c r="AG315" s="78">
        <f t="shared" si="134"/>
        <v>2.5401982058684373E-2</v>
      </c>
      <c r="AH315" s="78">
        <f t="shared" si="134"/>
        <v>5.8325441515420153E-3</v>
      </c>
      <c r="AI315" s="79">
        <f>SUM(V315:AC315)</f>
        <v>1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2513.9180396400043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2513.9180396400043</v>
      </c>
      <c r="J319" s="141"/>
      <c r="K319" s="195" t="s">
        <v>7</v>
      </c>
      <c r="L319" s="144">
        <v>0</v>
      </c>
      <c r="M319" s="144">
        <v>2513.9180396400043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2513.9180396400043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2513.9180396400043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2513.9180396400043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21.641967497744623</v>
      </c>
      <c r="C323" s="148">
        <v>127.87867696301515</v>
      </c>
      <c r="D323" s="148">
        <v>1.4611137895188258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150.9817582502786</v>
      </c>
      <c r="J323" s="141"/>
      <c r="K323" s="161" t="s">
        <v>13</v>
      </c>
      <c r="L323" s="148">
        <v>21.641967497744623</v>
      </c>
      <c r="M323" s="148">
        <v>127.87867696301515</v>
      </c>
      <c r="N323" s="148">
        <v>1.4611137895188258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150.9817582502786</v>
      </c>
      <c r="U323" s="207" t="s">
        <v>13</v>
      </c>
      <c r="V323" s="199">
        <v>21.641967497744623</v>
      </c>
      <c r="W323" s="199">
        <v>0</v>
      </c>
      <c r="X323" s="199">
        <v>0</v>
      </c>
      <c r="Y323" s="199">
        <v>127.87867696301515</v>
      </c>
      <c r="Z323" s="199">
        <v>1.4611137895188258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150.9817582502786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0.21872983250919284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0.21872983250919284</v>
      </c>
      <c r="J324" s="141"/>
      <c r="K324" s="155" t="s">
        <v>12</v>
      </c>
      <c r="L324" s="156">
        <v>0.21872983250919284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0.21872983250919284</v>
      </c>
      <c r="U324" s="203" t="s">
        <v>53</v>
      </c>
      <c r="V324" s="204">
        <v>0.21872983250919284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0.21872983250919284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3.1246319541772975E-2</v>
      </c>
      <c r="F325" s="315"/>
      <c r="G325" s="148">
        <v>0</v>
      </c>
      <c r="H325" s="160">
        <v>0</v>
      </c>
      <c r="I325" s="146">
        <f t="shared" si="135"/>
        <v>3.1246319541772975E-2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3.1246319541772975E-2</v>
      </c>
      <c r="P325" s="148">
        <v>22.796967688109099</v>
      </c>
      <c r="Q325" s="148">
        <v>0</v>
      </c>
      <c r="R325" s="149">
        <v>0</v>
      </c>
      <c r="S325" s="150">
        <f t="shared" si="136"/>
        <v>22.828214007650871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3.1246319541772975E-2</v>
      </c>
      <c r="AB325" s="199">
        <v>22.796967688109099</v>
      </c>
      <c r="AC325" s="200">
        <v>0</v>
      </c>
      <c r="AD325" s="199">
        <v>0</v>
      </c>
      <c r="AE325" s="199">
        <v>0</v>
      </c>
      <c r="AF325" s="199">
        <v>0</v>
      </c>
      <c r="AG325" s="199">
        <v>0</v>
      </c>
      <c r="AH325" s="199">
        <v>0</v>
      </c>
      <c r="AI325" s="202">
        <f t="shared" si="137"/>
        <v>22.828214007650871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1.1436975009947601</v>
      </c>
      <c r="Q326" s="156">
        <v>0</v>
      </c>
      <c r="R326" s="157">
        <v>0</v>
      </c>
      <c r="S326" s="158">
        <f t="shared" si="136"/>
        <v>1.1436975009947601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1.1436975009947601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1.1436975009947601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6.2891963343801611E-3</v>
      </c>
      <c r="C328" s="152">
        <v>0</v>
      </c>
      <c r="D328" s="152">
        <v>6.9551112403733531E-2</v>
      </c>
      <c r="E328" s="152">
        <v>0</v>
      </c>
      <c r="F328" s="315"/>
      <c r="G328" s="152">
        <v>0</v>
      </c>
      <c r="H328" s="153">
        <v>0</v>
      </c>
      <c r="I328" s="154">
        <f t="shared" si="135"/>
        <v>7.584030873811369E-2</v>
      </c>
      <c r="J328" s="141"/>
      <c r="K328" s="155" t="s">
        <v>14</v>
      </c>
      <c r="L328" s="156">
        <v>6.2891963343801611E-3</v>
      </c>
      <c r="M328" s="156">
        <v>0</v>
      </c>
      <c r="N328" s="156">
        <v>6.9551112403733531E-2</v>
      </c>
      <c r="O328" s="156">
        <v>0</v>
      </c>
      <c r="P328" s="156">
        <v>0</v>
      </c>
      <c r="Q328" s="156">
        <v>0</v>
      </c>
      <c r="R328" s="157">
        <v>0</v>
      </c>
      <c r="S328" s="158">
        <f t="shared" si="136"/>
        <v>7.584030873811369E-2</v>
      </c>
      <c r="U328" s="203" t="s">
        <v>14</v>
      </c>
      <c r="V328" s="204">
        <v>6.2891963343801611E-3</v>
      </c>
      <c r="W328" s="204">
        <v>0</v>
      </c>
      <c r="X328" s="204">
        <v>0</v>
      </c>
      <c r="Y328" s="204">
        <v>0</v>
      </c>
      <c r="Z328" s="204">
        <v>6.9551112403733531E-2</v>
      </c>
      <c r="AA328" s="204">
        <v>0</v>
      </c>
      <c r="AB328" s="204">
        <v>0</v>
      </c>
      <c r="AC328" s="205">
        <v>0</v>
      </c>
      <c r="AD328" s="204">
        <v>0</v>
      </c>
      <c r="AE328" s="204">
        <v>0</v>
      </c>
      <c r="AF328" s="204">
        <v>0</v>
      </c>
      <c r="AG328" s="204">
        <v>0</v>
      </c>
      <c r="AH328" s="204">
        <v>0</v>
      </c>
      <c r="AI328" s="206">
        <f t="shared" si="137"/>
        <v>7.584030873811369E-2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411.46952902502358</v>
      </c>
      <c r="C329" s="148">
        <v>5115.9144829571133</v>
      </c>
      <c r="D329" s="148">
        <v>702.90455604345527</v>
      </c>
      <c r="E329" s="148">
        <v>367.16301510015933</v>
      </c>
      <c r="F329" s="315"/>
      <c r="G329" s="148">
        <v>0</v>
      </c>
      <c r="H329" s="160">
        <v>0</v>
      </c>
      <c r="I329" s="146">
        <f t="shared" si="135"/>
        <v>6597.4515831257513</v>
      </c>
      <c r="J329" s="141"/>
      <c r="K329" s="161" t="s">
        <v>136</v>
      </c>
      <c r="L329" s="148">
        <v>411.46952902502358</v>
      </c>
      <c r="M329" s="148">
        <v>5115.9144829571133</v>
      </c>
      <c r="N329" s="148">
        <v>702.90455604345527</v>
      </c>
      <c r="O329" s="148">
        <v>367.16301510015933</v>
      </c>
      <c r="P329" s="148">
        <v>3.2182578998384469E-2</v>
      </c>
      <c r="Q329" s="148">
        <v>0</v>
      </c>
      <c r="R329" s="149">
        <v>0</v>
      </c>
      <c r="S329" s="150">
        <f t="shared" si="136"/>
        <v>6597.4837657047501</v>
      </c>
      <c r="U329" s="207" t="s">
        <v>136</v>
      </c>
      <c r="V329" s="199">
        <v>411.46952902502358</v>
      </c>
      <c r="W329" s="199">
        <v>0</v>
      </c>
      <c r="X329" s="199">
        <v>0</v>
      </c>
      <c r="Y329" s="199">
        <v>5115.9144829571133</v>
      </c>
      <c r="Z329" s="199">
        <v>682.77804941370641</v>
      </c>
      <c r="AA329" s="199">
        <v>17.015316737044238</v>
      </c>
      <c r="AB329" s="199">
        <v>3.2182578998384469E-2</v>
      </c>
      <c r="AC329" s="200">
        <v>370.27420499286387</v>
      </c>
      <c r="AD329" s="199">
        <v>0</v>
      </c>
      <c r="AE329" s="199">
        <v>0</v>
      </c>
      <c r="AF329" s="199">
        <v>0</v>
      </c>
      <c r="AG329" s="199">
        <v>20.126506629748825</v>
      </c>
      <c r="AH329" s="199">
        <v>350.14769836311507</v>
      </c>
      <c r="AI329" s="202">
        <f t="shared" si="137"/>
        <v>6597.483765704751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95.990539684946796</v>
      </c>
      <c r="C330" s="152">
        <v>633.33663054921419</v>
      </c>
      <c r="D330" s="152">
        <v>4.2132510976584694</v>
      </c>
      <c r="E330" s="152">
        <v>3243.810248599073</v>
      </c>
      <c r="F330" s="315"/>
      <c r="G330" s="152">
        <v>147.02609850626072</v>
      </c>
      <c r="H330" s="153">
        <v>0</v>
      </c>
      <c r="I330" s="154">
        <f t="shared" si="135"/>
        <v>4124.3767684371533</v>
      </c>
      <c r="J330" s="141"/>
      <c r="K330" s="155" t="s">
        <v>21</v>
      </c>
      <c r="L330" s="156">
        <v>95.990539684946796</v>
      </c>
      <c r="M330" s="156">
        <v>633.33663054921419</v>
      </c>
      <c r="N330" s="156">
        <v>4.2132510976584694</v>
      </c>
      <c r="O330" s="156">
        <v>3243.810248599073</v>
      </c>
      <c r="P330" s="156">
        <v>3.8025247031240643</v>
      </c>
      <c r="Q330" s="156">
        <v>147.02609850626072</v>
      </c>
      <c r="R330" s="157">
        <v>0</v>
      </c>
      <c r="S330" s="158">
        <f t="shared" si="136"/>
        <v>4128.1792931402779</v>
      </c>
      <c r="U330" s="203" t="s">
        <v>21</v>
      </c>
      <c r="V330" s="204">
        <v>35.163353138671461</v>
      </c>
      <c r="W330" s="204">
        <v>60.827186546275335</v>
      </c>
      <c r="X330" s="204">
        <v>147.02609850626072</v>
      </c>
      <c r="Y330" s="204">
        <v>633.33663054921419</v>
      </c>
      <c r="Z330" s="204">
        <v>0.54192859856758469</v>
      </c>
      <c r="AA330" s="204">
        <v>3239.8458013204304</v>
      </c>
      <c r="AB330" s="204">
        <v>3.8025247031240643</v>
      </c>
      <c r="AC330" s="205">
        <v>7.6357697777336275</v>
      </c>
      <c r="AD330" s="204">
        <v>0</v>
      </c>
      <c r="AE330" s="204">
        <v>0</v>
      </c>
      <c r="AF330" s="204">
        <v>0</v>
      </c>
      <c r="AG330" s="204">
        <v>3.6713224990908846</v>
      </c>
      <c r="AH330" s="204">
        <v>3.9644472786427429</v>
      </c>
      <c r="AI330" s="206">
        <f t="shared" si="137"/>
        <v>4128.179293140277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24.446918229125007</v>
      </c>
      <c r="C331" s="148">
        <v>285.80847297846026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310.25539120758526</v>
      </c>
      <c r="J331" s="141"/>
      <c r="K331" s="161" t="s">
        <v>20</v>
      </c>
      <c r="L331" s="148">
        <v>24.446918229125007</v>
      </c>
      <c r="M331" s="148">
        <v>285.80847297846026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310.25539120758526</v>
      </c>
      <c r="U331" s="207" t="s">
        <v>20</v>
      </c>
      <c r="V331" s="199">
        <v>24.446918229125007</v>
      </c>
      <c r="W331" s="199">
        <v>0</v>
      </c>
      <c r="X331" s="199">
        <v>0</v>
      </c>
      <c r="Y331" s="199">
        <v>285.80847297846026</v>
      </c>
      <c r="Z331" s="199">
        <v>0</v>
      </c>
      <c r="AA331" s="199">
        <v>0</v>
      </c>
      <c r="AB331" s="199">
        <v>0</v>
      </c>
      <c r="AC331" s="200">
        <v>0</v>
      </c>
      <c r="AD331" s="199">
        <v>0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310.25539120758526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1.1655746987642694</v>
      </c>
      <c r="C333" s="148">
        <v>7178.8107426970209</v>
      </c>
      <c r="D333" s="148">
        <v>0</v>
      </c>
      <c r="E333" s="148">
        <v>0</v>
      </c>
      <c r="F333" s="315"/>
      <c r="G333" s="148">
        <v>0</v>
      </c>
      <c r="H333" s="160">
        <v>0</v>
      </c>
      <c r="I333" s="146">
        <f t="shared" si="135"/>
        <v>7179.9763173957854</v>
      </c>
      <c r="J333" s="141"/>
      <c r="K333" s="161" t="s">
        <v>18</v>
      </c>
      <c r="L333" s="148">
        <v>1.1655746987642694</v>
      </c>
      <c r="M333" s="148">
        <v>7178.8107426970209</v>
      </c>
      <c r="N333" s="148">
        <v>0</v>
      </c>
      <c r="O333" s="148">
        <v>0</v>
      </c>
      <c r="P333" s="148">
        <v>1.3210458190735939</v>
      </c>
      <c r="Q333" s="148">
        <v>0</v>
      </c>
      <c r="R333" s="149">
        <v>0</v>
      </c>
      <c r="S333" s="150">
        <f t="shared" si="136"/>
        <v>7181.2973632148587</v>
      </c>
      <c r="U333" s="207" t="s">
        <v>18</v>
      </c>
      <c r="V333" s="199">
        <v>1.1655746987642694</v>
      </c>
      <c r="W333" s="199">
        <v>0</v>
      </c>
      <c r="X333" s="199">
        <v>0</v>
      </c>
      <c r="Y333" s="199">
        <v>7178.8107426970209</v>
      </c>
      <c r="Z333" s="199">
        <v>0</v>
      </c>
      <c r="AA333" s="199">
        <v>0</v>
      </c>
      <c r="AB333" s="199">
        <v>1.3210458190735939</v>
      </c>
      <c r="AC333" s="200">
        <v>0</v>
      </c>
      <c r="AD333" s="199">
        <v>0</v>
      </c>
      <c r="AE333" s="199">
        <v>0</v>
      </c>
      <c r="AF333" s="199">
        <v>0</v>
      </c>
      <c r="AG333" s="199">
        <v>0</v>
      </c>
      <c r="AH333" s="199">
        <v>0</v>
      </c>
      <c r="AI333" s="202">
        <f t="shared" si="137"/>
        <v>7181.2973632148587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0</v>
      </c>
      <c r="C334" s="152">
        <v>33.292447017487426</v>
      </c>
      <c r="D334" s="152">
        <v>0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33.292447017487426</v>
      </c>
      <c r="J334" s="141"/>
      <c r="K334" s="155" t="s">
        <v>17</v>
      </c>
      <c r="L334" s="156">
        <v>0</v>
      </c>
      <c r="M334" s="156">
        <v>33.292447017487426</v>
      </c>
      <c r="N334" s="156">
        <v>0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33.292447017487426</v>
      </c>
      <c r="U334" s="203" t="s">
        <v>57</v>
      </c>
      <c r="V334" s="204">
        <v>0</v>
      </c>
      <c r="W334" s="204">
        <v>0</v>
      </c>
      <c r="X334" s="204">
        <v>0</v>
      </c>
      <c r="Y334" s="204">
        <v>33.292447017487426</v>
      </c>
      <c r="Z334" s="204">
        <v>0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33.292447017487426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0.11996457689076925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0.11996457689076925</v>
      </c>
      <c r="J335" s="141"/>
      <c r="K335" s="163" t="s">
        <v>60</v>
      </c>
      <c r="L335" s="148">
        <v>0.11996457689076925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0.11996457689076925</v>
      </c>
      <c r="U335" s="208" t="s">
        <v>58</v>
      </c>
      <c r="V335" s="199">
        <v>0.11996457689076925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0.11996457689076925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0.11996457689076925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0.11996457689076925</v>
      </c>
      <c r="J336" s="141"/>
      <c r="K336" s="168" t="s">
        <v>19</v>
      </c>
      <c r="L336" s="169">
        <v>0.11996457689076925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0.11996457689076925</v>
      </c>
      <c r="U336" s="209" t="s">
        <v>62</v>
      </c>
      <c r="V336" s="210">
        <v>0.11996457689076925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0.11996457689076925</v>
      </c>
      <c r="AJ336" s="133" t="str">
        <f t="shared" si="138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555.05951274133872</v>
      </c>
      <c r="C340" s="187">
        <f t="shared" ref="C340:I340" si="139">SUM(C319:C335)</f>
        <v>15888.959492802314</v>
      </c>
      <c r="D340" s="187">
        <f t="shared" si="139"/>
        <v>708.64847204303635</v>
      </c>
      <c r="E340" s="187">
        <f t="shared" si="139"/>
        <v>3611.004510018774</v>
      </c>
      <c r="F340" s="187">
        <f t="shared" si="139"/>
        <v>0</v>
      </c>
      <c r="G340" s="187">
        <f t="shared" si="139"/>
        <v>147.02609850626072</v>
      </c>
      <c r="H340" s="189">
        <f t="shared" si="139"/>
        <v>0</v>
      </c>
      <c r="I340" s="146">
        <f t="shared" si="139"/>
        <v>20910.698086111726</v>
      </c>
      <c r="J340" s="141"/>
      <c r="K340" s="188" t="s">
        <v>22</v>
      </c>
      <c r="L340" s="187">
        <f>SUM(L319:L335)</f>
        <v>555.05951274133872</v>
      </c>
      <c r="M340" s="187">
        <f t="shared" ref="M340:S340" si="140">SUM(M319:M335)</f>
        <v>15888.959492802314</v>
      </c>
      <c r="N340" s="187">
        <f t="shared" si="140"/>
        <v>708.64847204303635</v>
      </c>
      <c r="O340" s="187">
        <f t="shared" si="140"/>
        <v>3611.004510018774</v>
      </c>
      <c r="P340" s="187">
        <f t="shared" si="140"/>
        <v>29.096418290299901</v>
      </c>
      <c r="Q340" s="187">
        <f t="shared" si="140"/>
        <v>147.02609850626072</v>
      </c>
      <c r="R340" s="189">
        <f t="shared" si="140"/>
        <v>0</v>
      </c>
      <c r="S340" s="190">
        <f t="shared" si="140"/>
        <v>20939.794504402023</v>
      </c>
      <c r="T340" s="133" t="str">
        <f>IF(ABS(S340-AI340)&gt;0.01,S340-AI340,"")</f>
        <v/>
      </c>
      <c r="U340" s="216" t="s">
        <v>59</v>
      </c>
      <c r="V340" s="217">
        <f>SUM(V319:V335)</f>
        <v>494.23232619506331</v>
      </c>
      <c r="W340" s="217">
        <f t="shared" ref="W340:AH340" si="141">SUM(W319:W335)</f>
        <v>60.827186546275335</v>
      </c>
      <c r="X340" s="217">
        <f t="shared" si="141"/>
        <v>147.02609850626072</v>
      </c>
      <c r="Y340" s="217">
        <f t="shared" si="141"/>
        <v>15888.959492802314</v>
      </c>
      <c r="Z340" s="217">
        <f t="shared" si="141"/>
        <v>684.85064291419656</v>
      </c>
      <c r="AA340" s="217">
        <f t="shared" si="141"/>
        <v>3256.8923643770163</v>
      </c>
      <c r="AB340" s="217">
        <f t="shared" si="141"/>
        <v>29.096418290299901</v>
      </c>
      <c r="AC340" s="217">
        <f t="shared" si="141"/>
        <v>377.9099747705975</v>
      </c>
      <c r="AD340" s="218">
        <f t="shared" si="141"/>
        <v>0</v>
      </c>
      <c r="AE340" s="218">
        <f t="shared" si="141"/>
        <v>0</v>
      </c>
      <c r="AF340" s="218">
        <f t="shared" si="141"/>
        <v>0</v>
      </c>
      <c r="AG340" s="218">
        <f t="shared" si="141"/>
        <v>23.797829128839709</v>
      </c>
      <c r="AH340" s="218">
        <f t="shared" si="141"/>
        <v>354.11214564175782</v>
      </c>
      <c r="AI340" s="219">
        <f>SUM(V340:AC340)</f>
        <v>20939.794504402027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2.6544284196326904E-2</v>
      </c>
      <c r="C341" s="125">
        <f t="shared" ref="C341:H341" si="142">IF($I340=0,"-",C340/$I340)</f>
        <v>0.75984835261694572</v>
      </c>
      <c r="D341" s="125">
        <f t="shared" si="142"/>
        <v>3.3889278546549335E-2</v>
      </c>
      <c r="E341" s="125">
        <f t="shared" si="142"/>
        <v>0.17268694211682475</v>
      </c>
      <c r="F341" s="125">
        <f t="shared" si="142"/>
        <v>0</v>
      </c>
      <c r="G341" s="125">
        <f t="shared" si="142"/>
        <v>7.0311425233532095E-3</v>
      </c>
      <c r="H341" s="126">
        <f t="shared" si="142"/>
        <v>0</v>
      </c>
      <c r="I341" s="127">
        <f>SUM(B341:H341)</f>
        <v>1</v>
      </c>
      <c r="J341" s="133"/>
      <c r="K341" s="49" t="s">
        <v>108</v>
      </c>
      <c r="L341" s="102">
        <f t="shared" ref="L341:R341" si="143">IF($S340=0,"-",L340/$S340)</f>
        <v>2.6507400186026302E-2</v>
      </c>
      <c r="M341" s="102">
        <f t="shared" si="143"/>
        <v>0.75879252250837947</v>
      </c>
      <c r="N341" s="102">
        <f t="shared" si="143"/>
        <v>3.3842188465319577E-2</v>
      </c>
      <c r="O341" s="102">
        <f t="shared" si="143"/>
        <v>0.17244698887850396</v>
      </c>
      <c r="P341" s="102">
        <f t="shared" si="143"/>
        <v>1.3895274036325031E-3</v>
      </c>
      <c r="Q341" s="102">
        <f t="shared" si="143"/>
        <v>7.0213725581381647E-3</v>
      </c>
      <c r="R341" s="103">
        <f t="shared" si="143"/>
        <v>0</v>
      </c>
      <c r="S341" s="104">
        <f>SUM(L341:R341)</f>
        <v>1</v>
      </c>
      <c r="U341" s="77" t="s">
        <v>108</v>
      </c>
      <c r="V341" s="78">
        <f>+V340/$AI340</f>
        <v>2.3602539465760481E-2</v>
      </c>
      <c r="W341" s="78">
        <f t="shared" ref="W341:AH341" si="144">+W340/$AI340</f>
        <v>2.9048607202658105E-3</v>
      </c>
      <c r="X341" s="78">
        <f t="shared" si="144"/>
        <v>7.0213725581381638E-3</v>
      </c>
      <c r="Y341" s="78">
        <f t="shared" si="144"/>
        <v>0.75879252250837936</v>
      </c>
      <c r="Z341" s="78">
        <f t="shared" si="144"/>
        <v>3.2705700276582234E-2</v>
      </c>
      <c r="AA341" s="78">
        <f t="shared" si="144"/>
        <v>0.15553602322565022</v>
      </c>
      <c r="AB341" s="78">
        <f t="shared" si="144"/>
        <v>1.3895274036325028E-3</v>
      </c>
      <c r="AC341" s="78">
        <f t="shared" si="144"/>
        <v>1.8047453841591048E-2</v>
      </c>
      <c r="AD341" s="78">
        <f t="shared" si="144"/>
        <v>0</v>
      </c>
      <c r="AE341" s="78">
        <f t="shared" si="144"/>
        <v>0</v>
      </c>
      <c r="AF341" s="78">
        <f t="shared" si="144"/>
        <v>0</v>
      </c>
      <c r="AG341" s="78">
        <f t="shared" si="144"/>
        <v>1.1364881887373278E-3</v>
      </c>
      <c r="AH341" s="78">
        <f t="shared" si="144"/>
        <v>1.6910965652853722E-2</v>
      </c>
      <c r="AI341" s="79">
        <f>SUM(V341:AC341)</f>
        <v>0.99999999999999978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13.070790819962387</v>
      </c>
      <c r="C349" s="148">
        <v>0</v>
      </c>
      <c r="D349" s="148">
        <v>1.5684948983954841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14.63928571835787</v>
      </c>
      <c r="J349" s="141"/>
      <c r="K349" s="161" t="s">
        <v>13</v>
      </c>
      <c r="L349" s="148">
        <v>13.070790819962387</v>
      </c>
      <c r="M349" s="148">
        <v>0</v>
      </c>
      <c r="N349" s="148">
        <v>1.5684948983954841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14.63928571835787</v>
      </c>
      <c r="U349" s="207" t="s">
        <v>13</v>
      </c>
      <c r="V349" s="199">
        <v>13.070790819962387</v>
      </c>
      <c r="W349" s="199">
        <v>0</v>
      </c>
      <c r="X349" s="199">
        <v>0</v>
      </c>
      <c r="Y349" s="199">
        <v>0</v>
      </c>
      <c r="Z349" s="199">
        <v>1.5684948983954841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14.63928571835787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0.13658262153555781</v>
      </c>
      <c r="C350" s="152">
        <v>0</v>
      </c>
      <c r="D350" s="152">
        <v>1.6389914584266911E-2</v>
      </c>
      <c r="E350" s="152">
        <v>0</v>
      </c>
      <c r="F350" s="315"/>
      <c r="G350" s="152">
        <v>0</v>
      </c>
      <c r="H350" s="153">
        <v>0</v>
      </c>
      <c r="I350" s="154">
        <f t="shared" si="145"/>
        <v>0.15297253611982473</v>
      </c>
      <c r="J350" s="141"/>
      <c r="K350" s="155" t="s">
        <v>12</v>
      </c>
      <c r="L350" s="156">
        <v>0.13658262153555781</v>
      </c>
      <c r="M350" s="156">
        <v>0</v>
      </c>
      <c r="N350" s="156">
        <v>1.6389914584266911E-2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146"/>
        <v>0.15297253611982473</v>
      </c>
      <c r="U350" s="203" t="s">
        <v>53</v>
      </c>
      <c r="V350" s="204">
        <v>0.13658262153555781</v>
      </c>
      <c r="W350" s="204">
        <v>0</v>
      </c>
      <c r="X350" s="204">
        <v>0</v>
      </c>
      <c r="Y350" s="204">
        <v>0</v>
      </c>
      <c r="Z350" s="204">
        <v>1.6389914584266911E-2</v>
      </c>
      <c r="AA350" s="204">
        <v>0</v>
      </c>
      <c r="AB350" s="204">
        <v>0</v>
      </c>
      <c r="AC350" s="205">
        <v>0</v>
      </c>
      <c r="AD350" s="204">
        <v>0</v>
      </c>
      <c r="AE350" s="204">
        <v>0</v>
      </c>
      <c r="AF350" s="204">
        <v>0</v>
      </c>
      <c r="AG350" s="204">
        <v>0</v>
      </c>
      <c r="AH350" s="204">
        <v>0</v>
      </c>
      <c r="AI350" s="206">
        <f t="shared" si="147"/>
        <v>0.15297253611982473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23.384710230958923</v>
      </c>
      <c r="F351" s="315"/>
      <c r="G351" s="148">
        <v>0</v>
      </c>
      <c r="H351" s="160">
        <v>0</v>
      </c>
      <c r="I351" s="146">
        <f t="shared" si="145"/>
        <v>23.384710230958923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23.384710230958923</v>
      </c>
      <c r="P351" s="148">
        <v>260.79883916736134</v>
      </c>
      <c r="Q351" s="148">
        <v>0</v>
      </c>
      <c r="R351" s="149">
        <v>0</v>
      </c>
      <c r="S351" s="150">
        <f t="shared" si="146"/>
        <v>284.18354939832028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23.384710230958923</v>
      </c>
      <c r="AB351" s="199">
        <v>260.79883916736134</v>
      </c>
      <c r="AC351" s="200">
        <v>0</v>
      </c>
      <c r="AD351" s="199">
        <v>0</v>
      </c>
      <c r="AE351" s="199">
        <v>0</v>
      </c>
      <c r="AF351" s="199">
        <v>0</v>
      </c>
      <c r="AG351" s="199">
        <v>0</v>
      </c>
      <c r="AH351" s="199">
        <v>0</v>
      </c>
      <c r="AI351" s="202">
        <f t="shared" si="147"/>
        <v>284.18354939832028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1.878734841717864</v>
      </c>
      <c r="Q352" s="156">
        <v>0</v>
      </c>
      <c r="R352" s="157">
        <v>0</v>
      </c>
      <c r="S352" s="158">
        <f t="shared" si="146"/>
        <v>1.878734841717864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1.878734841717864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1.878734841717864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0</v>
      </c>
      <c r="D354" s="152">
        <v>0</v>
      </c>
      <c r="E354" s="152">
        <v>5.3586793874371494</v>
      </c>
      <c r="F354" s="315"/>
      <c r="G354" s="152">
        <v>0</v>
      </c>
      <c r="H354" s="153">
        <v>0</v>
      </c>
      <c r="I354" s="154">
        <f t="shared" si="145"/>
        <v>5.3586793874371494</v>
      </c>
      <c r="J354" s="141"/>
      <c r="K354" s="155" t="s">
        <v>14</v>
      </c>
      <c r="L354" s="156">
        <v>0</v>
      </c>
      <c r="M354" s="156">
        <v>0</v>
      </c>
      <c r="N354" s="156">
        <v>0</v>
      </c>
      <c r="O354" s="156">
        <v>5.3586793874371494</v>
      </c>
      <c r="P354" s="156">
        <v>0</v>
      </c>
      <c r="Q354" s="156">
        <v>0</v>
      </c>
      <c r="R354" s="157">
        <v>0</v>
      </c>
      <c r="S354" s="158">
        <f t="shared" si="146"/>
        <v>5.3586793874371494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0</v>
      </c>
      <c r="Z354" s="204">
        <v>0</v>
      </c>
      <c r="AA354" s="204">
        <v>5.3586793874371494</v>
      </c>
      <c r="AB354" s="204">
        <v>0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5.3586793874371494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46.091309202527206</v>
      </c>
      <c r="C355" s="148">
        <v>0</v>
      </c>
      <c r="D355" s="148">
        <v>0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46.091309202527206</v>
      </c>
      <c r="J355" s="141"/>
      <c r="K355" s="161" t="s">
        <v>136</v>
      </c>
      <c r="L355" s="148">
        <v>46.091309202527206</v>
      </c>
      <c r="M355" s="148">
        <v>0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46.091309202527206</v>
      </c>
      <c r="U355" s="207" t="s">
        <v>136</v>
      </c>
      <c r="V355" s="199">
        <v>46.091309202527206</v>
      </c>
      <c r="W355" s="199">
        <v>0</v>
      </c>
      <c r="X355" s="199">
        <v>0</v>
      </c>
      <c r="Y355" s="199">
        <v>0</v>
      </c>
      <c r="Z355" s="199">
        <v>0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46.091309202527206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34.056272320656248</v>
      </c>
      <c r="C356" s="152">
        <v>19.124257717998653</v>
      </c>
      <c r="D356" s="152">
        <v>6.5655455352826584</v>
      </c>
      <c r="E356" s="152">
        <v>650.54906049122872</v>
      </c>
      <c r="F356" s="315"/>
      <c r="G356" s="152">
        <v>57.531419761344615</v>
      </c>
      <c r="H356" s="153">
        <v>0</v>
      </c>
      <c r="I356" s="154">
        <f t="shared" si="145"/>
        <v>767.82655582651091</v>
      </c>
      <c r="J356" s="141"/>
      <c r="K356" s="155" t="s">
        <v>21</v>
      </c>
      <c r="L356" s="156">
        <v>34.056272320656248</v>
      </c>
      <c r="M356" s="156">
        <v>19.124257717998653</v>
      </c>
      <c r="N356" s="156">
        <v>6.5655455352826584</v>
      </c>
      <c r="O356" s="156">
        <v>650.54906049122872</v>
      </c>
      <c r="P356" s="156">
        <v>2.5650983723774994</v>
      </c>
      <c r="Q356" s="156">
        <v>57.531419761344615</v>
      </c>
      <c r="R356" s="157">
        <v>0</v>
      </c>
      <c r="S356" s="158">
        <f t="shared" si="146"/>
        <v>770.39165419888843</v>
      </c>
      <c r="U356" s="203" t="s">
        <v>21</v>
      </c>
      <c r="V356" s="204">
        <v>11.374781466662251</v>
      </c>
      <c r="W356" s="204">
        <v>22.681490853993996</v>
      </c>
      <c r="X356" s="204">
        <v>57.531419761344615</v>
      </c>
      <c r="Y356" s="204">
        <v>19.124257717998653</v>
      </c>
      <c r="Z356" s="204">
        <v>4.3843936098522578</v>
      </c>
      <c r="AA356" s="204">
        <v>648.241799282903</v>
      </c>
      <c r="AB356" s="204">
        <v>2.5650983723774994</v>
      </c>
      <c r="AC356" s="205">
        <v>4.4884131337561559</v>
      </c>
      <c r="AD356" s="204">
        <v>0</v>
      </c>
      <c r="AE356" s="204">
        <v>0</v>
      </c>
      <c r="AF356" s="204">
        <v>0</v>
      </c>
      <c r="AG356" s="204">
        <v>2.1811519254304006</v>
      </c>
      <c r="AH356" s="204">
        <v>2.3072612083257553</v>
      </c>
      <c r="AI356" s="206">
        <f t="shared" si="147"/>
        <v>770.39165419888843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77.024835328571584</v>
      </c>
      <c r="C357" s="148">
        <v>19.192402125037358</v>
      </c>
      <c r="D357" s="148">
        <v>320.41206609497101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416.62930354857997</v>
      </c>
      <c r="J357" s="141"/>
      <c r="K357" s="161" t="s">
        <v>20</v>
      </c>
      <c r="L357" s="148">
        <v>77.024835328571584</v>
      </c>
      <c r="M357" s="148">
        <v>19.192402125037358</v>
      </c>
      <c r="N357" s="148">
        <v>320.41206609497101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416.62930354857997</v>
      </c>
      <c r="U357" s="207" t="s">
        <v>20</v>
      </c>
      <c r="V357" s="199">
        <v>77.024835328571584</v>
      </c>
      <c r="W357" s="199">
        <v>0</v>
      </c>
      <c r="X357" s="199">
        <v>0</v>
      </c>
      <c r="Y357" s="199">
        <v>19.192402125037358</v>
      </c>
      <c r="Z357" s="199">
        <v>1.7296990633896425</v>
      </c>
      <c r="AA357" s="199">
        <v>0</v>
      </c>
      <c r="AB357" s="199">
        <v>0</v>
      </c>
      <c r="AC357" s="200">
        <v>318.68236703158135</v>
      </c>
      <c r="AD357" s="199">
        <v>0</v>
      </c>
      <c r="AE357" s="199">
        <v>0</v>
      </c>
      <c r="AF357" s="199">
        <v>0</v>
      </c>
      <c r="AG357" s="199">
        <v>318.68236703158135</v>
      </c>
      <c r="AH357" s="199">
        <v>0</v>
      </c>
      <c r="AI357" s="202">
        <f t="shared" si="147"/>
        <v>416.62930354857997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0</v>
      </c>
      <c r="C358" s="152">
        <v>0</v>
      </c>
      <c r="D358" s="152">
        <v>0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0</v>
      </c>
      <c r="J358" s="141"/>
      <c r="K358" s="155" t="s">
        <v>56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3" t="s">
        <v>56</v>
      </c>
      <c r="V358" s="204">
        <v>0</v>
      </c>
      <c r="W358" s="204">
        <v>0</v>
      </c>
      <c r="X358" s="204">
        <v>0</v>
      </c>
      <c r="Y358" s="204">
        <v>0</v>
      </c>
      <c r="Z358" s="204">
        <v>0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145.19536401270392</v>
      </c>
      <c r="C359" s="148">
        <v>145.16423140475243</v>
      </c>
      <c r="D359" s="148">
        <v>986.81341162832337</v>
      </c>
      <c r="E359" s="148">
        <v>0</v>
      </c>
      <c r="F359" s="315"/>
      <c r="G359" s="148">
        <v>0</v>
      </c>
      <c r="H359" s="160">
        <v>0</v>
      </c>
      <c r="I359" s="146">
        <f t="shared" si="145"/>
        <v>1277.1730070457797</v>
      </c>
      <c r="J359" s="141"/>
      <c r="K359" s="161" t="s">
        <v>18</v>
      </c>
      <c r="L359" s="148">
        <v>145.19536401270392</v>
      </c>
      <c r="M359" s="148">
        <v>145.16423140475243</v>
      </c>
      <c r="N359" s="148">
        <v>986.81341162832337</v>
      </c>
      <c r="O359" s="148">
        <v>0</v>
      </c>
      <c r="P359" s="148">
        <v>17.257900599505046</v>
      </c>
      <c r="Q359" s="148">
        <v>0</v>
      </c>
      <c r="R359" s="149">
        <v>0</v>
      </c>
      <c r="S359" s="150">
        <f t="shared" si="146"/>
        <v>1294.4309076452848</v>
      </c>
      <c r="U359" s="207" t="s">
        <v>18</v>
      </c>
      <c r="V359" s="199">
        <v>145.19536401270392</v>
      </c>
      <c r="W359" s="199">
        <v>0</v>
      </c>
      <c r="X359" s="199">
        <v>0</v>
      </c>
      <c r="Y359" s="199">
        <v>145.16423140475243</v>
      </c>
      <c r="Z359" s="199">
        <v>495.86521649013298</v>
      </c>
      <c r="AA359" s="199">
        <v>0</v>
      </c>
      <c r="AB359" s="199">
        <v>17.257900599505046</v>
      </c>
      <c r="AC359" s="200">
        <v>490.94819513819039</v>
      </c>
      <c r="AD359" s="199">
        <v>0</v>
      </c>
      <c r="AE359" s="199">
        <v>0</v>
      </c>
      <c r="AF359" s="199">
        <v>0</v>
      </c>
      <c r="AG359" s="199">
        <v>490.94819513819039</v>
      </c>
      <c r="AH359" s="199">
        <v>0</v>
      </c>
      <c r="AI359" s="202">
        <f t="shared" si="147"/>
        <v>1294.4309076452848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315.57515430595691</v>
      </c>
      <c r="C366" s="187">
        <f t="shared" ref="C366:I366" si="149">SUM(C345:C361)</f>
        <v>183.48089124778843</v>
      </c>
      <c r="D366" s="187">
        <f t="shared" si="149"/>
        <v>1315.3759080715568</v>
      </c>
      <c r="E366" s="187">
        <f t="shared" si="149"/>
        <v>679.29245010962484</v>
      </c>
      <c r="F366" s="187">
        <f t="shared" si="149"/>
        <v>0</v>
      </c>
      <c r="G366" s="187">
        <f t="shared" si="149"/>
        <v>57.531419761344615</v>
      </c>
      <c r="H366" s="189">
        <f t="shared" si="149"/>
        <v>0</v>
      </c>
      <c r="I366" s="146">
        <f t="shared" si="149"/>
        <v>2551.2558234962717</v>
      </c>
      <c r="J366" s="141"/>
      <c r="K366" s="188" t="s">
        <v>22</v>
      </c>
      <c r="L366" s="187">
        <f>SUM(L345:L361)</f>
        <v>315.57515430595691</v>
      </c>
      <c r="M366" s="187">
        <f t="shared" ref="M366:S366" si="150">SUM(M345:M361)</f>
        <v>183.48089124778843</v>
      </c>
      <c r="N366" s="187">
        <f t="shared" si="150"/>
        <v>1315.3759080715568</v>
      </c>
      <c r="O366" s="187">
        <f t="shared" si="150"/>
        <v>679.29245010962484</v>
      </c>
      <c r="P366" s="187">
        <f t="shared" si="150"/>
        <v>282.50057298096175</v>
      </c>
      <c r="Q366" s="187">
        <f t="shared" si="150"/>
        <v>57.531419761344615</v>
      </c>
      <c r="R366" s="189">
        <f t="shared" si="150"/>
        <v>0</v>
      </c>
      <c r="S366" s="190">
        <f t="shared" si="150"/>
        <v>2833.7563964772335</v>
      </c>
      <c r="T366" s="133" t="str">
        <f>IF(ABS(S366-AI366)&gt;0.01,S366-AI366,"")</f>
        <v/>
      </c>
      <c r="U366" s="216" t="s">
        <v>59</v>
      </c>
      <c r="V366" s="217">
        <f>SUM(V345:V361)</f>
        <v>292.89366345196288</v>
      </c>
      <c r="W366" s="217">
        <f t="shared" ref="W366:AH366" si="151">SUM(W345:W361)</f>
        <v>22.681490853993996</v>
      </c>
      <c r="X366" s="217">
        <f t="shared" si="151"/>
        <v>57.531419761344615</v>
      </c>
      <c r="Y366" s="217">
        <f t="shared" si="151"/>
        <v>183.48089124778843</v>
      </c>
      <c r="Z366" s="217">
        <f t="shared" si="151"/>
        <v>503.56419397635466</v>
      </c>
      <c r="AA366" s="217">
        <f t="shared" si="151"/>
        <v>676.98518890129913</v>
      </c>
      <c r="AB366" s="217">
        <f t="shared" si="151"/>
        <v>282.50057298096175</v>
      </c>
      <c r="AC366" s="217">
        <f t="shared" si="151"/>
        <v>814.11897530352792</v>
      </c>
      <c r="AD366" s="218">
        <f t="shared" si="151"/>
        <v>0</v>
      </c>
      <c r="AE366" s="218">
        <f t="shared" si="151"/>
        <v>0</v>
      </c>
      <c r="AF366" s="218">
        <f t="shared" si="151"/>
        <v>0</v>
      </c>
      <c r="AG366" s="218">
        <f t="shared" si="151"/>
        <v>811.81171409520221</v>
      </c>
      <c r="AH366" s="218">
        <f t="shared" si="151"/>
        <v>2.3072612083257553</v>
      </c>
      <c r="AI366" s="219">
        <f>SUM(V366:AC366)</f>
        <v>2833.7563964772335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0.1236940456537553</v>
      </c>
      <c r="C367" s="125">
        <f t="shared" ref="C367:H367" si="152">IF($I366=0,"-",C366/$I366)</f>
        <v>7.1917872585722908E-2</v>
      </c>
      <c r="D367" s="125">
        <f t="shared" si="152"/>
        <v>0.51557977681318912</v>
      </c>
      <c r="E367" s="125">
        <f t="shared" si="152"/>
        <v>0.26625806940000013</v>
      </c>
      <c r="F367" s="125">
        <f t="shared" si="152"/>
        <v>0</v>
      </c>
      <c r="G367" s="125">
        <f t="shared" si="152"/>
        <v>2.2550235547332476E-2</v>
      </c>
      <c r="H367" s="126">
        <f t="shared" si="152"/>
        <v>0</v>
      </c>
      <c r="I367" s="127">
        <f>SUM(B367:H367)</f>
        <v>0.99999999999999989</v>
      </c>
      <c r="J367" s="133"/>
      <c r="K367" s="49" t="s">
        <v>108</v>
      </c>
      <c r="L367" s="102">
        <f t="shared" ref="L367:R367" si="153">IF($S366=0,"-",L366/$S366)</f>
        <v>0.11136283792716346</v>
      </c>
      <c r="M367" s="102">
        <f t="shared" si="153"/>
        <v>6.4748293634513385E-2</v>
      </c>
      <c r="N367" s="102">
        <f t="shared" si="153"/>
        <v>0.46418101065665279</v>
      </c>
      <c r="O367" s="102">
        <f t="shared" si="153"/>
        <v>0.23971448320472535</v>
      </c>
      <c r="P367" s="102">
        <f t="shared" si="153"/>
        <v>9.9691199050190263E-2</v>
      </c>
      <c r="Q367" s="102">
        <f t="shared" si="153"/>
        <v>2.0302175526754677E-2</v>
      </c>
      <c r="R367" s="103">
        <f t="shared" si="153"/>
        <v>0</v>
      </c>
      <c r="S367" s="104">
        <f>SUM(L367:R367)</f>
        <v>1</v>
      </c>
      <c r="U367" s="77" t="s">
        <v>108</v>
      </c>
      <c r="V367" s="78">
        <f>+V366/$AI366</f>
        <v>0.10335880099505794</v>
      </c>
      <c r="W367" s="78">
        <f t="shared" ref="W367:AH367" si="154">+W366/$AI366</f>
        <v>8.0040369321055082E-3</v>
      </c>
      <c r="X367" s="78">
        <f t="shared" si="154"/>
        <v>2.0302175526754677E-2</v>
      </c>
      <c r="Y367" s="78">
        <f t="shared" si="154"/>
        <v>6.4748293634513385E-2</v>
      </c>
      <c r="Z367" s="78">
        <f t="shared" si="154"/>
        <v>0.17770200522612223</v>
      </c>
      <c r="AA367" s="78">
        <f t="shared" si="154"/>
        <v>0.23890027729373245</v>
      </c>
      <c r="AB367" s="78">
        <f t="shared" si="154"/>
        <v>9.9691199050190263E-2</v>
      </c>
      <c r="AC367" s="78">
        <f t="shared" si="154"/>
        <v>0.28729321134152352</v>
      </c>
      <c r="AD367" s="78">
        <f t="shared" si="154"/>
        <v>0</v>
      </c>
      <c r="AE367" s="78">
        <f t="shared" si="154"/>
        <v>0</v>
      </c>
      <c r="AF367" s="78">
        <f t="shared" si="154"/>
        <v>0</v>
      </c>
      <c r="AG367" s="78">
        <f t="shared" si="154"/>
        <v>0.28647900543053062</v>
      </c>
      <c r="AH367" s="78">
        <f t="shared" si="154"/>
        <v>8.1420591099291828E-4</v>
      </c>
      <c r="AI367" s="79">
        <f>SUM(V367:AC367)</f>
        <v>1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48.293131154537406</v>
      </c>
      <c r="C375" s="148">
        <v>0.75154658780242156</v>
      </c>
      <c r="D375" s="148">
        <v>21.475443746454296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70.520121488794132</v>
      </c>
      <c r="J375" s="141"/>
      <c r="K375" s="161" t="s">
        <v>13</v>
      </c>
      <c r="L375" s="148">
        <v>48.293131154537406</v>
      </c>
      <c r="M375" s="148">
        <v>0.75154658780242156</v>
      </c>
      <c r="N375" s="148">
        <v>21.475443746454296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70.520121488794132</v>
      </c>
      <c r="U375" s="207" t="s">
        <v>13</v>
      </c>
      <c r="V375" s="199">
        <v>48.293131154537406</v>
      </c>
      <c r="W375" s="199">
        <v>0</v>
      </c>
      <c r="X375" s="199">
        <v>0</v>
      </c>
      <c r="Y375" s="199">
        <v>0.75154658780242156</v>
      </c>
      <c r="Z375" s="199">
        <v>21.475443746454296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70.520121488794132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0.68554785479753444</v>
      </c>
      <c r="C376" s="152">
        <v>0</v>
      </c>
      <c r="D376" s="152">
        <v>3.0849653465889015</v>
      </c>
      <c r="E376" s="152">
        <v>0</v>
      </c>
      <c r="F376" s="315"/>
      <c r="G376" s="152">
        <v>0</v>
      </c>
      <c r="H376" s="153">
        <v>0</v>
      </c>
      <c r="I376" s="154">
        <f t="shared" si="155"/>
        <v>3.7705132013864358</v>
      </c>
      <c r="J376" s="141"/>
      <c r="K376" s="155" t="s">
        <v>12</v>
      </c>
      <c r="L376" s="156">
        <v>0.68554785479753444</v>
      </c>
      <c r="M376" s="156">
        <v>0</v>
      </c>
      <c r="N376" s="156">
        <v>3.0849653465889015</v>
      </c>
      <c r="O376" s="156">
        <v>0</v>
      </c>
      <c r="P376" s="156">
        <v>0</v>
      </c>
      <c r="Q376" s="156">
        <v>0</v>
      </c>
      <c r="R376" s="157">
        <v>0</v>
      </c>
      <c r="S376" s="158">
        <f t="shared" si="156"/>
        <v>3.7705132013864358</v>
      </c>
      <c r="U376" s="203" t="s">
        <v>53</v>
      </c>
      <c r="V376" s="204">
        <v>0.68554785479753444</v>
      </c>
      <c r="W376" s="204">
        <v>0</v>
      </c>
      <c r="X376" s="204">
        <v>0</v>
      </c>
      <c r="Y376" s="204">
        <v>0</v>
      </c>
      <c r="Z376" s="204">
        <v>3.0849653465889015</v>
      </c>
      <c r="AA376" s="204">
        <v>0</v>
      </c>
      <c r="AB376" s="204">
        <v>0</v>
      </c>
      <c r="AC376" s="205">
        <v>0</v>
      </c>
      <c r="AD376" s="204">
        <v>0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3.7705132013864358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914.36836934977384</v>
      </c>
      <c r="F377" s="315"/>
      <c r="G377" s="148">
        <v>0</v>
      </c>
      <c r="H377" s="160">
        <v>0</v>
      </c>
      <c r="I377" s="146">
        <f t="shared" si="155"/>
        <v>914.36836934977384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914.36836934977384</v>
      </c>
      <c r="P377" s="148">
        <v>433.96849224794425</v>
      </c>
      <c r="Q377" s="148">
        <v>0</v>
      </c>
      <c r="R377" s="149">
        <v>0</v>
      </c>
      <c r="S377" s="150">
        <f t="shared" si="156"/>
        <v>1348.3368615977181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914.36836934977384</v>
      </c>
      <c r="AB377" s="199">
        <v>433.96849224794425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157"/>
        <v>1348.3368615977181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9.136334981623623</v>
      </c>
      <c r="F378" s="315"/>
      <c r="G378" s="152">
        <v>0</v>
      </c>
      <c r="H378" s="153">
        <v>0</v>
      </c>
      <c r="I378" s="154">
        <f t="shared" si="155"/>
        <v>9.136334981623623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9.136334981623623</v>
      </c>
      <c r="P378" s="156">
        <v>27.159017155789552</v>
      </c>
      <c r="Q378" s="156">
        <v>0</v>
      </c>
      <c r="R378" s="157">
        <v>0</v>
      </c>
      <c r="S378" s="158">
        <f t="shared" si="156"/>
        <v>36.295352137413175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9.136334981623623</v>
      </c>
      <c r="AB378" s="204">
        <v>27.159017155789552</v>
      </c>
      <c r="AC378" s="205">
        <v>0</v>
      </c>
      <c r="AD378" s="204">
        <v>0</v>
      </c>
      <c r="AE378" s="204">
        <v>0</v>
      </c>
      <c r="AF378" s="204">
        <v>0</v>
      </c>
      <c r="AG378" s="204">
        <v>0</v>
      </c>
      <c r="AH378" s="204">
        <v>0</v>
      </c>
      <c r="AI378" s="206">
        <f t="shared" si="157"/>
        <v>36.295352137413175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0</v>
      </c>
      <c r="F379" s="315"/>
      <c r="G379" s="148">
        <v>0</v>
      </c>
      <c r="H379" s="160">
        <v>0</v>
      </c>
      <c r="I379" s="146">
        <f t="shared" si="155"/>
        <v>0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0</v>
      </c>
      <c r="P379" s="148">
        <v>0</v>
      </c>
      <c r="Q379" s="148">
        <v>0</v>
      </c>
      <c r="R379" s="149">
        <v>0</v>
      </c>
      <c r="S379" s="150">
        <f t="shared" si="156"/>
        <v>0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0</v>
      </c>
      <c r="AD379" s="199">
        <v>0</v>
      </c>
      <c r="AE379" s="199">
        <v>0</v>
      </c>
      <c r="AF379" s="199">
        <v>0</v>
      </c>
      <c r="AG379" s="199">
        <v>0</v>
      </c>
      <c r="AH379" s="199">
        <v>0</v>
      </c>
      <c r="AI379" s="202">
        <f t="shared" si="157"/>
        <v>0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0.34870701105134511</v>
      </c>
      <c r="C380" s="152">
        <v>0</v>
      </c>
      <c r="D380" s="152">
        <v>18.235791646116919</v>
      </c>
      <c r="E380" s="152">
        <v>0.23775478026227906</v>
      </c>
      <c r="F380" s="315"/>
      <c r="G380" s="152">
        <v>0</v>
      </c>
      <c r="H380" s="153">
        <v>0</v>
      </c>
      <c r="I380" s="154">
        <f t="shared" si="155"/>
        <v>18.822253437430543</v>
      </c>
      <c r="J380" s="141"/>
      <c r="K380" s="155" t="s">
        <v>14</v>
      </c>
      <c r="L380" s="156">
        <v>0.34870701105134511</v>
      </c>
      <c r="M380" s="156">
        <v>0</v>
      </c>
      <c r="N380" s="156">
        <v>18.235791646116919</v>
      </c>
      <c r="O380" s="156">
        <v>0.23775478026227906</v>
      </c>
      <c r="P380" s="156">
        <v>0</v>
      </c>
      <c r="Q380" s="156">
        <v>0</v>
      </c>
      <c r="R380" s="157">
        <v>0</v>
      </c>
      <c r="S380" s="158">
        <f t="shared" si="156"/>
        <v>18.822253437430543</v>
      </c>
      <c r="U380" s="203" t="s">
        <v>14</v>
      </c>
      <c r="V380" s="204">
        <v>0.34870701105134511</v>
      </c>
      <c r="W380" s="204">
        <v>0</v>
      </c>
      <c r="X380" s="204">
        <v>0</v>
      </c>
      <c r="Y380" s="204">
        <v>0</v>
      </c>
      <c r="Z380" s="204">
        <v>18.235791646116919</v>
      </c>
      <c r="AA380" s="204">
        <v>0.21133758245536058</v>
      </c>
      <c r="AB380" s="204">
        <v>0</v>
      </c>
      <c r="AC380" s="205">
        <v>2.6417197806918469E-2</v>
      </c>
      <c r="AD380" s="204">
        <v>0</v>
      </c>
      <c r="AE380" s="204">
        <v>0</v>
      </c>
      <c r="AF380" s="204">
        <v>0</v>
      </c>
      <c r="AG380" s="204">
        <v>0</v>
      </c>
      <c r="AH380" s="204">
        <v>2.6417197806918469E-2</v>
      </c>
      <c r="AI380" s="206">
        <f t="shared" si="157"/>
        <v>18.822253437430543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82.687397135848357</v>
      </c>
      <c r="C381" s="148">
        <v>0</v>
      </c>
      <c r="D381" s="148">
        <v>82.219682201129331</v>
      </c>
      <c r="E381" s="148">
        <v>0.91371608416797101</v>
      </c>
      <c r="F381" s="315"/>
      <c r="G381" s="148">
        <v>0.63708245982620793</v>
      </c>
      <c r="H381" s="160">
        <v>0</v>
      </c>
      <c r="I381" s="146">
        <f t="shared" si="155"/>
        <v>166.45787788097186</v>
      </c>
      <c r="J381" s="141"/>
      <c r="K381" s="161" t="s">
        <v>136</v>
      </c>
      <c r="L381" s="148">
        <v>82.687397135848357</v>
      </c>
      <c r="M381" s="148">
        <v>0</v>
      </c>
      <c r="N381" s="148">
        <v>82.219682201129331</v>
      </c>
      <c r="O381" s="148">
        <v>0.91371608416797101</v>
      </c>
      <c r="P381" s="148">
        <v>0.23528049897776226</v>
      </c>
      <c r="Q381" s="148">
        <v>0.63708245982620793</v>
      </c>
      <c r="R381" s="149">
        <v>0</v>
      </c>
      <c r="S381" s="150">
        <f t="shared" si="156"/>
        <v>166.69315837994964</v>
      </c>
      <c r="U381" s="207" t="s">
        <v>136</v>
      </c>
      <c r="V381" s="199">
        <v>82.273532388599293</v>
      </c>
      <c r="W381" s="199">
        <v>0.12507140315606552</v>
      </c>
      <c r="X381" s="199">
        <v>0.63708245982620793</v>
      </c>
      <c r="Y381" s="199">
        <v>0</v>
      </c>
      <c r="Z381" s="199">
        <v>80.265441526815806</v>
      </c>
      <c r="AA381" s="199">
        <v>0.76606234433090081</v>
      </c>
      <c r="AB381" s="199">
        <v>0.23528049897776226</v>
      </c>
      <c r="AC381" s="200">
        <v>2.390687758243597</v>
      </c>
      <c r="AD381" s="199">
        <v>0.28879334409299884</v>
      </c>
      <c r="AE381" s="199">
        <v>0</v>
      </c>
      <c r="AF381" s="199">
        <v>0</v>
      </c>
      <c r="AG381" s="199">
        <v>1.9542406743135281</v>
      </c>
      <c r="AH381" s="199">
        <v>0.1476537398370702</v>
      </c>
      <c r="AI381" s="202">
        <f t="shared" si="157"/>
        <v>166.69315837994961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33.726343916522481</v>
      </c>
      <c r="C382" s="152">
        <v>2.5453455945302499E-2</v>
      </c>
      <c r="D382" s="152">
        <v>2.5941361516568739</v>
      </c>
      <c r="E382" s="152">
        <v>110.35783395733057</v>
      </c>
      <c r="F382" s="315"/>
      <c r="G382" s="152">
        <v>78.697309684962065</v>
      </c>
      <c r="H382" s="153">
        <v>1.0724770763470162E-2</v>
      </c>
      <c r="I382" s="154">
        <f t="shared" si="155"/>
        <v>225.41180193718074</v>
      </c>
      <c r="J382" s="141"/>
      <c r="K382" s="155" t="s">
        <v>21</v>
      </c>
      <c r="L382" s="156">
        <v>33.726343916522481</v>
      </c>
      <c r="M382" s="156">
        <v>2.5453455945302499E-2</v>
      </c>
      <c r="N382" s="156">
        <v>2.5941361516568739</v>
      </c>
      <c r="O382" s="156">
        <v>110.35783395733057</v>
      </c>
      <c r="P382" s="156">
        <v>5.1694652351897812</v>
      </c>
      <c r="Q382" s="156">
        <v>78.697309684962065</v>
      </c>
      <c r="R382" s="157">
        <v>1.0724770763470162E-2</v>
      </c>
      <c r="S382" s="158">
        <f t="shared" si="156"/>
        <v>230.58126717237056</v>
      </c>
      <c r="U382" s="203" t="s">
        <v>21</v>
      </c>
      <c r="V382" s="204">
        <v>19.549512539095243</v>
      </c>
      <c r="W382" s="204">
        <v>14.161187511806926</v>
      </c>
      <c r="X382" s="204">
        <v>78.697309684962065</v>
      </c>
      <c r="Y382" s="204">
        <v>2.5453455945302499E-2</v>
      </c>
      <c r="Z382" s="204">
        <v>2.5941361516568739</v>
      </c>
      <c r="AA382" s="204">
        <v>106.97604204141567</v>
      </c>
      <c r="AB382" s="204">
        <v>5.1694652351897812</v>
      </c>
      <c r="AC382" s="205">
        <v>3.4081605522986833</v>
      </c>
      <c r="AD382" s="204">
        <v>1.564386562031515E-2</v>
      </c>
      <c r="AE382" s="204">
        <v>0</v>
      </c>
      <c r="AF382" s="204">
        <v>1.0724770763470162E-2</v>
      </c>
      <c r="AG382" s="204">
        <v>0</v>
      </c>
      <c r="AH382" s="204">
        <v>3.3817919159148979</v>
      </c>
      <c r="AI382" s="206">
        <f t="shared" si="157"/>
        <v>230.58126717237053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23.449203205313335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23.449203205313335</v>
      </c>
      <c r="J383" s="141"/>
      <c r="K383" s="161" t="s">
        <v>20</v>
      </c>
      <c r="L383" s="148">
        <v>23.449203205313335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23.449203205313335</v>
      </c>
      <c r="U383" s="207" t="s">
        <v>20</v>
      </c>
      <c r="V383" s="199">
        <v>23.309386831857463</v>
      </c>
      <c r="W383" s="199">
        <v>3.4240744519805411E-2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0.10557562893606627</v>
      </c>
      <c r="AD383" s="199">
        <v>0.10557562893606627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23.449203205313335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0.26516196497195171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0.26516196497195171</v>
      </c>
      <c r="J384" s="141"/>
      <c r="K384" s="155" t="s">
        <v>56</v>
      </c>
      <c r="L384" s="156">
        <v>0.26516196497195171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0.26516196497195171</v>
      </c>
      <c r="U384" s="203" t="s">
        <v>56</v>
      </c>
      <c r="V384" s="204">
        <v>0.26516196497195171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0.26516196497195171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75.46489576754503</v>
      </c>
      <c r="C385" s="148">
        <v>0</v>
      </c>
      <c r="D385" s="148">
        <v>4.6806300965724326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80.145525864117459</v>
      </c>
      <c r="J385" s="141"/>
      <c r="K385" s="161" t="s">
        <v>18</v>
      </c>
      <c r="L385" s="148">
        <v>75.46489576754503</v>
      </c>
      <c r="M385" s="148">
        <v>0</v>
      </c>
      <c r="N385" s="148">
        <v>4.6806300965724326</v>
      </c>
      <c r="O385" s="148">
        <v>0</v>
      </c>
      <c r="P385" s="148">
        <v>81.340895481659786</v>
      </c>
      <c r="Q385" s="148">
        <v>0</v>
      </c>
      <c r="R385" s="149">
        <v>0</v>
      </c>
      <c r="S385" s="150">
        <f t="shared" si="156"/>
        <v>161.48642134577725</v>
      </c>
      <c r="U385" s="207" t="s">
        <v>18</v>
      </c>
      <c r="V385" s="199">
        <v>75.46489576754503</v>
      </c>
      <c r="W385" s="199">
        <v>0</v>
      </c>
      <c r="X385" s="199">
        <v>0</v>
      </c>
      <c r="Y385" s="199">
        <v>0</v>
      </c>
      <c r="Z385" s="199">
        <v>4.6806300965724326</v>
      </c>
      <c r="AA385" s="199">
        <v>0</v>
      </c>
      <c r="AB385" s="199">
        <v>81.340895481659786</v>
      </c>
      <c r="AC385" s="200">
        <v>0</v>
      </c>
      <c r="AD385" s="199">
        <v>0</v>
      </c>
      <c r="AE385" s="199">
        <v>0</v>
      </c>
      <c r="AF385" s="199">
        <v>0</v>
      </c>
      <c r="AG385" s="199">
        <v>0</v>
      </c>
      <c r="AH385" s="199">
        <v>0</v>
      </c>
      <c r="AI385" s="202">
        <f t="shared" si="157"/>
        <v>161.48642134577725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0.17380542042455294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0.17380542042455294</v>
      </c>
      <c r="J386" s="141"/>
      <c r="K386" s="155" t="s">
        <v>17</v>
      </c>
      <c r="L386" s="156">
        <v>0.17380542042455294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0.17380542042455294</v>
      </c>
      <c r="U386" s="203" t="s">
        <v>57</v>
      </c>
      <c r="V386" s="204">
        <v>0.17380542042455294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0.17380542042455294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0.634586911690879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0.634586911690879</v>
      </c>
      <c r="J387" s="141"/>
      <c r="K387" s="163" t="s">
        <v>60</v>
      </c>
      <c r="L387" s="148">
        <v>0.634586911690879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0.634586911690879</v>
      </c>
      <c r="U387" s="208" t="s">
        <v>58</v>
      </c>
      <c r="V387" s="199">
        <v>0.40150966281750022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0.2330772488733788</v>
      </c>
      <c r="AD387" s="201">
        <v>0.2330772488733788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0.634586911690879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0.634586911690879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0.634586911690879</v>
      </c>
      <c r="J388" s="141"/>
      <c r="K388" s="168" t="s">
        <v>19</v>
      </c>
      <c r="L388" s="169">
        <v>0.634586911690879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0.634586911690879</v>
      </c>
      <c r="U388" s="209" t="s">
        <v>62</v>
      </c>
      <c r="V388" s="210">
        <v>0.40150966281750022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0.2330772488733788</v>
      </c>
      <c r="AD388" s="210">
        <v>0.2330772488733788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0.634586911690879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265.72878034270286</v>
      </c>
      <c r="C392" s="187">
        <f t="shared" ref="C392:I392" si="159">SUM(C371:C387)</f>
        <v>0.77700004374772402</v>
      </c>
      <c r="D392" s="187">
        <f t="shared" si="159"/>
        <v>132.29064918851876</v>
      </c>
      <c r="E392" s="187">
        <f t="shared" si="159"/>
        <v>1035.0140091531582</v>
      </c>
      <c r="F392" s="187">
        <f t="shared" si="159"/>
        <v>0</v>
      </c>
      <c r="G392" s="187">
        <f t="shared" si="159"/>
        <v>79.334392144788268</v>
      </c>
      <c r="H392" s="189">
        <f t="shared" si="159"/>
        <v>1.0724770763470162E-2</v>
      </c>
      <c r="I392" s="146">
        <f t="shared" si="159"/>
        <v>1513.155555643679</v>
      </c>
      <c r="J392" s="141"/>
      <c r="K392" s="188" t="s">
        <v>22</v>
      </c>
      <c r="L392" s="187">
        <f>SUM(L371:L387)</f>
        <v>265.72878034270286</v>
      </c>
      <c r="M392" s="187">
        <f t="shared" ref="M392:S392" si="160">SUM(M371:M387)</f>
        <v>0.77700004374772402</v>
      </c>
      <c r="N392" s="187">
        <f t="shared" si="160"/>
        <v>132.29064918851876</v>
      </c>
      <c r="O392" s="187">
        <f t="shared" si="160"/>
        <v>1035.0140091531582</v>
      </c>
      <c r="P392" s="187">
        <f t="shared" si="160"/>
        <v>547.8731506195611</v>
      </c>
      <c r="Q392" s="187">
        <f t="shared" si="160"/>
        <v>79.334392144788268</v>
      </c>
      <c r="R392" s="189">
        <f t="shared" si="160"/>
        <v>1.0724770763470162E-2</v>
      </c>
      <c r="S392" s="190">
        <f t="shared" si="160"/>
        <v>2061.0287062632406</v>
      </c>
      <c r="T392" s="133" t="str">
        <f>IF(ABS(S392-AI392)&gt;0.01,S392-AI392,"")</f>
        <v/>
      </c>
      <c r="U392" s="216" t="s">
        <v>59</v>
      </c>
      <c r="V392" s="217">
        <f>SUM(V371:V387)</f>
        <v>250.76519059569731</v>
      </c>
      <c r="W392" s="217">
        <f t="shared" ref="W392:AH392" si="161">SUM(W371:W387)</f>
        <v>14.320499659482795</v>
      </c>
      <c r="X392" s="217">
        <f t="shared" si="161"/>
        <v>79.334392144788268</v>
      </c>
      <c r="Y392" s="217">
        <f t="shared" si="161"/>
        <v>0.77700004374772402</v>
      </c>
      <c r="Z392" s="217">
        <f t="shared" si="161"/>
        <v>130.33640851420523</v>
      </c>
      <c r="AA392" s="217">
        <f t="shared" si="161"/>
        <v>1031.4581462995993</v>
      </c>
      <c r="AB392" s="217">
        <f t="shared" si="161"/>
        <v>547.8731506195611</v>
      </c>
      <c r="AC392" s="217">
        <f t="shared" si="161"/>
        <v>6.1639183861586435</v>
      </c>
      <c r="AD392" s="218">
        <f t="shared" si="161"/>
        <v>0.64309008752275909</v>
      </c>
      <c r="AE392" s="218">
        <f t="shared" si="161"/>
        <v>0</v>
      </c>
      <c r="AF392" s="218">
        <f t="shared" si="161"/>
        <v>1.0724770763470162E-2</v>
      </c>
      <c r="AG392" s="218">
        <f t="shared" si="161"/>
        <v>1.9542406743135281</v>
      </c>
      <c r="AH392" s="218">
        <f t="shared" si="161"/>
        <v>3.5558628535588865</v>
      </c>
      <c r="AI392" s="219">
        <f>SUM(V392:AC392)</f>
        <v>2061.0287062632401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0.17561233499860818</v>
      </c>
      <c r="C393" s="125">
        <f t="shared" ref="C393:H393" si="162">IF($I392=0,"-",C392/$I392)</f>
        <v>5.1349647486652295E-4</v>
      </c>
      <c r="D393" s="125">
        <f t="shared" si="162"/>
        <v>8.7426998959299881E-2</v>
      </c>
      <c r="E393" s="125">
        <f t="shared" si="162"/>
        <v>0.6840103155903724</v>
      </c>
      <c r="F393" s="125">
        <f t="shared" si="162"/>
        <v>0</v>
      </c>
      <c r="G393" s="125">
        <f t="shared" si="162"/>
        <v>5.2429766291305274E-2</v>
      </c>
      <c r="H393" s="126">
        <f t="shared" si="162"/>
        <v>7.0876855479065185E-6</v>
      </c>
      <c r="I393" s="127">
        <f>SUM(B393:H393)</f>
        <v>1</v>
      </c>
      <c r="J393" s="133"/>
      <c r="K393" s="49" t="s">
        <v>108</v>
      </c>
      <c r="L393" s="102">
        <f t="shared" ref="L393:R393" si="163">IF($S392=0,"-",L392/$S392)</f>
        <v>0.12893016945139202</v>
      </c>
      <c r="M393" s="102">
        <f t="shared" si="163"/>
        <v>3.7699622590724039E-4</v>
      </c>
      <c r="N393" s="102">
        <f t="shared" si="163"/>
        <v>6.4186708698671671E-2</v>
      </c>
      <c r="O393" s="102">
        <f t="shared" si="163"/>
        <v>0.50218320880629364</v>
      </c>
      <c r="P393" s="102">
        <f t="shared" si="163"/>
        <v>0.26582509450481429</v>
      </c>
      <c r="Q393" s="102">
        <f t="shared" si="163"/>
        <v>3.8492618712053714E-2</v>
      </c>
      <c r="R393" s="103">
        <f t="shared" si="163"/>
        <v>5.2036008673138599E-6</v>
      </c>
      <c r="S393" s="104">
        <f>SUM(L393:R393)</f>
        <v>0.99999999999999978</v>
      </c>
      <c r="U393" s="77" t="s">
        <v>108</v>
      </c>
      <c r="V393" s="78">
        <f>+V392/$AI392</f>
        <v>0.12166991650026485</v>
      </c>
      <c r="W393" s="78">
        <f t="shared" ref="W393:AH393" si="164">+W392/$AI392</f>
        <v>6.9482291129494547E-3</v>
      </c>
      <c r="X393" s="78">
        <f t="shared" si="164"/>
        <v>3.8492618712053721E-2</v>
      </c>
      <c r="Y393" s="78">
        <f t="shared" si="164"/>
        <v>3.7699622590724044E-4</v>
      </c>
      <c r="Z393" s="78">
        <f t="shared" si="164"/>
        <v>6.3238521675184428E-2</v>
      </c>
      <c r="AA393" s="78">
        <f t="shared" si="164"/>
        <v>0.5004579233492048</v>
      </c>
      <c r="AB393" s="78">
        <f t="shared" si="164"/>
        <v>0.2658250945048144</v>
      </c>
      <c r="AC393" s="78">
        <f t="shared" si="164"/>
        <v>2.99069991962129E-3</v>
      </c>
      <c r="AD393" s="78">
        <f t="shared" si="164"/>
        <v>3.1202383817774052E-4</v>
      </c>
      <c r="AE393" s="78">
        <f t="shared" si="164"/>
        <v>0</v>
      </c>
      <c r="AF393" s="78">
        <f t="shared" si="164"/>
        <v>5.2036008673138616E-6</v>
      </c>
      <c r="AG393" s="78">
        <f t="shared" si="164"/>
        <v>9.4818702348725421E-4</v>
      </c>
      <c r="AH393" s="78">
        <f t="shared" si="164"/>
        <v>1.7252854570889815E-3</v>
      </c>
      <c r="AI393" s="79">
        <f>SUM(V393:AC393)</f>
        <v>1.0000000000000002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8.6801935228271638</v>
      </c>
      <c r="C401" s="148">
        <v>0.46269688287991328</v>
      </c>
      <c r="D401" s="148">
        <v>2.8131970479098736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11.95608745361695</v>
      </c>
      <c r="J401" s="141"/>
      <c r="K401" s="161" t="s">
        <v>13</v>
      </c>
      <c r="L401" s="148">
        <v>8.6801935228271638</v>
      </c>
      <c r="M401" s="148">
        <v>0.46269688287991328</v>
      </c>
      <c r="N401" s="148">
        <v>2.8131970479098736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11.95608745361695</v>
      </c>
      <c r="U401" s="207" t="s">
        <v>13</v>
      </c>
      <c r="V401" s="199">
        <v>8.6801935228271638</v>
      </c>
      <c r="W401" s="199">
        <v>0</v>
      </c>
      <c r="X401" s="199">
        <v>0</v>
      </c>
      <c r="Y401" s="199">
        <v>0.46269688287991328</v>
      </c>
      <c r="Z401" s="199">
        <v>2.8131970479098736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11.95608745361695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9.4020416213568533E-2</v>
      </c>
      <c r="C402" s="152">
        <v>5.0117492651155981E-3</v>
      </c>
      <c r="D402" s="152">
        <v>3.0471435531902846E-2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0.12950360101058697</v>
      </c>
      <c r="J402" s="141"/>
      <c r="K402" s="155" t="s">
        <v>12</v>
      </c>
      <c r="L402" s="156">
        <v>9.4020416213568533E-2</v>
      </c>
      <c r="M402" s="156">
        <v>5.0117492651155981E-3</v>
      </c>
      <c r="N402" s="156">
        <v>3.0471435531902846E-2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0.12950360101058697</v>
      </c>
      <c r="U402" s="203" t="s">
        <v>53</v>
      </c>
      <c r="V402" s="204">
        <v>9.4020416213568533E-2</v>
      </c>
      <c r="W402" s="204">
        <v>0</v>
      </c>
      <c r="X402" s="204">
        <v>0</v>
      </c>
      <c r="Y402" s="204">
        <v>5.0117492651155981E-3</v>
      </c>
      <c r="Z402" s="204">
        <v>3.0471435531902846E-2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0.12950360101058697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0.4226614966039271</v>
      </c>
      <c r="F403" s="315"/>
      <c r="G403" s="148">
        <v>0</v>
      </c>
      <c r="H403" s="160">
        <v>0</v>
      </c>
      <c r="I403" s="146">
        <f t="shared" si="165"/>
        <v>0.4226614966039271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0.4226614966039271</v>
      </c>
      <c r="P403" s="148">
        <v>3.3551042212262181</v>
      </c>
      <c r="Q403" s="148">
        <v>0</v>
      </c>
      <c r="R403" s="149">
        <v>0</v>
      </c>
      <c r="S403" s="150">
        <f t="shared" si="166"/>
        <v>3.7777657178301451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0.4226614966039271</v>
      </c>
      <c r="AB403" s="199">
        <v>3.3551042212262181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3.7777657178301451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1.9618934839990672E-2</v>
      </c>
      <c r="F404" s="315"/>
      <c r="G404" s="152">
        <v>0</v>
      </c>
      <c r="H404" s="153">
        <v>0</v>
      </c>
      <c r="I404" s="154">
        <f t="shared" si="165"/>
        <v>1.9618934839990672E-2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1.9618934839990672E-2</v>
      </c>
      <c r="P404" s="156">
        <v>3.5356488337799816</v>
      </c>
      <c r="Q404" s="156">
        <v>0</v>
      </c>
      <c r="R404" s="157">
        <v>0</v>
      </c>
      <c r="S404" s="158">
        <f t="shared" si="166"/>
        <v>3.5552677686199723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0</v>
      </c>
      <c r="AB404" s="204">
        <v>3.5356488337799816</v>
      </c>
      <c r="AC404" s="205">
        <v>1.9618934839990672E-2</v>
      </c>
      <c r="AD404" s="204">
        <v>0</v>
      </c>
      <c r="AE404" s="204">
        <v>0</v>
      </c>
      <c r="AF404" s="204">
        <v>0</v>
      </c>
      <c r="AG404" s="204">
        <v>0</v>
      </c>
      <c r="AH404" s="204">
        <v>1.9618934839990672E-2</v>
      </c>
      <c r="AI404" s="206">
        <f t="shared" si="167"/>
        <v>3.5552677686199723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0</v>
      </c>
      <c r="C406" s="152">
        <v>0</v>
      </c>
      <c r="D406" s="152">
        <v>0</v>
      </c>
      <c r="E406" s="152">
        <v>8.0073943921871324E-2</v>
      </c>
      <c r="F406" s="315"/>
      <c r="G406" s="152">
        <v>0</v>
      </c>
      <c r="H406" s="153">
        <v>0</v>
      </c>
      <c r="I406" s="154">
        <f t="shared" si="165"/>
        <v>8.0073943921871324E-2</v>
      </c>
      <c r="J406" s="141"/>
      <c r="K406" s="155" t="s">
        <v>14</v>
      </c>
      <c r="L406" s="156">
        <v>0</v>
      </c>
      <c r="M406" s="156">
        <v>0</v>
      </c>
      <c r="N406" s="156">
        <v>0</v>
      </c>
      <c r="O406" s="156">
        <v>8.0073943921871324E-2</v>
      </c>
      <c r="P406" s="156">
        <v>0</v>
      </c>
      <c r="Q406" s="156">
        <v>0</v>
      </c>
      <c r="R406" s="157">
        <v>0</v>
      </c>
      <c r="S406" s="158">
        <f t="shared" si="166"/>
        <v>8.0073943921871324E-2</v>
      </c>
      <c r="U406" s="203" t="s">
        <v>14</v>
      </c>
      <c r="V406" s="204">
        <v>0</v>
      </c>
      <c r="W406" s="204">
        <v>0</v>
      </c>
      <c r="X406" s="204">
        <v>0</v>
      </c>
      <c r="Y406" s="204">
        <v>0</v>
      </c>
      <c r="Z406" s="204">
        <v>0</v>
      </c>
      <c r="AA406" s="204">
        <v>0</v>
      </c>
      <c r="AB406" s="204">
        <v>0</v>
      </c>
      <c r="AC406" s="205">
        <v>8.0073943921871324E-2</v>
      </c>
      <c r="AD406" s="204">
        <v>0</v>
      </c>
      <c r="AE406" s="204">
        <v>0</v>
      </c>
      <c r="AF406" s="204">
        <v>0</v>
      </c>
      <c r="AG406" s="204">
        <v>0</v>
      </c>
      <c r="AH406" s="204">
        <v>8.0073943921871324E-2</v>
      </c>
      <c r="AI406" s="206">
        <f t="shared" si="167"/>
        <v>8.0073943921871324E-2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32.066519127765602</v>
      </c>
      <c r="C407" s="148">
        <v>264.92297520212793</v>
      </c>
      <c r="D407" s="148">
        <v>181.81949642279739</v>
      </c>
      <c r="E407" s="148">
        <v>58.920557810378064</v>
      </c>
      <c r="F407" s="315"/>
      <c r="G407" s="148">
        <v>0</v>
      </c>
      <c r="H407" s="160">
        <v>0</v>
      </c>
      <c r="I407" s="146">
        <f t="shared" si="165"/>
        <v>537.72954856306899</v>
      </c>
      <c r="J407" s="141"/>
      <c r="K407" s="161" t="s">
        <v>136</v>
      </c>
      <c r="L407" s="148">
        <v>32.066519127765602</v>
      </c>
      <c r="M407" s="148">
        <v>264.92297520212793</v>
      </c>
      <c r="N407" s="148">
        <v>181.81949642279739</v>
      </c>
      <c r="O407" s="148">
        <v>58.920557810378064</v>
      </c>
      <c r="P407" s="148">
        <v>0</v>
      </c>
      <c r="Q407" s="148">
        <v>0</v>
      </c>
      <c r="R407" s="149">
        <v>0</v>
      </c>
      <c r="S407" s="150">
        <f t="shared" si="166"/>
        <v>537.72954856306899</v>
      </c>
      <c r="U407" s="207" t="s">
        <v>136</v>
      </c>
      <c r="V407" s="199">
        <v>32.066519127765602</v>
      </c>
      <c r="W407" s="199">
        <v>0</v>
      </c>
      <c r="X407" s="199">
        <v>0</v>
      </c>
      <c r="Y407" s="199">
        <v>264.92297520212793</v>
      </c>
      <c r="Z407" s="199">
        <v>181.81949642279739</v>
      </c>
      <c r="AA407" s="199">
        <v>58.920557810378064</v>
      </c>
      <c r="AB407" s="199">
        <v>0</v>
      </c>
      <c r="AC407" s="200">
        <v>0</v>
      </c>
      <c r="AD407" s="199">
        <v>0</v>
      </c>
      <c r="AE407" s="199">
        <v>0</v>
      </c>
      <c r="AF407" s="199">
        <v>0</v>
      </c>
      <c r="AG407" s="199">
        <v>0</v>
      </c>
      <c r="AH407" s="199">
        <v>0</v>
      </c>
      <c r="AI407" s="202">
        <f t="shared" si="167"/>
        <v>537.72954856306899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24.872094424737497</v>
      </c>
      <c r="C408" s="152">
        <v>2.9216926015838047</v>
      </c>
      <c r="D408" s="152">
        <v>17.199935314341946</v>
      </c>
      <c r="E408" s="152">
        <v>376.69297067724597</v>
      </c>
      <c r="F408" s="315"/>
      <c r="G408" s="152">
        <v>55.565518446807353</v>
      </c>
      <c r="H408" s="153">
        <v>0</v>
      </c>
      <c r="I408" s="154">
        <f t="shared" si="165"/>
        <v>477.25221146471654</v>
      </c>
      <c r="J408" s="141"/>
      <c r="K408" s="155" t="s">
        <v>21</v>
      </c>
      <c r="L408" s="156">
        <v>24.872094424737497</v>
      </c>
      <c r="M408" s="156">
        <v>2.9216926015838047</v>
      </c>
      <c r="N408" s="156">
        <v>17.199935314341946</v>
      </c>
      <c r="O408" s="156">
        <v>376.69297067724597</v>
      </c>
      <c r="P408" s="156">
        <v>0.6569060724111413</v>
      </c>
      <c r="Q408" s="156">
        <v>55.565518446807353</v>
      </c>
      <c r="R408" s="157">
        <v>0</v>
      </c>
      <c r="S408" s="158">
        <f t="shared" si="166"/>
        <v>477.90911753712766</v>
      </c>
      <c r="U408" s="203" t="s">
        <v>21</v>
      </c>
      <c r="V408" s="204">
        <v>6.2788913495612872</v>
      </c>
      <c r="W408" s="204">
        <v>13.491770089091261</v>
      </c>
      <c r="X408" s="204">
        <v>55.565518446807353</v>
      </c>
      <c r="Y408" s="204">
        <v>2.9216926015838047</v>
      </c>
      <c r="Z408" s="204">
        <v>17.199935314341946</v>
      </c>
      <c r="AA408" s="204">
        <v>376.07848267570552</v>
      </c>
      <c r="AB408" s="204">
        <v>0.6569060724111413</v>
      </c>
      <c r="AC408" s="205">
        <v>5.7159209876253918</v>
      </c>
      <c r="AD408" s="204">
        <v>5.1014329860849479</v>
      </c>
      <c r="AE408" s="204">
        <v>0</v>
      </c>
      <c r="AF408" s="204">
        <v>0</v>
      </c>
      <c r="AG408" s="204">
        <v>0</v>
      </c>
      <c r="AH408" s="204">
        <v>0.61448800154044325</v>
      </c>
      <c r="AI408" s="206">
        <f t="shared" si="167"/>
        <v>477.90911753712766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1.6700470915509762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1.6700470915509762</v>
      </c>
      <c r="J409" s="141"/>
      <c r="K409" s="161" t="s">
        <v>20</v>
      </c>
      <c r="L409" s="148">
        <v>1.6700470915509762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1.6700470915509762</v>
      </c>
      <c r="U409" s="207" t="s">
        <v>20</v>
      </c>
      <c r="V409" s="199">
        <v>1.6700470915509762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</v>
      </c>
      <c r="AD409" s="199">
        <v>0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1.6700470915509762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0.34469850722766648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0.34469850722766648</v>
      </c>
      <c r="J411" s="141"/>
      <c r="K411" s="161" t="s">
        <v>18</v>
      </c>
      <c r="L411" s="148">
        <v>0.34469850722766648</v>
      </c>
      <c r="M411" s="148">
        <v>0</v>
      </c>
      <c r="N411" s="148">
        <v>0</v>
      </c>
      <c r="O411" s="148">
        <v>0</v>
      </c>
      <c r="P411" s="148">
        <v>0.2320193666019392</v>
      </c>
      <c r="Q411" s="148">
        <v>0</v>
      </c>
      <c r="R411" s="149">
        <v>0</v>
      </c>
      <c r="S411" s="150">
        <f t="shared" si="166"/>
        <v>0.57671787382960571</v>
      </c>
      <c r="U411" s="207" t="s">
        <v>18</v>
      </c>
      <c r="V411" s="199">
        <v>0.34469850722766648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0.2320193666019392</v>
      </c>
      <c r="AC411" s="200">
        <v>0</v>
      </c>
      <c r="AD411" s="199">
        <v>0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0.57671787382960571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1.718192409709081E-3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1.718192409709081E-3</v>
      </c>
      <c r="J412" s="141"/>
      <c r="K412" s="155" t="s">
        <v>17</v>
      </c>
      <c r="L412" s="156">
        <v>1.718192409709081E-3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1.718192409709081E-3</v>
      </c>
      <c r="U412" s="203" t="s">
        <v>57</v>
      </c>
      <c r="V412" s="204">
        <v>1.718192409709081E-3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1.718192409709081E-3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4.9611163976442359E-3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4.9611163976442359E-3</v>
      </c>
      <c r="J413" s="141"/>
      <c r="K413" s="163" t="s">
        <v>60</v>
      </c>
      <c r="L413" s="148">
        <v>4.9611163976442359E-3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4.9611163976442359E-3</v>
      </c>
      <c r="U413" s="208" t="s">
        <v>58</v>
      </c>
      <c r="V413" s="199">
        <v>4.9611163976442359E-3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4.9611163976442359E-3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4.9611163976442359E-3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4.9611163976442359E-3</v>
      </c>
      <c r="J414" s="141"/>
      <c r="K414" s="168" t="s">
        <v>19</v>
      </c>
      <c r="L414" s="169">
        <v>4.9611163976442359E-3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4.9611163976442359E-3</v>
      </c>
      <c r="U414" s="209" t="s">
        <v>62</v>
      </c>
      <c r="V414" s="210">
        <v>4.9611163976442359E-3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4.9611163976442359E-3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67.734252399129815</v>
      </c>
      <c r="C418" s="187">
        <f t="shared" ref="C418:I418" si="169">SUM(C397:C413)</f>
        <v>268.31237643585678</v>
      </c>
      <c r="D418" s="187">
        <f t="shared" si="169"/>
        <v>201.86310022058112</v>
      </c>
      <c r="E418" s="187">
        <f t="shared" si="169"/>
        <v>436.13588286298983</v>
      </c>
      <c r="F418" s="187">
        <f t="shared" si="169"/>
        <v>0</v>
      </c>
      <c r="G418" s="187">
        <f t="shared" si="169"/>
        <v>55.565518446807353</v>
      </c>
      <c r="H418" s="189">
        <f t="shared" si="169"/>
        <v>0</v>
      </c>
      <c r="I418" s="146">
        <f t="shared" si="169"/>
        <v>1029.6111303653649</v>
      </c>
      <c r="J418" s="141"/>
      <c r="K418" s="188" t="s">
        <v>22</v>
      </c>
      <c r="L418" s="187">
        <f>SUM(L397:L413)</f>
        <v>67.734252399129815</v>
      </c>
      <c r="M418" s="187">
        <f t="shared" ref="M418:S418" si="170">SUM(M397:M413)</f>
        <v>268.31237643585678</v>
      </c>
      <c r="N418" s="187">
        <f t="shared" si="170"/>
        <v>201.86310022058112</v>
      </c>
      <c r="O418" s="187">
        <f t="shared" si="170"/>
        <v>436.13588286298983</v>
      </c>
      <c r="P418" s="187">
        <f t="shared" si="170"/>
        <v>7.7796784940192802</v>
      </c>
      <c r="Q418" s="187">
        <f t="shared" si="170"/>
        <v>55.565518446807353</v>
      </c>
      <c r="R418" s="189">
        <f t="shared" si="170"/>
        <v>0</v>
      </c>
      <c r="S418" s="190">
        <f t="shared" si="170"/>
        <v>1037.3908088593842</v>
      </c>
      <c r="T418" s="133" t="str">
        <f>IF(ABS(S418-AI418)&gt;0.01,S418-AI418,"")</f>
        <v/>
      </c>
      <c r="U418" s="216" t="s">
        <v>59</v>
      </c>
      <c r="V418" s="217">
        <f>SUM(V397:V413)</f>
        <v>49.141049323953624</v>
      </c>
      <c r="W418" s="217">
        <f t="shared" ref="W418:AH418" si="171">SUM(W397:W413)</f>
        <v>13.491770089091261</v>
      </c>
      <c r="X418" s="217">
        <f t="shared" si="171"/>
        <v>55.565518446807353</v>
      </c>
      <c r="Y418" s="217">
        <f t="shared" si="171"/>
        <v>268.31237643585678</v>
      </c>
      <c r="Z418" s="217">
        <f t="shared" si="171"/>
        <v>201.86310022058112</v>
      </c>
      <c r="AA418" s="217">
        <f t="shared" si="171"/>
        <v>435.42170198268752</v>
      </c>
      <c r="AB418" s="217">
        <f t="shared" si="171"/>
        <v>7.7796784940192802</v>
      </c>
      <c r="AC418" s="217">
        <f t="shared" si="171"/>
        <v>5.8156138663872534</v>
      </c>
      <c r="AD418" s="218">
        <f t="shared" si="171"/>
        <v>5.1014329860849479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0.71418088030230531</v>
      </c>
      <c r="AI418" s="219">
        <f>SUM(V418:AC418)</f>
        <v>1037.3908088593844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6.5786247255401969E-2</v>
      </c>
      <c r="C419" s="125">
        <f t="shared" ref="C419:H419" si="172">IF($I418=0,"-",C418/$I418)</f>
        <v>0.26059583907241191</v>
      </c>
      <c r="D419" s="125">
        <f t="shared" si="172"/>
        <v>0.19605761269203503</v>
      </c>
      <c r="E419" s="125">
        <f t="shared" si="172"/>
        <v>0.42359282062949716</v>
      </c>
      <c r="F419" s="125">
        <f t="shared" si="172"/>
        <v>0</v>
      </c>
      <c r="G419" s="125">
        <f t="shared" si="172"/>
        <v>5.3967480350653872E-2</v>
      </c>
      <c r="H419" s="126">
        <f t="shared" si="172"/>
        <v>0</v>
      </c>
      <c r="I419" s="127">
        <f>SUM(B419:H419)</f>
        <v>0.99999999999999989</v>
      </c>
      <c r="J419" s="133"/>
      <c r="K419" s="49" t="s">
        <v>108</v>
      </c>
      <c r="L419" s="102">
        <f t="shared" ref="L419:R419" si="173">IF($S418=0,"-",L418/$S418)</f>
        <v>6.5292898125446017E-2</v>
      </c>
      <c r="M419" s="102">
        <f t="shared" si="173"/>
        <v>0.25864155932793298</v>
      </c>
      <c r="N419" s="102">
        <f t="shared" si="173"/>
        <v>0.19458732282632279</v>
      </c>
      <c r="O419" s="102">
        <f t="shared" si="173"/>
        <v>0.42041618176907042</v>
      </c>
      <c r="P419" s="102">
        <f t="shared" si="173"/>
        <v>7.4992745526375653E-3</v>
      </c>
      <c r="Q419" s="102">
        <f t="shared" si="173"/>
        <v>5.356276339859025E-2</v>
      </c>
      <c r="R419" s="103">
        <f t="shared" si="173"/>
        <v>0</v>
      </c>
      <c r="S419" s="104">
        <f>SUM(L419:R419)</f>
        <v>0.99999999999999989</v>
      </c>
      <c r="U419" s="77" t="s">
        <v>108</v>
      </c>
      <c r="V419" s="78">
        <f>+V418/$AI418</f>
        <v>4.7369852233397382E-2</v>
      </c>
      <c r="W419" s="78">
        <f t="shared" ref="W419:AH419" si="174">+W418/$AI418</f>
        <v>1.3005484503882891E-2</v>
      </c>
      <c r="X419" s="78">
        <f t="shared" si="174"/>
        <v>5.3562763398590237E-2</v>
      </c>
      <c r="Y419" s="78">
        <f t="shared" si="174"/>
        <v>0.25864155932793292</v>
      </c>
      <c r="Z419" s="78">
        <f t="shared" si="174"/>
        <v>0.19458732282632277</v>
      </c>
      <c r="AA419" s="78">
        <f t="shared" si="174"/>
        <v>0.41972774220106651</v>
      </c>
      <c r="AB419" s="78">
        <f t="shared" si="174"/>
        <v>7.4992745526375635E-3</v>
      </c>
      <c r="AC419" s="78">
        <f t="shared" si="174"/>
        <v>5.6060009561695904E-3</v>
      </c>
      <c r="AD419" s="78">
        <f t="shared" si="174"/>
        <v>4.917561388165753E-3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6.8843956800383667E-4</v>
      </c>
      <c r="AI419" s="79">
        <f>SUM(V419:AC419)</f>
        <v>0.99999999999999989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7.7501691286596408</v>
      </c>
      <c r="C427" s="148">
        <v>0</v>
      </c>
      <c r="D427" s="148">
        <v>2.4096215137627701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10.159790642422411</v>
      </c>
      <c r="J427" s="141"/>
      <c r="K427" s="161" t="s">
        <v>13</v>
      </c>
      <c r="L427" s="148">
        <v>7.7501691286596408</v>
      </c>
      <c r="M427" s="148">
        <v>0</v>
      </c>
      <c r="N427" s="148">
        <v>2.4096215137627701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10.159790642422411</v>
      </c>
      <c r="U427" s="207" t="s">
        <v>13</v>
      </c>
      <c r="V427" s="199">
        <v>7.7501691286596408</v>
      </c>
      <c r="W427" s="199">
        <v>0</v>
      </c>
      <c r="X427" s="199">
        <v>0</v>
      </c>
      <c r="Y427" s="199">
        <v>0</v>
      </c>
      <c r="Z427" s="199">
        <v>2.4096215137627701</v>
      </c>
      <c r="AA427" s="199">
        <v>0</v>
      </c>
      <c r="AB427" s="199">
        <v>0</v>
      </c>
      <c r="AC427" s="200">
        <v>0</v>
      </c>
      <c r="AD427" s="201">
        <v>0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10.159790642422411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0.46644662000772774</v>
      </c>
      <c r="C428" s="152">
        <v>0</v>
      </c>
      <c r="D428" s="152">
        <v>0</v>
      </c>
      <c r="E428" s="152">
        <v>0</v>
      </c>
      <c r="F428" s="315"/>
      <c r="G428" s="152">
        <v>0</v>
      </c>
      <c r="H428" s="153">
        <v>0</v>
      </c>
      <c r="I428" s="154">
        <f t="shared" si="175"/>
        <v>0.46644662000772774</v>
      </c>
      <c r="J428" s="141"/>
      <c r="K428" s="155" t="s">
        <v>12</v>
      </c>
      <c r="L428" s="156">
        <v>0.46644662000772774</v>
      </c>
      <c r="M428" s="156">
        <v>0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176"/>
        <v>0.46644662000772774</v>
      </c>
      <c r="U428" s="203" t="s">
        <v>53</v>
      </c>
      <c r="V428" s="204">
        <v>0.39647962700656858</v>
      </c>
      <c r="W428" s="204">
        <v>0</v>
      </c>
      <c r="X428" s="204">
        <v>0</v>
      </c>
      <c r="Y428" s="204">
        <v>0</v>
      </c>
      <c r="Z428" s="204">
        <v>0</v>
      </c>
      <c r="AA428" s="204">
        <v>0</v>
      </c>
      <c r="AB428" s="204">
        <v>0</v>
      </c>
      <c r="AC428" s="205">
        <v>6.9966993001159161E-2</v>
      </c>
      <c r="AD428" s="204">
        <v>6.9966993001159161E-2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0.46644662000772774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1.4123296249230093</v>
      </c>
      <c r="F429" s="315"/>
      <c r="G429" s="148">
        <v>0</v>
      </c>
      <c r="H429" s="160">
        <v>0</v>
      </c>
      <c r="I429" s="146">
        <f t="shared" si="175"/>
        <v>1.4123296249230093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1.4123296249230093</v>
      </c>
      <c r="P429" s="148">
        <v>49.147192858244011</v>
      </c>
      <c r="Q429" s="148">
        <v>0</v>
      </c>
      <c r="R429" s="149">
        <v>0</v>
      </c>
      <c r="S429" s="150">
        <f t="shared" si="176"/>
        <v>50.559522483167022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1.4123296249230093</v>
      </c>
      <c r="AB429" s="199">
        <v>49.147192858244011</v>
      </c>
      <c r="AC429" s="200">
        <v>0</v>
      </c>
      <c r="AD429" s="199">
        <v>0</v>
      </c>
      <c r="AE429" s="199">
        <v>0</v>
      </c>
      <c r="AF429" s="199">
        <v>0</v>
      </c>
      <c r="AG429" s="199">
        <v>0</v>
      </c>
      <c r="AH429" s="199">
        <v>0</v>
      </c>
      <c r="AI429" s="202">
        <f t="shared" si="177"/>
        <v>50.559522483167022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0.51170586156984976</v>
      </c>
      <c r="Q430" s="156">
        <v>0</v>
      </c>
      <c r="R430" s="157">
        <v>0</v>
      </c>
      <c r="S430" s="158">
        <f t="shared" si="176"/>
        <v>0.51170586156984976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0.51170586156984976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0.51170586156984976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7.0597877610137388E-2</v>
      </c>
      <c r="C432" s="152">
        <v>0</v>
      </c>
      <c r="D432" s="152">
        <v>0.9249605564702722</v>
      </c>
      <c r="E432" s="152">
        <v>8.9081685566246543E-2</v>
      </c>
      <c r="F432" s="315"/>
      <c r="G432" s="152">
        <v>0</v>
      </c>
      <c r="H432" s="153">
        <v>0</v>
      </c>
      <c r="I432" s="154">
        <f t="shared" si="175"/>
        <v>1.0846401196466562</v>
      </c>
      <c r="J432" s="141"/>
      <c r="K432" s="155" t="s">
        <v>14</v>
      </c>
      <c r="L432" s="156">
        <v>7.0597877610137388E-2</v>
      </c>
      <c r="M432" s="156">
        <v>0</v>
      </c>
      <c r="N432" s="156">
        <v>0.9249605564702722</v>
      </c>
      <c r="O432" s="156">
        <v>8.9081685566246543E-2</v>
      </c>
      <c r="P432" s="156">
        <v>0</v>
      </c>
      <c r="Q432" s="156">
        <v>0</v>
      </c>
      <c r="R432" s="157">
        <v>0</v>
      </c>
      <c r="S432" s="158">
        <f t="shared" si="176"/>
        <v>1.0846401196466562</v>
      </c>
      <c r="U432" s="203" t="s">
        <v>14</v>
      </c>
      <c r="V432" s="204">
        <v>7.0597877610137388E-2</v>
      </c>
      <c r="W432" s="204">
        <v>0</v>
      </c>
      <c r="X432" s="204">
        <v>0</v>
      </c>
      <c r="Y432" s="204">
        <v>0</v>
      </c>
      <c r="Z432" s="204">
        <v>0.9249605564702722</v>
      </c>
      <c r="AA432" s="204">
        <v>6.4179888736488541E-3</v>
      </c>
      <c r="AB432" s="204">
        <v>0</v>
      </c>
      <c r="AC432" s="205">
        <v>8.2663696692597682E-2</v>
      </c>
      <c r="AD432" s="204">
        <v>0</v>
      </c>
      <c r="AE432" s="204">
        <v>0</v>
      </c>
      <c r="AF432" s="204">
        <v>0</v>
      </c>
      <c r="AG432" s="204">
        <v>0</v>
      </c>
      <c r="AH432" s="204">
        <v>8.2663696692597682E-2</v>
      </c>
      <c r="AI432" s="206">
        <f t="shared" si="177"/>
        <v>1.0846401196466562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28.684557899362666</v>
      </c>
      <c r="C433" s="148">
        <v>21.221931089403949</v>
      </c>
      <c r="D433" s="148">
        <v>43.391944264828105</v>
      </c>
      <c r="E433" s="148">
        <v>5.4361796506100344</v>
      </c>
      <c r="F433" s="315"/>
      <c r="G433" s="148">
        <v>0</v>
      </c>
      <c r="H433" s="160">
        <v>0</v>
      </c>
      <c r="I433" s="146">
        <f t="shared" si="175"/>
        <v>98.734612904204738</v>
      </c>
      <c r="J433" s="141"/>
      <c r="K433" s="161" t="s">
        <v>136</v>
      </c>
      <c r="L433" s="148">
        <v>28.684557899362666</v>
      </c>
      <c r="M433" s="148">
        <v>21.221931089403949</v>
      </c>
      <c r="N433" s="148">
        <v>43.391944264828105</v>
      </c>
      <c r="O433" s="148">
        <v>5.4361796506100344</v>
      </c>
      <c r="P433" s="148">
        <v>0</v>
      </c>
      <c r="Q433" s="148">
        <v>0</v>
      </c>
      <c r="R433" s="149">
        <v>0</v>
      </c>
      <c r="S433" s="150">
        <f t="shared" si="176"/>
        <v>98.734612904204738</v>
      </c>
      <c r="U433" s="207" t="s">
        <v>136</v>
      </c>
      <c r="V433" s="199">
        <v>27.569523323300039</v>
      </c>
      <c r="W433" s="199">
        <v>1.1045328653739477</v>
      </c>
      <c r="X433" s="199">
        <v>0</v>
      </c>
      <c r="Y433" s="199">
        <v>21.221931089403949</v>
      </c>
      <c r="Z433" s="199">
        <v>39.618185416235882</v>
      </c>
      <c r="AA433" s="199">
        <v>5.4361796506100344</v>
      </c>
      <c r="AB433" s="199">
        <v>0</v>
      </c>
      <c r="AC433" s="200">
        <v>3.7842605592809075</v>
      </c>
      <c r="AD433" s="199">
        <v>1.0501710688678516E-2</v>
      </c>
      <c r="AE433" s="199">
        <v>0</v>
      </c>
      <c r="AF433" s="199">
        <v>0</v>
      </c>
      <c r="AG433" s="199">
        <v>3.7737588485922253</v>
      </c>
      <c r="AH433" s="199">
        <v>0</v>
      </c>
      <c r="AI433" s="202">
        <f t="shared" si="177"/>
        <v>98.734612904204766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18.496635089206883</v>
      </c>
      <c r="C434" s="152">
        <v>2.8634006889189694</v>
      </c>
      <c r="D434" s="152">
        <v>24.352192021304802</v>
      </c>
      <c r="E434" s="152">
        <v>224.95477921976362</v>
      </c>
      <c r="F434" s="315"/>
      <c r="G434" s="152">
        <v>25.632049225955946</v>
      </c>
      <c r="H434" s="153">
        <v>0</v>
      </c>
      <c r="I434" s="154">
        <f t="shared" si="175"/>
        <v>296.29905624515021</v>
      </c>
      <c r="J434" s="141"/>
      <c r="K434" s="155" t="s">
        <v>21</v>
      </c>
      <c r="L434" s="156">
        <v>18.496635089206883</v>
      </c>
      <c r="M434" s="156">
        <v>2.8634006889189694</v>
      </c>
      <c r="N434" s="156">
        <v>24.352192021304802</v>
      </c>
      <c r="O434" s="156">
        <v>224.95477921976362</v>
      </c>
      <c r="P434" s="156">
        <v>1.3489358331615589</v>
      </c>
      <c r="Q434" s="156">
        <v>25.632049225955946</v>
      </c>
      <c r="R434" s="157">
        <v>0</v>
      </c>
      <c r="S434" s="158">
        <f t="shared" si="176"/>
        <v>297.64799207831174</v>
      </c>
      <c r="U434" s="203" t="s">
        <v>21</v>
      </c>
      <c r="V434" s="204">
        <v>3.187532701930667</v>
      </c>
      <c r="W434" s="204">
        <v>15.309102387276216</v>
      </c>
      <c r="X434" s="204">
        <v>25.632049225955946</v>
      </c>
      <c r="Y434" s="204">
        <v>2.8634006889189694</v>
      </c>
      <c r="Z434" s="204">
        <v>24.273539459677465</v>
      </c>
      <c r="AA434" s="204">
        <v>224.28243964462607</v>
      </c>
      <c r="AB434" s="204">
        <v>1.3489358331615589</v>
      </c>
      <c r="AC434" s="205">
        <v>0.75099213676491228</v>
      </c>
      <c r="AD434" s="204">
        <v>0</v>
      </c>
      <c r="AE434" s="204">
        <v>1.1159924577567632E-2</v>
      </c>
      <c r="AF434" s="204">
        <v>0</v>
      </c>
      <c r="AG434" s="204">
        <v>7.8652561627336345E-2</v>
      </c>
      <c r="AH434" s="204">
        <v>0.66117965056000827</v>
      </c>
      <c r="AI434" s="206">
        <f t="shared" si="177"/>
        <v>297.6479920783118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8.2609461378892739</v>
      </c>
      <c r="C435" s="148">
        <v>0.66815150538378498</v>
      </c>
      <c r="D435" s="148">
        <v>10.137636041604658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19.066733684877718</v>
      </c>
      <c r="J435" s="141"/>
      <c r="K435" s="161" t="s">
        <v>20</v>
      </c>
      <c r="L435" s="148">
        <v>8.2609461378892739</v>
      </c>
      <c r="M435" s="148">
        <v>0.66815150538378498</v>
      </c>
      <c r="N435" s="148">
        <v>10.137636041604658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19.066733684877718</v>
      </c>
      <c r="U435" s="207" t="s">
        <v>20</v>
      </c>
      <c r="V435" s="199">
        <v>8.2360730215705047</v>
      </c>
      <c r="W435" s="199">
        <v>0</v>
      </c>
      <c r="X435" s="199">
        <v>0</v>
      </c>
      <c r="Y435" s="199">
        <v>0.66815150538378498</v>
      </c>
      <c r="Z435" s="199">
        <v>9.42056445691302</v>
      </c>
      <c r="AA435" s="199">
        <v>0</v>
      </c>
      <c r="AB435" s="199">
        <v>0</v>
      </c>
      <c r="AC435" s="200">
        <v>0.74194470101040599</v>
      </c>
      <c r="AD435" s="199">
        <v>2.4873116318769234E-2</v>
      </c>
      <c r="AE435" s="199">
        <v>0</v>
      </c>
      <c r="AF435" s="199">
        <v>0</v>
      </c>
      <c r="AG435" s="199">
        <v>0.71707158469163801</v>
      </c>
      <c r="AH435" s="199">
        <v>0</v>
      </c>
      <c r="AI435" s="202">
        <f t="shared" si="177"/>
        <v>19.066733684877715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0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0</v>
      </c>
      <c r="J436" s="141"/>
      <c r="K436" s="155" t="s">
        <v>56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3" t="s">
        <v>56</v>
      </c>
      <c r="V436" s="204">
        <v>0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19.572789604844598</v>
      </c>
      <c r="C437" s="148">
        <v>0</v>
      </c>
      <c r="D437" s="148">
        <v>0</v>
      </c>
      <c r="E437" s="148">
        <v>2.4218299848515906E-2</v>
      </c>
      <c r="F437" s="315"/>
      <c r="G437" s="148">
        <v>0</v>
      </c>
      <c r="H437" s="160">
        <v>0</v>
      </c>
      <c r="I437" s="146">
        <f t="shared" si="175"/>
        <v>19.597007904693115</v>
      </c>
      <c r="J437" s="141"/>
      <c r="K437" s="161" t="s">
        <v>18</v>
      </c>
      <c r="L437" s="148">
        <v>19.572789604844598</v>
      </c>
      <c r="M437" s="148">
        <v>0</v>
      </c>
      <c r="N437" s="148">
        <v>0</v>
      </c>
      <c r="O437" s="148">
        <v>2.4218299848515906E-2</v>
      </c>
      <c r="P437" s="148">
        <v>3.1265988567138021</v>
      </c>
      <c r="Q437" s="148">
        <v>0</v>
      </c>
      <c r="R437" s="149">
        <v>0</v>
      </c>
      <c r="S437" s="150">
        <f t="shared" si="176"/>
        <v>22.723606761406916</v>
      </c>
      <c r="U437" s="207" t="s">
        <v>18</v>
      </c>
      <c r="V437" s="199">
        <v>19.572789604844598</v>
      </c>
      <c r="W437" s="199">
        <v>0</v>
      </c>
      <c r="X437" s="199">
        <v>0</v>
      </c>
      <c r="Y437" s="199">
        <v>0</v>
      </c>
      <c r="Z437" s="199">
        <v>0</v>
      </c>
      <c r="AA437" s="199">
        <v>0</v>
      </c>
      <c r="AB437" s="199">
        <v>3.1265988567138021</v>
      </c>
      <c r="AC437" s="200">
        <v>2.4218299848515906E-2</v>
      </c>
      <c r="AD437" s="199">
        <v>0</v>
      </c>
      <c r="AE437" s="199">
        <v>0</v>
      </c>
      <c r="AF437" s="199">
        <v>0</v>
      </c>
      <c r="AG437" s="199">
        <v>0</v>
      </c>
      <c r="AH437" s="199">
        <v>2.4218299848515906E-2</v>
      </c>
      <c r="AI437" s="202">
        <f t="shared" si="177"/>
        <v>22.723606761406916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3.3592725159507877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3.3592725159507877</v>
      </c>
      <c r="J438" s="141"/>
      <c r="K438" s="155" t="s">
        <v>17</v>
      </c>
      <c r="L438" s="156">
        <v>3.3592725159507877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3.3592725159507877</v>
      </c>
      <c r="U438" s="203" t="s">
        <v>57</v>
      </c>
      <c r="V438" s="204">
        <v>3.3592725159507877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3.3592725159507877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5.5168908162996584E-5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5.5168908162996584E-5</v>
      </c>
      <c r="J439" s="141"/>
      <c r="K439" s="163" t="s">
        <v>60</v>
      </c>
      <c r="L439" s="148">
        <v>5.5168908162996584E-5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5.5168908162996584E-5</v>
      </c>
      <c r="U439" s="208" t="s">
        <v>58</v>
      </c>
      <c r="V439" s="199">
        <v>5.5168908162996584E-5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5.5168908162996584E-5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5.5168908162996584E-5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5.5168908162996584E-5</v>
      </c>
      <c r="J440" s="141"/>
      <c r="K440" s="168" t="s">
        <v>19</v>
      </c>
      <c r="L440" s="169">
        <v>5.5168908162996584E-5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5.5168908162996584E-5</v>
      </c>
      <c r="U440" s="209" t="s">
        <v>62</v>
      </c>
      <c r="V440" s="210">
        <v>5.5168908162996584E-5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5.5168908162996584E-5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86.661470042439888</v>
      </c>
      <c r="C444" s="187">
        <f t="shared" ref="C444:I444" si="179">SUM(C423:C439)</f>
        <v>24.753483283706704</v>
      </c>
      <c r="D444" s="187">
        <f t="shared" si="179"/>
        <v>81.216354397970605</v>
      </c>
      <c r="E444" s="187">
        <f t="shared" si="179"/>
        <v>231.91658848071143</v>
      </c>
      <c r="F444" s="187">
        <f t="shared" si="179"/>
        <v>0</v>
      </c>
      <c r="G444" s="187">
        <f t="shared" si="179"/>
        <v>25.632049225955946</v>
      </c>
      <c r="H444" s="189">
        <f t="shared" si="179"/>
        <v>0</v>
      </c>
      <c r="I444" s="146">
        <f t="shared" si="179"/>
        <v>450.17994543078453</v>
      </c>
      <c r="J444" s="141"/>
      <c r="K444" s="188" t="s">
        <v>22</v>
      </c>
      <c r="L444" s="187">
        <f>SUM(L423:L439)</f>
        <v>86.661470042439888</v>
      </c>
      <c r="M444" s="187">
        <f t="shared" ref="M444:S444" si="180">SUM(M423:M439)</f>
        <v>24.753483283706704</v>
      </c>
      <c r="N444" s="187">
        <f t="shared" si="180"/>
        <v>81.216354397970605</v>
      </c>
      <c r="O444" s="187">
        <f t="shared" si="180"/>
        <v>231.91658848071143</v>
      </c>
      <c r="P444" s="187">
        <f t="shared" si="180"/>
        <v>54.13443340968923</v>
      </c>
      <c r="Q444" s="187">
        <f t="shared" si="180"/>
        <v>25.632049225955946</v>
      </c>
      <c r="R444" s="189">
        <f t="shared" si="180"/>
        <v>0</v>
      </c>
      <c r="S444" s="190">
        <f t="shared" si="180"/>
        <v>504.31437884047375</v>
      </c>
      <c r="T444" s="133" t="str">
        <f>IF(ABS(S444-AI444)&gt;0.01,S444-AI444,"")</f>
        <v/>
      </c>
      <c r="U444" s="216" t="s">
        <v>59</v>
      </c>
      <c r="V444" s="217">
        <f>SUM(V423:V439)</f>
        <v>70.142492969781102</v>
      </c>
      <c r="W444" s="217">
        <f t="shared" ref="W444:AH444" si="181">SUM(W423:W439)</f>
        <v>16.413635252650163</v>
      </c>
      <c r="X444" s="217">
        <f t="shared" si="181"/>
        <v>25.632049225955946</v>
      </c>
      <c r="Y444" s="217">
        <f t="shared" si="181"/>
        <v>24.753483283706704</v>
      </c>
      <c r="Z444" s="217">
        <f t="shared" si="181"/>
        <v>76.646871403059407</v>
      </c>
      <c r="AA444" s="217">
        <f t="shared" si="181"/>
        <v>231.13736690903275</v>
      </c>
      <c r="AB444" s="217">
        <f t="shared" si="181"/>
        <v>54.13443340968923</v>
      </c>
      <c r="AC444" s="217">
        <f t="shared" si="181"/>
        <v>5.4540463865984989</v>
      </c>
      <c r="AD444" s="218">
        <f t="shared" si="181"/>
        <v>0.10534182000860691</v>
      </c>
      <c r="AE444" s="218">
        <f t="shared" si="181"/>
        <v>1.1159924577567632E-2</v>
      </c>
      <c r="AF444" s="218">
        <f t="shared" si="181"/>
        <v>0</v>
      </c>
      <c r="AG444" s="218">
        <f t="shared" si="181"/>
        <v>4.5694829949111995</v>
      </c>
      <c r="AH444" s="218">
        <f t="shared" si="181"/>
        <v>0.76806164710112179</v>
      </c>
      <c r="AI444" s="219">
        <f>SUM(V444:AC444)</f>
        <v>504.31437884047386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0.19250406625624364</v>
      </c>
      <c r="C445" s="125">
        <f t="shared" ref="C445:H445" si="182">IF($I444=0,"-",C444/$I444)</f>
        <v>5.4985752997103621E-2</v>
      </c>
      <c r="D445" s="125">
        <f t="shared" si="182"/>
        <v>0.18040864596989845</v>
      </c>
      <c r="E445" s="125">
        <f t="shared" si="182"/>
        <v>0.51516419341778241</v>
      </c>
      <c r="F445" s="125">
        <f t="shared" si="182"/>
        <v>0</v>
      </c>
      <c r="G445" s="125">
        <f t="shared" si="182"/>
        <v>5.6937341358971959E-2</v>
      </c>
      <c r="H445" s="126">
        <f t="shared" si="182"/>
        <v>0</v>
      </c>
      <c r="I445" s="127">
        <f>SUM(B445:H445)</f>
        <v>1</v>
      </c>
      <c r="J445" s="133"/>
      <c r="K445" s="49" t="s">
        <v>108</v>
      </c>
      <c r="L445" s="102">
        <f t="shared" ref="L445:R445" si="183">IF($S444=0,"-",L444/$S444)</f>
        <v>0.17184017287330391</v>
      </c>
      <c r="M445" s="102">
        <f t="shared" si="183"/>
        <v>4.9083437479256961E-2</v>
      </c>
      <c r="N445" s="102">
        <f t="shared" si="183"/>
        <v>0.16104310685073925</v>
      </c>
      <c r="O445" s="102">
        <f t="shared" si="183"/>
        <v>0.45986511234110972</v>
      </c>
      <c r="P445" s="102">
        <f t="shared" si="183"/>
        <v>0.10734263324824454</v>
      </c>
      <c r="Q445" s="102">
        <f t="shared" si="183"/>
        <v>5.0825537207345721E-2</v>
      </c>
      <c r="R445" s="103">
        <f t="shared" si="183"/>
        <v>0</v>
      </c>
      <c r="S445" s="104">
        <f>SUM(L445:R445)</f>
        <v>1</v>
      </c>
      <c r="U445" s="77" t="s">
        <v>108</v>
      </c>
      <c r="V445" s="78">
        <f>+V444/$AI444</f>
        <v>0.13908485641645521</v>
      </c>
      <c r="W445" s="78">
        <f t="shared" ref="W445:AH445" si="184">+W444/$AI444</f>
        <v>3.2546435202558781E-2</v>
      </c>
      <c r="X445" s="78">
        <f t="shared" si="184"/>
        <v>5.0825537207345714E-2</v>
      </c>
      <c r="Y445" s="78">
        <f t="shared" si="184"/>
        <v>4.9083437479256954E-2</v>
      </c>
      <c r="Z445" s="78">
        <f t="shared" si="184"/>
        <v>0.15198232415916216</v>
      </c>
      <c r="AA445" s="78">
        <f t="shared" si="184"/>
        <v>0.458320001584065</v>
      </c>
      <c r="AB445" s="78">
        <f t="shared" si="184"/>
        <v>0.10734263324824452</v>
      </c>
      <c r="AC445" s="78">
        <f t="shared" si="184"/>
        <v>1.081477470291153E-2</v>
      </c>
      <c r="AD445" s="78">
        <f t="shared" si="184"/>
        <v>2.0888125428985424E-4</v>
      </c>
      <c r="AE445" s="78">
        <f t="shared" si="184"/>
        <v>2.212890420302248E-5</v>
      </c>
      <c r="AF445" s="78">
        <f t="shared" si="184"/>
        <v>0</v>
      </c>
      <c r="AG445" s="78">
        <f t="shared" si="184"/>
        <v>9.0607826915770559E-3</v>
      </c>
      <c r="AH445" s="78">
        <f t="shared" si="184"/>
        <v>1.5229818528415928E-3</v>
      </c>
      <c r="AI445" s="79">
        <f>SUM(V445:AC445)</f>
        <v>0.99999999999999978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0.29095046498607358</v>
      </c>
      <c r="G449" s="325"/>
      <c r="H449" s="327"/>
      <c r="I449" s="146">
        <f>SUM(B449:H449)</f>
        <v>0.29095046498607358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206.49495703707638</v>
      </c>
      <c r="G455" s="328"/>
      <c r="H455" s="330"/>
      <c r="I455" s="146">
        <f t="shared" si="185"/>
        <v>206.49495703707638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525.82211021598175</v>
      </c>
      <c r="G460" s="328"/>
      <c r="H460" s="330"/>
      <c r="I460" s="154">
        <f t="shared" si="185"/>
        <v>525.82211021598175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1.7251489588235296E-2</v>
      </c>
      <c r="G462" s="328"/>
      <c r="H462" s="330"/>
      <c r="I462" s="154">
        <f t="shared" si="185"/>
        <v>1.7251489588235296E-2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13.627606861751952</v>
      </c>
      <c r="G463" s="328"/>
      <c r="H463" s="330"/>
      <c r="I463" s="146">
        <f t="shared" si="185"/>
        <v>13.627606861751952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746.25287606938446</v>
      </c>
      <c r="G470" s="187">
        <f t="shared" si="187"/>
        <v>0</v>
      </c>
      <c r="H470" s="189">
        <f t="shared" si="187"/>
        <v>0</v>
      </c>
      <c r="I470" s="146">
        <f t="shared" si="187"/>
        <v>746.25287606938446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35770.026232615695</v>
      </c>
      <c r="G481" s="328"/>
      <c r="H481" s="330"/>
      <c r="I481" s="146">
        <f t="shared" si="191"/>
        <v>35770.026232615695</v>
      </c>
      <c r="J481" s="141"/>
      <c r="K481" s="161" t="s">
        <v>54</v>
      </c>
      <c r="L481" s="328"/>
      <c r="M481" s="329"/>
      <c r="N481" s="329"/>
      <c r="O481" s="330"/>
      <c r="P481" s="148">
        <v>19047.408486192991</v>
      </c>
      <c r="Q481" s="328"/>
      <c r="R481" s="335"/>
      <c r="S481" s="150">
        <f t="shared" si="192"/>
        <v>19047.408486192991</v>
      </c>
    </row>
    <row r="482" spans="1:19" ht="15">
      <c r="A482" s="151" t="s">
        <v>11</v>
      </c>
      <c r="B482" s="328"/>
      <c r="C482" s="329"/>
      <c r="D482" s="329"/>
      <c r="E482" s="330"/>
      <c r="F482" s="152">
        <v>9890.8679776234876</v>
      </c>
      <c r="G482" s="328"/>
      <c r="H482" s="330"/>
      <c r="I482" s="154">
        <f t="shared" si="191"/>
        <v>9890.8679776234876</v>
      </c>
      <c r="J482" s="141"/>
      <c r="K482" s="155" t="s">
        <v>11</v>
      </c>
      <c r="L482" s="328"/>
      <c r="M482" s="329"/>
      <c r="N482" s="329"/>
      <c r="O482" s="330"/>
      <c r="P482" s="156">
        <v>4152.4626630413595</v>
      </c>
      <c r="Q482" s="328"/>
      <c r="R482" s="335"/>
      <c r="S482" s="158">
        <f t="shared" si="192"/>
        <v>4152.4626630413595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15.453914138844127</v>
      </c>
      <c r="G484" s="328"/>
      <c r="H484" s="330"/>
      <c r="I484" s="154">
        <f t="shared" si="191"/>
        <v>15.453914138844127</v>
      </c>
      <c r="J484" s="141"/>
      <c r="K484" s="155" t="s">
        <v>14</v>
      </c>
      <c r="L484" s="328"/>
      <c r="M484" s="329"/>
      <c r="N484" s="329"/>
      <c r="O484" s="330"/>
      <c r="P484" s="156">
        <v>15.453914138844127</v>
      </c>
      <c r="Q484" s="328"/>
      <c r="R484" s="335"/>
      <c r="S484" s="158">
        <f t="shared" si="192"/>
        <v>15.453914138844127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76.111723985457814</v>
      </c>
      <c r="G485" s="328"/>
      <c r="H485" s="330"/>
      <c r="I485" s="146">
        <f t="shared" si="191"/>
        <v>76.111723985457814</v>
      </c>
      <c r="J485" s="141"/>
      <c r="K485" s="161" t="s">
        <v>136</v>
      </c>
      <c r="L485" s="328"/>
      <c r="M485" s="329"/>
      <c r="N485" s="329"/>
      <c r="O485" s="330"/>
      <c r="P485" s="148">
        <v>61.355079481033499</v>
      </c>
      <c r="Q485" s="328"/>
      <c r="R485" s="335"/>
      <c r="S485" s="150">
        <f t="shared" si="192"/>
        <v>61.355079481033499</v>
      </c>
    </row>
    <row r="486" spans="1:19" ht="15">
      <c r="A486" s="151" t="s">
        <v>21</v>
      </c>
      <c r="B486" s="328"/>
      <c r="C486" s="329"/>
      <c r="D486" s="329"/>
      <c r="E486" s="330"/>
      <c r="F486" s="152">
        <v>897.29068664215004</v>
      </c>
      <c r="G486" s="328"/>
      <c r="H486" s="330"/>
      <c r="I486" s="154">
        <f t="shared" si="191"/>
        <v>897.29068664215004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4147.8181806155744</v>
      </c>
      <c r="G489" s="328"/>
      <c r="H489" s="330"/>
      <c r="I489" s="146">
        <f t="shared" si="191"/>
        <v>4147.8181806155744</v>
      </c>
      <c r="J489" s="141"/>
      <c r="K489" s="161" t="s">
        <v>18</v>
      </c>
      <c r="L489" s="328"/>
      <c r="M489" s="329"/>
      <c r="N489" s="329"/>
      <c r="O489" s="330"/>
      <c r="P489" s="148">
        <v>2769.0084823422044</v>
      </c>
      <c r="Q489" s="328"/>
      <c r="R489" s="335"/>
      <c r="S489" s="150">
        <f t="shared" si="192"/>
        <v>2769.0084823422044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50797.568715621208</v>
      </c>
      <c r="G496" s="187">
        <f t="shared" si="193"/>
        <v>0</v>
      </c>
      <c r="H496" s="189">
        <f t="shared" si="193"/>
        <v>0</v>
      </c>
      <c r="I496" s="146">
        <f t="shared" si="193"/>
        <v>50797.568715621208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26045.688625196432</v>
      </c>
      <c r="Q496" s="187">
        <f t="shared" si="194"/>
        <v>0</v>
      </c>
      <c r="R496" s="189">
        <f t="shared" si="194"/>
        <v>0</v>
      </c>
      <c r="S496" s="190">
        <f t="shared" si="194"/>
        <v>26045.688625196432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3265.2872098560001</v>
      </c>
      <c r="G511" s="328"/>
      <c r="H511" s="330"/>
      <c r="I511" s="146">
        <f t="shared" si="197"/>
        <v>3265.2872098560001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3265.2872098560001</v>
      </c>
      <c r="G522" s="187">
        <f t="shared" si="199"/>
        <v>0</v>
      </c>
      <c r="H522" s="189">
        <f t="shared" si="199"/>
        <v>0</v>
      </c>
      <c r="I522" s="146">
        <f t="shared" si="199"/>
        <v>3265.2872098560001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0.69966364924321889</v>
      </c>
      <c r="G533" s="328"/>
      <c r="H533" s="330"/>
      <c r="I533" s="146">
        <f t="shared" si="203"/>
        <v>0.69966364924321889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7.2805615164960369E-2</v>
      </c>
      <c r="G534" s="328"/>
      <c r="H534" s="330"/>
      <c r="I534" s="154">
        <f t="shared" si="203"/>
        <v>7.2805615164960369E-2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0.7724692644081792</v>
      </c>
      <c r="G548" s="187">
        <f t="shared" si="205"/>
        <v>0</v>
      </c>
      <c r="H548" s="189">
        <f t="shared" si="205"/>
        <v>0</v>
      </c>
      <c r="I548" s="146">
        <f t="shared" si="205"/>
        <v>0.7724692644081792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12.798519713273913</v>
      </c>
      <c r="G560" s="328"/>
      <c r="H560" s="330"/>
      <c r="I560" s="154">
        <f t="shared" si="209"/>
        <v>12.798519713273913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1700.9556876863667</v>
      </c>
      <c r="G561" s="328"/>
      <c r="H561" s="330"/>
      <c r="I561" s="146">
        <f t="shared" si="209"/>
        <v>1700.9556876863667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1713.7542073996406</v>
      </c>
      <c r="G574" s="187">
        <f t="shared" si="211"/>
        <v>0</v>
      </c>
      <c r="H574" s="189">
        <f t="shared" si="211"/>
        <v>0</v>
      </c>
      <c r="I574" s="146">
        <f t="shared" si="211"/>
        <v>1713.7542073996406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0.29095046498607358</v>
      </c>
      <c r="Q579" s="144">
        <v>0</v>
      </c>
      <c r="R579" s="196">
        <v>0</v>
      </c>
      <c r="S579" s="197">
        <f>SUM(L579:R579)</f>
        <v>0.29095046498607358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51.02627662038396</v>
      </c>
      <c r="C583" s="148">
        <v>6.1805474997633301</v>
      </c>
      <c r="D583" s="148">
        <v>1.332661520400567</v>
      </c>
      <c r="E583" s="148">
        <v>2.9722135948856994</v>
      </c>
      <c r="F583" s="315"/>
      <c r="G583" s="148">
        <v>0</v>
      </c>
      <c r="H583" s="160">
        <v>0</v>
      </c>
      <c r="I583" s="146">
        <f t="shared" si="215"/>
        <v>61.511699235433554</v>
      </c>
      <c r="J583" s="141"/>
      <c r="K583" s="161" t="s">
        <v>13</v>
      </c>
      <c r="L583" s="148">
        <v>51.02627662038396</v>
      </c>
      <c r="M583" s="148">
        <v>6.1805474997633301</v>
      </c>
      <c r="N583" s="148">
        <v>1.332661520400567</v>
      </c>
      <c r="O583" s="148">
        <v>2.9722135948856994</v>
      </c>
      <c r="P583" s="148">
        <v>0</v>
      </c>
      <c r="Q583" s="148">
        <v>0</v>
      </c>
      <c r="R583" s="149">
        <v>0</v>
      </c>
      <c r="S583" s="150">
        <f t="shared" si="216"/>
        <v>61.511699235433554</v>
      </c>
    </row>
    <row r="584" spans="1:19" ht="15">
      <c r="A584" s="151" t="s">
        <v>12</v>
      </c>
      <c r="B584" s="152">
        <v>722.2129310699944</v>
      </c>
      <c r="C584" s="152">
        <v>10.960191435717656</v>
      </c>
      <c r="D584" s="152">
        <v>12.959303474217688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746.13242597992974</v>
      </c>
      <c r="J584" s="141"/>
      <c r="K584" s="155" t="s">
        <v>12</v>
      </c>
      <c r="L584" s="156">
        <v>722.2129310699944</v>
      </c>
      <c r="M584" s="156">
        <v>10.960191435717656</v>
      </c>
      <c r="N584" s="156">
        <v>12.959303474217688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746.13242597992974</v>
      </c>
    </row>
    <row r="585" spans="1:19" ht="15">
      <c r="A585" s="159" t="s">
        <v>54</v>
      </c>
      <c r="B585" s="148">
        <v>0</v>
      </c>
      <c r="C585" s="148">
        <v>0</v>
      </c>
      <c r="D585" s="148">
        <v>0.52461436913021231</v>
      </c>
      <c r="E585" s="148">
        <v>244.72455289497614</v>
      </c>
      <c r="F585" s="315"/>
      <c r="G585" s="148">
        <v>0</v>
      </c>
      <c r="H585" s="160">
        <v>0</v>
      </c>
      <c r="I585" s="146">
        <f t="shared" si="215"/>
        <v>245.24916726410635</v>
      </c>
      <c r="J585" s="141"/>
      <c r="K585" s="161" t="s">
        <v>54</v>
      </c>
      <c r="L585" s="148">
        <v>0</v>
      </c>
      <c r="M585" s="148">
        <v>0</v>
      </c>
      <c r="N585" s="148">
        <v>0.52461436913021231</v>
      </c>
      <c r="O585" s="148">
        <v>244.72455289497614</v>
      </c>
      <c r="P585" s="148">
        <v>2649.9316863727577</v>
      </c>
      <c r="Q585" s="148">
        <v>0</v>
      </c>
      <c r="R585" s="149">
        <v>0</v>
      </c>
      <c r="S585" s="150">
        <f t="shared" si="216"/>
        <v>2895.180853636864</v>
      </c>
    </row>
    <row r="586" spans="1:19" ht="15">
      <c r="A586" s="151" t="s">
        <v>11</v>
      </c>
      <c r="B586" s="152">
        <v>0</v>
      </c>
      <c r="C586" s="152">
        <v>0</v>
      </c>
      <c r="D586" s="152">
        <v>0.15117520375376825</v>
      </c>
      <c r="E586" s="152">
        <v>4.4199863860343216</v>
      </c>
      <c r="F586" s="315"/>
      <c r="G586" s="152">
        <v>0</v>
      </c>
      <c r="H586" s="153">
        <v>0</v>
      </c>
      <c r="I586" s="154">
        <f t="shared" si="215"/>
        <v>4.5711615897880895</v>
      </c>
      <c r="J586" s="141"/>
      <c r="K586" s="155" t="s">
        <v>11</v>
      </c>
      <c r="L586" s="156">
        <v>0</v>
      </c>
      <c r="M586" s="156">
        <v>0</v>
      </c>
      <c r="N586" s="156">
        <v>0.15117520375376825</v>
      </c>
      <c r="O586" s="156">
        <v>4.4199863860343216</v>
      </c>
      <c r="P586" s="156">
        <v>23.168051108934467</v>
      </c>
      <c r="Q586" s="156">
        <v>0</v>
      </c>
      <c r="R586" s="157">
        <v>0</v>
      </c>
      <c r="S586" s="158">
        <f t="shared" si="216"/>
        <v>27.739212698722557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1700.9556876863667</v>
      </c>
      <c r="Q587" s="148">
        <v>0</v>
      </c>
      <c r="R587" s="149">
        <v>0</v>
      </c>
      <c r="S587" s="150">
        <f t="shared" si="216"/>
        <v>1700.9556876863667</v>
      </c>
    </row>
    <row r="588" spans="1:19" ht="15">
      <c r="A588" s="151" t="s">
        <v>14</v>
      </c>
      <c r="B588" s="152">
        <v>14.323533244018218</v>
      </c>
      <c r="C588" s="152">
        <v>7.7609124318977277E-2</v>
      </c>
      <c r="D588" s="152">
        <v>1.8178914181588346</v>
      </c>
      <c r="E588" s="152">
        <v>0.24781008860626413</v>
      </c>
      <c r="F588" s="315"/>
      <c r="G588" s="152">
        <v>0</v>
      </c>
      <c r="H588" s="153">
        <v>0</v>
      </c>
      <c r="I588" s="154">
        <f t="shared" si="215"/>
        <v>16.466843875102295</v>
      </c>
      <c r="J588" s="141"/>
      <c r="K588" s="155" t="s">
        <v>14</v>
      </c>
      <c r="L588" s="156">
        <v>14.323533244018218</v>
      </c>
      <c r="M588" s="156">
        <v>7.7609124318977277E-2</v>
      </c>
      <c r="N588" s="156">
        <v>1.8178914181588346</v>
      </c>
      <c r="O588" s="156">
        <v>0.24781008860626413</v>
      </c>
      <c r="P588" s="156">
        <v>0</v>
      </c>
      <c r="Q588" s="156">
        <v>0</v>
      </c>
      <c r="R588" s="157">
        <v>0</v>
      </c>
      <c r="S588" s="158">
        <f t="shared" si="216"/>
        <v>16.466843875102295</v>
      </c>
    </row>
    <row r="589" spans="1:19" ht="15">
      <c r="A589" s="159" t="s">
        <v>136</v>
      </c>
      <c r="B589" s="148">
        <v>567.67661786561621</v>
      </c>
      <c r="C589" s="148">
        <v>89.458332328657164</v>
      </c>
      <c r="D589" s="148">
        <v>17.447165659010679</v>
      </c>
      <c r="E589" s="148">
        <v>13.738237192392104</v>
      </c>
      <c r="F589" s="315"/>
      <c r="G589" s="148">
        <v>0</v>
      </c>
      <c r="H589" s="160">
        <v>0</v>
      </c>
      <c r="I589" s="146">
        <f t="shared" si="215"/>
        <v>688.32035304567626</v>
      </c>
      <c r="J589" s="141"/>
      <c r="K589" s="161" t="s">
        <v>136</v>
      </c>
      <c r="L589" s="148">
        <v>567.67661786561621</v>
      </c>
      <c r="M589" s="148">
        <v>89.458332328657164</v>
      </c>
      <c r="N589" s="148">
        <v>17.447165659010679</v>
      </c>
      <c r="O589" s="148">
        <v>13.738237192392104</v>
      </c>
      <c r="P589" s="148">
        <v>3265.2872098560001</v>
      </c>
      <c r="Q589" s="148">
        <v>0</v>
      </c>
      <c r="R589" s="149">
        <v>0</v>
      </c>
      <c r="S589" s="150">
        <f t="shared" si="216"/>
        <v>3953.6075629016764</v>
      </c>
    </row>
    <row r="590" spans="1:19" ht="15">
      <c r="A590" s="151" t="s">
        <v>21</v>
      </c>
      <c r="B590" s="152">
        <v>1037.7348511740906</v>
      </c>
      <c r="C590" s="152">
        <v>0</v>
      </c>
      <c r="D590" s="152">
        <v>2288.7549045657665</v>
      </c>
      <c r="E590" s="152">
        <v>504.35784384129863</v>
      </c>
      <c r="F590" s="315"/>
      <c r="G590" s="152">
        <v>1568.0564606491839</v>
      </c>
      <c r="H590" s="153">
        <v>0.40821691787152242</v>
      </c>
      <c r="I590" s="154">
        <f t="shared" si="215"/>
        <v>5399.3122771482113</v>
      </c>
      <c r="J590" s="141"/>
      <c r="K590" s="155" t="s">
        <v>21</v>
      </c>
      <c r="L590" s="156">
        <v>1037.7348511740906</v>
      </c>
      <c r="M590" s="156">
        <v>0</v>
      </c>
      <c r="N590" s="156">
        <v>2288.7549045657665</v>
      </c>
      <c r="O590" s="156">
        <v>504.35784384129863</v>
      </c>
      <c r="P590" s="156">
        <v>1383.625768436473</v>
      </c>
      <c r="Q590" s="156">
        <v>1568.0564606491839</v>
      </c>
      <c r="R590" s="157">
        <v>0.40821691787152242</v>
      </c>
      <c r="S590" s="158">
        <f t="shared" si="216"/>
        <v>6782.9380455846849</v>
      </c>
    </row>
    <row r="591" spans="1:19" ht="15">
      <c r="A591" s="159" t="s">
        <v>20</v>
      </c>
      <c r="B591" s="148">
        <v>2861.5858496880032</v>
      </c>
      <c r="C591" s="148">
        <v>18.141943625004991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2879.7277933130081</v>
      </c>
      <c r="J591" s="141"/>
      <c r="K591" s="161" t="s">
        <v>20</v>
      </c>
      <c r="L591" s="148">
        <v>2861.5858496880032</v>
      </c>
      <c r="M591" s="148">
        <v>18.141943625004991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2879.7277933130081</v>
      </c>
    </row>
    <row r="592" spans="1:19" ht="15">
      <c r="A592" s="151" t="s">
        <v>56</v>
      </c>
      <c r="B592" s="152">
        <v>7.7529274702837654</v>
      </c>
      <c r="C592" s="152">
        <v>0</v>
      </c>
      <c r="D592" s="152">
        <v>1.3782421971496688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9.1311696674334346</v>
      </c>
      <c r="J592" s="141"/>
      <c r="K592" s="155" t="s">
        <v>56</v>
      </c>
      <c r="L592" s="156">
        <v>7.7529274702837654</v>
      </c>
      <c r="M592" s="156">
        <v>0</v>
      </c>
      <c r="N592" s="156">
        <v>1.3782421971496688</v>
      </c>
      <c r="O592" s="156">
        <v>0</v>
      </c>
      <c r="P592" s="156">
        <v>1.7251489588235296E-2</v>
      </c>
      <c r="Q592" s="156">
        <v>0</v>
      </c>
      <c r="R592" s="157">
        <v>0</v>
      </c>
      <c r="S592" s="158">
        <f t="shared" si="216"/>
        <v>9.1484211570216694</v>
      </c>
    </row>
    <row r="593" spans="1:85" ht="15">
      <c r="A593" s="159" t="s">
        <v>18</v>
      </c>
      <c r="B593" s="148">
        <v>435.63613465269384</v>
      </c>
      <c r="C593" s="148">
        <v>0</v>
      </c>
      <c r="D593" s="148">
        <v>26.869696194625529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462.50583084731937</v>
      </c>
      <c r="J593" s="141"/>
      <c r="K593" s="161" t="s">
        <v>18</v>
      </c>
      <c r="L593" s="148">
        <v>435.63613465269384</v>
      </c>
      <c r="M593" s="148">
        <v>0</v>
      </c>
      <c r="N593" s="148">
        <v>26.869696194625529</v>
      </c>
      <c r="O593" s="148">
        <v>0</v>
      </c>
      <c r="P593" s="148">
        <v>176.05130201715878</v>
      </c>
      <c r="Q593" s="148">
        <v>0</v>
      </c>
      <c r="R593" s="149">
        <v>0</v>
      </c>
      <c r="S593" s="150">
        <f t="shared" si="216"/>
        <v>638.55713286447815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1179.0309568414086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1179.0309568414086</v>
      </c>
      <c r="J595" s="141"/>
      <c r="K595" s="163" t="s">
        <v>60</v>
      </c>
      <c r="L595" s="148">
        <v>1179.0309568414086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1179.0309568414086</v>
      </c>
    </row>
    <row r="596" spans="1:85">
      <c r="A596" s="164" t="s">
        <v>19</v>
      </c>
      <c r="B596" s="165">
        <v>1179.0309568414086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1179.0309568414086</v>
      </c>
      <c r="J596" s="141"/>
      <c r="K596" s="168" t="s">
        <v>19</v>
      </c>
      <c r="L596" s="169">
        <v>1179.0309568414086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1179.0309568414086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6876.9800786264923</v>
      </c>
      <c r="C600" s="187">
        <f t="shared" ref="C600:I600" si="217">SUM(C579:C595)</f>
        <v>124.81862401346211</v>
      </c>
      <c r="D600" s="187">
        <f t="shared" si="217"/>
        <v>2351.2356546022133</v>
      </c>
      <c r="E600" s="187">
        <f t="shared" si="217"/>
        <v>770.46064399819306</v>
      </c>
      <c r="F600" s="187">
        <f t="shared" si="217"/>
        <v>0</v>
      </c>
      <c r="G600" s="187">
        <f t="shared" si="217"/>
        <v>1568.0564606491839</v>
      </c>
      <c r="H600" s="189">
        <f t="shared" si="217"/>
        <v>0.40821691787152242</v>
      </c>
      <c r="I600" s="146">
        <f t="shared" si="217"/>
        <v>11691.959678807418</v>
      </c>
      <c r="J600" s="141"/>
      <c r="K600" s="188" t="s">
        <v>22</v>
      </c>
      <c r="L600" s="187">
        <f>SUM(L579:L595)</f>
        <v>6876.9800786264923</v>
      </c>
      <c r="M600" s="187">
        <f t="shared" ref="M600:S600" si="218">SUM(M579:M595)</f>
        <v>124.81862401346211</v>
      </c>
      <c r="N600" s="187">
        <f t="shared" si="218"/>
        <v>2351.2356546022133</v>
      </c>
      <c r="O600" s="187">
        <f t="shared" si="218"/>
        <v>770.46064399819306</v>
      </c>
      <c r="P600" s="187">
        <f t="shared" si="218"/>
        <v>9199.3279074322636</v>
      </c>
      <c r="Q600" s="187">
        <f t="shared" si="218"/>
        <v>1568.0564606491839</v>
      </c>
      <c r="R600" s="189">
        <f t="shared" si="218"/>
        <v>0.40821691787152242</v>
      </c>
      <c r="S600" s="190">
        <f t="shared" si="218"/>
        <v>20891.28758623968</v>
      </c>
    </row>
    <row r="601" spans="1:85" s="26" customFormat="1" ht="15" thickBot="1">
      <c r="A601" s="39" t="s">
        <v>108</v>
      </c>
      <c r="B601" s="125">
        <f>IF($I600=0,"-",B600/$I600)</f>
        <v>0.58818027666410377</v>
      </c>
      <c r="C601" s="125">
        <f t="shared" ref="C601:H601" si="219">IF($I600=0,"-",C600/$I600)</f>
        <v>1.067559480552311E-2</v>
      </c>
      <c r="D601" s="125">
        <f t="shared" si="219"/>
        <v>0.20109850864983822</v>
      </c>
      <c r="E601" s="125">
        <f t="shared" si="219"/>
        <v>6.5896621709593525E-2</v>
      </c>
      <c r="F601" s="125">
        <f t="shared" si="219"/>
        <v>0</v>
      </c>
      <c r="G601" s="125">
        <f t="shared" si="219"/>
        <v>0.13411408384271181</v>
      </c>
      <c r="H601" s="126">
        <f t="shared" si="219"/>
        <v>3.491432822946244E-5</v>
      </c>
      <c r="I601" s="127">
        <f>SUM(B601:H601)</f>
        <v>1</v>
      </c>
      <c r="K601" s="49" t="s">
        <v>108</v>
      </c>
      <c r="L601" s="102">
        <f t="shared" ref="L601:R601" si="220">IF($S600=0,"-",L600/$S600)</f>
        <v>0.32917933134748983</v>
      </c>
      <c r="M601" s="102">
        <f t="shared" si="220"/>
        <v>5.9746735809465155E-3</v>
      </c>
      <c r="N601" s="102">
        <f t="shared" si="220"/>
        <v>0.11254622985281604</v>
      </c>
      <c r="O601" s="102">
        <f t="shared" si="220"/>
        <v>3.6879519312427014E-2</v>
      </c>
      <c r="P601" s="102">
        <f t="shared" si="220"/>
        <v>0.4403427921547316</v>
      </c>
      <c r="Q601" s="102">
        <f t="shared" si="220"/>
        <v>7.5057913696138331E-2</v>
      </c>
      <c r="R601" s="103">
        <f t="shared" si="220"/>
        <v>1.9540055450694186E-5</v>
      </c>
      <c r="S601" s="104">
        <f>SUM(L601:R601)</f>
        <v>1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23.465336515572179</v>
      </c>
      <c r="C605" s="144">
        <v>0</v>
      </c>
      <c r="D605" s="144">
        <v>2.2637557552720975</v>
      </c>
      <c r="E605" s="144">
        <v>0</v>
      </c>
      <c r="F605" s="314"/>
      <c r="G605" s="144">
        <v>0</v>
      </c>
      <c r="H605" s="145">
        <v>0</v>
      </c>
      <c r="I605" s="146">
        <f>SUM(B605:H605)</f>
        <v>25.729092270844276</v>
      </c>
      <c r="J605" s="141"/>
      <c r="K605" s="195" t="s">
        <v>7</v>
      </c>
      <c r="L605" s="144">
        <v>23.465336515572179</v>
      </c>
      <c r="M605" s="144">
        <v>0</v>
      </c>
      <c r="N605" s="144">
        <v>2.2637557552720975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25.729092270844276</v>
      </c>
      <c r="U605" s="54" t="s">
        <v>7</v>
      </c>
      <c r="V605" s="199">
        <v>23.465336515572179</v>
      </c>
      <c r="W605" s="199">
        <v>2.2637557552720975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25.729092270844276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23.670470221186015</v>
      </c>
      <c r="C606" s="152">
        <v>0</v>
      </c>
      <c r="D606" s="152">
        <v>13.726357869398901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37.396828090584918</v>
      </c>
      <c r="J606" s="141"/>
      <c r="K606" s="155" t="s">
        <v>8</v>
      </c>
      <c r="L606" s="156">
        <v>23.670470221186015</v>
      </c>
      <c r="M606" s="156">
        <v>0</v>
      </c>
      <c r="N606" s="156">
        <v>13.726357869398901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37.396828090584918</v>
      </c>
      <c r="U606" s="59" t="s">
        <v>8</v>
      </c>
      <c r="V606" s="204">
        <v>23.670470221186015</v>
      </c>
      <c r="W606" s="204">
        <v>13.726357869398901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37.396828090584918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1.797115174107319</v>
      </c>
      <c r="C607" s="148">
        <v>0</v>
      </c>
      <c r="D607" s="148">
        <v>2.7765456085561513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4.5736607826634703</v>
      </c>
      <c r="J607" s="141"/>
      <c r="K607" s="161" t="s">
        <v>9</v>
      </c>
      <c r="L607" s="148">
        <v>1.797115174107319</v>
      </c>
      <c r="M607" s="148">
        <v>0</v>
      </c>
      <c r="N607" s="148">
        <v>2.7765456085561513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4.5736607826634703</v>
      </c>
      <c r="U607" s="267" t="s">
        <v>9</v>
      </c>
      <c r="V607" s="199">
        <v>1.797115174107319</v>
      </c>
      <c r="W607" s="199">
        <v>2.7765456085561513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4.5736607826634703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0</v>
      </c>
      <c r="C609" s="148">
        <v>0</v>
      </c>
      <c r="D609" s="148">
        <v>0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0</v>
      </c>
      <c r="J609" s="141"/>
      <c r="K609" s="161" t="s">
        <v>13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67" t="s">
        <v>13</v>
      </c>
      <c r="V609" s="199">
        <v>0</v>
      </c>
      <c r="W609" s="199">
        <v>0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0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7275.9186182274134</v>
      </c>
      <c r="C610" s="152">
        <v>0</v>
      </c>
      <c r="D610" s="152">
        <v>854.51419484646112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8130.4328130738741</v>
      </c>
      <c r="J610" s="141"/>
      <c r="K610" s="155" t="s">
        <v>12</v>
      </c>
      <c r="L610" s="156">
        <v>7275.9186182274134</v>
      </c>
      <c r="M610" s="156">
        <v>0</v>
      </c>
      <c r="N610" s="156">
        <v>854.51419484646112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8130.4328130738741</v>
      </c>
      <c r="U610" s="59" t="s">
        <v>12</v>
      </c>
      <c r="V610" s="204">
        <v>7275.9186182274134</v>
      </c>
      <c r="W610" s="204">
        <v>854.51419484646112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8130.4328130738741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12183.851967139663</v>
      </c>
      <c r="Q611" s="148">
        <v>0</v>
      </c>
      <c r="R611" s="149">
        <v>0</v>
      </c>
      <c r="S611" s="150">
        <f t="shared" si="224"/>
        <v>12183.851967139663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12183.851967139663</v>
      </c>
      <c r="AF611" s="239">
        <f t="shared" si="222"/>
        <v>12183.851967139663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5660.5120985348231</v>
      </c>
      <c r="Q612" s="156">
        <v>0</v>
      </c>
      <c r="R612" s="157">
        <v>0</v>
      </c>
      <c r="S612" s="158">
        <f t="shared" si="224"/>
        <v>5660.5120985348231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5660.5120985348231</v>
      </c>
      <c r="AF612" s="206">
        <f t="shared" si="222"/>
        <v>5660.5120985348231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116.83391259482538</v>
      </c>
      <c r="C614" s="152">
        <v>0</v>
      </c>
      <c r="D614" s="152">
        <v>19.046585295587612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135.88049789041298</v>
      </c>
      <c r="J614" s="141"/>
      <c r="K614" s="155" t="s">
        <v>14</v>
      </c>
      <c r="L614" s="156">
        <v>116.83391259482538</v>
      </c>
      <c r="M614" s="156">
        <v>0</v>
      </c>
      <c r="N614" s="156">
        <v>19.046585295587612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135.88049789041298</v>
      </c>
      <c r="U614" s="59" t="s">
        <v>14</v>
      </c>
      <c r="V614" s="204">
        <v>116.83391259482538</v>
      </c>
      <c r="W614" s="204">
        <v>14.859174050715334</v>
      </c>
      <c r="X614" s="204">
        <v>4.1874112448722789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135.88049789041298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3285.7845376367441</v>
      </c>
      <c r="C615" s="148">
        <v>0</v>
      </c>
      <c r="D615" s="148">
        <v>327.66491885599413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3613.4494564927381</v>
      </c>
      <c r="J615" s="141"/>
      <c r="K615" s="161" t="s">
        <v>136</v>
      </c>
      <c r="L615" s="148">
        <v>3285.7845376367441</v>
      </c>
      <c r="M615" s="148">
        <v>0</v>
      </c>
      <c r="N615" s="148">
        <v>327.66491885599413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3613.4494564927381</v>
      </c>
      <c r="U615" s="63" t="s">
        <v>136</v>
      </c>
      <c r="V615" s="199">
        <v>3285.7845376367441</v>
      </c>
      <c r="W615" s="199">
        <v>323.17520914734973</v>
      </c>
      <c r="X615" s="199">
        <v>4.4897097086444111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3613.4494564927386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1372.7882731335644</v>
      </c>
      <c r="C616" s="152">
        <v>0</v>
      </c>
      <c r="D616" s="152">
        <v>2794.8862855681346</v>
      </c>
      <c r="E616" s="152">
        <v>3628.1215078083437</v>
      </c>
      <c r="F616" s="315"/>
      <c r="G616" s="152">
        <v>1474.1457980562543</v>
      </c>
      <c r="H616" s="153">
        <v>0</v>
      </c>
      <c r="I616" s="154">
        <f t="shared" si="223"/>
        <v>9269.9418645662972</v>
      </c>
      <c r="J616" s="141"/>
      <c r="K616" s="155" t="s">
        <v>21</v>
      </c>
      <c r="L616" s="156">
        <v>1372.7882731335644</v>
      </c>
      <c r="M616" s="156">
        <v>0</v>
      </c>
      <c r="N616" s="156">
        <v>2794.8862855681346</v>
      </c>
      <c r="O616" s="156">
        <v>3628.1215078083437</v>
      </c>
      <c r="P616" s="156">
        <v>0</v>
      </c>
      <c r="Q616" s="156">
        <v>1474.1457980562543</v>
      </c>
      <c r="R616" s="157">
        <v>0</v>
      </c>
      <c r="S616" s="158">
        <f t="shared" si="224"/>
        <v>9269.9418645662972</v>
      </c>
      <c r="U616" s="59" t="s">
        <v>21</v>
      </c>
      <c r="V616" s="204">
        <v>1372.7882731335644</v>
      </c>
      <c r="W616" s="204">
        <v>1896.1351645953764</v>
      </c>
      <c r="X616" s="204">
        <v>898.75112097275803</v>
      </c>
      <c r="Y616" s="204">
        <v>1018.5244801607063</v>
      </c>
      <c r="Z616" s="204">
        <v>1107.3445772608379</v>
      </c>
      <c r="AA616" s="204">
        <v>344.33530815613057</v>
      </c>
      <c r="AB616" s="204">
        <v>840.28300459426771</v>
      </c>
      <c r="AC616" s="204">
        <v>633.8627934619866</v>
      </c>
      <c r="AD616" s="204">
        <v>1157.9171422306692</v>
      </c>
      <c r="AE616" s="237">
        <f t="shared" si="226"/>
        <v>0</v>
      </c>
      <c r="AF616" s="206">
        <f t="shared" si="222"/>
        <v>9269.9418645662972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4440.0592932674372</v>
      </c>
      <c r="C617" s="148">
        <v>0</v>
      </c>
      <c r="D617" s="148">
        <v>362.62648346170363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4802.6857767291403</v>
      </c>
      <c r="J617" s="141"/>
      <c r="K617" s="161" t="s">
        <v>20</v>
      </c>
      <c r="L617" s="148">
        <v>4440.0592932674372</v>
      </c>
      <c r="M617" s="148">
        <v>0</v>
      </c>
      <c r="N617" s="148">
        <v>362.62648346170363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4802.6857767291403</v>
      </c>
      <c r="U617" s="269" t="s">
        <v>20</v>
      </c>
      <c r="V617" s="199">
        <v>4440.0592932674372</v>
      </c>
      <c r="W617" s="199">
        <v>362.62648346170363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4802.6857767291403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10130.702517144051</v>
      </c>
      <c r="C618" s="152">
        <v>0</v>
      </c>
      <c r="D618" s="152">
        <v>1251.923547817953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11382.626064962004</v>
      </c>
      <c r="J618" s="141"/>
      <c r="K618" s="155" t="s">
        <v>56</v>
      </c>
      <c r="L618" s="156">
        <v>10130.702517144051</v>
      </c>
      <c r="M618" s="156">
        <v>0</v>
      </c>
      <c r="N618" s="156">
        <v>1251.923547817953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11382.626064962004</v>
      </c>
      <c r="U618" s="59" t="s">
        <v>56</v>
      </c>
      <c r="V618" s="204">
        <v>10130.702517144051</v>
      </c>
      <c r="W618" s="204">
        <v>1165.9148918027458</v>
      </c>
      <c r="X618" s="204">
        <v>86.008656015207123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11382.626064962004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2415.5007381853079</v>
      </c>
      <c r="C619" s="148">
        <v>0</v>
      </c>
      <c r="D619" s="148">
        <v>565.4494929704075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2980.9502311557153</v>
      </c>
      <c r="J619" s="141"/>
      <c r="K619" s="161" t="s">
        <v>18</v>
      </c>
      <c r="L619" s="148">
        <v>2415.5007381853079</v>
      </c>
      <c r="M619" s="148">
        <v>0</v>
      </c>
      <c r="N619" s="148">
        <v>565.4494929704075</v>
      </c>
      <c r="O619" s="148">
        <v>0</v>
      </c>
      <c r="P619" s="148">
        <v>1026.7416123176308</v>
      </c>
      <c r="Q619" s="148">
        <v>0</v>
      </c>
      <c r="R619" s="149">
        <v>0</v>
      </c>
      <c r="S619" s="150">
        <f t="shared" si="224"/>
        <v>4007.6918434733461</v>
      </c>
      <c r="U619" s="269" t="s">
        <v>18</v>
      </c>
      <c r="V619" s="199">
        <v>2415.5007381853079</v>
      </c>
      <c r="W619" s="199">
        <v>564.70159201958325</v>
      </c>
      <c r="X619" s="199">
        <v>0.74790095082426866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1026.7416123176308</v>
      </c>
      <c r="AF619" s="239">
        <f t="shared" si="222"/>
        <v>4007.6918434733461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974.86177544679936</v>
      </c>
      <c r="C621" s="148">
        <v>0</v>
      </c>
      <c r="D621" s="148">
        <v>900.99343103392471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1875.8552064807241</v>
      </c>
      <c r="J621" s="141"/>
      <c r="K621" s="163" t="s">
        <v>60</v>
      </c>
      <c r="L621" s="148">
        <v>974.86177544679936</v>
      </c>
      <c r="M621" s="148">
        <v>0</v>
      </c>
      <c r="N621" s="148">
        <v>900.99343103392471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1875.8552064807241</v>
      </c>
      <c r="U621" s="270" t="s">
        <v>60</v>
      </c>
      <c r="V621" s="199">
        <v>974.86177544679936</v>
      </c>
      <c r="W621" s="199">
        <v>900.99343103392471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1875.8552064807241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974.86177544679936</v>
      </c>
      <c r="C622" s="165">
        <v>0</v>
      </c>
      <c r="D622" s="165">
        <v>900.99343103392471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1875.8552064807241</v>
      </c>
      <c r="J622" s="141"/>
      <c r="K622" s="168" t="s">
        <v>19</v>
      </c>
      <c r="L622" s="169">
        <v>974.86177544679936</v>
      </c>
      <c r="M622" s="169">
        <v>0</v>
      </c>
      <c r="N622" s="169">
        <v>900.99343103392471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1875.8552064807241</v>
      </c>
      <c r="U622" s="271" t="s">
        <v>131</v>
      </c>
      <c r="V622" s="204">
        <v>974.86177544679936</v>
      </c>
      <c r="W622" s="204">
        <v>900.99343103392471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1875.8552064807241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30061.38258754701</v>
      </c>
      <c r="C626" s="187">
        <f t="shared" ref="C626:I626" si="227">SUM(C605:C621)</f>
        <v>0</v>
      </c>
      <c r="D626" s="187">
        <f t="shared" si="227"/>
        <v>7095.8715990833944</v>
      </c>
      <c r="E626" s="187">
        <f t="shared" si="227"/>
        <v>3628.1215078083437</v>
      </c>
      <c r="F626" s="187">
        <f t="shared" si="227"/>
        <v>0</v>
      </c>
      <c r="G626" s="187">
        <f t="shared" si="227"/>
        <v>1474.1457980562543</v>
      </c>
      <c r="H626" s="189">
        <f t="shared" si="227"/>
        <v>0</v>
      </c>
      <c r="I626" s="146">
        <f t="shared" si="227"/>
        <v>42259.521492494998</v>
      </c>
      <c r="J626" s="141"/>
      <c r="K626" s="188" t="s">
        <v>22</v>
      </c>
      <c r="L626" s="187">
        <f>SUM(L605:L621)</f>
        <v>30061.38258754701</v>
      </c>
      <c r="M626" s="187">
        <f t="shared" ref="M626:S626" si="228">SUM(M605:M621)</f>
        <v>0</v>
      </c>
      <c r="N626" s="187">
        <f t="shared" si="228"/>
        <v>7095.8715990833944</v>
      </c>
      <c r="O626" s="187">
        <f t="shared" si="228"/>
        <v>3628.1215078083437</v>
      </c>
      <c r="P626" s="187">
        <f t="shared" si="228"/>
        <v>18871.105677992116</v>
      </c>
      <c r="Q626" s="187">
        <f t="shared" si="228"/>
        <v>1474.1457980562543</v>
      </c>
      <c r="R626" s="189">
        <f t="shared" si="228"/>
        <v>0</v>
      </c>
      <c r="S626" s="190">
        <f t="shared" si="228"/>
        <v>61130.627170487111</v>
      </c>
      <c r="U626" s="216" t="s">
        <v>59</v>
      </c>
      <c r="V626" s="217">
        <f>SUM(V605:V621)</f>
        <v>30061.38258754701</v>
      </c>
      <c r="W626" s="217">
        <f t="shared" ref="W626:AE626" si="229">SUM(W605:W621)</f>
        <v>6101.6868001910871</v>
      </c>
      <c r="X626" s="217">
        <f t="shared" si="229"/>
        <v>994.18479889230616</v>
      </c>
      <c r="Y626" s="217">
        <f t="shared" si="229"/>
        <v>1018.5244801607063</v>
      </c>
      <c r="Z626" s="217">
        <f t="shared" si="229"/>
        <v>1107.3445772608379</v>
      </c>
      <c r="AA626" s="217">
        <f t="shared" si="229"/>
        <v>344.33530815613057</v>
      </c>
      <c r="AB626" s="217">
        <f t="shared" si="229"/>
        <v>840.28300459426771</v>
      </c>
      <c r="AC626" s="217">
        <f t="shared" si="229"/>
        <v>633.8627934619866</v>
      </c>
      <c r="AD626" s="217">
        <f t="shared" si="229"/>
        <v>1157.9171422306692</v>
      </c>
      <c r="AE626" s="241">
        <f t="shared" si="229"/>
        <v>18871.105677992116</v>
      </c>
      <c r="AF626" s="242">
        <f>SUM(AF605:AF621)</f>
        <v>61130.627170487111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0.71135170313950924</v>
      </c>
      <c r="C627" s="125">
        <f t="shared" ref="C627:H627" si="230">IF($I626=0,"-",C626/$I626)</f>
        <v>0</v>
      </c>
      <c r="D627" s="125">
        <f t="shared" si="230"/>
        <v>0.16791178291840272</v>
      </c>
      <c r="E627" s="125">
        <f t="shared" si="230"/>
        <v>8.5853350432580577E-2</v>
      </c>
      <c r="F627" s="125">
        <f t="shared" si="230"/>
        <v>0</v>
      </c>
      <c r="G627" s="125">
        <f t="shared" si="230"/>
        <v>3.4883163509507618E-2</v>
      </c>
      <c r="H627" s="126">
        <f t="shared" si="230"/>
        <v>0</v>
      </c>
      <c r="I627" s="127">
        <f>SUM(B627:H627)</f>
        <v>1.0000000000000002</v>
      </c>
      <c r="K627" s="49" t="s">
        <v>108</v>
      </c>
      <c r="L627" s="102">
        <f t="shared" ref="L627:R627" si="231">IF($S626=0,"-",L626/$S626)</f>
        <v>0.49175648899705982</v>
      </c>
      <c r="M627" s="102">
        <f t="shared" si="231"/>
        <v>0</v>
      </c>
      <c r="N627" s="102">
        <f t="shared" si="231"/>
        <v>0.11607719284956343</v>
      </c>
      <c r="O627" s="102">
        <f t="shared" si="231"/>
        <v>5.9350307296698941E-2</v>
      </c>
      <c r="P627" s="102">
        <f t="shared" si="231"/>
        <v>0.30870132618405044</v>
      </c>
      <c r="Q627" s="102">
        <f t="shared" si="231"/>
        <v>2.4114684672627541E-2</v>
      </c>
      <c r="R627" s="103">
        <f t="shared" si="231"/>
        <v>0</v>
      </c>
      <c r="S627" s="104">
        <f>SUM(L627:R627)</f>
        <v>1.0000000000000002</v>
      </c>
      <c r="U627" s="77" t="s">
        <v>108</v>
      </c>
      <c r="V627" s="78">
        <f>V626/$AF626</f>
        <v>0.49175648899705982</v>
      </c>
      <c r="W627" s="78">
        <f t="shared" ref="W627:AF627" si="232">W626/$AF626</f>
        <v>9.9813908062387491E-2</v>
      </c>
      <c r="X627" s="78">
        <f t="shared" si="232"/>
        <v>1.6263284787175925E-2</v>
      </c>
      <c r="Y627" s="78">
        <f t="shared" si="232"/>
        <v>1.6661443327256317E-2</v>
      </c>
      <c r="Z627" s="78">
        <f t="shared" si="232"/>
        <v>1.8114399091188223E-2</v>
      </c>
      <c r="AA627" s="78">
        <f t="shared" si="232"/>
        <v>5.6327789210441825E-3</v>
      </c>
      <c r="AB627" s="78">
        <f t="shared" si="232"/>
        <v>1.3745695790929869E-2</v>
      </c>
      <c r="AC627" s="78">
        <f t="shared" si="232"/>
        <v>1.0368988881697674E-2</v>
      </c>
      <c r="AD627" s="244">
        <f t="shared" si="232"/>
        <v>1.8941685957210221E-2</v>
      </c>
      <c r="AE627" s="244">
        <f t="shared" si="232"/>
        <v>0.30870132618405044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7.4911804675391908E-2</v>
      </c>
      <c r="C631" s="144">
        <v>0</v>
      </c>
      <c r="D631" s="144">
        <v>0.11248159070382903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0.18739339537922095</v>
      </c>
      <c r="J631" s="141"/>
      <c r="K631" s="195" t="s">
        <v>7</v>
      </c>
      <c r="L631" s="144">
        <v>7.4911804675391908E-2</v>
      </c>
      <c r="M631" s="144">
        <v>0</v>
      </c>
      <c r="N631" s="144">
        <v>0.11248159070382903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0.18739339537922095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1.5044219831879073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1.5044219831879073</v>
      </c>
      <c r="J632" s="141"/>
      <c r="K632" s="155" t="s">
        <v>8</v>
      </c>
      <c r="L632" s="156">
        <v>1.5044219831879073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1.5044219831879073</v>
      </c>
    </row>
    <row r="633" spans="1:85" ht="15">
      <c r="A633" s="159" t="s">
        <v>9</v>
      </c>
      <c r="B633" s="148">
        <v>0.10531855286047916</v>
      </c>
      <c r="C633" s="148">
        <v>0</v>
      </c>
      <c r="D633" s="148">
        <v>3.3738223782882733E-4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0.10565593509830798</v>
      </c>
      <c r="J633" s="141"/>
      <c r="K633" s="161" t="s">
        <v>9</v>
      </c>
      <c r="L633" s="148">
        <v>0.10531855286047916</v>
      </c>
      <c r="M633" s="148">
        <v>0</v>
      </c>
      <c r="N633" s="148">
        <v>3.3738223782882733E-4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0.10565593509830798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63.274375371585535</v>
      </c>
      <c r="C635" s="148">
        <v>0.2734758162530177</v>
      </c>
      <c r="D635" s="148">
        <v>5.0986320721052261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68.646483259943778</v>
      </c>
      <c r="J635" s="141"/>
      <c r="K635" s="161" t="s">
        <v>13</v>
      </c>
      <c r="L635" s="148">
        <v>63.274375371585535</v>
      </c>
      <c r="M635" s="148">
        <v>0.2734758162530177</v>
      </c>
      <c r="N635" s="148">
        <v>5.0986320721052261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68.646483259943778</v>
      </c>
    </row>
    <row r="636" spans="1:85" ht="15">
      <c r="A636" s="151" t="s">
        <v>12</v>
      </c>
      <c r="B636" s="152">
        <v>7.5385403632741168</v>
      </c>
      <c r="C636" s="152">
        <v>0.17012831931763819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7.708668682591755</v>
      </c>
      <c r="J636" s="141"/>
      <c r="K636" s="155" t="s">
        <v>12</v>
      </c>
      <c r="L636" s="156">
        <v>7.5385403632741168</v>
      </c>
      <c r="M636" s="156">
        <v>0.17012831931763819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7.708668682591755</v>
      </c>
    </row>
    <row r="637" spans="1:85" ht="15">
      <c r="A637" s="159" t="s">
        <v>54</v>
      </c>
      <c r="B637" s="148">
        <v>0</v>
      </c>
      <c r="C637" s="148">
        <v>0.70572976563320078</v>
      </c>
      <c r="D637" s="148">
        <v>0</v>
      </c>
      <c r="E637" s="148">
        <v>34.253060466585808</v>
      </c>
      <c r="F637" s="148">
        <v>1352.7485693434342</v>
      </c>
      <c r="G637" s="148">
        <v>0</v>
      </c>
      <c r="H637" s="160">
        <v>0</v>
      </c>
      <c r="I637" s="146">
        <f t="shared" si="233"/>
        <v>1387.7073595756531</v>
      </c>
      <c r="J637" s="141"/>
      <c r="K637" s="161" t="s">
        <v>54</v>
      </c>
      <c r="L637" s="148">
        <v>0</v>
      </c>
      <c r="M637" s="148">
        <v>0.70572976563320078</v>
      </c>
      <c r="N637" s="148">
        <v>0</v>
      </c>
      <c r="O637" s="148">
        <v>34.253060466585808</v>
      </c>
      <c r="P637" s="148">
        <v>1352.7485693434342</v>
      </c>
      <c r="Q637" s="148">
        <v>0</v>
      </c>
      <c r="R637" s="149">
        <v>0</v>
      </c>
      <c r="S637" s="150">
        <f t="shared" si="234"/>
        <v>1387.7073595756531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42.058088797285428</v>
      </c>
      <c r="F638" s="152">
        <v>0</v>
      </c>
      <c r="G638" s="152">
        <v>0</v>
      </c>
      <c r="H638" s="153">
        <v>0</v>
      </c>
      <c r="I638" s="154">
        <f t="shared" si="233"/>
        <v>42.058088797285428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42.058088797285428</v>
      </c>
      <c r="P638" s="156">
        <v>0</v>
      </c>
      <c r="Q638" s="156">
        <v>0</v>
      </c>
      <c r="R638" s="157">
        <v>0</v>
      </c>
      <c r="S638" s="158">
        <f t="shared" si="234"/>
        <v>42.058088797285428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13.442039569029513</v>
      </c>
      <c r="C640" s="152">
        <v>0</v>
      </c>
      <c r="D640" s="152">
        <v>6.5076029430449003E-2</v>
      </c>
      <c r="E640" s="152">
        <v>0.39596897724751051</v>
      </c>
      <c r="F640" s="152">
        <v>0</v>
      </c>
      <c r="G640" s="152">
        <v>0</v>
      </c>
      <c r="H640" s="153">
        <v>0</v>
      </c>
      <c r="I640" s="154">
        <f t="shared" si="233"/>
        <v>13.903084575707473</v>
      </c>
      <c r="J640" s="141"/>
      <c r="K640" s="155" t="s">
        <v>14</v>
      </c>
      <c r="L640" s="156">
        <v>13.442039569029513</v>
      </c>
      <c r="M640" s="156">
        <v>0</v>
      </c>
      <c r="N640" s="156">
        <v>6.5076029430449003E-2</v>
      </c>
      <c r="O640" s="156">
        <v>0.39596897724751051</v>
      </c>
      <c r="P640" s="156">
        <v>0</v>
      </c>
      <c r="Q640" s="156">
        <v>0</v>
      </c>
      <c r="R640" s="157">
        <v>0</v>
      </c>
      <c r="S640" s="158">
        <f t="shared" si="234"/>
        <v>13.903084575707473</v>
      </c>
    </row>
    <row r="641" spans="1:70" ht="15">
      <c r="A641" s="159" t="s">
        <v>136</v>
      </c>
      <c r="B641" s="148">
        <v>30.377654241647544</v>
      </c>
      <c r="C641" s="148">
        <v>0</v>
      </c>
      <c r="D641" s="148">
        <v>7.8512972401909735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38.228951481838521</v>
      </c>
      <c r="J641" s="141"/>
      <c r="K641" s="161" t="s">
        <v>136</v>
      </c>
      <c r="L641" s="148">
        <v>30.377654241647544</v>
      </c>
      <c r="M641" s="148">
        <v>0</v>
      </c>
      <c r="N641" s="148">
        <v>7.8512972401909735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38.228951481838521</v>
      </c>
    </row>
    <row r="642" spans="1:70" ht="15">
      <c r="A642" s="151" t="s">
        <v>21</v>
      </c>
      <c r="B642" s="152">
        <v>244.86579581135933</v>
      </c>
      <c r="C642" s="152">
        <v>0.31815987493799824</v>
      </c>
      <c r="D642" s="152">
        <v>5.0648778783102806</v>
      </c>
      <c r="E642" s="152">
        <v>406.89027868745711</v>
      </c>
      <c r="F642" s="152">
        <v>0</v>
      </c>
      <c r="G642" s="152">
        <v>137.21164289914691</v>
      </c>
      <c r="H642" s="153">
        <v>1.9250781391697585</v>
      </c>
      <c r="I642" s="154">
        <f t="shared" si="233"/>
        <v>796.27583329038134</v>
      </c>
      <c r="J642" s="141"/>
      <c r="K642" s="155" t="s">
        <v>21</v>
      </c>
      <c r="L642" s="156">
        <v>244.86579581135933</v>
      </c>
      <c r="M642" s="156">
        <v>0.31815987493799824</v>
      </c>
      <c r="N642" s="156">
        <v>5.0648778783102806</v>
      </c>
      <c r="O642" s="156">
        <v>406.89027868745711</v>
      </c>
      <c r="P642" s="156">
        <v>0</v>
      </c>
      <c r="Q642" s="156">
        <v>137.21164289914691</v>
      </c>
      <c r="R642" s="157">
        <v>1.9250781391697585</v>
      </c>
      <c r="S642" s="158">
        <f t="shared" si="234"/>
        <v>796.27583329038134</v>
      </c>
    </row>
    <row r="643" spans="1:70" ht="15">
      <c r="A643" s="159" t="s">
        <v>20</v>
      </c>
      <c r="B643" s="148">
        <v>67.891457353235097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67.891457353235097</v>
      </c>
      <c r="J643" s="141"/>
      <c r="K643" s="161" t="s">
        <v>20</v>
      </c>
      <c r="L643" s="148">
        <v>67.891457353235097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67.891457353235097</v>
      </c>
    </row>
    <row r="644" spans="1:70" ht="15">
      <c r="A644" s="151" t="s">
        <v>56</v>
      </c>
      <c r="B644" s="152">
        <v>444.38899202987886</v>
      </c>
      <c r="C644" s="152">
        <v>20.129313095461871</v>
      </c>
      <c r="D644" s="152">
        <v>253.03846804552995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717.55677317087066</v>
      </c>
      <c r="J644" s="141"/>
      <c r="K644" s="155" t="s">
        <v>56</v>
      </c>
      <c r="L644" s="156">
        <v>444.38899202987886</v>
      </c>
      <c r="M644" s="156">
        <v>20.129313095461871</v>
      </c>
      <c r="N644" s="156">
        <v>253.03846804552995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717.55677317087066</v>
      </c>
    </row>
    <row r="645" spans="1:70" ht="15">
      <c r="A645" s="159" t="s">
        <v>18</v>
      </c>
      <c r="B645" s="148">
        <v>741.94596732990965</v>
      </c>
      <c r="C645" s="148">
        <v>0</v>
      </c>
      <c r="D645" s="148">
        <v>0</v>
      </c>
      <c r="E645" s="148">
        <v>2.2616763031601375</v>
      </c>
      <c r="F645" s="148">
        <v>93.422516745451915</v>
      </c>
      <c r="G645" s="148">
        <v>0</v>
      </c>
      <c r="H645" s="160">
        <v>0</v>
      </c>
      <c r="I645" s="146">
        <f t="shared" si="233"/>
        <v>837.63016037852174</v>
      </c>
      <c r="J645" s="141"/>
      <c r="K645" s="161" t="s">
        <v>18</v>
      </c>
      <c r="L645" s="148">
        <v>741.94596732990965</v>
      </c>
      <c r="M645" s="148">
        <v>0</v>
      </c>
      <c r="N645" s="148">
        <v>0</v>
      </c>
      <c r="O645" s="148">
        <v>2.2616763031601375</v>
      </c>
      <c r="P645" s="148">
        <v>93.422516745451915</v>
      </c>
      <c r="Q645" s="148">
        <v>0</v>
      </c>
      <c r="R645" s="149">
        <v>0</v>
      </c>
      <c r="S645" s="150">
        <f t="shared" si="234"/>
        <v>837.63016037852174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25.32927518005863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25.32927518005863</v>
      </c>
      <c r="J647" s="141"/>
      <c r="K647" s="163" t="s">
        <v>60</v>
      </c>
      <c r="L647" s="148">
        <v>25.32927518005863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25.32927518005863</v>
      </c>
    </row>
    <row r="648" spans="1:70">
      <c r="A648" s="164" t="s">
        <v>19</v>
      </c>
      <c r="B648" s="165">
        <v>25.32927518005863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25.32927518005863</v>
      </c>
      <c r="J648" s="141"/>
      <c r="K648" s="168" t="s">
        <v>19</v>
      </c>
      <c r="L648" s="169">
        <v>25.32927518005863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25.32927518005863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1640.7387495907019</v>
      </c>
      <c r="C652" s="187">
        <f t="shared" ref="C652:I652" si="235">SUM(C631:C647)</f>
        <v>21.596806871603725</v>
      </c>
      <c r="D652" s="187">
        <f t="shared" si="235"/>
        <v>271.23117023850853</v>
      </c>
      <c r="E652" s="187">
        <f t="shared" si="235"/>
        <v>485.85907323173598</v>
      </c>
      <c r="F652" s="187">
        <f t="shared" si="235"/>
        <v>1446.1710860888861</v>
      </c>
      <c r="G652" s="187">
        <f t="shared" si="235"/>
        <v>137.21164289914691</v>
      </c>
      <c r="H652" s="189">
        <f t="shared" si="235"/>
        <v>1.9250781391697585</v>
      </c>
      <c r="I652" s="146">
        <f t="shared" si="235"/>
        <v>4004.733607059753</v>
      </c>
      <c r="J652" s="141"/>
      <c r="K652" s="188" t="s">
        <v>22</v>
      </c>
      <c r="L652" s="187">
        <f>SUM(L631:L647)</f>
        <v>1640.7387495907019</v>
      </c>
      <c r="M652" s="187">
        <f t="shared" ref="M652:S652" si="236">SUM(M631:M647)</f>
        <v>21.596806871603725</v>
      </c>
      <c r="N652" s="187">
        <f t="shared" si="236"/>
        <v>271.23117023850853</v>
      </c>
      <c r="O652" s="187">
        <f t="shared" si="236"/>
        <v>485.85907323173598</v>
      </c>
      <c r="P652" s="187">
        <f t="shared" si="236"/>
        <v>1446.1710860888861</v>
      </c>
      <c r="Q652" s="187">
        <f t="shared" si="236"/>
        <v>137.21164289914691</v>
      </c>
      <c r="R652" s="189">
        <f t="shared" si="236"/>
        <v>1.9250781391697585</v>
      </c>
      <c r="S652" s="190">
        <f t="shared" si="236"/>
        <v>4004.733607059753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0.40969984787460573</v>
      </c>
      <c r="C653" s="125">
        <f t="shared" ref="C653:H653" si="237">IF($I652=0,"-",C652/$I652)</f>
        <v>5.3928198453779171E-3</v>
      </c>
      <c r="D653" s="125">
        <f t="shared" si="237"/>
        <v>6.7727643546718841E-2</v>
      </c>
      <c r="E653" s="125">
        <f t="shared" si="237"/>
        <v>0.12132119658976524</v>
      </c>
      <c r="F653" s="125">
        <f t="shared" si="237"/>
        <v>0.36111542688869502</v>
      </c>
      <c r="G653" s="125">
        <f t="shared" si="237"/>
        <v>3.4262364582069348E-2</v>
      </c>
      <c r="H653" s="126">
        <f t="shared" si="237"/>
        <v>4.8070067276787909E-4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0.40969984787460573</v>
      </c>
      <c r="M653" s="102">
        <f t="shared" si="238"/>
        <v>5.3928198453779171E-3</v>
      </c>
      <c r="N653" s="102">
        <f t="shared" si="238"/>
        <v>6.7727643546718841E-2</v>
      </c>
      <c r="O653" s="102">
        <f t="shared" si="238"/>
        <v>0.12132119658976524</v>
      </c>
      <c r="P653" s="102">
        <f t="shared" si="238"/>
        <v>0.36111542688869502</v>
      </c>
      <c r="Q653" s="102">
        <f t="shared" si="238"/>
        <v>3.4262364582069348E-2</v>
      </c>
      <c r="R653" s="103">
        <f t="shared" si="238"/>
        <v>4.8070067276787909E-4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102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140</v>
      </c>
      <c r="B1" s="350"/>
      <c r="C1" s="350"/>
      <c r="D1" s="350"/>
      <c r="E1" s="350"/>
      <c r="F1" s="350"/>
      <c r="G1" s="350"/>
      <c r="H1" s="350"/>
      <c r="I1" s="351"/>
      <c r="K1" s="358" t="s">
        <v>141</v>
      </c>
      <c r="L1" s="359"/>
      <c r="M1" s="359"/>
      <c r="N1" s="359"/>
      <c r="O1" s="359"/>
      <c r="P1" s="359"/>
      <c r="Q1" s="359"/>
      <c r="R1" s="359"/>
      <c r="S1" s="360"/>
      <c r="U1" s="367" t="s">
        <v>142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13.57965876707558</v>
      </c>
      <c r="C7" s="105">
        <f t="shared" ref="C7:E7" si="0">C33+C85</f>
        <v>1944.9324676326473</v>
      </c>
      <c r="D7" s="105">
        <f t="shared" si="0"/>
        <v>4.5776917358881661</v>
      </c>
      <c r="E7" s="105">
        <f t="shared" si="0"/>
        <v>0</v>
      </c>
      <c r="F7" s="144">
        <f>F59+F85</f>
        <v>0.2994127199271871</v>
      </c>
      <c r="G7" s="105">
        <f t="shared" ref="G7:H22" si="1">G33+G85</f>
        <v>0</v>
      </c>
      <c r="H7" s="105">
        <f t="shared" si="1"/>
        <v>0</v>
      </c>
      <c r="I7" s="146">
        <f>SUM(B7:H7)</f>
        <v>1963.3892308555385</v>
      </c>
      <c r="J7" s="141"/>
      <c r="K7" s="147" t="s">
        <v>7</v>
      </c>
      <c r="L7" s="105">
        <f>L33+L85</f>
        <v>13.57965876707558</v>
      </c>
      <c r="M7" s="105">
        <f t="shared" ref="M7:O7" si="2">M33+M85</f>
        <v>1944.9324676326473</v>
      </c>
      <c r="N7" s="105">
        <f t="shared" si="2"/>
        <v>4.5776917358881661</v>
      </c>
      <c r="O7" s="105">
        <f t="shared" si="2"/>
        <v>0</v>
      </c>
      <c r="P7" s="84">
        <f>P59+P85+P33</f>
        <v>0.2994127199271871</v>
      </c>
      <c r="Q7" s="105">
        <f t="shared" ref="Q7:R22" si="3">Q33+Q85</f>
        <v>0</v>
      </c>
      <c r="R7" s="105">
        <f t="shared" si="3"/>
        <v>0</v>
      </c>
      <c r="S7" s="150">
        <f>SUM(L7:R7)</f>
        <v>1963.3892308555385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75.029233573494366</v>
      </c>
      <c r="C8" s="112">
        <f t="shared" si="4"/>
        <v>0</v>
      </c>
      <c r="D8" s="112">
        <f t="shared" si="4"/>
        <v>286.35874079555771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361.38797436905207</v>
      </c>
      <c r="J8" s="141"/>
      <c r="K8" s="155" t="s">
        <v>8</v>
      </c>
      <c r="L8" s="87">
        <f t="shared" ref="L8:O23" si="7">L34+L86</f>
        <v>75.029233573494366</v>
      </c>
      <c r="M8" s="87">
        <f t="shared" si="7"/>
        <v>0</v>
      </c>
      <c r="N8" s="87">
        <f t="shared" si="7"/>
        <v>286.35874079555771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361.38797436905207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20.99163836541457</v>
      </c>
      <c r="C9" s="84">
        <f t="shared" si="4"/>
        <v>0</v>
      </c>
      <c r="D9" s="84">
        <f t="shared" si="4"/>
        <v>2880.2951995217945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2901.286837887209</v>
      </c>
      <c r="J9" s="141"/>
      <c r="K9" s="147" t="s">
        <v>9</v>
      </c>
      <c r="L9" s="84">
        <f t="shared" si="7"/>
        <v>20.99163836541457</v>
      </c>
      <c r="M9" s="84">
        <f t="shared" si="7"/>
        <v>0</v>
      </c>
      <c r="N9" s="84">
        <f t="shared" si="7"/>
        <v>2880.2951995217945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2901.286837887209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153.996973797496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153.996973797496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153.996973797496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153.996973797496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698.20199163033953</v>
      </c>
      <c r="C11" s="84">
        <f t="shared" si="4"/>
        <v>359.13386887383035</v>
      </c>
      <c r="D11" s="84">
        <f t="shared" si="4"/>
        <v>216.92879608643634</v>
      </c>
      <c r="E11" s="84">
        <f t="shared" si="4"/>
        <v>21.777843479190931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1296.0425000697971</v>
      </c>
      <c r="J11" s="141"/>
      <c r="K11" s="147" t="s">
        <v>13</v>
      </c>
      <c r="L11" s="84">
        <f t="shared" si="7"/>
        <v>698.20199163033953</v>
      </c>
      <c r="M11" s="84">
        <f t="shared" si="7"/>
        <v>359.13386887383035</v>
      </c>
      <c r="N11" s="84">
        <f t="shared" si="7"/>
        <v>216.92879608643634</v>
      </c>
      <c r="O11" s="84">
        <f t="shared" si="7"/>
        <v>21.777843479190931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1296.0425000697971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7563.5560080010318</v>
      </c>
      <c r="C12" s="112">
        <f t="shared" si="4"/>
        <v>23.426064224682158</v>
      </c>
      <c r="D12" s="112">
        <f t="shared" si="4"/>
        <v>928.70664497494511</v>
      </c>
      <c r="E12" s="112">
        <f t="shared" si="4"/>
        <v>3.9406587001503066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8519.6293759008095</v>
      </c>
      <c r="J12" s="141"/>
      <c r="K12" s="155" t="s">
        <v>12</v>
      </c>
      <c r="L12" s="87">
        <f t="shared" si="7"/>
        <v>7563.5560080010318</v>
      </c>
      <c r="M12" s="87">
        <f t="shared" si="7"/>
        <v>23.426064224682158</v>
      </c>
      <c r="N12" s="87">
        <f t="shared" si="7"/>
        <v>928.70664497494511</v>
      </c>
      <c r="O12" s="87">
        <f t="shared" si="7"/>
        <v>3.9406587001503066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8519.6293759008095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0.70658876997958286</v>
      </c>
      <c r="D13" s="84">
        <f t="shared" si="4"/>
        <v>0.42404121254497201</v>
      </c>
      <c r="E13" s="84">
        <f t="shared" si="4"/>
        <v>1198.4007364312879</v>
      </c>
      <c r="F13" s="148">
        <f t="shared" si="5"/>
        <v>36590.754950437731</v>
      </c>
      <c r="G13" s="84">
        <f t="shared" si="1"/>
        <v>0</v>
      </c>
      <c r="H13" s="84">
        <f t="shared" si="1"/>
        <v>0</v>
      </c>
      <c r="I13" s="146">
        <f t="shared" si="6"/>
        <v>37790.286316851547</v>
      </c>
      <c r="J13" s="141"/>
      <c r="K13" s="161" t="s">
        <v>54</v>
      </c>
      <c r="L13" s="84">
        <f t="shared" si="7"/>
        <v>0</v>
      </c>
      <c r="M13" s="84">
        <f t="shared" si="7"/>
        <v>0.70658876997958286</v>
      </c>
      <c r="N13" s="84">
        <f t="shared" si="7"/>
        <v>0.42404121254497201</v>
      </c>
      <c r="O13" s="84">
        <f t="shared" si="7"/>
        <v>1198.4007364312879</v>
      </c>
      <c r="P13" s="84">
        <f t="shared" si="8"/>
        <v>36590.754950437738</v>
      </c>
      <c r="Q13" s="84">
        <f t="shared" si="3"/>
        <v>0</v>
      </c>
      <c r="R13" s="84">
        <f t="shared" si="3"/>
        <v>0</v>
      </c>
      <c r="S13" s="150">
        <f t="shared" si="9"/>
        <v>37790.286316851554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0.25181891398622869</v>
      </c>
      <c r="E14" s="112">
        <f t="shared" si="4"/>
        <v>52.87179625725382</v>
      </c>
      <c r="F14" s="152">
        <f t="shared" si="5"/>
        <v>9798.9183080709699</v>
      </c>
      <c r="G14" s="112">
        <f t="shared" si="1"/>
        <v>0</v>
      </c>
      <c r="H14" s="112">
        <f t="shared" si="1"/>
        <v>0</v>
      </c>
      <c r="I14" s="154">
        <f t="shared" si="6"/>
        <v>9852.04192324221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0.25181891398622869</v>
      </c>
      <c r="O14" s="87">
        <f t="shared" si="7"/>
        <v>52.87179625725382</v>
      </c>
      <c r="P14" s="87">
        <f t="shared" si="8"/>
        <v>9798.9183080709681</v>
      </c>
      <c r="Q14" s="87">
        <f t="shared" si="3"/>
        <v>0</v>
      </c>
      <c r="R14" s="87">
        <f t="shared" si="3"/>
        <v>0</v>
      </c>
      <c r="S14" s="158">
        <f t="shared" si="9"/>
        <v>9852.0419232422082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4.1401386510815695E-5</v>
      </c>
      <c r="C15" s="84">
        <f t="shared" si="4"/>
        <v>0</v>
      </c>
      <c r="D15" s="84">
        <f t="shared" si="4"/>
        <v>2.4188153208841721</v>
      </c>
      <c r="E15" s="84">
        <f t="shared" si="4"/>
        <v>1.578834617277608E-2</v>
      </c>
      <c r="F15" s="148">
        <f t="shared" si="5"/>
        <v>1471.4515595769799</v>
      </c>
      <c r="G15" s="84">
        <f t="shared" si="1"/>
        <v>0</v>
      </c>
      <c r="H15" s="84">
        <f t="shared" si="1"/>
        <v>0</v>
      </c>
      <c r="I15" s="146">
        <f t="shared" si="6"/>
        <v>1473.8862046454233</v>
      </c>
      <c r="J15" s="141"/>
      <c r="K15" s="161" t="s">
        <v>55</v>
      </c>
      <c r="L15" s="84">
        <f t="shared" si="7"/>
        <v>4.1401386510815695E-5</v>
      </c>
      <c r="M15" s="84">
        <f t="shared" si="7"/>
        <v>0</v>
      </c>
      <c r="N15" s="84">
        <f t="shared" si="7"/>
        <v>2.4188153208841721</v>
      </c>
      <c r="O15" s="84">
        <f t="shared" si="7"/>
        <v>1.578834617277608E-2</v>
      </c>
      <c r="P15" s="84">
        <f t="shared" si="8"/>
        <v>1471.4515595769799</v>
      </c>
      <c r="Q15" s="84">
        <f t="shared" si="3"/>
        <v>0</v>
      </c>
      <c r="R15" s="84">
        <f t="shared" si="3"/>
        <v>0</v>
      </c>
      <c r="S15" s="150">
        <f t="shared" si="9"/>
        <v>1473.8862046454233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219.41121907359675</v>
      </c>
      <c r="C16" s="112">
        <f t="shared" si="4"/>
        <v>3.9247298399671542</v>
      </c>
      <c r="D16" s="112">
        <f t="shared" si="4"/>
        <v>102.77768570851551</v>
      </c>
      <c r="E16" s="112">
        <f t="shared" si="4"/>
        <v>23.809824487005347</v>
      </c>
      <c r="F16" s="152">
        <f t="shared" si="5"/>
        <v>16.630777886366044</v>
      </c>
      <c r="G16" s="112">
        <f t="shared" si="1"/>
        <v>0</v>
      </c>
      <c r="H16" s="112">
        <f t="shared" si="1"/>
        <v>0</v>
      </c>
      <c r="I16" s="154">
        <f t="shared" si="6"/>
        <v>366.55423699545082</v>
      </c>
      <c r="J16" s="141"/>
      <c r="K16" s="155" t="s">
        <v>14</v>
      </c>
      <c r="L16" s="87">
        <f t="shared" si="7"/>
        <v>219.41121907359675</v>
      </c>
      <c r="M16" s="87">
        <f t="shared" si="7"/>
        <v>3.9247298399671542</v>
      </c>
      <c r="N16" s="87">
        <f t="shared" si="7"/>
        <v>102.77768570851551</v>
      </c>
      <c r="O16" s="87">
        <f t="shared" si="7"/>
        <v>23.809824487005347</v>
      </c>
      <c r="P16" s="87">
        <f t="shared" si="8"/>
        <v>16.630777886366044</v>
      </c>
      <c r="Q16" s="87">
        <f t="shared" si="3"/>
        <v>0</v>
      </c>
      <c r="R16" s="87">
        <f t="shared" si="3"/>
        <v>0</v>
      </c>
      <c r="S16" s="158">
        <f t="shared" si="9"/>
        <v>366.55423699545082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8548.9022061913711</v>
      </c>
      <c r="C17" s="84">
        <f t="shared" si="4"/>
        <v>9663.3962739960025</v>
      </c>
      <c r="D17" s="84">
        <f t="shared" si="4"/>
        <v>9514.7749672761529</v>
      </c>
      <c r="E17" s="84">
        <f t="shared" si="4"/>
        <v>1651.4078444619797</v>
      </c>
      <c r="F17" s="148">
        <f t="shared" si="5"/>
        <v>2714.5614148082004</v>
      </c>
      <c r="G17" s="84">
        <f t="shared" si="1"/>
        <v>0</v>
      </c>
      <c r="H17" s="84">
        <f t="shared" si="1"/>
        <v>0</v>
      </c>
      <c r="I17" s="146">
        <f t="shared" si="6"/>
        <v>32093.042706733708</v>
      </c>
      <c r="J17" s="141"/>
      <c r="K17" s="161" t="s">
        <v>136</v>
      </c>
      <c r="L17" s="84">
        <f t="shared" si="7"/>
        <v>8548.9022061913711</v>
      </c>
      <c r="M17" s="84">
        <f t="shared" si="7"/>
        <v>9663.3962739960025</v>
      </c>
      <c r="N17" s="84">
        <f t="shared" si="7"/>
        <v>9514.7749672761529</v>
      </c>
      <c r="O17" s="84">
        <f t="shared" si="7"/>
        <v>1651.4078444619797</v>
      </c>
      <c r="P17" s="84">
        <f t="shared" si="8"/>
        <v>2714.5614148082004</v>
      </c>
      <c r="Q17" s="84">
        <f t="shared" si="3"/>
        <v>0</v>
      </c>
      <c r="R17" s="84">
        <f t="shared" si="3"/>
        <v>0</v>
      </c>
      <c r="S17" s="150">
        <f t="shared" si="9"/>
        <v>32093.042706733708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3218.7834964578838</v>
      </c>
      <c r="C18" s="112">
        <f t="shared" si="4"/>
        <v>137.14164648795017</v>
      </c>
      <c r="D18" s="112">
        <f t="shared" si="4"/>
        <v>7779.6092175256726</v>
      </c>
      <c r="E18" s="112">
        <f t="shared" si="4"/>
        <v>17381.995759998008</v>
      </c>
      <c r="F18" s="152">
        <f t="shared" si="5"/>
        <v>1377.6159626923509</v>
      </c>
      <c r="G18" s="112">
        <f t="shared" si="1"/>
        <v>4412.6175726035071</v>
      </c>
      <c r="H18" s="112">
        <f t="shared" si="1"/>
        <v>66.99566801084211</v>
      </c>
      <c r="I18" s="154">
        <f t="shared" si="6"/>
        <v>34374.759323776219</v>
      </c>
      <c r="J18" s="141"/>
      <c r="K18" s="155" t="s">
        <v>21</v>
      </c>
      <c r="L18" s="87">
        <f t="shared" si="7"/>
        <v>3218.7834964578838</v>
      </c>
      <c r="M18" s="87">
        <f t="shared" si="7"/>
        <v>137.14164648795017</v>
      </c>
      <c r="N18" s="87">
        <f t="shared" si="7"/>
        <v>7779.6092175256726</v>
      </c>
      <c r="O18" s="87">
        <f t="shared" si="7"/>
        <v>17381.995759998008</v>
      </c>
      <c r="P18" s="87">
        <f t="shared" si="8"/>
        <v>1377.6159626923509</v>
      </c>
      <c r="Q18" s="87">
        <f t="shared" si="3"/>
        <v>4412.6175726035071</v>
      </c>
      <c r="R18" s="87">
        <f t="shared" si="3"/>
        <v>66.99566801084211</v>
      </c>
      <c r="S18" s="158">
        <f t="shared" si="9"/>
        <v>34374.759323776219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7700.6957832177395</v>
      </c>
      <c r="C19" s="84">
        <f t="shared" si="4"/>
        <v>63.355749957443138</v>
      </c>
      <c r="D19" s="84">
        <f t="shared" si="4"/>
        <v>968.37585070858484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8732.4273838837671</v>
      </c>
      <c r="J19" s="141"/>
      <c r="K19" s="161" t="s">
        <v>20</v>
      </c>
      <c r="L19" s="84">
        <f t="shared" si="7"/>
        <v>7700.6957832177395</v>
      </c>
      <c r="M19" s="84">
        <f t="shared" si="7"/>
        <v>63.355749957443138</v>
      </c>
      <c r="N19" s="84">
        <f t="shared" si="7"/>
        <v>968.37585070858484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8732.4273838837671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11737.878785793746</v>
      </c>
      <c r="C20" s="112">
        <f t="shared" si="4"/>
        <v>22.403667560995533</v>
      </c>
      <c r="D20" s="112">
        <f t="shared" si="4"/>
        <v>1716.7967396473032</v>
      </c>
      <c r="E20" s="112">
        <f t="shared" si="4"/>
        <v>0</v>
      </c>
      <c r="F20" s="152">
        <f t="shared" si="5"/>
        <v>1.7251489588235296E-2</v>
      </c>
      <c r="G20" s="112">
        <f t="shared" si="1"/>
        <v>0</v>
      </c>
      <c r="H20" s="112">
        <f t="shared" si="1"/>
        <v>0</v>
      </c>
      <c r="I20" s="154">
        <f t="shared" si="6"/>
        <v>13477.096444491632</v>
      </c>
      <c r="J20" s="141"/>
      <c r="K20" s="155" t="s">
        <v>56</v>
      </c>
      <c r="L20" s="87">
        <f t="shared" si="7"/>
        <v>11737.878785793746</v>
      </c>
      <c r="M20" s="87">
        <f t="shared" si="7"/>
        <v>22.403667560995533</v>
      </c>
      <c r="N20" s="87">
        <f t="shared" si="7"/>
        <v>1716.7967396473032</v>
      </c>
      <c r="O20" s="87">
        <f t="shared" si="7"/>
        <v>0</v>
      </c>
      <c r="P20" s="87">
        <f t="shared" si="8"/>
        <v>1.7251489588235296E-2</v>
      </c>
      <c r="Q20" s="87">
        <f t="shared" si="3"/>
        <v>0</v>
      </c>
      <c r="R20" s="87">
        <f t="shared" si="3"/>
        <v>0</v>
      </c>
      <c r="S20" s="158">
        <f t="shared" si="9"/>
        <v>13477.096444491632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4523.0367677903378</v>
      </c>
      <c r="C21" s="84">
        <f t="shared" si="4"/>
        <v>8188.1515335079366</v>
      </c>
      <c r="D21" s="84">
        <f t="shared" si="4"/>
        <v>1617.7569105245279</v>
      </c>
      <c r="E21" s="84">
        <f t="shared" si="4"/>
        <v>530.64330497945957</v>
      </c>
      <c r="F21" s="148">
        <f t="shared" si="5"/>
        <v>3894.5043350020087</v>
      </c>
      <c r="G21" s="84">
        <f t="shared" si="1"/>
        <v>0</v>
      </c>
      <c r="H21" s="84">
        <f t="shared" si="1"/>
        <v>0</v>
      </c>
      <c r="I21" s="146">
        <f t="shared" si="6"/>
        <v>18754.092851804271</v>
      </c>
      <c r="J21" s="141"/>
      <c r="K21" s="161" t="s">
        <v>18</v>
      </c>
      <c r="L21" s="84">
        <f t="shared" si="7"/>
        <v>4523.0367677903378</v>
      </c>
      <c r="M21" s="84">
        <f t="shared" si="7"/>
        <v>8188.1515335079366</v>
      </c>
      <c r="N21" s="84">
        <f t="shared" si="7"/>
        <v>1617.7569105245279</v>
      </c>
      <c r="O21" s="84">
        <f t="shared" si="7"/>
        <v>530.64330497945957</v>
      </c>
      <c r="P21" s="84">
        <f t="shared" si="8"/>
        <v>3894.5043350020082</v>
      </c>
      <c r="Q21" s="84">
        <f t="shared" si="3"/>
        <v>0</v>
      </c>
      <c r="R21" s="84">
        <f t="shared" si="3"/>
        <v>0</v>
      </c>
      <c r="S21" s="150">
        <f t="shared" si="9"/>
        <v>18754.092851804271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2.67565770348443</v>
      </c>
      <c r="C22" s="112">
        <f t="shared" si="4"/>
        <v>53.926839259429592</v>
      </c>
      <c r="D22" s="112">
        <f t="shared" si="4"/>
        <v>779.75670726761768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836.35920423053176</v>
      </c>
      <c r="J22" s="141"/>
      <c r="K22" s="155" t="s">
        <v>17</v>
      </c>
      <c r="L22" s="87">
        <f t="shared" si="7"/>
        <v>2.67565770348443</v>
      </c>
      <c r="M22" s="87">
        <f t="shared" si="7"/>
        <v>53.926839259429592</v>
      </c>
      <c r="N22" s="87">
        <f t="shared" si="7"/>
        <v>779.75670726761768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836.35920423053176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1607.4538586799633</v>
      </c>
      <c r="C23" s="84">
        <f t="shared" si="4"/>
        <v>0.209459009132104</v>
      </c>
      <c r="D23" s="84">
        <f t="shared" si="4"/>
        <v>999.78181858534595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2607.4451362744412</v>
      </c>
      <c r="J23" s="141"/>
      <c r="K23" s="163" t="s">
        <v>60</v>
      </c>
      <c r="L23" s="84">
        <f t="shared" si="7"/>
        <v>1607.4538586799633</v>
      </c>
      <c r="M23" s="84">
        <f t="shared" si="7"/>
        <v>0.209459009132104</v>
      </c>
      <c r="N23" s="84">
        <f t="shared" si="7"/>
        <v>999.78181858534595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2607.4451362744412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1607.4538586799633</v>
      </c>
      <c r="C24" s="116">
        <f t="shared" si="13"/>
        <v>0</v>
      </c>
      <c r="D24" s="116">
        <f t="shared" si="13"/>
        <v>908.3054849262835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2515.7593436062471</v>
      </c>
      <c r="J24" s="141"/>
      <c r="K24" s="168" t="s">
        <v>19</v>
      </c>
      <c r="L24" s="90">
        <f t="shared" ref="L24:O27" si="14">L50+L102</f>
        <v>1607.4538586799633</v>
      </c>
      <c r="M24" s="90">
        <f t="shared" si="14"/>
        <v>0</v>
      </c>
      <c r="N24" s="90">
        <f t="shared" si="14"/>
        <v>908.3054849262835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2515.7593436062471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0.209459009132104</v>
      </c>
      <c r="D25" s="93">
        <f t="shared" si="13"/>
        <v>91.476333659062476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91.68579266819458</v>
      </c>
      <c r="J25" s="141"/>
      <c r="K25" s="176" t="s">
        <v>15</v>
      </c>
      <c r="L25" s="93">
        <f t="shared" si="14"/>
        <v>0</v>
      </c>
      <c r="M25" s="93">
        <f t="shared" si="14"/>
        <v>0.209459009132104</v>
      </c>
      <c r="N25" s="93">
        <f t="shared" si="14"/>
        <v>91.476333659062476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91.68579266819458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45930.196346646859</v>
      </c>
      <c r="C28" s="187">
        <f t="shared" ref="C28:I28" si="15">SUM(C7:C23)</f>
        <v>20460.70888912</v>
      </c>
      <c r="D28" s="187">
        <f t="shared" si="15"/>
        <v>27953.588619603255</v>
      </c>
      <c r="E28" s="187">
        <f t="shared" si="15"/>
        <v>20864.86355714051</v>
      </c>
      <c r="F28" s="187">
        <f t="shared" si="15"/>
        <v>55864.753972684121</v>
      </c>
      <c r="G28" s="187">
        <f t="shared" si="15"/>
        <v>4412.6175726035071</v>
      </c>
      <c r="H28" s="187">
        <f t="shared" si="15"/>
        <v>66.99566801084211</v>
      </c>
      <c r="I28" s="187">
        <f t="shared" si="15"/>
        <v>175553.72462580912</v>
      </c>
      <c r="J28" s="141"/>
      <c r="K28" s="188" t="s">
        <v>22</v>
      </c>
      <c r="L28" s="187">
        <f>SUM(L7:L23)</f>
        <v>45930.196346646859</v>
      </c>
      <c r="M28" s="187">
        <f t="shared" ref="M28:S28" si="16">SUM(M7:M23)</f>
        <v>20460.70888912</v>
      </c>
      <c r="N28" s="187">
        <f t="shared" si="16"/>
        <v>27953.588619603255</v>
      </c>
      <c r="O28" s="187">
        <f t="shared" si="16"/>
        <v>20864.86355714051</v>
      </c>
      <c r="P28" s="187">
        <f t="shared" si="16"/>
        <v>55864.753972684121</v>
      </c>
      <c r="Q28" s="187">
        <f t="shared" si="16"/>
        <v>4412.6175726035071</v>
      </c>
      <c r="R28" s="187">
        <f t="shared" si="16"/>
        <v>66.99566801084211</v>
      </c>
      <c r="S28" s="187">
        <f t="shared" si="16"/>
        <v>175553.72462580912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0.26163042934319153</v>
      </c>
      <c r="C29" s="123">
        <f t="shared" ref="C29:H29" si="17">IF($I28=0,"-",C28/$I28)</f>
        <v>0.11654955730920424</v>
      </c>
      <c r="D29" s="123">
        <f t="shared" si="17"/>
        <v>0.15923096293847386</v>
      </c>
      <c r="E29" s="123">
        <f t="shared" si="17"/>
        <v>0.11885172816249694</v>
      </c>
      <c r="F29" s="123">
        <f t="shared" si="17"/>
        <v>0.31822027183848844</v>
      </c>
      <c r="G29" s="123">
        <f t="shared" si="17"/>
        <v>2.5135425534314092E-2</v>
      </c>
      <c r="H29" s="123">
        <f t="shared" si="17"/>
        <v>3.8162487383074702E-4</v>
      </c>
      <c r="I29" s="124">
        <f>SUM(B29:H29)</f>
        <v>0.99999999999999989</v>
      </c>
      <c r="K29" s="49" t="s">
        <v>108</v>
      </c>
      <c r="L29" s="102">
        <f>IF($I28=0,"-",L28/$I28)</f>
        <v>0.26163042934319153</v>
      </c>
      <c r="M29" s="102">
        <f t="shared" ref="M29:R29" si="18">IF($I28=0,"-",M28/$I28)</f>
        <v>0.11654955730920424</v>
      </c>
      <c r="N29" s="102">
        <f t="shared" si="18"/>
        <v>0.15923096293847386</v>
      </c>
      <c r="O29" s="102">
        <f t="shared" si="18"/>
        <v>0.11885172816249694</v>
      </c>
      <c r="P29" s="102">
        <f t="shared" si="18"/>
        <v>0.31822027183848844</v>
      </c>
      <c r="Q29" s="102">
        <f t="shared" si="18"/>
        <v>2.5135425534314092E-2</v>
      </c>
      <c r="R29" s="103">
        <f t="shared" si="18"/>
        <v>3.8162487383074702E-4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3.0991358713687922</v>
      </c>
      <c r="C33" s="105">
        <f t="shared" ref="C33:E33" si="19">C111+C137+C163+C189+C215+C241+C267+C293+C319+C345+C371+C397+C423</f>
        <v>1944.9324676326473</v>
      </c>
      <c r="D33" s="105">
        <f t="shared" si="19"/>
        <v>4.3516604490479847E-7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1948.0316039391823</v>
      </c>
      <c r="J33" s="141"/>
      <c r="K33" s="195" t="s">
        <v>7</v>
      </c>
      <c r="L33" s="105">
        <f t="shared" ref="L33:R48" si="21">L111+L137+L163+L189+L215+L241+L267+L293+L319+L345+L371+L397+L423</f>
        <v>3.0991358713687922</v>
      </c>
      <c r="M33" s="105">
        <f t="shared" si="21"/>
        <v>1944.9324676326473</v>
      </c>
      <c r="N33" s="105">
        <f t="shared" si="21"/>
        <v>4.3516604490479847E-7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1948.0316039391823</v>
      </c>
      <c r="T33" s="141"/>
      <c r="U33" s="198" t="s">
        <v>7</v>
      </c>
      <c r="V33" s="55">
        <f t="shared" ref="V33:AH48" si="22">V111+V137+V163+V189+V215+V241+V267+V293+V319+V345+V371+V397+V423</f>
        <v>3.0991358713687922</v>
      </c>
      <c r="W33" s="55">
        <f t="shared" si="22"/>
        <v>0</v>
      </c>
      <c r="X33" s="55">
        <f t="shared" si="22"/>
        <v>0</v>
      </c>
      <c r="Y33" s="55">
        <f t="shared" si="22"/>
        <v>1944.9324676326473</v>
      </c>
      <c r="Z33" s="55">
        <f t="shared" si="22"/>
        <v>4.3516604490479847E-7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1948.0316039391823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264.23186460417026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264.23186460417026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264.23186460417026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264.23186460417026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264.23186460417026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264.23186460417026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2874.2035823795413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2874.2035823795413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2874.2035823795413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2874.2035823795413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2874.2035823795413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2874.2035823795413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153.996973797496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153.996973797496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153.996973797496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153.996973797496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153.996973797496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153.996973797496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563.27443693080022</v>
      </c>
      <c r="C37" s="84">
        <f t="shared" si="23"/>
        <v>351.16083461254891</v>
      </c>
      <c r="D37" s="84">
        <f t="shared" si="23"/>
        <v>209.50210485773721</v>
      </c>
      <c r="E37" s="84">
        <f t="shared" si="23"/>
        <v>18.092568871774468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1142.0299452728609</v>
      </c>
      <c r="J37" s="141"/>
      <c r="K37" s="161" t="s">
        <v>13</v>
      </c>
      <c r="L37" s="84">
        <f t="shared" si="21"/>
        <v>563.27443693080022</v>
      </c>
      <c r="M37" s="84">
        <f t="shared" si="21"/>
        <v>351.16083461254891</v>
      </c>
      <c r="N37" s="84">
        <f t="shared" si="21"/>
        <v>209.50210485773721</v>
      </c>
      <c r="O37" s="84">
        <f t="shared" si="21"/>
        <v>18.092568871774468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1142.0299452728609</v>
      </c>
      <c r="T37" s="141"/>
      <c r="U37" s="207" t="s">
        <v>13</v>
      </c>
      <c r="V37" s="55">
        <f t="shared" si="22"/>
        <v>563.24011099425945</v>
      </c>
      <c r="W37" s="55">
        <f t="shared" si="22"/>
        <v>0</v>
      </c>
      <c r="X37" s="55">
        <f t="shared" si="22"/>
        <v>0</v>
      </c>
      <c r="Y37" s="55">
        <f t="shared" si="22"/>
        <v>351.16083461254891</v>
      </c>
      <c r="Z37" s="55">
        <f t="shared" si="22"/>
        <v>202.57078211310488</v>
      </c>
      <c r="AA37" s="55">
        <f t="shared" si="22"/>
        <v>18.092568871774468</v>
      </c>
      <c r="AB37" s="55">
        <f t="shared" si="22"/>
        <v>0</v>
      </c>
      <c r="AC37" s="56">
        <f t="shared" si="22"/>
        <v>6.9656486811730947</v>
      </c>
      <c r="AD37" s="55">
        <f t="shared" si="22"/>
        <v>3.4325936540787472E-2</v>
      </c>
      <c r="AE37" s="55">
        <f t="shared" si="22"/>
        <v>0</v>
      </c>
      <c r="AF37" s="55">
        <f t="shared" si="22"/>
        <v>0</v>
      </c>
      <c r="AG37" s="55">
        <f t="shared" si="22"/>
        <v>6.9313227446323076</v>
      </c>
      <c r="AH37" s="55">
        <f t="shared" si="22"/>
        <v>0</v>
      </c>
      <c r="AI37" s="202">
        <f t="shared" si="26"/>
        <v>1142.0299452728611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24.372652919346798</v>
      </c>
      <c r="C38" s="112">
        <f t="shared" si="23"/>
        <v>11.533840041467515</v>
      </c>
      <c r="D38" s="112">
        <f t="shared" si="23"/>
        <v>14.085805587271821</v>
      </c>
      <c r="E38" s="112">
        <f t="shared" si="23"/>
        <v>3.9406587001503066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53.932957248236441</v>
      </c>
      <c r="J38" s="141"/>
      <c r="K38" s="155" t="s">
        <v>12</v>
      </c>
      <c r="L38" s="87">
        <f t="shared" si="21"/>
        <v>24.372652919346798</v>
      </c>
      <c r="M38" s="87">
        <f t="shared" si="21"/>
        <v>11.533840041467515</v>
      </c>
      <c r="N38" s="87">
        <f t="shared" si="21"/>
        <v>14.085805587271821</v>
      </c>
      <c r="O38" s="87">
        <f t="shared" si="21"/>
        <v>3.9406587001503066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53.932957248236441</v>
      </c>
      <c r="T38" s="141"/>
      <c r="U38" s="203" t="s">
        <v>53</v>
      </c>
      <c r="V38" s="60">
        <f t="shared" si="22"/>
        <v>21.839456756594902</v>
      </c>
      <c r="W38" s="60">
        <f t="shared" si="22"/>
        <v>0</v>
      </c>
      <c r="X38" s="60">
        <f t="shared" si="22"/>
        <v>0</v>
      </c>
      <c r="Y38" s="60">
        <f t="shared" si="22"/>
        <v>11.533840041467515</v>
      </c>
      <c r="Z38" s="60">
        <f t="shared" si="22"/>
        <v>12.54411149027742</v>
      </c>
      <c r="AA38" s="60">
        <f t="shared" si="22"/>
        <v>3.5375106929146183</v>
      </c>
      <c r="AB38" s="60">
        <f t="shared" si="22"/>
        <v>0</v>
      </c>
      <c r="AC38" s="61">
        <f t="shared" si="22"/>
        <v>4.4780382669819883</v>
      </c>
      <c r="AD38" s="60">
        <f t="shared" si="22"/>
        <v>2.5331961627518975</v>
      </c>
      <c r="AE38" s="60">
        <f t="shared" si="22"/>
        <v>0</v>
      </c>
      <c r="AF38" s="60">
        <f t="shared" si="22"/>
        <v>0</v>
      </c>
      <c r="AG38" s="60">
        <f t="shared" si="22"/>
        <v>1.5416940969944022</v>
      </c>
      <c r="AH38" s="60">
        <f t="shared" si="22"/>
        <v>0.4031480072356885</v>
      </c>
      <c r="AI38" s="206">
        <f t="shared" si="26"/>
        <v>53.932957248236448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966.29726495958516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966.29726495958516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966.29726495958516</v>
      </c>
      <c r="P39" s="84">
        <f t="shared" si="21"/>
        <v>2455.4664762640937</v>
      </c>
      <c r="Q39" s="84">
        <f t="shared" si="21"/>
        <v>0</v>
      </c>
      <c r="R39" s="84">
        <f t="shared" si="21"/>
        <v>0</v>
      </c>
      <c r="S39" s="150">
        <f t="shared" si="25"/>
        <v>3421.7637412236791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934.82870548853145</v>
      </c>
      <c r="AB39" s="55">
        <f t="shared" si="22"/>
        <v>2455.4664762640937</v>
      </c>
      <c r="AC39" s="56">
        <f t="shared" si="22"/>
        <v>31.468559471053698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31.468559471053698</v>
      </c>
      <c r="AI39" s="202">
        <f t="shared" si="26"/>
        <v>3421.7637412236786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9.7999835282039616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9.7999835282039616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9.7999835282039616</v>
      </c>
      <c r="P40" s="87">
        <f t="shared" si="21"/>
        <v>96.215844971892608</v>
      </c>
      <c r="Q40" s="87">
        <f t="shared" si="21"/>
        <v>0</v>
      </c>
      <c r="R40" s="87">
        <f t="shared" si="21"/>
        <v>0</v>
      </c>
      <c r="S40" s="158">
        <f t="shared" si="25"/>
        <v>106.01582850009657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7.8544886204400983</v>
      </c>
      <c r="AB40" s="60">
        <f t="shared" si="22"/>
        <v>96.215844971892608</v>
      </c>
      <c r="AC40" s="61">
        <f t="shared" si="22"/>
        <v>1.9454949077638628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1.9454949077638628</v>
      </c>
      <c r="AI40" s="206">
        <f t="shared" si="26"/>
        <v>106.01582850009656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4.1401386510815695E-5</v>
      </c>
      <c r="C41" s="84">
        <f t="shared" si="23"/>
        <v>0</v>
      </c>
      <c r="D41" s="84">
        <f t="shared" si="23"/>
        <v>2.4188153208841721</v>
      </c>
      <c r="E41" s="84">
        <f t="shared" si="23"/>
        <v>1.578834617277608E-2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2.4346450684434586</v>
      </c>
      <c r="J41" s="141"/>
      <c r="K41" s="161" t="s">
        <v>55</v>
      </c>
      <c r="L41" s="84">
        <f t="shared" si="21"/>
        <v>4.1401386510815695E-5</v>
      </c>
      <c r="M41" s="84">
        <f t="shared" si="21"/>
        <v>0</v>
      </c>
      <c r="N41" s="84">
        <f t="shared" si="21"/>
        <v>2.4188153208841721</v>
      </c>
      <c r="O41" s="84">
        <f t="shared" si="21"/>
        <v>1.578834617277608E-2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2.4346450684434586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2.4188153208841721</v>
      </c>
      <c r="AA41" s="55">
        <f t="shared" si="22"/>
        <v>0</v>
      </c>
      <c r="AB41" s="55">
        <f t="shared" si="22"/>
        <v>0</v>
      </c>
      <c r="AC41" s="56">
        <f t="shared" si="22"/>
        <v>1.5829747559286896E-2</v>
      </c>
      <c r="AD41" s="55">
        <f t="shared" si="22"/>
        <v>4.1401386510815695E-5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1.578834617277608E-2</v>
      </c>
      <c r="AI41" s="202">
        <f t="shared" si="26"/>
        <v>2.4346450684434591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27.298267378542032</v>
      </c>
      <c r="C42" s="112">
        <f t="shared" si="23"/>
        <v>3.8437817395867708</v>
      </c>
      <c r="D42" s="112">
        <f t="shared" si="23"/>
        <v>76.511031723904722</v>
      </c>
      <c r="E42" s="112">
        <f t="shared" si="23"/>
        <v>23.017138135422655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130.67021897745616</v>
      </c>
      <c r="J42" s="141"/>
      <c r="K42" s="155" t="s">
        <v>14</v>
      </c>
      <c r="L42" s="87">
        <f t="shared" si="21"/>
        <v>27.298267378542032</v>
      </c>
      <c r="M42" s="87">
        <f t="shared" si="21"/>
        <v>3.8437817395867708</v>
      </c>
      <c r="N42" s="87">
        <f t="shared" si="21"/>
        <v>76.511031723904722</v>
      </c>
      <c r="O42" s="87">
        <f t="shared" si="21"/>
        <v>23.017138135422655</v>
      </c>
      <c r="P42" s="87">
        <f t="shared" si="21"/>
        <v>5.7951002428873966E-2</v>
      </c>
      <c r="Q42" s="87">
        <f t="shared" si="21"/>
        <v>0</v>
      </c>
      <c r="R42" s="87">
        <f t="shared" si="21"/>
        <v>0</v>
      </c>
      <c r="S42" s="158">
        <f t="shared" si="25"/>
        <v>130.72816997988502</v>
      </c>
      <c r="T42" s="141"/>
      <c r="U42" s="203" t="s">
        <v>14</v>
      </c>
      <c r="V42" s="60">
        <f t="shared" si="22"/>
        <v>27.240020626979224</v>
      </c>
      <c r="W42" s="60">
        <f t="shared" si="22"/>
        <v>0</v>
      </c>
      <c r="X42" s="60">
        <f t="shared" si="22"/>
        <v>0</v>
      </c>
      <c r="Y42" s="60">
        <f t="shared" si="22"/>
        <v>3.8437817395867708</v>
      </c>
      <c r="Z42" s="60">
        <f t="shared" si="22"/>
        <v>76.507432461922633</v>
      </c>
      <c r="AA42" s="60">
        <f t="shared" si="22"/>
        <v>0.27049464630541503</v>
      </c>
      <c r="AB42" s="60">
        <f t="shared" si="22"/>
        <v>5.7951002428873966E-2</v>
      </c>
      <c r="AC42" s="61">
        <f t="shared" si="22"/>
        <v>22.808489502662137</v>
      </c>
      <c r="AD42" s="60">
        <f t="shared" si="22"/>
        <v>5.8246751562808147E-2</v>
      </c>
      <c r="AE42" s="60">
        <f t="shared" si="22"/>
        <v>0</v>
      </c>
      <c r="AF42" s="60">
        <f t="shared" si="22"/>
        <v>0</v>
      </c>
      <c r="AG42" s="60">
        <f t="shared" si="22"/>
        <v>3.5992619820888615E-3</v>
      </c>
      <c r="AH42" s="60">
        <f t="shared" si="22"/>
        <v>22.74664348911724</v>
      </c>
      <c r="AI42" s="206">
        <f t="shared" si="26"/>
        <v>130.72816997988505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4728.3717432388812</v>
      </c>
      <c r="C43" s="84">
        <f t="shared" si="23"/>
        <v>9514.6433112446848</v>
      </c>
      <c r="D43" s="84">
        <f t="shared" si="23"/>
        <v>9136.6320309878884</v>
      </c>
      <c r="E43" s="84">
        <f t="shared" si="23"/>
        <v>1628.5636506104695</v>
      </c>
      <c r="F43" s="315">
        <v>0</v>
      </c>
      <c r="G43" s="84">
        <f t="shared" si="20"/>
        <v>0</v>
      </c>
      <c r="H43" s="84">
        <f t="shared" si="20"/>
        <v>0</v>
      </c>
      <c r="I43" s="146">
        <f t="shared" si="24"/>
        <v>25008.210736081928</v>
      </c>
      <c r="J43" s="141"/>
      <c r="K43" s="161" t="s">
        <v>136</v>
      </c>
      <c r="L43" s="84">
        <f t="shared" si="21"/>
        <v>4728.3717432388812</v>
      </c>
      <c r="M43" s="84">
        <f t="shared" si="21"/>
        <v>9514.6433112446848</v>
      </c>
      <c r="N43" s="84">
        <f t="shared" si="21"/>
        <v>9136.6320309878884</v>
      </c>
      <c r="O43" s="84">
        <f t="shared" si="21"/>
        <v>1628.5636506104695</v>
      </c>
      <c r="P43" s="84">
        <f t="shared" si="21"/>
        <v>14.802405125116403</v>
      </c>
      <c r="Q43" s="84">
        <f t="shared" si="21"/>
        <v>0</v>
      </c>
      <c r="R43" s="84">
        <f t="shared" si="21"/>
        <v>0</v>
      </c>
      <c r="S43" s="150">
        <f t="shared" si="25"/>
        <v>25023.013141207044</v>
      </c>
      <c r="T43" s="141"/>
      <c r="U43" s="207" t="s">
        <v>136</v>
      </c>
      <c r="V43" s="55">
        <f t="shared" si="22"/>
        <v>4568.7444593249975</v>
      </c>
      <c r="W43" s="55">
        <f t="shared" si="22"/>
        <v>0</v>
      </c>
      <c r="X43" s="55">
        <f t="shared" si="22"/>
        <v>0</v>
      </c>
      <c r="Y43" s="55">
        <f t="shared" si="22"/>
        <v>9514.6433112446848</v>
      </c>
      <c r="Z43" s="55">
        <f t="shared" si="22"/>
        <v>8214.222870620848</v>
      </c>
      <c r="AA43" s="55">
        <f t="shared" si="22"/>
        <v>1297.9919678578908</v>
      </c>
      <c r="AB43" s="55">
        <f t="shared" si="22"/>
        <v>14.802405125116403</v>
      </c>
      <c r="AC43" s="56">
        <f t="shared" si="22"/>
        <v>1412.6081270334998</v>
      </c>
      <c r="AD43" s="55">
        <f t="shared" si="22"/>
        <v>159.62728391388296</v>
      </c>
      <c r="AE43" s="55">
        <f t="shared" si="22"/>
        <v>37.427081303350583</v>
      </c>
      <c r="AF43" s="55">
        <f t="shared" si="22"/>
        <v>0</v>
      </c>
      <c r="AG43" s="55">
        <f t="shared" si="22"/>
        <v>922.40916036703834</v>
      </c>
      <c r="AH43" s="55">
        <f t="shared" si="22"/>
        <v>293.14460144922805</v>
      </c>
      <c r="AI43" s="202">
        <f t="shared" si="26"/>
        <v>25023.01314120704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749.75227997000104</v>
      </c>
      <c r="C44" s="112">
        <f t="shared" si="23"/>
        <v>136.83486356664636</v>
      </c>
      <c r="D44" s="112">
        <f t="shared" si="23"/>
        <v>2670.8641972526843</v>
      </c>
      <c r="E44" s="112">
        <f t="shared" si="23"/>
        <v>12891.004360461873</v>
      </c>
      <c r="F44" s="315">
        <v>0</v>
      </c>
      <c r="G44" s="112">
        <f t="shared" si="20"/>
        <v>1201.2252827720142</v>
      </c>
      <c r="H44" s="112">
        <f t="shared" si="20"/>
        <v>64.718472903114076</v>
      </c>
      <c r="I44" s="154">
        <f t="shared" si="24"/>
        <v>17714.399456926334</v>
      </c>
      <c r="J44" s="141"/>
      <c r="K44" s="155" t="s">
        <v>21</v>
      </c>
      <c r="L44" s="87">
        <f t="shared" si="21"/>
        <v>749.75227997000104</v>
      </c>
      <c r="M44" s="87">
        <f t="shared" si="21"/>
        <v>136.83486356664636</v>
      </c>
      <c r="N44" s="87">
        <f t="shared" si="21"/>
        <v>2670.8641972526843</v>
      </c>
      <c r="O44" s="87">
        <f t="shared" si="21"/>
        <v>12891.004360461873</v>
      </c>
      <c r="P44" s="87">
        <f t="shared" si="21"/>
        <v>10.507315625759087</v>
      </c>
      <c r="Q44" s="87">
        <f t="shared" si="21"/>
        <v>1201.2252827720142</v>
      </c>
      <c r="R44" s="87">
        <f t="shared" si="21"/>
        <v>64.718472903114076</v>
      </c>
      <c r="S44" s="158">
        <f t="shared" si="25"/>
        <v>17724.906772552094</v>
      </c>
      <c r="T44" s="141"/>
      <c r="U44" s="203" t="s">
        <v>21</v>
      </c>
      <c r="V44" s="60">
        <f t="shared" si="22"/>
        <v>422.84861007411007</v>
      </c>
      <c r="W44" s="60">
        <f t="shared" si="22"/>
        <v>316.18181423450937</v>
      </c>
      <c r="X44" s="60">
        <f t="shared" si="22"/>
        <v>1201.2252827720142</v>
      </c>
      <c r="Y44" s="60">
        <f t="shared" si="22"/>
        <v>136.83486356664636</v>
      </c>
      <c r="Z44" s="60">
        <f t="shared" si="22"/>
        <v>2663.2430947187217</v>
      </c>
      <c r="AA44" s="60">
        <f t="shared" si="22"/>
        <v>12603.558802920765</v>
      </c>
      <c r="AB44" s="60">
        <f t="shared" si="22"/>
        <v>10.507315625759087</v>
      </c>
      <c r="AC44" s="61">
        <f t="shared" si="22"/>
        <v>370.50698863956455</v>
      </c>
      <c r="AD44" s="60">
        <f t="shared" si="22"/>
        <v>10.721855661381468</v>
      </c>
      <c r="AE44" s="60">
        <f t="shared" si="22"/>
        <v>184.94770994742206</v>
      </c>
      <c r="AF44" s="60">
        <f t="shared" si="22"/>
        <v>64.718472903114076</v>
      </c>
      <c r="AG44" s="60">
        <f t="shared" si="22"/>
        <v>7.6211025339628007</v>
      </c>
      <c r="AH44" s="60">
        <f t="shared" si="22"/>
        <v>102.49784759368417</v>
      </c>
      <c r="AI44" s="206">
        <f t="shared" si="26"/>
        <v>17724.906772552091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1277.6196912895052</v>
      </c>
      <c r="C45" s="84">
        <f t="shared" si="23"/>
        <v>47.36238542637706</v>
      </c>
      <c r="D45" s="84">
        <f t="shared" si="23"/>
        <v>653.32496919110054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1978.3070459069829</v>
      </c>
      <c r="J45" s="141"/>
      <c r="K45" s="161" t="s">
        <v>20</v>
      </c>
      <c r="L45" s="84">
        <f t="shared" si="21"/>
        <v>1277.6196912895052</v>
      </c>
      <c r="M45" s="84">
        <f t="shared" si="21"/>
        <v>47.36238542637706</v>
      </c>
      <c r="N45" s="84">
        <f t="shared" si="21"/>
        <v>653.32496919110054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1978.3070459069829</v>
      </c>
      <c r="T45" s="141"/>
      <c r="U45" s="207" t="s">
        <v>20</v>
      </c>
      <c r="V45" s="55">
        <f t="shared" si="22"/>
        <v>1264.6565705151656</v>
      </c>
      <c r="W45" s="55">
        <f t="shared" si="22"/>
        <v>7.7977784244831323</v>
      </c>
      <c r="X45" s="55">
        <f t="shared" si="22"/>
        <v>0</v>
      </c>
      <c r="Y45" s="55">
        <f t="shared" si="22"/>
        <v>47.36238542637706</v>
      </c>
      <c r="Z45" s="55">
        <f t="shared" si="22"/>
        <v>391.05339992665051</v>
      </c>
      <c r="AA45" s="55">
        <f t="shared" si="22"/>
        <v>0</v>
      </c>
      <c r="AB45" s="55">
        <f t="shared" si="22"/>
        <v>0</v>
      </c>
      <c r="AC45" s="56">
        <f t="shared" si="22"/>
        <v>267.43691161430667</v>
      </c>
      <c r="AD45" s="55">
        <f t="shared" si="22"/>
        <v>5.165342349856564</v>
      </c>
      <c r="AE45" s="55">
        <f t="shared" si="22"/>
        <v>0</v>
      </c>
      <c r="AF45" s="55">
        <f t="shared" si="22"/>
        <v>0</v>
      </c>
      <c r="AG45" s="55">
        <f t="shared" si="22"/>
        <v>262.27156926445008</v>
      </c>
      <c r="AH45" s="55">
        <f t="shared" si="22"/>
        <v>0</v>
      </c>
      <c r="AI45" s="202">
        <f t="shared" si="26"/>
        <v>1978.3070459069831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1.1020973432322829</v>
      </c>
      <c r="C46" s="112">
        <f t="shared" si="23"/>
        <v>1.8613858214159159E-3</v>
      </c>
      <c r="D46" s="112">
        <f t="shared" si="23"/>
        <v>8.5536155438782138E-3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1.1125123445975769</v>
      </c>
      <c r="J46" s="141"/>
      <c r="K46" s="155" t="s">
        <v>56</v>
      </c>
      <c r="L46" s="87">
        <f t="shared" si="21"/>
        <v>1.1020973432322829</v>
      </c>
      <c r="M46" s="87">
        <f t="shared" si="21"/>
        <v>1.8613858214159159E-3</v>
      </c>
      <c r="N46" s="87">
        <f t="shared" si="21"/>
        <v>8.5536155438782138E-3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1.1125123445975769</v>
      </c>
      <c r="T46" s="141"/>
      <c r="U46" s="203" t="s">
        <v>56</v>
      </c>
      <c r="V46" s="60">
        <f t="shared" si="22"/>
        <v>1.1018013435073102</v>
      </c>
      <c r="W46" s="60">
        <f t="shared" si="22"/>
        <v>0</v>
      </c>
      <c r="X46" s="60">
        <f t="shared" si="22"/>
        <v>0</v>
      </c>
      <c r="Y46" s="60">
        <f t="shared" si="22"/>
        <v>1.8613858214159159E-3</v>
      </c>
      <c r="Z46" s="60">
        <f t="shared" si="22"/>
        <v>8.5536155438782138E-3</v>
      </c>
      <c r="AA46" s="60">
        <f t="shared" si="22"/>
        <v>0</v>
      </c>
      <c r="AB46" s="60">
        <f t="shared" si="22"/>
        <v>0</v>
      </c>
      <c r="AC46" s="61">
        <f t="shared" si="22"/>
        <v>2.9599972497270646E-4</v>
      </c>
      <c r="AD46" s="60">
        <f t="shared" si="22"/>
        <v>2.9599972497270646E-4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1.1125123445975769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1882.7426745090165</v>
      </c>
      <c r="C47" s="84">
        <f t="shared" si="23"/>
        <v>8188.1515335079366</v>
      </c>
      <c r="D47" s="84">
        <f t="shared" si="23"/>
        <v>1021.4172265949117</v>
      </c>
      <c r="E47" s="84">
        <f t="shared" si="23"/>
        <v>528.41570170432772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11620.727136316191</v>
      </c>
      <c r="J47" s="141"/>
      <c r="K47" s="161" t="s">
        <v>18</v>
      </c>
      <c r="L47" s="84">
        <f t="shared" si="21"/>
        <v>1882.7426745090165</v>
      </c>
      <c r="M47" s="84">
        <f t="shared" si="21"/>
        <v>8188.1515335079366</v>
      </c>
      <c r="N47" s="84">
        <f t="shared" si="21"/>
        <v>1021.4172265949117</v>
      </c>
      <c r="O47" s="84">
        <f t="shared" si="21"/>
        <v>528.41570170432772</v>
      </c>
      <c r="P47" s="84">
        <f t="shared" si="21"/>
        <v>202.34421352400705</v>
      </c>
      <c r="Q47" s="84">
        <f t="shared" si="21"/>
        <v>0</v>
      </c>
      <c r="R47" s="84">
        <f t="shared" si="21"/>
        <v>0</v>
      </c>
      <c r="S47" s="150">
        <f t="shared" si="25"/>
        <v>11823.071349840198</v>
      </c>
      <c r="T47" s="141"/>
      <c r="U47" s="207" t="s">
        <v>18</v>
      </c>
      <c r="V47" s="55">
        <f t="shared" si="22"/>
        <v>1881.3483240184432</v>
      </c>
      <c r="W47" s="55">
        <f t="shared" si="22"/>
        <v>0</v>
      </c>
      <c r="X47" s="55">
        <f t="shared" si="22"/>
        <v>0</v>
      </c>
      <c r="Y47" s="55">
        <f t="shared" si="22"/>
        <v>8188.1515335079366</v>
      </c>
      <c r="Z47" s="55">
        <f t="shared" si="22"/>
        <v>898.18707194003207</v>
      </c>
      <c r="AA47" s="55">
        <f t="shared" si="22"/>
        <v>0</v>
      </c>
      <c r="AB47" s="55">
        <f t="shared" si="22"/>
        <v>202.34421352400705</v>
      </c>
      <c r="AC47" s="56">
        <f t="shared" si="22"/>
        <v>653.04020684978116</v>
      </c>
      <c r="AD47" s="55">
        <f t="shared" si="22"/>
        <v>1.3943504905737383</v>
      </c>
      <c r="AE47" s="55">
        <f t="shared" si="22"/>
        <v>0</v>
      </c>
      <c r="AF47" s="55">
        <f t="shared" si="22"/>
        <v>0</v>
      </c>
      <c r="AG47" s="55">
        <f t="shared" si="22"/>
        <v>123.23015465487966</v>
      </c>
      <c r="AH47" s="55">
        <f t="shared" si="22"/>
        <v>528.41570170432772</v>
      </c>
      <c r="AI47" s="202">
        <f t="shared" si="26"/>
        <v>11823.0713498402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2.67565770348443</v>
      </c>
      <c r="C48" s="112">
        <f t="shared" si="23"/>
        <v>53.926839259429592</v>
      </c>
      <c r="D48" s="112">
        <f t="shared" si="23"/>
        <v>779.75670726761768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836.35920423053176</v>
      </c>
      <c r="J48" s="141"/>
      <c r="K48" s="155" t="s">
        <v>17</v>
      </c>
      <c r="L48" s="87">
        <f t="shared" si="21"/>
        <v>2.67565770348443</v>
      </c>
      <c r="M48" s="87">
        <f t="shared" si="21"/>
        <v>53.926839259429592</v>
      </c>
      <c r="N48" s="87">
        <f t="shared" si="21"/>
        <v>779.75670726761768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836.35920423053176</v>
      </c>
      <c r="T48" s="141"/>
      <c r="U48" s="203" t="s">
        <v>57</v>
      </c>
      <c r="V48" s="60">
        <f t="shared" si="22"/>
        <v>2.67565770348443</v>
      </c>
      <c r="W48" s="60">
        <f t="shared" si="22"/>
        <v>0</v>
      </c>
      <c r="X48" s="60">
        <f t="shared" si="22"/>
        <v>0</v>
      </c>
      <c r="Y48" s="60">
        <f t="shared" si="22"/>
        <v>53.926839259429592</v>
      </c>
      <c r="Z48" s="60">
        <f t="shared" si="22"/>
        <v>779.75670726761768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836.35920423053176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3.9558568516228387</v>
      </c>
      <c r="C49" s="84">
        <f t="shared" si="23"/>
        <v>0.209459009132104</v>
      </c>
      <c r="D49" s="84">
        <f t="shared" si="23"/>
        <v>91.476333659062476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95.64164951981742</v>
      </c>
      <c r="J49" s="141"/>
      <c r="K49" s="163" t="s">
        <v>60</v>
      </c>
      <c r="L49" s="84">
        <f t="shared" ref="L49:R53" si="29">L127+L153+L179+L205+L231+L257+L283+L309+L335+L361+L387+L413+L439</f>
        <v>3.9558568516228387</v>
      </c>
      <c r="M49" s="84">
        <f t="shared" si="29"/>
        <v>0.209459009132104</v>
      </c>
      <c r="N49" s="84">
        <f t="shared" si="29"/>
        <v>91.476333659062476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95.64164951981742</v>
      </c>
      <c r="T49" s="141"/>
      <c r="U49" s="208" t="s">
        <v>58</v>
      </c>
      <c r="V49" s="55">
        <f t="shared" ref="V49:AH53" si="30">V127+V153+V179+V205+V231+V257+V283+V309+V335+V361+V387+V413+V439</f>
        <v>3.9558568516228387</v>
      </c>
      <c r="W49" s="55">
        <f t="shared" si="30"/>
        <v>0</v>
      </c>
      <c r="X49" s="55">
        <f t="shared" si="30"/>
        <v>0</v>
      </c>
      <c r="Y49" s="55">
        <f t="shared" si="30"/>
        <v>0.209459009132104</v>
      </c>
      <c r="Z49" s="55">
        <f t="shared" si="30"/>
        <v>91.476333659062476</v>
      </c>
      <c r="AA49" s="55">
        <f t="shared" si="30"/>
        <v>0</v>
      </c>
      <c r="AB49" s="55">
        <f t="shared" si="30"/>
        <v>0</v>
      </c>
      <c r="AC49" s="56">
        <f t="shared" si="30"/>
        <v>0</v>
      </c>
      <c r="AD49" s="55">
        <f t="shared" si="30"/>
        <v>0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95.64164951981742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3.9558568516228387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3.9558568516228387</v>
      </c>
      <c r="J50" s="141"/>
      <c r="K50" s="168" t="s">
        <v>19</v>
      </c>
      <c r="L50" s="90">
        <f t="shared" si="29"/>
        <v>3.9558568516228387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3.9558568516228387</v>
      </c>
      <c r="T50" s="141"/>
      <c r="U50" s="209" t="s">
        <v>62</v>
      </c>
      <c r="V50" s="66">
        <f t="shared" si="30"/>
        <v>3.3489856599688439</v>
      </c>
      <c r="W50" s="66">
        <f t="shared" si="30"/>
        <v>0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</v>
      </c>
      <c r="AD50" s="66">
        <f t="shared" si="30"/>
        <v>0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3.3489856599688439</v>
      </c>
      <c r="AJ50" s="133">
        <f t="shared" si="27"/>
        <v>0.60687119165399483</v>
      </c>
    </row>
    <row r="51" spans="1:36">
      <c r="A51" s="172" t="s">
        <v>15</v>
      </c>
      <c r="B51" s="93">
        <f t="shared" si="31"/>
        <v>0</v>
      </c>
      <c r="C51" s="93">
        <f t="shared" si="31"/>
        <v>0.209459009132104</v>
      </c>
      <c r="D51" s="93">
        <f t="shared" si="31"/>
        <v>91.476333659062476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91.68579266819458</v>
      </c>
      <c r="J51" s="141"/>
      <c r="K51" s="176" t="s">
        <v>15</v>
      </c>
      <c r="L51" s="93">
        <f t="shared" si="29"/>
        <v>0</v>
      </c>
      <c r="M51" s="93">
        <f t="shared" si="29"/>
        <v>0.209459009132104</v>
      </c>
      <c r="N51" s="93">
        <f t="shared" si="29"/>
        <v>91.476333659062476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91.68579266819458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0.209459009132104</v>
      </c>
      <c r="Z51" s="70">
        <f t="shared" si="30"/>
        <v>91.476333659062476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91.68579266819458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9264.2645354071883</v>
      </c>
      <c r="C54" s="187">
        <f t="shared" ref="C54:I54" si="32">SUM(C33:C49)</f>
        <v>20252.601177426281</v>
      </c>
      <c r="D54" s="187">
        <f t="shared" si="32"/>
        <v>17948.430197274982</v>
      </c>
      <c r="E54" s="187">
        <f t="shared" si="32"/>
        <v>16069.147115317979</v>
      </c>
      <c r="F54" s="187">
        <f t="shared" si="32"/>
        <v>0</v>
      </c>
      <c r="G54" s="187">
        <f t="shared" si="32"/>
        <v>1201.2252827720142</v>
      </c>
      <c r="H54" s="187">
        <f t="shared" si="32"/>
        <v>64.718472903114076</v>
      </c>
      <c r="I54" s="187">
        <f t="shared" si="32"/>
        <v>64800.386781101566</v>
      </c>
      <c r="J54" s="141"/>
      <c r="K54" s="188" t="s">
        <v>22</v>
      </c>
      <c r="L54" s="187">
        <f>SUM(L33:L49)</f>
        <v>9264.2645354071883</v>
      </c>
      <c r="M54" s="187">
        <f t="shared" ref="M54:S54" si="33">SUM(M33:M49)</f>
        <v>20252.601177426281</v>
      </c>
      <c r="N54" s="187">
        <f t="shared" si="33"/>
        <v>17948.430197274982</v>
      </c>
      <c r="O54" s="187">
        <f t="shared" si="33"/>
        <v>16069.147115317979</v>
      </c>
      <c r="P54" s="187">
        <f t="shared" si="33"/>
        <v>2779.3942065132978</v>
      </c>
      <c r="Q54" s="187">
        <f t="shared" si="33"/>
        <v>1201.2252827720142</v>
      </c>
      <c r="R54" s="189">
        <f t="shared" si="33"/>
        <v>64.718472903114076</v>
      </c>
      <c r="S54" s="190">
        <f t="shared" si="33"/>
        <v>67579.780987614853</v>
      </c>
      <c r="T54" s="141" t="str">
        <f>IF(ABS(S54-AI54)&gt;0.01,S54-AI54,"")</f>
        <v/>
      </c>
      <c r="U54" s="216" t="s">
        <v>59</v>
      </c>
      <c r="V54" s="217">
        <f>SUM(V33:V49)</f>
        <v>8760.7500040805335</v>
      </c>
      <c r="W54" s="217">
        <f t="shared" ref="W54:AH54" si="34">SUM(W33:W49)</f>
        <v>323.97959265899249</v>
      </c>
      <c r="X54" s="217">
        <f t="shared" si="34"/>
        <v>1201.2252827720142</v>
      </c>
      <c r="Y54" s="217">
        <f t="shared" si="34"/>
        <v>20252.601177426281</v>
      </c>
      <c r="Z54" s="217">
        <f t="shared" si="34"/>
        <v>16624.421594351039</v>
      </c>
      <c r="AA54" s="217">
        <f t="shared" si="34"/>
        <v>14866.134539098621</v>
      </c>
      <c r="AB54" s="217">
        <f t="shared" si="34"/>
        <v>2779.3942065132978</v>
      </c>
      <c r="AC54" s="217">
        <f t="shared" si="34"/>
        <v>2771.2745907140711</v>
      </c>
      <c r="AD54" s="218">
        <f t="shared" si="34"/>
        <v>179.53493866766169</v>
      </c>
      <c r="AE54" s="218">
        <f t="shared" si="34"/>
        <v>222.37479125077263</v>
      </c>
      <c r="AF54" s="218">
        <f t="shared" si="34"/>
        <v>64.718472903114076</v>
      </c>
      <c r="AG54" s="218">
        <f t="shared" si="34"/>
        <v>1324.0086029239396</v>
      </c>
      <c r="AH54" s="218">
        <f t="shared" si="34"/>
        <v>980.63778496858322</v>
      </c>
      <c r="AI54" s="219">
        <f>SUM(V54:AC54)</f>
        <v>67579.780987614868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0.1429661919565737</v>
      </c>
      <c r="C55" s="125">
        <f t="shared" ref="C55:H55" si="35">IF($I54=0,"-",C54/$I54)</f>
        <v>0.31253827613468449</v>
      </c>
      <c r="D55" s="125">
        <f t="shared" si="35"/>
        <v>0.27698029423659976</v>
      </c>
      <c r="E55" s="125">
        <f t="shared" si="35"/>
        <v>0.24797918521073392</v>
      </c>
      <c r="F55" s="125">
        <f t="shared" si="35"/>
        <v>0</v>
      </c>
      <c r="G55" s="125">
        <f t="shared" si="35"/>
        <v>1.8537316556918152E-2</v>
      </c>
      <c r="H55" s="126">
        <f t="shared" si="35"/>
        <v>9.9873590448982651E-4</v>
      </c>
      <c r="I55" s="127">
        <f>SUM(B55:H55)</f>
        <v>0.99999999999999989</v>
      </c>
      <c r="K55" s="49" t="s">
        <v>108</v>
      </c>
      <c r="L55" s="102">
        <f>IF($S54=0,"-",L54/$S54)</f>
        <v>0.13708633558763711</v>
      </c>
      <c r="M55" s="102">
        <f t="shared" ref="M55:R55" si="36">IF($S54=0,"-",M54/$S54)</f>
        <v>0.29968432690153163</v>
      </c>
      <c r="N55" s="102">
        <f t="shared" si="36"/>
        <v>0.26558875946289817</v>
      </c>
      <c r="O55" s="102">
        <f t="shared" si="36"/>
        <v>0.23778039645116525</v>
      </c>
      <c r="P55" s="102">
        <f t="shared" si="36"/>
        <v>4.1127600088296662E-2</v>
      </c>
      <c r="Q55" s="102">
        <f t="shared" si="36"/>
        <v>1.7774921214855063E-2</v>
      </c>
      <c r="R55" s="103">
        <f t="shared" si="36"/>
        <v>9.5766029361614587E-4</v>
      </c>
      <c r="S55" s="104">
        <f>SUM(L55:R55)</f>
        <v>0.99999999999999989</v>
      </c>
      <c r="U55" s="77" t="s">
        <v>108</v>
      </c>
      <c r="V55" s="78">
        <f>+V54/$AI54</f>
        <v>0.12963566729649639</v>
      </c>
      <c r="W55" s="78">
        <f t="shared" ref="W55:AH55" si="37">+W54/$AI54</f>
        <v>4.7940314088672055E-3</v>
      </c>
      <c r="X55" s="78">
        <f t="shared" si="37"/>
        <v>1.777492121485506E-2</v>
      </c>
      <c r="Y55" s="78">
        <f t="shared" si="37"/>
        <v>0.29968432690153157</v>
      </c>
      <c r="Z55" s="78">
        <f t="shared" si="37"/>
        <v>0.24599697352374883</v>
      </c>
      <c r="AA55" s="78">
        <f t="shared" si="37"/>
        <v>0.21997902807384195</v>
      </c>
      <c r="AB55" s="78">
        <f t="shared" si="37"/>
        <v>4.1127600088296655E-2</v>
      </c>
      <c r="AC55" s="78">
        <f t="shared" si="37"/>
        <v>4.1007451492362096E-2</v>
      </c>
      <c r="AD55" s="78">
        <f t="shared" si="37"/>
        <v>2.6566368822734791E-3</v>
      </c>
      <c r="AE55" s="78">
        <f t="shared" si="37"/>
        <v>3.2905521148629728E-3</v>
      </c>
      <c r="AF55" s="78">
        <f t="shared" si="37"/>
        <v>9.5766029361614576E-4</v>
      </c>
      <c r="AG55" s="78">
        <f t="shared" si="37"/>
        <v>1.9591785939149262E-2</v>
      </c>
      <c r="AH55" s="78">
        <f t="shared" si="37"/>
        <v>1.451081626246024E-2</v>
      </c>
      <c r="AI55" s="79">
        <f>SUM(V55:AC55)</f>
        <v>0.99999999999999967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0.2994127199271871</v>
      </c>
      <c r="G59" s="325"/>
      <c r="H59" s="327"/>
      <c r="I59" s="146">
        <f>SUM(B59:H59)</f>
        <v>0.2994127199271871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35236.35983455876</v>
      </c>
      <c r="G65" s="328"/>
      <c r="H65" s="330"/>
      <c r="I65" s="146">
        <f t="shared" si="39"/>
        <v>35236.35983455876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16838.736264122868</v>
      </c>
      <c r="Q65" s="328"/>
      <c r="R65" s="335"/>
      <c r="S65" s="150">
        <f t="shared" si="41"/>
        <v>16838.736264122868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9798.9183080709699</v>
      </c>
      <c r="G66" s="328"/>
      <c r="H66" s="330"/>
      <c r="I66" s="154">
        <f t="shared" si="39"/>
        <v>9798.9183080709699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3715.4752909541894</v>
      </c>
      <c r="Q66" s="328"/>
      <c r="R66" s="335"/>
      <c r="S66" s="158">
        <f t="shared" si="41"/>
        <v>3715.4752909541894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1471.4515595769799</v>
      </c>
      <c r="G67" s="328"/>
      <c r="H67" s="330"/>
      <c r="I67" s="146">
        <f t="shared" si="39"/>
        <v>1471.4515595769799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16.630777886366044</v>
      </c>
      <c r="G68" s="328"/>
      <c r="H68" s="330"/>
      <c r="I68" s="154">
        <f t="shared" si="39"/>
        <v>16.630777886366044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16.572826883937172</v>
      </c>
      <c r="Q68" s="328"/>
      <c r="R68" s="335"/>
      <c r="S68" s="158">
        <f t="shared" si="41"/>
        <v>16.572826883937172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2714.5614148082004</v>
      </c>
      <c r="G69" s="328"/>
      <c r="H69" s="330"/>
      <c r="I69" s="146">
        <f t="shared" si="39"/>
        <v>2714.5614148082004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55.845956755083989</v>
      </c>
      <c r="Q69" s="328"/>
      <c r="R69" s="335"/>
      <c r="S69" s="150">
        <f t="shared" si="41"/>
        <v>55.845956755083989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1377.6159626923509</v>
      </c>
      <c r="G70" s="328"/>
      <c r="H70" s="330"/>
      <c r="I70" s="154">
        <f t="shared" si="39"/>
        <v>1377.6159626923509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1.7251489588235296E-2</v>
      </c>
      <c r="G72" s="328"/>
      <c r="H72" s="330"/>
      <c r="I72" s="154">
        <f t="shared" si="39"/>
        <v>1.7251489588235296E-2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3802.2098927949</v>
      </c>
      <c r="G73" s="328"/>
      <c r="H73" s="330"/>
      <c r="I73" s="146">
        <f t="shared" si="39"/>
        <v>3802.2098927949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2314.3678317747126</v>
      </c>
      <c r="Q73" s="328"/>
      <c r="R73" s="335"/>
      <c r="S73" s="150">
        <f t="shared" si="41"/>
        <v>2314.3678317747126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54418.06441459804</v>
      </c>
      <c r="G80" s="187">
        <f t="shared" si="42"/>
        <v>0</v>
      </c>
      <c r="H80" s="189">
        <f t="shared" si="42"/>
        <v>0</v>
      </c>
      <c r="I80" s="187">
        <f t="shared" si="42"/>
        <v>54418.06441459804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22940.998170490791</v>
      </c>
      <c r="Q80" s="187">
        <f t="shared" si="43"/>
        <v>0</v>
      </c>
      <c r="R80" s="189">
        <f t="shared" si="43"/>
        <v>0</v>
      </c>
      <c r="S80" s="190">
        <f t="shared" si="43"/>
        <v>22940.998170490791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10.480522895706788</v>
      </c>
      <c r="C85" s="105">
        <f t="shared" si="46"/>
        <v>0</v>
      </c>
      <c r="D85" s="105">
        <f t="shared" si="46"/>
        <v>4.5776913007221216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15.05821419642891</v>
      </c>
      <c r="J85" s="141"/>
      <c r="K85" s="195" t="s">
        <v>7</v>
      </c>
      <c r="L85" s="105">
        <f t="shared" ref="L85:R100" si="47">L579+L605+L631</f>
        <v>10.480522895706788</v>
      </c>
      <c r="M85" s="105">
        <f t="shared" si="47"/>
        <v>0</v>
      </c>
      <c r="N85" s="105">
        <f t="shared" si="47"/>
        <v>4.5776913007221216</v>
      </c>
      <c r="O85" s="105">
        <f t="shared" si="47"/>
        <v>0</v>
      </c>
      <c r="P85" s="105">
        <f t="shared" si="47"/>
        <v>0.2994127199271871</v>
      </c>
      <c r="Q85" s="105">
        <f t="shared" si="47"/>
        <v>0</v>
      </c>
      <c r="R85" s="105">
        <f t="shared" si="47"/>
        <v>0</v>
      </c>
      <c r="S85" s="197">
        <f>SUM(L85:R85)</f>
        <v>15.357626916356097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75.029233573494366</v>
      </c>
      <c r="C86" s="112">
        <f t="shared" si="46"/>
        <v>0</v>
      </c>
      <c r="D86" s="112">
        <f t="shared" si="46"/>
        <v>22.126876191387442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97.156109764881805</v>
      </c>
      <c r="J86" s="141"/>
      <c r="K86" s="155" t="s">
        <v>8</v>
      </c>
      <c r="L86" s="87">
        <f t="shared" si="47"/>
        <v>75.029233573494366</v>
      </c>
      <c r="M86" s="87">
        <f t="shared" si="47"/>
        <v>0</v>
      </c>
      <c r="N86" s="87">
        <f t="shared" si="47"/>
        <v>22.126876191387442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97.156109764881805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20.99163836541457</v>
      </c>
      <c r="C87" s="84">
        <f t="shared" si="46"/>
        <v>0</v>
      </c>
      <c r="D87" s="84">
        <f t="shared" si="46"/>
        <v>6.091617142253261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27.083255507667829</v>
      </c>
      <c r="J87" s="141"/>
      <c r="K87" s="161" t="s">
        <v>9</v>
      </c>
      <c r="L87" s="84">
        <f t="shared" si="47"/>
        <v>20.99163836541457</v>
      </c>
      <c r="M87" s="84">
        <f t="shared" si="47"/>
        <v>0</v>
      </c>
      <c r="N87" s="84">
        <f t="shared" si="47"/>
        <v>6.091617142253261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27.083255507667829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134.92755469953929</v>
      </c>
      <c r="C89" s="84">
        <f t="shared" si="46"/>
        <v>7.973034261281458</v>
      </c>
      <c r="D89" s="84">
        <f t="shared" si="46"/>
        <v>7.4266912286991245</v>
      </c>
      <c r="E89" s="84">
        <f t="shared" si="46"/>
        <v>3.6852746074164626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154.01255479693634</v>
      </c>
      <c r="J89" s="141"/>
      <c r="K89" s="161" t="s">
        <v>13</v>
      </c>
      <c r="L89" s="84">
        <f t="shared" si="47"/>
        <v>134.92755469953929</v>
      </c>
      <c r="M89" s="84">
        <f t="shared" si="47"/>
        <v>7.973034261281458</v>
      </c>
      <c r="N89" s="84">
        <f t="shared" si="47"/>
        <v>7.4266912286991245</v>
      </c>
      <c r="O89" s="84">
        <f t="shared" si="47"/>
        <v>3.6852746074164626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154.01255479693634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7539.1833550816855</v>
      </c>
      <c r="C90" s="112">
        <f t="shared" si="46"/>
        <v>11.89222418321464</v>
      </c>
      <c r="D90" s="112">
        <f t="shared" si="46"/>
        <v>914.6208393876733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8465.6964186525729</v>
      </c>
      <c r="J90" s="141"/>
      <c r="K90" s="155" t="s">
        <v>12</v>
      </c>
      <c r="L90" s="87">
        <f t="shared" si="47"/>
        <v>7539.1833550816855</v>
      </c>
      <c r="M90" s="87">
        <f t="shared" si="47"/>
        <v>11.89222418321464</v>
      </c>
      <c r="N90" s="87">
        <f t="shared" si="47"/>
        <v>914.6208393876733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8465.6964186525729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0.70658876997958286</v>
      </c>
      <c r="D91" s="84">
        <f t="shared" si="46"/>
        <v>0.42404121254497201</v>
      </c>
      <c r="E91" s="84">
        <f t="shared" si="46"/>
        <v>232.1034714717027</v>
      </c>
      <c r="F91" s="84">
        <f t="shared" si="46"/>
        <v>1354.3951158789705</v>
      </c>
      <c r="G91" s="84">
        <f t="shared" si="46"/>
        <v>0</v>
      </c>
      <c r="H91" s="84">
        <f t="shared" si="46"/>
        <v>0</v>
      </c>
      <c r="I91" s="146">
        <f t="shared" si="48"/>
        <v>1587.6292173331979</v>
      </c>
      <c r="J91" s="141"/>
      <c r="K91" s="161" t="s">
        <v>54</v>
      </c>
      <c r="L91" s="84">
        <f t="shared" si="47"/>
        <v>0</v>
      </c>
      <c r="M91" s="84">
        <f t="shared" si="47"/>
        <v>0.70658876997958286</v>
      </c>
      <c r="N91" s="84">
        <f t="shared" si="47"/>
        <v>0.42404121254497201</v>
      </c>
      <c r="O91" s="84">
        <f t="shared" si="47"/>
        <v>232.1034714717027</v>
      </c>
      <c r="P91" s="84">
        <f t="shared" si="47"/>
        <v>17296.552210050773</v>
      </c>
      <c r="Q91" s="84">
        <f t="shared" si="47"/>
        <v>0</v>
      </c>
      <c r="R91" s="84">
        <f t="shared" si="47"/>
        <v>0</v>
      </c>
      <c r="S91" s="150">
        <f t="shared" si="49"/>
        <v>17529.786311505002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0.25181891398622869</v>
      </c>
      <c r="E92" s="112">
        <f t="shared" si="46"/>
        <v>43.07181272904986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43.323631643036087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0.25181891398622869</v>
      </c>
      <c r="O92" s="87">
        <f t="shared" si="47"/>
        <v>43.07181272904986</v>
      </c>
      <c r="P92" s="87">
        <f t="shared" si="47"/>
        <v>5987.2271721448869</v>
      </c>
      <c r="Q92" s="87">
        <f t="shared" si="47"/>
        <v>0</v>
      </c>
      <c r="R92" s="87">
        <f t="shared" si="47"/>
        <v>0</v>
      </c>
      <c r="S92" s="158">
        <f t="shared" si="49"/>
        <v>6030.5508037879226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1471.4515595769799</v>
      </c>
      <c r="Q93" s="84">
        <f t="shared" si="47"/>
        <v>0</v>
      </c>
      <c r="R93" s="84">
        <f t="shared" si="47"/>
        <v>0</v>
      </c>
      <c r="S93" s="150">
        <f t="shared" si="49"/>
        <v>1471.4515595769799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192.11295169505473</v>
      </c>
      <c r="C94" s="112">
        <f t="shared" si="46"/>
        <v>8.0948100380383164E-2</v>
      </c>
      <c r="D94" s="112">
        <f t="shared" si="46"/>
        <v>26.266653984610784</v>
      </c>
      <c r="E94" s="112">
        <f t="shared" si="46"/>
        <v>0.79268635158269274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219.25324013162862</v>
      </c>
      <c r="J94" s="141"/>
      <c r="K94" s="155" t="s">
        <v>14</v>
      </c>
      <c r="L94" s="87">
        <f t="shared" si="47"/>
        <v>192.11295169505473</v>
      </c>
      <c r="M94" s="87">
        <f t="shared" si="47"/>
        <v>8.0948100380383164E-2</v>
      </c>
      <c r="N94" s="87">
        <f t="shared" si="47"/>
        <v>26.266653984610784</v>
      </c>
      <c r="O94" s="87">
        <f t="shared" si="47"/>
        <v>0.79268635158269274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219.25324013162862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3820.5304629524903</v>
      </c>
      <c r="C95" s="84">
        <f t="shared" si="46"/>
        <v>148.75296275131822</v>
      </c>
      <c r="D95" s="84">
        <f t="shared" si="46"/>
        <v>378.14293628826363</v>
      </c>
      <c r="E95" s="84">
        <f t="shared" si="46"/>
        <v>22.844193851510322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4370.2705558435828</v>
      </c>
      <c r="J95" s="141"/>
      <c r="K95" s="161" t="s">
        <v>136</v>
      </c>
      <c r="L95" s="84">
        <f t="shared" si="47"/>
        <v>3820.5304629524903</v>
      </c>
      <c r="M95" s="84">
        <f t="shared" si="47"/>
        <v>148.75296275131822</v>
      </c>
      <c r="N95" s="84">
        <f t="shared" si="47"/>
        <v>378.14293628826363</v>
      </c>
      <c r="O95" s="84">
        <f t="shared" si="47"/>
        <v>22.844193851510322</v>
      </c>
      <c r="P95" s="84">
        <f t="shared" si="47"/>
        <v>2643.9130529280001</v>
      </c>
      <c r="Q95" s="84">
        <f t="shared" si="47"/>
        <v>0</v>
      </c>
      <c r="R95" s="84">
        <f t="shared" si="47"/>
        <v>0</v>
      </c>
      <c r="S95" s="150">
        <f t="shared" si="49"/>
        <v>7014.1836087715828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2469.0312164878828</v>
      </c>
      <c r="C96" s="112">
        <f t="shared" si="46"/>
        <v>0.30678292130381563</v>
      </c>
      <c r="D96" s="112">
        <f t="shared" si="46"/>
        <v>5108.7450202729879</v>
      </c>
      <c r="E96" s="112">
        <f t="shared" si="46"/>
        <v>4490.9913995361348</v>
      </c>
      <c r="F96" s="112">
        <f t="shared" si="46"/>
        <v>0</v>
      </c>
      <c r="G96" s="112">
        <f t="shared" si="46"/>
        <v>3211.3922898314927</v>
      </c>
      <c r="H96" s="112">
        <f t="shared" si="46"/>
        <v>2.2771951077280281</v>
      </c>
      <c r="I96" s="154">
        <f t="shared" si="48"/>
        <v>15282.743904157529</v>
      </c>
      <c r="J96" s="141"/>
      <c r="K96" s="155" t="s">
        <v>21</v>
      </c>
      <c r="L96" s="87">
        <f t="shared" si="47"/>
        <v>2469.0312164878828</v>
      </c>
      <c r="M96" s="87">
        <f t="shared" si="47"/>
        <v>0.30678292130381563</v>
      </c>
      <c r="N96" s="87">
        <f t="shared" si="47"/>
        <v>5108.7450202729879</v>
      </c>
      <c r="O96" s="87">
        <f t="shared" si="47"/>
        <v>4490.9913995361348</v>
      </c>
      <c r="P96" s="87">
        <f t="shared" si="47"/>
        <v>1367.1086470665919</v>
      </c>
      <c r="Q96" s="87">
        <f t="shared" si="47"/>
        <v>3211.3922898314927</v>
      </c>
      <c r="R96" s="87">
        <f t="shared" si="47"/>
        <v>2.2771951077280281</v>
      </c>
      <c r="S96" s="158">
        <f t="shared" si="49"/>
        <v>16649.852551224121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6423.0760919282338</v>
      </c>
      <c r="C97" s="84">
        <f t="shared" si="46"/>
        <v>15.993364531066076</v>
      </c>
      <c r="D97" s="84">
        <f t="shared" si="46"/>
        <v>315.0508815174843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6754.120337976784</v>
      </c>
      <c r="J97" s="141"/>
      <c r="K97" s="161" t="s">
        <v>20</v>
      </c>
      <c r="L97" s="84">
        <f t="shared" si="47"/>
        <v>6423.0760919282338</v>
      </c>
      <c r="M97" s="84">
        <f t="shared" si="47"/>
        <v>15.993364531066076</v>
      </c>
      <c r="N97" s="84">
        <f t="shared" si="47"/>
        <v>315.0508815174843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6754.120337976784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11736.776688450514</v>
      </c>
      <c r="C98" s="112">
        <f t="shared" si="46"/>
        <v>22.401806175174116</v>
      </c>
      <c r="D98" s="112">
        <f t="shared" si="46"/>
        <v>1716.7881860317593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13475.966680657448</v>
      </c>
      <c r="J98" s="141"/>
      <c r="K98" s="155" t="s">
        <v>56</v>
      </c>
      <c r="L98" s="87">
        <f t="shared" si="47"/>
        <v>11736.776688450514</v>
      </c>
      <c r="M98" s="87">
        <f t="shared" si="47"/>
        <v>22.401806175174116</v>
      </c>
      <c r="N98" s="87">
        <f t="shared" si="47"/>
        <v>1716.7881860317593</v>
      </c>
      <c r="O98" s="87">
        <f t="shared" si="47"/>
        <v>0</v>
      </c>
      <c r="P98" s="87">
        <f t="shared" si="47"/>
        <v>1.7251489588235296E-2</v>
      </c>
      <c r="Q98" s="87">
        <f t="shared" si="47"/>
        <v>0</v>
      </c>
      <c r="R98" s="87">
        <f t="shared" si="47"/>
        <v>0</v>
      </c>
      <c r="S98" s="158">
        <f t="shared" si="49"/>
        <v>13475.983932147035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2640.2940932813208</v>
      </c>
      <c r="C99" s="84">
        <f t="shared" si="46"/>
        <v>0</v>
      </c>
      <c r="D99" s="84">
        <f t="shared" si="46"/>
        <v>596.33968392961629</v>
      </c>
      <c r="E99" s="84">
        <f t="shared" si="46"/>
        <v>2.2276032751318811</v>
      </c>
      <c r="F99" s="84">
        <f t="shared" si="46"/>
        <v>92.294442207108446</v>
      </c>
      <c r="G99" s="84">
        <f t="shared" si="46"/>
        <v>0</v>
      </c>
      <c r="H99" s="84">
        <f t="shared" si="46"/>
        <v>0</v>
      </c>
      <c r="I99" s="146">
        <f t="shared" si="48"/>
        <v>3331.1558226931779</v>
      </c>
      <c r="J99" s="141"/>
      <c r="K99" s="161" t="s">
        <v>18</v>
      </c>
      <c r="L99" s="84">
        <f t="shared" si="47"/>
        <v>2640.2940932813208</v>
      </c>
      <c r="M99" s="84">
        <f t="shared" si="47"/>
        <v>0</v>
      </c>
      <c r="N99" s="84">
        <f t="shared" si="47"/>
        <v>596.33968392961629</v>
      </c>
      <c r="O99" s="84">
        <f t="shared" si="47"/>
        <v>2.2276032751318811</v>
      </c>
      <c r="P99" s="84">
        <f t="shared" si="47"/>
        <v>1377.7922897032886</v>
      </c>
      <c r="Q99" s="84">
        <f t="shared" si="47"/>
        <v>0</v>
      </c>
      <c r="R99" s="84">
        <f t="shared" si="47"/>
        <v>0</v>
      </c>
      <c r="S99" s="150">
        <f t="shared" si="49"/>
        <v>4616.6536701893583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1603.4980018283404</v>
      </c>
      <c r="C101" s="84">
        <f t="shared" si="50"/>
        <v>0</v>
      </c>
      <c r="D101" s="84">
        <f t="shared" si="50"/>
        <v>908.3054849262835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2511.8034867546239</v>
      </c>
      <c r="J101" s="141"/>
      <c r="K101" s="163" t="s">
        <v>60</v>
      </c>
      <c r="L101" s="84">
        <f t="shared" ref="L101:R105" si="51">L595+L621+L647</f>
        <v>1603.4980018283404</v>
      </c>
      <c r="M101" s="84">
        <f t="shared" si="51"/>
        <v>0</v>
      </c>
      <c r="N101" s="84">
        <f t="shared" si="51"/>
        <v>908.3054849262835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2511.8034867546239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1603.4980018283404</v>
      </c>
      <c r="C102" s="116">
        <f t="shared" si="50"/>
        <v>0</v>
      </c>
      <c r="D102" s="116">
        <f t="shared" si="50"/>
        <v>908.3054849262835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2511.8034867546239</v>
      </c>
      <c r="J102" s="141"/>
      <c r="K102" s="168" t="s">
        <v>19</v>
      </c>
      <c r="L102" s="90">
        <f t="shared" si="51"/>
        <v>1603.4980018283404</v>
      </c>
      <c r="M102" s="90">
        <f t="shared" si="51"/>
        <v>0</v>
      </c>
      <c r="N102" s="90">
        <f t="shared" si="51"/>
        <v>908.3054849262835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2511.8034867546239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36665.93181123968</v>
      </c>
      <c r="C106" s="187">
        <f t="shared" ref="C106:I106" si="52">SUM(C85:C101)</f>
        <v>208.10771169371827</v>
      </c>
      <c r="D106" s="187">
        <f t="shared" si="52"/>
        <v>10005.158422328273</v>
      </c>
      <c r="E106" s="187">
        <f t="shared" si="52"/>
        <v>4795.7164418225284</v>
      </c>
      <c r="F106" s="187">
        <f t="shared" si="52"/>
        <v>1446.6895580860789</v>
      </c>
      <c r="G106" s="187">
        <f t="shared" si="52"/>
        <v>3211.3922898314927</v>
      </c>
      <c r="H106" s="187">
        <f t="shared" si="52"/>
        <v>2.2771951077280281</v>
      </c>
      <c r="I106" s="187">
        <f t="shared" si="52"/>
        <v>56335.273430109497</v>
      </c>
      <c r="J106" s="141"/>
      <c r="K106" s="188" t="s">
        <v>22</v>
      </c>
      <c r="L106" s="187">
        <f>SUM(L85:L101)</f>
        <v>36665.93181123968</v>
      </c>
      <c r="M106" s="187">
        <f t="shared" ref="M106:S106" si="53">SUM(M85:M101)</f>
        <v>208.10771169371827</v>
      </c>
      <c r="N106" s="187">
        <f t="shared" si="53"/>
        <v>10005.158422328273</v>
      </c>
      <c r="O106" s="187">
        <f t="shared" si="53"/>
        <v>4795.7164418225284</v>
      </c>
      <c r="P106" s="187">
        <f t="shared" si="53"/>
        <v>30144.361595680035</v>
      </c>
      <c r="Q106" s="187">
        <f t="shared" si="53"/>
        <v>3211.3922898314927</v>
      </c>
      <c r="R106" s="189">
        <f t="shared" si="53"/>
        <v>2.2771951077280281</v>
      </c>
      <c r="S106" s="190">
        <f t="shared" si="53"/>
        <v>85032.945467703466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0.65085211411511223</v>
      </c>
      <c r="C107" s="125">
        <f t="shared" ref="C107:H107" si="54">IF($I106=0,"-",C106/$I106)</f>
        <v>3.6940925111848487E-3</v>
      </c>
      <c r="D107" s="125">
        <f t="shared" si="54"/>
        <v>0.17760024604728056</v>
      </c>
      <c r="E107" s="125">
        <f t="shared" si="54"/>
        <v>8.5128129319762269E-2</v>
      </c>
      <c r="F107" s="125">
        <f t="shared" si="54"/>
        <v>2.5679995320886596E-2</v>
      </c>
      <c r="G107" s="125">
        <f t="shared" si="54"/>
        <v>5.7005000496103048E-2</v>
      </c>
      <c r="H107" s="126">
        <f t="shared" si="54"/>
        <v>4.0422189670440764E-5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0.43119677449213895</v>
      </c>
      <c r="M107" s="102">
        <f t="shared" si="55"/>
        <v>2.4473774317597887E-3</v>
      </c>
      <c r="N107" s="102">
        <f t="shared" si="55"/>
        <v>0.11766214103601001</v>
      </c>
      <c r="O107" s="102">
        <f t="shared" si="55"/>
        <v>5.6398333792212325E-2</v>
      </c>
      <c r="P107" s="102">
        <f t="shared" si="55"/>
        <v>0.35450214537292757</v>
      </c>
      <c r="Q107" s="102">
        <f t="shared" si="55"/>
        <v>3.7766447724090872E-2</v>
      </c>
      <c r="R107" s="103">
        <f t="shared" si="55"/>
        <v>2.6780150860385451E-5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4.3395637002441283E-7</v>
      </c>
      <c r="E111" s="144">
        <v>0</v>
      </c>
      <c r="F111" s="314"/>
      <c r="G111" s="144">
        <v>0</v>
      </c>
      <c r="H111" s="145">
        <v>0</v>
      </c>
      <c r="I111" s="146">
        <f>SUM(B111:H111)</f>
        <v>4.3395637002441283E-7</v>
      </c>
      <c r="J111" s="141"/>
      <c r="K111" s="195" t="s">
        <v>7</v>
      </c>
      <c r="L111" s="144">
        <v>0</v>
      </c>
      <c r="M111" s="144">
        <v>0</v>
      </c>
      <c r="N111" s="144">
        <v>4.3395637002441283E-7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4.3395637002441283E-7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4.3395637002441283E-7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4.3395637002441283E-7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2865.9139621148825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2865.9139621148825</v>
      </c>
      <c r="J113" s="141"/>
      <c r="K113" s="161" t="s">
        <v>9</v>
      </c>
      <c r="L113" s="148">
        <v>0</v>
      </c>
      <c r="M113" s="148">
        <v>0</v>
      </c>
      <c r="N113" s="148">
        <v>2865.9139621148825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2865.9139621148825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2865.9139621148825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2865.9139621148825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0</v>
      </c>
      <c r="C115" s="148">
        <v>0</v>
      </c>
      <c r="D115" s="148">
        <v>6.9313227446323076</v>
      </c>
      <c r="E115" s="148">
        <v>0</v>
      </c>
      <c r="F115" s="315"/>
      <c r="G115" s="148">
        <v>0</v>
      </c>
      <c r="H115" s="160">
        <v>0</v>
      </c>
      <c r="I115" s="146">
        <f t="shared" si="56"/>
        <v>6.9313227446323076</v>
      </c>
      <c r="J115" s="141"/>
      <c r="K115" s="161" t="s">
        <v>13</v>
      </c>
      <c r="L115" s="148">
        <v>0</v>
      </c>
      <c r="M115" s="148">
        <v>0</v>
      </c>
      <c r="N115" s="148">
        <v>6.9313227446323076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6.9313227446323076</v>
      </c>
      <c r="U115" s="207" t="s">
        <v>13</v>
      </c>
      <c r="V115" s="199">
        <v>0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6.9313227446323076</v>
      </c>
      <c r="AD115" s="201">
        <v>0</v>
      </c>
      <c r="AE115" s="201">
        <v>0</v>
      </c>
      <c r="AF115" s="201">
        <v>0</v>
      </c>
      <c r="AG115" s="201">
        <v>6.9313227446323076</v>
      </c>
      <c r="AH115" s="201">
        <v>0</v>
      </c>
      <c r="AI115" s="202">
        <f t="shared" si="58"/>
        <v>6.9313227446323076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0.35127668148298918</v>
      </c>
      <c r="C116" s="152">
        <v>0</v>
      </c>
      <c r="D116" s="152">
        <v>0</v>
      </c>
      <c r="E116" s="152">
        <v>1.7594873775678491E-2</v>
      </c>
      <c r="F116" s="315"/>
      <c r="G116" s="152">
        <v>0</v>
      </c>
      <c r="H116" s="153">
        <v>0</v>
      </c>
      <c r="I116" s="154">
        <f t="shared" si="56"/>
        <v>0.36887155525866766</v>
      </c>
      <c r="J116" s="141"/>
      <c r="K116" s="155" t="s">
        <v>12</v>
      </c>
      <c r="L116" s="156">
        <v>0.35127668148298918</v>
      </c>
      <c r="M116" s="156">
        <v>0</v>
      </c>
      <c r="N116" s="156">
        <v>0</v>
      </c>
      <c r="O116" s="156">
        <v>1.7594873775678491E-2</v>
      </c>
      <c r="P116" s="156">
        <v>0</v>
      </c>
      <c r="Q116" s="156">
        <v>0</v>
      </c>
      <c r="R116" s="157">
        <v>0</v>
      </c>
      <c r="S116" s="158">
        <f t="shared" si="57"/>
        <v>0.36887155525866766</v>
      </c>
      <c r="U116" s="203" t="s">
        <v>53</v>
      </c>
      <c r="V116" s="204">
        <v>0.26771889386453229</v>
      </c>
      <c r="W116" s="204">
        <v>0</v>
      </c>
      <c r="X116" s="204">
        <v>0</v>
      </c>
      <c r="Y116" s="204">
        <v>0</v>
      </c>
      <c r="Z116" s="204">
        <v>0</v>
      </c>
      <c r="AA116" s="204">
        <v>1.7594873775678491E-2</v>
      </c>
      <c r="AB116" s="204">
        <v>0</v>
      </c>
      <c r="AC116" s="205">
        <v>8.3557787618456905E-2</v>
      </c>
      <c r="AD116" s="204">
        <v>8.3557787618456905E-2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0.36887155525866766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1.3161811394963265</v>
      </c>
      <c r="F117" s="315"/>
      <c r="G117" s="148">
        <v>0</v>
      </c>
      <c r="H117" s="160">
        <v>0</v>
      </c>
      <c r="I117" s="146">
        <f t="shared" si="56"/>
        <v>1.3161811394963265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1.3161811394963265</v>
      </c>
      <c r="P117" s="148">
        <v>105.2971045482971</v>
      </c>
      <c r="Q117" s="148">
        <v>0</v>
      </c>
      <c r="R117" s="149">
        <v>0</v>
      </c>
      <c r="S117" s="150">
        <f t="shared" si="57"/>
        <v>106.61328568779342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6.580905697481633E-2</v>
      </c>
      <c r="AB117" s="199">
        <v>105.2971045482971</v>
      </c>
      <c r="AC117" s="200">
        <v>1.2503720825215101</v>
      </c>
      <c r="AD117" s="199">
        <v>0</v>
      </c>
      <c r="AE117" s="199">
        <v>0</v>
      </c>
      <c r="AF117" s="199">
        <v>0</v>
      </c>
      <c r="AG117" s="199">
        <v>0</v>
      </c>
      <c r="AH117" s="199">
        <v>1.2503720825215101</v>
      </c>
      <c r="AI117" s="202">
        <f t="shared" si="58"/>
        <v>106.61328568779342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0.6496354079444242</v>
      </c>
      <c r="Q118" s="156">
        <v>0</v>
      </c>
      <c r="R118" s="157">
        <v>0</v>
      </c>
      <c r="S118" s="158">
        <f t="shared" si="57"/>
        <v>0.6496354079444242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0.6496354079444242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0.6496354079444242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4.1401386510815695E-5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4.1401386510815695E-5</v>
      </c>
      <c r="J119" s="141"/>
      <c r="K119" s="161" t="s">
        <v>55</v>
      </c>
      <c r="L119" s="148">
        <v>4.1401386510815695E-5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4.1401386510815695E-5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4.1401386510815695E-5</v>
      </c>
      <c r="AD119" s="199">
        <v>4.1401386510815695E-5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4.1401386510815695E-5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1.7796072244983328</v>
      </c>
      <c r="C120" s="152">
        <v>0</v>
      </c>
      <c r="D120" s="152">
        <v>2.9554958588545102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4.7351030833528434</v>
      </c>
      <c r="J120" s="141"/>
      <c r="K120" s="155" t="s">
        <v>14</v>
      </c>
      <c r="L120" s="156">
        <v>1.7796072244983328</v>
      </c>
      <c r="M120" s="156">
        <v>0</v>
      </c>
      <c r="N120" s="156">
        <v>2.9554958588545102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4.7351030833528434</v>
      </c>
      <c r="U120" s="203" t="s">
        <v>14</v>
      </c>
      <c r="V120" s="204">
        <v>1.7796072244983328</v>
      </c>
      <c r="W120" s="204">
        <v>0</v>
      </c>
      <c r="X120" s="204">
        <v>0</v>
      </c>
      <c r="Y120" s="204">
        <v>0</v>
      </c>
      <c r="Z120" s="204">
        <v>2.9554958588545102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4.7351030833528434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2335.6908594771148</v>
      </c>
      <c r="C121" s="148">
        <v>607.66117022086178</v>
      </c>
      <c r="D121" s="148">
        <v>3070.2174510421482</v>
      </c>
      <c r="E121" s="148">
        <v>1270.8545275054216</v>
      </c>
      <c r="F121" s="315"/>
      <c r="G121" s="148">
        <v>0</v>
      </c>
      <c r="H121" s="160">
        <v>0</v>
      </c>
      <c r="I121" s="146">
        <f t="shared" si="56"/>
        <v>7284.4240082455472</v>
      </c>
      <c r="J121" s="141"/>
      <c r="K121" s="161" t="s">
        <v>136</v>
      </c>
      <c r="L121" s="148">
        <v>2335.6908594771148</v>
      </c>
      <c r="M121" s="148">
        <v>607.66117022086178</v>
      </c>
      <c r="N121" s="148">
        <v>3070.2174510421482</v>
      </c>
      <c r="O121" s="148">
        <v>1270.8545275054216</v>
      </c>
      <c r="P121" s="148">
        <v>0</v>
      </c>
      <c r="Q121" s="148">
        <v>0</v>
      </c>
      <c r="R121" s="149">
        <v>0</v>
      </c>
      <c r="S121" s="150">
        <f t="shared" si="57"/>
        <v>7284.4240082455472</v>
      </c>
      <c r="U121" s="207" t="s">
        <v>136</v>
      </c>
      <c r="V121" s="199">
        <v>2215.2088724743526</v>
      </c>
      <c r="W121" s="199">
        <v>0</v>
      </c>
      <c r="X121" s="199">
        <v>0</v>
      </c>
      <c r="Y121" s="199">
        <v>607.66117022086178</v>
      </c>
      <c r="Z121" s="199">
        <v>3070.2174510421482</v>
      </c>
      <c r="AA121" s="199">
        <v>1252.6799124445065</v>
      </c>
      <c r="AB121" s="199">
        <v>0</v>
      </c>
      <c r="AC121" s="200">
        <v>138.65660206367735</v>
      </c>
      <c r="AD121" s="199">
        <v>120.48198700276221</v>
      </c>
      <c r="AE121" s="199">
        <v>0</v>
      </c>
      <c r="AF121" s="199">
        <v>0</v>
      </c>
      <c r="AG121" s="199">
        <v>0</v>
      </c>
      <c r="AH121" s="199">
        <v>18.174615060915141</v>
      </c>
      <c r="AI121" s="202">
        <f t="shared" si="58"/>
        <v>7284.4240082455462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369.74275562120141</v>
      </c>
      <c r="C122" s="152">
        <v>4.285345575359452</v>
      </c>
      <c r="D122" s="152">
        <v>543.33927956612308</v>
      </c>
      <c r="E122" s="152">
        <v>2469.9423269164658</v>
      </c>
      <c r="F122" s="315"/>
      <c r="G122" s="152">
        <v>238.71010984102222</v>
      </c>
      <c r="H122" s="153">
        <v>0</v>
      </c>
      <c r="I122" s="154">
        <f t="shared" si="56"/>
        <v>3626.0198175201722</v>
      </c>
      <c r="J122" s="141"/>
      <c r="K122" s="155" t="s">
        <v>21</v>
      </c>
      <c r="L122" s="156">
        <v>369.74275562120141</v>
      </c>
      <c r="M122" s="156">
        <v>4.285345575359452</v>
      </c>
      <c r="N122" s="156">
        <v>543.33927956612308</v>
      </c>
      <c r="O122" s="156">
        <v>2469.9423269164658</v>
      </c>
      <c r="P122" s="156">
        <v>3.606696390953207</v>
      </c>
      <c r="Q122" s="156">
        <v>238.71010984102222</v>
      </c>
      <c r="R122" s="157">
        <v>0</v>
      </c>
      <c r="S122" s="158">
        <f t="shared" si="57"/>
        <v>3629.6265139111256</v>
      </c>
      <c r="U122" s="203" t="s">
        <v>21</v>
      </c>
      <c r="V122" s="204">
        <v>331.14864976362867</v>
      </c>
      <c r="W122" s="204">
        <v>35.10004617025303</v>
      </c>
      <c r="X122" s="204">
        <v>238.71010984102222</v>
      </c>
      <c r="Y122" s="204">
        <v>4.285345575359452</v>
      </c>
      <c r="Z122" s="204">
        <v>543.33927956612308</v>
      </c>
      <c r="AA122" s="204">
        <v>2435.9559880865359</v>
      </c>
      <c r="AB122" s="204">
        <v>3.606696390953207</v>
      </c>
      <c r="AC122" s="205">
        <v>37.480398517249498</v>
      </c>
      <c r="AD122" s="204">
        <v>3.4940596873196856</v>
      </c>
      <c r="AE122" s="204">
        <v>0</v>
      </c>
      <c r="AF122" s="204">
        <v>0</v>
      </c>
      <c r="AG122" s="204">
        <v>0</v>
      </c>
      <c r="AH122" s="204">
        <v>33.986338829929814</v>
      </c>
      <c r="AI122" s="206">
        <f t="shared" si="58"/>
        <v>3629.6265139111251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193.54249908184457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193.54249908184457</v>
      </c>
      <c r="J123" s="141"/>
      <c r="K123" s="161" t="s">
        <v>20</v>
      </c>
      <c r="L123" s="148">
        <v>193.54249908184457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193.54249908184457</v>
      </c>
      <c r="U123" s="207" t="s">
        <v>20</v>
      </c>
      <c r="V123" s="199">
        <v>193.54249908184457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193.54249908184457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3.0108123616473481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56"/>
        <v>3.0108123616473481</v>
      </c>
      <c r="J125" s="141"/>
      <c r="K125" s="161" t="s">
        <v>18</v>
      </c>
      <c r="L125" s="148">
        <v>0</v>
      </c>
      <c r="M125" s="148">
        <v>3.0108123616473481</v>
      </c>
      <c r="N125" s="148">
        <v>0</v>
      </c>
      <c r="O125" s="148">
        <v>0</v>
      </c>
      <c r="P125" s="148">
        <v>6.4673422045136144</v>
      </c>
      <c r="Q125" s="148">
        <v>0</v>
      </c>
      <c r="R125" s="149">
        <v>0</v>
      </c>
      <c r="S125" s="150">
        <f t="shared" si="57"/>
        <v>9.4781545661609634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3.0108123616473481</v>
      </c>
      <c r="Z125" s="199">
        <v>0</v>
      </c>
      <c r="AA125" s="199">
        <v>0</v>
      </c>
      <c r="AB125" s="199">
        <v>6.4673422045136144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9.4781545661609634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0.209459009132104</v>
      </c>
      <c r="D127" s="148">
        <v>91.476333659062476</v>
      </c>
      <c r="E127" s="148">
        <v>0</v>
      </c>
      <c r="F127" s="315"/>
      <c r="G127" s="148">
        <v>0</v>
      </c>
      <c r="H127" s="160">
        <v>0</v>
      </c>
      <c r="I127" s="146">
        <f t="shared" si="56"/>
        <v>91.68579266819458</v>
      </c>
      <c r="J127" s="141"/>
      <c r="K127" s="163" t="s">
        <v>60</v>
      </c>
      <c r="L127" s="148">
        <v>0</v>
      </c>
      <c r="M127" s="148">
        <v>0.209459009132104</v>
      </c>
      <c r="N127" s="148">
        <v>91.476333659062476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91.68579266819458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0.209459009132104</v>
      </c>
      <c r="Z127" s="199">
        <v>91.476333659062476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91.68579266819458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0.209459009132104</v>
      </c>
      <c r="D129" s="173">
        <v>91.476333659062476</v>
      </c>
      <c r="E129" s="173">
        <v>0</v>
      </c>
      <c r="F129" s="315"/>
      <c r="G129" s="173">
        <v>0</v>
      </c>
      <c r="H129" s="174">
        <v>0</v>
      </c>
      <c r="I129" s="175">
        <f t="shared" si="56"/>
        <v>91.68579266819458</v>
      </c>
      <c r="J129" s="141"/>
      <c r="K129" s="176" t="s">
        <v>15</v>
      </c>
      <c r="L129" s="173">
        <v>0</v>
      </c>
      <c r="M129" s="173">
        <v>0.209459009132104</v>
      </c>
      <c r="N129" s="173">
        <v>91.476333659062476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91.68579266819458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0.209459009132104</v>
      </c>
      <c r="Z129" s="213">
        <v>91.476333659062476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91.68579266819458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2901.1070394875287</v>
      </c>
      <c r="C132" s="187">
        <f t="shared" ref="C132:I132" si="60">SUM(C111:C127)</f>
        <v>615.16678716700073</v>
      </c>
      <c r="D132" s="187">
        <f t="shared" si="60"/>
        <v>6580.8338454196592</v>
      </c>
      <c r="E132" s="187">
        <f t="shared" si="60"/>
        <v>3742.1306304351592</v>
      </c>
      <c r="F132" s="187">
        <f t="shared" si="60"/>
        <v>0</v>
      </c>
      <c r="G132" s="187">
        <f t="shared" si="60"/>
        <v>238.71010984102222</v>
      </c>
      <c r="H132" s="189">
        <f t="shared" si="60"/>
        <v>0</v>
      </c>
      <c r="I132" s="146">
        <f t="shared" si="60"/>
        <v>14077.948412350372</v>
      </c>
      <c r="J132" s="141"/>
      <c r="K132" s="188" t="s">
        <v>22</v>
      </c>
      <c r="L132" s="187">
        <f>SUM(L111:L127)</f>
        <v>2901.1070394875287</v>
      </c>
      <c r="M132" s="187">
        <f t="shared" ref="M132:S132" si="61">SUM(M111:M127)</f>
        <v>615.16678716700073</v>
      </c>
      <c r="N132" s="187">
        <f t="shared" si="61"/>
        <v>6580.8338454196592</v>
      </c>
      <c r="O132" s="187">
        <f t="shared" si="61"/>
        <v>3742.1306304351592</v>
      </c>
      <c r="P132" s="187">
        <f t="shared" si="61"/>
        <v>116.02077855170835</v>
      </c>
      <c r="Q132" s="187">
        <f t="shared" si="61"/>
        <v>238.71010984102222</v>
      </c>
      <c r="R132" s="189">
        <f t="shared" si="61"/>
        <v>0</v>
      </c>
      <c r="S132" s="190">
        <f t="shared" si="61"/>
        <v>14193.96919090208</v>
      </c>
      <c r="T132" s="133" t="str">
        <f>IF(ABS(S132-AI132)&gt;0.01,S132-AI132,"")</f>
        <v/>
      </c>
      <c r="U132" s="216" t="s">
        <v>59</v>
      </c>
      <c r="V132" s="217">
        <f>SUM(V111:V127)</f>
        <v>2741.9473474381889</v>
      </c>
      <c r="W132" s="217">
        <f t="shared" ref="W132:AH132" si="62">SUM(W111:W127)</f>
        <v>35.10004617025303</v>
      </c>
      <c r="X132" s="217">
        <f t="shared" si="62"/>
        <v>238.71010984102222</v>
      </c>
      <c r="Y132" s="217">
        <f t="shared" si="62"/>
        <v>615.16678716700073</v>
      </c>
      <c r="Z132" s="217">
        <f t="shared" si="62"/>
        <v>6573.9025226750264</v>
      </c>
      <c r="AA132" s="217">
        <f t="shared" si="62"/>
        <v>3688.7193044617929</v>
      </c>
      <c r="AB132" s="217">
        <f t="shared" si="62"/>
        <v>116.02077855170835</v>
      </c>
      <c r="AC132" s="217">
        <f t="shared" si="62"/>
        <v>184.40229459708564</v>
      </c>
      <c r="AD132" s="218">
        <f t="shared" si="62"/>
        <v>124.05964587908687</v>
      </c>
      <c r="AE132" s="218">
        <f t="shared" si="62"/>
        <v>0</v>
      </c>
      <c r="AF132" s="218">
        <f t="shared" si="62"/>
        <v>0</v>
      </c>
      <c r="AG132" s="218">
        <f t="shared" si="62"/>
        <v>6.9313227446323076</v>
      </c>
      <c r="AH132" s="218">
        <f t="shared" si="62"/>
        <v>53.411325973366466</v>
      </c>
      <c r="AI132" s="219">
        <f>SUM(V132:AC132)</f>
        <v>14193.969190902078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0.2060745610448772</v>
      </c>
      <c r="C133" s="125">
        <f t="shared" ref="C133:H133" si="63">IF($I132=0,"-",C132/$I132)</f>
        <v>4.3697190041364561E-2</v>
      </c>
      <c r="D133" s="125">
        <f t="shared" si="63"/>
        <v>0.46745688026860455</v>
      </c>
      <c r="E133" s="125">
        <f t="shared" si="63"/>
        <v>0.26581505492321911</v>
      </c>
      <c r="F133" s="125">
        <f t="shared" si="63"/>
        <v>0</v>
      </c>
      <c r="G133" s="125">
        <f t="shared" si="63"/>
        <v>1.6956313721934471E-2</v>
      </c>
      <c r="H133" s="126">
        <f t="shared" si="63"/>
        <v>0</v>
      </c>
      <c r="I133" s="127">
        <f>SUM(B133:H133)</f>
        <v>1</v>
      </c>
      <c r="J133" s="133"/>
      <c r="K133" s="49" t="s">
        <v>108</v>
      </c>
      <c r="L133" s="102">
        <f t="shared" ref="L133:R133" si="64">IF($S132=0,"-",L132/$S132)</f>
        <v>0.20439011811770408</v>
      </c>
      <c r="M133" s="102">
        <f t="shared" si="64"/>
        <v>4.3340011443825356E-2</v>
      </c>
      <c r="N133" s="102">
        <f t="shared" si="64"/>
        <v>0.46363591162631107</v>
      </c>
      <c r="O133" s="102">
        <f t="shared" si="64"/>
        <v>0.26364229625309848</v>
      </c>
      <c r="P133" s="102">
        <f t="shared" si="64"/>
        <v>8.1739488786599784E-3</v>
      </c>
      <c r="Q133" s="102">
        <f t="shared" si="64"/>
        <v>1.6817713680400859E-2</v>
      </c>
      <c r="R133" s="103">
        <f t="shared" si="64"/>
        <v>0</v>
      </c>
      <c r="S133" s="104">
        <f>SUM(L133:R133)</f>
        <v>0.99999999999999989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0.99999999999999989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157.17355491607907</v>
      </c>
      <c r="C141" s="148">
        <v>26.936958220917028</v>
      </c>
      <c r="D141" s="148">
        <v>0</v>
      </c>
      <c r="E141" s="148">
        <v>0</v>
      </c>
      <c r="F141" s="315"/>
      <c r="G141" s="148">
        <v>0</v>
      </c>
      <c r="H141" s="160">
        <v>0</v>
      </c>
      <c r="I141" s="146">
        <f t="shared" si="65"/>
        <v>184.1105131369961</v>
      </c>
      <c r="J141" s="141"/>
      <c r="K141" s="161" t="s">
        <v>13</v>
      </c>
      <c r="L141" s="148">
        <v>157.17355491607907</v>
      </c>
      <c r="M141" s="148">
        <v>26.936958220917028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184.1105131369961</v>
      </c>
      <c r="U141" s="207" t="s">
        <v>13</v>
      </c>
      <c r="V141" s="199">
        <v>157.17355491607907</v>
      </c>
      <c r="W141" s="199">
        <v>0</v>
      </c>
      <c r="X141" s="199">
        <v>0</v>
      </c>
      <c r="Y141" s="199">
        <v>26.936958220917028</v>
      </c>
      <c r="Z141" s="199">
        <v>0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184.1105131369961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0.45075422186575093</v>
      </c>
      <c r="C142" s="152">
        <v>2.4185783755398789</v>
      </c>
      <c r="D142" s="152">
        <v>7.6693882083038761E-2</v>
      </c>
      <c r="E142" s="152">
        <v>4.5385629111650456E-2</v>
      </c>
      <c r="F142" s="315"/>
      <c r="G142" s="152">
        <v>0</v>
      </c>
      <c r="H142" s="153">
        <v>0</v>
      </c>
      <c r="I142" s="154">
        <f t="shared" si="65"/>
        <v>2.9914121086003189</v>
      </c>
      <c r="J142" s="141"/>
      <c r="K142" s="155" t="s">
        <v>12</v>
      </c>
      <c r="L142" s="156">
        <v>0.45075422186575093</v>
      </c>
      <c r="M142" s="156">
        <v>2.4185783755398789</v>
      </c>
      <c r="N142" s="156">
        <v>7.6693882083038761E-2</v>
      </c>
      <c r="O142" s="156">
        <v>4.5385629111650456E-2</v>
      </c>
      <c r="P142" s="156">
        <v>0</v>
      </c>
      <c r="Q142" s="156">
        <v>0</v>
      </c>
      <c r="R142" s="157">
        <v>0</v>
      </c>
      <c r="S142" s="158">
        <f t="shared" si="66"/>
        <v>2.9914121086003189</v>
      </c>
      <c r="U142" s="203" t="s">
        <v>53</v>
      </c>
      <c r="V142" s="204">
        <v>0.45075422186575093</v>
      </c>
      <c r="W142" s="204">
        <v>0</v>
      </c>
      <c r="X142" s="204">
        <v>0</v>
      </c>
      <c r="Y142" s="204">
        <v>2.4185783755398789</v>
      </c>
      <c r="Z142" s="204">
        <v>7.6693882083038761E-2</v>
      </c>
      <c r="AA142" s="204">
        <v>0</v>
      </c>
      <c r="AB142" s="204">
        <v>0</v>
      </c>
      <c r="AC142" s="205">
        <v>4.5385629111650456E-2</v>
      </c>
      <c r="AD142" s="204">
        <v>0</v>
      </c>
      <c r="AE142" s="204">
        <v>0</v>
      </c>
      <c r="AF142" s="204">
        <v>0</v>
      </c>
      <c r="AG142" s="204">
        <v>0</v>
      </c>
      <c r="AH142" s="204">
        <v>4.5385629111650456E-2</v>
      </c>
      <c r="AI142" s="206">
        <f t="shared" si="67"/>
        <v>2.9914121086003189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65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7.4161140924882503</v>
      </c>
      <c r="Q143" s="148">
        <v>0</v>
      </c>
      <c r="R143" s="149">
        <v>0</v>
      </c>
      <c r="S143" s="150">
        <f t="shared" si="66"/>
        <v>7.4161140924882503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7.4161140924882503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7.4161140924882503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0.46486416801846386</v>
      </c>
      <c r="Q144" s="156">
        <v>0</v>
      </c>
      <c r="R144" s="157">
        <v>0</v>
      </c>
      <c r="S144" s="158">
        <f t="shared" si="66"/>
        <v>0.46486416801846386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0.46486416801846386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0.46486416801846386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1.0793837631026168E-6</v>
      </c>
      <c r="C146" s="152">
        <v>5.8030163675185402E-3</v>
      </c>
      <c r="D146" s="152">
        <v>5.8127308213864635E-3</v>
      </c>
      <c r="E146" s="152">
        <v>0</v>
      </c>
      <c r="F146" s="315"/>
      <c r="G146" s="152">
        <v>0</v>
      </c>
      <c r="H146" s="153">
        <v>0</v>
      </c>
      <c r="I146" s="154">
        <f t="shared" si="65"/>
        <v>1.1616826572668106E-2</v>
      </c>
      <c r="J146" s="141"/>
      <c r="K146" s="155" t="s">
        <v>14</v>
      </c>
      <c r="L146" s="156">
        <v>1.0793837631026168E-6</v>
      </c>
      <c r="M146" s="156">
        <v>5.8030163675185402E-3</v>
      </c>
      <c r="N146" s="156">
        <v>5.8127308213864635E-3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66"/>
        <v>1.1616826572668106E-2</v>
      </c>
      <c r="U146" s="203" t="s">
        <v>14</v>
      </c>
      <c r="V146" s="204">
        <v>1.0793837631026168E-6</v>
      </c>
      <c r="W146" s="204">
        <v>0</v>
      </c>
      <c r="X146" s="204">
        <v>0</v>
      </c>
      <c r="Y146" s="204">
        <v>5.8030163675185402E-3</v>
      </c>
      <c r="Z146" s="204">
        <v>5.8127308213864635E-3</v>
      </c>
      <c r="AA146" s="204">
        <v>0</v>
      </c>
      <c r="AB146" s="204">
        <v>0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67"/>
        <v>1.1616826572668106E-2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18.617479665262533</v>
      </c>
      <c r="C147" s="148">
        <v>227.17743455126796</v>
      </c>
      <c r="D147" s="148">
        <v>597.53255172220202</v>
      </c>
      <c r="E147" s="148">
        <v>4.4973851651193808</v>
      </c>
      <c r="F147" s="315"/>
      <c r="G147" s="148">
        <v>0</v>
      </c>
      <c r="H147" s="160">
        <v>0</v>
      </c>
      <c r="I147" s="146">
        <f t="shared" si="65"/>
        <v>847.82485110385187</v>
      </c>
      <c r="J147" s="141"/>
      <c r="K147" s="161" t="s">
        <v>136</v>
      </c>
      <c r="L147" s="148">
        <v>18.617479665262533</v>
      </c>
      <c r="M147" s="148">
        <v>227.17743455126796</v>
      </c>
      <c r="N147" s="148">
        <v>597.53255172220202</v>
      </c>
      <c r="O147" s="148">
        <v>4.4973851651193808</v>
      </c>
      <c r="P147" s="148">
        <v>0</v>
      </c>
      <c r="Q147" s="148">
        <v>0</v>
      </c>
      <c r="R147" s="149">
        <v>0</v>
      </c>
      <c r="S147" s="150">
        <f t="shared" si="66"/>
        <v>847.82485110385187</v>
      </c>
      <c r="U147" s="207" t="s">
        <v>136</v>
      </c>
      <c r="V147" s="199">
        <v>18.477469236909688</v>
      </c>
      <c r="W147" s="199">
        <v>0</v>
      </c>
      <c r="X147" s="199">
        <v>0</v>
      </c>
      <c r="Y147" s="199">
        <v>227.17743455126796</v>
      </c>
      <c r="Z147" s="199">
        <v>596.70544397690082</v>
      </c>
      <c r="AA147" s="199">
        <v>0</v>
      </c>
      <c r="AB147" s="199">
        <v>0</v>
      </c>
      <c r="AC147" s="200">
        <v>5.4645033387734294</v>
      </c>
      <c r="AD147" s="199">
        <v>0.14001042835284655</v>
      </c>
      <c r="AE147" s="199">
        <v>0</v>
      </c>
      <c r="AF147" s="199">
        <v>0</v>
      </c>
      <c r="AG147" s="199">
        <v>0.82710774530120201</v>
      </c>
      <c r="AH147" s="199">
        <v>4.4973851651193808</v>
      </c>
      <c r="AI147" s="202">
        <f t="shared" si="67"/>
        <v>847.82485110385187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23.010898058588968</v>
      </c>
      <c r="C148" s="152">
        <v>17.022342795344802</v>
      </c>
      <c r="D148" s="152">
        <v>6.7787065382932852</v>
      </c>
      <c r="E148" s="152">
        <v>887.60131121429868</v>
      </c>
      <c r="F148" s="315"/>
      <c r="G148" s="152">
        <v>24.854360860762352</v>
      </c>
      <c r="H148" s="153">
        <v>0</v>
      </c>
      <c r="I148" s="154">
        <f t="shared" si="65"/>
        <v>959.267619467288</v>
      </c>
      <c r="J148" s="141"/>
      <c r="K148" s="155" t="s">
        <v>21</v>
      </c>
      <c r="L148" s="156">
        <v>23.010898058588968</v>
      </c>
      <c r="M148" s="156">
        <v>17.022342795344802</v>
      </c>
      <c r="N148" s="156">
        <v>6.7787065382932852</v>
      </c>
      <c r="O148" s="156">
        <v>887.60131121429868</v>
      </c>
      <c r="P148" s="156">
        <v>1.5766206019833508E-2</v>
      </c>
      <c r="Q148" s="156">
        <v>24.854360860762352</v>
      </c>
      <c r="R148" s="157">
        <v>0</v>
      </c>
      <c r="S148" s="158">
        <f t="shared" si="66"/>
        <v>959.28338567330786</v>
      </c>
      <c r="U148" s="203" t="s">
        <v>21</v>
      </c>
      <c r="V148" s="204">
        <v>4.3455244553913497</v>
      </c>
      <c r="W148" s="204">
        <v>18.665373603197619</v>
      </c>
      <c r="X148" s="204">
        <v>24.854360860762352</v>
      </c>
      <c r="Y148" s="204">
        <v>17.022342795344802</v>
      </c>
      <c r="Z148" s="204">
        <v>6.7787065382932852</v>
      </c>
      <c r="AA148" s="204">
        <v>882.07248942212789</v>
      </c>
      <c r="AB148" s="204">
        <v>1.5766206019833508E-2</v>
      </c>
      <c r="AC148" s="205">
        <v>5.5288217921707634</v>
      </c>
      <c r="AD148" s="204">
        <v>0</v>
      </c>
      <c r="AE148" s="204">
        <v>6.6278103307251951E-2</v>
      </c>
      <c r="AF148" s="204">
        <v>0</v>
      </c>
      <c r="AG148" s="204">
        <v>0</v>
      </c>
      <c r="AH148" s="204">
        <v>5.4625436888635104</v>
      </c>
      <c r="AI148" s="206">
        <f t="shared" si="67"/>
        <v>959.28338567330798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4.1869269661590316</v>
      </c>
      <c r="C149" s="148">
        <v>41.427229712602724</v>
      </c>
      <c r="D149" s="148">
        <v>2.2617705031855788</v>
      </c>
      <c r="E149" s="148">
        <v>0</v>
      </c>
      <c r="F149" s="315"/>
      <c r="G149" s="148">
        <v>0</v>
      </c>
      <c r="H149" s="160">
        <v>0</v>
      </c>
      <c r="I149" s="146">
        <f t="shared" si="65"/>
        <v>47.87592718194734</v>
      </c>
      <c r="J149" s="141"/>
      <c r="K149" s="161" t="s">
        <v>20</v>
      </c>
      <c r="L149" s="148">
        <v>4.1869269661590316</v>
      </c>
      <c r="M149" s="148">
        <v>41.427229712602724</v>
      </c>
      <c r="N149" s="148">
        <v>2.2617705031855788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47.87592718194734</v>
      </c>
      <c r="U149" s="207" t="s">
        <v>20</v>
      </c>
      <c r="V149" s="199">
        <v>3.7428405970126741</v>
      </c>
      <c r="W149" s="199">
        <v>0.32905409915330569</v>
      </c>
      <c r="X149" s="199">
        <v>0</v>
      </c>
      <c r="Y149" s="199">
        <v>41.427229712602724</v>
      </c>
      <c r="Z149" s="199">
        <v>2.2617705031855788</v>
      </c>
      <c r="AA149" s="199">
        <v>0</v>
      </c>
      <c r="AB149" s="199">
        <v>0</v>
      </c>
      <c r="AC149" s="200">
        <v>0.11503226999305205</v>
      </c>
      <c r="AD149" s="199">
        <v>0.11503226999305205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47.875927181947333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1.702212887982334E-2</v>
      </c>
      <c r="C151" s="148">
        <v>0.32342044871664344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0.34044257759646679</v>
      </c>
      <c r="J151" s="141"/>
      <c r="K151" s="161" t="s">
        <v>18</v>
      </c>
      <c r="L151" s="148">
        <v>1.702212887982334E-2</v>
      </c>
      <c r="M151" s="148">
        <v>0.32342044871664344</v>
      </c>
      <c r="N151" s="148">
        <v>0</v>
      </c>
      <c r="O151" s="148">
        <v>0</v>
      </c>
      <c r="P151" s="148">
        <v>0.45051257210279255</v>
      </c>
      <c r="Q151" s="148">
        <v>0</v>
      </c>
      <c r="R151" s="149">
        <v>0</v>
      </c>
      <c r="S151" s="150">
        <f t="shared" si="66"/>
        <v>0.79095514969925929</v>
      </c>
      <c r="U151" s="207" t="s">
        <v>18</v>
      </c>
      <c r="V151" s="199">
        <v>1.702212887982334E-2</v>
      </c>
      <c r="W151" s="199">
        <v>0</v>
      </c>
      <c r="X151" s="199">
        <v>0</v>
      </c>
      <c r="Y151" s="199">
        <v>0.32342044871664344</v>
      </c>
      <c r="Z151" s="199">
        <v>0</v>
      </c>
      <c r="AA151" s="199">
        <v>0</v>
      </c>
      <c r="AB151" s="199">
        <v>0.45051257210279255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0.79095514969925929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0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0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203.45663703621895</v>
      </c>
      <c r="C158" s="187">
        <f t="shared" ref="C158:I158" si="69">SUM(C137:C153)</f>
        <v>315.3117671207566</v>
      </c>
      <c r="D158" s="187">
        <f t="shared" si="69"/>
        <v>606.65553537658536</v>
      </c>
      <c r="E158" s="187">
        <f t="shared" si="69"/>
        <v>892.14408200852972</v>
      </c>
      <c r="F158" s="187">
        <f t="shared" si="69"/>
        <v>0</v>
      </c>
      <c r="G158" s="187">
        <f t="shared" si="69"/>
        <v>24.854360860762352</v>
      </c>
      <c r="H158" s="189">
        <f t="shared" si="69"/>
        <v>0</v>
      </c>
      <c r="I158" s="146">
        <f t="shared" si="69"/>
        <v>2042.4223824028527</v>
      </c>
      <c r="J158" s="141"/>
      <c r="K158" s="188" t="s">
        <v>22</v>
      </c>
      <c r="L158" s="187">
        <f>SUM(L137:L153)</f>
        <v>203.45663703621895</v>
      </c>
      <c r="M158" s="187">
        <f t="shared" ref="M158:S158" si="70">SUM(M137:M153)</f>
        <v>315.3117671207566</v>
      </c>
      <c r="N158" s="187">
        <f t="shared" si="70"/>
        <v>606.65553537658536</v>
      </c>
      <c r="O158" s="187">
        <f t="shared" si="70"/>
        <v>892.14408200852972</v>
      </c>
      <c r="P158" s="187">
        <f t="shared" si="70"/>
        <v>8.3472570386293405</v>
      </c>
      <c r="Q158" s="187">
        <f t="shared" si="70"/>
        <v>24.854360860762352</v>
      </c>
      <c r="R158" s="189">
        <f t="shared" si="70"/>
        <v>0</v>
      </c>
      <c r="S158" s="190">
        <f t="shared" si="70"/>
        <v>2050.769639441482</v>
      </c>
      <c r="T158" s="133" t="str">
        <f>IF(ABS(S158-AI158)&gt;0.01,S158-AI158,"")</f>
        <v/>
      </c>
      <c r="U158" s="216" t="s">
        <v>59</v>
      </c>
      <c r="V158" s="217">
        <f>SUM(V137:V153)</f>
        <v>184.20716663552213</v>
      </c>
      <c r="W158" s="217">
        <f t="shared" ref="W158:AH158" si="71">SUM(W137:W153)</f>
        <v>18.994427702350926</v>
      </c>
      <c r="X158" s="217">
        <f t="shared" si="71"/>
        <v>24.854360860762352</v>
      </c>
      <c r="Y158" s="217">
        <f t="shared" si="71"/>
        <v>315.3117671207566</v>
      </c>
      <c r="Z158" s="217">
        <f t="shared" si="71"/>
        <v>605.82842763128417</v>
      </c>
      <c r="AA158" s="217">
        <f t="shared" si="71"/>
        <v>882.07248942212789</v>
      </c>
      <c r="AB158" s="217">
        <f t="shared" si="71"/>
        <v>8.3472570386293405</v>
      </c>
      <c r="AC158" s="217">
        <f t="shared" si="71"/>
        <v>11.153743030048894</v>
      </c>
      <c r="AD158" s="218">
        <f t="shared" si="71"/>
        <v>0.2550426983458986</v>
      </c>
      <c r="AE158" s="218">
        <f t="shared" si="71"/>
        <v>6.6278103307251951E-2</v>
      </c>
      <c r="AF158" s="218">
        <f t="shared" si="71"/>
        <v>0</v>
      </c>
      <c r="AG158" s="218">
        <f t="shared" si="71"/>
        <v>0.82710774530120201</v>
      </c>
      <c r="AH158" s="218">
        <f t="shared" si="71"/>
        <v>10.005314483094541</v>
      </c>
      <c r="AI158" s="219">
        <f>SUM(V158:AC158)</f>
        <v>2050.7696394414825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9.9615358110626426E-2</v>
      </c>
      <c r="C159" s="125">
        <f t="shared" ref="C159:H159" si="72">IF($I158=0,"-",C158/$I158)</f>
        <v>0.15438127286374581</v>
      </c>
      <c r="D159" s="125">
        <f t="shared" si="72"/>
        <v>0.29702746141220415</v>
      </c>
      <c r="E159" s="125">
        <f t="shared" si="72"/>
        <v>0.43680684744501636</v>
      </c>
      <c r="F159" s="125">
        <f t="shared" si="72"/>
        <v>0</v>
      </c>
      <c r="G159" s="125">
        <f t="shared" si="72"/>
        <v>1.2169060168407424E-2</v>
      </c>
      <c r="H159" s="126">
        <f t="shared" si="72"/>
        <v>0</v>
      </c>
      <c r="I159" s="127">
        <f>SUM(B159:H159)</f>
        <v>1.0000000000000002</v>
      </c>
      <c r="J159" s="133"/>
      <c r="K159" s="49" t="s">
        <v>108</v>
      </c>
      <c r="L159" s="102">
        <f t="shared" ref="L159:R159" si="73">IF($S158=0,"-",L158/$S158)</f>
        <v>9.9209893263111429E-2</v>
      </c>
      <c r="M159" s="102">
        <f t="shared" si="73"/>
        <v>0.15375289406304568</v>
      </c>
      <c r="N159" s="102">
        <f t="shared" si="73"/>
        <v>0.29581846917814003</v>
      </c>
      <c r="O159" s="102">
        <f t="shared" si="73"/>
        <v>0.4350289105369734</v>
      </c>
      <c r="P159" s="102">
        <f t="shared" si="73"/>
        <v>4.0703045715571829E-3</v>
      </c>
      <c r="Q159" s="102">
        <f t="shared" si="73"/>
        <v>1.2119528387172401E-2</v>
      </c>
      <c r="R159" s="103">
        <f t="shared" si="73"/>
        <v>0</v>
      </c>
      <c r="S159" s="104">
        <f>SUM(L159:R159)</f>
        <v>1</v>
      </c>
      <c r="U159" s="77" t="s">
        <v>108</v>
      </c>
      <c r="V159" s="78">
        <f>+V158/$AI158</f>
        <v>8.9823431697423656E-2</v>
      </c>
      <c r="W159" s="78">
        <f t="shared" ref="W159:AH159" si="74">+W158/$AI158</f>
        <v>9.262097183925528E-3</v>
      </c>
      <c r="X159" s="78">
        <f t="shared" si="74"/>
        <v>1.2119528387172399E-2</v>
      </c>
      <c r="Y159" s="78">
        <f t="shared" si="74"/>
        <v>0.15375289406304565</v>
      </c>
      <c r="Z159" s="78">
        <f t="shared" si="74"/>
        <v>0.29541515340371372</v>
      </c>
      <c r="AA159" s="78">
        <f t="shared" si="74"/>
        <v>0.43011778234748793</v>
      </c>
      <c r="AB159" s="78">
        <f t="shared" si="74"/>
        <v>4.0703045715571821E-3</v>
      </c>
      <c r="AC159" s="78">
        <f t="shared" si="74"/>
        <v>5.4388083456738531E-3</v>
      </c>
      <c r="AD159" s="78">
        <f t="shared" si="74"/>
        <v>1.2436438176223355E-4</v>
      </c>
      <c r="AE159" s="78">
        <f t="shared" si="74"/>
        <v>3.2318648585660986E-5</v>
      </c>
      <c r="AF159" s="78">
        <f t="shared" si="74"/>
        <v>0</v>
      </c>
      <c r="AG159" s="78">
        <f t="shared" si="74"/>
        <v>4.033157744262593E-4</v>
      </c>
      <c r="AH159" s="78">
        <f t="shared" si="74"/>
        <v>4.8788095408996987E-3</v>
      </c>
      <c r="AI159" s="79">
        <f>SUM(V159:AC159)</f>
        <v>1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1.2096748803856288E-9</v>
      </c>
      <c r="E163" s="144">
        <v>0</v>
      </c>
      <c r="F163" s="314"/>
      <c r="G163" s="144">
        <v>0</v>
      </c>
      <c r="H163" s="145">
        <v>0</v>
      </c>
      <c r="I163" s="146">
        <f>SUM(B163:H163)</f>
        <v>1.2096748803856288E-9</v>
      </c>
      <c r="J163" s="141"/>
      <c r="K163" s="195" t="s">
        <v>7</v>
      </c>
      <c r="L163" s="144">
        <v>0</v>
      </c>
      <c r="M163" s="144">
        <v>0</v>
      </c>
      <c r="N163" s="144">
        <v>1.2096748803856288E-9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1.2096748803856288E-9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1.2096748803856288E-9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1.2096748803856288E-9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7.9888771516864532</v>
      </c>
      <c r="E165" s="148">
        <v>0</v>
      </c>
      <c r="F165" s="315"/>
      <c r="G165" s="148">
        <v>0</v>
      </c>
      <c r="H165" s="160">
        <v>0</v>
      </c>
      <c r="I165" s="146">
        <f t="shared" si="75"/>
        <v>7.9888771516864532</v>
      </c>
      <c r="J165" s="141"/>
      <c r="K165" s="161" t="s">
        <v>9</v>
      </c>
      <c r="L165" s="148">
        <v>0</v>
      </c>
      <c r="M165" s="148">
        <v>0</v>
      </c>
      <c r="N165" s="148">
        <v>7.9888771516864532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7.9888771516864532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7.9888771516864532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7.9888771516864532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140.0910173238826</v>
      </c>
      <c r="C167" s="148">
        <v>0</v>
      </c>
      <c r="D167" s="148">
        <v>0</v>
      </c>
      <c r="E167" s="148">
        <v>0</v>
      </c>
      <c r="F167" s="315"/>
      <c r="G167" s="148">
        <v>0</v>
      </c>
      <c r="H167" s="160">
        <v>0</v>
      </c>
      <c r="I167" s="146">
        <f t="shared" si="75"/>
        <v>140.0910173238826</v>
      </c>
      <c r="J167" s="141"/>
      <c r="K167" s="161" t="s">
        <v>13</v>
      </c>
      <c r="L167" s="148">
        <v>140.0910173238826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140.0910173238826</v>
      </c>
      <c r="U167" s="207" t="s">
        <v>13</v>
      </c>
      <c r="V167" s="199">
        <v>140.0910173238826</v>
      </c>
      <c r="W167" s="199">
        <v>0</v>
      </c>
      <c r="X167" s="199">
        <v>0</v>
      </c>
      <c r="Y167" s="199">
        <v>0</v>
      </c>
      <c r="Z167" s="199">
        <v>0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140.0910173238826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3.1555475155854704E-7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3.1555475155854704E-7</v>
      </c>
      <c r="J168" s="141"/>
      <c r="K168" s="155" t="s">
        <v>12</v>
      </c>
      <c r="L168" s="156">
        <v>3.1555475155854704E-7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3.1555475155854704E-7</v>
      </c>
      <c r="U168" s="203" t="s">
        <v>53</v>
      </c>
      <c r="V168" s="204">
        <v>3.1555475155854704E-7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3.1555475155854704E-7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1.1148997260947036</v>
      </c>
      <c r="F169" s="315"/>
      <c r="G169" s="148">
        <v>0</v>
      </c>
      <c r="H169" s="160">
        <v>0</v>
      </c>
      <c r="I169" s="146">
        <f t="shared" si="75"/>
        <v>1.1148997260947036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1.1148997260947036</v>
      </c>
      <c r="P169" s="148">
        <v>16.369145178950166</v>
      </c>
      <c r="Q169" s="148">
        <v>0</v>
      </c>
      <c r="R169" s="149">
        <v>0</v>
      </c>
      <c r="S169" s="150">
        <f t="shared" si="76"/>
        <v>17.484044905044868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0.55744986304735178</v>
      </c>
      <c r="AB169" s="199">
        <v>16.369145178950166</v>
      </c>
      <c r="AC169" s="200">
        <v>0.55744986304735178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0.55744986304735178</v>
      </c>
      <c r="AI169" s="202">
        <f t="shared" si="77"/>
        <v>17.484044905044872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9.6140003463624662E-5</v>
      </c>
      <c r="Q170" s="156">
        <v>0</v>
      </c>
      <c r="R170" s="157">
        <v>0</v>
      </c>
      <c r="S170" s="158">
        <f t="shared" si="76"/>
        <v>9.6140003463624662E-5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9.6140003463624662E-5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9.6140003463624662E-5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2.3409001154084161</v>
      </c>
      <c r="E171" s="148">
        <v>0</v>
      </c>
      <c r="F171" s="315"/>
      <c r="G171" s="148">
        <v>0</v>
      </c>
      <c r="H171" s="160">
        <v>0</v>
      </c>
      <c r="I171" s="146">
        <f t="shared" si="75"/>
        <v>2.3409001154084161</v>
      </c>
      <c r="J171" s="141"/>
      <c r="K171" s="161" t="s">
        <v>55</v>
      </c>
      <c r="L171" s="148">
        <v>0</v>
      </c>
      <c r="M171" s="148">
        <v>0</v>
      </c>
      <c r="N171" s="148">
        <v>2.3409001154084161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2.3409001154084161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2.3409001154084161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2.3409001154084161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5.7921908820801886E-2</v>
      </c>
      <c r="C172" s="152">
        <v>0</v>
      </c>
      <c r="D172" s="152">
        <v>7.9985954816651411E-2</v>
      </c>
      <c r="E172" s="152">
        <v>0</v>
      </c>
      <c r="F172" s="315"/>
      <c r="G172" s="152">
        <v>0</v>
      </c>
      <c r="H172" s="153">
        <v>0</v>
      </c>
      <c r="I172" s="154">
        <f t="shared" si="75"/>
        <v>0.1379078636374533</v>
      </c>
      <c r="J172" s="141"/>
      <c r="K172" s="155" t="s">
        <v>14</v>
      </c>
      <c r="L172" s="156">
        <v>5.7921908820801886E-2</v>
      </c>
      <c r="M172" s="156">
        <v>0</v>
      </c>
      <c r="N172" s="156">
        <v>7.9985954816651411E-2</v>
      </c>
      <c r="O172" s="156">
        <v>0</v>
      </c>
      <c r="P172" s="156">
        <v>5.5865656867713838E-2</v>
      </c>
      <c r="Q172" s="156">
        <v>0</v>
      </c>
      <c r="R172" s="157">
        <v>0</v>
      </c>
      <c r="S172" s="158">
        <f t="shared" si="76"/>
        <v>0.19377352050516713</v>
      </c>
      <c r="U172" s="203" t="s">
        <v>14</v>
      </c>
      <c r="V172" s="204">
        <v>5.7921908820801886E-2</v>
      </c>
      <c r="W172" s="204">
        <v>0</v>
      </c>
      <c r="X172" s="204">
        <v>0</v>
      </c>
      <c r="Y172" s="204">
        <v>0</v>
      </c>
      <c r="Z172" s="204">
        <v>7.9985954816651411E-2</v>
      </c>
      <c r="AA172" s="204">
        <v>0</v>
      </c>
      <c r="AB172" s="204">
        <v>5.5865656867713838E-2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0.19377352050516713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146.7584868650749</v>
      </c>
      <c r="C173" s="148">
        <v>0</v>
      </c>
      <c r="D173" s="148">
        <v>395.37965943855613</v>
      </c>
      <c r="E173" s="148">
        <v>0</v>
      </c>
      <c r="F173" s="315"/>
      <c r="G173" s="148">
        <v>0</v>
      </c>
      <c r="H173" s="160">
        <v>0</v>
      </c>
      <c r="I173" s="146">
        <f t="shared" si="75"/>
        <v>542.13814630363106</v>
      </c>
      <c r="J173" s="141"/>
      <c r="K173" s="161" t="s">
        <v>136</v>
      </c>
      <c r="L173" s="148">
        <v>146.7584868650749</v>
      </c>
      <c r="M173" s="148">
        <v>0</v>
      </c>
      <c r="N173" s="148">
        <v>395.37965943855613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76"/>
        <v>542.13814630363106</v>
      </c>
      <c r="U173" s="207" t="s">
        <v>136</v>
      </c>
      <c r="V173" s="199">
        <v>146.7584868650749</v>
      </c>
      <c r="W173" s="199">
        <v>0</v>
      </c>
      <c r="X173" s="199">
        <v>0</v>
      </c>
      <c r="Y173" s="199">
        <v>0</v>
      </c>
      <c r="Z173" s="199">
        <v>395.37965943855613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77"/>
        <v>542.13814630363106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4.8506425236922643</v>
      </c>
      <c r="C174" s="152">
        <v>4.2650970864075957</v>
      </c>
      <c r="D174" s="152">
        <v>416.94555835688578</v>
      </c>
      <c r="E174" s="152">
        <v>221.54958790211717</v>
      </c>
      <c r="F174" s="315"/>
      <c r="G174" s="152">
        <v>22.555921503350643</v>
      </c>
      <c r="H174" s="153">
        <v>0</v>
      </c>
      <c r="I174" s="154">
        <f t="shared" si="75"/>
        <v>670.16680737245349</v>
      </c>
      <c r="J174" s="141"/>
      <c r="K174" s="155" t="s">
        <v>21</v>
      </c>
      <c r="L174" s="156">
        <v>4.8506425236922643</v>
      </c>
      <c r="M174" s="156">
        <v>4.2650970864075957</v>
      </c>
      <c r="N174" s="156">
        <v>416.94555835688578</v>
      </c>
      <c r="O174" s="156">
        <v>221.54958790211717</v>
      </c>
      <c r="P174" s="156">
        <v>0</v>
      </c>
      <c r="Q174" s="156">
        <v>22.555921503350643</v>
      </c>
      <c r="R174" s="157">
        <v>0</v>
      </c>
      <c r="S174" s="158">
        <f t="shared" si="76"/>
        <v>670.16680737245349</v>
      </c>
      <c r="U174" s="203" t="s">
        <v>21</v>
      </c>
      <c r="V174" s="204">
        <v>4.5967462923603559</v>
      </c>
      <c r="W174" s="204">
        <v>0.1088126705708177</v>
      </c>
      <c r="X174" s="204">
        <v>22.555921503350643</v>
      </c>
      <c r="Y174" s="204">
        <v>4.2650970864075957</v>
      </c>
      <c r="Z174" s="204">
        <v>416.94555835688578</v>
      </c>
      <c r="AA174" s="204">
        <v>221.54958790211717</v>
      </c>
      <c r="AB174" s="204">
        <v>0</v>
      </c>
      <c r="AC174" s="205">
        <v>0.14508356076109027</v>
      </c>
      <c r="AD174" s="204">
        <v>0.14508356076109027</v>
      </c>
      <c r="AE174" s="204">
        <v>0</v>
      </c>
      <c r="AF174" s="204">
        <v>0</v>
      </c>
      <c r="AG174" s="204">
        <v>0</v>
      </c>
      <c r="AH174" s="204">
        <v>0</v>
      </c>
      <c r="AI174" s="206">
        <f t="shared" si="77"/>
        <v>670.16680737245349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6.9019371723964407E-6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6.9019371723964407E-6</v>
      </c>
      <c r="J175" s="141"/>
      <c r="K175" s="161" t="s">
        <v>20</v>
      </c>
      <c r="L175" s="148">
        <v>6.9019371723964407E-6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6.9019371723964407E-6</v>
      </c>
      <c r="U175" s="207" t="s">
        <v>20</v>
      </c>
      <c r="V175" s="199">
        <v>6.9019371723964407E-6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6.9019371723964407E-6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0.29010974142926216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75"/>
        <v>0.29010974142926216</v>
      </c>
      <c r="J177" s="141"/>
      <c r="K177" s="161" t="s">
        <v>18</v>
      </c>
      <c r="L177" s="148">
        <v>0.29010974142926216</v>
      </c>
      <c r="M177" s="148">
        <v>0</v>
      </c>
      <c r="N177" s="148">
        <v>0</v>
      </c>
      <c r="O177" s="148">
        <v>0</v>
      </c>
      <c r="P177" s="148">
        <v>0.98999259963023967</v>
      </c>
      <c r="Q177" s="148">
        <v>0</v>
      </c>
      <c r="R177" s="149">
        <v>0</v>
      </c>
      <c r="S177" s="150">
        <f t="shared" si="76"/>
        <v>1.2801023410595018</v>
      </c>
      <c r="U177" s="207" t="s">
        <v>18</v>
      </c>
      <c r="V177" s="199">
        <v>0.29010974142926216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0.98999259963023967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77"/>
        <v>1.2801023410595018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292.04818558039176</v>
      </c>
      <c r="C184" s="187">
        <f t="shared" ref="C184:I184" si="79">SUM(C163:C179)</f>
        <v>4.2650970864075957</v>
      </c>
      <c r="D184" s="187">
        <f t="shared" si="79"/>
        <v>822.73498101856308</v>
      </c>
      <c r="E184" s="187">
        <f t="shared" si="79"/>
        <v>222.66448762821187</v>
      </c>
      <c r="F184" s="187">
        <f t="shared" si="79"/>
        <v>0</v>
      </c>
      <c r="G184" s="187">
        <f t="shared" si="79"/>
        <v>22.555921503350643</v>
      </c>
      <c r="H184" s="189">
        <f t="shared" si="79"/>
        <v>0</v>
      </c>
      <c r="I184" s="146">
        <f t="shared" si="79"/>
        <v>1364.2686728169249</v>
      </c>
      <c r="J184" s="141"/>
      <c r="K184" s="188" t="s">
        <v>22</v>
      </c>
      <c r="L184" s="187">
        <f>SUM(L163:L179)</f>
        <v>292.04818558039176</v>
      </c>
      <c r="M184" s="187">
        <f t="shared" ref="M184:S184" si="80">SUM(M163:M179)</f>
        <v>4.2650970864075957</v>
      </c>
      <c r="N184" s="187">
        <f t="shared" si="80"/>
        <v>822.73498101856308</v>
      </c>
      <c r="O184" s="187">
        <f t="shared" si="80"/>
        <v>222.66448762821187</v>
      </c>
      <c r="P184" s="187">
        <f t="shared" si="80"/>
        <v>17.415099575451585</v>
      </c>
      <c r="Q184" s="187">
        <f t="shared" si="80"/>
        <v>22.555921503350643</v>
      </c>
      <c r="R184" s="189">
        <f t="shared" si="80"/>
        <v>0</v>
      </c>
      <c r="S184" s="190">
        <f t="shared" si="80"/>
        <v>1381.6837723923768</v>
      </c>
      <c r="T184" s="133" t="str">
        <f>IF(ABS(S184-AI184)&gt;0.01,S184-AI184,"")</f>
        <v/>
      </c>
      <c r="U184" s="216" t="s">
        <v>59</v>
      </c>
      <c r="V184" s="217">
        <f>SUM(V163:V179)</f>
        <v>291.79428934905985</v>
      </c>
      <c r="W184" s="217">
        <f t="shared" ref="W184:AH184" si="81">SUM(W163:W179)</f>
        <v>0.1088126705708177</v>
      </c>
      <c r="X184" s="217">
        <f t="shared" si="81"/>
        <v>22.555921503350643</v>
      </c>
      <c r="Y184" s="217">
        <f t="shared" si="81"/>
        <v>4.2650970864075957</v>
      </c>
      <c r="Z184" s="217">
        <f t="shared" si="81"/>
        <v>822.73498101856308</v>
      </c>
      <c r="AA184" s="217">
        <f t="shared" si="81"/>
        <v>222.10703776516451</v>
      </c>
      <c r="AB184" s="217">
        <f t="shared" si="81"/>
        <v>17.415099575451585</v>
      </c>
      <c r="AC184" s="217">
        <f t="shared" si="81"/>
        <v>0.70253342380844208</v>
      </c>
      <c r="AD184" s="218">
        <f t="shared" si="81"/>
        <v>0.14508356076109027</v>
      </c>
      <c r="AE184" s="218">
        <f t="shared" si="81"/>
        <v>0</v>
      </c>
      <c r="AF184" s="218">
        <f t="shared" si="81"/>
        <v>0</v>
      </c>
      <c r="AG184" s="218">
        <f t="shared" si="81"/>
        <v>0</v>
      </c>
      <c r="AH184" s="218">
        <f t="shared" si="81"/>
        <v>0.55744986304735178</v>
      </c>
      <c r="AI184" s="219">
        <f>SUM(V184:AC184)</f>
        <v>1381.6837723923766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0.21406940685471748</v>
      </c>
      <c r="C185" s="125">
        <f t="shared" ref="C185:H185" si="82">IF($I184=0,"-",C184/$I184)</f>
        <v>3.1262882241524146E-3</v>
      </c>
      <c r="D185" s="125">
        <f t="shared" si="82"/>
        <v>0.60305935143976452</v>
      </c>
      <c r="E185" s="125">
        <f t="shared" si="82"/>
        <v>0.16321161078078339</v>
      </c>
      <c r="F185" s="125">
        <f t="shared" si="82"/>
        <v>0</v>
      </c>
      <c r="G185" s="125">
        <f t="shared" si="82"/>
        <v>1.6533342700582179E-2</v>
      </c>
      <c r="H185" s="126">
        <f t="shared" si="82"/>
        <v>0</v>
      </c>
      <c r="I185" s="127">
        <f>SUM(B185:H185)</f>
        <v>1</v>
      </c>
      <c r="J185" s="133"/>
      <c r="K185" s="49" t="s">
        <v>108</v>
      </c>
      <c r="L185" s="102">
        <f t="shared" ref="L185:R185" si="83">IF($S184=0,"-",L184/$S184)</f>
        <v>0.21137122069162914</v>
      </c>
      <c r="M185" s="102">
        <f t="shared" si="83"/>
        <v>3.0868836789062137E-3</v>
      </c>
      <c r="N185" s="102">
        <f t="shared" si="83"/>
        <v>0.59545823542097664</v>
      </c>
      <c r="O185" s="102">
        <f t="shared" si="83"/>
        <v>0.16115444943141347</v>
      </c>
      <c r="P185" s="102">
        <f t="shared" si="83"/>
        <v>1.2604258603470061E-2</v>
      </c>
      <c r="Q185" s="102">
        <f t="shared" si="83"/>
        <v>1.6324952173604242E-2</v>
      </c>
      <c r="R185" s="103">
        <f t="shared" si="83"/>
        <v>0</v>
      </c>
      <c r="S185" s="104">
        <f>SUM(L185:R185)</f>
        <v>0.99999999999999967</v>
      </c>
      <c r="U185" s="77" t="s">
        <v>108</v>
      </c>
      <c r="V185" s="78">
        <f>+V184/$AI184</f>
        <v>0.21118746212371006</v>
      </c>
      <c r="W185" s="78">
        <f t="shared" ref="W185:AH185" si="84">+W184/$AI184</f>
        <v>7.8753671965336371E-5</v>
      </c>
      <c r="X185" s="78">
        <f t="shared" si="84"/>
        <v>1.6324952173604246E-2</v>
      </c>
      <c r="Y185" s="78">
        <f t="shared" si="84"/>
        <v>3.0868836789062141E-3</v>
      </c>
      <c r="Z185" s="78">
        <f t="shared" si="84"/>
        <v>0.59545823542097676</v>
      </c>
      <c r="AA185" s="78">
        <f t="shared" si="84"/>
        <v>0.16075099252312097</v>
      </c>
      <c r="AB185" s="78">
        <f t="shared" si="84"/>
        <v>1.2604258603470062E-2</v>
      </c>
      <c r="AC185" s="78">
        <f t="shared" si="84"/>
        <v>5.0846180424628565E-4</v>
      </c>
      <c r="AD185" s="78">
        <f t="shared" si="84"/>
        <v>1.0500489595378183E-4</v>
      </c>
      <c r="AE185" s="78">
        <f t="shared" si="84"/>
        <v>0</v>
      </c>
      <c r="AF185" s="78">
        <f t="shared" si="84"/>
        <v>0</v>
      </c>
      <c r="AG185" s="78">
        <f t="shared" si="84"/>
        <v>0</v>
      </c>
      <c r="AH185" s="78">
        <f t="shared" si="84"/>
        <v>4.0345690829250383E-4</v>
      </c>
      <c r="AI185" s="79">
        <f>SUM(V185:AC185)</f>
        <v>0.99999999999999989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2.9867743710646248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2.9867743710646248</v>
      </c>
      <c r="J189" s="141"/>
      <c r="K189" s="195" t="s">
        <v>7</v>
      </c>
      <c r="L189" s="144">
        <v>2.9867743710646248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2.9867743710646248</v>
      </c>
      <c r="U189" s="198" t="s">
        <v>7</v>
      </c>
      <c r="V189" s="199">
        <v>2.9867743710646248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2.9867743710646248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264.23186460417026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264.23186460417026</v>
      </c>
      <c r="J190" s="141"/>
      <c r="K190" s="155" t="s">
        <v>8</v>
      </c>
      <c r="L190" s="156">
        <v>0</v>
      </c>
      <c r="M190" s="156">
        <v>0</v>
      </c>
      <c r="N190" s="156">
        <v>264.23186460417026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264.23186460417026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264.23186460417026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264.23186460417026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0.30074311297211204</v>
      </c>
      <c r="E191" s="148">
        <v>0</v>
      </c>
      <c r="F191" s="315"/>
      <c r="G191" s="148">
        <v>0</v>
      </c>
      <c r="H191" s="160">
        <v>0</v>
      </c>
      <c r="I191" s="146">
        <f t="shared" si="85"/>
        <v>0.30074311297211204</v>
      </c>
      <c r="J191" s="141"/>
      <c r="K191" s="161" t="s">
        <v>9</v>
      </c>
      <c r="L191" s="148">
        <v>0</v>
      </c>
      <c r="M191" s="148">
        <v>0</v>
      </c>
      <c r="N191" s="148">
        <v>0.30074311297211204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0.30074311297211204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0.30074311297211204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0.30074311297211204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153.996973797496</v>
      </c>
      <c r="E192" s="152">
        <v>0</v>
      </c>
      <c r="F192" s="315"/>
      <c r="G192" s="152">
        <v>0</v>
      </c>
      <c r="H192" s="153">
        <v>0</v>
      </c>
      <c r="I192" s="154">
        <f t="shared" si="85"/>
        <v>153.996973797496</v>
      </c>
      <c r="J192" s="141"/>
      <c r="K192" s="155" t="s">
        <v>52</v>
      </c>
      <c r="L192" s="156">
        <v>0</v>
      </c>
      <c r="M192" s="156">
        <v>0</v>
      </c>
      <c r="N192" s="156">
        <v>153.996973797496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153.996973797496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153.996973797496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153.996973797496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3.5336071940795044</v>
      </c>
      <c r="C193" s="148">
        <v>0</v>
      </c>
      <c r="D193" s="148">
        <v>160.17178073466616</v>
      </c>
      <c r="E193" s="148">
        <v>0</v>
      </c>
      <c r="F193" s="315"/>
      <c r="G193" s="148">
        <v>0</v>
      </c>
      <c r="H193" s="160">
        <v>0</v>
      </c>
      <c r="I193" s="146">
        <f t="shared" si="85"/>
        <v>163.70538792874567</v>
      </c>
      <c r="J193" s="141"/>
      <c r="K193" s="161" t="s">
        <v>13</v>
      </c>
      <c r="L193" s="148">
        <v>3.5336071940795044</v>
      </c>
      <c r="M193" s="148">
        <v>0</v>
      </c>
      <c r="N193" s="148">
        <v>160.17178073466616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163.70538792874567</v>
      </c>
      <c r="U193" s="207" t="s">
        <v>13</v>
      </c>
      <c r="V193" s="199">
        <v>3.5336071940795044</v>
      </c>
      <c r="W193" s="199">
        <v>0</v>
      </c>
      <c r="X193" s="199">
        <v>0</v>
      </c>
      <c r="Y193" s="199">
        <v>0</v>
      </c>
      <c r="Z193" s="199">
        <v>160.17178073466616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87"/>
        <v>163.70538792874567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4.7470198908200469</v>
      </c>
      <c r="C194" s="152">
        <v>0.2889614505961145</v>
      </c>
      <c r="D194" s="152">
        <v>4.7659520760986229</v>
      </c>
      <c r="E194" s="152">
        <v>1.1130778949460223</v>
      </c>
      <c r="F194" s="315"/>
      <c r="G194" s="152">
        <v>0</v>
      </c>
      <c r="H194" s="153">
        <v>0</v>
      </c>
      <c r="I194" s="154">
        <f t="shared" si="85"/>
        <v>10.915011312460807</v>
      </c>
      <c r="J194" s="141"/>
      <c r="K194" s="155" t="s">
        <v>12</v>
      </c>
      <c r="L194" s="156">
        <v>4.7470198908200469</v>
      </c>
      <c r="M194" s="156">
        <v>0.2889614505961145</v>
      </c>
      <c r="N194" s="156">
        <v>4.7659520760986229</v>
      </c>
      <c r="O194" s="156">
        <v>1.1130778949460223</v>
      </c>
      <c r="P194" s="156">
        <v>0</v>
      </c>
      <c r="Q194" s="156">
        <v>0</v>
      </c>
      <c r="R194" s="157">
        <v>0</v>
      </c>
      <c r="S194" s="158">
        <f t="shared" si="86"/>
        <v>10.915011312460807</v>
      </c>
      <c r="U194" s="203" t="s">
        <v>53</v>
      </c>
      <c r="V194" s="204">
        <v>3.3093768557245431</v>
      </c>
      <c r="W194" s="204">
        <v>0</v>
      </c>
      <c r="X194" s="204">
        <v>0</v>
      </c>
      <c r="Y194" s="204">
        <v>0.2889614505961145</v>
      </c>
      <c r="Z194" s="204">
        <v>4.5980997300078403</v>
      </c>
      <c r="AA194" s="204">
        <v>0.76095133740089704</v>
      </c>
      <c r="AB194" s="204">
        <v>0</v>
      </c>
      <c r="AC194" s="205">
        <v>1.9576219387314109</v>
      </c>
      <c r="AD194" s="204">
        <v>1.4376430350955034</v>
      </c>
      <c r="AE194" s="204">
        <v>0</v>
      </c>
      <c r="AF194" s="204">
        <v>0</v>
      </c>
      <c r="AG194" s="204">
        <v>0.1678523460907822</v>
      </c>
      <c r="AH194" s="204">
        <v>0.35212655754512517</v>
      </c>
      <c r="AI194" s="206">
        <f t="shared" si="87"/>
        <v>10.915011312460805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3.3106049812838694</v>
      </c>
      <c r="F195" s="315"/>
      <c r="G195" s="148">
        <v>0</v>
      </c>
      <c r="H195" s="160">
        <v>0</v>
      </c>
      <c r="I195" s="146">
        <f t="shared" si="85"/>
        <v>3.3106049812838694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3.3106049812838694</v>
      </c>
      <c r="P195" s="148">
        <v>538.34136914607279</v>
      </c>
      <c r="Q195" s="148">
        <v>0</v>
      </c>
      <c r="R195" s="149">
        <v>0</v>
      </c>
      <c r="S195" s="150">
        <f t="shared" si="86"/>
        <v>541.65197412735665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0.4965907471925804</v>
      </c>
      <c r="AB195" s="199">
        <v>538.34136914607279</v>
      </c>
      <c r="AC195" s="200">
        <v>2.8140142340912888</v>
      </c>
      <c r="AD195" s="199">
        <v>0</v>
      </c>
      <c r="AE195" s="199">
        <v>0</v>
      </c>
      <c r="AF195" s="199">
        <v>0</v>
      </c>
      <c r="AG195" s="199">
        <v>0</v>
      </c>
      <c r="AH195" s="199">
        <v>2.8140142340912888</v>
      </c>
      <c r="AI195" s="202">
        <f t="shared" si="87"/>
        <v>541.65197412735665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0.72151509585270779</v>
      </c>
      <c r="Q196" s="156">
        <v>0</v>
      </c>
      <c r="R196" s="157">
        <v>0</v>
      </c>
      <c r="S196" s="158">
        <f t="shared" si="86"/>
        <v>0.72151509585270779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0.72151509585270779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0.72151509585270779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7.4371801286702718E-2</v>
      </c>
      <c r="E197" s="148">
        <v>0</v>
      </c>
      <c r="F197" s="315"/>
      <c r="G197" s="148">
        <v>0</v>
      </c>
      <c r="H197" s="160">
        <v>0</v>
      </c>
      <c r="I197" s="146">
        <f t="shared" si="85"/>
        <v>7.4371801286702718E-2</v>
      </c>
      <c r="J197" s="141"/>
      <c r="K197" s="161" t="s">
        <v>55</v>
      </c>
      <c r="L197" s="148">
        <v>0</v>
      </c>
      <c r="M197" s="148">
        <v>0</v>
      </c>
      <c r="N197" s="148">
        <v>7.4371801286702718E-2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7.4371801286702718E-2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7.4371801286702718E-2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7.4371801286702718E-2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18.546230320147597</v>
      </c>
      <c r="C198" s="152">
        <v>0</v>
      </c>
      <c r="D198" s="152">
        <v>3.4386788300992235</v>
      </c>
      <c r="E198" s="152">
        <v>0.16733087294961796</v>
      </c>
      <c r="F198" s="315"/>
      <c r="G198" s="152">
        <v>0</v>
      </c>
      <c r="H198" s="153">
        <v>0</v>
      </c>
      <c r="I198" s="154">
        <f t="shared" si="85"/>
        <v>22.152240023196438</v>
      </c>
      <c r="J198" s="141"/>
      <c r="K198" s="155" t="s">
        <v>14</v>
      </c>
      <c r="L198" s="156">
        <v>18.546230320147597</v>
      </c>
      <c r="M198" s="156">
        <v>0</v>
      </c>
      <c r="N198" s="156">
        <v>3.4386788300992235</v>
      </c>
      <c r="O198" s="156">
        <v>0.16733087294961796</v>
      </c>
      <c r="P198" s="156">
        <v>0</v>
      </c>
      <c r="Q198" s="156">
        <v>0</v>
      </c>
      <c r="R198" s="157">
        <v>0</v>
      </c>
      <c r="S198" s="158">
        <f t="shared" si="86"/>
        <v>22.152240023196438</v>
      </c>
      <c r="U198" s="203" t="s">
        <v>14</v>
      </c>
      <c r="V198" s="204">
        <v>18.546230320147597</v>
      </c>
      <c r="W198" s="204">
        <v>0</v>
      </c>
      <c r="X198" s="204">
        <v>0</v>
      </c>
      <c r="Y198" s="204">
        <v>0</v>
      </c>
      <c r="Z198" s="204">
        <v>3.4386788300992235</v>
      </c>
      <c r="AA198" s="204">
        <v>2.8789596865268514E-2</v>
      </c>
      <c r="AB198" s="204">
        <v>0</v>
      </c>
      <c r="AC198" s="205">
        <v>0.13854127608434944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0.13854127608434944</v>
      </c>
      <c r="AI198" s="206">
        <f t="shared" si="87"/>
        <v>22.152240023196441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183.90340337957707</v>
      </c>
      <c r="C199" s="148">
        <v>140.77905988758491</v>
      </c>
      <c r="D199" s="148">
        <v>3751.1848513277619</v>
      </c>
      <c r="E199" s="148">
        <v>0</v>
      </c>
      <c r="F199" s="315"/>
      <c r="G199" s="148">
        <v>0</v>
      </c>
      <c r="H199" s="160">
        <v>0</v>
      </c>
      <c r="I199" s="146">
        <f t="shared" si="85"/>
        <v>4075.8673145949238</v>
      </c>
      <c r="J199" s="141"/>
      <c r="K199" s="161" t="s">
        <v>136</v>
      </c>
      <c r="L199" s="148">
        <v>183.90340337957707</v>
      </c>
      <c r="M199" s="148">
        <v>140.77905988758491</v>
      </c>
      <c r="N199" s="148">
        <v>3751.1848513277619</v>
      </c>
      <c r="O199" s="148">
        <v>0</v>
      </c>
      <c r="P199" s="148">
        <v>13.335445489572983</v>
      </c>
      <c r="Q199" s="148">
        <v>0</v>
      </c>
      <c r="R199" s="149">
        <v>0</v>
      </c>
      <c r="S199" s="150">
        <f t="shared" si="86"/>
        <v>4089.2027600844967</v>
      </c>
      <c r="U199" s="207" t="s">
        <v>136</v>
      </c>
      <c r="V199" s="199">
        <v>181.68338966718878</v>
      </c>
      <c r="W199" s="199">
        <v>0</v>
      </c>
      <c r="X199" s="199">
        <v>0</v>
      </c>
      <c r="Y199" s="199">
        <v>140.77905988758491</v>
      </c>
      <c r="Z199" s="199">
        <v>3024.2098797499821</v>
      </c>
      <c r="AA199" s="199">
        <v>0</v>
      </c>
      <c r="AB199" s="199">
        <v>13.335445489572983</v>
      </c>
      <c r="AC199" s="200">
        <v>729.19498529016789</v>
      </c>
      <c r="AD199" s="199">
        <v>2.220013712388301</v>
      </c>
      <c r="AE199" s="199">
        <v>0</v>
      </c>
      <c r="AF199" s="199">
        <v>0</v>
      </c>
      <c r="AG199" s="199">
        <v>726.97497157777968</v>
      </c>
      <c r="AH199" s="199">
        <v>0</v>
      </c>
      <c r="AI199" s="202">
        <f t="shared" si="87"/>
        <v>4089.2027600844967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37.763674375117965</v>
      </c>
      <c r="C200" s="152">
        <v>20.598367840973435</v>
      </c>
      <c r="D200" s="152">
        <v>563.02205431994059</v>
      </c>
      <c r="E200" s="152">
        <v>1083.13084230452</v>
      </c>
      <c r="F200" s="315"/>
      <c r="G200" s="152">
        <v>12.015714573901171</v>
      </c>
      <c r="H200" s="153">
        <v>0</v>
      </c>
      <c r="I200" s="154">
        <f t="shared" si="85"/>
        <v>1716.5306534144534</v>
      </c>
      <c r="J200" s="141"/>
      <c r="K200" s="155" t="s">
        <v>21</v>
      </c>
      <c r="L200" s="156">
        <v>37.763674375117965</v>
      </c>
      <c r="M200" s="156">
        <v>20.598367840973435</v>
      </c>
      <c r="N200" s="156">
        <v>563.02205431994059</v>
      </c>
      <c r="O200" s="156">
        <v>1083.13084230452</v>
      </c>
      <c r="P200" s="156">
        <v>0</v>
      </c>
      <c r="Q200" s="156">
        <v>12.015714573901171</v>
      </c>
      <c r="R200" s="157">
        <v>0</v>
      </c>
      <c r="S200" s="158">
        <f t="shared" si="86"/>
        <v>1716.5306534144534</v>
      </c>
      <c r="U200" s="203" t="s">
        <v>21</v>
      </c>
      <c r="V200" s="204">
        <v>3.4330613068289058</v>
      </c>
      <c r="W200" s="204">
        <v>34.330613068289061</v>
      </c>
      <c r="X200" s="204">
        <v>12.015714573901171</v>
      </c>
      <c r="Y200" s="204">
        <v>20.598367840973435</v>
      </c>
      <c r="Z200" s="204">
        <v>563.02205431994059</v>
      </c>
      <c r="AA200" s="204">
        <v>1076.264719690862</v>
      </c>
      <c r="AB200" s="204">
        <v>0</v>
      </c>
      <c r="AC200" s="205">
        <v>6.8661226136578115</v>
      </c>
      <c r="AD200" s="204">
        <v>0</v>
      </c>
      <c r="AE200" s="204">
        <v>5.1495919602433586</v>
      </c>
      <c r="AF200" s="204">
        <v>0</v>
      </c>
      <c r="AG200" s="204">
        <v>0</v>
      </c>
      <c r="AH200" s="204">
        <v>1.7165306534144529</v>
      </c>
      <c r="AI200" s="206">
        <f t="shared" si="87"/>
        <v>1716.5306534144529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3.0676872072026327</v>
      </c>
      <c r="C201" s="148">
        <v>0</v>
      </c>
      <c r="D201" s="148">
        <v>0.33426253933162781</v>
      </c>
      <c r="E201" s="148">
        <v>0</v>
      </c>
      <c r="F201" s="315"/>
      <c r="G201" s="148">
        <v>0</v>
      </c>
      <c r="H201" s="160">
        <v>0</v>
      </c>
      <c r="I201" s="146">
        <f t="shared" si="85"/>
        <v>3.4019497465342603</v>
      </c>
      <c r="J201" s="141"/>
      <c r="K201" s="161" t="s">
        <v>20</v>
      </c>
      <c r="L201" s="148">
        <v>3.0676872072026327</v>
      </c>
      <c r="M201" s="148">
        <v>0</v>
      </c>
      <c r="N201" s="148">
        <v>0.33426253933162781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3.4019497465342603</v>
      </c>
      <c r="U201" s="207" t="s">
        <v>20</v>
      </c>
      <c r="V201" s="199">
        <v>3.0676872072026327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0.33426253933162781</v>
      </c>
      <c r="AD201" s="199">
        <v>0</v>
      </c>
      <c r="AE201" s="199">
        <v>0</v>
      </c>
      <c r="AF201" s="199">
        <v>0</v>
      </c>
      <c r="AG201" s="199">
        <v>0.33426253933162781</v>
      </c>
      <c r="AH201" s="199">
        <v>0</v>
      </c>
      <c r="AI201" s="202">
        <f t="shared" si="87"/>
        <v>3.4019497465342603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0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0</v>
      </c>
      <c r="J202" s="141"/>
      <c r="K202" s="155" t="s">
        <v>56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3" t="s">
        <v>56</v>
      </c>
      <c r="V202" s="204">
        <v>0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44.478704952887107</v>
      </c>
      <c r="C203" s="148">
        <v>0</v>
      </c>
      <c r="D203" s="148">
        <v>591.56985691734189</v>
      </c>
      <c r="E203" s="148">
        <v>0</v>
      </c>
      <c r="F203" s="315"/>
      <c r="G203" s="148">
        <v>0</v>
      </c>
      <c r="H203" s="160">
        <v>0</v>
      </c>
      <c r="I203" s="146">
        <f t="shared" si="85"/>
        <v>636.04856187022904</v>
      </c>
      <c r="J203" s="141"/>
      <c r="K203" s="161" t="s">
        <v>18</v>
      </c>
      <c r="L203" s="148">
        <v>44.478704952887107</v>
      </c>
      <c r="M203" s="148">
        <v>0</v>
      </c>
      <c r="N203" s="148">
        <v>591.56985691734189</v>
      </c>
      <c r="O203" s="148">
        <v>0</v>
      </c>
      <c r="P203" s="148">
        <v>32.675060150782897</v>
      </c>
      <c r="Q203" s="148">
        <v>0</v>
      </c>
      <c r="R203" s="149">
        <v>0</v>
      </c>
      <c r="S203" s="150">
        <f t="shared" si="86"/>
        <v>668.72362202101192</v>
      </c>
      <c r="U203" s="207" t="s">
        <v>18</v>
      </c>
      <c r="V203" s="199">
        <v>44.478704952887107</v>
      </c>
      <c r="W203" s="199">
        <v>0</v>
      </c>
      <c r="X203" s="199">
        <v>0</v>
      </c>
      <c r="Y203" s="199">
        <v>0</v>
      </c>
      <c r="Z203" s="199">
        <v>591.56985691734189</v>
      </c>
      <c r="AA203" s="199">
        <v>0</v>
      </c>
      <c r="AB203" s="199">
        <v>32.675060150782897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87"/>
        <v>668.72362202101192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761.99333882884207</v>
      </c>
      <c r="E204" s="152">
        <v>0</v>
      </c>
      <c r="F204" s="315"/>
      <c r="G204" s="152">
        <v>0</v>
      </c>
      <c r="H204" s="153">
        <v>0</v>
      </c>
      <c r="I204" s="154">
        <f t="shared" si="85"/>
        <v>761.99333882884207</v>
      </c>
      <c r="J204" s="141"/>
      <c r="K204" s="155" t="s">
        <v>17</v>
      </c>
      <c r="L204" s="156">
        <v>0</v>
      </c>
      <c r="M204" s="156">
        <v>0</v>
      </c>
      <c r="N204" s="156">
        <v>761.99333882884207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761.99333882884207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761.99333882884207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761.99333882884207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299.02710169089653</v>
      </c>
      <c r="C210" s="187">
        <f t="shared" ref="C210:I210" si="89">SUM(C189:C205)</f>
        <v>161.66638917915444</v>
      </c>
      <c r="D210" s="187">
        <f t="shared" si="89"/>
        <v>6255.0847288900068</v>
      </c>
      <c r="E210" s="187">
        <f t="shared" si="89"/>
        <v>1087.7218560536994</v>
      </c>
      <c r="F210" s="187">
        <f t="shared" si="89"/>
        <v>0</v>
      </c>
      <c r="G210" s="187">
        <f t="shared" si="89"/>
        <v>12.015714573901171</v>
      </c>
      <c r="H210" s="189">
        <f t="shared" si="89"/>
        <v>0</v>
      </c>
      <c r="I210" s="146">
        <f t="shared" si="89"/>
        <v>7815.5157903876589</v>
      </c>
      <c r="J210" s="141"/>
      <c r="K210" s="188" t="s">
        <v>22</v>
      </c>
      <c r="L210" s="187">
        <f>SUM(L189:L205)</f>
        <v>299.02710169089653</v>
      </c>
      <c r="M210" s="187">
        <f t="shared" ref="M210:S210" si="90">SUM(M189:M205)</f>
        <v>161.66638917915444</v>
      </c>
      <c r="N210" s="187">
        <f t="shared" si="90"/>
        <v>6255.0847288900068</v>
      </c>
      <c r="O210" s="187">
        <f t="shared" si="90"/>
        <v>1087.7218560536994</v>
      </c>
      <c r="P210" s="187">
        <f t="shared" si="90"/>
        <v>585.07338988228139</v>
      </c>
      <c r="Q210" s="187">
        <f t="shared" si="90"/>
        <v>12.015714573901171</v>
      </c>
      <c r="R210" s="189">
        <f t="shared" si="90"/>
        <v>0</v>
      </c>
      <c r="S210" s="190">
        <f t="shared" si="90"/>
        <v>8400.5891802699389</v>
      </c>
      <c r="T210" s="133" t="str">
        <f>IF(ABS(S210-AI210)&gt;0.01,S210-AI210,"")</f>
        <v/>
      </c>
      <c r="U210" s="216" t="s">
        <v>59</v>
      </c>
      <c r="V210" s="217">
        <f>SUM(V189:V205)</f>
        <v>261.03883187512366</v>
      </c>
      <c r="W210" s="217">
        <f t="shared" ref="W210:AH210" si="91">SUM(W189:W205)</f>
        <v>34.330613068289061</v>
      </c>
      <c r="X210" s="217">
        <f t="shared" si="91"/>
        <v>12.015714573901171</v>
      </c>
      <c r="Y210" s="217">
        <f t="shared" si="91"/>
        <v>161.66638917915444</v>
      </c>
      <c r="Z210" s="217">
        <f t="shared" si="91"/>
        <v>5527.6076424268049</v>
      </c>
      <c r="AA210" s="217">
        <f t="shared" si="91"/>
        <v>1077.5510513723207</v>
      </c>
      <c r="AB210" s="217">
        <f t="shared" si="91"/>
        <v>585.07338988228139</v>
      </c>
      <c r="AC210" s="217">
        <f t="shared" si="91"/>
        <v>741.30554789206428</v>
      </c>
      <c r="AD210" s="218">
        <f t="shared" si="91"/>
        <v>3.6576567474838044</v>
      </c>
      <c r="AE210" s="218">
        <f t="shared" si="91"/>
        <v>5.1495919602433586</v>
      </c>
      <c r="AF210" s="218">
        <f t="shared" si="91"/>
        <v>0</v>
      </c>
      <c r="AG210" s="218">
        <f t="shared" si="91"/>
        <v>727.477086463202</v>
      </c>
      <c r="AH210" s="218">
        <f t="shared" si="91"/>
        <v>5.0212127211352167</v>
      </c>
      <c r="AI210" s="219">
        <f>SUM(V210:AC210)</f>
        <v>8400.5891802699407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3.8260699576433771E-2</v>
      </c>
      <c r="C211" s="125">
        <f t="shared" ref="C211:H211" si="92">IF($I210=0,"-",C210/$I210)</f>
        <v>2.0685312846272886E-2</v>
      </c>
      <c r="D211" s="125">
        <f t="shared" si="92"/>
        <v>0.80034189638298292</v>
      </c>
      <c r="E211" s="125">
        <f t="shared" si="92"/>
        <v>0.1391746732047415</v>
      </c>
      <c r="F211" s="125">
        <f t="shared" si="92"/>
        <v>0</v>
      </c>
      <c r="G211" s="125">
        <f t="shared" si="92"/>
        <v>1.5374179895688211E-3</v>
      </c>
      <c r="H211" s="126">
        <f t="shared" si="92"/>
        <v>0</v>
      </c>
      <c r="I211" s="127">
        <f>SUM(B211:H211)</f>
        <v>1</v>
      </c>
      <c r="J211" s="133"/>
      <c r="K211" s="49" t="s">
        <v>108</v>
      </c>
      <c r="L211" s="102">
        <f t="shared" ref="L211:R211" si="93">IF($S210=0,"-",L210/$S210)</f>
        <v>3.5595967767737907E-2</v>
      </c>
      <c r="M211" s="102">
        <f t="shared" si="93"/>
        <v>1.9244648882348937E-2</v>
      </c>
      <c r="N211" s="102">
        <f t="shared" si="93"/>
        <v>0.74460071724266963</v>
      </c>
      <c r="O211" s="102">
        <f t="shared" si="93"/>
        <v>0.12948161524293791</v>
      </c>
      <c r="P211" s="102">
        <f t="shared" si="93"/>
        <v>6.9646708978033975E-2</v>
      </c>
      <c r="Q211" s="102">
        <f t="shared" si="93"/>
        <v>1.4303418862717278E-3</v>
      </c>
      <c r="R211" s="103">
        <f t="shared" si="93"/>
        <v>0</v>
      </c>
      <c r="S211" s="104">
        <f>SUM(L211:R211)</f>
        <v>1</v>
      </c>
      <c r="U211" s="77" t="s">
        <v>108</v>
      </c>
      <c r="V211" s="78">
        <f>+V210/$AI210</f>
        <v>3.107387187653611E-2</v>
      </c>
      <c r="W211" s="78">
        <f t="shared" ref="W211:AH211" si="94">+W210/$AI210</f>
        <v>4.0866911036335071E-3</v>
      </c>
      <c r="X211" s="78">
        <f t="shared" si="94"/>
        <v>1.4303418862717274E-3</v>
      </c>
      <c r="Y211" s="78">
        <f t="shared" si="94"/>
        <v>1.924464888234893E-2</v>
      </c>
      <c r="Z211" s="78">
        <f t="shared" si="94"/>
        <v>0.65800237623918456</v>
      </c>
      <c r="AA211" s="78">
        <f t="shared" si="94"/>
        <v>0.12827089008269954</v>
      </c>
      <c r="AB211" s="78">
        <f t="shared" si="94"/>
        <v>6.9646708978033961E-2</v>
      </c>
      <c r="AC211" s="78">
        <f t="shared" si="94"/>
        <v>8.8244470951291482E-2</v>
      </c>
      <c r="AD211" s="78">
        <f t="shared" si="94"/>
        <v>4.3540478756827754E-4</v>
      </c>
      <c r="AE211" s="78">
        <f t="shared" si="94"/>
        <v>6.1300366554502598E-4</v>
      </c>
      <c r="AF211" s="78">
        <f t="shared" si="94"/>
        <v>0</v>
      </c>
      <c r="AG211" s="78">
        <f t="shared" si="94"/>
        <v>8.6598341003484902E-2</v>
      </c>
      <c r="AH211" s="78">
        <f t="shared" si="94"/>
        <v>5.9772149469328856E-4</v>
      </c>
      <c r="AI211" s="79">
        <f>SUM(V211:AC211)</f>
        <v>0.99999999999999978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2.969087763352368</v>
      </c>
      <c r="C219" s="148">
        <v>0</v>
      </c>
      <c r="D219" s="148">
        <v>0</v>
      </c>
      <c r="E219" s="148">
        <v>0</v>
      </c>
      <c r="F219" s="315"/>
      <c r="G219" s="148">
        <v>0</v>
      </c>
      <c r="H219" s="160">
        <v>0</v>
      </c>
      <c r="I219" s="146">
        <f t="shared" si="95"/>
        <v>2.969087763352368</v>
      </c>
      <c r="J219" s="141"/>
      <c r="K219" s="161" t="s">
        <v>13</v>
      </c>
      <c r="L219" s="148">
        <v>2.969087763352368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2.969087763352368</v>
      </c>
      <c r="U219" s="207" t="s">
        <v>13</v>
      </c>
      <c r="V219" s="199">
        <v>2.969087763352368</v>
      </c>
      <c r="W219" s="199">
        <v>0</v>
      </c>
      <c r="X219" s="199">
        <v>0</v>
      </c>
      <c r="Y219" s="199">
        <v>0</v>
      </c>
      <c r="Z219" s="199">
        <v>0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2.969087763352368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2.984763479783702E-3</v>
      </c>
      <c r="C220" s="152">
        <v>0</v>
      </c>
      <c r="D220" s="152">
        <v>0</v>
      </c>
      <c r="E220" s="152">
        <v>0</v>
      </c>
      <c r="F220" s="315"/>
      <c r="G220" s="152">
        <v>0</v>
      </c>
      <c r="H220" s="153">
        <v>0</v>
      </c>
      <c r="I220" s="154">
        <f t="shared" si="95"/>
        <v>2.984763479783702E-3</v>
      </c>
      <c r="J220" s="141"/>
      <c r="K220" s="155" t="s">
        <v>12</v>
      </c>
      <c r="L220" s="156">
        <v>2.984763479783702E-3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2.984763479783702E-3</v>
      </c>
      <c r="U220" s="203" t="s">
        <v>53</v>
      </c>
      <c r="V220" s="204">
        <v>2.984763479783702E-3</v>
      </c>
      <c r="W220" s="204">
        <v>0</v>
      </c>
      <c r="X220" s="204">
        <v>0</v>
      </c>
      <c r="Y220" s="204">
        <v>0</v>
      </c>
      <c r="Z220" s="204">
        <v>0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2.984763479783702E-3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7.1405969075659347E-3</v>
      </c>
      <c r="F221" s="315"/>
      <c r="G221" s="148">
        <v>0</v>
      </c>
      <c r="H221" s="160">
        <v>0</v>
      </c>
      <c r="I221" s="146">
        <f t="shared" si="95"/>
        <v>7.1405969075659347E-3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7.1405969075659347E-3</v>
      </c>
      <c r="P221" s="148">
        <v>10.62443699022667</v>
      </c>
      <c r="Q221" s="148">
        <v>0</v>
      </c>
      <c r="R221" s="149">
        <v>0</v>
      </c>
      <c r="S221" s="150">
        <f t="shared" si="96"/>
        <v>10.631577587134236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</v>
      </c>
      <c r="AB221" s="199">
        <v>10.62443699022667</v>
      </c>
      <c r="AC221" s="200">
        <v>7.1405969075659347E-3</v>
      </c>
      <c r="AD221" s="199">
        <v>0</v>
      </c>
      <c r="AE221" s="199">
        <v>0</v>
      </c>
      <c r="AF221" s="199">
        <v>0</v>
      </c>
      <c r="AG221" s="199">
        <v>0</v>
      </c>
      <c r="AH221" s="199">
        <v>7.1405969075659347E-3</v>
      </c>
      <c r="AI221" s="202">
        <f t="shared" si="97"/>
        <v>10.631577587134236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4.2531008412466339E-17</v>
      </c>
      <c r="F222" s="315"/>
      <c r="G222" s="152">
        <v>0</v>
      </c>
      <c r="H222" s="153">
        <v>0</v>
      </c>
      <c r="I222" s="154">
        <f t="shared" si="95"/>
        <v>4.2531008412466339E-17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4.2531008412466339E-17</v>
      </c>
      <c r="P222" s="156">
        <v>15.802129959869037</v>
      </c>
      <c r="Q222" s="156">
        <v>0</v>
      </c>
      <c r="R222" s="157">
        <v>0</v>
      </c>
      <c r="S222" s="158">
        <f t="shared" si="96"/>
        <v>15.802129959869037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0</v>
      </c>
      <c r="AB222" s="204">
        <v>15.802129959869037</v>
      </c>
      <c r="AC222" s="205">
        <v>4.2531008412466339E-17</v>
      </c>
      <c r="AD222" s="204">
        <v>0</v>
      </c>
      <c r="AE222" s="204">
        <v>0</v>
      </c>
      <c r="AF222" s="204">
        <v>0</v>
      </c>
      <c r="AG222" s="204">
        <v>0</v>
      </c>
      <c r="AH222" s="204">
        <v>4.2531008412466339E-17</v>
      </c>
      <c r="AI222" s="206">
        <f t="shared" si="97"/>
        <v>15.802129959869037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0</v>
      </c>
      <c r="C224" s="152">
        <v>0</v>
      </c>
      <c r="D224" s="152">
        <v>0</v>
      </c>
      <c r="E224" s="152">
        <v>0.97719174306451617</v>
      </c>
      <c r="F224" s="315"/>
      <c r="G224" s="152">
        <v>0</v>
      </c>
      <c r="H224" s="153">
        <v>0</v>
      </c>
      <c r="I224" s="154">
        <f t="shared" si="95"/>
        <v>0.97719174306451617</v>
      </c>
      <c r="J224" s="141"/>
      <c r="K224" s="155" t="s">
        <v>14</v>
      </c>
      <c r="L224" s="156">
        <v>0</v>
      </c>
      <c r="M224" s="156">
        <v>0</v>
      </c>
      <c r="N224" s="156">
        <v>0</v>
      </c>
      <c r="O224" s="156">
        <v>0.97719174306451617</v>
      </c>
      <c r="P224" s="156">
        <v>0</v>
      </c>
      <c r="Q224" s="156">
        <v>0</v>
      </c>
      <c r="R224" s="157">
        <v>0</v>
      </c>
      <c r="S224" s="158">
        <f t="shared" si="96"/>
        <v>0.97719174306451617</v>
      </c>
      <c r="U224" s="203" t="s">
        <v>14</v>
      </c>
      <c r="V224" s="204">
        <v>0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0.97719174306451617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0.97719174306451617</v>
      </c>
      <c r="AI224" s="206">
        <f t="shared" si="97"/>
        <v>0.97719174306451617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359.77956788081792</v>
      </c>
      <c r="C225" s="148">
        <v>0</v>
      </c>
      <c r="D225" s="148">
        <v>5.0865176861854398</v>
      </c>
      <c r="E225" s="148">
        <v>11.853599781442842</v>
      </c>
      <c r="F225" s="315"/>
      <c r="G225" s="148">
        <v>0</v>
      </c>
      <c r="H225" s="160">
        <v>0</v>
      </c>
      <c r="I225" s="146">
        <f t="shared" si="95"/>
        <v>376.71968534844621</v>
      </c>
      <c r="J225" s="141"/>
      <c r="K225" s="161" t="s">
        <v>136</v>
      </c>
      <c r="L225" s="148">
        <v>359.77956788081792</v>
      </c>
      <c r="M225" s="148">
        <v>0</v>
      </c>
      <c r="N225" s="148">
        <v>5.0865176861854398</v>
      </c>
      <c r="O225" s="148">
        <v>11.853599781442842</v>
      </c>
      <c r="P225" s="148">
        <v>0</v>
      </c>
      <c r="Q225" s="148">
        <v>0</v>
      </c>
      <c r="R225" s="149">
        <v>0</v>
      </c>
      <c r="S225" s="150">
        <f t="shared" si="96"/>
        <v>376.71968534844621</v>
      </c>
      <c r="U225" s="207" t="s">
        <v>136</v>
      </c>
      <c r="V225" s="199">
        <v>357.43346134799481</v>
      </c>
      <c r="W225" s="199">
        <v>0</v>
      </c>
      <c r="X225" s="199">
        <v>0</v>
      </c>
      <c r="Y225" s="199">
        <v>0</v>
      </c>
      <c r="Z225" s="199">
        <v>5.0865176861854398</v>
      </c>
      <c r="AA225" s="199">
        <v>0</v>
      </c>
      <c r="AB225" s="199">
        <v>0</v>
      </c>
      <c r="AC225" s="200">
        <v>14.199706314265971</v>
      </c>
      <c r="AD225" s="199">
        <v>2.3461065328231308</v>
      </c>
      <c r="AE225" s="199">
        <v>0</v>
      </c>
      <c r="AF225" s="199">
        <v>0</v>
      </c>
      <c r="AG225" s="199">
        <v>0</v>
      </c>
      <c r="AH225" s="199">
        <v>11.853599781442842</v>
      </c>
      <c r="AI225" s="202">
        <f t="shared" si="97"/>
        <v>376.71968534844626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28.425184461245472</v>
      </c>
      <c r="C226" s="152">
        <v>0</v>
      </c>
      <c r="D226" s="152">
        <v>88.417579132369767</v>
      </c>
      <c r="E226" s="152">
        <v>345.74489531835161</v>
      </c>
      <c r="F226" s="315"/>
      <c r="G226" s="152">
        <v>67.885468861629221</v>
      </c>
      <c r="H226" s="153">
        <v>0</v>
      </c>
      <c r="I226" s="154">
        <f t="shared" si="95"/>
        <v>530.47312777359605</v>
      </c>
      <c r="J226" s="141"/>
      <c r="K226" s="155" t="s">
        <v>21</v>
      </c>
      <c r="L226" s="156">
        <v>28.425184461245472</v>
      </c>
      <c r="M226" s="156">
        <v>0</v>
      </c>
      <c r="N226" s="156">
        <v>88.417579132369767</v>
      </c>
      <c r="O226" s="156">
        <v>345.74489531835161</v>
      </c>
      <c r="P226" s="156">
        <v>0</v>
      </c>
      <c r="Q226" s="156">
        <v>67.885468861629221</v>
      </c>
      <c r="R226" s="157">
        <v>0</v>
      </c>
      <c r="S226" s="158">
        <f t="shared" si="96"/>
        <v>530.47312777359605</v>
      </c>
      <c r="U226" s="203" t="s">
        <v>21</v>
      </c>
      <c r="V226" s="204">
        <v>7.8367295861508586</v>
      </c>
      <c r="W226" s="204">
        <v>20.588454875094612</v>
      </c>
      <c r="X226" s="204">
        <v>67.885468861629221</v>
      </c>
      <c r="Y226" s="204">
        <v>0</v>
      </c>
      <c r="Z226" s="204">
        <v>88.417579132369767</v>
      </c>
      <c r="AA226" s="204">
        <v>336.49315876728576</v>
      </c>
      <c r="AB226" s="204">
        <v>0</v>
      </c>
      <c r="AC226" s="205">
        <v>9.2517365510658216</v>
      </c>
      <c r="AD226" s="204">
        <v>0</v>
      </c>
      <c r="AE226" s="204">
        <v>3.7971737747099454</v>
      </c>
      <c r="AF226" s="204">
        <v>0</v>
      </c>
      <c r="AG226" s="204">
        <v>0</v>
      </c>
      <c r="AH226" s="204">
        <v>5.4545627763558766</v>
      </c>
      <c r="AI226" s="206">
        <f t="shared" si="97"/>
        <v>530.47312777359605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230.84156619523867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230.84156619523867</v>
      </c>
      <c r="J227" s="141"/>
      <c r="K227" s="161" t="s">
        <v>20</v>
      </c>
      <c r="L227" s="148">
        <v>230.84156619523867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230.84156619523867</v>
      </c>
      <c r="U227" s="207" t="s">
        <v>20</v>
      </c>
      <c r="V227" s="199">
        <v>225.40215632598193</v>
      </c>
      <c r="W227" s="199">
        <v>5.4394098692567443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230.84156619523867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0.1752091360474565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95"/>
        <v>0.1752091360474565</v>
      </c>
      <c r="J229" s="141"/>
      <c r="K229" s="161" t="s">
        <v>18</v>
      </c>
      <c r="L229" s="148">
        <v>0.1752091360474565</v>
      </c>
      <c r="M229" s="148">
        <v>0</v>
      </c>
      <c r="N229" s="148">
        <v>0</v>
      </c>
      <c r="O229" s="148">
        <v>0</v>
      </c>
      <c r="P229" s="148">
        <v>0.64538404354144974</v>
      </c>
      <c r="Q229" s="148">
        <v>0</v>
      </c>
      <c r="R229" s="149">
        <v>0</v>
      </c>
      <c r="S229" s="150">
        <f t="shared" si="96"/>
        <v>0.82059317958890621</v>
      </c>
      <c r="U229" s="207" t="s">
        <v>18</v>
      </c>
      <c r="V229" s="199">
        <v>0.1752091360474565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0.64538404354144974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97"/>
        <v>0.82059317958890621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622.19360020018166</v>
      </c>
      <c r="C236" s="187">
        <f t="shared" ref="C236:I236" si="99">SUM(C215:C231)</f>
        <v>0</v>
      </c>
      <c r="D236" s="187">
        <f t="shared" si="99"/>
        <v>93.504096818555212</v>
      </c>
      <c r="E236" s="187">
        <f t="shared" si="99"/>
        <v>358.58282743976656</v>
      </c>
      <c r="F236" s="187">
        <f t="shared" si="99"/>
        <v>0</v>
      </c>
      <c r="G236" s="187">
        <f t="shared" si="99"/>
        <v>67.885468861629221</v>
      </c>
      <c r="H236" s="189">
        <f t="shared" si="99"/>
        <v>0</v>
      </c>
      <c r="I236" s="146">
        <f t="shared" si="99"/>
        <v>1142.1659933201324</v>
      </c>
      <c r="J236" s="141"/>
      <c r="K236" s="188" t="s">
        <v>22</v>
      </c>
      <c r="L236" s="187">
        <f>SUM(L215:L231)</f>
        <v>622.19360020018166</v>
      </c>
      <c r="M236" s="187">
        <f t="shared" ref="M236:S236" si="100">SUM(M215:M231)</f>
        <v>0</v>
      </c>
      <c r="N236" s="187">
        <f t="shared" si="100"/>
        <v>93.504096818555212</v>
      </c>
      <c r="O236" s="187">
        <f t="shared" si="100"/>
        <v>358.58282743976656</v>
      </c>
      <c r="P236" s="187">
        <f t="shared" si="100"/>
        <v>27.071950993637156</v>
      </c>
      <c r="Q236" s="187">
        <f t="shared" si="100"/>
        <v>67.885468861629221</v>
      </c>
      <c r="R236" s="189">
        <f t="shared" si="100"/>
        <v>0</v>
      </c>
      <c r="S236" s="190">
        <f t="shared" si="100"/>
        <v>1169.23794431377</v>
      </c>
      <c r="T236" s="133" t="str">
        <f>IF(ABS(S236-AI236)&gt;0.01,S236-AI236,"")</f>
        <v/>
      </c>
      <c r="U236" s="216" t="s">
        <v>59</v>
      </c>
      <c r="V236" s="217">
        <f>SUM(V215:V231)</f>
        <v>593.81962892300726</v>
      </c>
      <c r="W236" s="217">
        <f t="shared" ref="W236:AH236" si="101">SUM(W215:W231)</f>
        <v>26.027864744351355</v>
      </c>
      <c r="X236" s="217">
        <f t="shared" si="101"/>
        <v>67.885468861629221</v>
      </c>
      <c r="Y236" s="217">
        <f t="shared" si="101"/>
        <v>0</v>
      </c>
      <c r="Z236" s="217">
        <f t="shared" si="101"/>
        <v>93.504096818555212</v>
      </c>
      <c r="AA236" s="217">
        <f t="shared" si="101"/>
        <v>336.49315876728576</v>
      </c>
      <c r="AB236" s="217">
        <f t="shared" si="101"/>
        <v>27.071950993637156</v>
      </c>
      <c r="AC236" s="217">
        <f t="shared" si="101"/>
        <v>24.435775205303877</v>
      </c>
      <c r="AD236" s="218">
        <f t="shared" si="101"/>
        <v>2.3461065328231308</v>
      </c>
      <c r="AE236" s="218">
        <f t="shared" si="101"/>
        <v>3.7971737747099454</v>
      </c>
      <c r="AF236" s="218">
        <f t="shared" si="101"/>
        <v>0</v>
      </c>
      <c r="AG236" s="218">
        <f t="shared" si="101"/>
        <v>0</v>
      </c>
      <c r="AH236" s="218">
        <f t="shared" si="101"/>
        <v>18.292494897770801</v>
      </c>
      <c r="AI236" s="219">
        <f>SUM(V236:AC236)</f>
        <v>1169.2379443137697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0.54474884022027603</v>
      </c>
      <c r="C237" s="125">
        <f t="shared" ref="C237:H237" si="102">IF($I236=0,"-",C236/$I236)</f>
        <v>0</v>
      </c>
      <c r="D237" s="125">
        <f t="shared" si="102"/>
        <v>8.1865593412346838E-2</v>
      </c>
      <c r="E237" s="125">
        <f t="shared" si="102"/>
        <v>0.3139498370087272</v>
      </c>
      <c r="F237" s="125">
        <f t="shared" si="102"/>
        <v>0</v>
      </c>
      <c r="G237" s="125">
        <f t="shared" si="102"/>
        <v>5.9435729358650165E-2</v>
      </c>
      <c r="H237" s="126">
        <f t="shared" si="102"/>
        <v>0</v>
      </c>
      <c r="I237" s="127">
        <f>SUM(B237:H237)</f>
        <v>1.0000000000000004</v>
      </c>
      <c r="J237" s="133"/>
      <c r="K237" s="49" t="s">
        <v>108</v>
      </c>
      <c r="L237" s="102">
        <f t="shared" ref="L237:R237" si="103">IF($S236=0,"-",L236/$S236)</f>
        <v>0.53213599783177523</v>
      </c>
      <c r="M237" s="102">
        <f t="shared" si="103"/>
        <v>0</v>
      </c>
      <c r="N237" s="102">
        <f t="shared" si="103"/>
        <v>7.9970118377772209E-2</v>
      </c>
      <c r="O237" s="102">
        <f t="shared" si="103"/>
        <v>0.30668079939042703</v>
      </c>
      <c r="P237" s="102">
        <f t="shared" si="103"/>
        <v>2.3153500213787353E-2</v>
      </c>
      <c r="Q237" s="102">
        <f t="shared" si="103"/>
        <v>5.8059584186238029E-2</v>
      </c>
      <c r="R237" s="103">
        <f t="shared" si="103"/>
        <v>0</v>
      </c>
      <c r="S237" s="104">
        <f>SUM(L237:R237)</f>
        <v>0.99999999999999989</v>
      </c>
      <c r="U237" s="77" t="s">
        <v>108</v>
      </c>
      <c r="V237" s="78">
        <f>+V236/$AI236</f>
        <v>0.50786893447212089</v>
      </c>
      <c r="W237" s="78">
        <f t="shared" ref="W237:AH237" si="104">+W236/$AI236</f>
        <v>2.2260537190851439E-2</v>
      </c>
      <c r="X237" s="78">
        <f t="shared" si="104"/>
        <v>5.8059584186238043E-2</v>
      </c>
      <c r="Y237" s="78">
        <f t="shared" si="104"/>
        <v>0</v>
      </c>
      <c r="Z237" s="78">
        <f t="shared" si="104"/>
        <v>7.9970118377772223E-2</v>
      </c>
      <c r="AA237" s="78">
        <f t="shared" si="104"/>
        <v>0.2877884355393332</v>
      </c>
      <c r="AB237" s="78">
        <f t="shared" si="104"/>
        <v>2.3153500213787356E-2</v>
      </c>
      <c r="AC237" s="78">
        <f t="shared" si="104"/>
        <v>2.0898890019896959E-2</v>
      </c>
      <c r="AD237" s="78">
        <f t="shared" si="104"/>
        <v>2.0065261688031084E-3</v>
      </c>
      <c r="AE237" s="78">
        <f t="shared" si="104"/>
        <v>3.2475629046904747E-3</v>
      </c>
      <c r="AF237" s="78">
        <f t="shared" si="104"/>
        <v>0</v>
      </c>
      <c r="AG237" s="78">
        <f t="shared" si="104"/>
        <v>0</v>
      </c>
      <c r="AH237" s="78">
        <f t="shared" si="104"/>
        <v>1.5644800946403376E-2</v>
      </c>
      <c r="AI237" s="79">
        <f>SUM(V237:AC237)</f>
        <v>1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0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107.65705112236238</v>
      </c>
      <c r="C245" s="148">
        <v>0</v>
      </c>
      <c r="D245" s="148">
        <v>16.906898752360487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124.56394987472287</v>
      </c>
      <c r="J245" s="141"/>
      <c r="K245" s="161" t="s">
        <v>13</v>
      </c>
      <c r="L245" s="148">
        <v>107.65705112236238</v>
      </c>
      <c r="M245" s="148">
        <v>0</v>
      </c>
      <c r="N245" s="148">
        <v>16.906898752360487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124.56394987472287</v>
      </c>
      <c r="U245" s="207" t="s">
        <v>13</v>
      </c>
      <c r="V245" s="199">
        <v>107.65705112236238</v>
      </c>
      <c r="W245" s="199">
        <v>0</v>
      </c>
      <c r="X245" s="199">
        <v>0</v>
      </c>
      <c r="Y245" s="199">
        <v>0</v>
      </c>
      <c r="Z245" s="199">
        <v>16.906898752360487</v>
      </c>
      <c r="AA245" s="199">
        <v>0</v>
      </c>
      <c r="AB245" s="199">
        <v>0</v>
      </c>
      <c r="AC245" s="200">
        <v>0</v>
      </c>
      <c r="AD245" s="201">
        <v>0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124.56394987472287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2.7907681182275788</v>
      </c>
      <c r="C246" s="152">
        <v>3.5017369518470454E-2</v>
      </c>
      <c r="D246" s="152">
        <v>0.69564290507352133</v>
      </c>
      <c r="E246" s="152">
        <v>2.6259663143544797E-2</v>
      </c>
      <c r="F246" s="315"/>
      <c r="G246" s="152">
        <v>0</v>
      </c>
      <c r="H246" s="153">
        <v>0</v>
      </c>
      <c r="I246" s="154">
        <f t="shared" si="105"/>
        <v>3.5476880559631154</v>
      </c>
      <c r="J246" s="141"/>
      <c r="K246" s="155" t="s">
        <v>12</v>
      </c>
      <c r="L246" s="156">
        <v>2.7907681182275788</v>
      </c>
      <c r="M246" s="156">
        <v>3.5017369518470454E-2</v>
      </c>
      <c r="N246" s="156">
        <v>0.69564290507352133</v>
      </c>
      <c r="O246" s="156">
        <v>2.6259663143544797E-2</v>
      </c>
      <c r="P246" s="156">
        <v>0</v>
      </c>
      <c r="Q246" s="156">
        <v>0</v>
      </c>
      <c r="R246" s="157">
        <v>0</v>
      </c>
      <c r="S246" s="158">
        <f t="shared" si="106"/>
        <v>3.5476880559631154</v>
      </c>
      <c r="U246" s="203" t="s">
        <v>53</v>
      </c>
      <c r="V246" s="204">
        <v>2.7373099277854647</v>
      </c>
      <c r="W246" s="204">
        <v>0</v>
      </c>
      <c r="X246" s="204">
        <v>0</v>
      </c>
      <c r="Y246" s="204">
        <v>3.5017369518470454E-2</v>
      </c>
      <c r="Z246" s="204">
        <v>0.69564290507352133</v>
      </c>
      <c r="AA246" s="204">
        <v>2.2508282694466964E-2</v>
      </c>
      <c r="AB246" s="204">
        <v>0</v>
      </c>
      <c r="AC246" s="205">
        <v>5.7209570891191747E-2</v>
      </c>
      <c r="AD246" s="204">
        <v>5.3458190442113918E-2</v>
      </c>
      <c r="AE246" s="204">
        <v>0</v>
      </c>
      <c r="AF246" s="204">
        <v>0</v>
      </c>
      <c r="AG246" s="204">
        <v>0</v>
      </c>
      <c r="AH246" s="204">
        <v>3.7513804490778317E-3</v>
      </c>
      <c r="AI246" s="206">
        <f t="shared" si="107"/>
        <v>3.5476880559631154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0.8080855053109679</v>
      </c>
      <c r="F247" s="315"/>
      <c r="G247" s="148">
        <v>0</v>
      </c>
      <c r="H247" s="160">
        <v>0</v>
      </c>
      <c r="I247" s="146">
        <f t="shared" si="105"/>
        <v>0.8080855053109679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0.8080855053109679</v>
      </c>
      <c r="P247" s="148">
        <v>149.11699733703682</v>
      </c>
      <c r="Q247" s="148">
        <v>0</v>
      </c>
      <c r="R247" s="149">
        <v>0</v>
      </c>
      <c r="S247" s="150">
        <f t="shared" si="106"/>
        <v>149.92508284234779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5.6565985371767762E-2</v>
      </c>
      <c r="AB247" s="199">
        <v>149.11699733703682</v>
      </c>
      <c r="AC247" s="200">
        <v>0.75151951993920019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0.75151951993920019</v>
      </c>
      <c r="AI247" s="202">
        <f t="shared" si="107"/>
        <v>149.92508284234779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8.9137099152248364E-2</v>
      </c>
      <c r="F248" s="315"/>
      <c r="G248" s="152">
        <v>0</v>
      </c>
      <c r="H248" s="153">
        <v>0</v>
      </c>
      <c r="I248" s="154">
        <f t="shared" si="105"/>
        <v>8.9137099152248364E-2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8.9137099152248364E-2</v>
      </c>
      <c r="P248" s="156">
        <v>35.991649596278961</v>
      </c>
      <c r="Q248" s="156">
        <v>0</v>
      </c>
      <c r="R248" s="157">
        <v>0</v>
      </c>
      <c r="S248" s="158">
        <f t="shared" si="106"/>
        <v>36.080786695431208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8.8245728160725886E-2</v>
      </c>
      <c r="AB248" s="204">
        <v>35.991649596278961</v>
      </c>
      <c r="AC248" s="205">
        <v>8.9137099152248364E-4</v>
      </c>
      <c r="AD248" s="204">
        <v>0</v>
      </c>
      <c r="AE248" s="204">
        <v>0</v>
      </c>
      <c r="AF248" s="204">
        <v>0</v>
      </c>
      <c r="AG248" s="204">
        <v>0</v>
      </c>
      <c r="AH248" s="204">
        <v>8.9137099152248364E-4</v>
      </c>
      <c r="AI248" s="206">
        <f t="shared" si="107"/>
        <v>36.080786695431215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3.5434041890535341E-3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3.5434041890535341E-3</v>
      </c>
      <c r="J249" s="141"/>
      <c r="K249" s="161" t="s">
        <v>55</v>
      </c>
      <c r="L249" s="148">
        <v>0</v>
      </c>
      <c r="M249" s="148">
        <v>0</v>
      </c>
      <c r="N249" s="148">
        <v>3.5434041890535341E-3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3.5434041890535341E-3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3.5434041890535341E-3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3.5434041890535341E-3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5.3513705681281367</v>
      </c>
      <c r="C250" s="152">
        <v>0</v>
      </c>
      <c r="D250" s="152">
        <v>7.588596348675563</v>
      </c>
      <c r="E250" s="152">
        <v>15.010347802229711</v>
      </c>
      <c r="F250" s="315"/>
      <c r="G250" s="152">
        <v>0</v>
      </c>
      <c r="H250" s="153">
        <v>0</v>
      </c>
      <c r="I250" s="154">
        <f t="shared" si="105"/>
        <v>27.950314719033411</v>
      </c>
      <c r="J250" s="141"/>
      <c r="K250" s="155" t="s">
        <v>14</v>
      </c>
      <c r="L250" s="156">
        <v>5.3513705681281367</v>
      </c>
      <c r="M250" s="156">
        <v>0</v>
      </c>
      <c r="N250" s="156">
        <v>7.588596348675563</v>
      </c>
      <c r="O250" s="156">
        <v>15.010347802229711</v>
      </c>
      <c r="P250" s="156">
        <v>2.0853455611601298E-3</v>
      </c>
      <c r="Q250" s="156">
        <v>0</v>
      </c>
      <c r="R250" s="157">
        <v>0</v>
      </c>
      <c r="S250" s="158">
        <f t="shared" si="106"/>
        <v>27.95240006459457</v>
      </c>
      <c r="U250" s="203" t="s">
        <v>14</v>
      </c>
      <c r="V250" s="204">
        <v>5.3513705681281367</v>
      </c>
      <c r="W250" s="204">
        <v>0</v>
      </c>
      <c r="X250" s="204">
        <v>0</v>
      </c>
      <c r="Y250" s="204">
        <v>0</v>
      </c>
      <c r="Z250" s="204">
        <v>7.588596348675563</v>
      </c>
      <c r="AA250" s="204">
        <v>7.5910278570938378E-2</v>
      </c>
      <c r="AB250" s="204">
        <v>2.0853455611601298E-3</v>
      </c>
      <c r="AC250" s="205">
        <v>14.934437523658772</v>
      </c>
      <c r="AD250" s="204">
        <v>0</v>
      </c>
      <c r="AE250" s="204">
        <v>0</v>
      </c>
      <c r="AF250" s="204">
        <v>0</v>
      </c>
      <c r="AG250" s="204">
        <v>0</v>
      </c>
      <c r="AH250" s="204">
        <v>14.934437523658772</v>
      </c>
      <c r="AI250" s="206">
        <f t="shared" si="107"/>
        <v>27.95240006459457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1139.6001595815426</v>
      </c>
      <c r="C251" s="148">
        <v>38.034676077676828</v>
      </c>
      <c r="D251" s="148">
        <v>490.23980574424513</v>
      </c>
      <c r="E251" s="148">
        <v>104.74001098019265</v>
      </c>
      <c r="F251" s="315"/>
      <c r="G251" s="148">
        <v>0</v>
      </c>
      <c r="H251" s="160">
        <v>0</v>
      </c>
      <c r="I251" s="146">
        <f t="shared" si="105"/>
        <v>1772.6146523836571</v>
      </c>
      <c r="J251" s="141"/>
      <c r="K251" s="161" t="s">
        <v>136</v>
      </c>
      <c r="L251" s="148">
        <v>1139.6001595815426</v>
      </c>
      <c r="M251" s="148">
        <v>38.034676077676828</v>
      </c>
      <c r="N251" s="148">
        <v>490.23980574424513</v>
      </c>
      <c r="O251" s="148">
        <v>104.74001098019265</v>
      </c>
      <c r="P251" s="148">
        <v>0.26970154281499154</v>
      </c>
      <c r="Q251" s="148">
        <v>0</v>
      </c>
      <c r="R251" s="149">
        <v>0</v>
      </c>
      <c r="S251" s="150">
        <f t="shared" si="106"/>
        <v>1772.8843539264722</v>
      </c>
      <c r="U251" s="207" t="s">
        <v>136</v>
      </c>
      <c r="V251" s="199">
        <v>1124.4866797451191</v>
      </c>
      <c r="W251" s="199">
        <v>0</v>
      </c>
      <c r="X251" s="199">
        <v>0</v>
      </c>
      <c r="Y251" s="199">
        <v>38.034676077676828</v>
      </c>
      <c r="Z251" s="199">
        <v>490.23980574424513</v>
      </c>
      <c r="AA251" s="199">
        <v>12.200641707115064</v>
      </c>
      <c r="AB251" s="199">
        <v>0.26970154281499154</v>
      </c>
      <c r="AC251" s="200">
        <v>107.65284910950115</v>
      </c>
      <c r="AD251" s="199">
        <v>15.113479836423556</v>
      </c>
      <c r="AE251" s="199">
        <v>37.427081303350583</v>
      </c>
      <c r="AF251" s="199">
        <v>0</v>
      </c>
      <c r="AG251" s="199">
        <v>0</v>
      </c>
      <c r="AH251" s="199">
        <v>55.112287969727006</v>
      </c>
      <c r="AI251" s="202">
        <f t="shared" si="107"/>
        <v>1772.8843539264722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103.53563197376216</v>
      </c>
      <c r="C252" s="152">
        <v>0.94705124366612348</v>
      </c>
      <c r="D252" s="152">
        <v>692.42214946982051</v>
      </c>
      <c r="E252" s="152">
        <v>1262.0954475466331</v>
      </c>
      <c r="F252" s="315"/>
      <c r="G252" s="152">
        <v>250.26981919165632</v>
      </c>
      <c r="H252" s="153">
        <v>64.718472903114076</v>
      </c>
      <c r="I252" s="154">
        <f t="shared" si="105"/>
        <v>2373.9885723286525</v>
      </c>
      <c r="J252" s="141"/>
      <c r="K252" s="155" t="s">
        <v>21</v>
      </c>
      <c r="L252" s="156">
        <v>103.53563197376216</v>
      </c>
      <c r="M252" s="156">
        <v>0.94705124366612348</v>
      </c>
      <c r="N252" s="156">
        <v>692.42214946982051</v>
      </c>
      <c r="O252" s="156">
        <v>1262.0954475466331</v>
      </c>
      <c r="P252" s="156">
        <v>2.5463062422090039</v>
      </c>
      <c r="Q252" s="156">
        <v>250.26981919165632</v>
      </c>
      <c r="R252" s="157">
        <v>64.718472903114076</v>
      </c>
      <c r="S252" s="158">
        <f t="shared" si="106"/>
        <v>2376.5348785708611</v>
      </c>
      <c r="U252" s="203" t="s">
        <v>21</v>
      </c>
      <c r="V252" s="204">
        <v>21.264532657162412</v>
      </c>
      <c r="W252" s="204">
        <v>80.986041256028912</v>
      </c>
      <c r="X252" s="204">
        <v>250.26981919165632</v>
      </c>
      <c r="Y252" s="204">
        <v>0.94705124366612348</v>
      </c>
      <c r="Z252" s="204">
        <v>692.42214946982051</v>
      </c>
      <c r="AA252" s="204">
        <v>1242.3785629262159</v>
      </c>
      <c r="AB252" s="204">
        <v>2.5463062422090039</v>
      </c>
      <c r="AC252" s="205">
        <v>85.72041558410217</v>
      </c>
      <c r="AD252" s="204">
        <v>1.2850580605708537</v>
      </c>
      <c r="AE252" s="204">
        <v>3.0934231705435105</v>
      </c>
      <c r="AF252" s="204">
        <v>64.718472903114076</v>
      </c>
      <c r="AG252" s="204">
        <v>0</v>
      </c>
      <c r="AH252" s="204">
        <v>16.623461449873716</v>
      </c>
      <c r="AI252" s="206">
        <f t="shared" si="107"/>
        <v>2376.5348785708616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94.705366374675151</v>
      </c>
      <c r="C253" s="148">
        <v>0</v>
      </c>
      <c r="D253" s="148">
        <v>1.3772776617434259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96.082644036418571</v>
      </c>
      <c r="J253" s="141"/>
      <c r="K253" s="161" t="s">
        <v>20</v>
      </c>
      <c r="L253" s="148">
        <v>94.705366374675151</v>
      </c>
      <c r="M253" s="148">
        <v>0</v>
      </c>
      <c r="N253" s="148">
        <v>1.3772776617434259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96.082644036418571</v>
      </c>
      <c r="U253" s="207" t="s">
        <v>20</v>
      </c>
      <c r="V253" s="199">
        <v>94.665354610350462</v>
      </c>
      <c r="W253" s="199">
        <v>0</v>
      </c>
      <c r="X253" s="199">
        <v>0</v>
      </c>
      <c r="Y253" s="199">
        <v>0</v>
      </c>
      <c r="Z253" s="199">
        <v>1.3772776617434259</v>
      </c>
      <c r="AA253" s="199">
        <v>0</v>
      </c>
      <c r="AB253" s="199">
        <v>0</v>
      </c>
      <c r="AC253" s="200">
        <v>4.0011764324685686E-2</v>
      </c>
      <c r="AD253" s="199">
        <v>4.0011764324685686E-2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107"/>
        <v>96.082644036418571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</v>
      </c>
      <c r="J254" s="141"/>
      <c r="K254" s="155" t="s">
        <v>56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3" t="s">
        <v>56</v>
      </c>
      <c r="V254" s="204">
        <v>0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24.226803767378492</v>
      </c>
      <c r="C255" s="148">
        <v>0</v>
      </c>
      <c r="D255" s="148">
        <v>0</v>
      </c>
      <c r="E255" s="148">
        <v>0.62120009659944864</v>
      </c>
      <c r="F255" s="315"/>
      <c r="G255" s="148">
        <v>0</v>
      </c>
      <c r="H255" s="160">
        <v>0</v>
      </c>
      <c r="I255" s="146">
        <f t="shared" si="105"/>
        <v>24.84800386397794</v>
      </c>
      <c r="J255" s="141"/>
      <c r="K255" s="161" t="s">
        <v>18</v>
      </c>
      <c r="L255" s="148">
        <v>24.226803767378492</v>
      </c>
      <c r="M255" s="148">
        <v>0</v>
      </c>
      <c r="N255" s="148">
        <v>0</v>
      </c>
      <c r="O255" s="148">
        <v>0.62120009659944864</v>
      </c>
      <c r="P255" s="148">
        <v>9.0557360200443338</v>
      </c>
      <c r="Q255" s="148">
        <v>0</v>
      </c>
      <c r="R255" s="149">
        <v>0</v>
      </c>
      <c r="S255" s="150">
        <f t="shared" si="106"/>
        <v>33.903739884022272</v>
      </c>
      <c r="U255" s="207" t="s">
        <v>18</v>
      </c>
      <c r="V255" s="199">
        <v>24.102563748058603</v>
      </c>
      <c r="W255" s="199">
        <v>0</v>
      </c>
      <c r="X255" s="199">
        <v>0</v>
      </c>
      <c r="Y255" s="199">
        <v>0</v>
      </c>
      <c r="Z255" s="199">
        <v>0</v>
      </c>
      <c r="AA255" s="199">
        <v>0</v>
      </c>
      <c r="AB255" s="199">
        <v>9.0557360200443338</v>
      </c>
      <c r="AC255" s="200">
        <v>0.74544011591933823</v>
      </c>
      <c r="AD255" s="199">
        <v>0.12424001931988972</v>
      </c>
      <c r="AE255" s="199">
        <v>0</v>
      </c>
      <c r="AF255" s="199">
        <v>0</v>
      </c>
      <c r="AG255" s="199">
        <v>0</v>
      </c>
      <c r="AH255" s="199">
        <v>0.62120009659944864</v>
      </c>
      <c r="AI255" s="202">
        <f t="shared" si="107"/>
        <v>33.903739884022272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3.0545242420602543E-2</v>
      </c>
      <c r="C256" s="152">
        <v>0</v>
      </c>
      <c r="D256" s="152">
        <v>7.6363106051506357E-3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3.8181553025753177E-2</v>
      </c>
      <c r="J256" s="141"/>
      <c r="K256" s="155" t="s">
        <v>17</v>
      </c>
      <c r="L256" s="156">
        <v>3.0545242420602543E-2</v>
      </c>
      <c r="M256" s="156">
        <v>0</v>
      </c>
      <c r="N256" s="156">
        <v>7.6363106051506357E-3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3.8181553025753177E-2</v>
      </c>
      <c r="U256" s="203" t="s">
        <v>57</v>
      </c>
      <c r="V256" s="204">
        <v>3.0545242420602543E-2</v>
      </c>
      <c r="W256" s="204">
        <v>0</v>
      </c>
      <c r="X256" s="204">
        <v>0</v>
      </c>
      <c r="Y256" s="204">
        <v>0</v>
      </c>
      <c r="Z256" s="204">
        <v>7.6363106051506357E-3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3.8181553025753177E-2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2.5944803021737015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2.5944803021737015</v>
      </c>
      <c r="J257" s="141"/>
      <c r="K257" s="163" t="s">
        <v>60</v>
      </c>
      <c r="L257" s="148">
        <v>2.5944803021737015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2.5944803021737015</v>
      </c>
      <c r="U257" s="208" t="s">
        <v>58</v>
      </c>
      <c r="V257" s="199">
        <v>2.5944803021737015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2.5944803021737015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2.5944803021737015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2.5944803021737015</v>
      </c>
      <c r="J258" s="141"/>
      <c r="K258" s="168" t="s">
        <v>19</v>
      </c>
      <c r="L258" s="169">
        <v>2.5944803021737015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2.5944803021737015</v>
      </c>
      <c r="U258" s="209" t="s">
        <v>62</v>
      </c>
      <c r="V258" s="210">
        <v>2.5944803021737015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2.5944803021737015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1480.4921770506705</v>
      </c>
      <c r="C262" s="187">
        <f t="shared" ref="C262:I262" si="109">SUM(C241:C257)</f>
        <v>39.016744690861422</v>
      </c>
      <c r="D262" s="187">
        <f t="shared" si="109"/>
        <v>1209.2415505967128</v>
      </c>
      <c r="E262" s="187">
        <f t="shared" si="109"/>
        <v>1383.3904886932617</v>
      </c>
      <c r="F262" s="187">
        <f t="shared" si="109"/>
        <v>0</v>
      </c>
      <c r="G262" s="187">
        <f t="shared" si="109"/>
        <v>250.26981919165632</v>
      </c>
      <c r="H262" s="189">
        <f t="shared" si="109"/>
        <v>64.718472903114076</v>
      </c>
      <c r="I262" s="146">
        <f t="shared" si="109"/>
        <v>4427.1292531262779</v>
      </c>
      <c r="J262" s="141"/>
      <c r="K262" s="188" t="s">
        <v>22</v>
      </c>
      <c r="L262" s="187">
        <f>SUM(L241:L257)</f>
        <v>1480.4921770506705</v>
      </c>
      <c r="M262" s="187">
        <f t="shared" ref="M262:S262" si="110">SUM(M241:M257)</f>
        <v>39.016744690861422</v>
      </c>
      <c r="N262" s="187">
        <f t="shared" si="110"/>
        <v>1209.2415505967128</v>
      </c>
      <c r="O262" s="187">
        <f t="shared" si="110"/>
        <v>1383.3904886932617</v>
      </c>
      <c r="P262" s="187">
        <f t="shared" si="110"/>
        <v>196.98247608394527</v>
      </c>
      <c r="Q262" s="187">
        <f t="shared" si="110"/>
        <v>250.26981919165632</v>
      </c>
      <c r="R262" s="189">
        <f t="shared" si="110"/>
        <v>64.718472903114076</v>
      </c>
      <c r="S262" s="190">
        <f t="shared" si="110"/>
        <v>4624.1117292102226</v>
      </c>
      <c r="T262" s="133" t="str">
        <f>IF(ABS(S262-AI262)&gt;0.01,S262-AI262,"")</f>
        <v/>
      </c>
      <c r="U262" s="216" t="s">
        <v>59</v>
      </c>
      <c r="V262" s="217">
        <f>SUM(V241:V257)</f>
        <v>1382.889887923561</v>
      </c>
      <c r="W262" s="217">
        <f t="shared" ref="W262:AH262" si="111">SUM(W241:W257)</f>
        <v>80.986041256028912</v>
      </c>
      <c r="X262" s="217">
        <f t="shared" si="111"/>
        <v>250.26981919165632</v>
      </c>
      <c r="Y262" s="217">
        <f t="shared" si="111"/>
        <v>39.016744690861422</v>
      </c>
      <c r="Z262" s="217">
        <f t="shared" si="111"/>
        <v>1209.2415505967128</v>
      </c>
      <c r="AA262" s="217">
        <f t="shared" si="111"/>
        <v>1254.8224349081288</v>
      </c>
      <c r="AB262" s="217">
        <f t="shared" si="111"/>
        <v>196.98247608394527</v>
      </c>
      <c r="AC262" s="217">
        <f t="shared" si="111"/>
        <v>209.90277455932801</v>
      </c>
      <c r="AD262" s="218">
        <f t="shared" si="111"/>
        <v>16.616247871081097</v>
      </c>
      <c r="AE262" s="218">
        <f t="shared" si="111"/>
        <v>40.520504473894093</v>
      </c>
      <c r="AF262" s="218">
        <f t="shared" si="111"/>
        <v>64.718472903114076</v>
      </c>
      <c r="AG262" s="218">
        <f t="shared" si="111"/>
        <v>0</v>
      </c>
      <c r="AH262" s="218">
        <f t="shared" si="111"/>
        <v>88.047549311238754</v>
      </c>
      <c r="AI262" s="219">
        <f>SUM(V262:AC262)</f>
        <v>4624.1117292102226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0.33441358776801033</v>
      </c>
      <c r="C263" s="125">
        <f t="shared" ref="C263:H263" si="112">IF($I262=0,"-",C262/$I262)</f>
        <v>8.8131026812260371E-3</v>
      </c>
      <c r="D263" s="125">
        <f t="shared" si="112"/>
        <v>0.27314349355009016</v>
      </c>
      <c r="E263" s="125">
        <f t="shared" si="112"/>
        <v>0.31248025743010815</v>
      </c>
      <c r="F263" s="125">
        <f t="shared" si="112"/>
        <v>0</v>
      </c>
      <c r="G263" s="125">
        <f t="shared" si="112"/>
        <v>5.6530949263549256E-2</v>
      </c>
      <c r="H263" s="126">
        <f t="shared" si="112"/>
        <v>1.4618609307015881E-2</v>
      </c>
      <c r="I263" s="127">
        <f>SUM(B263:H263)</f>
        <v>0.99999999999999989</v>
      </c>
      <c r="J263" s="133"/>
      <c r="K263" s="49" t="s">
        <v>108</v>
      </c>
      <c r="L263" s="102">
        <f t="shared" ref="L263:R263" si="113">IF($S262=0,"-",L262/$S262)</f>
        <v>0.32016790764342795</v>
      </c>
      <c r="M263" s="102">
        <f t="shared" si="113"/>
        <v>8.4376734334499544E-3</v>
      </c>
      <c r="N263" s="102">
        <f t="shared" si="113"/>
        <v>0.26150785738112903</v>
      </c>
      <c r="O263" s="102">
        <f t="shared" si="113"/>
        <v>0.29916891496251508</v>
      </c>
      <c r="P263" s="102">
        <f t="shared" si="113"/>
        <v>4.2598987139436828E-2</v>
      </c>
      <c r="Q263" s="102">
        <f t="shared" si="113"/>
        <v>5.4122788082891171E-2</v>
      </c>
      <c r="R263" s="103">
        <f t="shared" si="113"/>
        <v>1.3995871357149862E-2</v>
      </c>
      <c r="S263" s="104">
        <f>SUM(L263:R263)</f>
        <v>0.99999999999999989</v>
      </c>
      <c r="U263" s="77" t="s">
        <v>108</v>
      </c>
      <c r="V263" s="78">
        <f>+V262/$AI262</f>
        <v>0.29906065616622812</v>
      </c>
      <c r="W263" s="78">
        <f t="shared" ref="W263:AH263" si="114">+W262/$AI262</f>
        <v>1.751385909307623E-2</v>
      </c>
      <c r="X263" s="78">
        <f t="shared" si="114"/>
        <v>5.4122788082891171E-2</v>
      </c>
      <c r="Y263" s="78">
        <f t="shared" si="114"/>
        <v>8.4376734334499544E-3</v>
      </c>
      <c r="Z263" s="78">
        <f t="shared" si="114"/>
        <v>0.26150785738112903</v>
      </c>
      <c r="AA263" s="78">
        <f t="shared" si="114"/>
        <v>0.27136507688200839</v>
      </c>
      <c r="AB263" s="78">
        <f t="shared" si="114"/>
        <v>4.2598987139436828E-2</v>
      </c>
      <c r="AC263" s="78">
        <f t="shared" si="114"/>
        <v>4.5393101821780253E-2</v>
      </c>
      <c r="AD263" s="78">
        <f t="shared" si="114"/>
        <v>3.593392384123702E-3</v>
      </c>
      <c r="AE263" s="78">
        <f t="shared" si="114"/>
        <v>8.7628731412194519E-3</v>
      </c>
      <c r="AF263" s="78">
        <f t="shared" si="114"/>
        <v>1.3995871357149862E-2</v>
      </c>
      <c r="AG263" s="78">
        <f t="shared" si="114"/>
        <v>0</v>
      </c>
      <c r="AH263" s="78">
        <f t="shared" si="114"/>
        <v>1.9040964939287242E-2</v>
      </c>
      <c r="AI263" s="79">
        <f>SUM(V263:AC263)</f>
        <v>0.99999999999999989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0.11236150030416736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0.11236150030416736</v>
      </c>
      <c r="J267" s="141"/>
      <c r="K267" s="195" t="s">
        <v>7</v>
      </c>
      <c r="L267" s="144">
        <v>0.11236150030416736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0.11236150030416736</v>
      </c>
      <c r="U267" s="198" t="s">
        <v>7</v>
      </c>
      <c r="V267" s="199">
        <v>0.11236150030416736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0.11236150030416736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0</v>
      </c>
      <c r="C271" s="148">
        <v>0</v>
      </c>
      <c r="D271" s="148">
        <v>0</v>
      </c>
      <c r="E271" s="148">
        <v>17.709268190580545</v>
      </c>
      <c r="F271" s="315"/>
      <c r="G271" s="148">
        <v>0</v>
      </c>
      <c r="H271" s="160">
        <v>0</v>
      </c>
      <c r="I271" s="146">
        <f t="shared" si="115"/>
        <v>17.709268190580545</v>
      </c>
      <c r="J271" s="141"/>
      <c r="K271" s="161" t="s">
        <v>13</v>
      </c>
      <c r="L271" s="148">
        <v>0</v>
      </c>
      <c r="M271" s="148">
        <v>0</v>
      </c>
      <c r="N271" s="148">
        <v>0</v>
      </c>
      <c r="O271" s="148">
        <v>17.709268190580545</v>
      </c>
      <c r="P271" s="148">
        <v>0</v>
      </c>
      <c r="Q271" s="148">
        <v>0</v>
      </c>
      <c r="R271" s="149">
        <v>0</v>
      </c>
      <c r="S271" s="150">
        <f t="shared" si="116"/>
        <v>17.709268190580545</v>
      </c>
      <c r="U271" s="207" t="s">
        <v>13</v>
      </c>
      <c r="V271" s="199">
        <v>0</v>
      </c>
      <c r="W271" s="199">
        <v>0</v>
      </c>
      <c r="X271" s="199">
        <v>0</v>
      </c>
      <c r="Y271" s="199">
        <v>0</v>
      </c>
      <c r="Z271" s="199">
        <v>0</v>
      </c>
      <c r="AA271" s="199">
        <v>17.709268190580545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17.709268190580545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6.5521158705967979</v>
      </c>
      <c r="C272" s="152">
        <v>0.17434784752736265</v>
      </c>
      <c r="D272" s="152">
        <v>4.4374379592143534</v>
      </c>
      <c r="E272" s="152">
        <v>2.5350519597419203</v>
      </c>
      <c r="F272" s="315"/>
      <c r="G272" s="152">
        <v>0</v>
      </c>
      <c r="H272" s="153">
        <v>0</v>
      </c>
      <c r="I272" s="154">
        <f t="shared" si="115"/>
        <v>13.698953637080436</v>
      </c>
      <c r="J272" s="141"/>
      <c r="K272" s="155" t="s">
        <v>12</v>
      </c>
      <c r="L272" s="156">
        <v>6.5521158705967979</v>
      </c>
      <c r="M272" s="156">
        <v>0.17434784752736265</v>
      </c>
      <c r="N272" s="156">
        <v>4.4374379592143534</v>
      </c>
      <c r="O272" s="156">
        <v>2.5350519597419203</v>
      </c>
      <c r="P272" s="156">
        <v>0</v>
      </c>
      <c r="Q272" s="156">
        <v>0</v>
      </c>
      <c r="R272" s="157">
        <v>0</v>
      </c>
      <c r="S272" s="158">
        <f t="shared" si="116"/>
        <v>13.698953637080436</v>
      </c>
      <c r="U272" s="203" t="s">
        <v>53</v>
      </c>
      <c r="V272" s="204">
        <v>6.3146549532077572</v>
      </c>
      <c r="W272" s="204">
        <v>0</v>
      </c>
      <c r="X272" s="204">
        <v>0</v>
      </c>
      <c r="Y272" s="204">
        <v>0.17434784752736265</v>
      </c>
      <c r="Z272" s="204">
        <v>3.34180513880484</v>
      </c>
      <c r="AA272" s="204">
        <v>2.5350519597419203</v>
      </c>
      <c r="AB272" s="204">
        <v>0</v>
      </c>
      <c r="AC272" s="205">
        <v>1.3330937377985541</v>
      </c>
      <c r="AD272" s="204">
        <v>0.23746091738904077</v>
      </c>
      <c r="AE272" s="204">
        <v>0</v>
      </c>
      <c r="AF272" s="204">
        <v>0</v>
      </c>
      <c r="AG272" s="204">
        <v>1.0956328204095134</v>
      </c>
      <c r="AH272" s="204">
        <v>0</v>
      </c>
      <c r="AI272" s="206">
        <f t="shared" si="117"/>
        <v>13.698953637080436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23.265282212143891</v>
      </c>
      <c r="F273" s="315"/>
      <c r="G273" s="148">
        <v>0</v>
      </c>
      <c r="H273" s="160">
        <v>0</v>
      </c>
      <c r="I273" s="146">
        <f t="shared" si="115"/>
        <v>23.265282212143891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23.265282212143891</v>
      </c>
      <c r="P273" s="148">
        <v>528.19619131052627</v>
      </c>
      <c r="Q273" s="148">
        <v>0</v>
      </c>
      <c r="R273" s="149">
        <v>0</v>
      </c>
      <c r="S273" s="150">
        <f t="shared" si="116"/>
        <v>551.46147352267019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3.4897923318215835</v>
      </c>
      <c r="AB273" s="199">
        <v>528.19619131052627</v>
      </c>
      <c r="AC273" s="200">
        <v>19.775489880322308</v>
      </c>
      <c r="AD273" s="199">
        <v>0</v>
      </c>
      <c r="AE273" s="199">
        <v>0</v>
      </c>
      <c r="AF273" s="199">
        <v>0</v>
      </c>
      <c r="AG273" s="199">
        <v>0</v>
      </c>
      <c r="AH273" s="199">
        <v>19.775489880322308</v>
      </c>
      <c r="AI273" s="202">
        <f t="shared" si="117"/>
        <v>551.46147352267019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3.04281370249731E-3</v>
      </c>
      <c r="F274" s="315"/>
      <c r="G274" s="152">
        <v>0</v>
      </c>
      <c r="H274" s="153">
        <v>0</v>
      </c>
      <c r="I274" s="154">
        <f t="shared" si="115"/>
        <v>3.04281370249731E-3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3.04281370249731E-3</v>
      </c>
      <c r="P274" s="156">
        <v>0.17135973685278835</v>
      </c>
      <c r="Q274" s="156">
        <v>0</v>
      </c>
      <c r="R274" s="157">
        <v>0</v>
      </c>
      <c r="S274" s="158">
        <f t="shared" si="116"/>
        <v>0.17440255055528567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0.17135973685278835</v>
      </c>
      <c r="AC274" s="205">
        <v>3.04281370249731E-3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3.04281370249731E-3</v>
      </c>
      <c r="AI274" s="206">
        <f t="shared" si="117"/>
        <v>0.17440255055528567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</v>
      </c>
      <c r="C276" s="152">
        <v>0</v>
      </c>
      <c r="D276" s="152">
        <v>14.303605379797579</v>
      </c>
      <c r="E276" s="152">
        <v>1.2945837752295046</v>
      </c>
      <c r="F276" s="315"/>
      <c r="G276" s="152">
        <v>0</v>
      </c>
      <c r="H276" s="153">
        <v>0</v>
      </c>
      <c r="I276" s="154">
        <f t="shared" si="115"/>
        <v>15.598189155027084</v>
      </c>
      <c r="J276" s="141"/>
      <c r="K276" s="155" t="s">
        <v>14</v>
      </c>
      <c r="L276" s="156">
        <v>0</v>
      </c>
      <c r="M276" s="156">
        <v>0</v>
      </c>
      <c r="N276" s="156">
        <v>14.303605379797579</v>
      </c>
      <c r="O276" s="156">
        <v>1.2945837752295046</v>
      </c>
      <c r="P276" s="156">
        <v>0</v>
      </c>
      <c r="Q276" s="156">
        <v>0</v>
      </c>
      <c r="R276" s="157">
        <v>0</v>
      </c>
      <c r="S276" s="158">
        <f t="shared" si="116"/>
        <v>15.598189155027084</v>
      </c>
      <c r="U276" s="203" t="s">
        <v>14</v>
      </c>
      <c r="V276" s="204">
        <v>0</v>
      </c>
      <c r="W276" s="204">
        <v>0</v>
      </c>
      <c r="X276" s="204">
        <v>0</v>
      </c>
      <c r="Y276" s="204">
        <v>0</v>
      </c>
      <c r="Z276" s="204">
        <v>14.303605379797579</v>
      </c>
      <c r="AA276" s="204">
        <v>0</v>
      </c>
      <c r="AB276" s="204">
        <v>0</v>
      </c>
      <c r="AC276" s="205">
        <v>1.2945837752295046</v>
      </c>
      <c r="AD276" s="204">
        <v>0</v>
      </c>
      <c r="AE276" s="204">
        <v>0</v>
      </c>
      <c r="AF276" s="204">
        <v>0</v>
      </c>
      <c r="AG276" s="204">
        <v>0</v>
      </c>
      <c r="AH276" s="204">
        <v>1.2945837752295046</v>
      </c>
      <c r="AI276" s="206">
        <f t="shared" si="117"/>
        <v>15.598189155027084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61.060434436160897</v>
      </c>
      <c r="C277" s="148">
        <v>2141.5990194895085</v>
      </c>
      <c r="D277" s="148">
        <v>131.64152486245786</v>
      </c>
      <c r="E277" s="148">
        <v>164.17268955408073</v>
      </c>
      <c r="F277" s="315"/>
      <c r="G277" s="148">
        <v>0</v>
      </c>
      <c r="H277" s="160">
        <v>0</v>
      </c>
      <c r="I277" s="146">
        <f t="shared" si="115"/>
        <v>2498.4736683422079</v>
      </c>
      <c r="J277" s="141"/>
      <c r="K277" s="161" t="s">
        <v>136</v>
      </c>
      <c r="L277" s="148">
        <v>61.060434436160897</v>
      </c>
      <c r="M277" s="148">
        <v>2141.5990194895085</v>
      </c>
      <c r="N277" s="148">
        <v>131.64152486245786</v>
      </c>
      <c r="O277" s="148">
        <v>164.17268955408073</v>
      </c>
      <c r="P277" s="148">
        <v>0</v>
      </c>
      <c r="Q277" s="148">
        <v>0</v>
      </c>
      <c r="R277" s="149">
        <v>0</v>
      </c>
      <c r="S277" s="150">
        <f t="shared" si="116"/>
        <v>2498.4736683422079</v>
      </c>
      <c r="U277" s="207" t="s">
        <v>136</v>
      </c>
      <c r="V277" s="199">
        <v>61.060434436160897</v>
      </c>
      <c r="W277" s="199">
        <v>0</v>
      </c>
      <c r="X277" s="199">
        <v>0</v>
      </c>
      <c r="Y277" s="199">
        <v>2141.5990194895085</v>
      </c>
      <c r="Z277" s="199">
        <v>0</v>
      </c>
      <c r="AA277" s="199">
        <v>0</v>
      </c>
      <c r="AB277" s="199">
        <v>0</v>
      </c>
      <c r="AC277" s="200">
        <v>295.81421441653862</v>
      </c>
      <c r="AD277" s="199">
        <v>0</v>
      </c>
      <c r="AE277" s="199">
        <v>0</v>
      </c>
      <c r="AF277" s="199">
        <v>0</v>
      </c>
      <c r="AG277" s="199">
        <v>131.64152486245786</v>
      </c>
      <c r="AH277" s="199">
        <v>164.17268955408073</v>
      </c>
      <c r="AI277" s="202">
        <f t="shared" si="117"/>
        <v>2498.4736683422079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14.223545243963997</v>
      </c>
      <c r="C278" s="152">
        <v>0.4940309365820405</v>
      </c>
      <c r="D278" s="152">
        <v>259.34327662963244</v>
      </c>
      <c r="E278" s="152">
        <v>881.98851911327563</v>
      </c>
      <c r="F278" s="315"/>
      <c r="G278" s="152">
        <v>14.309779517025381</v>
      </c>
      <c r="H278" s="153">
        <v>0</v>
      </c>
      <c r="I278" s="154">
        <f t="shared" si="115"/>
        <v>1170.3591514404795</v>
      </c>
      <c r="J278" s="141"/>
      <c r="K278" s="155" t="s">
        <v>21</v>
      </c>
      <c r="L278" s="156">
        <v>14.223545243963997</v>
      </c>
      <c r="M278" s="156">
        <v>0.4940309365820405</v>
      </c>
      <c r="N278" s="156">
        <v>259.34327662963244</v>
      </c>
      <c r="O278" s="156">
        <v>881.98851911327563</v>
      </c>
      <c r="P278" s="156">
        <v>0</v>
      </c>
      <c r="Q278" s="156">
        <v>14.309779517025381</v>
      </c>
      <c r="R278" s="157">
        <v>0</v>
      </c>
      <c r="S278" s="158">
        <f t="shared" si="116"/>
        <v>1170.3591514404795</v>
      </c>
      <c r="U278" s="203" t="s">
        <v>21</v>
      </c>
      <c r="V278" s="204">
        <v>7.7935916137972718</v>
      </c>
      <c r="W278" s="204">
        <v>6.4299536301667244</v>
      </c>
      <c r="X278" s="204">
        <v>14.309779517025381</v>
      </c>
      <c r="Y278" s="204">
        <v>0.4940309365820405</v>
      </c>
      <c r="Z278" s="204">
        <v>259.34327662963244</v>
      </c>
      <c r="AA278" s="204">
        <v>881.83536634585789</v>
      </c>
      <c r="AB278" s="204">
        <v>0</v>
      </c>
      <c r="AC278" s="205">
        <v>0.15315276741769673</v>
      </c>
      <c r="AD278" s="204">
        <v>0</v>
      </c>
      <c r="AE278" s="204">
        <v>0</v>
      </c>
      <c r="AF278" s="204">
        <v>0</v>
      </c>
      <c r="AG278" s="204">
        <v>0</v>
      </c>
      <c r="AH278" s="204">
        <v>0.15315276741769673</v>
      </c>
      <c r="AI278" s="206">
        <f t="shared" si="117"/>
        <v>1170.3591514404793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6.3398549003059061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6.3398549003059061</v>
      </c>
      <c r="J279" s="141"/>
      <c r="K279" s="161" t="s">
        <v>20</v>
      </c>
      <c r="L279" s="148">
        <v>6.3398549003059061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6.3398549003059061</v>
      </c>
      <c r="U279" s="207" t="s">
        <v>20</v>
      </c>
      <c r="V279" s="199">
        <v>6.3398549003059061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6.3398549003059061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2.5136771780880074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115"/>
        <v>2.5136771780880074</v>
      </c>
      <c r="J281" s="141"/>
      <c r="K281" s="161" t="s">
        <v>18</v>
      </c>
      <c r="L281" s="148">
        <v>2.5136771780880074</v>
      </c>
      <c r="M281" s="148">
        <v>0</v>
      </c>
      <c r="N281" s="148">
        <v>0</v>
      </c>
      <c r="O281" s="148">
        <v>0</v>
      </c>
      <c r="P281" s="148">
        <v>31.068331609367693</v>
      </c>
      <c r="Q281" s="148">
        <v>0</v>
      </c>
      <c r="R281" s="149">
        <v>0</v>
      </c>
      <c r="S281" s="150">
        <f t="shared" si="116"/>
        <v>33.582008787455699</v>
      </c>
      <c r="U281" s="207" t="s">
        <v>18</v>
      </c>
      <c r="V281" s="199">
        <v>2.5136771780880074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31.068331609367693</v>
      </c>
      <c r="AC281" s="200">
        <v>0</v>
      </c>
      <c r="AD281" s="199">
        <v>0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117"/>
        <v>33.582008787455699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90.801989129419766</v>
      </c>
      <c r="C288" s="187">
        <f t="shared" ref="C288:I288" si="119">SUM(C267:C283)</f>
        <v>2142.2673982736178</v>
      </c>
      <c r="D288" s="187">
        <f t="shared" si="119"/>
        <v>409.72584483110222</v>
      </c>
      <c r="E288" s="187">
        <f t="shared" si="119"/>
        <v>1090.9684376187547</v>
      </c>
      <c r="F288" s="187">
        <f t="shared" si="119"/>
        <v>0</v>
      </c>
      <c r="G288" s="187">
        <f t="shared" si="119"/>
        <v>14.309779517025381</v>
      </c>
      <c r="H288" s="189">
        <f t="shared" si="119"/>
        <v>0</v>
      </c>
      <c r="I288" s="146">
        <f t="shared" si="119"/>
        <v>3748.0734493699201</v>
      </c>
      <c r="J288" s="141"/>
      <c r="K288" s="188" t="s">
        <v>22</v>
      </c>
      <c r="L288" s="187">
        <f>SUM(L267:L283)</f>
        <v>90.801989129419766</v>
      </c>
      <c r="M288" s="187">
        <f t="shared" ref="M288:S288" si="120">SUM(M267:M283)</f>
        <v>2142.2673982736178</v>
      </c>
      <c r="N288" s="187">
        <f t="shared" si="120"/>
        <v>409.72584483110222</v>
      </c>
      <c r="O288" s="187">
        <f t="shared" si="120"/>
        <v>1090.9684376187547</v>
      </c>
      <c r="P288" s="187">
        <f t="shared" si="120"/>
        <v>559.43588265674668</v>
      </c>
      <c r="Q288" s="187">
        <f t="shared" si="120"/>
        <v>14.309779517025381</v>
      </c>
      <c r="R288" s="189">
        <f t="shared" si="120"/>
        <v>0</v>
      </c>
      <c r="S288" s="190">
        <f t="shared" si="120"/>
        <v>4307.5093320266669</v>
      </c>
      <c r="T288" s="133" t="str">
        <f>IF(ABS(S288-AI288)&gt;0.01,S288-AI288,"")</f>
        <v/>
      </c>
      <c r="U288" s="216" t="s">
        <v>59</v>
      </c>
      <c r="V288" s="217">
        <f>SUM(V267:V283)</f>
        <v>84.134574581864015</v>
      </c>
      <c r="W288" s="217">
        <f t="shared" ref="W288:AH288" si="121">SUM(W267:W283)</f>
        <v>6.4299536301667244</v>
      </c>
      <c r="X288" s="217">
        <f t="shared" si="121"/>
        <v>14.309779517025381</v>
      </c>
      <c r="Y288" s="217">
        <f t="shared" si="121"/>
        <v>2142.2673982736178</v>
      </c>
      <c r="Z288" s="217">
        <f t="shared" si="121"/>
        <v>276.98868714823487</v>
      </c>
      <c r="AA288" s="217">
        <f t="shared" si="121"/>
        <v>905.56947882800193</v>
      </c>
      <c r="AB288" s="217">
        <f t="shared" si="121"/>
        <v>559.43588265674668</v>
      </c>
      <c r="AC288" s="217">
        <f t="shared" si="121"/>
        <v>318.37357739100918</v>
      </c>
      <c r="AD288" s="218">
        <f t="shared" si="121"/>
        <v>0.23746091738904077</v>
      </c>
      <c r="AE288" s="218">
        <f t="shared" si="121"/>
        <v>0</v>
      </c>
      <c r="AF288" s="218">
        <f t="shared" si="121"/>
        <v>0</v>
      </c>
      <c r="AG288" s="218">
        <f t="shared" si="121"/>
        <v>132.73715768286738</v>
      </c>
      <c r="AH288" s="218">
        <f t="shared" si="121"/>
        <v>185.39895879075274</v>
      </c>
      <c r="AI288" s="219">
        <f>SUM(V288:AC288)</f>
        <v>4307.5093320266669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2.4226309957902314E-2</v>
      </c>
      <c r="C289" s="125">
        <f t="shared" ref="C289:H289" si="122">IF($I288=0,"-",C288/$I288)</f>
        <v>0.57156494588806672</v>
      </c>
      <c r="D289" s="125">
        <f t="shared" si="122"/>
        <v>0.10931638623570204</v>
      </c>
      <c r="E289" s="125">
        <f t="shared" si="122"/>
        <v>0.29107445527839237</v>
      </c>
      <c r="F289" s="125">
        <f t="shared" si="122"/>
        <v>0</v>
      </c>
      <c r="G289" s="125">
        <f t="shared" si="122"/>
        <v>3.8179026399365159E-3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2.1079928592214511E-2</v>
      </c>
      <c r="M289" s="102">
        <f t="shared" si="123"/>
        <v>0.49733319956980548</v>
      </c>
      <c r="N289" s="102">
        <f t="shared" si="123"/>
        <v>9.5118968584643263E-2</v>
      </c>
      <c r="O289" s="102">
        <f t="shared" si="123"/>
        <v>0.25327128823780359</v>
      </c>
      <c r="P289" s="102">
        <f t="shared" si="123"/>
        <v>0.12987456080415133</v>
      </c>
      <c r="Q289" s="102">
        <f t="shared" si="123"/>
        <v>3.3220542113817507E-3</v>
      </c>
      <c r="R289" s="103">
        <f t="shared" si="123"/>
        <v>0</v>
      </c>
      <c r="S289" s="104">
        <f>SUM(L289:R289)</f>
        <v>1</v>
      </c>
      <c r="U289" s="77" t="s">
        <v>108</v>
      </c>
      <c r="V289" s="78">
        <f>+V288/$AI288</f>
        <v>1.953207018179088E-2</v>
      </c>
      <c r="W289" s="78">
        <f t="shared" ref="W289:AH289" si="124">+W288/$AI288</f>
        <v>1.4927312129911173E-3</v>
      </c>
      <c r="X289" s="78">
        <f t="shared" si="124"/>
        <v>3.3220542113817507E-3</v>
      </c>
      <c r="Y289" s="78">
        <f t="shared" si="124"/>
        <v>0.49733319956980548</v>
      </c>
      <c r="Z289" s="78">
        <f t="shared" si="124"/>
        <v>6.4303676625562356E-2</v>
      </c>
      <c r="AA289" s="78">
        <f t="shared" si="124"/>
        <v>0.21023041600746456</v>
      </c>
      <c r="AB289" s="78">
        <f t="shared" si="124"/>
        <v>0.12987456080415133</v>
      </c>
      <c r="AC289" s="78">
        <f t="shared" si="124"/>
        <v>7.3911291386852457E-2</v>
      </c>
      <c r="AD289" s="78">
        <f t="shared" si="124"/>
        <v>5.512719743251637E-5</v>
      </c>
      <c r="AE289" s="78">
        <f t="shared" si="124"/>
        <v>0</v>
      </c>
      <c r="AF289" s="78">
        <f t="shared" si="124"/>
        <v>0</v>
      </c>
      <c r="AG289" s="78">
        <f t="shared" si="124"/>
        <v>3.081529195908092E-2</v>
      </c>
      <c r="AH289" s="78">
        <f t="shared" si="124"/>
        <v>4.304087223033902E-2</v>
      </c>
      <c r="AI289" s="79">
        <f>SUM(V289:AC289)</f>
        <v>1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16.824587348232427</v>
      </c>
      <c r="C297" s="148">
        <v>127.16751299142562</v>
      </c>
      <c r="D297" s="148">
        <v>21.062550956243072</v>
      </c>
      <c r="E297" s="148">
        <v>0.38330068119392108</v>
      </c>
      <c r="F297" s="315"/>
      <c r="G297" s="148">
        <v>0</v>
      </c>
      <c r="H297" s="160">
        <v>0</v>
      </c>
      <c r="I297" s="146">
        <f t="shared" si="125"/>
        <v>165.43795197709505</v>
      </c>
      <c r="J297" s="141"/>
      <c r="K297" s="161" t="s">
        <v>13</v>
      </c>
      <c r="L297" s="148">
        <v>16.824587348232427</v>
      </c>
      <c r="M297" s="148">
        <v>127.16751299142562</v>
      </c>
      <c r="N297" s="148">
        <v>21.062550956243072</v>
      </c>
      <c r="O297" s="148">
        <v>0.38330068119392108</v>
      </c>
      <c r="P297" s="148">
        <v>0</v>
      </c>
      <c r="Q297" s="148">
        <v>0</v>
      </c>
      <c r="R297" s="149">
        <v>0</v>
      </c>
      <c r="S297" s="150">
        <f t="shared" si="126"/>
        <v>165.43795197709505</v>
      </c>
      <c r="U297" s="207" t="s">
        <v>13</v>
      </c>
      <c r="V297" s="199">
        <v>16.824587348232427</v>
      </c>
      <c r="W297" s="199">
        <v>0</v>
      </c>
      <c r="X297" s="199">
        <v>0</v>
      </c>
      <c r="Y297" s="199">
        <v>127.16751299142562</v>
      </c>
      <c r="Z297" s="199">
        <v>21.062550956243072</v>
      </c>
      <c r="AA297" s="199">
        <v>0.38330068119392108</v>
      </c>
      <c r="AB297" s="199">
        <v>0</v>
      </c>
      <c r="AC297" s="200">
        <v>0</v>
      </c>
      <c r="AD297" s="201">
        <v>0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165.43795197709505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4.946576291340139</v>
      </c>
      <c r="C298" s="152">
        <v>8.5488245840269226</v>
      </c>
      <c r="D298" s="152">
        <v>3.5225471810309128</v>
      </c>
      <c r="E298" s="152">
        <v>6.3024955339424815E-2</v>
      </c>
      <c r="F298" s="315"/>
      <c r="G298" s="152">
        <v>0</v>
      </c>
      <c r="H298" s="153">
        <v>0</v>
      </c>
      <c r="I298" s="154">
        <f t="shared" si="125"/>
        <v>17.080973011737399</v>
      </c>
      <c r="J298" s="141"/>
      <c r="K298" s="155" t="s">
        <v>12</v>
      </c>
      <c r="L298" s="156">
        <v>4.946576291340139</v>
      </c>
      <c r="M298" s="156">
        <v>8.5488245840269226</v>
      </c>
      <c r="N298" s="156">
        <v>3.5225471810309128</v>
      </c>
      <c r="O298" s="156">
        <v>6.3024955339424815E-2</v>
      </c>
      <c r="P298" s="156">
        <v>0</v>
      </c>
      <c r="Q298" s="156">
        <v>0</v>
      </c>
      <c r="R298" s="157">
        <v>0</v>
      </c>
      <c r="S298" s="158">
        <f t="shared" si="126"/>
        <v>17.080973011737399</v>
      </c>
      <c r="U298" s="203" t="s">
        <v>53</v>
      </c>
      <c r="V298" s="204">
        <v>4.2476118978559425</v>
      </c>
      <c r="W298" s="204">
        <v>0</v>
      </c>
      <c r="X298" s="204">
        <v>0</v>
      </c>
      <c r="Y298" s="204">
        <v>8.5488245840269226</v>
      </c>
      <c r="Z298" s="204">
        <v>3.5225471810309128</v>
      </c>
      <c r="AA298" s="204">
        <v>6.3024955339424815E-2</v>
      </c>
      <c r="AB298" s="204">
        <v>0</v>
      </c>
      <c r="AC298" s="205">
        <v>0.69896439348419659</v>
      </c>
      <c r="AD298" s="204">
        <v>0.69896439348419659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17.080973011737399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0.53648878005228462</v>
      </c>
      <c r="F299" s="315"/>
      <c r="G299" s="148">
        <v>0</v>
      </c>
      <c r="H299" s="160">
        <v>0</v>
      </c>
      <c r="I299" s="146">
        <f t="shared" si="125"/>
        <v>0.53648878005228462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0.53648878005228462</v>
      </c>
      <c r="P299" s="148">
        <v>199.69676321629254</v>
      </c>
      <c r="Q299" s="148">
        <v>0</v>
      </c>
      <c r="R299" s="149">
        <v>0</v>
      </c>
      <c r="S299" s="150">
        <f t="shared" si="126"/>
        <v>200.23325199634482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0.53648878005228462</v>
      </c>
      <c r="AB299" s="199">
        <v>199.69676321629254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127"/>
        <v>200.23325199634482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1.3558694331250316</v>
      </c>
      <c r="Q300" s="156">
        <v>0</v>
      </c>
      <c r="R300" s="157">
        <v>0</v>
      </c>
      <c r="S300" s="158">
        <f t="shared" si="126"/>
        <v>1.3558694331250316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1.3558694331250316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1.3558694331250316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5.8246751562808147E-2</v>
      </c>
      <c r="C302" s="152">
        <v>0</v>
      </c>
      <c r="D302" s="152">
        <v>25.517293867286298</v>
      </c>
      <c r="E302" s="152">
        <v>0.36129814955558459</v>
      </c>
      <c r="F302" s="315"/>
      <c r="G302" s="152">
        <v>0</v>
      </c>
      <c r="H302" s="153">
        <v>0</v>
      </c>
      <c r="I302" s="154">
        <f t="shared" si="125"/>
        <v>25.936838768404691</v>
      </c>
      <c r="J302" s="141"/>
      <c r="K302" s="155" t="s">
        <v>14</v>
      </c>
      <c r="L302" s="156">
        <v>5.8246751562808147E-2</v>
      </c>
      <c r="M302" s="156">
        <v>0</v>
      </c>
      <c r="N302" s="156">
        <v>25.517293867286298</v>
      </c>
      <c r="O302" s="156">
        <v>0.36129814955558459</v>
      </c>
      <c r="P302" s="156">
        <v>0</v>
      </c>
      <c r="Q302" s="156">
        <v>0</v>
      </c>
      <c r="R302" s="157">
        <v>0</v>
      </c>
      <c r="S302" s="158">
        <f t="shared" si="126"/>
        <v>25.936838768404691</v>
      </c>
      <c r="U302" s="203" t="s">
        <v>14</v>
      </c>
      <c r="V302" s="204">
        <v>0</v>
      </c>
      <c r="W302" s="204">
        <v>0</v>
      </c>
      <c r="X302" s="204">
        <v>0</v>
      </c>
      <c r="Y302" s="204">
        <v>0</v>
      </c>
      <c r="Z302" s="204">
        <v>25.517293867286298</v>
      </c>
      <c r="AA302" s="204">
        <v>0.16579477086920813</v>
      </c>
      <c r="AB302" s="204">
        <v>0</v>
      </c>
      <c r="AC302" s="205">
        <v>0.25375013024918458</v>
      </c>
      <c r="AD302" s="204">
        <v>5.8246751562808147E-2</v>
      </c>
      <c r="AE302" s="204">
        <v>0</v>
      </c>
      <c r="AF302" s="204">
        <v>0</v>
      </c>
      <c r="AG302" s="204">
        <v>0</v>
      </c>
      <c r="AH302" s="204">
        <v>0.19550337868637643</v>
      </c>
      <c r="AI302" s="206">
        <f t="shared" si="127"/>
        <v>25.936838768404691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105.45023243523286</v>
      </c>
      <c r="C303" s="148">
        <v>619.08260268342713</v>
      </c>
      <c r="D303" s="148">
        <v>219.49433493235247</v>
      </c>
      <c r="E303" s="148">
        <v>35.738919453142557</v>
      </c>
      <c r="F303" s="315"/>
      <c r="G303" s="148">
        <v>0</v>
      </c>
      <c r="H303" s="160">
        <v>0</v>
      </c>
      <c r="I303" s="146">
        <f t="shared" si="125"/>
        <v>979.76608950415493</v>
      </c>
      <c r="J303" s="141"/>
      <c r="K303" s="161" t="s">
        <v>136</v>
      </c>
      <c r="L303" s="148">
        <v>105.45023243523286</v>
      </c>
      <c r="M303" s="148">
        <v>619.08260268342713</v>
      </c>
      <c r="N303" s="148">
        <v>219.49433493235247</v>
      </c>
      <c r="O303" s="148">
        <v>35.738919453142557</v>
      </c>
      <c r="P303" s="148">
        <v>0.88403439406049389</v>
      </c>
      <c r="Q303" s="148">
        <v>0</v>
      </c>
      <c r="R303" s="149">
        <v>0</v>
      </c>
      <c r="S303" s="150">
        <f t="shared" si="126"/>
        <v>980.65012389821538</v>
      </c>
      <c r="U303" s="207" t="s">
        <v>136</v>
      </c>
      <c r="V303" s="199">
        <v>86.925754465268568</v>
      </c>
      <c r="W303" s="199">
        <v>0</v>
      </c>
      <c r="X303" s="199">
        <v>0</v>
      </c>
      <c r="Y303" s="199">
        <v>619.08260268342713</v>
      </c>
      <c r="Z303" s="199">
        <v>219.49433493235247</v>
      </c>
      <c r="AA303" s="199">
        <v>32.580541960919049</v>
      </c>
      <c r="AB303" s="199">
        <v>0.88403439406049389</v>
      </c>
      <c r="AC303" s="200">
        <v>21.682855462187806</v>
      </c>
      <c r="AD303" s="199">
        <v>18.524477969964295</v>
      </c>
      <c r="AE303" s="199">
        <v>0</v>
      </c>
      <c r="AF303" s="199">
        <v>0</v>
      </c>
      <c r="AG303" s="199">
        <v>0</v>
      </c>
      <c r="AH303" s="199">
        <v>3.1583774922235093</v>
      </c>
      <c r="AI303" s="202">
        <f t="shared" si="127"/>
        <v>980.6501238982155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50.880534814621861</v>
      </c>
      <c r="C304" s="152">
        <v>7.9419805822865799</v>
      </c>
      <c r="D304" s="152">
        <v>39.861375737834742</v>
      </c>
      <c r="E304" s="152">
        <v>652.69451646898608</v>
      </c>
      <c r="F304" s="315"/>
      <c r="G304" s="152">
        <v>63.905257774711203</v>
      </c>
      <c r="H304" s="153">
        <v>0</v>
      </c>
      <c r="I304" s="154">
        <f t="shared" si="125"/>
        <v>815.28366537844056</v>
      </c>
      <c r="J304" s="141"/>
      <c r="K304" s="155" t="s">
        <v>21</v>
      </c>
      <c r="L304" s="156">
        <v>50.880534814621861</v>
      </c>
      <c r="M304" s="156">
        <v>7.9419805822865799</v>
      </c>
      <c r="N304" s="156">
        <v>39.861375737834742</v>
      </c>
      <c r="O304" s="156">
        <v>652.69451646898608</v>
      </c>
      <c r="P304" s="156">
        <v>0.71160394997049159</v>
      </c>
      <c r="Q304" s="156">
        <v>63.905257774711203</v>
      </c>
      <c r="R304" s="157">
        <v>0</v>
      </c>
      <c r="S304" s="158">
        <f t="shared" si="126"/>
        <v>815.99526932841104</v>
      </c>
      <c r="U304" s="203" t="s">
        <v>21</v>
      </c>
      <c r="V304" s="204">
        <v>4.7874494394186549</v>
      </c>
      <c r="W304" s="204">
        <v>44.138881304403377</v>
      </c>
      <c r="X304" s="204">
        <v>63.905257774711203</v>
      </c>
      <c r="Y304" s="204">
        <v>7.9419805822865799</v>
      </c>
      <c r="Z304" s="204">
        <v>39.861375737834742</v>
      </c>
      <c r="AA304" s="204">
        <v>471.06921742197164</v>
      </c>
      <c r="AB304" s="204">
        <v>0.71160394997049159</v>
      </c>
      <c r="AC304" s="205">
        <v>183.57950311781423</v>
      </c>
      <c r="AD304" s="204">
        <v>1.9542040707998221</v>
      </c>
      <c r="AE304" s="204">
        <v>170.7947039743793</v>
      </c>
      <c r="AF304" s="204">
        <v>0</v>
      </c>
      <c r="AG304" s="204">
        <v>0</v>
      </c>
      <c r="AH304" s="204">
        <v>10.830595072635136</v>
      </c>
      <c r="AI304" s="206">
        <f t="shared" si="127"/>
        <v>815.99526932841081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58.360788850868921</v>
      </c>
      <c r="C305" s="148">
        <v>5.9351557137743383</v>
      </c>
      <c r="D305" s="148">
        <v>378.0513083872118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442.34725295185507</v>
      </c>
      <c r="J305" s="141"/>
      <c r="K305" s="161" t="s">
        <v>20</v>
      </c>
      <c r="L305" s="148">
        <v>58.360788850868921</v>
      </c>
      <c r="M305" s="148">
        <v>5.9351557137743383</v>
      </c>
      <c r="N305" s="148">
        <v>378.0513083872118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442.34725295185507</v>
      </c>
      <c r="U305" s="207" t="s">
        <v>20</v>
      </c>
      <c r="V305" s="199">
        <v>54.35174229367712</v>
      </c>
      <c r="W305" s="199">
        <v>0.91426974298704367</v>
      </c>
      <c r="X305" s="199">
        <v>0</v>
      </c>
      <c r="Y305" s="199">
        <v>5.9351557137743383</v>
      </c>
      <c r="Z305" s="199">
        <v>378.0513083872118</v>
      </c>
      <c r="AA305" s="199">
        <v>0</v>
      </c>
      <c r="AB305" s="199">
        <v>0</v>
      </c>
      <c r="AC305" s="200">
        <v>3.0947768142047547</v>
      </c>
      <c r="AD305" s="199">
        <v>3.0947768142047547</v>
      </c>
      <c r="AE305" s="199">
        <v>0</v>
      </c>
      <c r="AF305" s="199">
        <v>0</v>
      </c>
      <c r="AG305" s="199">
        <v>0</v>
      </c>
      <c r="AH305" s="199">
        <v>0</v>
      </c>
      <c r="AI305" s="202">
        <f t="shared" si="127"/>
        <v>442.34725295185507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4.9949167524014453E-3</v>
      </c>
      <c r="C306" s="152">
        <v>1.4695358531437687E-4</v>
      </c>
      <c r="D306" s="152">
        <v>5.4269914050912122E-3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1.0568861742807033E-2</v>
      </c>
      <c r="J306" s="141"/>
      <c r="K306" s="155" t="s">
        <v>56</v>
      </c>
      <c r="L306" s="156">
        <v>4.9949167524014453E-3</v>
      </c>
      <c r="M306" s="156">
        <v>1.4695358531437687E-4</v>
      </c>
      <c r="N306" s="156">
        <v>5.4269914050912122E-3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1.0568861742807033E-2</v>
      </c>
      <c r="U306" s="203" t="s">
        <v>56</v>
      </c>
      <c r="V306" s="204">
        <v>4.6989170274287385E-3</v>
      </c>
      <c r="W306" s="204">
        <v>0</v>
      </c>
      <c r="X306" s="204">
        <v>0</v>
      </c>
      <c r="Y306" s="204">
        <v>1.4695358531437687E-4</v>
      </c>
      <c r="Z306" s="204">
        <v>5.4269914050912122E-3</v>
      </c>
      <c r="AA306" s="204">
        <v>0</v>
      </c>
      <c r="AB306" s="204">
        <v>0</v>
      </c>
      <c r="AC306" s="205">
        <v>2.9599972497270646E-4</v>
      </c>
      <c r="AD306" s="204">
        <v>2.9599972497270646E-4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1.0568861742807035E-2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19.076801765807602</v>
      </c>
      <c r="C307" s="148">
        <v>8.756564744960869</v>
      </c>
      <c r="D307" s="148">
        <v>3.4400790069489124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31.273445517717384</v>
      </c>
      <c r="J307" s="141"/>
      <c r="K307" s="161" t="s">
        <v>18</v>
      </c>
      <c r="L307" s="148">
        <v>19.076801765807602</v>
      </c>
      <c r="M307" s="148">
        <v>8.756564744960869</v>
      </c>
      <c r="N307" s="148">
        <v>3.4400790069489124</v>
      </c>
      <c r="O307" s="148">
        <v>0</v>
      </c>
      <c r="P307" s="148">
        <v>12.129088943816983</v>
      </c>
      <c r="Q307" s="148">
        <v>0</v>
      </c>
      <c r="R307" s="149">
        <v>0</v>
      </c>
      <c r="S307" s="150">
        <f t="shared" si="126"/>
        <v>43.402534461534366</v>
      </c>
      <c r="U307" s="207" t="s">
        <v>18</v>
      </c>
      <c r="V307" s="199">
        <v>18.451332855453256</v>
      </c>
      <c r="W307" s="199">
        <v>0</v>
      </c>
      <c r="X307" s="199">
        <v>0</v>
      </c>
      <c r="Y307" s="199">
        <v>8.756564744960869</v>
      </c>
      <c r="Z307" s="199">
        <v>3.4400790069489124</v>
      </c>
      <c r="AA307" s="199">
        <v>0</v>
      </c>
      <c r="AB307" s="199">
        <v>12.129088943816983</v>
      </c>
      <c r="AC307" s="200">
        <v>0.62546891035434771</v>
      </c>
      <c r="AD307" s="199">
        <v>0.62546891035434771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43.402534461534373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1.9126756794736834E-3</v>
      </c>
      <c r="C308" s="152">
        <v>2.869013519210525E-3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4.7816891986842084E-3</v>
      </c>
      <c r="J308" s="141"/>
      <c r="K308" s="155" t="s">
        <v>17</v>
      </c>
      <c r="L308" s="156">
        <v>1.9126756794736834E-3</v>
      </c>
      <c r="M308" s="156">
        <v>2.869013519210525E-3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4.7816891986842084E-3</v>
      </c>
      <c r="U308" s="203" t="s">
        <v>57</v>
      </c>
      <c r="V308" s="204">
        <v>1.9126756794736834E-3</v>
      </c>
      <c r="W308" s="204">
        <v>0</v>
      </c>
      <c r="X308" s="204">
        <v>0</v>
      </c>
      <c r="Y308" s="204">
        <v>2.869013519210525E-3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4.7816891986842084E-3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0.46854190067188217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0.46854190067188217</v>
      </c>
      <c r="J309" s="141"/>
      <c r="K309" s="163" t="s">
        <v>60</v>
      </c>
      <c r="L309" s="148">
        <v>0.46854190067188217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0.46854190067188217</v>
      </c>
      <c r="U309" s="208" t="s">
        <v>58</v>
      </c>
      <c r="V309" s="199">
        <v>0.46854190067188217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0.46854190067188217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0.46854190067188217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0.46854190067188217</v>
      </c>
      <c r="J310" s="141"/>
      <c r="K310" s="168" t="s">
        <v>19</v>
      </c>
      <c r="L310" s="169">
        <v>0.46854190067188217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0.46854190067188217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</v>
      </c>
      <c r="AJ310" s="133">
        <f t="shared" si="128"/>
        <v>0.46854190067188217</v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256.07321775077037</v>
      </c>
      <c r="C314" s="187">
        <f t="shared" ref="C314:I314" si="129">SUM(C293:C309)</f>
        <v>777.43565726700581</v>
      </c>
      <c r="D314" s="187">
        <f t="shared" si="129"/>
        <v>690.95491706031339</v>
      </c>
      <c r="E314" s="187">
        <f t="shared" si="129"/>
        <v>689.77754848826987</v>
      </c>
      <c r="F314" s="187">
        <f t="shared" si="129"/>
        <v>0</v>
      </c>
      <c r="G314" s="187">
        <f t="shared" si="129"/>
        <v>63.905257774711203</v>
      </c>
      <c r="H314" s="189">
        <f t="shared" si="129"/>
        <v>0</v>
      </c>
      <c r="I314" s="146">
        <f t="shared" si="129"/>
        <v>2478.1465983410708</v>
      </c>
      <c r="J314" s="141"/>
      <c r="K314" s="188" t="s">
        <v>22</v>
      </c>
      <c r="L314" s="187">
        <f>SUM(L293:L309)</f>
        <v>256.07321775077037</v>
      </c>
      <c r="M314" s="187">
        <f t="shared" ref="M314:S314" si="130">SUM(M293:M309)</f>
        <v>777.43565726700581</v>
      </c>
      <c r="N314" s="187">
        <f t="shared" si="130"/>
        <v>690.95491706031339</v>
      </c>
      <c r="O314" s="187">
        <f t="shared" si="130"/>
        <v>689.77754848826987</v>
      </c>
      <c r="P314" s="187">
        <f t="shared" si="130"/>
        <v>214.77735993726554</v>
      </c>
      <c r="Q314" s="187">
        <f t="shared" si="130"/>
        <v>63.905257774711203</v>
      </c>
      <c r="R314" s="189">
        <f t="shared" si="130"/>
        <v>0</v>
      </c>
      <c r="S314" s="190">
        <f t="shared" si="130"/>
        <v>2692.9239582783362</v>
      </c>
      <c r="T314" s="133" t="str">
        <f>IF(ABS(S314-AI314)&gt;0.01,S314-AI314,"")</f>
        <v/>
      </c>
      <c r="U314" s="216" t="s">
        <v>59</v>
      </c>
      <c r="V314" s="217">
        <f>SUM(V293:V309)</f>
        <v>186.06363179328474</v>
      </c>
      <c r="W314" s="217">
        <f t="shared" ref="W314:AH314" si="131">SUM(W293:W309)</f>
        <v>45.053151047390422</v>
      </c>
      <c r="X314" s="217">
        <f t="shared" si="131"/>
        <v>63.905257774711203</v>
      </c>
      <c r="Y314" s="217">
        <f t="shared" si="131"/>
        <v>777.43565726700581</v>
      </c>
      <c r="Z314" s="217">
        <f t="shared" si="131"/>
        <v>690.95491706031339</v>
      </c>
      <c r="AA314" s="217">
        <f t="shared" si="131"/>
        <v>504.79836857034553</v>
      </c>
      <c r="AB314" s="217">
        <f t="shared" si="131"/>
        <v>214.77735993726554</v>
      </c>
      <c r="AC314" s="217">
        <f t="shared" si="131"/>
        <v>209.93561482801951</v>
      </c>
      <c r="AD314" s="218">
        <f t="shared" si="131"/>
        <v>24.956434910095197</v>
      </c>
      <c r="AE314" s="218">
        <f t="shared" si="131"/>
        <v>170.7947039743793</v>
      </c>
      <c r="AF314" s="218">
        <f t="shared" si="131"/>
        <v>0</v>
      </c>
      <c r="AG314" s="218">
        <f t="shared" si="131"/>
        <v>0</v>
      </c>
      <c r="AH314" s="218">
        <f t="shared" si="131"/>
        <v>14.184475943545021</v>
      </c>
      <c r="AI314" s="219">
        <f>SUM(V314:AC314)</f>
        <v>2692.9239582783357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0.10333255422507763</v>
      </c>
      <c r="C315" s="125">
        <f t="shared" ref="C315:H315" si="132">IF($I314=0,"-",C314/$I314)</f>
        <v>0.3137165726141623</v>
      </c>
      <c r="D315" s="125">
        <f t="shared" si="132"/>
        <v>0.27881922624063271</v>
      </c>
      <c r="E315" s="125">
        <f t="shared" si="132"/>
        <v>0.2783441257874022</v>
      </c>
      <c r="F315" s="125">
        <f t="shared" si="132"/>
        <v>0</v>
      </c>
      <c r="G315" s="125">
        <f t="shared" si="132"/>
        <v>2.5787521132725109E-2</v>
      </c>
      <c r="H315" s="126">
        <f t="shared" si="132"/>
        <v>0</v>
      </c>
      <c r="I315" s="127">
        <f>SUM(B315:H315)</f>
        <v>0.99999999999999989</v>
      </c>
      <c r="J315" s="133"/>
      <c r="K315" s="49" t="s">
        <v>108</v>
      </c>
      <c r="L315" s="102">
        <f t="shared" ref="L315:R315" si="133">IF($S314=0,"-",L314/$S314)</f>
        <v>9.5091143202753248E-2</v>
      </c>
      <c r="M315" s="102">
        <f t="shared" si="133"/>
        <v>0.28869573345251187</v>
      </c>
      <c r="N315" s="102">
        <f t="shared" si="133"/>
        <v>0.25658166653248565</v>
      </c>
      <c r="O315" s="102">
        <f t="shared" si="133"/>
        <v>0.2561444582821657</v>
      </c>
      <c r="P315" s="102">
        <f t="shared" si="133"/>
        <v>7.9756191880954147E-2</v>
      </c>
      <c r="Q315" s="102">
        <f t="shared" si="133"/>
        <v>2.3730806649129327E-2</v>
      </c>
      <c r="R315" s="103">
        <f t="shared" si="133"/>
        <v>0</v>
      </c>
      <c r="S315" s="104">
        <f>SUM(L315:R315)</f>
        <v>1</v>
      </c>
      <c r="U315" s="77" t="s">
        <v>108</v>
      </c>
      <c r="V315" s="78">
        <f>+V314/$AI314</f>
        <v>6.9093533525633091E-2</v>
      </c>
      <c r="W315" s="78">
        <f t="shared" ref="W315:AH315" si="134">+W314/$AI314</f>
        <v>1.6730198009822086E-2</v>
      </c>
      <c r="X315" s="78">
        <f t="shared" si="134"/>
        <v>2.373080664912933E-2</v>
      </c>
      <c r="Y315" s="78">
        <f t="shared" si="134"/>
        <v>0.28869573345251193</v>
      </c>
      <c r="Z315" s="78">
        <f t="shared" si="134"/>
        <v>0.25658166653248571</v>
      </c>
      <c r="AA315" s="78">
        <f t="shared" si="134"/>
        <v>0.18745362898886969</v>
      </c>
      <c r="AB315" s="78">
        <f t="shared" si="134"/>
        <v>7.9756191880954161E-2</v>
      </c>
      <c r="AC315" s="78">
        <f t="shared" si="134"/>
        <v>7.7958240960594158E-2</v>
      </c>
      <c r="AD315" s="78">
        <f t="shared" si="134"/>
        <v>9.267411667298088E-3</v>
      </c>
      <c r="AE315" s="78">
        <f t="shared" si="134"/>
        <v>6.3423515338908165E-2</v>
      </c>
      <c r="AF315" s="78">
        <f t="shared" si="134"/>
        <v>0</v>
      </c>
      <c r="AG315" s="78">
        <f t="shared" si="134"/>
        <v>0</v>
      </c>
      <c r="AH315" s="78">
        <f t="shared" si="134"/>
        <v>5.2673139543879159E-3</v>
      </c>
      <c r="AI315" s="79">
        <f>SUM(V315:AC315)</f>
        <v>1.0000000000000002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1944.9324676326473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1944.9324676326473</v>
      </c>
      <c r="J319" s="141"/>
      <c r="K319" s="195" t="s">
        <v>7</v>
      </c>
      <c r="L319" s="144">
        <v>0</v>
      </c>
      <c r="M319" s="144">
        <v>1944.9324676326473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1944.9324676326473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1944.9324676326473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1944.9324676326473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17.584587526956923</v>
      </c>
      <c r="C323" s="148">
        <v>180.89060207190076</v>
      </c>
      <c r="D323" s="148">
        <v>0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198.4751895988577</v>
      </c>
      <c r="J323" s="141"/>
      <c r="K323" s="161" t="s">
        <v>13</v>
      </c>
      <c r="L323" s="148">
        <v>17.584587526956923</v>
      </c>
      <c r="M323" s="148">
        <v>180.89060207190076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198.4751895988577</v>
      </c>
      <c r="U323" s="207" t="s">
        <v>13</v>
      </c>
      <c r="V323" s="199">
        <v>17.584587526956923</v>
      </c>
      <c r="W323" s="199">
        <v>0</v>
      </c>
      <c r="X323" s="199">
        <v>0</v>
      </c>
      <c r="Y323" s="199">
        <v>180.89060207190076</v>
      </c>
      <c r="Z323" s="199">
        <v>0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198.4751895988577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0.16288215683113785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0.16288215683113785</v>
      </c>
      <c r="J324" s="141"/>
      <c r="K324" s="155" t="s">
        <v>12</v>
      </c>
      <c r="L324" s="156">
        <v>0.16288215683113785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0.16288215683113785</v>
      </c>
      <c r="U324" s="203" t="s">
        <v>53</v>
      </c>
      <c r="V324" s="204">
        <v>0.16288215683113785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0.16288215683113785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1.82019441617766</v>
      </c>
      <c r="F325" s="315"/>
      <c r="G325" s="148">
        <v>0</v>
      </c>
      <c r="H325" s="160">
        <v>0</v>
      </c>
      <c r="I325" s="146">
        <f t="shared" si="135"/>
        <v>1.82019441617766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1.82019441617766</v>
      </c>
      <c r="P325" s="148">
        <v>28.381805376400809</v>
      </c>
      <c r="Q325" s="148">
        <v>0</v>
      </c>
      <c r="R325" s="149">
        <v>0</v>
      </c>
      <c r="S325" s="150">
        <f t="shared" si="136"/>
        <v>30.201999792578469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0</v>
      </c>
      <c r="AB325" s="199">
        <v>28.381805376400809</v>
      </c>
      <c r="AC325" s="200">
        <v>1.82019441617766</v>
      </c>
      <c r="AD325" s="199">
        <v>0</v>
      </c>
      <c r="AE325" s="199">
        <v>0</v>
      </c>
      <c r="AF325" s="199">
        <v>0</v>
      </c>
      <c r="AG325" s="199">
        <v>0</v>
      </c>
      <c r="AH325" s="199">
        <v>1.82019441617766</v>
      </c>
      <c r="AI325" s="202">
        <f t="shared" si="137"/>
        <v>30.201999792578469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1.4229928407689743</v>
      </c>
      <c r="Q326" s="156">
        <v>0</v>
      </c>
      <c r="R326" s="157">
        <v>0</v>
      </c>
      <c r="S326" s="158">
        <f t="shared" si="136"/>
        <v>1.4229928407689743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1.4229928407689743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1.4229928407689743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0</v>
      </c>
      <c r="C328" s="152">
        <v>0</v>
      </c>
      <c r="D328" s="152">
        <v>0.78450834961090921</v>
      </c>
      <c r="E328" s="152">
        <v>2.2155413154654826E-2</v>
      </c>
      <c r="F328" s="315"/>
      <c r="G328" s="152">
        <v>0</v>
      </c>
      <c r="H328" s="153">
        <v>0</v>
      </c>
      <c r="I328" s="154">
        <f t="shared" si="135"/>
        <v>0.80666376276556406</v>
      </c>
      <c r="J328" s="141"/>
      <c r="K328" s="155" t="s">
        <v>14</v>
      </c>
      <c r="L328" s="156">
        <v>0</v>
      </c>
      <c r="M328" s="156">
        <v>0</v>
      </c>
      <c r="N328" s="156">
        <v>0.78450834961090921</v>
      </c>
      <c r="O328" s="156">
        <v>2.2155413154654826E-2</v>
      </c>
      <c r="P328" s="156">
        <v>0</v>
      </c>
      <c r="Q328" s="156">
        <v>0</v>
      </c>
      <c r="R328" s="157">
        <v>0</v>
      </c>
      <c r="S328" s="158">
        <f t="shared" si="136"/>
        <v>0.80666376276556406</v>
      </c>
      <c r="U328" s="203" t="s">
        <v>14</v>
      </c>
      <c r="V328" s="204">
        <v>0</v>
      </c>
      <c r="W328" s="204">
        <v>0</v>
      </c>
      <c r="X328" s="204">
        <v>0</v>
      </c>
      <c r="Y328" s="204">
        <v>0</v>
      </c>
      <c r="Z328" s="204">
        <v>0.78450834961090921</v>
      </c>
      <c r="AA328" s="204">
        <v>0</v>
      </c>
      <c r="AB328" s="204">
        <v>0</v>
      </c>
      <c r="AC328" s="205">
        <v>2.2155413154654826E-2</v>
      </c>
      <c r="AD328" s="204">
        <v>0</v>
      </c>
      <c r="AE328" s="204">
        <v>0</v>
      </c>
      <c r="AF328" s="204">
        <v>0</v>
      </c>
      <c r="AG328" s="204">
        <v>0</v>
      </c>
      <c r="AH328" s="204">
        <v>2.2155413154654826E-2</v>
      </c>
      <c r="AI328" s="206">
        <f t="shared" si="137"/>
        <v>0.80666376276556406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153.32848970235537</v>
      </c>
      <c r="C329" s="148">
        <v>5402.7726127837768</v>
      </c>
      <c r="D329" s="148">
        <v>161.32793372220075</v>
      </c>
      <c r="E329" s="148">
        <v>0</v>
      </c>
      <c r="F329" s="315"/>
      <c r="G329" s="148">
        <v>0</v>
      </c>
      <c r="H329" s="160">
        <v>0</v>
      </c>
      <c r="I329" s="146">
        <f t="shared" si="135"/>
        <v>5717.4290362083329</v>
      </c>
      <c r="J329" s="141"/>
      <c r="K329" s="161" t="s">
        <v>136</v>
      </c>
      <c r="L329" s="148">
        <v>153.32848970235537</v>
      </c>
      <c r="M329" s="148">
        <v>5402.7726127837768</v>
      </c>
      <c r="N329" s="148">
        <v>161.32793372220075</v>
      </c>
      <c r="O329" s="148">
        <v>0</v>
      </c>
      <c r="P329" s="148">
        <v>3.2182578998384469E-2</v>
      </c>
      <c r="Q329" s="148">
        <v>0</v>
      </c>
      <c r="R329" s="149">
        <v>0</v>
      </c>
      <c r="S329" s="150">
        <f t="shared" si="136"/>
        <v>5717.4612187873317</v>
      </c>
      <c r="U329" s="207" t="s">
        <v>136</v>
      </c>
      <c r="V329" s="199">
        <v>153.27782763120504</v>
      </c>
      <c r="W329" s="199">
        <v>0</v>
      </c>
      <c r="X329" s="199">
        <v>0</v>
      </c>
      <c r="Y329" s="199">
        <v>5402.7726127837768</v>
      </c>
      <c r="Z329" s="199">
        <v>98.362377540701203</v>
      </c>
      <c r="AA329" s="199">
        <v>0</v>
      </c>
      <c r="AB329" s="199">
        <v>3.2182578998384469E-2</v>
      </c>
      <c r="AC329" s="200">
        <v>63.016218252649878</v>
      </c>
      <c r="AD329" s="199">
        <v>5.0662071150313424E-2</v>
      </c>
      <c r="AE329" s="199">
        <v>0</v>
      </c>
      <c r="AF329" s="199">
        <v>0</v>
      </c>
      <c r="AG329" s="199">
        <v>62.965556181499558</v>
      </c>
      <c r="AH329" s="199">
        <v>0</v>
      </c>
      <c r="AI329" s="202">
        <f t="shared" si="137"/>
        <v>5717.4612187873317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27.055549642417173</v>
      </c>
      <c r="C330" s="152">
        <v>54.494817233008234</v>
      </c>
      <c r="D330" s="152">
        <v>21.101116848675289</v>
      </c>
      <c r="E330" s="152">
        <v>3690.5420322248842</v>
      </c>
      <c r="F330" s="315"/>
      <c r="G330" s="152">
        <v>325.20190054448938</v>
      </c>
      <c r="H330" s="153">
        <v>0</v>
      </c>
      <c r="I330" s="154">
        <f t="shared" si="135"/>
        <v>4118.3954164934739</v>
      </c>
      <c r="J330" s="141"/>
      <c r="K330" s="155" t="s">
        <v>21</v>
      </c>
      <c r="L330" s="156">
        <v>27.055549642417173</v>
      </c>
      <c r="M330" s="156">
        <v>54.494817233008234</v>
      </c>
      <c r="N330" s="156">
        <v>21.101116848675289</v>
      </c>
      <c r="O330" s="156">
        <v>3690.5420322248842</v>
      </c>
      <c r="P330" s="156">
        <v>0</v>
      </c>
      <c r="Q330" s="156">
        <v>325.20190054448938</v>
      </c>
      <c r="R330" s="157">
        <v>0</v>
      </c>
      <c r="S330" s="158">
        <f t="shared" si="136"/>
        <v>4118.3954164934739</v>
      </c>
      <c r="U330" s="203" t="s">
        <v>21</v>
      </c>
      <c r="V330" s="204">
        <v>2.912308972710326</v>
      </c>
      <c r="W330" s="204">
        <v>23.836769624520453</v>
      </c>
      <c r="X330" s="204">
        <v>325.20190054448938</v>
      </c>
      <c r="Y330" s="204">
        <v>54.494817233008234</v>
      </c>
      <c r="Z330" s="204">
        <v>16.343263032805702</v>
      </c>
      <c r="AA330" s="204">
        <v>3689.0775133609991</v>
      </c>
      <c r="AB330" s="204">
        <v>0</v>
      </c>
      <c r="AC330" s="205">
        <v>6.5288437249409945</v>
      </c>
      <c r="AD330" s="204">
        <v>0.30647104518639684</v>
      </c>
      <c r="AE330" s="204">
        <v>1.4645188638850106</v>
      </c>
      <c r="AF330" s="204">
        <v>0</v>
      </c>
      <c r="AG330" s="204">
        <v>4.7578538158695878</v>
      </c>
      <c r="AH330" s="204">
        <v>0</v>
      </c>
      <c r="AI330" s="206">
        <f t="shared" si="137"/>
        <v>4118.3954164934739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620.39714856326862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620.39714856326862</v>
      </c>
      <c r="J331" s="141"/>
      <c r="K331" s="161" t="s">
        <v>20</v>
      </c>
      <c r="L331" s="148">
        <v>620.39714856326862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620.39714856326862</v>
      </c>
      <c r="U331" s="207" t="s">
        <v>20</v>
      </c>
      <c r="V331" s="199">
        <v>618.64511717975836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1.7520313835102059</v>
      </c>
      <c r="AD331" s="199">
        <v>1.7520313835102059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620.39714856326862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1550.7260911360922</v>
      </c>
      <c r="C333" s="148">
        <v>7444.3512005903222</v>
      </c>
      <c r="D333" s="148">
        <v>0</v>
      </c>
      <c r="E333" s="148">
        <v>516.90869704536408</v>
      </c>
      <c r="F333" s="315"/>
      <c r="G333" s="148">
        <v>0</v>
      </c>
      <c r="H333" s="160">
        <v>0</v>
      </c>
      <c r="I333" s="146">
        <f t="shared" si="135"/>
        <v>9511.9859887717794</v>
      </c>
      <c r="J333" s="141"/>
      <c r="K333" s="161" t="s">
        <v>18</v>
      </c>
      <c r="L333" s="148">
        <v>1550.7260911360922</v>
      </c>
      <c r="M333" s="148">
        <v>7444.3512005903222</v>
      </c>
      <c r="N333" s="148">
        <v>0</v>
      </c>
      <c r="O333" s="148">
        <v>516.90869704536408</v>
      </c>
      <c r="P333" s="148">
        <v>1.716847464800545</v>
      </c>
      <c r="Q333" s="148">
        <v>0</v>
      </c>
      <c r="R333" s="149">
        <v>0</v>
      </c>
      <c r="S333" s="150">
        <f t="shared" si="136"/>
        <v>9513.70283623658</v>
      </c>
      <c r="U333" s="207" t="s">
        <v>18</v>
      </c>
      <c r="V333" s="199">
        <v>1550.7260911360922</v>
      </c>
      <c r="W333" s="199">
        <v>0</v>
      </c>
      <c r="X333" s="199">
        <v>0</v>
      </c>
      <c r="Y333" s="199">
        <v>7444.3512005903222</v>
      </c>
      <c r="Z333" s="199">
        <v>0</v>
      </c>
      <c r="AA333" s="199">
        <v>0</v>
      </c>
      <c r="AB333" s="199">
        <v>1.716847464800545</v>
      </c>
      <c r="AC333" s="200">
        <v>516.90869704536408</v>
      </c>
      <c r="AD333" s="199">
        <v>0</v>
      </c>
      <c r="AE333" s="199">
        <v>0</v>
      </c>
      <c r="AF333" s="199">
        <v>0</v>
      </c>
      <c r="AG333" s="199">
        <v>0</v>
      </c>
      <c r="AH333" s="199">
        <v>516.90869704536408</v>
      </c>
      <c r="AI333" s="202">
        <f t="shared" si="137"/>
        <v>9513.70283623658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1.0013033604484864</v>
      </c>
      <c r="C334" s="152">
        <v>53.90497441942442</v>
      </c>
      <c r="D334" s="152">
        <v>16.782907652118876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71.689185431991788</v>
      </c>
      <c r="J334" s="141"/>
      <c r="K334" s="155" t="s">
        <v>17</v>
      </c>
      <c r="L334" s="156">
        <v>1.0013033604484864</v>
      </c>
      <c r="M334" s="156">
        <v>53.90497441942442</v>
      </c>
      <c r="N334" s="156">
        <v>16.782907652118876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71.689185431991788</v>
      </c>
      <c r="U334" s="203" t="s">
        <v>57</v>
      </c>
      <c r="V334" s="204">
        <v>1.0013033604484864</v>
      </c>
      <c r="W334" s="204">
        <v>0</v>
      </c>
      <c r="X334" s="204">
        <v>0</v>
      </c>
      <c r="Y334" s="204">
        <v>53.90497441942442</v>
      </c>
      <c r="Z334" s="204">
        <v>16.782907652118876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71.689185431991788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0.13829614953736225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0.13829614953736225</v>
      </c>
      <c r="J335" s="141"/>
      <c r="K335" s="163" t="s">
        <v>60</v>
      </c>
      <c r="L335" s="148">
        <v>0.13829614953736225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0.13829614953736225</v>
      </c>
      <c r="U335" s="208" t="s">
        <v>58</v>
      </c>
      <c r="V335" s="199">
        <v>0.13829614953736225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0.13829614953736225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0.13829614953736225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0.13829614953736225</v>
      </c>
      <c r="J336" s="141"/>
      <c r="K336" s="168" t="s">
        <v>19</v>
      </c>
      <c r="L336" s="169">
        <v>0.13829614953736225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0.13829614953736225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0</v>
      </c>
      <c r="AJ336" s="133">
        <f t="shared" si="138"/>
        <v>0.13829614953736225</v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2370.3943482379077</v>
      </c>
      <c r="C340" s="187">
        <f t="shared" ref="C340:I340" si="139">SUM(C319:C335)</f>
        <v>15081.346674731078</v>
      </c>
      <c r="D340" s="187">
        <f t="shared" si="139"/>
        <v>199.99646657260581</v>
      </c>
      <c r="E340" s="187">
        <f t="shared" si="139"/>
        <v>4209.2930790995806</v>
      </c>
      <c r="F340" s="187">
        <f t="shared" si="139"/>
        <v>0</v>
      </c>
      <c r="G340" s="187">
        <f t="shared" si="139"/>
        <v>325.20190054448938</v>
      </c>
      <c r="H340" s="189">
        <f t="shared" si="139"/>
        <v>0</v>
      </c>
      <c r="I340" s="146">
        <f t="shared" si="139"/>
        <v>22186.232469185663</v>
      </c>
      <c r="J340" s="141"/>
      <c r="K340" s="188" t="s">
        <v>22</v>
      </c>
      <c r="L340" s="187">
        <f>SUM(L319:L335)</f>
        <v>2370.3943482379077</v>
      </c>
      <c r="M340" s="187">
        <f t="shared" ref="M340:S340" si="140">SUM(M319:M335)</f>
        <v>15081.346674731078</v>
      </c>
      <c r="N340" s="187">
        <f t="shared" si="140"/>
        <v>199.99646657260581</v>
      </c>
      <c r="O340" s="187">
        <f t="shared" si="140"/>
        <v>4209.2930790995806</v>
      </c>
      <c r="P340" s="187">
        <f t="shared" si="140"/>
        <v>31.553828260968711</v>
      </c>
      <c r="Q340" s="187">
        <f t="shared" si="140"/>
        <v>325.20190054448938</v>
      </c>
      <c r="R340" s="189">
        <f t="shared" si="140"/>
        <v>0</v>
      </c>
      <c r="S340" s="190">
        <f t="shared" si="140"/>
        <v>22217.78629744663</v>
      </c>
      <c r="T340" s="133" t="str">
        <f>IF(ABS(S340-AI340)&gt;0.01,S340-AI340,"")</f>
        <v/>
      </c>
      <c r="U340" s="216" t="s">
        <v>59</v>
      </c>
      <c r="V340" s="217">
        <f>SUM(V319:V335)</f>
        <v>2344.4484141135404</v>
      </c>
      <c r="W340" s="217">
        <f t="shared" ref="W340:AH340" si="141">SUM(W319:W335)</f>
        <v>23.836769624520453</v>
      </c>
      <c r="X340" s="217">
        <f t="shared" si="141"/>
        <v>325.20190054448938</v>
      </c>
      <c r="Y340" s="217">
        <f t="shared" si="141"/>
        <v>15081.346674731078</v>
      </c>
      <c r="Z340" s="217">
        <f t="shared" si="141"/>
        <v>132.27305657523667</v>
      </c>
      <c r="AA340" s="217">
        <f t="shared" si="141"/>
        <v>3689.0775133609991</v>
      </c>
      <c r="AB340" s="217">
        <f t="shared" si="141"/>
        <v>31.553828260968711</v>
      </c>
      <c r="AC340" s="217">
        <f t="shared" si="141"/>
        <v>590.04814023579752</v>
      </c>
      <c r="AD340" s="218">
        <f t="shared" si="141"/>
        <v>2.1091644998469161</v>
      </c>
      <c r="AE340" s="218">
        <f t="shared" si="141"/>
        <v>1.4645188638850106</v>
      </c>
      <c r="AF340" s="218">
        <f t="shared" si="141"/>
        <v>0</v>
      </c>
      <c r="AG340" s="218">
        <f t="shared" si="141"/>
        <v>67.723409997369146</v>
      </c>
      <c r="AH340" s="218">
        <f t="shared" si="141"/>
        <v>518.75104687469639</v>
      </c>
      <c r="AI340" s="219">
        <f>SUM(V340:AC340)</f>
        <v>22217.786297446633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0.10684077846611116</v>
      </c>
      <c r="C341" s="125">
        <f t="shared" ref="C341:H341" si="142">IF($I340=0,"-",C340/$I340)</f>
        <v>0.67976150054667817</v>
      </c>
      <c r="D341" s="125">
        <f t="shared" si="142"/>
        <v>9.0144402322647529E-3</v>
      </c>
      <c r="E341" s="125">
        <f t="shared" si="142"/>
        <v>0.18972545631376778</v>
      </c>
      <c r="F341" s="125">
        <f t="shared" si="142"/>
        <v>0</v>
      </c>
      <c r="G341" s="125">
        <f t="shared" si="142"/>
        <v>1.4657824441178129E-2</v>
      </c>
      <c r="H341" s="126">
        <f t="shared" si="142"/>
        <v>0</v>
      </c>
      <c r="I341" s="127">
        <f>SUM(B341:H341)</f>
        <v>1</v>
      </c>
      <c r="J341" s="133"/>
      <c r="K341" s="49" t="s">
        <v>108</v>
      </c>
      <c r="L341" s="102">
        <f t="shared" ref="L341:R341" si="143">IF($S340=0,"-",L340/$S340)</f>
        <v>0.10668904257623202</v>
      </c>
      <c r="M341" s="102">
        <f t="shared" si="143"/>
        <v>0.67879609934245766</v>
      </c>
      <c r="N341" s="102">
        <f t="shared" si="143"/>
        <v>9.0016378722478901E-3</v>
      </c>
      <c r="O341" s="102">
        <f t="shared" si="143"/>
        <v>0.18945600712629646</v>
      </c>
      <c r="P341" s="102">
        <f t="shared" si="143"/>
        <v>1.4202057684115461E-3</v>
      </c>
      <c r="Q341" s="102">
        <f t="shared" si="143"/>
        <v>1.4637007314354404E-2</v>
      </c>
      <c r="R341" s="103">
        <f t="shared" si="143"/>
        <v>0</v>
      </c>
      <c r="S341" s="104">
        <f>SUM(L341:R341)</f>
        <v>0.99999999999999978</v>
      </c>
      <c r="U341" s="77" t="s">
        <v>108</v>
      </c>
      <c r="V341" s="78">
        <f>+V340/$AI340</f>
        <v>0.10552124242832306</v>
      </c>
      <c r="W341" s="78">
        <f t="shared" ref="W341:AH341" si="144">+W340/$AI340</f>
        <v>1.0728687955406198E-3</v>
      </c>
      <c r="X341" s="78">
        <f t="shared" si="144"/>
        <v>1.4637007314354402E-2</v>
      </c>
      <c r="Y341" s="78">
        <f t="shared" si="144"/>
        <v>0.67879609934245755</v>
      </c>
      <c r="Z341" s="78">
        <f t="shared" si="144"/>
        <v>5.9534759586034039E-3</v>
      </c>
      <c r="AA341" s="78">
        <f t="shared" si="144"/>
        <v>0.16604163276991121</v>
      </c>
      <c r="AB341" s="78">
        <f t="shared" si="144"/>
        <v>1.4202057684115459E-3</v>
      </c>
      <c r="AC341" s="78">
        <f t="shared" si="144"/>
        <v>2.6557467622398027E-2</v>
      </c>
      <c r="AD341" s="78">
        <f t="shared" si="144"/>
        <v>9.4931352368319015E-5</v>
      </c>
      <c r="AE341" s="78">
        <f t="shared" si="144"/>
        <v>6.5916506904799952E-5</v>
      </c>
      <c r="AF341" s="78">
        <f t="shared" si="144"/>
        <v>0</v>
      </c>
      <c r="AG341" s="78">
        <f t="shared" si="144"/>
        <v>3.0481619136444849E-3</v>
      </c>
      <c r="AH341" s="78">
        <f t="shared" si="144"/>
        <v>2.334845784948042E-2</v>
      </c>
      <c r="AI341" s="79">
        <f>SUM(V341:AC341)</f>
        <v>0.99999999999999989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9.1475106817593677</v>
      </c>
      <c r="C349" s="148">
        <v>14.035564635542721</v>
      </c>
      <c r="D349" s="148">
        <v>0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23.183075317302091</v>
      </c>
      <c r="J349" s="141"/>
      <c r="K349" s="161" t="s">
        <v>13</v>
      </c>
      <c r="L349" s="148">
        <v>9.1475106817593677</v>
      </c>
      <c r="M349" s="148">
        <v>14.035564635542721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23.183075317302091</v>
      </c>
      <c r="U349" s="207" t="s">
        <v>13</v>
      </c>
      <c r="V349" s="199">
        <v>9.1475106817593677</v>
      </c>
      <c r="W349" s="199">
        <v>0</v>
      </c>
      <c r="X349" s="199">
        <v>0</v>
      </c>
      <c r="Y349" s="199">
        <v>14.035564635542721</v>
      </c>
      <c r="Z349" s="199">
        <v>0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23.183075317302091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5.7980402150211476E-2</v>
      </c>
      <c r="C350" s="152">
        <v>0</v>
      </c>
      <c r="D350" s="152">
        <v>0.27820893049410667</v>
      </c>
      <c r="E350" s="152">
        <v>2.365958025665825E-2</v>
      </c>
      <c r="F350" s="315"/>
      <c r="G350" s="152">
        <v>0</v>
      </c>
      <c r="H350" s="153">
        <v>0</v>
      </c>
      <c r="I350" s="154">
        <f t="shared" si="145"/>
        <v>0.35984891290097643</v>
      </c>
      <c r="J350" s="141"/>
      <c r="K350" s="155" t="s">
        <v>12</v>
      </c>
      <c r="L350" s="156">
        <v>5.7980402150211476E-2</v>
      </c>
      <c r="M350" s="156">
        <v>0</v>
      </c>
      <c r="N350" s="156">
        <v>0.27820893049410667</v>
      </c>
      <c r="O350" s="156">
        <v>2.365958025665825E-2</v>
      </c>
      <c r="P350" s="156">
        <v>0</v>
      </c>
      <c r="Q350" s="156">
        <v>0</v>
      </c>
      <c r="R350" s="157">
        <v>0</v>
      </c>
      <c r="S350" s="158">
        <f t="shared" si="146"/>
        <v>0.35984891290097643</v>
      </c>
      <c r="U350" s="203" t="s">
        <v>53</v>
      </c>
      <c r="V350" s="204">
        <v>5.6666097688575605E-2</v>
      </c>
      <c r="W350" s="204">
        <v>0</v>
      </c>
      <c r="X350" s="204">
        <v>0</v>
      </c>
      <c r="Y350" s="204">
        <v>0</v>
      </c>
      <c r="Z350" s="204">
        <v>0</v>
      </c>
      <c r="AA350" s="204">
        <v>2.1775140126823227E-2</v>
      </c>
      <c r="AB350" s="204">
        <v>0</v>
      </c>
      <c r="AC350" s="205">
        <v>0.28140767508557757</v>
      </c>
      <c r="AD350" s="204">
        <v>1.3143044616358733E-3</v>
      </c>
      <c r="AE350" s="204">
        <v>0</v>
      </c>
      <c r="AF350" s="204">
        <v>0</v>
      </c>
      <c r="AG350" s="204">
        <v>0.27820893049410667</v>
      </c>
      <c r="AH350" s="204">
        <v>1.8844401298350228E-3</v>
      </c>
      <c r="AI350" s="206">
        <f t="shared" si="147"/>
        <v>0.35984891290097643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4.4923696101184589</v>
      </c>
      <c r="F351" s="315"/>
      <c r="G351" s="148">
        <v>0</v>
      </c>
      <c r="H351" s="160">
        <v>0</v>
      </c>
      <c r="I351" s="146">
        <f t="shared" si="145"/>
        <v>4.4923696101184589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4.4923696101184589</v>
      </c>
      <c r="P351" s="148">
        <v>231.36959592441457</v>
      </c>
      <c r="Q351" s="148">
        <v>0</v>
      </c>
      <c r="R351" s="149">
        <v>0</v>
      </c>
      <c r="S351" s="150">
        <f t="shared" si="146"/>
        <v>235.86196553453303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231.36959592441457</v>
      </c>
      <c r="AC351" s="200">
        <v>4.4923696101184589</v>
      </c>
      <c r="AD351" s="199">
        <v>0</v>
      </c>
      <c r="AE351" s="199">
        <v>0</v>
      </c>
      <c r="AF351" s="199">
        <v>0</v>
      </c>
      <c r="AG351" s="199">
        <v>0</v>
      </c>
      <c r="AH351" s="199">
        <v>4.4923696101184589</v>
      </c>
      <c r="AI351" s="202">
        <f t="shared" si="147"/>
        <v>235.86196553453303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2.1061897515639929</v>
      </c>
      <c r="Q352" s="156">
        <v>0</v>
      </c>
      <c r="R352" s="157">
        <v>0</v>
      </c>
      <c r="S352" s="158">
        <f t="shared" si="146"/>
        <v>2.1061897515639929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2.1061897515639929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2.1061897515639929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3.6308335027338292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145"/>
        <v>3.6308335027338292</v>
      </c>
      <c r="J354" s="141"/>
      <c r="K354" s="155" t="s">
        <v>14</v>
      </c>
      <c r="L354" s="156">
        <v>0</v>
      </c>
      <c r="M354" s="156">
        <v>3.6308335027338292</v>
      </c>
      <c r="N354" s="156">
        <v>0</v>
      </c>
      <c r="O354" s="156">
        <v>0</v>
      </c>
      <c r="P354" s="156">
        <v>0</v>
      </c>
      <c r="Q354" s="156">
        <v>0</v>
      </c>
      <c r="R354" s="157">
        <v>0</v>
      </c>
      <c r="S354" s="158">
        <f t="shared" si="146"/>
        <v>3.6308335027338292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3.6308335027338292</v>
      </c>
      <c r="Z354" s="204">
        <v>0</v>
      </c>
      <c r="AA354" s="204">
        <v>0</v>
      </c>
      <c r="AB354" s="204">
        <v>0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3.6308335027338292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2.4055422006358147</v>
      </c>
      <c r="C355" s="148">
        <v>0</v>
      </c>
      <c r="D355" s="148">
        <v>47.011626778841453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49.417168979477267</v>
      </c>
      <c r="J355" s="141"/>
      <c r="K355" s="161" t="s">
        <v>136</v>
      </c>
      <c r="L355" s="148">
        <v>2.4055422006358147</v>
      </c>
      <c r="M355" s="148">
        <v>0</v>
      </c>
      <c r="N355" s="148">
        <v>47.011626778841453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49.417168979477267</v>
      </c>
      <c r="U355" s="207" t="s">
        <v>136</v>
      </c>
      <c r="V355" s="199">
        <v>2.4055422006358147</v>
      </c>
      <c r="W355" s="199">
        <v>0</v>
      </c>
      <c r="X355" s="199">
        <v>0</v>
      </c>
      <c r="Y355" s="199">
        <v>0</v>
      </c>
      <c r="Z355" s="199">
        <v>47.011626778841453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49.417168979477267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15.52247688194587</v>
      </c>
      <c r="C356" s="152">
        <v>7.7034809325980342</v>
      </c>
      <c r="D356" s="152">
        <v>5.3288649964943202</v>
      </c>
      <c r="E356" s="152">
        <v>683.89148819775608</v>
      </c>
      <c r="F356" s="315"/>
      <c r="G356" s="152">
        <v>23.699801810078259</v>
      </c>
      <c r="H356" s="153">
        <v>0</v>
      </c>
      <c r="I356" s="154">
        <f t="shared" si="145"/>
        <v>736.14611281887255</v>
      </c>
      <c r="J356" s="141"/>
      <c r="K356" s="155" t="s">
        <v>21</v>
      </c>
      <c r="L356" s="156">
        <v>15.52247688194587</v>
      </c>
      <c r="M356" s="156">
        <v>7.7034809325980342</v>
      </c>
      <c r="N356" s="156">
        <v>5.3288649964943202</v>
      </c>
      <c r="O356" s="156">
        <v>683.89148819775608</v>
      </c>
      <c r="P356" s="156">
        <v>2.6948639928213796</v>
      </c>
      <c r="Q356" s="156">
        <v>23.699801810078259</v>
      </c>
      <c r="R356" s="157">
        <v>0</v>
      </c>
      <c r="S356" s="158">
        <f t="shared" si="146"/>
        <v>738.84097681169396</v>
      </c>
      <c r="U356" s="203" t="s">
        <v>21</v>
      </c>
      <c r="V356" s="204">
        <v>3.7508174816442041</v>
      </c>
      <c r="W356" s="204">
        <v>11.745453957480921</v>
      </c>
      <c r="X356" s="204">
        <v>23.699801810078259</v>
      </c>
      <c r="Y356" s="204">
        <v>7.7034809325980342</v>
      </c>
      <c r="Z356" s="204">
        <v>2.7007270436701112</v>
      </c>
      <c r="AA356" s="204">
        <v>682.38258224368781</v>
      </c>
      <c r="AB356" s="204">
        <v>2.6948639928213796</v>
      </c>
      <c r="AC356" s="205">
        <v>4.1632493497131868</v>
      </c>
      <c r="AD356" s="204">
        <v>2.6205442820746969E-2</v>
      </c>
      <c r="AE356" s="204">
        <v>8.4037402708384175E-3</v>
      </c>
      <c r="AF356" s="204">
        <v>0</v>
      </c>
      <c r="AG356" s="204">
        <v>2.628137952824209</v>
      </c>
      <c r="AH356" s="204">
        <v>1.5005022137973925</v>
      </c>
      <c r="AI356" s="206">
        <f t="shared" si="147"/>
        <v>738.84097681169396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17.934200548056637</v>
      </c>
      <c r="C357" s="148">
        <v>0</v>
      </c>
      <c r="D357" s="148">
        <v>269.43986745772787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287.37406800578452</v>
      </c>
      <c r="J357" s="141"/>
      <c r="K357" s="161" t="s">
        <v>20</v>
      </c>
      <c r="L357" s="148">
        <v>17.934200548056637</v>
      </c>
      <c r="M357" s="148">
        <v>0</v>
      </c>
      <c r="N357" s="148">
        <v>269.43986745772787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287.37406800578452</v>
      </c>
      <c r="U357" s="207" t="s">
        <v>20</v>
      </c>
      <c r="V357" s="199">
        <v>17.934200548056637</v>
      </c>
      <c r="W357" s="199">
        <v>0</v>
      </c>
      <c r="X357" s="199">
        <v>0</v>
      </c>
      <c r="Y357" s="199">
        <v>0</v>
      </c>
      <c r="Z357" s="199">
        <v>7.5025607326094432</v>
      </c>
      <c r="AA357" s="199">
        <v>0</v>
      </c>
      <c r="AB357" s="199">
        <v>0</v>
      </c>
      <c r="AC357" s="200">
        <v>261.93730672511845</v>
      </c>
      <c r="AD357" s="199">
        <v>0</v>
      </c>
      <c r="AE357" s="199">
        <v>0</v>
      </c>
      <c r="AF357" s="199">
        <v>0</v>
      </c>
      <c r="AG357" s="199">
        <v>261.93730672511845</v>
      </c>
      <c r="AH357" s="199">
        <v>0</v>
      </c>
      <c r="AI357" s="202">
        <f t="shared" si="147"/>
        <v>287.37406800578452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1.0109418048744637E-3</v>
      </c>
      <c r="C358" s="152">
        <v>1.714432236101539E-3</v>
      </c>
      <c r="D358" s="152">
        <v>3.1266241387870011E-3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5.8519981797630037E-3</v>
      </c>
      <c r="J358" s="141"/>
      <c r="K358" s="155" t="s">
        <v>56</v>
      </c>
      <c r="L358" s="156">
        <v>1.0109418048744637E-3</v>
      </c>
      <c r="M358" s="156">
        <v>1.714432236101539E-3</v>
      </c>
      <c r="N358" s="156">
        <v>3.1266241387870011E-3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5.8519981797630037E-3</v>
      </c>
      <c r="U358" s="203" t="s">
        <v>56</v>
      </c>
      <c r="V358" s="204">
        <v>1.0109418048744637E-3</v>
      </c>
      <c r="W358" s="204">
        <v>0</v>
      </c>
      <c r="X358" s="204">
        <v>0</v>
      </c>
      <c r="Y358" s="204">
        <v>1.714432236101539E-3</v>
      </c>
      <c r="Z358" s="204">
        <v>3.1266241387870011E-3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5.8519981797630037E-3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147.98565607825083</v>
      </c>
      <c r="C359" s="148">
        <v>731.70953536229001</v>
      </c>
      <c r="D359" s="148">
        <v>417.21676618467615</v>
      </c>
      <c r="E359" s="148">
        <v>10.885804562364219</v>
      </c>
      <c r="F359" s="315"/>
      <c r="G359" s="148">
        <v>0</v>
      </c>
      <c r="H359" s="160">
        <v>0</v>
      </c>
      <c r="I359" s="146">
        <f t="shared" si="145"/>
        <v>1307.7977621875812</v>
      </c>
      <c r="J359" s="141"/>
      <c r="K359" s="161" t="s">
        <v>18</v>
      </c>
      <c r="L359" s="148">
        <v>147.98565607825083</v>
      </c>
      <c r="M359" s="148">
        <v>731.70953536229001</v>
      </c>
      <c r="N359" s="148">
        <v>417.21676618467615</v>
      </c>
      <c r="O359" s="148">
        <v>10.885804562364219</v>
      </c>
      <c r="P359" s="148">
        <v>14.069421776622436</v>
      </c>
      <c r="Q359" s="148">
        <v>0</v>
      </c>
      <c r="R359" s="149">
        <v>0</v>
      </c>
      <c r="S359" s="150">
        <f t="shared" si="146"/>
        <v>1321.8671839642036</v>
      </c>
      <c r="U359" s="207" t="s">
        <v>18</v>
      </c>
      <c r="V359" s="199">
        <v>147.98565607825083</v>
      </c>
      <c r="W359" s="199">
        <v>0</v>
      </c>
      <c r="X359" s="199">
        <v>0</v>
      </c>
      <c r="Y359" s="199">
        <v>731.70953536229001</v>
      </c>
      <c r="Z359" s="199">
        <v>302.20006755045182</v>
      </c>
      <c r="AA359" s="199">
        <v>0</v>
      </c>
      <c r="AB359" s="199">
        <v>14.069421776622436</v>
      </c>
      <c r="AC359" s="200">
        <v>125.90250319658854</v>
      </c>
      <c r="AD359" s="199">
        <v>0</v>
      </c>
      <c r="AE359" s="199">
        <v>0</v>
      </c>
      <c r="AF359" s="199">
        <v>0</v>
      </c>
      <c r="AG359" s="199">
        <v>115.01669863422433</v>
      </c>
      <c r="AH359" s="199">
        <v>10.885804562364219</v>
      </c>
      <c r="AI359" s="202">
        <f t="shared" si="147"/>
        <v>1321.8671839642036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0.51779456664714418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0.51779456664714418</v>
      </c>
      <c r="J361" s="141"/>
      <c r="K361" s="163" t="s">
        <v>60</v>
      </c>
      <c r="L361" s="148">
        <v>0.51779456664714418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0.51779456664714418</v>
      </c>
      <c r="U361" s="208" t="s">
        <v>58</v>
      </c>
      <c r="V361" s="199">
        <v>0.51779456664714418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0.51779456664714418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0.51779456664714418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0.51779456664714418</v>
      </c>
      <c r="J362" s="141"/>
      <c r="K362" s="168" t="s">
        <v>19</v>
      </c>
      <c r="L362" s="169">
        <v>0.51779456664714418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0.51779456664714418</v>
      </c>
      <c r="U362" s="209" t="s">
        <v>62</v>
      </c>
      <c r="V362" s="210">
        <v>0.51779456664714418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0.51779456664714418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193.57217230125076</v>
      </c>
      <c r="C366" s="187">
        <f t="shared" ref="C366:I366" si="149">SUM(C345:C361)</f>
        <v>757.08112886540073</v>
      </c>
      <c r="D366" s="187">
        <f t="shared" si="149"/>
        <v>739.27846097237273</v>
      </c>
      <c r="E366" s="187">
        <f t="shared" si="149"/>
        <v>699.2933219504954</v>
      </c>
      <c r="F366" s="187">
        <f t="shared" si="149"/>
        <v>0</v>
      </c>
      <c r="G366" s="187">
        <f t="shared" si="149"/>
        <v>23.699801810078259</v>
      </c>
      <c r="H366" s="189">
        <f t="shared" si="149"/>
        <v>0</v>
      </c>
      <c r="I366" s="146">
        <f t="shared" si="149"/>
        <v>2412.9248858995979</v>
      </c>
      <c r="J366" s="141"/>
      <c r="K366" s="188" t="s">
        <v>22</v>
      </c>
      <c r="L366" s="187">
        <f>SUM(L345:L361)</f>
        <v>193.57217230125076</v>
      </c>
      <c r="M366" s="187">
        <f t="shared" ref="M366:S366" si="150">SUM(M345:M361)</f>
        <v>757.08112886540073</v>
      </c>
      <c r="N366" s="187">
        <f t="shared" si="150"/>
        <v>739.27846097237273</v>
      </c>
      <c r="O366" s="187">
        <f t="shared" si="150"/>
        <v>699.2933219504954</v>
      </c>
      <c r="P366" s="187">
        <f t="shared" si="150"/>
        <v>250.24007144542239</v>
      </c>
      <c r="Q366" s="187">
        <f t="shared" si="150"/>
        <v>23.699801810078259</v>
      </c>
      <c r="R366" s="189">
        <f t="shared" si="150"/>
        <v>0</v>
      </c>
      <c r="S366" s="190">
        <f t="shared" si="150"/>
        <v>2663.1649573450204</v>
      </c>
      <c r="T366" s="133" t="str">
        <f>IF(ABS(S366-AI366)&gt;0.01,S366-AI366,"")</f>
        <v/>
      </c>
      <c r="U366" s="216" t="s">
        <v>59</v>
      </c>
      <c r="V366" s="217">
        <f>SUM(V345:V361)</f>
        <v>181.79919859648746</v>
      </c>
      <c r="W366" s="217">
        <f t="shared" ref="W366:AH366" si="151">SUM(W345:W361)</f>
        <v>11.745453957480921</v>
      </c>
      <c r="X366" s="217">
        <f t="shared" si="151"/>
        <v>23.699801810078259</v>
      </c>
      <c r="Y366" s="217">
        <f t="shared" si="151"/>
        <v>757.08112886540073</v>
      </c>
      <c r="Z366" s="217">
        <f t="shared" si="151"/>
        <v>359.41810872971161</v>
      </c>
      <c r="AA366" s="217">
        <f t="shared" si="151"/>
        <v>682.40435738381461</v>
      </c>
      <c r="AB366" s="217">
        <f t="shared" si="151"/>
        <v>250.24007144542239</v>
      </c>
      <c r="AC366" s="217">
        <f t="shared" si="151"/>
        <v>396.77683655662423</v>
      </c>
      <c r="AD366" s="218">
        <f t="shared" si="151"/>
        <v>2.7519747282382843E-2</v>
      </c>
      <c r="AE366" s="218">
        <f t="shared" si="151"/>
        <v>8.4037402708384175E-3</v>
      </c>
      <c r="AF366" s="218">
        <f t="shared" si="151"/>
        <v>0</v>
      </c>
      <c r="AG366" s="218">
        <f t="shared" si="151"/>
        <v>379.86035224266107</v>
      </c>
      <c r="AH366" s="218">
        <f t="shared" si="151"/>
        <v>16.880560826409905</v>
      </c>
      <c r="AI366" s="219">
        <f>SUM(V366:AC366)</f>
        <v>2663.1649573450204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8.0223041103528708E-2</v>
      </c>
      <c r="C367" s="125">
        <f t="shared" ref="C367:H367" si="152">IF($I366=0,"-",C366/$I366)</f>
        <v>0.31376075288938893</v>
      </c>
      <c r="D367" s="125">
        <f t="shared" si="152"/>
        <v>0.30638270809526319</v>
      </c>
      <c r="E367" s="125">
        <f t="shared" si="152"/>
        <v>0.2898114757060834</v>
      </c>
      <c r="F367" s="125">
        <f t="shared" si="152"/>
        <v>0</v>
      </c>
      <c r="G367" s="125">
        <f t="shared" si="152"/>
        <v>9.8220222057357528E-3</v>
      </c>
      <c r="H367" s="126">
        <f t="shared" si="152"/>
        <v>0</v>
      </c>
      <c r="I367" s="127">
        <f>SUM(B367:H367)</f>
        <v>1</v>
      </c>
      <c r="J367" s="133"/>
      <c r="K367" s="49" t="s">
        <v>108</v>
      </c>
      <c r="L367" s="102">
        <f t="shared" ref="L367:R367" si="153">IF($S366=0,"-",L366/$S366)</f>
        <v>7.2685010279734216E-2</v>
      </c>
      <c r="M367" s="102">
        <f t="shared" si="153"/>
        <v>0.28427872136773491</v>
      </c>
      <c r="N367" s="102">
        <f t="shared" si="153"/>
        <v>0.27759394285113265</v>
      </c>
      <c r="O367" s="102">
        <f t="shared" si="153"/>
        <v>0.26257980003147813</v>
      </c>
      <c r="P367" s="102">
        <f t="shared" si="153"/>
        <v>9.3963414003048959E-2</v>
      </c>
      <c r="Q367" s="102">
        <f t="shared" si="153"/>
        <v>8.8991114668710639E-3</v>
      </c>
      <c r="R367" s="103">
        <f t="shared" si="153"/>
        <v>0</v>
      </c>
      <c r="S367" s="104">
        <f>SUM(L367:R367)</f>
        <v>1</v>
      </c>
      <c r="U367" s="77" t="s">
        <v>108</v>
      </c>
      <c r="V367" s="78">
        <f>+V366/$AI366</f>
        <v>6.8264340177308383E-2</v>
      </c>
      <c r="W367" s="78">
        <f t="shared" ref="W367:AH367" si="154">+W366/$AI366</f>
        <v>4.4103366278858951E-3</v>
      </c>
      <c r="X367" s="78">
        <f t="shared" si="154"/>
        <v>8.8991114668710639E-3</v>
      </c>
      <c r="Y367" s="78">
        <f t="shared" si="154"/>
        <v>0.28427872136773491</v>
      </c>
      <c r="Z367" s="78">
        <f t="shared" si="154"/>
        <v>0.13495901098369251</v>
      </c>
      <c r="AA367" s="78">
        <f t="shared" si="154"/>
        <v>0.25623811078684422</v>
      </c>
      <c r="AB367" s="78">
        <f t="shared" si="154"/>
        <v>9.3963414003048959E-2</v>
      </c>
      <c r="AC367" s="78">
        <f t="shared" si="154"/>
        <v>0.14898695458661396</v>
      </c>
      <c r="AD367" s="78">
        <f t="shared" si="154"/>
        <v>1.0333474539939129E-5</v>
      </c>
      <c r="AE367" s="78">
        <f t="shared" si="154"/>
        <v>3.1555462787465965E-6</v>
      </c>
      <c r="AF367" s="78">
        <f t="shared" si="154"/>
        <v>0</v>
      </c>
      <c r="AG367" s="78">
        <f t="shared" si="154"/>
        <v>0.14263493186744011</v>
      </c>
      <c r="AH367" s="78">
        <f t="shared" si="154"/>
        <v>6.3385336983551267E-3</v>
      </c>
      <c r="AI367" s="79">
        <f>SUM(V367:AC367)</f>
        <v>0.99999999999999989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92.925083272095179</v>
      </c>
      <c r="C375" s="148">
        <v>0</v>
      </c>
      <c r="D375" s="148">
        <v>0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92.925083272095179</v>
      </c>
      <c r="J375" s="141"/>
      <c r="K375" s="161" t="s">
        <v>13</v>
      </c>
      <c r="L375" s="148">
        <v>92.925083272095179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92.925083272095179</v>
      </c>
      <c r="U375" s="207" t="s">
        <v>13</v>
      </c>
      <c r="V375" s="199">
        <v>92.925083272095179</v>
      </c>
      <c r="W375" s="199">
        <v>0</v>
      </c>
      <c r="X375" s="199">
        <v>0</v>
      </c>
      <c r="Y375" s="199">
        <v>0</v>
      </c>
      <c r="Z375" s="199">
        <v>0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92.925083272095179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3.8810084697677611</v>
      </c>
      <c r="C376" s="152">
        <v>0</v>
      </c>
      <c r="D376" s="152">
        <v>0.19700070013875878</v>
      </c>
      <c r="E376" s="152">
        <v>0.11649737133231031</v>
      </c>
      <c r="F376" s="315"/>
      <c r="G376" s="152">
        <v>0</v>
      </c>
      <c r="H376" s="153">
        <v>0</v>
      </c>
      <c r="I376" s="154">
        <f t="shared" si="155"/>
        <v>4.1945065412388303</v>
      </c>
      <c r="J376" s="141"/>
      <c r="K376" s="155" t="s">
        <v>12</v>
      </c>
      <c r="L376" s="156">
        <v>3.8810084697677611</v>
      </c>
      <c r="M376" s="156">
        <v>0</v>
      </c>
      <c r="N376" s="156">
        <v>0.19700070013875878</v>
      </c>
      <c r="O376" s="156">
        <v>0.11649737133231031</v>
      </c>
      <c r="P376" s="156">
        <v>0</v>
      </c>
      <c r="Q376" s="156">
        <v>0</v>
      </c>
      <c r="R376" s="157">
        <v>0</v>
      </c>
      <c r="S376" s="158">
        <f t="shared" si="156"/>
        <v>4.1945065412388303</v>
      </c>
      <c r="U376" s="203" t="s">
        <v>53</v>
      </c>
      <c r="V376" s="204">
        <v>3.8697405416826784</v>
      </c>
      <c r="W376" s="204">
        <v>0</v>
      </c>
      <c r="X376" s="204">
        <v>0</v>
      </c>
      <c r="Y376" s="204">
        <v>0</v>
      </c>
      <c r="Z376" s="204">
        <v>0.19700070013875878</v>
      </c>
      <c r="AA376" s="204">
        <v>0.11649737133231031</v>
      </c>
      <c r="AB376" s="204">
        <v>0</v>
      </c>
      <c r="AC376" s="205">
        <v>1.1267928085082625E-2</v>
      </c>
      <c r="AD376" s="204">
        <v>1.1267928085082625E-2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4.1945065412388303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929.6216481175245</v>
      </c>
      <c r="F377" s="315"/>
      <c r="G377" s="148">
        <v>0</v>
      </c>
      <c r="H377" s="160">
        <v>0</v>
      </c>
      <c r="I377" s="146">
        <f t="shared" si="155"/>
        <v>929.6216481175245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929.6216481175245</v>
      </c>
      <c r="P377" s="148">
        <v>584.0843798337994</v>
      </c>
      <c r="Q377" s="148">
        <v>0</v>
      </c>
      <c r="R377" s="149">
        <v>0</v>
      </c>
      <c r="S377" s="150">
        <f t="shared" si="156"/>
        <v>1513.7060279513239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929.6216481175245</v>
      </c>
      <c r="AB377" s="199">
        <v>584.0843798337994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157"/>
        <v>1513.7060279513239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9.6808320542496631</v>
      </c>
      <c r="F378" s="315"/>
      <c r="G378" s="152">
        <v>0</v>
      </c>
      <c r="H378" s="153">
        <v>0</v>
      </c>
      <c r="I378" s="154">
        <f t="shared" si="155"/>
        <v>9.6808320542496631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9.6808320542496631</v>
      </c>
      <c r="P378" s="156">
        <v>31.695540953557149</v>
      </c>
      <c r="Q378" s="156">
        <v>0</v>
      </c>
      <c r="R378" s="157">
        <v>0</v>
      </c>
      <c r="S378" s="158">
        <f t="shared" si="156"/>
        <v>41.376373007806812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7.7446656433997312</v>
      </c>
      <c r="AB378" s="204">
        <v>31.695540953557149</v>
      </c>
      <c r="AC378" s="205">
        <v>1.9361664108499328</v>
      </c>
      <c r="AD378" s="204">
        <v>0</v>
      </c>
      <c r="AE378" s="204">
        <v>0</v>
      </c>
      <c r="AF378" s="204">
        <v>0</v>
      </c>
      <c r="AG378" s="204">
        <v>0</v>
      </c>
      <c r="AH378" s="204">
        <v>1.9361664108499328</v>
      </c>
      <c r="AI378" s="206">
        <f t="shared" si="157"/>
        <v>41.376373007806819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1.578834617277608E-2</v>
      </c>
      <c r="F379" s="315"/>
      <c r="G379" s="148">
        <v>0</v>
      </c>
      <c r="H379" s="160">
        <v>0</v>
      </c>
      <c r="I379" s="146">
        <f t="shared" si="155"/>
        <v>1.578834617277608E-2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1.578834617277608E-2</v>
      </c>
      <c r="P379" s="148">
        <v>0</v>
      </c>
      <c r="Q379" s="148">
        <v>0</v>
      </c>
      <c r="R379" s="149">
        <v>0</v>
      </c>
      <c r="S379" s="150">
        <f t="shared" si="156"/>
        <v>1.578834617277608E-2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1.578834617277608E-2</v>
      </c>
      <c r="AD379" s="199">
        <v>0</v>
      </c>
      <c r="AE379" s="199">
        <v>0</v>
      </c>
      <c r="AF379" s="199">
        <v>0</v>
      </c>
      <c r="AG379" s="199">
        <v>0</v>
      </c>
      <c r="AH379" s="199">
        <v>1.578834617277608E-2</v>
      </c>
      <c r="AI379" s="202">
        <f t="shared" si="157"/>
        <v>1.578834617277608E-2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0.78975912732444786</v>
      </c>
      <c r="C380" s="152">
        <v>0</v>
      </c>
      <c r="D380" s="152">
        <v>21.625446710772717</v>
      </c>
      <c r="E380" s="152">
        <v>4.9005352378899483</v>
      </c>
      <c r="F380" s="315"/>
      <c r="G380" s="152">
        <v>0</v>
      </c>
      <c r="H380" s="153">
        <v>0</v>
      </c>
      <c r="I380" s="154">
        <f t="shared" si="155"/>
        <v>27.315741075987113</v>
      </c>
      <c r="J380" s="141"/>
      <c r="K380" s="155" t="s">
        <v>14</v>
      </c>
      <c r="L380" s="156">
        <v>0.78975912732444786</v>
      </c>
      <c r="M380" s="156">
        <v>0</v>
      </c>
      <c r="N380" s="156">
        <v>21.625446710772717</v>
      </c>
      <c r="O380" s="156">
        <v>4.9005352378899483</v>
      </c>
      <c r="P380" s="156">
        <v>0</v>
      </c>
      <c r="Q380" s="156">
        <v>0</v>
      </c>
      <c r="R380" s="157">
        <v>0</v>
      </c>
      <c r="S380" s="158">
        <f t="shared" si="156"/>
        <v>27.315741075987113</v>
      </c>
      <c r="U380" s="203" t="s">
        <v>14</v>
      </c>
      <c r="V380" s="204">
        <v>0.78975912732444786</v>
      </c>
      <c r="W380" s="204">
        <v>0</v>
      </c>
      <c r="X380" s="204">
        <v>0</v>
      </c>
      <c r="Y380" s="204">
        <v>0</v>
      </c>
      <c r="Z380" s="204">
        <v>21.621847448790628</v>
      </c>
      <c r="AA380" s="204">
        <v>0</v>
      </c>
      <c r="AB380" s="204">
        <v>0</v>
      </c>
      <c r="AC380" s="205">
        <v>4.9041344998720362</v>
      </c>
      <c r="AD380" s="204">
        <v>0</v>
      </c>
      <c r="AE380" s="204">
        <v>0</v>
      </c>
      <c r="AF380" s="204">
        <v>0</v>
      </c>
      <c r="AG380" s="204">
        <v>3.5992619820888615E-3</v>
      </c>
      <c r="AH380" s="204">
        <v>4.9005352378899483</v>
      </c>
      <c r="AI380" s="206">
        <f t="shared" si="157"/>
        <v>27.315741075987113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116.43890723500623</v>
      </c>
      <c r="C381" s="148">
        <v>3.2502834928652571</v>
      </c>
      <c r="D381" s="148">
        <v>94.678338860496311</v>
      </c>
      <c r="E381" s="148">
        <v>0.13252710888439811</v>
      </c>
      <c r="F381" s="315"/>
      <c r="G381" s="148">
        <v>0</v>
      </c>
      <c r="H381" s="160">
        <v>0</v>
      </c>
      <c r="I381" s="146">
        <f t="shared" si="155"/>
        <v>214.50005669725221</v>
      </c>
      <c r="J381" s="141"/>
      <c r="K381" s="161" t="s">
        <v>136</v>
      </c>
      <c r="L381" s="148">
        <v>116.43890723500623</v>
      </c>
      <c r="M381" s="148">
        <v>3.2502834928652571</v>
      </c>
      <c r="N381" s="148">
        <v>94.678338860496311</v>
      </c>
      <c r="O381" s="148">
        <v>0.13252710888439811</v>
      </c>
      <c r="P381" s="148">
        <v>0.28104111966954998</v>
      </c>
      <c r="Q381" s="148">
        <v>0</v>
      </c>
      <c r="R381" s="149">
        <v>0</v>
      </c>
      <c r="S381" s="150">
        <f t="shared" si="156"/>
        <v>214.78109781692174</v>
      </c>
      <c r="U381" s="207" t="s">
        <v>136</v>
      </c>
      <c r="V381" s="199">
        <v>115.70056675746463</v>
      </c>
      <c r="W381" s="199">
        <v>0</v>
      </c>
      <c r="X381" s="199">
        <v>0</v>
      </c>
      <c r="Y381" s="199">
        <v>3.2502834928652571</v>
      </c>
      <c r="Z381" s="199">
        <v>94.678338860496311</v>
      </c>
      <c r="AA381" s="199">
        <v>0.13252710888439811</v>
      </c>
      <c r="AB381" s="199">
        <v>0.28104111966954998</v>
      </c>
      <c r="AC381" s="200">
        <v>0.73834047754159804</v>
      </c>
      <c r="AD381" s="199">
        <v>0.73834047754159804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157"/>
        <v>214.78109781692172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27.388594285180968</v>
      </c>
      <c r="C382" s="152">
        <v>2.2301631570841294</v>
      </c>
      <c r="D382" s="152">
        <v>16.332183171657391</v>
      </c>
      <c r="E382" s="152">
        <v>113.7568630179854</v>
      </c>
      <c r="F382" s="315"/>
      <c r="G382" s="152">
        <v>78.055783718592494</v>
      </c>
      <c r="H382" s="153">
        <v>0</v>
      </c>
      <c r="I382" s="154">
        <f t="shared" si="155"/>
        <v>237.76358735050039</v>
      </c>
      <c r="J382" s="141"/>
      <c r="K382" s="155" t="s">
        <v>21</v>
      </c>
      <c r="L382" s="156">
        <v>27.388594285180968</v>
      </c>
      <c r="M382" s="156">
        <v>2.2301631570841294</v>
      </c>
      <c r="N382" s="156">
        <v>16.332183171657391</v>
      </c>
      <c r="O382" s="156">
        <v>113.7568630179854</v>
      </c>
      <c r="P382" s="156">
        <v>0</v>
      </c>
      <c r="Q382" s="156">
        <v>78.055783718592494</v>
      </c>
      <c r="R382" s="157">
        <v>0</v>
      </c>
      <c r="S382" s="158">
        <f t="shared" si="156"/>
        <v>237.76358735050039</v>
      </c>
      <c r="U382" s="203" t="s">
        <v>21</v>
      </c>
      <c r="V382" s="204">
        <v>18.480808745110096</v>
      </c>
      <c r="W382" s="204">
        <v>7.2237077710619584</v>
      </c>
      <c r="X382" s="204">
        <v>78.055783718592494</v>
      </c>
      <c r="Y382" s="204">
        <v>2.2301631570841294</v>
      </c>
      <c r="Z382" s="204">
        <v>16.332183171657391</v>
      </c>
      <c r="AA382" s="204">
        <v>90.805544141478805</v>
      </c>
      <c r="AB382" s="204">
        <v>0</v>
      </c>
      <c r="AC382" s="205">
        <v>24.635396645515488</v>
      </c>
      <c r="AD382" s="204">
        <v>1.684077769008911</v>
      </c>
      <c r="AE382" s="204">
        <v>1.2884768482246655E-2</v>
      </c>
      <c r="AF382" s="204">
        <v>0</v>
      </c>
      <c r="AG382" s="204">
        <v>0</v>
      </c>
      <c r="AH382" s="204">
        <v>22.938434108024335</v>
      </c>
      <c r="AI382" s="206">
        <f t="shared" si="157"/>
        <v>237.76358735050039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26.721856452531384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26.721856452531384</v>
      </c>
      <c r="J383" s="141"/>
      <c r="K383" s="161" t="s">
        <v>20</v>
      </c>
      <c r="L383" s="148">
        <v>26.721856452531384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26.721856452531384</v>
      </c>
      <c r="U383" s="207" t="s">
        <v>20</v>
      </c>
      <c r="V383" s="199">
        <v>26.721856452531384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26.721856452531384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1.0960914846750069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1.0960914846750069</v>
      </c>
      <c r="J384" s="141"/>
      <c r="K384" s="155" t="s">
        <v>56</v>
      </c>
      <c r="L384" s="156">
        <v>1.0960914846750069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1.0960914846750069</v>
      </c>
      <c r="U384" s="203" t="s">
        <v>56</v>
      </c>
      <c r="V384" s="204">
        <v>1.0960914846750069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1.0960914846750069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77.666650140428075</v>
      </c>
      <c r="C385" s="148">
        <v>0</v>
      </c>
      <c r="D385" s="148">
        <v>8.2263398387966227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85.892989979224694</v>
      </c>
      <c r="J385" s="141"/>
      <c r="K385" s="161" t="s">
        <v>18</v>
      </c>
      <c r="L385" s="148">
        <v>77.666650140428075</v>
      </c>
      <c r="M385" s="148">
        <v>0</v>
      </c>
      <c r="N385" s="148">
        <v>8.2263398387966227</v>
      </c>
      <c r="O385" s="148">
        <v>0</v>
      </c>
      <c r="P385" s="148">
        <v>89.639855380302848</v>
      </c>
      <c r="Q385" s="148">
        <v>0</v>
      </c>
      <c r="R385" s="149">
        <v>0</v>
      </c>
      <c r="S385" s="150">
        <f t="shared" si="156"/>
        <v>175.53284535952753</v>
      </c>
      <c r="U385" s="207" t="s">
        <v>18</v>
      </c>
      <c r="V385" s="199">
        <v>77.105083378541622</v>
      </c>
      <c r="W385" s="199">
        <v>0</v>
      </c>
      <c r="X385" s="199">
        <v>0</v>
      </c>
      <c r="Y385" s="199">
        <v>0</v>
      </c>
      <c r="Z385" s="199">
        <v>0.95949827214460537</v>
      </c>
      <c r="AA385" s="199">
        <v>0</v>
      </c>
      <c r="AB385" s="199">
        <v>89.639855380302848</v>
      </c>
      <c r="AC385" s="200">
        <v>7.828408328538476</v>
      </c>
      <c r="AD385" s="199">
        <v>0.56156676188645804</v>
      </c>
      <c r="AE385" s="199">
        <v>0</v>
      </c>
      <c r="AF385" s="199">
        <v>0</v>
      </c>
      <c r="AG385" s="199">
        <v>7.2668415666520181</v>
      </c>
      <c r="AH385" s="199">
        <v>0</v>
      </c>
      <c r="AI385" s="202">
        <f t="shared" si="157"/>
        <v>175.53284535952756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0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0</v>
      </c>
      <c r="J386" s="141"/>
      <c r="K386" s="155" t="s">
        <v>17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</v>
      </c>
      <c r="U386" s="203" t="s">
        <v>57</v>
      </c>
      <c r="V386" s="204">
        <v>0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0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0.23162158382651757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0.23162158382651757</v>
      </c>
      <c r="J387" s="141"/>
      <c r="K387" s="163" t="s">
        <v>60</v>
      </c>
      <c r="L387" s="148">
        <v>0.23162158382651757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0.23162158382651757</v>
      </c>
      <c r="U387" s="208" t="s">
        <v>58</v>
      </c>
      <c r="V387" s="199">
        <v>0.23162158382651757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0.23162158382651757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0.23162158382651757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0.23162158382651757</v>
      </c>
      <c r="J388" s="141"/>
      <c r="K388" s="168" t="s">
        <v>19</v>
      </c>
      <c r="L388" s="169">
        <v>0.23162158382651757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0.23162158382651757</v>
      </c>
      <c r="U388" s="209" t="s">
        <v>62</v>
      </c>
      <c r="V388" s="210">
        <v>0.23162158382651757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0.23162158382651757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347.13957205083557</v>
      </c>
      <c r="C392" s="187">
        <f t="shared" ref="C392:I392" si="159">SUM(C371:C387)</f>
        <v>5.4804466499493865</v>
      </c>
      <c r="D392" s="187">
        <f t="shared" si="159"/>
        <v>141.0593092818618</v>
      </c>
      <c r="E392" s="187">
        <f t="shared" si="159"/>
        <v>1058.224691254039</v>
      </c>
      <c r="F392" s="187">
        <f t="shared" si="159"/>
        <v>0</v>
      </c>
      <c r="G392" s="187">
        <f t="shared" si="159"/>
        <v>78.055783718592494</v>
      </c>
      <c r="H392" s="189">
        <f t="shared" si="159"/>
        <v>0</v>
      </c>
      <c r="I392" s="146">
        <f t="shared" si="159"/>
        <v>1629.9598029552781</v>
      </c>
      <c r="J392" s="141"/>
      <c r="K392" s="188" t="s">
        <v>22</v>
      </c>
      <c r="L392" s="187">
        <f>SUM(L371:L387)</f>
        <v>347.13957205083557</v>
      </c>
      <c r="M392" s="187">
        <f t="shared" ref="M392:S392" si="160">SUM(M371:M387)</f>
        <v>5.4804466499493865</v>
      </c>
      <c r="N392" s="187">
        <f t="shared" si="160"/>
        <v>141.0593092818618</v>
      </c>
      <c r="O392" s="187">
        <f t="shared" si="160"/>
        <v>1058.224691254039</v>
      </c>
      <c r="P392" s="187">
        <f t="shared" si="160"/>
        <v>705.70081728732896</v>
      </c>
      <c r="Q392" s="187">
        <f t="shared" si="160"/>
        <v>78.055783718592494</v>
      </c>
      <c r="R392" s="189">
        <f t="shared" si="160"/>
        <v>0</v>
      </c>
      <c r="S392" s="190">
        <f t="shared" si="160"/>
        <v>2335.6606202426069</v>
      </c>
      <c r="T392" s="133" t="str">
        <f>IF(ABS(S392-AI392)&gt;0.01,S392-AI392,"")</f>
        <v/>
      </c>
      <c r="U392" s="216" t="s">
        <v>59</v>
      </c>
      <c r="V392" s="217">
        <f>SUM(V371:V387)</f>
        <v>336.92061134325155</v>
      </c>
      <c r="W392" s="217">
        <f t="shared" ref="W392:AH392" si="161">SUM(W371:W387)</f>
        <v>7.2237077710619584</v>
      </c>
      <c r="X392" s="217">
        <f t="shared" si="161"/>
        <v>78.055783718592494</v>
      </c>
      <c r="Y392" s="217">
        <f t="shared" si="161"/>
        <v>5.4804466499493865</v>
      </c>
      <c r="Z392" s="217">
        <f t="shared" si="161"/>
        <v>133.78886845322771</v>
      </c>
      <c r="AA392" s="217">
        <f t="shared" si="161"/>
        <v>1028.4208823826198</v>
      </c>
      <c r="AB392" s="217">
        <f t="shared" si="161"/>
        <v>705.70081728732896</v>
      </c>
      <c r="AC392" s="217">
        <f t="shared" si="161"/>
        <v>40.069502636575393</v>
      </c>
      <c r="AD392" s="218">
        <f t="shared" si="161"/>
        <v>2.9952529365220495</v>
      </c>
      <c r="AE392" s="218">
        <f t="shared" si="161"/>
        <v>1.2884768482246655E-2</v>
      </c>
      <c r="AF392" s="218">
        <f t="shared" si="161"/>
        <v>0</v>
      </c>
      <c r="AG392" s="218">
        <f t="shared" si="161"/>
        <v>7.2704408286341069</v>
      </c>
      <c r="AH392" s="218">
        <f t="shared" si="161"/>
        <v>29.790924102936991</v>
      </c>
      <c r="AI392" s="219">
        <f>SUM(V392:AC392)</f>
        <v>2335.6606202426069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0.21297431471710973</v>
      </c>
      <c r="C393" s="125">
        <f t="shared" ref="C393:H393" si="162">IF($I392=0,"-",C392/$I392)</f>
        <v>3.3623201259397905E-3</v>
      </c>
      <c r="D393" s="125">
        <f t="shared" si="162"/>
        <v>8.654158772879389E-2</v>
      </c>
      <c r="E393" s="125">
        <f t="shared" si="162"/>
        <v>0.64923361259300583</v>
      </c>
      <c r="F393" s="125">
        <f t="shared" si="162"/>
        <v>0</v>
      </c>
      <c r="G393" s="125">
        <f t="shared" si="162"/>
        <v>4.7888164835150931E-2</v>
      </c>
      <c r="H393" s="126">
        <f t="shared" si="162"/>
        <v>0</v>
      </c>
      <c r="I393" s="127">
        <f>SUM(B393:H393)</f>
        <v>1.0000000000000002</v>
      </c>
      <c r="J393" s="133"/>
      <c r="K393" s="49" t="s">
        <v>108</v>
      </c>
      <c r="L393" s="102">
        <f t="shared" ref="L393:R393" si="163">IF($S392=0,"-",L392/$S392)</f>
        <v>0.14862586158376806</v>
      </c>
      <c r="M393" s="102">
        <f t="shared" si="163"/>
        <v>2.3464225078128551E-3</v>
      </c>
      <c r="N393" s="102">
        <f t="shared" si="163"/>
        <v>6.0393752439603085E-2</v>
      </c>
      <c r="O393" s="102">
        <f t="shared" si="163"/>
        <v>0.45307296877066</v>
      </c>
      <c r="P393" s="102">
        <f t="shared" si="163"/>
        <v>0.30214184850795117</v>
      </c>
      <c r="Q393" s="102">
        <f t="shared" si="163"/>
        <v>3.3419146190204967E-2</v>
      </c>
      <c r="R393" s="103">
        <f t="shared" si="163"/>
        <v>0</v>
      </c>
      <c r="S393" s="104">
        <f>SUM(L393:R393)</f>
        <v>1.0000000000000002</v>
      </c>
      <c r="U393" s="77" t="s">
        <v>108</v>
      </c>
      <c r="V393" s="78">
        <f>+V392/$AI392</f>
        <v>0.14425067084799989</v>
      </c>
      <c r="W393" s="78">
        <f t="shared" ref="W393:AH393" si="164">+W392/$AI392</f>
        <v>3.0927899834658455E-3</v>
      </c>
      <c r="X393" s="78">
        <f t="shared" si="164"/>
        <v>3.3419146190204967E-2</v>
      </c>
      <c r="Y393" s="78">
        <f t="shared" si="164"/>
        <v>2.3464225078128551E-3</v>
      </c>
      <c r="Z393" s="78">
        <f t="shared" si="164"/>
        <v>5.728095395954013E-2</v>
      </c>
      <c r="AA393" s="78">
        <f t="shared" si="164"/>
        <v>0.44031263509327689</v>
      </c>
      <c r="AB393" s="78">
        <f t="shared" si="164"/>
        <v>0.30214184850795117</v>
      </c>
      <c r="AC393" s="78">
        <f t="shared" si="164"/>
        <v>1.7155532909748396E-2</v>
      </c>
      <c r="AD393" s="78">
        <f t="shared" si="164"/>
        <v>1.2824007523023315E-3</v>
      </c>
      <c r="AE393" s="78">
        <f t="shared" si="164"/>
        <v>5.5165413890089495E-6</v>
      </c>
      <c r="AF393" s="78">
        <f t="shared" si="164"/>
        <v>0</v>
      </c>
      <c r="AG393" s="78">
        <f t="shared" si="164"/>
        <v>3.1127984800629642E-3</v>
      </c>
      <c r="AH393" s="78">
        <f t="shared" si="164"/>
        <v>1.2754817135994091E-2</v>
      </c>
      <c r="AI393" s="79">
        <f>SUM(V393:AC393)</f>
        <v>1.0000000000000002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6.5329411535536295</v>
      </c>
      <c r="C401" s="148">
        <v>0</v>
      </c>
      <c r="D401" s="148">
        <v>4.4295516698351873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10.962492823388818</v>
      </c>
      <c r="J401" s="141"/>
      <c r="K401" s="161" t="s">
        <v>13</v>
      </c>
      <c r="L401" s="148">
        <v>6.5329411535536295</v>
      </c>
      <c r="M401" s="148">
        <v>0</v>
      </c>
      <c r="N401" s="148">
        <v>4.4295516698351873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10.962492823388818</v>
      </c>
      <c r="U401" s="207" t="s">
        <v>13</v>
      </c>
      <c r="V401" s="199">
        <v>6.5329411535536295</v>
      </c>
      <c r="W401" s="199">
        <v>0</v>
      </c>
      <c r="X401" s="199">
        <v>0</v>
      </c>
      <c r="Y401" s="199">
        <v>0</v>
      </c>
      <c r="Z401" s="199">
        <v>4.4295516698351873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10.962492823388818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9.7597519201985547E-2</v>
      </c>
      <c r="C402" s="152">
        <v>6.8110414258767002E-2</v>
      </c>
      <c r="D402" s="152">
        <v>4.5616793297150327E-4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0.16616410139372406</v>
      </c>
      <c r="J402" s="141"/>
      <c r="K402" s="155" t="s">
        <v>12</v>
      </c>
      <c r="L402" s="156">
        <v>9.7597519201985547E-2</v>
      </c>
      <c r="M402" s="156">
        <v>6.8110414258767002E-2</v>
      </c>
      <c r="N402" s="156">
        <v>4.5616793297150327E-4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0.16616410139372406</v>
      </c>
      <c r="U402" s="203" t="s">
        <v>53</v>
      </c>
      <c r="V402" s="204">
        <v>9.7597519201985547E-2</v>
      </c>
      <c r="W402" s="204">
        <v>0</v>
      </c>
      <c r="X402" s="204">
        <v>0</v>
      </c>
      <c r="Y402" s="204">
        <v>6.8110414258767002E-2</v>
      </c>
      <c r="Z402" s="204">
        <v>4.5616793297150327E-4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0.16616410139372406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165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5.9610239564856577</v>
      </c>
      <c r="Q403" s="148">
        <v>0</v>
      </c>
      <c r="R403" s="149">
        <v>0</v>
      </c>
      <c r="S403" s="150">
        <f t="shared" si="166"/>
        <v>5.9610239564856577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5.9610239564856577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5.9610239564856577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2.6971561099551764E-2</v>
      </c>
      <c r="F404" s="315"/>
      <c r="G404" s="152">
        <v>0</v>
      </c>
      <c r="H404" s="153">
        <v>0</v>
      </c>
      <c r="I404" s="154">
        <f t="shared" si="165"/>
        <v>2.6971561099551764E-2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2.6971561099551764E-2</v>
      </c>
      <c r="P404" s="156">
        <v>4.8359156600001043</v>
      </c>
      <c r="Q404" s="156">
        <v>0</v>
      </c>
      <c r="R404" s="157">
        <v>0</v>
      </c>
      <c r="S404" s="158">
        <f t="shared" si="166"/>
        <v>4.8628872210996557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2.1577248879641412E-2</v>
      </c>
      <c r="AB404" s="204">
        <v>4.8359156600001043</v>
      </c>
      <c r="AC404" s="205">
        <v>5.394312219910353E-3</v>
      </c>
      <c r="AD404" s="204">
        <v>0</v>
      </c>
      <c r="AE404" s="204">
        <v>0</v>
      </c>
      <c r="AF404" s="204">
        <v>0</v>
      </c>
      <c r="AG404" s="204">
        <v>0</v>
      </c>
      <c r="AH404" s="204">
        <v>5.394312219910353E-3</v>
      </c>
      <c r="AI404" s="206">
        <f t="shared" si="167"/>
        <v>4.8628872210996557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2.3016135609491447E-2</v>
      </c>
      <c r="C406" s="152">
        <v>0.20714522048542297</v>
      </c>
      <c r="D406" s="152">
        <v>0</v>
      </c>
      <c r="E406" s="152">
        <v>0</v>
      </c>
      <c r="F406" s="315"/>
      <c r="G406" s="152">
        <v>0</v>
      </c>
      <c r="H406" s="153">
        <v>0</v>
      </c>
      <c r="I406" s="154">
        <f t="shared" si="165"/>
        <v>0.23016135609491442</v>
      </c>
      <c r="J406" s="141"/>
      <c r="K406" s="155" t="s">
        <v>14</v>
      </c>
      <c r="L406" s="156">
        <v>2.3016135609491447E-2</v>
      </c>
      <c r="M406" s="156">
        <v>0.20714522048542297</v>
      </c>
      <c r="N406" s="156">
        <v>0</v>
      </c>
      <c r="O406" s="156">
        <v>0</v>
      </c>
      <c r="P406" s="156">
        <v>0</v>
      </c>
      <c r="Q406" s="156">
        <v>0</v>
      </c>
      <c r="R406" s="157">
        <v>0</v>
      </c>
      <c r="S406" s="158">
        <f t="shared" si="166"/>
        <v>0.23016135609491442</v>
      </c>
      <c r="U406" s="203" t="s">
        <v>14</v>
      </c>
      <c r="V406" s="204">
        <v>2.3016135609491447E-2</v>
      </c>
      <c r="W406" s="204">
        <v>0</v>
      </c>
      <c r="X406" s="204">
        <v>0</v>
      </c>
      <c r="Y406" s="204">
        <v>0.20714522048542297</v>
      </c>
      <c r="Z406" s="204">
        <v>0</v>
      </c>
      <c r="AA406" s="204">
        <v>0</v>
      </c>
      <c r="AB406" s="204">
        <v>0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167"/>
        <v>0.23016135609491442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67.77875728914978</v>
      </c>
      <c r="C407" s="148">
        <v>304.62150479007562</v>
      </c>
      <c r="D407" s="148">
        <v>161.15527807476752</v>
      </c>
      <c r="E407" s="148">
        <v>24.887949218077168</v>
      </c>
      <c r="F407" s="315"/>
      <c r="G407" s="148">
        <v>0</v>
      </c>
      <c r="H407" s="160">
        <v>0</v>
      </c>
      <c r="I407" s="146">
        <f t="shared" si="165"/>
        <v>558.44348937207019</v>
      </c>
      <c r="J407" s="141"/>
      <c r="K407" s="161" t="s">
        <v>136</v>
      </c>
      <c r="L407" s="148">
        <v>67.77875728914978</v>
      </c>
      <c r="M407" s="148">
        <v>304.62150479007562</v>
      </c>
      <c r="N407" s="148">
        <v>161.15527807476752</v>
      </c>
      <c r="O407" s="148">
        <v>24.887949218077168</v>
      </c>
      <c r="P407" s="148">
        <v>0</v>
      </c>
      <c r="Q407" s="148">
        <v>0</v>
      </c>
      <c r="R407" s="149">
        <v>0</v>
      </c>
      <c r="S407" s="150">
        <f t="shared" si="166"/>
        <v>558.44348937207019</v>
      </c>
      <c r="U407" s="207" t="s">
        <v>136</v>
      </c>
      <c r="V407" s="199">
        <v>67.77875728914978</v>
      </c>
      <c r="W407" s="199">
        <v>0</v>
      </c>
      <c r="X407" s="199">
        <v>0</v>
      </c>
      <c r="Y407" s="199">
        <v>304.62150479007562</v>
      </c>
      <c r="Z407" s="199">
        <v>161.15527807476752</v>
      </c>
      <c r="AA407" s="199">
        <v>0.3983446364659366</v>
      </c>
      <c r="AB407" s="199">
        <v>0</v>
      </c>
      <c r="AC407" s="200">
        <v>24.489604581611232</v>
      </c>
      <c r="AD407" s="199">
        <v>0</v>
      </c>
      <c r="AE407" s="199">
        <v>0</v>
      </c>
      <c r="AF407" s="199">
        <v>0</v>
      </c>
      <c r="AG407" s="199">
        <v>0</v>
      </c>
      <c r="AH407" s="199">
        <v>24.489604581611232</v>
      </c>
      <c r="AI407" s="202">
        <f t="shared" si="167"/>
        <v>558.44348937207019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27.434639452972863</v>
      </c>
      <c r="C408" s="152">
        <v>11.607478069761509</v>
      </c>
      <c r="D408" s="152">
        <v>6.0302092145211805</v>
      </c>
      <c r="E408" s="152">
        <v>380.56576041004229</v>
      </c>
      <c r="F408" s="315"/>
      <c r="G408" s="152">
        <v>51.15463174911681</v>
      </c>
      <c r="H408" s="153">
        <v>0</v>
      </c>
      <c r="I408" s="154">
        <f t="shared" si="165"/>
        <v>476.79271889641461</v>
      </c>
      <c r="J408" s="141"/>
      <c r="K408" s="155" t="s">
        <v>21</v>
      </c>
      <c r="L408" s="156">
        <v>27.434639452972863</v>
      </c>
      <c r="M408" s="156">
        <v>11.607478069761509</v>
      </c>
      <c r="N408" s="156">
        <v>6.0302092145211805</v>
      </c>
      <c r="O408" s="156">
        <v>380.56576041004229</v>
      </c>
      <c r="P408" s="156">
        <v>0</v>
      </c>
      <c r="Q408" s="156">
        <v>51.15463174911681</v>
      </c>
      <c r="R408" s="157">
        <v>0</v>
      </c>
      <c r="S408" s="158">
        <f t="shared" si="166"/>
        <v>476.79271889641461</v>
      </c>
      <c r="U408" s="203" t="s">
        <v>21</v>
      </c>
      <c r="V408" s="204">
        <v>7.6648610562318398</v>
      </c>
      <c r="W408" s="204">
        <v>18.321791935944109</v>
      </c>
      <c r="X408" s="204">
        <v>51.15463174911681</v>
      </c>
      <c r="Y408" s="204">
        <v>11.607478069761509</v>
      </c>
      <c r="Z408" s="204">
        <v>6.0302092145211805</v>
      </c>
      <c r="AA408" s="204">
        <v>377.1971558253652</v>
      </c>
      <c r="AB408" s="204">
        <v>0</v>
      </c>
      <c r="AC408" s="205">
        <v>4.8165910454740111</v>
      </c>
      <c r="AD408" s="204">
        <v>1.4479864607969142</v>
      </c>
      <c r="AE408" s="204">
        <v>0</v>
      </c>
      <c r="AF408" s="204">
        <v>0</v>
      </c>
      <c r="AG408" s="204">
        <v>0</v>
      </c>
      <c r="AH408" s="204">
        <v>3.3686045846770964</v>
      </c>
      <c r="AI408" s="206">
        <f t="shared" si="167"/>
        <v>476.79271889641467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1.7728129467710581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1.7728129467710581</v>
      </c>
      <c r="J409" s="141"/>
      <c r="K409" s="161" t="s">
        <v>20</v>
      </c>
      <c r="L409" s="148">
        <v>1.7728129467710581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1.7728129467710581</v>
      </c>
      <c r="U409" s="207" t="s">
        <v>20</v>
      </c>
      <c r="V409" s="199">
        <v>1.7018390988204457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7.0973847950612373E-2</v>
      </c>
      <c r="AD409" s="199">
        <v>7.0973847950612373E-2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1.7728129467710581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0.27319132150692615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0.27319132150692615</v>
      </c>
      <c r="J411" s="141"/>
      <c r="K411" s="161" t="s">
        <v>18</v>
      </c>
      <c r="L411" s="148">
        <v>0.27319132150692615</v>
      </c>
      <c r="M411" s="148">
        <v>0</v>
      </c>
      <c r="N411" s="148">
        <v>0</v>
      </c>
      <c r="O411" s="148">
        <v>0</v>
      </c>
      <c r="P411" s="148">
        <v>0.36211905608664602</v>
      </c>
      <c r="Q411" s="148">
        <v>0</v>
      </c>
      <c r="R411" s="149">
        <v>0</v>
      </c>
      <c r="S411" s="150">
        <f t="shared" si="166"/>
        <v>0.63531037759357223</v>
      </c>
      <c r="U411" s="207" t="s">
        <v>18</v>
      </c>
      <c r="V411" s="199">
        <v>0.25953175543157986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0.36211905608664602</v>
      </c>
      <c r="AC411" s="200">
        <v>1.3659566075346309E-2</v>
      </c>
      <c r="AD411" s="199">
        <v>1.3659566075346309E-2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0.63531037759357223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1.6557292618947596E-2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1.6557292618947596E-2</v>
      </c>
      <c r="J412" s="141"/>
      <c r="K412" s="155" t="s">
        <v>17</v>
      </c>
      <c r="L412" s="156">
        <v>1.6557292618947596E-2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1.6557292618947596E-2</v>
      </c>
      <c r="U412" s="203" t="s">
        <v>57</v>
      </c>
      <c r="V412" s="204">
        <v>1.6557292618947596E-2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1.6557292618947596E-2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5.0892073214809696E-3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5.0892073214809696E-3</v>
      </c>
      <c r="J413" s="141"/>
      <c r="K413" s="163" t="s">
        <v>60</v>
      </c>
      <c r="L413" s="148">
        <v>5.0892073214809696E-3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5.0892073214809696E-3</v>
      </c>
      <c r="U413" s="208" t="s">
        <v>58</v>
      </c>
      <c r="V413" s="199">
        <v>5.0892073214809696E-3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5.0892073214809696E-3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5.0892073214809696E-3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5.0892073214809696E-3</v>
      </c>
      <c r="J414" s="141"/>
      <c r="K414" s="168" t="s">
        <v>19</v>
      </c>
      <c r="L414" s="169">
        <v>5.0892073214809696E-3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5.0892073214809696E-3</v>
      </c>
      <c r="U414" s="209" t="s">
        <v>62</v>
      </c>
      <c r="V414" s="210">
        <v>5.0892073214809696E-3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5.0892073214809696E-3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103.93460231870614</v>
      </c>
      <c r="C418" s="187">
        <f t="shared" ref="C418:I418" si="169">SUM(C397:C413)</f>
        <v>316.50423849458133</v>
      </c>
      <c r="D418" s="187">
        <f t="shared" si="169"/>
        <v>171.61549512705687</v>
      </c>
      <c r="E418" s="187">
        <f t="shared" si="169"/>
        <v>405.48068118921901</v>
      </c>
      <c r="F418" s="187">
        <f t="shared" si="169"/>
        <v>0</v>
      </c>
      <c r="G418" s="187">
        <f t="shared" si="169"/>
        <v>51.15463174911681</v>
      </c>
      <c r="H418" s="189">
        <f t="shared" si="169"/>
        <v>0</v>
      </c>
      <c r="I418" s="146">
        <f t="shared" si="169"/>
        <v>1048.6896488786801</v>
      </c>
      <c r="J418" s="141"/>
      <c r="K418" s="188" t="s">
        <v>22</v>
      </c>
      <c r="L418" s="187">
        <f>SUM(L397:L413)</f>
        <v>103.93460231870614</v>
      </c>
      <c r="M418" s="187">
        <f t="shared" ref="M418:S418" si="170">SUM(M397:M413)</f>
        <v>316.50423849458133</v>
      </c>
      <c r="N418" s="187">
        <f t="shared" si="170"/>
        <v>171.61549512705687</v>
      </c>
      <c r="O418" s="187">
        <f t="shared" si="170"/>
        <v>405.48068118921901</v>
      </c>
      <c r="P418" s="187">
        <f t="shared" si="170"/>
        <v>11.159058672572408</v>
      </c>
      <c r="Q418" s="187">
        <f t="shared" si="170"/>
        <v>51.15463174911681</v>
      </c>
      <c r="R418" s="189">
        <f t="shared" si="170"/>
        <v>0</v>
      </c>
      <c r="S418" s="190">
        <f t="shared" si="170"/>
        <v>1059.8487075512528</v>
      </c>
      <c r="T418" s="133" t="str">
        <f>IF(ABS(S418-AI418)&gt;0.01,S418-AI418,"")</f>
        <v/>
      </c>
      <c r="U418" s="216" t="s">
        <v>59</v>
      </c>
      <c r="V418" s="217">
        <f>SUM(V397:V413)</f>
        <v>84.080190507939164</v>
      </c>
      <c r="W418" s="217">
        <f t="shared" ref="W418:AH418" si="171">SUM(W397:W413)</f>
        <v>18.321791935944109</v>
      </c>
      <c r="X418" s="217">
        <f t="shared" si="171"/>
        <v>51.15463174911681</v>
      </c>
      <c r="Y418" s="217">
        <f t="shared" si="171"/>
        <v>316.50423849458133</v>
      </c>
      <c r="Z418" s="217">
        <f t="shared" si="171"/>
        <v>171.61549512705687</v>
      </c>
      <c r="AA418" s="217">
        <f t="shared" si="171"/>
        <v>377.61707771071076</v>
      </c>
      <c r="AB418" s="217">
        <f t="shared" si="171"/>
        <v>11.159058672572408</v>
      </c>
      <c r="AC418" s="217">
        <f t="shared" si="171"/>
        <v>29.396223353331109</v>
      </c>
      <c r="AD418" s="218">
        <f t="shared" si="171"/>
        <v>1.5326198748228728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27.863603478508239</v>
      </c>
      <c r="AI418" s="219">
        <f>SUM(V418:AC418)</f>
        <v>1059.8487075512526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9.9109018983680297E-2</v>
      </c>
      <c r="C419" s="125">
        <f t="shared" ref="C419:H419" si="172">IF($I418=0,"-",C418/$I418)</f>
        <v>0.30180925198699732</v>
      </c>
      <c r="D419" s="125">
        <f t="shared" si="172"/>
        <v>0.16364755322087723</v>
      </c>
      <c r="E419" s="125">
        <f t="shared" si="172"/>
        <v>0.38665460426998827</v>
      </c>
      <c r="F419" s="125">
        <f t="shared" si="172"/>
        <v>0</v>
      </c>
      <c r="G419" s="125">
        <f t="shared" si="172"/>
        <v>4.8779571538456884E-2</v>
      </c>
      <c r="H419" s="126">
        <f t="shared" si="172"/>
        <v>0</v>
      </c>
      <c r="I419" s="127">
        <f>SUM(B419:H419)</f>
        <v>1</v>
      </c>
      <c r="J419" s="133"/>
      <c r="K419" s="49" t="s">
        <v>108</v>
      </c>
      <c r="L419" s="102">
        <f t="shared" ref="L419:R419" si="173">IF($S418=0,"-",L418/$S418)</f>
        <v>9.8065508386422223E-2</v>
      </c>
      <c r="M419" s="102">
        <f t="shared" si="173"/>
        <v>0.2986315275374109</v>
      </c>
      <c r="N419" s="102">
        <f t="shared" si="173"/>
        <v>0.16192452177780081</v>
      </c>
      <c r="O419" s="102">
        <f t="shared" si="173"/>
        <v>0.38258355018054363</v>
      </c>
      <c r="P419" s="102">
        <f t="shared" si="173"/>
        <v>1.052891662089683E-2</v>
      </c>
      <c r="Q419" s="102">
        <f t="shared" si="173"/>
        <v>4.8265975496925385E-2</v>
      </c>
      <c r="R419" s="103">
        <f t="shared" si="173"/>
        <v>0</v>
      </c>
      <c r="S419" s="104">
        <f>SUM(L419:R419)</f>
        <v>0.99999999999999967</v>
      </c>
      <c r="U419" s="77" t="s">
        <v>108</v>
      </c>
      <c r="V419" s="78">
        <f>+V418/$AI418</f>
        <v>7.933225743342541E-2</v>
      </c>
      <c r="W419" s="78">
        <f t="shared" ref="W419:AH419" si="174">+W418/$AI418</f>
        <v>1.7287176750232624E-2</v>
      </c>
      <c r="X419" s="78">
        <f t="shared" si="174"/>
        <v>4.8265975496925399E-2</v>
      </c>
      <c r="Y419" s="78">
        <f t="shared" si="174"/>
        <v>0.29863152753741101</v>
      </c>
      <c r="Z419" s="78">
        <f t="shared" si="174"/>
        <v>0.16192452177780084</v>
      </c>
      <c r="AA419" s="78">
        <f t="shared" si="174"/>
        <v>0.35629337944203682</v>
      </c>
      <c r="AB419" s="78">
        <f t="shared" si="174"/>
        <v>1.0528916620896831E-2</v>
      </c>
      <c r="AC419" s="78">
        <f t="shared" si="174"/>
        <v>2.7736244941271068E-2</v>
      </c>
      <c r="AD419" s="78">
        <f t="shared" si="174"/>
        <v>1.4460742027642259E-3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2.6290170738506844E-2</v>
      </c>
      <c r="AI419" s="79">
        <f>SUM(V419:AC419)</f>
        <v>1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8.8354086284467481</v>
      </c>
      <c r="C427" s="148">
        <v>2.1301966927628246</v>
      </c>
      <c r="D427" s="148">
        <v>0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10.965605321209573</v>
      </c>
      <c r="J427" s="141"/>
      <c r="K427" s="161" t="s">
        <v>13</v>
      </c>
      <c r="L427" s="148">
        <v>8.8354086284467481</v>
      </c>
      <c r="M427" s="148">
        <v>2.1301966927628246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10.965605321209573</v>
      </c>
      <c r="U427" s="207" t="s">
        <v>13</v>
      </c>
      <c r="V427" s="199">
        <v>8.801082691905961</v>
      </c>
      <c r="W427" s="199">
        <v>0</v>
      </c>
      <c r="X427" s="199">
        <v>0</v>
      </c>
      <c r="Y427" s="199">
        <v>2.1301966927628246</v>
      </c>
      <c r="Z427" s="199">
        <v>0</v>
      </c>
      <c r="AA427" s="199">
        <v>0</v>
      </c>
      <c r="AB427" s="199">
        <v>0</v>
      </c>
      <c r="AC427" s="200">
        <v>3.4325936540787472E-2</v>
      </c>
      <c r="AD427" s="201">
        <v>3.4325936540787472E-2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10.965605321209573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0.33168821802786302</v>
      </c>
      <c r="C428" s="152">
        <v>0</v>
      </c>
      <c r="D428" s="152">
        <v>0.1118657852055359</v>
      </c>
      <c r="E428" s="152">
        <v>1.0677250309689428E-4</v>
      </c>
      <c r="F428" s="315"/>
      <c r="G428" s="152">
        <v>0</v>
      </c>
      <c r="H428" s="153">
        <v>0</v>
      </c>
      <c r="I428" s="154">
        <f t="shared" si="175"/>
        <v>0.44366077573649582</v>
      </c>
      <c r="J428" s="141"/>
      <c r="K428" s="155" t="s">
        <v>12</v>
      </c>
      <c r="L428" s="156">
        <v>0.33168821802786302</v>
      </c>
      <c r="M428" s="156">
        <v>0</v>
      </c>
      <c r="N428" s="156">
        <v>0.1118657852055359</v>
      </c>
      <c r="O428" s="156">
        <v>1.0677250309689428E-4</v>
      </c>
      <c r="P428" s="156">
        <v>0</v>
      </c>
      <c r="Q428" s="156">
        <v>0</v>
      </c>
      <c r="R428" s="157">
        <v>0</v>
      </c>
      <c r="S428" s="158">
        <f t="shared" si="176"/>
        <v>0.44366077573649582</v>
      </c>
      <c r="U428" s="203" t="s">
        <v>53</v>
      </c>
      <c r="V428" s="204">
        <v>0.32215861185199568</v>
      </c>
      <c r="W428" s="204">
        <v>0</v>
      </c>
      <c r="X428" s="204">
        <v>0</v>
      </c>
      <c r="Y428" s="204">
        <v>0</v>
      </c>
      <c r="Z428" s="204">
        <v>0.1118657852055359</v>
      </c>
      <c r="AA428" s="204">
        <v>1.0677250309689428E-4</v>
      </c>
      <c r="AB428" s="204">
        <v>0</v>
      </c>
      <c r="AC428" s="205">
        <v>9.5296061758673549E-3</v>
      </c>
      <c r="AD428" s="204">
        <v>9.5296061758673549E-3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0.44366077573649582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4.3698744749382391E-3</v>
      </c>
      <c r="F429" s="315"/>
      <c r="G429" s="148">
        <v>0</v>
      </c>
      <c r="H429" s="160">
        <v>0</v>
      </c>
      <c r="I429" s="146">
        <f t="shared" si="175"/>
        <v>4.3698744749382391E-3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4.3698744749382391E-3</v>
      </c>
      <c r="P429" s="148">
        <v>50.611549353102298</v>
      </c>
      <c r="Q429" s="148">
        <v>0</v>
      </c>
      <c r="R429" s="149">
        <v>0</v>
      </c>
      <c r="S429" s="150">
        <f t="shared" si="176"/>
        <v>50.615919227577237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4.3606065465824351E-3</v>
      </c>
      <c r="AB429" s="199">
        <v>50.611549353102298</v>
      </c>
      <c r="AC429" s="200">
        <v>9.2679283558035957E-6</v>
      </c>
      <c r="AD429" s="199">
        <v>0</v>
      </c>
      <c r="AE429" s="199">
        <v>0</v>
      </c>
      <c r="AF429" s="199">
        <v>0</v>
      </c>
      <c r="AG429" s="199">
        <v>0</v>
      </c>
      <c r="AH429" s="199">
        <v>9.2679283558035957E-6</v>
      </c>
      <c r="AI429" s="202">
        <f t="shared" si="177"/>
        <v>50.615919227577237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0.99808622805749847</v>
      </c>
      <c r="Q430" s="156">
        <v>0</v>
      </c>
      <c r="R430" s="157">
        <v>0</v>
      </c>
      <c r="S430" s="158">
        <f t="shared" si="176"/>
        <v>0.99808622805749847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0.99808622805749847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0.99808622805749847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0.69211426306665413</v>
      </c>
      <c r="C432" s="152">
        <v>0</v>
      </c>
      <c r="D432" s="152">
        <v>0.21160769316987948</v>
      </c>
      <c r="E432" s="152">
        <v>0.28369514134912205</v>
      </c>
      <c r="F432" s="315"/>
      <c r="G432" s="152">
        <v>0</v>
      </c>
      <c r="H432" s="153">
        <v>0</v>
      </c>
      <c r="I432" s="154">
        <f t="shared" si="175"/>
        <v>1.1874170975856557</v>
      </c>
      <c r="J432" s="141"/>
      <c r="K432" s="155" t="s">
        <v>14</v>
      </c>
      <c r="L432" s="156">
        <v>0.69211426306665413</v>
      </c>
      <c r="M432" s="156">
        <v>0</v>
      </c>
      <c r="N432" s="156">
        <v>0.21160769316987948</v>
      </c>
      <c r="O432" s="156">
        <v>0.28369514134912205</v>
      </c>
      <c r="P432" s="156">
        <v>0</v>
      </c>
      <c r="Q432" s="156">
        <v>0</v>
      </c>
      <c r="R432" s="157">
        <v>0</v>
      </c>
      <c r="S432" s="158">
        <f t="shared" si="176"/>
        <v>1.1874170975856557</v>
      </c>
      <c r="U432" s="203" t="s">
        <v>14</v>
      </c>
      <c r="V432" s="204">
        <v>0.69211426306665413</v>
      </c>
      <c r="W432" s="204">
        <v>0</v>
      </c>
      <c r="X432" s="204">
        <v>0</v>
      </c>
      <c r="Y432" s="204">
        <v>0</v>
      </c>
      <c r="Z432" s="204">
        <v>0.21160769316987948</v>
      </c>
      <c r="AA432" s="204">
        <v>0</v>
      </c>
      <c r="AB432" s="204">
        <v>0</v>
      </c>
      <c r="AC432" s="205">
        <v>0.28369514134912205</v>
      </c>
      <c r="AD432" s="204">
        <v>0</v>
      </c>
      <c r="AE432" s="204">
        <v>0</v>
      </c>
      <c r="AF432" s="204">
        <v>0</v>
      </c>
      <c r="AG432" s="204">
        <v>0</v>
      </c>
      <c r="AH432" s="204">
        <v>0.28369514134912205</v>
      </c>
      <c r="AI432" s="206">
        <f t="shared" si="177"/>
        <v>1.1874170975856557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37.55942309095132</v>
      </c>
      <c r="C433" s="148">
        <v>29.664947267640471</v>
      </c>
      <c r="D433" s="148">
        <v>11.682156795671746</v>
      </c>
      <c r="E433" s="148">
        <v>11.686041844108203</v>
      </c>
      <c r="F433" s="315"/>
      <c r="G433" s="148">
        <v>0</v>
      </c>
      <c r="H433" s="160">
        <v>0</v>
      </c>
      <c r="I433" s="146">
        <f t="shared" si="175"/>
        <v>90.592568998371732</v>
      </c>
      <c r="J433" s="141"/>
      <c r="K433" s="161" t="s">
        <v>136</v>
      </c>
      <c r="L433" s="148">
        <v>37.55942309095132</v>
      </c>
      <c r="M433" s="148">
        <v>29.664947267640471</v>
      </c>
      <c r="N433" s="148">
        <v>11.682156795671746</v>
      </c>
      <c r="O433" s="148">
        <v>11.686041844108203</v>
      </c>
      <c r="P433" s="148">
        <v>0</v>
      </c>
      <c r="Q433" s="148">
        <v>0</v>
      </c>
      <c r="R433" s="149">
        <v>0</v>
      </c>
      <c r="S433" s="150">
        <f t="shared" si="176"/>
        <v>90.592568998371732</v>
      </c>
      <c r="U433" s="207" t="s">
        <v>136</v>
      </c>
      <c r="V433" s="199">
        <v>37.547217208474621</v>
      </c>
      <c r="W433" s="199">
        <v>0</v>
      </c>
      <c r="X433" s="199">
        <v>0</v>
      </c>
      <c r="Y433" s="199">
        <v>29.664947267640471</v>
      </c>
      <c r="Z433" s="199">
        <v>11.682156795671746</v>
      </c>
      <c r="AA433" s="199">
        <v>0</v>
      </c>
      <c r="AB433" s="199">
        <v>0</v>
      </c>
      <c r="AC433" s="200">
        <v>11.698247726584905</v>
      </c>
      <c r="AD433" s="199">
        <v>1.2205882476702226E-2</v>
      </c>
      <c r="AE433" s="199">
        <v>0</v>
      </c>
      <c r="AF433" s="199">
        <v>0</v>
      </c>
      <c r="AG433" s="199">
        <v>0</v>
      </c>
      <c r="AH433" s="199">
        <v>11.686041844108203</v>
      </c>
      <c r="AI433" s="202">
        <f t="shared" si="177"/>
        <v>90.592568998371746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19.918152635289918</v>
      </c>
      <c r="C434" s="152">
        <v>5.2447081135744122</v>
      </c>
      <c r="D434" s="152">
        <v>11.941843270435642</v>
      </c>
      <c r="E434" s="152">
        <v>217.50076982655801</v>
      </c>
      <c r="F434" s="315"/>
      <c r="G434" s="152">
        <v>28.606732825678908</v>
      </c>
      <c r="H434" s="153">
        <v>0</v>
      </c>
      <c r="I434" s="154">
        <f t="shared" si="175"/>
        <v>283.21220667153693</v>
      </c>
      <c r="J434" s="141"/>
      <c r="K434" s="155" t="s">
        <v>21</v>
      </c>
      <c r="L434" s="156">
        <v>19.918152635289918</v>
      </c>
      <c r="M434" s="156">
        <v>5.2447081135744122</v>
      </c>
      <c r="N434" s="156">
        <v>11.941843270435642</v>
      </c>
      <c r="O434" s="156">
        <v>217.50076982655801</v>
      </c>
      <c r="P434" s="156">
        <v>0.93207884378517047</v>
      </c>
      <c r="Q434" s="156">
        <v>28.606732825678908</v>
      </c>
      <c r="R434" s="157">
        <v>0</v>
      </c>
      <c r="S434" s="158">
        <f t="shared" si="176"/>
        <v>284.14428551532211</v>
      </c>
      <c r="U434" s="203" t="s">
        <v>21</v>
      </c>
      <c r="V434" s="204">
        <v>4.8335287036751353</v>
      </c>
      <c r="W434" s="204">
        <v>14.705914367497737</v>
      </c>
      <c r="X434" s="204">
        <v>28.606732825678908</v>
      </c>
      <c r="Y434" s="204">
        <v>5.2447081135744122</v>
      </c>
      <c r="Z434" s="204">
        <v>11.706732505166638</v>
      </c>
      <c r="AA434" s="204">
        <v>216.47691678626231</v>
      </c>
      <c r="AB434" s="204">
        <v>0.93207884378517047</v>
      </c>
      <c r="AC434" s="205">
        <v>1.6376733696817791</v>
      </c>
      <c r="AD434" s="204">
        <v>0.37870956411704659</v>
      </c>
      <c r="AE434" s="204">
        <v>0.56073159160059549</v>
      </c>
      <c r="AF434" s="204">
        <v>0</v>
      </c>
      <c r="AG434" s="204">
        <v>0.23511076526900349</v>
      </c>
      <c r="AH434" s="204">
        <v>0.46312144869513333</v>
      </c>
      <c r="AI434" s="206">
        <f t="shared" si="177"/>
        <v>284.14428551532211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19.748976300645474</v>
      </c>
      <c r="C435" s="148">
        <v>0</v>
      </c>
      <c r="D435" s="148">
        <v>1.8604826419002618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21.609458942545736</v>
      </c>
      <c r="J435" s="141"/>
      <c r="K435" s="161" t="s">
        <v>20</v>
      </c>
      <c r="L435" s="148">
        <v>19.748976300645474</v>
      </c>
      <c r="M435" s="148">
        <v>0</v>
      </c>
      <c r="N435" s="148">
        <v>1.8604826419002618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21.609458942545736</v>
      </c>
      <c r="U435" s="207" t="s">
        <v>20</v>
      </c>
      <c r="V435" s="199">
        <v>18.54141531768618</v>
      </c>
      <c r="W435" s="199">
        <v>1.1150447130860395</v>
      </c>
      <c r="X435" s="199">
        <v>0</v>
      </c>
      <c r="Y435" s="199">
        <v>0</v>
      </c>
      <c r="Z435" s="199">
        <v>1.8604826419002618</v>
      </c>
      <c r="AA435" s="199">
        <v>0</v>
      </c>
      <c r="AB435" s="199">
        <v>0</v>
      </c>
      <c r="AC435" s="200">
        <v>9.2516269873253051E-2</v>
      </c>
      <c r="AD435" s="199">
        <v>9.2516269873253051E-2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177"/>
        <v>21.609458942545736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0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0</v>
      </c>
      <c r="J436" s="141"/>
      <c r="K436" s="155" t="s">
        <v>56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3" t="s">
        <v>56</v>
      </c>
      <c r="V436" s="204">
        <v>0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15.312757162220816</v>
      </c>
      <c r="C437" s="148">
        <v>0</v>
      </c>
      <c r="D437" s="148">
        <v>0.96418464714803909</v>
      </c>
      <c r="E437" s="148">
        <v>0</v>
      </c>
      <c r="F437" s="315"/>
      <c r="G437" s="148">
        <v>0</v>
      </c>
      <c r="H437" s="160">
        <v>0</v>
      </c>
      <c r="I437" s="146">
        <f t="shared" si="175"/>
        <v>16.276941809368854</v>
      </c>
      <c r="J437" s="141"/>
      <c r="K437" s="161" t="s">
        <v>18</v>
      </c>
      <c r="L437" s="148">
        <v>15.312757162220816</v>
      </c>
      <c r="M437" s="148">
        <v>0</v>
      </c>
      <c r="N437" s="148">
        <v>0.96418464714803909</v>
      </c>
      <c r="O437" s="148">
        <v>0</v>
      </c>
      <c r="P437" s="148">
        <v>3.0745217023945366</v>
      </c>
      <c r="Q437" s="148">
        <v>0</v>
      </c>
      <c r="R437" s="149">
        <v>0</v>
      </c>
      <c r="S437" s="150">
        <f t="shared" si="176"/>
        <v>19.351463511763392</v>
      </c>
      <c r="U437" s="207" t="s">
        <v>18</v>
      </c>
      <c r="V437" s="199">
        <v>15.243341929283119</v>
      </c>
      <c r="W437" s="199">
        <v>0</v>
      </c>
      <c r="X437" s="199">
        <v>0</v>
      </c>
      <c r="Y437" s="199">
        <v>0</v>
      </c>
      <c r="Z437" s="199">
        <v>1.7570193144725056E-2</v>
      </c>
      <c r="AA437" s="199">
        <v>0</v>
      </c>
      <c r="AB437" s="199">
        <v>3.0745217023945366</v>
      </c>
      <c r="AC437" s="200">
        <v>1.0160296869410101</v>
      </c>
      <c r="AD437" s="199">
        <v>6.9415232937696386E-2</v>
      </c>
      <c r="AE437" s="199">
        <v>0</v>
      </c>
      <c r="AF437" s="199">
        <v>0</v>
      </c>
      <c r="AG437" s="199">
        <v>0.94661445400331401</v>
      </c>
      <c r="AH437" s="199">
        <v>0</v>
      </c>
      <c r="AI437" s="202">
        <f t="shared" si="177"/>
        <v>19.351463511763392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1.6253391323169197</v>
      </c>
      <c r="C438" s="152">
        <v>1.8995826485965331E-2</v>
      </c>
      <c r="D438" s="152">
        <v>0.97282447605165789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2.6171594348545431</v>
      </c>
      <c r="J438" s="141"/>
      <c r="K438" s="155" t="s">
        <v>17</v>
      </c>
      <c r="L438" s="156">
        <v>1.6253391323169197</v>
      </c>
      <c r="M438" s="156">
        <v>1.8995826485965331E-2</v>
      </c>
      <c r="N438" s="156">
        <v>0.97282447605165789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2.6171594348545431</v>
      </c>
      <c r="U438" s="203" t="s">
        <v>57</v>
      </c>
      <c r="V438" s="204">
        <v>1.6253391323169197</v>
      </c>
      <c r="W438" s="204">
        <v>0</v>
      </c>
      <c r="X438" s="204">
        <v>0</v>
      </c>
      <c r="Y438" s="204">
        <v>1.8995826485965331E-2</v>
      </c>
      <c r="Z438" s="204">
        <v>0.97282447605165789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2.6171594348545431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3.3141444750969512E-5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3.3141444750969512E-5</v>
      </c>
      <c r="J439" s="141"/>
      <c r="K439" s="163" t="s">
        <v>60</v>
      </c>
      <c r="L439" s="148">
        <v>3.3141444750969512E-5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3.3141444750969512E-5</v>
      </c>
      <c r="U439" s="208" t="s">
        <v>58</v>
      </c>
      <c r="V439" s="199">
        <v>3.3141444750969512E-5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3.3141444750969512E-5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3.3141444750969512E-5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3.3141444750969512E-5</v>
      </c>
      <c r="J440" s="141"/>
      <c r="K440" s="168" t="s">
        <v>19</v>
      </c>
      <c r="L440" s="169">
        <v>3.3141444750969512E-5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3.3141444750969512E-5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0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104.02389257241046</v>
      </c>
      <c r="C444" s="187">
        <f t="shared" ref="C444:I444" si="179">SUM(C423:C439)</f>
        <v>37.058847900463668</v>
      </c>
      <c r="D444" s="187">
        <f t="shared" si="179"/>
        <v>27.744965309582764</v>
      </c>
      <c r="E444" s="187">
        <f t="shared" si="179"/>
        <v>229.47498345899336</v>
      </c>
      <c r="F444" s="187">
        <f t="shared" si="179"/>
        <v>0</v>
      </c>
      <c r="G444" s="187">
        <f t="shared" si="179"/>
        <v>28.606732825678908</v>
      </c>
      <c r="H444" s="189">
        <f t="shared" si="179"/>
        <v>0</v>
      </c>
      <c r="I444" s="146">
        <f t="shared" si="179"/>
        <v>426.90942206712924</v>
      </c>
      <c r="J444" s="141"/>
      <c r="K444" s="188" t="s">
        <v>22</v>
      </c>
      <c r="L444" s="187">
        <f>SUM(L423:L439)</f>
        <v>104.02389257241046</v>
      </c>
      <c r="M444" s="187">
        <f t="shared" ref="M444:S444" si="180">SUM(M423:M439)</f>
        <v>37.058847900463668</v>
      </c>
      <c r="N444" s="187">
        <f t="shared" si="180"/>
        <v>27.744965309582764</v>
      </c>
      <c r="O444" s="187">
        <f t="shared" si="180"/>
        <v>229.47498345899336</v>
      </c>
      <c r="P444" s="187">
        <f t="shared" si="180"/>
        <v>55.616236127339498</v>
      </c>
      <c r="Q444" s="187">
        <f t="shared" si="180"/>
        <v>28.606732825678908</v>
      </c>
      <c r="R444" s="189">
        <f t="shared" si="180"/>
        <v>0</v>
      </c>
      <c r="S444" s="190">
        <f t="shared" si="180"/>
        <v>482.52565819446875</v>
      </c>
      <c r="T444" s="133" t="str">
        <f>IF(ABS(S444-AI444)&gt;0.01,S444-AI444,"")</f>
        <v/>
      </c>
      <c r="U444" s="216" t="s">
        <v>59</v>
      </c>
      <c r="V444" s="217">
        <f>SUM(V423:V439)</f>
        <v>87.606230999705332</v>
      </c>
      <c r="W444" s="217">
        <f t="shared" ref="W444:AH444" si="181">SUM(W423:W439)</f>
        <v>15.820959080583776</v>
      </c>
      <c r="X444" s="217">
        <f t="shared" si="181"/>
        <v>28.606732825678908</v>
      </c>
      <c r="Y444" s="217">
        <f t="shared" si="181"/>
        <v>37.058847900463668</v>
      </c>
      <c r="Z444" s="217">
        <f t="shared" si="181"/>
        <v>26.563240090310444</v>
      </c>
      <c r="AA444" s="217">
        <f t="shared" si="181"/>
        <v>216.48138416531199</v>
      </c>
      <c r="AB444" s="217">
        <f t="shared" si="181"/>
        <v>55.616236127339498</v>
      </c>
      <c r="AC444" s="217">
        <f t="shared" si="181"/>
        <v>14.772027005075079</v>
      </c>
      <c r="AD444" s="218">
        <f t="shared" si="181"/>
        <v>0.59670249212135307</v>
      </c>
      <c r="AE444" s="218">
        <f t="shared" si="181"/>
        <v>0.56073159160059549</v>
      </c>
      <c r="AF444" s="218">
        <f t="shared" si="181"/>
        <v>0</v>
      </c>
      <c r="AG444" s="218">
        <f t="shared" si="181"/>
        <v>1.1817252192723176</v>
      </c>
      <c r="AH444" s="218">
        <f t="shared" si="181"/>
        <v>12.432867702080815</v>
      </c>
      <c r="AI444" s="219">
        <f>SUM(V444:AC444)</f>
        <v>482.52565819446869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0.24366736172914275</v>
      </c>
      <c r="C445" s="125">
        <f t="shared" ref="C445:H445" si="182">IF($I444=0,"-",C444/$I444)</f>
        <v>8.6807285070031465E-2</v>
      </c>
      <c r="D445" s="125">
        <f t="shared" si="182"/>
        <v>6.4990285703321896E-2</v>
      </c>
      <c r="E445" s="125">
        <f t="shared" si="182"/>
        <v>0.5375261626877601</v>
      </c>
      <c r="F445" s="125">
        <f t="shared" si="182"/>
        <v>0</v>
      </c>
      <c r="G445" s="125">
        <f t="shared" si="182"/>
        <v>6.7008904809743572E-2</v>
      </c>
      <c r="H445" s="126">
        <f t="shared" si="182"/>
        <v>0</v>
      </c>
      <c r="I445" s="127">
        <f>SUM(B445:H445)</f>
        <v>0.99999999999999978</v>
      </c>
      <c r="J445" s="133"/>
      <c r="K445" s="49" t="s">
        <v>108</v>
      </c>
      <c r="L445" s="102">
        <f t="shared" ref="L445:R445" si="183">IF($S444=0,"-",L444/$S444)</f>
        <v>0.2155820955960159</v>
      </c>
      <c r="M445" s="102">
        <f t="shared" si="183"/>
        <v>7.6801818247617656E-2</v>
      </c>
      <c r="N445" s="102">
        <f t="shared" si="183"/>
        <v>5.7499461092700932E-2</v>
      </c>
      <c r="O445" s="102">
        <f t="shared" si="183"/>
        <v>0.47557053093850143</v>
      </c>
      <c r="P445" s="102">
        <f t="shared" si="183"/>
        <v>0.11526068133961262</v>
      </c>
      <c r="Q445" s="102">
        <f t="shared" si="183"/>
        <v>5.9285412785551286E-2</v>
      </c>
      <c r="R445" s="103">
        <f t="shared" si="183"/>
        <v>0</v>
      </c>
      <c r="S445" s="104">
        <f>SUM(L445:R445)</f>
        <v>0.99999999999999989</v>
      </c>
      <c r="U445" s="77" t="s">
        <v>108</v>
      </c>
      <c r="V445" s="78">
        <f>+V444/$AI444</f>
        <v>0.18155766333237777</v>
      </c>
      <c r="W445" s="78">
        <f t="shared" ref="W445:AH445" si="184">+W444/$AI444</f>
        <v>3.2787808921463768E-2</v>
      </c>
      <c r="X445" s="78">
        <f t="shared" si="184"/>
        <v>5.9285412785551293E-2</v>
      </c>
      <c r="Y445" s="78">
        <f t="shared" si="184"/>
        <v>7.6801818247617656E-2</v>
      </c>
      <c r="Z445" s="78">
        <f t="shared" si="184"/>
        <v>5.5050419887940676E-2</v>
      </c>
      <c r="AA445" s="78">
        <f t="shared" si="184"/>
        <v>0.44864222345263371</v>
      </c>
      <c r="AB445" s="78">
        <f t="shared" si="184"/>
        <v>0.11526068133961263</v>
      </c>
      <c r="AC445" s="78">
        <f t="shared" si="184"/>
        <v>3.0613972032802493E-2</v>
      </c>
      <c r="AD445" s="78">
        <f t="shared" si="184"/>
        <v>1.2366233421744145E-3</v>
      </c>
      <c r="AE445" s="78">
        <f t="shared" si="184"/>
        <v>1.1620762172497945E-3</v>
      </c>
      <c r="AF445" s="78">
        <f t="shared" si="184"/>
        <v>0</v>
      </c>
      <c r="AG445" s="78">
        <f t="shared" si="184"/>
        <v>2.4490412047602568E-3</v>
      </c>
      <c r="AH445" s="78">
        <f t="shared" si="184"/>
        <v>2.5766231268618031E-2</v>
      </c>
      <c r="AI445" s="79">
        <f>SUM(V445:AC445)</f>
        <v>1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0.2994127199271871</v>
      </c>
      <c r="G449" s="325"/>
      <c r="H449" s="327"/>
      <c r="I449" s="146">
        <f>SUM(B449:H449)</f>
        <v>0.2994127199271871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220.09640905254736</v>
      </c>
      <c r="G455" s="328"/>
      <c r="H455" s="330"/>
      <c r="I455" s="146">
        <f t="shared" si="185"/>
        <v>220.09640905254736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520.245706052743</v>
      </c>
      <c r="G460" s="328"/>
      <c r="H460" s="330"/>
      <c r="I460" s="154">
        <f t="shared" si="185"/>
        <v>520.245706052743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1.7251489588235296E-2</v>
      </c>
      <c r="G462" s="328"/>
      <c r="H462" s="330"/>
      <c r="I462" s="154">
        <f t="shared" si="185"/>
        <v>1.7251489588235296E-2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14.289012220386002</v>
      </c>
      <c r="G463" s="328"/>
      <c r="H463" s="330"/>
      <c r="I463" s="146">
        <f t="shared" si="185"/>
        <v>14.289012220386002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754.94779153519175</v>
      </c>
      <c r="G470" s="187">
        <f t="shared" si="187"/>
        <v>0</v>
      </c>
      <c r="H470" s="189">
        <f t="shared" si="187"/>
        <v>0</v>
      </c>
      <c r="I470" s="146">
        <f t="shared" si="187"/>
        <v>754.94779153519175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35015.623541291498</v>
      </c>
      <c r="G481" s="328"/>
      <c r="H481" s="330"/>
      <c r="I481" s="146">
        <f t="shared" si="191"/>
        <v>35015.623541291498</v>
      </c>
      <c r="J481" s="141"/>
      <c r="K481" s="161" t="s">
        <v>54</v>
      </c>
      <c r="L481" s="328"/>
      <c r="M481" s="329"/>
      <c r="N481" s="329"/>
      <c r="O481" s="330"/>
      <c r="P481" s="148">
        <v>16838.736264122868</v>
      </c>
      <c r="Q481" s="328"/>
      <c r="R481" s="335"/>
      <c r="S481" s="150">
        <f t="shared" si="192"/>
        <v>16838.736264122868</v>
      </c>
    </row>
    <row r="482" spans="1:19" ht="15">
      <c r="A482" s="151" t="s">
        <v>11</v>
      </c>
      <c r="B482" s="328"/>
      <c r="C482" s="329"/>
      <c r="D482" s="329"/>
      <c r="E482" s="330"/>
      <c r="F482" s="152">
        <v>9786.8668074862671</v>
      </c>
      <c r="G482" s="328"/>
      <c r="H482" s="330"/>
      <c r="I482" s="154">
        <f t="shared" si="191"/>
        <v>9786.8668074862671</v>
      </c>
      <c r="J482" s="141"/>
      <c r="K482" s="155" t="s">
        <v>11</v>
      </c>
      <c r="L482" s="328"/>
      <c r="M482" s="329"/>
      <c r="N482" s="329"/>
      <c r="O482" s="330"/>
      <c r="P482" s="156">
        <v>3715.4752909541894</v>
      </c>
      <c r="Q482" s="328"/>
      <c r="R482" s="335"/>
      <c r="S482" s="158">
        <f t="shared" si="192"/>
        <v>3715.4752909541894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16.630777886366044</v>
      </c>
      <c r="G484" s="328"/>
      <c r="H484" s="330"/>
      <c r="I484" s="154">
        <f t="shared" si="191"/>
        <v>16.630777886366044</v>
      </c>
      <c r="J484" s="141"/>
      <c r="K484" s="155" t="s">
        <v>14</v>
      </c>
      <c r="L484" s="328"/>
      <c r="M484" s="329"/>
      <c r="N484" s="329"/>
      <c r="O484" s="330"/>
      <c r="P484" s="156">
        <v>16.572826883937172</v>
      </c>
      <c r="Q484" s="328"/>
      <c r="R484" s="335"/>
      <c r="S484" s="158">
        <f t="shared" si="192"/>
        <v>16.572826883937172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70.648361880200298</v>
      </c>
      <c r="G485" s="328"/>
      <c r="H485" s="330"/>
      <c r="I485" s="146">
        <f t="shared" si="191"/>
        <v>70.648361880200298</v>
      </c>
      <c r="J485" s="141"/>
      <c r="K485" s="161" t="s">
        <v>136</v>
      </c>
      <c r="L485" s="328"/>
      <c r="M485" s="329"/>
      <c r="N485" s="329"/>
      <c r="O485" s="330"/>
      <c r="P485" s="148">
        <v>55.845956755083989</v>
      </c>
      <c r="Q485" s="328"/>
      <c r="R485" s="335"/>
      <c r="S485" s="150">
        <f t="shared" si="192"/>
        <v>55.845956755083989</v>
      </c>
    </row>
    <row r="486" spans="1:19" ht="15">
      <c r="A486" s="151" t="s">
        <v>21</v>
      </c>
      <c r="B486" s="328"/>
      <c r="C486" s="329"/>
      <c r="D486" s="329"/>
      <c r="E486" s="330"/>
      <c r="F486" s="152">
        <v>857.37025663960799</v>
      </c>
      <c r="G486" s="328"/>
      <c r="H486" s="330"/>
      <c r="I486" s="154">
        <f t="shared" si="191"/>
        <v>857.37025663960799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3787.9208805745138</v>
      </c>
      <c r="G489" s="328"/>
      <c r="H489" s="330"/>
      <c r="I489" s="146">
        <f t="shared" si="191"/>
        <v>3787.9208805745138</v>
      </c>
      <c r="J489" s="141"/>
      <c r="K489" s="161" t="s">
        <v>18</v>
      </c>
      <c r="L489" s="328"/>
      <c r="M489" s="329"/>
      <c r="N489" s="329"/>
      <c r="O489" s="330"/>
      <c r="P489" s="148">
        <v>2314.3678317747126</v>
      </c>
      <c r="Q489" s="328"/>
      <c r="R489" s="335"/>
      <c r="S489" s="150">
        <f t="shared" si="192"/>
        <v>2314.3678317747126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49535.060625758451</v>
      </c>
      <c r="G496" s="187">
        <f t="shared" si="193"/>
        <v>0</v>
      </c>
      <c r="H496" s="189">
        <f t="shared" si="193"/>
        <v>0</v>
      </c>
      <c r="I496" s="146">
        <f t="shared" si="193"/>
        <v>49535.060625758451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22940.998170490791</v>
      </c>
      <c r="Q496" s="187">
        <f t="shared" si="194"/>
        <v>0</v>
      </c>
      <c r="R496" s="189">
        <f t="shared" si="194"/>
        <v>0</v>
      </c>
      <c r="S496" s="190">
        <f t="shared" si="194"/>
        <v>22940.998170490791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2643.9130529280001</v>
      </c>
      <c r="G511" s="328"/>
      <c r="H511" s="330"/>
      <c r="I511" s="146">
        <f t="shared" si="197"/>
        <v>2643.9130529280001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2643.9130529280001</v>
      </c>
      <c r="G522" s="187">
        <f t="shared" si="199"/>
        <v>0</v>
      </c>
      <c r="H522" s="189">
        <f t="shared" si="199"/>
        <v>0</v>
      </c>
      <c r="I522" s="146">
        <f t="shared" si="199"/>
        <v>2643.9130529280001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0.63988421471887535</v>
      </c>
      <c r="G533" s="328"/>
      <c r="H533" s="330"/>
      <c r="I533" s="146">
        <f t="shared" si="203"/>
        <v>0.63988421471887535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6.8215513532788971E-2</v>
      </c>
      <c r="G534" s="328"/>
      <c r="H534" s="330"/>
      <c r="I534" s="154">
        <f t="shared" si="203"/>
        <v>6.8215513532788971E-2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0.70809972825166434</v>
      </c>
      <c r="G548" s="187">
        <f t="shared" si="205"/>
        <v>0</v>
      </c>
      <c r="H548" s="189">
        <f t="shared" si="205"/>
        <v>0</v>
      </c>
      <c r="I548" s="146">
        <f t="shared" si="205"/>
        <v>0.70809972825166434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11.983285071170485</v>
      </c>
      <c r="G560" s="328"/>
      <c r="H560" s="330"/>
      <c r="I560" s="154">
        <f t="shared" si="209"/>
        <v>11.983285071170485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1471.4515595769799</v>
      </c>
      <c r="G561" s="328"/>
      <c r="H561" s="330"/>
      <c r="I561" s="146">
        <f t="shared" si="209"/>
        <v>1471.4515595769799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1483.4348446481504</v>
      </c>
      <c r="G574" s="187">
        <f t="shared" si="211"/>
        <v>0</v>
      </c>
      <c r="H574" s="189">
        <f t="shared" si="211"/>
        <v>0</v>
      </c>
      <c r="I574" s="146">
        <f t="shared" si="211"/>
        <v>1483.4348446481504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0.2994127199271871</v>
      </c>
      <c r="Q579" s="144">
        <v>0</v>
      </c>
      <c r="R579" s="196">
        <v>0</v>
      </c>
      <c r="S579" s="197">
        <f>SUM(L579:R579)</f>
        <v>0.2994127199271871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63.267943415533999</v>
      </c>
      <c r="C583" s="148">
        <v>7.6633169298470376</v>
      </c>
      <c r="D583" s="148">
        <v>1.6523791122764491</v>
      </c>
      <c r="E583" s="148">
        <v>3.6852746074164626</v>
      </c>
      <c r="F583" s="315"/>
      <c r="G583" s="148">
        <v>0</v>
      </c>
      <c r="H583" s="160">
        <v>0</v>
      </c>
      <c r="I583" s="146">
        <f t="shared" si="215"/>
        <v>76.268914065073943</v>
      </c>
      <c r="J583" s="141"/>
      <c r="K583" s="161" t="s">
        <v>13</v>
      </c>
      <c r="L583" s="148">
        <v>63.267943415533999</v>
      </c>
      <c r="M583" s="148">
        <v>7.6633169298470376</v>
      </c>
      <c r="N583" s="148">
        <v>1.6523791122764491</v>
      </c>
      <c r="O583" s="148">
        <v>3.6852746074164626</v>
      </c>
      <c r="P583" s="148">
        <v>0</v>
      </c>
      <c r="Q583" s="148">
        <v>0</v>
      </c>
      <c r="R583" s="149">
        <v>0</v>
      </c>
      <c r="S583" s="150">
        <f t="shared" si="216"/>
        <v>76.268914065073943</v>
      </c>
    </row>
    <row r="584" spans="1:19" ht="15">
      <c r="A584" s="151" t="s">
        <v>12</v>
      </c>
      <c r="B584" s="152">
        <v>773.06697813655694</v>
      </c>
      <c r="C584" s="152">
        <v>11.731944567172599</v>
      </c>
      <c r="D584" s="152">
        <v>13.871822484160285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798.67074518788979</v>
      </c>
      <c r="J584" s="141"/>
      <c r="K584" s="155" t="s">
        <v>12</v>
      </c>
      <c r="L584" s="156">
        <v>773.06697813655694</v>
      </c>
      <c r="M584" s="156">
        <v>11.731944567172599</v>
      </c>
      <c r="N584" s="156">
        <v>13.871822484160285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798.67074518788979</v>
      </c>
    </row>
    <row r="585" spans="1:19" ht="15">
      <c r="A585" s="159" t="s">
        <v>54</v>
      </c>
      <c r="B585" s="148">
        <v>0</v>
      </c>
      <c r="C585" s="148">
        <v>0</v>
      </c>
      <c r="D585" s="148">
        <v>0.42404121254497201</v>
      </c>
      <c r="E585" s="148">
        <v>197.80871866160169</v>
      </c>
      <c r="F585" s="315"/>
      <c r="G585" s="148">
        <v>0</v>
      </c>
      <c r="H585" s="160">
        <v>0</v>
      </c>
      <c r="I585" s="146">
        <f t="shared" si="215"/>
        <v>198.23275987414667</v>
      </c>
      <c r="J585" s="141"/>
      <c r="K585" s="161" t="s">
        <v>54</v>
      </c>
      <c r="L585" s="148">
        <v>0</v>
      </c>
      <c r="M585" s="148">
        <v>0</v>
      </c>
      <c r="N585" s="148">
        <v>0.42404121254497201</v>
      </c>
      <c r="O585" s="148">
        <v>197.80871866160169</v>
      </c>
      <c r="P585" s="148">
        <v>3756.9583520424403</v>
      </c>
      <c r="Q585" s="148">
        <v>0</v>
      </c>
      <c r="R585" s="149">
        <v>0</v>
      </c>
      <c r="S585" s="150">
        <f t="shared" si="216"/>
        <v>3955.191111916587</v>
      </c>
    </row>
    <row r="586" spans="1:19" ht="15">
      <c r="A586" s="151" t="s">
        <v>11</v>
      </c>
      <c r="B586" s="152">
        <v>0</v>
      </c>
      <c r="C586" s="152">
        <v>0</v>
      </c>
      <c r="D586" s="152">
        <v>0.25181891398622869</v>
      </c>
      <c r="E586" s="152">
        <v>7.3625577735484589</v>
      </c>
      <c r="F586" s="315"/>
      <c r="G586" s="152">
        <v>0</v>
      </c>
      <c r="H586" s="153">
        <v>0</v>
      </c>
      <c r="I586" s="154">
        <f t="shared" si="215"/>
        <v>7.6143766875346879</v>
      </c>
      <c r="J586" s="141"/>
      <c r="K586" s="155" t="s">
        <v>11</v>
      </c>
      <c r="L586" s="156">
        <v>0</v>
      </c>
      <c r="M586" s="156">
        <v>0</v>
      </c>
      <c r="N586" s="156">
        <v>0.25181891398622869</v>
      </c>
      <c r="O586" s="156">
        <v>7.3625577735484589</v>
      </c>
      <c r="P586" s="156">
        <v>310.49422333905613</v>
      </c>
      <c r="Q586" s="156">
        <v>0</v>
      </c>
      <c r="R586" s="157">
        <v>0</v>
      </c>
      <c r="S586" s="158">
        <f t="shared" si="216"/>
        <v>318.10860002659081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1471.4515595769799</v>
      </c>
      <c r="Q587" s="148">
        <v>0</v>
      </c>
      <c r="R587" s="149">
        <v>0</v>
      </c>
      <c r="S587" s="150">
        <f t="shared" si="216"/>
        <v>1471.4515595769799</v>
      </c>
    </row>
    <row r="588" spans="1:19" ht="15">
      <c r="A588" s="151" t="s">
        <v>14</v>
      </c>
      <c r="B588" s="152">
        <v>14.939774375923809</v>
      </c>
      <c r="C588" s="152">
        <v>8.0948100380383164E-2</v>
      </c>
      <c r="D588" s="152">
        <v>1.8961025303280685</v>
      </c>
      <c r="E588" s="152">
        <v>0.25847161791601903</v>
      </c>
      <c r="F588" s="315"/>
      <c r="G588" s="152">
        <v>0</v>
      </c>
      <c r="H588" s="153">
        <v>0</v>
      </c>
      <c r="I588" s="154">
        <f t="shared" si="215"/>
        <v>17.175296624548277</v>
      </c>
      <c r="J588" s="141"/>
      <c r="K588" s="155" t="s">
        <v>14</v>
      </c>
      <c r="L588" s="156">
        <v>14.939774375923809</v>
      </c>
      <c r="M588" s="156">
        <v>8.0948100380383164E-2</v>
      </c>
      <c r="N588" s="156">
        <v>1.8961025303280685</v>
      </c>
      <c r="O588" s="156">
        <v>0.25847161791601903</v>
      </c>
      <c r="P588" s="156">
        <v>0</v>
      </c>
      <c r="Q588" s="156">
        <v>0</v>
      </c>
      <c r="R588" s="157">
        <v>0</v>
      </c>
      <c r="S588" s="158">
        <f t="shared" si="216"/>
        <v>17.175296624548277</v>
      </c>
    </row>
    <row r="589" spans="1:19" ht="15">
      <c r="A589" s="159" t="s">
        <v>136</v>
      </c>
      <c r="B589" s="148">
        <v>943.94313636347067</v>
      </c>
      <c r="C589" s="148">
        <v>148.75296275131822</v>
      </c>
      <c r="D589" s="148">
        <v>29.011468421477687</v>
      </c>
      <c r="E589" s="148">
        <v>22.844193851510322</v>
      </c>
      <c r="F589" s="315"/>
      <c r="G589" s="148">
        <v>0</v>
      </c>
      <c r="H589" s="160">
        <v>0</v>
      </c>
      <c r="I589" s="146">
        <f t="shared" si="215"/>
        <v>1144.5517613877769</v>
      </c>
      <c r="J589" s="141"/>
      <c r="K589" s="161" t="s">
        <v>136</v>
      </c>
      <c r="L589" s="148">
        <v>943.94313636347067</v>
      </c>
      <c r="M589" s="148">
        <v>148.75296275131822</v>
      </c>
      <c r="N589" s="148">
        <v>29.011468421477687</v>
      </c>
      <c r="O589" s="148">
        <v>22.844193851510322</v>
      </c>
      <c r="P589" s="148">
        <v>2643.9130529280001</v>
      </c>
      <c r="Q589" s="148">
        <v>0</v>
      </c>
      <c r="R589" s="149">
        <v>0</v>
      </c>
      <c r="S589" s="150">
        <f t="shared" si="216"/>
        <v>3788.4648143157769</v>
      </c>
    </row>
    <row r="590" spans="1:19" ht="15">
      <c r="A590" s="151" t="s">
        <v>21</v>
      </c>
      <c r="B590" s="152">
        <v>1070.1167382625993</v>
      </c>
      <c r="C590" s="152">
        <v>0</v>
      </c>
      <c r="D590" s="152">
        <v>2360.1741142117239</v>
      </c>
      <c r="E590" s="152">
        <v>520.09602468103287</v>
      </c>
      <c r="F590" s="315"/>
      <c r="G590" s="152">
        <v>1616.9867121481095</v>
      </c>
      <c r="H590" s="153">
        <v>0.42095507938472487</v>
      </c>
      <c r="I590" s="154">
        <f t="shared" si="215"/>
        <v>5567.7945443828503</v>
      </c>
      <c r="J590" s="141"/>
      <c r="K590" s="155" t="s">
        <v>21</v>
      </c>
      <c r="L590" s="156">
        <v>1070.1167382625993</v>
      </c>
      <c r="M590" s="156">
        <v>0</v>
      </c>
      <c r="N590" s="156">
        <v>2360.1741142117239</v>
      </c>
      <c r="O590" s="156">
        <v>520.09602468103287</v>
      </c>
      <c r="P590" s="156">
        <v>1367.1086470665919</v>
      </c>
      <c r="Q590" s="156">
        <v>1616.9867121481095</v>
      </c>
      <c r="R590" s="157">
        <v>0.42095507938472487</v>
      </c>
      <c r="S590" s="158">
        <f t="shared" si="216"/>
        <v>6934.9031914494417</v>
      </c>
    </row>
    <row r="591" spans="1:19" ht="15">
      <c r="A591" s="159" t="s">
        <v>20</v>
      </c>
      <c r="B591" s="148">
        <v>2522.6837089230617</v>
      </c>
      <c r="C591" s="148">
        <v>15.993364531066076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2538.6770734541278</v>
      </c>
      <c r="J591" s="141"/>
      <c r="K591" s="161" t="s">
        <v>20</v>
      </c>
      <c r="L591" s="148">
        <v>2522.6837089230617</v>
      </c>
      <c r="M591" s="148">
        <v>15.993364531066076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2538.6770734541278</v>
      </c>
    </row>
    <row r="592" spans="1:19" ht="15">
      <c r="A592" s="151" t="s">
        <v>56</v>
      </c>
      <c r="B592" s="152">
        <v>8.2674343817499754</v>
      </c>
      <c r="C592" s="152">
        <v>0</v>
      </c>
      <c r="D592" s="152">
        <v>1.4697063748845758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9.7371407566345507</v>
      </c>
      <c r="J592" s="141"/>
      <c r="K592" s="155" t="s">
        <v>56</v>
      </c>
      <c r="L592" s="156">
        <v>8.2674343817499754</v>
      </c>
      <c r="M592" s="156">
        <v>0</v>
      </c>
      <c r="N592" s="156">
        <v>1.4697063748845758</v>
      </c>
      <c r="O592" s="156">
        <v>0</v>
      </c>
      <c r="P592" s="156">
        <v>1.7251489588235296E-2</v>
      </c>
      <c r="Q592" s="156">
        <v>0</v>
      </c>
      <c r="R592" s="157">
        <v>0</v>
      </c>
      <c r="S592" s="158">
        <f t="shared" si="216"/>
        <v>9.7543922462227854</v>
      </c>
    </row>
    <row r="593" spans="1:85" ht="15">
      <c r="A593" s="159" t="s">
        <v>18</v>
      </c>
      <c r="B593" s="148">
        <v>362.8446408043261</v>
      </c>
      <c r="C593" s="148">
        <v>0</v>
      </c>
      <c r="D593" s="148">
        <v>22.379973764189632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385.22461456851573</v>
      </c>
      <c r="J593" s="141"/>
      <c r="K593" s="161" t="s">
        <v>18</v>
      </c>
      <c r="L593" s="148">
        <v>362.8446408043261</v>
      </c>
      <c r="M593" s="148">
        <v>0</v>
      </c>
      <c r="N593" s="148">
        <v>22.379973764189632</v>
      </c>
      <c r="O593" s="148">
        <v>0</v>
      </c>
      <c r="P593" s="148">
        <v>257.34575617936662</v>
      </c>
      <c r="Q593" s="148">
        <v>0</v>
      </c>
      <c r="R593" s="149">
        <v>0</v>
      </c>
      <c r="S593" s="150">
        <f t="shared" si="216"/>
        <v>642.57037074788241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1089.3564604801809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1089.3564604801809</v>
      </c>
      <c r="J595" s="141"/>
      <c r="K595" s="163" t="s">
        <v>60</v>
      </c>
      <c r="L595" s="148">
        <v>1089.3564604801809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1089.3564604801809</v>
      </c>
    </row>
    <row r="596" spans="1:85">
      <c r="A596" s="164" t="s">
        <v>19</v>
      </c>
      <c r="B596" s="165">
        <v>1089.3564604801809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1089.3564604801809</v>
      </c>
      <c r="J596" s="141"/>
      <c r="K596" s="168" t="s">
        <v>19</v>
      </c>
      <c r="L596" s="169">
        <v>1089.3564604801809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1089.3564604801809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6848.4868151434039</v>
      </c>
      <c r="C600" s="187">
        <f t="shared" ref="C600:I600" si="217">SUM(C579:C595)</f>
        <v>184.22253687978431</v>
      </c>
      <c r="D600" s="187">
        <f t="shared" si="217"/>
        <v>2431.1314270255721</v>
      </c>
      <c r="E600" s="187">
        <f t="shared" si="217"/>
        <v>752.05524119302584</v>
      </c>
      <c r="F600" s="187">
        <f t="shared" si="217"/>
        <v>0</v>
      </c>
      <c r="G600" s="187">
        <f t="shared" si="217"/>
        <v>1616.9867121481095</v>
      </c>
      <c r="H600" s="189">
        <f t="shared" si="217"/>
        <v>0.42095507938472487</v>
      </c>
      <c r="I600" s="146">
        <f t="shared" si="217"/>
        <v>11833.303687469281</v>
      </c>
      <c r="J600" s="141"/>
      <c r="K600" s="188" t="s">
        <v>22</v>
      </c>
      <c r="L600" s="187">
        <f>SUM(L579:L595)</f>
        <v>6848.4868151434039</v>
      </c>
      <c r="M600" s="187">
        <f t="shared" ref="M600:S600" si="218">SUM(M579:M595)</f>
        <v>184.22253687978431</v>
      </c>
      <c r="N600" s="187">
        <f t="shared" si="218"/>
        <v>2431.1314270255721</v>
      </c>
      <c r="O600" s="187">
        <f t="shared" si="218"/>
        <v>752.05524119302584</v>
      </c>
      <c r="P600" s="187">
        <f t="shared" si="218"/>
        <v>9807.5882553419506</v>
      </c>
      <c r="Q600" s="187">
        <f t="shared" si="218"/>
        <v>1616.9867121481095</v>
      </c>
      <c r="R600" s="189">
        <f t="shared" si="218"/>
        <v>0.42095507938472487</v>
      </c>
      <c r="S600" s="190">
        <f t="shared" si="218"/>
        <v>21640.891942811231</v>
      </c>
    </row>
    <row r="601" spans="1:85" s="26" customFormat="1" ht="15" thickBot="1">
      <c r="A601" s="39" t="s">
        <v>108</v>
      </c>
      <c r="B601" s="125">
        <f>IF($I600=0,"-",B600/$I600)</f>
        <v>0.57874681458530619</v>
      </c>
      <c r="C601" s="125">
        <f t="shared" ref="C601:H601" si="219">IF($I600=0,"-",C600/$I600)</f>
        <v>1.5568140710769075E-2</v>
      </c>
      <c r="D601" s="125">
        <f t="shared" si="219"/>
        <v>0.20544824093376277</v>
      </c>
      <c r="E601" s="125">
        <f t="shared" si="219"/>
        <v>6.3554123265627399E-2</v>
      </c>
      <c r="F601" s="125">
        <f t="shared" si="219"/>
        <v>0</v>
      </c>
      <c r="G601" s="125">
        <f t="shared" si="219"/>
        <v>0.13664710674673178</v>
      </c>
      <c r="H601" s="126">
        <f t="shared" si="219"/>
        <v>3.557375780277571E-5</v>
      </c>
      <c r="I601" s="127">
        <f>SUM(B601:H601)</f>
        <v>0.99999999999999989</v>
      </c>
      <c r="K601" s="49" t="s">
        <v>108</v>
      </c>
      <c r="L601" s="102">
        <f t="shared" ref="L601:R601" si="220">IF($S600=0,"-",L600/$S600)</f>
        <v>0.31646046906206032</v>
      </c>
      <c r="M601" s="102">
        <f t="shared" si="220"/>
        <v>8.5127053619885647E-3</v>
      </c>
      <c r="N601" s="102">
        <f t="shared" si="220"/>
        <v>0.11233970547286783</v>
      </c>
      <c r="O601" s="102">
        <f t="shared" si="220"/>
        <v>3.4751582475455546E-2</v>
      </c>
      <c r="P601" s="102">
        <f t="shared" si="220"/>
        <v>0.45319704387692206</v>
      </c>
      <c r="Q601" s="102">
        <f t="shared" si="220"/>
        <v>7.4719041914778725E-2</v>
      </c>
      <c r="R601" s="103">
        <f t="shared" si="220"/>
        <v>1.9451835926964168E-5</v>
      </c>
      <c r="S601" s="104">
        <f>SUM(L601:R601)</f>
        <v>1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10.44303372789188</v>
      </c>
      <c r="C605" s="144">
        <v>0</v>
      </c>
      <c r="D605" s="144">
        <v>4.5214005565829831</v>
      </c>
      <c r="E605" s="144">
        <v>0</v>
      </c>
      <c r="F605" s="314"/>
      <c r="G605" s="144">
        <v>0</v>
      </c>
      <c r="H605" s="145">
        <v>0</v>
      </c>
      <c r="I605" s="146">
        <f>SUM(B605:H605)</f>
        <v>14.964434284474862</v>
      </c>
      <c r="J605" s="141"/>
      <c r="K605" s="195" t="s">
        <v>7</v>
      </c>
      <c r="L605" s="144">
        <v>10.44303372789188</v>
      </c>
      <c r="M605" s="144">
        <v>0</v>
      </c>
      <c r="N605" s="144">
        <v>4.5214005565829831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14.964434284474862</v>
      </c>
      <c r="U605" s="54" t="s">
        <v>7</v>
      </c>
      <c r="V605" s="199">
        <v>10.44303372789188</v>
      </c>
      <c r="W605" s="199">
        <v>4.5214005565829831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14.964434284474862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71.237911602745925</v>
      </c>
      <c r="C606" s="152">
        <v>0</v>
      </c>
      <c r="D606" s="152">
        <v>22.126876191387442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93.364787794133363</v>
      </c>
      <c r="J606" s="141"/>
      <c r="K606" s="155" t="s">
        <v>8</v>
      </c>
      <c r="L606" s="156">
        <v>71.237911602745925</v>
      </c>
      <c r="M606" s="156">
        <v>0</v>
      </c>
      <c r="N606" s="156">
        <v>22.126876191387442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93.364787794133363</v>
      </c>
      <c r="U606" s="59" t="s">
        <v>8</v>
      </c>
      <c r="V606" s="204">
        <v>71.237911602745925</v>
      </c>
      <c r="W606" s="204">
        <v>22.126876191387442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93.364787794133363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20.382068753254927</v>
      </c>
      <c r="C607" s="148">
        <v>0</v>
      </c>
      <c r="D607" s="148">
        <v>6.0896644192592859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26.471733172514213</v>
      </c>
      <c r="J607" s="141"/>
      <c r="K607" s="161" t="s">
        <v>9</v>
      </c>
      <c r="L607" s="148">
        <v>20.382068753254927</v>
      </c>
      <c r="M607" s="148">
        <v>0</v>
      </c>
      <c r="N607" s="148">
        <v>6.0896644192592859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26.471733172514213</v>
      </c>
      <c r="U607" s="267" t="s">
        <v>9</v>
      </c>
      <c r="V607" s="199">
        <v>20.382068753254927</v>
      </c>
      <c r="W607" s="199">
        <v>6.0896644192592859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26.471733172514213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0</v>
      </c>
      <c r="C609" s="148">
        <v>0</v>
      </c>
      <c r="D609" s="148">
        <v>0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0</v>
      </c>
      <c r="J609" s="141"/>
      <c r="K609" s="161" t="s">
        <v>13</v>
      </c>
      <c r="L609" s="148">
        <v>0</v>
      </c>
      <c r="M609" s="148">
        <v>0</v>
      </c>
      <c r="N609" s="148">
        <v>0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0</v>
      </c>
      <c r="U609" s="267" t="s">
        <v>13</v>
      </c>
      <c r="V609" s="199">
        <v>0</v>
      </c>
      <c r="W609" s="199">
        <v>0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0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6759.0142415699647</v>
      </c>
      <c r="C610" s="152">
        <v>0</v>
      </c>
      <c r="D610" s="152">
        <v>900.74901690351305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7659.7632584734774</v>
      </c>
      <c r="J610" s="141"/>
      <c r="K610" s="155" t="s">
        <v>12</v>
      </c>
      <c r="L610" s="156">
        <v>6759.0142415699647</v>
      </c>
      <c r="M610" s="156">
        <v>0</v>
      </c>
      <c r="N610" s="156">
        <v>900.74901690351305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7659.7632584734774</v>
      </c>
      <c r="U610" s="59" t="s">
        <v>12</v>
      </c>
      <c r="V610" s="204">
        <v>6759.0142415699647</v>
      </c>
      <c r="W610" s="204">
        <v>900.74901690351305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7659.7632584734774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12185.198742129363</v>
      </c>
      <c r="Q611" s="148">
        <v>0</v>
      </c>
      <c r="R611" s="149">
        <v>0</v>
      </c>
      <c r="S611" s="150">
        <f t="shared" si="224"/>
        <v>12185.198742129363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12185.198742129363</v>
      </c>
      <c r="AF611" s="239">
        <f t="shared" si="222"/>
        <v>12185.198742129363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5676.7329488058313</v>
      </c>
      <c r="Q612" s="156">
        <v>0</v>
      </c>
      <c r="R612" s="157">
        <v>0</v>
      </c>
      <c r="S612" s="158">
        <f t="shared" si="224"/>
        <v>5676.7329488058313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5676.7329488058313</v>
      </c>
      <c r="AF612" s="206">
        <f t="shared" si="222"/>
        <v>5676.7329488058313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159.03808088247911</v>
      </c>
      <c r="C614" s="152">
        <v>0</v>
      </c>
      <c r="D614" s="152">
        <v>24.282755248701335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183.32083613118044</v>
      </c>
      <c r="J614" s="141"/>
      <c r="K614" s="155" t="s">
        <v>14</v>
      </c>
      <c r="L614" s="156">
        <v>159.03808088247911</v>
      </c>
      <c r="M614" s="156">
        <v>0</v>
      </c>
      <c r="N614" s="156">
        <v>24.282755248701335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183.32083613118044</v>
      </c>
      <c r="U614" s="59" t="s">
        <v>14</v>
      </c>
      <c r="V614" s="204">
        <v>159.03808088247911</v>
      </c>
      <c r="W614" s="204">
        <v>17.232950188842434</v>
      </c>
      <c r="X614" s="204">
        <v>7.049805059858901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183.32083613118044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2849.2672963986665</v>
      </c>
      <c r="C615" s="148">
        <v>0</v>
      </c>
      <c r="D615" s="148">
        <v>342.0704329386387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3191.3377293373051</v>
      </c>
      <c r="J615" s="141"/>
      <c r="K615" s="161" t="s">
        <v>136</v>
      </c>
      <c r="L615" s="148">
        <v>2849.2672963986665</v>
      </c>
      <c r="M615" s="148">
        <v>0</v>
      </c>
      <c r="N615" s="148">
        <v>342.0704329386387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3191.3377293373051</v>
      </c>
      <c r="U615" s="63" t="s">
        <v>136</v>
      </c>
      <c r="V615" s="199">
        <v>2849.2672963986665</v>
      </c>
      <c r="W615" s="199">
        <v>337.55348608880746</v>
      </c>
      <c r="X615" s="199">
        <v>4.5169468498312684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3191.3377293373051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1162.8047419455861</v>
      </c>
      <c r="C616" s="152">
        <v>0</v>
      </c>
      <c r="D616" s="152">
        <v>2743.6871411557804</v>
      </c>
      <c r="E616" s="152">
        <v>3578.554925355656</v>
      </c>
      <c r="F616" s="315"/>
      <c r="G616" s="152">
        <v>1462.1004318704508</v>
      </c>
      <c r="H616" s="153">
        <v>0</v>
      </c>
      <c r="I616" s="154">
        <f t="shared" si="223"/>
        <v>8947.1472403274729</v>
      </c>
      <c r="J616" s="141"/>
      <c r="K616" s="155" t="s">
        <v>21</v>
      </c>
      <c r="L616" s="156">
        <v>1162.8047419455861</v>
      </c>
      <c r="M616" s="156">
        <v>0</v>
      </c>
      <c r="N616" s="156">
        <v>2743.6871411557804</v>
      </c>
      <c r="O616" s="156">
        <v>3578.554925355656</v>
      </c>
      <c r="P616" s="156">
        <v>0</v>
      </c>
      <c r="Q616" s="156">
        <v>1462.1004318704508</v>
      </c>
      <c r="R616" s="157">
        <v>0</v>
      </c>
      <c r="S616" s="158">
        <f t="shared" si="224"/>
        <v>8947.1472403274729</v>
      </c>
      <c r="U616" s="59" t="s">
        <v>21</v>
      </c>
      <c r="V616" s="204">
        <v>1162.8047419455861</v>
      </c>
      <c r="W616" s="204">
        <v>1855.1843172706501</v>
      </c>
      <c r="X616" s="204">
        <v>888.5028238851304</v>
      </c>
      <c r="Y616" s="204">
        <v>1010.2020331212631</v>
      </c>
      <c r="Z616" s="204">
        <v>1098.2963739253485</v>
      </c>
      <c r="AA616" s="204">
        <v>341.52171612004361</v>
      </c>
      <c r="AB616" s="204">
        <v>833.41698326626147</v>
      </c>
      <c r="AC616" s="204">
        <v>628.68344860418949</v>
      </c>
      <c r="AD616" s="204">
        <v>1128.5348021890009</v>
      </c>
      <c r="AE616" s="237">
        <f t="shared" si="226"/>
        <v>0</v>
      </c>
      <c r="AF616" s="206">
        <f t="shared" si="222"/>
        <v>8947.1472403274729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3841.6329027908641</v>
      </c>
      <c r="C617" s="148">
        <v>0</v>
      </c>
      <c r="D617" s="148">
        <v>315.0508815174843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4156.6837843083485</v>
      </c>
      <c r="J617" s="141"/>
      <c r="K617" s="161" t="s">
        <v>20</v>
      </c>
      <c r="L617" s="148">
        <v>3841.6329027908641</v>
      </c>
      <c r="M617" s="148">
        <v>0</v>
      </c>
      <c r="N617" s="148">
        <v>315.0508815174843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4156.6837843083485</v>
      </c>
      <c r="U617" s="269" t="s">
        <v>20</v>
      </c>
      <c r="V617" s="199">
        <v>3841.6329027908641</v>
      </c>
      <c r="W617" s="199">
        <v>315.0508815174843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4156.6837843083485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11233.951093111016</v>
      </c>
      <c r="C618" s="152">
        <v>0</v>
      </c>
      <c r="D618" s="152">
        <v>1433.7133056930941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12667.664398804111</v>
      </c>
      <c r="J618" s="141"/>
      <c r="K618" s="155" t="s">
        <v>56</v>
      </c>
      <c r="L618" s="156">
        <v>11233.951093111016</v>
      </c>
      <c r="M618" s="156">
        <v>0</v>
      </c>
      <c r="N618" s="156">
        <v>1433.7133056930941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12667.664398804111</v>
      </c>
      <c r="U618" s="59" t="s">
        <v>56</v>
      </c>
      <c r="V618" s="204">
        <v>11233.951093111016</v>
      </c>
      <c r="W618" s="204">
        <v>1346.581174488661</v>
      </c>
      <c r="X618" s="204">
        <v>87.132131204433207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12667.664398804111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1736.5886579901307</v>
      </c>
      <c r="C619" s="148">
        <v>0</v>
      </c>
      <c r="D619" s="148">
        <v>573.9597101654266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2310.5483681555575</v>
      </c>
      <c r="J619" s="141"/>
      <c r="K619" s="161" t="s">
        <v>18</v>
      </c>
      <c r="L619" s="148">
        <v>1736.5886579901307</v>
      </c>
      <c r="M619" s="148">
        <v>0</v>
      </c>
      <c r="N619" s="148">
        <v>573.9597101654266</v>
      </c>
      <c r="O619" s="148">
        <v>0</v>
      </c>
      <c r="P619" s="148">
        <v>1028.1520913168135</v>
      </c>
      <c r="Q619" s="148">
        <v>0</v>
      </c>
      <c r="R619" s="149">
        <v>0</v>
      </c>
      <c r="S619" s="150">
        <f t="shared" si="224"/>
        <v>3338.7004594723712</v>
      </c>
      <c r="U619" s="269" t="s">
        <v>18</v>
      </c>
      <c r="V619" s="199">
        <v>1736.5886579901307</v>
      </c>
      <c r="W619" s="199">
        <v>573.33894176471222</v>
      </c>
      <c r="X619" s="199">
        <v>0.62076840071440131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1028.1520913168135</v>
      </c>
      <c r="AF619" s="239">
        <f t="shared" si="222"/>
        <v>3338.7004594723712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495.19043349665429</v>
      </c>
      <c r="C621" s="148">
        <v>0</v>
      </c>
      <c r="D621" s="148">
        <v>908.3054849262835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1403.4959184229378</v>
      </c>
      <c r="J621" s="141"/>
      <c r="K621" s="163" t="s">
        <v>60</v>
      </c>
      <c r="L621" s="148">
        <v>495.19043349665429</v>
      </c>
      <c r="M621" s="148">
        <v>0</v>
      </c>
      <c r="N621" s="148">
        <v>908.3054849262835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1403.4959184229378</v>
      </c>
      <c r="U621" s="270" t="s">
        <v>60</v>
      </c>
      <c r="V621" s="199">
        <v>495.19043349665429</v>
      </c>
      <c r="W621" s="199">
        <v>908.3054849262835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1403.4959184229378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495.19043349665429</v>
      </c>
      <c r="C622" s="165">
        <v>0</v>
      </c>
      <c r="D622" s="165">
        <v>908.3054849262835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1403.4959184229378</v>
      </c>
      <c r="J622" s="141"/>
      <c r="K622" s="168" t="s">
        <v>19</v>
      </c>
      <c r="L622" s="169">
        <v>495.19043349665429</v>
      </c>
      <c r="M622" s="169">
        <v>0</v>
      </c>
      <c r="N622" s="169">
        <v>908.3054849262835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1403.4959184229378</v>
      </c>
      <c r="U622" s="271" t="s">
        <v>131</v>
      </c>
      <c r="V622" s="204">
        <v>495.19043349665429</v>
      </c>
      <c r="W622" s="204">
        <v>908.3054849262835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1403.4959184229378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28339.550462269253</v>
      </c>
      <c r="C626" s="187">
        <f t="shared" ref="C626:I626" si="227">SUM(C605:C621)</f>
        <v>0</v>
      </c>
      <c r="D626" s="187">
        <f t="shared" si="227"/>
        <v>7274.5566697161512</v>
      </c>
      <c r="E626" s="187">
        <f t="shared" si="227"/>
        <v>3578.554925355656</v>
      </c>
      <c r="F626" s="187">
        <f t="shared" si="227"/>
        <v>0</v>
      </c>
      <c r="G626" s="187">
        <f t="shared" si="227"/>
        <v>1462.1004318704508</v>
      </c>
      <c r="H626" s="189">
        <f t="shared" si="227"/>
        <v>0</v>
      </c>
      <c r="I626" s="146">
        <f t="shared" si="227"/>
        <v>40654.762489211513</v>
      </c>
      <c r="J626" s="141"/>
      <c r="K626" s="188" t="s">
        <v>22</v>
      </c>
      <c r="L626" s="187">
        <f>SUM(L605:L621)</f>
        <v>28339.550462269253</v>
      </c>
      <c r="M626" s="187">
        <f t="shared" ref="M626:S626" si="228">SUM(M605:M621)</f>
        <v>0</v>
      </c>
      <c r="N626" s="187">
        <f t="shared" si="228"/>
        <v>7274.5566697161512</v>
      </c>
      <c r="O626" s="187">
        <f t="shared" si="228"/>
        <v>3578.554925355656</v>
      </c>
      <c r="P626" s="187">
        <f t="shared" si="228"/>
        <v>18890.083782252008</v>
      </c>
      <c r="Q626" s="187">
        <f t="shared" si="228"/>
        <v>1462.1004318704508</v>
      </c>
      <c r="R626" s="189">
        <f t="shared" si="228"/>
        <v>0</v>
      </c>
      <c r="S626" s="190">
        <f t="shared" si="228"/>
        <v>59544.846271463517</v>
      </c>
      <c r="U626" s="216" t="s">
        <v>59</v>
      </c>
      <c r="V626" s="217">
        <f>SUM(V605:V621)</f>
        <v>28339.550462269253</v>
      </c>
      <c r="W626" s="217">
        <f t="shared" ref="W626:AE626" si="229">SUM(W605:W621)</f>
        <v>6286.7341943161837</v>
      </c>
      <c r="X626" s="217">
        <f t="shared" si="229"/>
        <v>987.8224753999682</v>
      </c>
      <c r="Y626" s="217">
        <f t="shared" si="229"/>
        <v>1010.2020331212631</v>
      </c>
      <c r="Z626" s="217">
        <f t="shared" si="229"/>
        <v>1098.2963739253485</v>
      </c>
      <c r="AA626" s="217">
        <f t="shared" si="229"/>
        <v>341.52171612004361</v>
      </c>
      <c r="AB626" s="217">
        <f t="shared" si="229"/>
        <v>833.41698326626147</v>
      </c>
      <c r="AC626" s="217">
        <f t="shared" si="229"/>
        <v>628.68344860418949</v>
      </c>
      <c r="AD626" s="217">
        <f t="shared" si="229"/>
        <v>1128.5348021890009</v>
      </c>
      <c r="AE626" s="241">
        <f t="shared" si="229"/>
        <v>18890.083782252008</v>
      </c>
      <c r="AF626" s="242">
        <f>SUM(AF605:AF621)</f>
        <v>59544.846271463517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0.69707824439485222</v>
      </c>
      <c r="C627" s="125">
        <f t="shared" ref="C627:H627" si="230">IF($I626=0,"-",C626/$I626)</f>
        <v>0</v>
      </c>
      <c r="D627" s="125">
        <f t="shared" si="230"/>
        <v>0.17893491990382648</v>
      </c>
      <c r="E627" s="125">
        <f t="shared" si="230"/>
        <v>8.8023018860466623E-2</v>
      </c>
      <c r="F627" s="125">
        <f t="shared" si="230"/>
        <v>0</v>
      </c>
      <c r="G627" s="125">
        <f t="shared" si="230"/>
        <v>3.5963816840854645E-2</v>
      </c>
      <c r="H627" s="126">
        <f t="shared" si="230"/>
        <v>0</v>
      </c>
      <c r="I627" s="127">
        <f>SUM(B627:H627)</f>
        <v>1</v>
      </c>
      <c r="K627" s="49" t="s">
        <v>108</v>
      </c>
      <c r="L627" s="102">
        <f t="shared" ref="L627:R627" si="231">IF($S626=0,"-",L626/$S626)</f>
        <v>0.47593624363509018</v>
      </c>
      <c r="M627" s="102">
        <f t="shared" si="231"/>
        <v>0</v>
      </c>
      <c r="N627" s="102">
        <f t="shared" si="231"/>
        <v>0.12216937527307775</v>
      </c>
      <c r="O627" s="102">
        <f t="shared" si="231"/>
        <v>6.0098482898773647E-2</v>
      </c>
      <c r="P627" s="102">
        <f t="shared" si="231"/>
        <v>0.31724128896281922</v>
      </c>
      <c r="Q627" s="102">
        <f t="shared" si="231"/>
        <v>2.4554609230239176E-2</v>
      </c>
      <c r="R627" s="103">
        <f t="shared" si="231"/>
        <v>0</v>
      </c>
      <c r="S627" s="104">
        <f>SUM(L627:R627)</f>
        <v>1</v>
      </c>
      <c r="U627" s="77" t="s">
        <v>108</v>
      </c>
      <c r="V627" s="78">
        <f>V626/$AF626</f>
        <v>0.47593624363509018</v>
      </c>
      <c r="W627" s="78">
        <f t="shared" ref="W627:AF627" si="232">W626/$AF626</f>
        <v>0.10557982072294073</v>
      </c>
      <c r="X627" s="78">
        <f t="shared" si="232"/>
        <v>1.658955455013704E-2</v>
      </c>
      <c r="Y627" s="78">
        <f t="shared" si="232"/>
        <v>1.6965398290152204E-2</v>
      </c>
      <c r="Z627" s="78">
        <f t="shared" si="232"/>
        <v>1.8444860348085238E-2</v>
      </c>
      <c r="AA627" s="78">
        <f t="shared" si="232"/>
        <v>5.7355377921886695E-3</v>
      </c>
      <c r="AB627" s="78">
        <f t="shared" si="232"/>
        <v>1.3996458727372199E-2</v>
      </c>
      <c r="AC627" s="78">
        <f t="shared" si="232"/>
        <v>1.0558150502866979E-2</v>
      </c>
      <c r="AD627" s="244">
        <f t="shared" si="232"/>
        <v>1.8952686468347538E-2</v>
      </c>
      <c r="AE627" s="244">
        <f t="shared" si="232"/>
        <v>0.31724128896281922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3.7489167814907874E-2</v>
      </c>
      <c r="C631" s="144">
        <v>0</v>
      </c>
      <c r="D631" s="144">
        <v>5.6290744139138808E-2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9.3779911954046682E-2</v>
      </c>
      <c r="J631" s="141"/>
      <c r="K631" s="195" t="s">
        <v>7</v>
      </c>
      <c r="L631" s="144">
        <v>3.7489167814907874E-2</v>
      </c>
      <c r="M631" s="144">
        <v>0</v>
      </c>
      <c r="N631" s="144">
        <v>5.6290744139138808E-2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9.3779911954046682E-2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3.7913219707484389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3.7913219707484389</v>
      </c>
      <c r="J632" s="141"/>
      <c r="K632" s="155" t="s">
        <v>8</v>
      </c>
      <c r="L632" s="156">
        <v>3.7913219707484389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3.7913219707484389</v>
      </c>
    </row>
    <row r="633" spans="1:85" ht="15">
      <c r="A633" s="159" t="s">
        <v>9</v>
      </c>
      <c r="B633" s="148">
        <v>0.60956961215964212</v>
      </c>
      <c r="C633" s="148">
        <v>0</v>
      </c>
      <c r="D633" s="148">
        <v>1.9527229939753916E-3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0.61152233515361754</v>
      </c>
      <c r="J633" s="141"/>
      <c r="K633" s="161" t="s">
        <v>9</v>
      </c>
      <c r="L633" s="148">
        <v>0.60956961215964212</v>
      </c>
      <c r="M633" s="148">
        <v>0</v>
      </c>
      <c r="N633" s="148">
        <v>1.9527229939753916E-3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0.61152233515361754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71.65961128400528</v>
      </c>
      <c r="C635" s="148">
        <v>0.30971733143442065</v>
      </c>
      <c r="D635" s="148">
        <v>5.7743121164226752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77.743640731862385</v>
      </c>
      <c r="J635" s="141"/>
      <c r="K635" s="161" t="s">
        <v>13</v>
      </c>
      <c r="L635" s="148">
        <v>71.65961128400528</v>
      </c>
      <c r="M635" s="148">
        <v>0.30971733143442065</v>
      </c>
      <c r="N635" s="148">
        <v>5.7743121164226752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77.743640731862385</v>
      </c>
    </row>
    <row r="636" spans="1:85" ht="15">
      <c r="A636" s="151" t="s">
        <v>12</v>
      </c>
      <c r="B636" s="152">
        <v>7.1021353751640319</v>
      </c>
      <c r="C636" s="152">
        <v>0.16027961604204058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7.2624149912060725</v>
      </c>
      <c r="J636" s="141"/>
      <c r="K636" s="155" t="s">
        <v>12</v>
      </c>
      <c r="L636" s="156">
        <v>7.1021353751640319</v>
      </c>
      <c r="M636" s="156">
        <v>0.16027961604204058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7.2624149912060725</v>
      </c>
    </row>
    <row r="637" spans="1:85" ht="15">
      <c r="A637" s="159" t="s">
        <v>54</v>
      </c>
      <c r="B637" s="148">
        <v>0</v>
      </c>
      <c r="C637" s="148">
        <v>0.70658876997958286</v>
      </c>
      <c r="D637" s="148">
        <v>0</v>
      </c>
      <c r="E637" s="148">
        <v>34.294752810101016</v>
      </c>
      <c r="F637" s="148">
        <v>1354.3951158789705</v>
      </c>
      <c r="G637" s="148">
        <v>0</v>
      </c>
      <c r="H637" s="160">
        <v>0</v>
      </c>
      <c r="I637" s="146">
        <f t="shared" si="233"/>
        <v>1389.3964574590511</v>
      </c>
      <c r="J637" s="141"/>
      <c r="K637" s="161" t="s">
        <v>54</v>
      </c>
      <c r="L637" s="148">
        <v>0</v>
      </c>
      <c r="M637" s="148">
        <v>0.70658876997958286</v>
      </c>
      <c r="N637" s="148">
        <v>0</v>
      </c>
      <c r="O637" s="148">
        <v>34.294752810101016</v>
      </c>
      <c r="P637" s="148">
        <v>1354.3951158789705</v>
      </c>
      <c r="Q637" s="148">
        <v>0</v>
      </c>
      <c r="R637" s="149">
        <v>0</v>
      </c>
      <c r="S637" s="150">
        <f t="shared" si="234"/>
        <v>1389.3964574590511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35.7092549555014</v>
      </c>
      <c r="F638" s="152">
        <v>0</v>
      </c>
      <c r="G638" s="152">
        <v>0</v>
      </c>
      <c r="H638" s="153">
        <v>0</v>
      </c>
      <c r="I638" s="154">
        <f t="shared" si="233"/>
        <v>35.7092549555014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35.7092549555014</v>
      </c>
      <c r="P638" s="156">
        <v>0</v>
      </c>
      <c r="Q638" s="156">
        <v>0</v>
      </c>
      <c r="R638" s="157">
        <v>0</v>
      </c>
      <c r="S638" s="158">
        <f t="shared" si="234"/>
        <v>35.7092549555014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18.135096436651814</v>
      </c>
      <c r="C640" s="152">
        <v>0</v>
      </c>
      <c r="D640" s="152">
        <v>8.7796205581381834E-2</v>
      </c>
      <c r="E640" s="152">
        <v>0.53421473366667371</v>
      </c>
      <c r="F640" s="152">
        <v>0</v>
      </c>
      <c r="G640" s="152">
        <v>0</v>
      </c>
      <c r="H640" s="153">
        <v>0</v>
      </c>
      <c r="I640" s="154">
        <f t="shared" si="233"/>
        <v>18.757107375899867</v>
      </c>
      <c r="J640" s="141"/>
      <c r="K640" s="155" t="s">
        <v>14</v>
      </c>
      <c r="L640" s="156">
        <v>18.135096436651814</v>
      </c>
      <c r="M640" s="156">
        <v>0</v>
      </c>
      <c r="N640" s="156">
        <v>8.7796205581381834E-2</v>
      </c>
      <c r="O640" s="156">
        <v>0.53421473366667371</v>
      </c>
      <c r="P640" s="156">
        <v>0</v>
      </c>
      <c r="Q640" s="156">
        <v>0</v>
      </c>
      <c r="R640" s="157">
        <v>0</v>
      </c>
      <c r="S640" s="158">
        <f t="shared" si="234"/>
        <v>18.757107375899867</v>
      </c>
    </row>
    <row r="641" spans="1:70" ht="15">
      <c r="A641" s="159" t="s">
        <v>136</v>
      </c>
      <c r="B641" s="148">
        <v>27.320030190353183</v>
      </c>
      <c r="C641" s="148">
        <v>0</v>
      </c>
      <c r="D641" s="148">
        <v>7.061034928147258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34.381065118500445</v>
      </c>
      <c r="J641" s="141"/>
      <c r="K641" s="161" t="s">
        <v>136</v>
      </c>
      <c r="L641" s="148">
        <v>27.320030190353183</v>
      </c>
      <c r="M641" s="148">
        <v>0</v>
      </c>
      <c r="N641" s="148">
        <v>7.061034928147258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34.381065118500445</v>
      </c>
    </row>
    <row r="642" spans="1:70" ht="15">
      <c r="A642" s="151" t="s">
        <v>21</v>
      </c>
      <c r="B642" s="152">
        <v>236.10973627969787</v>
      </c>
      <c r="C642" s="152">
        <v>0.30678292130381563</v>
      </c>
      <c r="D642" s="152">
        <v>4.8837649054831358</v>
      </c>
      <c r="E642" s="152">
        <v>392.34044949944598</v>
      </c>
      <c r="F642" s="152">
        <v>0</v>
      </c>
      <c r="G642" s="152">
        <v>132.30514581293252</v>
      </c>
      <c r="H642" s="153">
        <v>1.8562400283433034</v>
      </c>
      <c r="I642" s="154">
        <f t="shared" si="233"/>
        <v>767.80211944720668</v>
      </c>
      <c r="J642" s="141"/>
      <c r="K642" s="155" t="s">
        <v>21</v>
      </c>
      <c r="L642" s="156">
        <v>236.10973627969787</v>
      </c>
      <c r="M642" s="156">
        <v>0.30678292130381563</v>
      </c>
      <c r="N642" s="156">
        <v>4.8837649054831358</v>
      </c>
      <c r="O642" s="156">
        <v>392.34044949944598</v>
      </c>
      <c r="P642" s="156">
        <v>0</v>
      </c>
      <c r="Q642" s="156">
        <v>132.30514581293252</v>
      </c>
      <c r="R642" s="157">
        <v>1.8562400283433034</v>
      </c>
      <c r="S642" s="158">
        <f t="shared" si="234"/>
        <v>767.80211944720668</v>
      </c>
    </row>
    <row r="643" spans="1:70" ht="15">
      <c r="A643" s="159" t="s">
        <v>20</v>
      </c>
      <c r="B643" s="148">
        <v>58.759480214307949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58.759480214307949</v>
      </c>
      <c r="J643" s="141"/>
      <c r="K643" s="161" t="s">
        <v>20</v>
      </c>
      <c r="L643" s="148">
        <v>58.759480214307949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58.759480214307949</v>
      </c>
    </row>
    <row r="644" spans="1:70" ht="15">
      <c r="A644" s="151" t="s">
        <v>56</v>
      </c>
      <c r="B644" s="152">
        <v>494.55816095774827</v>
      </c>
      <c r="C644" s="152">
        <v>22.401806175174116</v>
      </c>
      <c r="D644" s="152">
        <v>281.60517396378083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798.5651410967032</v>
      </c>
      <c r="J644" s="141"/>
      <c r="K644" s="155" t="s">
        <v>56</v>
      </c>
      <c r="L644" s="156">
        <v>494.55816095774827</v>
      </c>
      <c r="M644" s="156">
        <v>22.401806175174116</v>
      </c>
      <c r="N644" s="156">
        <v>281.60517396378083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798.5651410967032</v>
      </c>
    </row>
    <row r="645" spans="1:70" ht="15">
      <c r="A645" s="159" t="s">
        <v>18</v>
      </c>
      <c r="B645" s="148">
        <v>540.86079448686394</v>
      </c>
      <c r="C645" s="148">
        <v>0</v>
      </c>
      <c r="D645" s="148">
        <v>0</v>
      </c>
      <c r="E645" s="148">
        <v>2.2276032751318811</v>
      </c>
      <c r="F645" s="148">
        <v>92.294442207108446</v>
      </c>
      <c r="G645" s="148">
        <v>0</v>
      </c>
      <c r="H645" s="160">
        <v>0</v>
      </c>
      <c r="I645" s="146">
        <f t="shared" si="233"/>
        <v>635.38283996910423</v>
      </c>
      <c r="J645" s="141"/>
      <c r="K645" s="161" t="s">
        <v>18</v>
      </c>
      <c r="L645" s="148">
        <v>540.86079448686394</v>
      </c>
      <c r="M645" s="148">
        <v>0</v>
      </c>
      <c r="N645" s="148">
        <v>0</v>
      </c>
      <c r="O645" s="148">
        <v>2.2276032751318811</v>
      </c>
      <c r="P645" s="148">
        <v>92.294442207108446</v>
      </c>
      <c r="Q645" s="148">
        <v>0</v>
      </c>
      <c r="R645" s="149">
        <v>0</v>
      </c>
      <c r="S645" s="150">
        <f t="shared" si="234"/>
        <v>635.38283996910423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18.951107851505181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18.951107851505181</v>
      </c>
      <c r="J647" s="141"/>
      <c r="K647" s="163" t="s">
        <v>60</v>
      </c>
      <c r="L647" s="148">
        <v>18.951107851505181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18.951107851505181</v>
      </c>
    </row>
    <row r="648" spans="1:70">
      <c r="A648" s="164" t="s">
        <v>19</v>
      </c>
      <c r="B648" s="165">
        <v>18.951107851505181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18.951107851505181</v>
      </c>
      <c r="J648" s="141"/>
      <c r="K648" s="168" t="s">
        <v>19</v>
      </c>
      <c r="L648" s="169">
        <v>18.951107851505181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18.951107851505181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1477.8945338270205</v>
      </c>
      <c r="C652" s="187">
        <f t="shared" ref="C652:I652" si="235">SUM(C631:C647)</f>
        <v>23.885174813933975</v>
      </c>
      <c r="D652" s="187">
        <f t="shared" si="235"/>
        <v>299.47032558654837</v>
      </c>
      <c r="E652" s="187">
        <f t="shared" si="235"/>
        <v>465.1062752738469</v>
      </c>
      <c r="F652" s="187">
        <f t="shared" si="235"/>
        <v>1446.6895580860789</v>
      </c>
      <c r="G652" s="187">
        <f t="shared" si="235"/>
        <v>132.30514581293252</v>
      </c>
      <c r="H652" s="189">
        <f t="shared" si="235"/>
        <v>1.8562400283433034</v>
      </c>
      <c r="I652" s="146">
        <f t="shared" si="235"/>
        <v>3847.2072534287049</v>
      </c>
      <c r="J652" s="141"/>
      <c r="K652" s="188" t="s">
        <v>22</v>
      </c>
      <c r="L652" s="187">
        <f>SUM(L631:L647)</f>
        <v>1477.8945338270205</v>
      </c>
      <c r="M652" s="187">
        <f t="shared" ref="M652:S652" si="236">SUM(M631:M647)</f>
        <v>23.885174813933975</v>
      </c>
      <c r="N652" s="187">
        <f t="shared" si="236"/>
        <v>299.47032558654837</v>
      </c>
      <c r="O652" s="187">
        <f t="shared" si="236"/>
        <v>465.1062752738469</v>
      </c>
      <c r="P652" s="187">
        <f t="shared" si="236"/>
        <v>1446.6895580860789</v>
      </c>
      <c r="Q652" s="187">
        <f t="shared" si="236"/>
        <v>132.30514581293252</v>
      </c>
      <c r="R652" s="189">
        <f t="shared" si="236"/>
        <v>1.8562400283433034</v>
      </c>
      <c r="S652" s="190">
        <f t="shared" si="236"/>
        <v>3847.2072534287049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0.38414736625116636</v>
      </c>
      <c r="C653" s="125">
        <f t="shared" ref="C653:H653" si="237">IF($I652=0,"-",C652/$I652)</f>
        <v>6.208445046116777E-3</v>
      </c>
      <c r="D653" s="125">
        <f t="shared" si="237"/>
        <v>7.7840965110380952E-2</v>
      </c>
      <c r="E653" s="125">
        <f t="shared" si="237"/>
        <v>0.12089452026774364</v>
      </c>
      <c r="F653" s="125">
        <f t="shared" si="237"/>
        <v>0.37603629406675748</v>
      </c>
      <c r="G653" s="125">
        <f t="shared" si="237"/>
        <v>3.438991899774041E-2</v>
      </c>
      <c r="H653" s="126">
        <f t="shared" si="237"/>
        <v>4.8249026009425063E-4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0.38414736625116636</v>
      </c>
      <c r="M653" s="102">
        <f t="shared" si="238"/>
        <v>6.208445046116777E-3</v>
      </c>
      <c r="N653" s="102">
        <f t="shared" si="238"/>
        <v>7.7840965110380952E-2</v>
      </c>
      <c r="O653" s="102">
        <f t="shared" si="238"/>
        <v>0.12089452026774364</v>
      </c>
      <c r="P653" s="102">
        <f t="shared" si="238"/>
        <v>0.37603629406675748</v>
      </c>
      <c r="Q653" s="102">
        <f t="shared" si="238"/>
        <v>3.438991899774041E-2</v>
      </c>
      <c r="R653" s="103">
        <f t="shared" si="238"/>
        <v>4.8249026009425063E-4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137</v>
      </c>
      <c r="B1" s="350"/>
      <c r="C1" s="350"/>
      <c r="D1" s="350"/>
      <c r="E1" s="350"/>
      <c r="F1" s="350"/>
      <c r="G1" s="350"/>
      <c r="H1" s="350"/>
      <c r="I1" s="351"/>
      <c r="K1" s="358" t="s">
        <v>138</v>
      </c>
      <c r="L1" s="359"/>
      <c r="M1" s="359"/>
      <c r="N1" s="359"/>
      <c r="O1" s="359"/>
      <c r="P1" s="359"/>
      <c r="Q1" s="359"/>
      <c r="R1" s="359"/>
      <c r="S1" s="360"/>
      <c r="U1" s="367" t="s">
        <v>139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19.3720735040284</v>
      </c>
      <c r="C7" s="105">
        <f t="shared" ref="C7:E7" si="0">C33+C85</f>
        <v>2041.8746867037487</v>
      </c>
      <c r="D7" s="105">
        <f t="shared" si="0"/>
        <v>4.6338821822655571</v>
      </c>
      <c r="E7" s="105">
        <f t="shared" si="0"/>
        <v>0</v>
      </c>
      <c r="F7" s="144">
        <f>F59+F85</f>
        <v>0.3066129784792449</v>
      </c>
      <c r="G7" s="105">
        <f t="shared" ref="G7:H22" si="1">G33+G85</f>
        <v>0</v>
      </c>
      <c r="H7" s="105">
        <f t="shared" si="1"/>
        <v>0</v>
      </c>
      <c r="I7" s="146">
        <f>SUM(B7:H7)</f>
        <v>2066.1872553685221</v>
      </c>
      <c r="J7" s="141"/>
      <c r="K7" s="147" t="s">
        <v>7</v>
      </c>
      <c r="L7" s="105">
        <f>L33+L85</f>
        <v>19.3720735040284</v>
      </c>
      <c r="M7" s="105">
        <f t="shared" ref="M7:O7" si="2">M33+M85</f>
        <v>2041.8746867037487</v>
      </c>
      <c r="N7" s="105">
        <f t="shared" si="2"/>
        <v>4.6338821822655571</v>
      </c>
      <c r="O7" s="105">
        <f t="shared" si="2"/>
        <v>0</v>
      </c>
      <c r="P7" s="84">
        <f>P59+P85+P33</f>
        <v>0.3066129784792449</v>
      </c>
      <c r="Q7" s="105">
        <f t="shared" ref="Q7:R22" si="3">Q33+Q85</f>
        <v>0</v>
      </c>
      <c r="R7" s="105">
        <f t="shared" si="3"/>
        <v>0</v>
      </c>
      <c r="S7" s="150">
        <f>SUM(L7:R7)</f>
        <v>2066.1872553685221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3" si="4">B34+B86</f>
        <v>87.480463149158084</v>
      </c>
      <c r="C8" s="112">
        <f t="shared" si="4"/>
        <v>0</v>
      </c>
      <c r="D8" s="112">
        <f t="shared" si="4"/>
        <v>243.46162425930467</v>
      </c>
      <c r="E8" s="112">
        <f t="shared" si="4"/>
        <v>0</v>
      </c>
      <c r="F8" s="152">
        <f t="shared" ref="F8:F27" si="5">F60+F86</f>
        <v>0</v>
      </c>
      <c r="G8" s="112">
        <f t="shared" si="1"/>
        <v>0</v>
      </c>
      <c r="H8" s="112">
        <f t="shared" si="1"/>
        <v>0</v>
      </c>
      <c r="I8" s="154">
        <f t="shared" ref="I8:I27" si="6">SUM(B8:H8)</f>
        <v>330.94208740846273</v>
      </c>
      <c r="J8" s="141"/>
      <c r="K8" s="155" t="s">
        <v>8</v>
      </c>
      <c r="L8" s="87">
        <f t="shared" ref="L8:O23" si="7">L34+L86</f>
        <v>87.480463149158084</v>
      </c>
      <c r="M8" s="87">
        <f t="shared" si="7"/>
        <v>0</v>
      </c>
      <c r="N8" s="87">
        <f t="shared" si="7"/>
        <v>243.46162425930467</v>
      </c>
      <c r="O8" s="87">
        <f t="shared" si="7"/>
        <v>0</v>
      </c>
      <c r="P8" s="87">
        <f t="shared" ref="P8:P27" si="8">P60+P86+P34</f>
        <v>0</v>
      </c>
      <c r="Q8" s="87">
        <f t="shared" si="3"/>
        <v>0</v>
      </c>
      <c r="R8" s="87">
        <f t="shared" si="3"/>
        <v>0</v>
      </c>
      <c r="S8" s="158">
        <f t="shared" ref="S8:S27" si="9">SUM(L8:R8)</f>
        <v>330.94208740846273</v>
      </c>
      <c r="T8" s="141" t="str">
        <f t="shared" ref="T8:T24" si="10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27.592575064579062</v>
      </c>
      <c r="C9" s="84">
        <f t="shared" si="4"/>
        <v>0</v>
      </c>
      <c r="D9" s="84">
        <f t="shared" si="4"/>
        <v>2756.6290781304351</v>
      </c>
      <c r="E9" s="84">
        <f t="shared" si="4"/>
        <v>0</v>
      </c>
      <c r="F9" s="148">
        <f t="shared" si="5"/>
        <v>0</v>
      </c>
      <c r="G9" s="84">
        <f t="shared" si="1"/>
        <v>0</v>
      </c>
      <c r="H9" s="84">
        <f t="shared" si="1"/>
        <v>0</v>
      </c>
      <c r="I9" s="146">
        <f t="shared" si="6"/>
        <v>2784.2216531950144</v>
      </c>
      <c r="J9" s="141"/>
      <c r="K9" s="147" t="s">
        <v>9</v>
      </c>
      <c r="L9" s="84">
        <f t="shared" si="7"/>
        <v>27.592575064579062</v>
      </c>
      <c r="M9" s="84">
        <f t="shared" si="7"/>
        <v>0</v>
      </c>
      <c r="N9" s="84">
        <f t="shared" si="7"/>
        <v>2756.6290781304351</v>
      </c>
      <c r="O9" s="84">
        <f t="shared" si="7"/>
        <v>0</v>
      </c>
      <c r="P9" s="84">
        <f t="shared" si="8"/>
        <v>0</v>
      </c>
      <c r="Q9" s="84">
        <f t="shared" si="3"/>
        <v>0</v>
      </c>
      <c r="R9" s="84">
        <f t="shared" si="3"/>
        <v>0</v>
      </c>
      <c r="S9" s="150">
        <f t="shared" si="9"/>
        <v>2784.2216531950144</v>
      </c>
      <c r="T9" s="141" t="str">
        <f t="shared" si="10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179.8829234639</v>
      </c>
      <c r="E10" s="112">
        <f t="shared" si="4"/>
        <v>0</v>
      </c>
      <c r="F10" s="152">
        <f t="shared" si="5"/>
        <v>0</v>
      </c>
      <c r="G10" s="112">
        <f t="shared" si="1"/>
        <v>0</v>
      </c>
      <c r="H10" s="112">
        <f t="shared" si="1"/>
        <v>0</v>
      </c>
      <c r="I10" s="154">
        <f t="shared" si="6"/>
        <v>179.8829234639</v>
      </c>
      <c r="J10" s="141"/>
      <c r="K10" s="155" t="s">
        <v>52</v>
      </c>
      <c r="L10" s="87">
        <f t="shared" si="7"/>
        <v>0</v>
      </c>
      <c r="M10" s="87">
        <f t="shared" si="7"/>
        <v>0</v>
      </c>
      <c r="N10" s="87">
        <f t="shared" si="7"/>
        <v>179.8829234639</v>
      </c>
      <c r="O10" s="87">
        <f t="shared" si="7"/>
        <v>0</v>
      </c>
      <c r="P10" s="87">
        <f t="shared" si="8"/>
        <v>0</v>
      </c>
      <c r="Q10" s="87">
        <f t="shared" si="3"/>
        <v>0</v>
      </c>
      <c r="R10" s="87">
        <f t="shared" si="3"/>
        <v>0</v>
      </c>
      <c r="S10" s="158">
        <f t="shared" si="9"/>
        <v>179.8829234639</v>
      </c>
      <c r="T10" s="141" t="str">
        <f t="shared" si="10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772.97060642712108</v>
      </c>
      <c r="C11" s="84">
        <f t="shared" si="4"/>
        <v>506.25084500602964</v>
      </c>
      <c r="D11" s="84">
        <f t="shared" si="4"/>
        <v>273.19820509696683</v>
      </c>
      <c r="E11" s="84">
        <f t="shared" si="4"/>
        <v>79.509185754155766</v>
      </c>
      <c r="F11" s="148">
        <f t="shared" si="5"/>
        <v>0</v>
      </c>
      <c r="G11" s="84">
        <f t="shared" si="1"/>
        <v>0</v>
      </c>
      <c r="H11" s="84">
        <f t="shared" si="1"/>
        <v>0</v>
      </c>
      <c r="I11" s="146">
        <f t="shared" si="6"/>
        <v>1631.9288422842735</v>
      </c>
      <c r="J11" s="141"/>
      <c r="K11" s="147" t="s">
        <v>13</v>
      </c>
      <c r="L11" s="84">
        <f t="shared" si="7"/>
        <v>772.97060642712108</v>
      </c>
      <c r="M11" s="84">
        <f t="shared" si="7"/>
        <v>506.25084500602964</v>
      </c>
      <c r="N11" s="84">
        <f t="shared" si="7"/>
        <v>273.19820509696683</v>
      </c>
      <c r="O11" s="84">
        <f t="shared" si="7"/>
        <v>79.509185754155766</v>
      </c>
      <c r="P11" s="84">
        <f t="shared" si="8"/>
        <v>0</v>
      </c>
      <c r="Q11" s="84">
        <f t="shared" si="3"/>
        <v>0</v>
      </c>
      <c r="R11" s="84">
        <f t="shared" si="3"/>
        <v>0</v>
      </c>
      <c r="S11" s="150">
        <f t="shared" si="9"/>
        <v>1631.9288422842735</v>
      </c>
      <c r="T11" s="141" t="str">
        <f t="shared" si="10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8542.8792763109905</v>
      </c>
      <c r="C12" s="112">
        <f t="shared" si="4"/>
        <v>24.842541559535988</v>
      </c>
      <c r="D12" s="112">
        <f t="shared" si="4"/>
        <v>978.75524855474782</v>
      </c>
      <c r="E12" s="112">
        <f t="shared" si="4"/>
        <v>3.5621904084461362</v>
      </c>
      <c r="F12" s="152">
        <f t="shared" si="5"/>
        <v>0</v>
      </c>
      <c r="G12" s="112">
        <f t="shared" si="1"/>
        <v>0</v>
      </c>
      <c r="H12" s="112">
        <f t="shared" si="1"/>
        <v>0</v>
      </c>
      <c r="I12" s="154">
        <f t="shared" si="6"/>
        <v>9550.0392568337193</v>
      </c>
      <c r="J12" s="141"/>
      <c r="K12" s="155" t="s">
        <v>12</v>
      </c>
      <c r="L12" s="87">
        <f t="shared" si="7"/>
        <v>8542.8792763109905</v>
      </c>
      <c r="M12" s="87">
        <f t="shared" si="7"/>
        <v>24.842541559535988</v>
      </c>
      <c r="N12" s="87">
        <f t="shared" si="7"/>
        <v>978.75524855474782</v>
      </c>
      <c r="O12" s="87">
        <f t="shared" si="7"/>
        <v>3.5621904084461362</v>
      </c>
      <c r="P12" s="87">
        <f t="shared" si="8"/>
        <v>0</v>
      </c>
      <c r="Q12" s="87">
        <f t="shared" si="3"/>
        <v>0</v>
      </c>
      <c r="R12" s="87">
        <f t="shared" si="3"/>
        <v>0</v>
      </c>
      <c r="S12" s="158">
        <f t="shared" si="9"/>
        <v>9550.0392568337193</v>
      </c>
      <c r="T12" s="141" t="str">
        <f t="shared" si="10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0.70879927667326104</v>
      </c>
      <c r="D13" s="84">
        <f t="shared" si="4"/>
        <v>0.11618124656071545</v>
      </c>
      <c r="E13" s="84">
        <f t="shared" si="4"/>
        <v>1197.2519413921168</v>
      </c>
      <c r="F13" s="148">
        <f t="shared" si="5"/>
        <v>37191.144884141191</v>
      </c>
      <c r="G13" s="84">
        <f t="shared" si="1"/>
        <v>0</v>
      </c>
      <c r="H13" s="84">
        <f t="shared" si="1"/>
        <v>0</v>
      </c>
      <c r="I13" s="146">
        <f t="shared" si="6"/>
        <v>38389.221806056543</v>
      </c>
      <c r="J13" s="141"/>
      <c r="K13" s="161" t="s">
        <v>54</v>
      </c>
      <c r="L13" s="84">
        <f t="shared" si="7"/>
        <v>0</v>
      </c>
      <c r="M13" s="84">
        <f t="shared" si="7"/>
        <v>0.70879927667326104</v>
      </c>
      <c r="N13" s="84">
        <f t="shared" si="7"/>
        <v>0.11618124656071545</v>
      </c>
      <c r="O13" s="84">
        <f t="shared" si="7"/>
        <v>1197.2519413921168</v>
      </c>
      <c r="P13" s="84">
        <f t="shared" si="8"/>
        <v>37191.144884141198</v>
      </c>
      <c r="Q13" s="84">
        <f t="shared" si="3"/>
        <v>0</v>
      </c>
      <c r="R13" s="84">
        <f t="shared" si="3"/>
        <v>0</v>
      </c>
      <c r="S13" s="150">
        <f t="shared" si="9"/>
        <v>38389.22180605655</v>
      </c>
      <c r="T13" s="141" t="str">
        <f t="shared" si="10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3.984861194128346E-2</v>
      </c>
      <c r="E14" s="112">
        <f t="shared" si="4"/>
        <v>51.78665166485618</v>
      </c>
      <c r="F14" s="152">
        <f t="shared" si="5"/>
        <v>9982.6721813453041</v>
      </c>
      <c r="G14" s="112">
        <f t="shared" si="1"/>
        <v>0</v>
      </c>
      <c r="H14" s="112">
        <f t="shared" si="1"/>
        <v>0</v>
      </c>
      <c r="I14" s="154">
        <f t="shared" si="6"/>
        <v>10034.498681622101</v>
      </c>
      <c r="J14" s="141"/>
      <c r="K14" s="155" t="s">
        <v>11</v>
      </c>
      <c r="L14" s="87">
        <f t="shared" si="7"/>
        <v>0</v>
      </c>
      <c r="M14" s="87">
        <f t="shared" si="7"/>
        <v>0</v>
      </c>
      <c r="N14" s="87">
        <f t="shared" si="7"/>
        <v>3.984861194128346E-2</v>
      </c>
      <c r="O14" s="87">
        <f t="shared" si="7"/>
        <v>51.78665166485618</v>
      </c>
      <c r="P14" s="87">
        <f t="shared" si="8"/>
        <v>9982.6721813453041</v>
      </c>
      <c r="Q14" s="87">
        <f t="shared" si="3"/>
        <v>0</v>
      </c>
      <c r="R14" s="87">
        <f t="shared" si="3"/>
        <v>0</v>
      </c>
      <c r="S14" s="158">
        <f t="shared" si="9"/>
        <v>10034.498681622101</v>
      </c>
      <c r="T14" s="141" t="str">
        <f t="shared" si="10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4.3509372394602688E-2</v>
      </c>
      <c r="C15" s="84">
        <f t="shared" si="4"/>
        <v>0</v>
      </c>
      <c r="D15" s="84">
        <f t="shared" si="4"/>
        <v>2.378541446532358</v>
      </c>
      <c r="E15" s="84">
        <f t="shared" si="4"/>
        <v>2.9966240318333684E-2</v>
      </c>
      <c r="F15" s="148">
        <f t="shared" si="5"/>
        <v>1531.0882840622244</v>
      </c>
      <c r="G15" s="84">
        <f t="shared" si="1"/>
        <v>0</v>
      </c>
      <c r="H15" s="84">
        <f t="shared" si="1"/>
        <v>0</v>
      </c>
      <c r="I15" s="146">
        <f t="shared" si="6"/>
        <v>1533.5403011214696</v>
      </c>
      <c r="J15" s="141"/>
      <c r="K15" s="161" t="s">
        <v>55</v>
      </c>
      <c r="L15" s="84">
        <f t="shared" si="7"/>
        <v>4.3509372394602688E-2</v>
      </c>
      <c r="M15" s="84">
        <f t="shared" si="7"/>
        <v>0</v>
      </c>
      <c r="N15" s="84">
        <f t="shared" si="7"/>
        <v>2.378541446532358</v>
      </c>
      <c r="O15" s="84">
        <f t="shared" si="7"/>
        <v>2.9966240318333684E-2</v>
      </c>
      <c r="P15" s="84">
        <f t="shared" si="8"/>
        <v>1531.0882840622244</v>
      </c>
      <c r="Q15" s="84">
        <f t="shared" si="3"/>
        <v>0</v>
      </c>
      <c r="R15" s="84">
        <f t="shared" si="3"/>
        <v>0</v>
      </c>
      <c r="S15" s="150">
        <f t="shared" si="9"/>
        <v>1533.5403011214696</v>
      </c>
      <c r="T15" s="141" t="str">
        <f t="shared" si="10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257.40118780935586</v>
      </c>
      <c r="C16" s="112">
        <f t="shared" si="4"/>
        <v>1.3216263881028918</v>
      </c>
      <c r="D16" s="112">
        <f t="shared" si="4"/>
        <v>99.324806744892754</v>
      </c>
      <c r="E16" s="112">
        <f t="shared" si="4"/>
        <v>26.353044579947539</v>
      </c>
      <c r="F16" s="152">
        <f t="shared" si="5"/>
        <v>14.789447908198628</v>
      </c>
      <c r="G16" s="112">
        <f t="shared" si="1"/>
        <v>0</v>
      </c>
      <c r="H16" s="112">
        <f t="shared" si="1"/>
        <v>0</v>
      </c>
      <c r="I16" s="154">
        <f t="shared" si="6"/>
        <v>399.19011343049766</v>
      </c>
      <c r="J16" s="141"/>
      <c r="K16" s="155" t="s">
        <v>14</v>
      </c>
      <c r="L16" s="87">
        <f t="shared" si="7"/>
        <v>257.40118780935586</v>
      </c>
      <c r="M16" s="87">
        <f t="shared" si="7"/>
        <v>1.3216263881028918</v>
      </c>
      <c r="N16" s="87">
        <f t="shared" si="7"/>
        <v>99.324806744892754</v>
      </c>
      <c r="O16" s="87">
        <f t="shared" si="7"/>
        <v>26.353044579947539</v>
      </c>
      <c r="P16" s="87">
        <f t="shared" si="8"/>
        <v>14.78944790819863</v>
      </c>
      <c r="Q16" s="87">
        <f t="shared" si="3"/>
        <v>0</v>
      </c>
      <c r="R16" s="87">
        <f t="shared" si="3"/>
        <v>0</v>
      </c>
      <c r="S16" s="158">
        <f t="shared" si="9"/>
        <v>399.19011343049766</v>
      </c>
      <c r="T16" s="141" t="str">
        <f t="shared" si="10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9497.9730466458968</v>
      </c>
      <c r="C17" s="84">
        <f t="shared" si="4"/>
        <v>10834.909375579213</v>
      </c>
      <c r="D17" s="84">
        <f t="shared" si="4"/>
        <v>9568.5512453675728</v>
      </c>
      <c r="E17" s="84">
        <f t="shared" si="4"/>
        <v>1718.7681216381593</v>
      </c>
      <c r="F17" s="148">
        <f t="shared" si="5"/>
        <v>3645.4774561721574</v>
      </c>
      <c r="G17" s="84">
        <f t="shared" si="1"/>
        <v>0</v>
      </c>
      <c r="H17" s="84">
        <f t="shared" si="1"/>
        <v>0</v>
      </c>
      <c r="I17" s="146">
        <f t="shared" si="6"/>
        <v>35265.679245403</v>
      </c>
      <c r="J17" s="141"/>
      <c r="K17" s="161" t="s">
        <v>136</v>
      </c>
      <c r="L17" s="84">
        <f t="shared" si="7"/>
        <v>9497.9730466458968</v>
      </c>
      <c r="M17" s="84">
        <f t="shared" si="7"/>
        <v>10834.909375579213</v>
      </c>
      <c r="N17" s="84">
        <f t="shared" si="7"/>
        <v>9568.5512453675728</v>
      </c>
      <c r="O17" s="84">
        <f t="shared" si="7"/>
        <v>1718.7681216381593</v>
      </c>
      <c r="P17" s="84">
        <f t="shared" si="8"/>
        <v>3645.4774561721574</v>
      </c>
      <c r="Q17" s="84">
        <f t="shared" si="3"/>
        <v>0</v>
      </c>
      <c r="R17" s="84">
        <f t="shared" si="3"/>
        <v>0</v>
      </c>
      <c r="S17" s="150">
        <f t="shared" si="9"/>
        <v>35265.679245403</v>
      </c>
      <c r="T17" s="141" t="str">
        <f t="shared" si="10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3459.7589675036743</v>
      </c>
      <c r="C18" s="112">
        <f t="shared" si="4"/>
        <v>145.17418883906802</v>
      </c>
      <c r="D18" s="112">
        <f t="shared" si="4"/>
        <v>7757.6498959404835</v>
      </c>
      <c r="E18" s="112">
        <f t="shared" si="4"/>
        <v>18030.862855734387</v>
      </c>
      <c r="F18" s="152">
        <f t="shared" si="5"/>
        <v>1401.7704655946827</v>
      </c>
      <c r="G18" s="112">
        <f t="shared" si="1"/>
        <v>4454.4512810897077</v>
      </c>
      <c r="H18" s="112">
        <f t="shared" si="1"/>
        <v>69.09056946062384</v>
      </c>
      <c r="I18" s="154">
        <f t="shared" si="6"/>
        <v>35318.75822416263</v>
      </c>
      <c r="J18" s="141"/>
      <c r="K18" s="155" t="s">
        <v>21</v>
      </c>
      <c r="L18" s="87">
        <f t="shared" si="7"/>
        <v>3459.7589675036743</v>
      </c>
      <c r="M18" s="87">
        <f t="shared" si="7"/>
        <v>145.17418883906802</v>
      </c>
      <c r="N18" s="87">
        <f t="shared" si="7"/>
        <v>7757.6498959404835</v>
      </c>
      <c r="O18" s="87">
        <f t="shared" si="7"/>
        <v>18030.862855734387</v>
      </c>
      <c r="P18" s="87">
        <f t="shared" si="8"/>
        <v>1401.7704655946827</v>
      </c>
      <c r="Q18" s="87">
        <f t="shared" si="3"/>
        <v>4454.4512810897077</v>
      </c>
      <c r="R18" s="87">
        <f t="shared" si="3"/>
        <v>69.09056946062384</v>
      </c>
      <c r="S18" s="158">
        <f t="shared" si="9"/>
        <v>35318.75822416263</v>
      </c>
      <c r="T18" s="141" t="str">
        <f t="shared" si="10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8524.2038585263472</v>
      </c>
      <c r="C19" s="84">
        <f t="shared" si="4"/>
        <v>74.117663161093787</v>
      </c>
      <c r="D19" s="84">
        <f t="shared" si="4"/>
        <v>892.55699083155764</v>
      </c>
      <c r="E19" s="84">
        <f t="shared" si="4"/>
        <v>0</v>
      </c>
      <c r="F19" s="148">
        <f t="shared" si="5"/>
        <v>0</v>
      </c>
      <c r="G19" s="84">
        <f t="shared" si="1"/>
        <v>0</v>
      </c>
      <c r="H19" s="84">
        <f t="shared" si="1"/>
        <v>0</v>
      </c>
      <c r="I19" s="146">
        <f t="shared" si="6"/>
        <v>9490.8785125189988</v>
      </c>
      <c r="J19" s="141"/>
      <c r="K19" s="161" t="s">
        <v>20</v>
      </c>
      <c r="L19" s="84">
        <f t="shared" si="7"/>
        <v>8524.2038585263472</v>
      </c>
      <c r="M19" s="84">
        <f t="shared" si="7"/>
        <v>74.117663161093787</v>
      </c>
      <c r="N19" s="84">
        <f t="shared" si="7"/>
        <v>892.55699083155764</v>
      </c>
      <c r="O19" s="84">
        <f t="shared" si="7"/>
        <v>0</v>
      </c>
      <c r="P19" s="84">
        <f t="shared" si="8"/>
        <v>0</v>
      </c>
      <c r="Q19" s="84">
        <f t="shared" si="3"/>
        <v>0</v>
      </c>
      <c r="R19" s="84">
        <f t="shared" si="3"/>
        <v>0</v>
      </c>
      <c r="S19" s="150">
        <f t="shared" si="9"/>
        <v>9490.8785125189988</v>
      </c>
      <c r="T19" s="141" t="str">
        <f t="shared" si="10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12546.932497505095</v>
      </c>
      <c r="C20" s="112">
        <f t="shared" si="4"/>
        <v>23.447591399954032</v>
      </c>
      <c r="D20" s="112">
        <f t="shared" si="4"/>
        <v>1533.3861799760721</v>
      </c>
      <c r="E20" s="112">
        <f t="shared" si="4"/>
        <v>0</v>
      </c>
      <c r="F20" s="152">
        <f t="shared" si="5"/>
        <v>1.7251489588235296E-2</v>
      </c>
      <c r="G20" s="112">
        <f t="shared" si="1"/>
        <v>0</v>
      </c>
      <c r="H20" s="112">
        <f t="shared" si="1"/>
        <v>0</v>
      </c>
      <c r="I20" s="154">
        <f t="shared" si="6"/>
        <v>14103.783520370709</v>
      </c>
      <c r="J20" s="141"/>
      <c r="K20" s="155" t="s">
        <v>56</v>
      </c>
      <c r="L20" s="87">
        <f t="shared" si="7"/>
        <v>12546.932497505095</v>
      </c>
      <c r="M20" s="87">
        <f t="shared" si="7"/>
        <v>23.447591399954032</v>
      </c>
      <c r="N20" s="87">
        <f t="shared" si="7"/>
        <v>1533.3861799760721</v>
      </c>
      <c r="O20" s="87">
        <f t="shared" si="7"/>
        <v>0</v>
      </c>
      <c r="P20" s="87">
        <f t="shared" si="8"/>
        <v>1.7251489588235296E-2</v>
      </c>
      <c r="Q20" s="87">
        <f t="shared" si="3"/>
        <v>0</v>
      </c>
      <c r="R20" s="87">
        <f t="shared" si="3"/>
        <v>0</v>
      </c>
      <c r="S20" s="158">
        <f t="shared" si="9"/>
        <v>14103.783520370709</v>
      </c>
      <c r="T20" s="141" t="str">
        <f t="shared" si="10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4707.2955277455794</v>
      </c>
      <c r="C21" s="84">
        <f t="shared" si="4"/>
        <v>8450.27099437373</v>
      </c>
      <c r="D21" s="84">
        <f t="shared" si="4"/>
        <v>1510.45578410894</v>
      </c>
      <c r="E21" s="84">
        <f t="shared" si="4"/>
        <v>548.15548244381557</v>
      </c>
      <c r="F21" s="148">
        <f t="shared" si="5"/>
        <v>3296.6568720418263</v>
      </c>
      <c r="G21" s="84">
        <f t="shared" si="1"/>
        <v>0</v>
      </c>
      <c r="H21" s="84">
        <f t="shared" si="1"/>
        <v>0</v>
      </c>
      <c r="I21" s="146">
        <f t="shared" si="6"/>
        <v>18512.834660713892</v>
      </c>
      <c r="J21" s="141"/>
      <c r="K21" s="161" t="s">
        <v>18</v>
      </c>
      <c r="L21" s="84">
        <f t="shared" si="7"/>
        <v>4707.2955277455794</v>
      </c>
      <c r="M21" s="84">
        <f t="shared" si="7"/>
        <v>8450.27099437373</v>
      </c>
      <c r="N21" s="84">
        <f t="shared" si="7"/>
        <v>1510.45578410894</v>
      </c>
      <c r="O21" s="84">
        <f t="shared" si="7"/>
        <v>548.15548244381557</v>
      </c>
      <c r="P21" s="84">
        <f t="shared" si="8"/>
        <v>3296.6568720418263</v>
      </c>
      <c r="Q21" s="84">
        <f t="shared" si="3"/>
        <v>0</v>
      </c>
      <c r="R21" s="84">
        <f t="shared" si="3"/>
        <v>0</v>
      </c>
      <c r="S21" s="150">
        <f t="shared" si="9"/>
        <v>18512.834660713892</v>
      </c>
      <c r="T21" s="141" t="str">
        <f t="shared" si="10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2.1931250045184161</v>
      </c>
      <c r="C22" s="112">
        <f t="shared" si="4"/>
        <v>24.098012755060211</v>
      </c>
      <c r="D22" s="112">
        <f t="shared" si="4"/>
        <v>1471.7443818208715</v>
      </c>
      <c r="E22" s="112">
        <f t="shared" si="4"/>
        <v>0</v>
      </c>
      <c r="F22" s="152">
        <f t="shared" si="5"/>
        <v>0</v>
      </c>
      <c r="G22" s="112">
        <f t="shared" si="1"/>
        <v>0</v>
      </c>
      <c r="H22" s="112">
        <f t="shared" si="1"/>
        <v>0</v>
      </c>
      <c r="I22" s="154">
        <f t="shared" si="6"/>
        <v>1498.03551958045</v>
      </c>
      <c r="J22" s="141"/>
      <c r="K22" s="155" t="s">
        <v>17</v>
      </c>
      <c r="L22" s="87">
        <f t="shared" si="7"/>
        <v>2.1931250045184161</v>
      </c>
      <c r="M22" s="87">
        <f t="shared" si="7"/>
        <v>24.098012755060211</v>
      </c>
      <c r="N22" s="87">
        <f t="shared" si="7"/>
        <v>1471.7443818208715</v>
      </c>
      <c r="O22" s="87">
        <f t="shared" si="7"/>
        <v>0</v>
      </c>
      <c r="P22" s="87">
        <f t="shared" si="8"/>
        <v>0</v>
      </c>
      <c r="Q22" s="87">
        <f t="shared" si="3"/>
        <v>0</v>
      </c>
      <c r="R22" s="87">
        <f t="shared" si="3"/>
        <v>0</v>
      </c>
      <c r="S22" s="158">
        <f t="shared" si="9"/>
        <v>1498.03551958045</v>
      </c>
      <c r="T22" s="141" t="str">
        <f t="shared" si="10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1680.0491193371161</v>
      </c>
      <c r="C23" s="84">
        <f t="shared" si="4"/>
        <v>0.25373084690126108</v>
      </c>
      <c r="D23" s="84">
        <f t="shared" si="4"/>
        <v>967.73207864014762</v>
      </c>
      <c r="E23" s="84">
        <f t="shared" si="4"/>
        <v>0</v>
      </c>
      <c r="F23" s="148">
        <f t="shared" si="5"/>
        <v>0</v>
      </c>
      <c r="G23" s="84">
        <f t="shared" ref="G23:H27" si="11">G49+G101</f>
        <v>0</v>
      </c>
      <c r="H23" s="84">
        <f t="shared" si="11"/>
        <v>0</v>
      </c>
      <c r="I23" s="146">
        <f t="shared" si="6"/>
        <v>2648.034928824165</v>
      </c>
      <c r="J23" s="141"/>
      <c r="K23" s="163" t="s">
        <v>60</v>
      </c>
      <c r="L23" s="84">
        <f t="shared" si="7"/>
        <v>1680.0491193371161</v>
      </c>
      <c r="M23" s="84">
        <f t="shared" si="7"/>
        <v>0.25373084690126108</v>
      </c>
      <c r="N23" s="84">
        <f t="shared" si="7"/>
        <v>967.73207864014762</v>
      </c>
      <c r="O23" s="84">
        <f t="shared" si="7"/>
        <v>0</v>
      </c>
      <c r="P23" s="84">
        <f t="shared" si="8"/>
        <v>0</v>
      </c>
      <c r="Q23" s="84">
        <f t="shared" ref="Q23:R27" si="12">Q49+Q101</f>
        <v>0</v>
      </c>
      <c r="R23" s="84">
        <f t="shared" si="12"/>
        <v>0</v>
      </c>
      <c r="S23" s="150">
        <f t="shared" si="9"/>
        <v>2648.034928824165</v>
      </c>
      <c r="T23" s="141" t="str">
        <f t="shared" si="10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ref="B24:E27" si="13">B50+B102</f>
        <v>1680.0491193371161</v>
      </c>
      <c r="C24" s="116">
        <f t="shared" si="13"/>
        <v>0</v>
      </c>
      <c r="D24" s="116">
        <f t="shared" si="13"/>
        <v>856.92105309911835</v>
      </c>
      <c r="E24" s="116">
        <f t="shared" si="13"/>
        <v>0</v>
      </c>
      <c r="F24" s="165">
        <f t="shared" si="5"/>
        <v>0</v>
      </c>
      <c r="G24" s="116">
        <f t="shared" si="11"/>
        <v>0</v>
      </c>
      <c r="H24" s="116">
        <f t="shared" si="11"/>
        <v>0</v>
      </c>
      <c r="I24" s="167">
        <f t="shared" si="6"/>
        <v>2536.9701724362344</v>
      </c>
      <c r="J24" s="141"/>
      <c r="K24" s="168" t="s">
        <v>19</v>
      </c>
      <c r="L24" s="90">
        <f t="shared" ref="L24:O27" si="14">L50+L102</f>
        <v>1680.0491193371161</v>
      </c>
      <c r="M24" s="90">
        <f t="shared" si="14"/>
        <v>0</v>
      </c>
      <c r="N24" s="90">
        <f t="shared" si="14"/>
        <v>856.92105309911835</v>
      </c>
      <c r="O24" s="90">
        <f t="shared" si="14"/>
        <v>0</v>
      </c>
      <c r="P24" s="90">
        <f t="shared" si="8"/>
        <v>0</v>
      </c>
      <c r="Q24" s="90">
        <f t="shared" si="12"/>
        <v>0</v>
      </c>
      <c r="R24" s="90">
        <f t="shared" si="12"/>
        <v>0</v>
      </c>
      <c r="S24" s="171">
        <f t="shared" si="9"/>
        <v>2536.9701724362344</v>
      </c>
      <c r="T24" s="141" t="str">
        <f t="shared" si="10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13"/>
        <v>0</v>
      </c>
      <c r="C25" s="93">
        <f t="shared" si="13"/>
        <v>0.25373084690126108</v>
      </c>
      <c r="D25" s="93">
        <f t="shared" si="13"/>
        <v>110.81102554102924</v>
      </c>
      <c r="E25" s="93">
        <f t="shared" si="13"/>
        <v>0</v>
      </c>
      <c r="F25" s="173">
        <f t="shared" si="5"/>
        <v>0</v>
      </c>
      <c r="G25" s="93">
        <f t="shared" si="11"/>
        <v>0</v>
      </c>
      <c r="H25" s="93">
        <f t="shared" si="11"/>
        <v>0</v>
      </c>
      <c r="I25" s="175">
        <f t="shared" si="6"/>
        <v>111.0647563879305</v>
      </c>
      <c r="J25" s="141"/>
      <c r="K25" s="176" t="s">
        <v>15</v>
      </c>
      <c r="L25" s="93">
        <f t="shared" si="14"/>
        <v>0</v>
      </c>
      <c r="M25" s="93">
        <f t="shared" si="14"/>
        <v>0.25373084690126108</v>
      </c>
      <c r="N25" s="93">
        <f t="shared" si="14"/>
        <v>110.81102554102924</v>
      </c>
      <c r="O25" s="93">
        <f t="shared" si="14"/>
        <v>0</v>
      </c>
      <c r="P25" s="93">
        <f t="shared" si="8"/>
        <v>0</v>
      </c>
      <c r="Q25" s="93">
        <f t="shared" si="12"/>
        <v>0</v>
      </c>
      <c r="R25" s="93">
        <f t="shared" si="12"/>
        <v>0</v>
      </c>
      <c r="S25" s="178">
        <f t="shared" si="9"/>
        <v>111.0647563879305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13"/>
        <v>0</v>
      </c>
      <c r="C26" s="116">
        <f t="shared" si="13"/>
        <v>0</v>
      </c>
      <c r="D26" s="116">
        <f t="shared" si="13"/>
        <v>0</v>
      </c>
      <c r="E26" s="116">
        <f t="shared" si="13"/>
        <v>0</v>
      </c>
      <c r="F26" s="165">
        <f t="shared" si="5"/>
        <v>0</v>
      </c>
      <c r="G26" s="116">
        <f t="shared" si="11"/>
        <v>0</v>
      </c>
      <c r="H26" s="116">
        <f t="shared" si="11"/>
        <v>0</v>
      </c>
      <c r="I26" s="167">
        <f t="shared" si="6"/>
        <v>0</v>
      </c>
      <c r="J26" s="141"/>
      <c r="K26" s="168" t="s">
        <v>16</v>
      </c>
      <c r="L26" s="90">
        <f t="shared" si="14"/>
        <v>0</v>
      </c>
      <c r="M26" s="90">
        <f t="shared" si="14"/>
        <v>0</v>
      </c>
      <c r="N26" s="90">
        <f t="shared" si="14"/>
        <v>0</v>
      </c>
      <c r="O26" s="90">
        <f t="shared" si="14"/>
        <v>0</v>
      </c>
      <c r="P26" s="90">
        <f t="shared" si="8"/>
        <v>0</v>
      </c>
      <c r="Q26" s="90">
        <f t="shared" si="12"/>
        <v>0</v>
      </c>
      <c r="R26" s="90">
        <f t="shared" si="12"/>
        <v>0</v>
      </c>
      <c r="S26" s="171">
        <f t="shared" si="9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13"/>
        <v>0</v>
      </c>
      <c r="C27" s="96">
        <f t="shared" si="13"/>
        <v>0</v>
      </c>
      <c r="D27" s="96">
        <f t="shared" si="13"/>
        <v>0</v>
      </c>
      <c r="E27" s="96">
        <f t="shared" si="13"/>
        <v>0</v>
      </c>
      <c r="F27" s="180">
        <f t="shared" si="5"/>
        <v>0</v>
      </c>
      <c r="G27" s="96">
        <f t="shared" si="11"/>
        <v>0</v>
      </c>
      <c r="H27" s="96">
        <f t="shared" si="11"/>
        <v>0</v>
      </c>
      <c r="I27" s="182">
        <f t="shared" si="6"/>
        <v>0</v>
      </c>
      <c r="J27" s="141"/>
      <c r="K27" s="183" t="s">
        <v>63</v>
      </c>
      <c r="L27" s="96">
        <f t="shared" si="14"/>
        <v>0</v>
      </c>
      <c r="M27" s="96">
        <f t="shared" si="14"/>
        <v>0</v>
      </c>
      <c r="N27" s="96">
        <f t="shared" si="14"/>
        <v>0</v>
      </c>
      <c r="O27" s="96">
        <f t="shared" si="14"/>
        <v>0</v>
      </c>
      <c r="P27" s="96">
        <f t="shared" si="8"/>
        <v>0</v>
      </c>
      <c r="Q27" s="96">
        <f t="shared" si="12"/>
        <v>0</v>
      </c>
      <c r="R27" s="96">
        <f t="shared" si="12"/>
        <v>0</v>
      </c>
      <c r="S27" s="185">
        <f t="shared" si="9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50126.145833905844</v>
      </c>
      <c r="C28" s="187">
        <f t="shared" ref="C28:I28" si="15">SUM(C7:C23)</f>
        <v>22127.270055889108</v>
      </c>
      <c r="D28" s="187">
        <f t="shared" si="15"/>
        <v>28240.496896423188</v>
      </c>
      <c r="E28" s="187">
        <f t="shared" si="15"/>
        <v>21656.279439856204</v>
      </c>
      <c r="F28" s="187">
        <f t="shared" si="15"/>
        <v>57063.923455733646</v>
      </c>
      <c r="G28" s="187">
        <f t="shared" si="15"/>
        <v>4454.4512810897077</v>
      </c>
      <c r="H28" s="187">
        <f t="shared" si="15"/>
        <v>69.09056946062384</v>
      </c>
      <c r="I28" s="187">
        <f t="shared" si="15"/>
        <v>183737.65753235834</v>
      </c>
      <c r="J28" s="141"/>
      <c r="K28" s="188" t="s">
        <v>22</v>
      </c>
      <c r="L28" s="187">
        <f>SUM(L7:L23)</f>
        <v>50126.145833905844</v>
      </c>
      <c r="M28" s="187">
        <f t="shared" ref="M28:S28" si="16">SUM(M7:M23)</f>
        <v>22127.270055889108</v>
      </c>
      <c r="N28" s="187">
        <f t="shared" si="16"/>
        <v>28240.496896423188</v>
      </c>
      <c r="O28" s="187">
        <f t="shared" si="16"/>
        <v>21656.279439856204</v>
      </c>
      <c r="P28" s="187">
        <f t="shared" si="16"/>
        <v>57063.923455733653</v>
      </c>
      <c r="Q28" s="187">
        <f t="shared" si="16"/>
        <v>4454.4512810897077</v>
      </c>
      <c r="R28" s="187">
        <f t="shared" si="16"/>
        <v>69.09056946062384</v>
      </c>
      <c r="S28" s="187">
        <f t="shared" si="16"/>
        <v>183737.65753235834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0.27281367634219483</v>
      </c>
      <c r="C29" s="123">
        <f t="shared" ref="C29:H29" si="17">IF($I28=0,"-",C28/$I28)</f>
        <v>0.12042860648744387</v>
      </c>
      <c r="D29" s="123">
        <f t="shared" si="17"/>
        <v>0.15370010304746434</v>
      </c>
      <c r="E29" s="123">
        <f t="shared" si="17"/>
        <v>0.11786522006814135</v>
      </c>
      <c r="F29" s="123">
        <f t="shared" si="17"/>
        <v>0.31057282552807131</v>
      </c>
      <c r="G29" s="123">
        <f t="shared" si="17"/>
        <v>2.4243540169794683E-2</v>
      </c>
      <c r="H29" s="123">
        <f t="shared" si="17"/>
        <v>3.760283568895298E-4</v>
      </c>
      <c r="I29" s="124">
        <f>SUM(B29:H29)</f>
        <v>0.99999999999999989</v>
      </c>
      <c r="K29" s="49" t="s">
        <v>108</v>
      </c>
      <c r="L29" s="102">
        <f>IF($I28=0,"-",L28/$I28)</f>
        <v>0.27281367634219483</v>
      </c>
      <c r="M29" s="102">
        <f t="shared" ref="M29:R29" si="18">IF($I28=0,"-",M28/$I28)</f>
        <v>0.12042860648744387</v>
      </c>
      <c r="N29" s="102">
        <f t="shared" si="18"/>
        <v>0.15370010304746434</v>
      </c>
      <c r="O29" s="102">
        <f t="shared" si="18"/>
        <v>0.11786522006814135</v>
      </c>
      <c r="P29" s="102">
        <f t="shared" si="18"/>
        <v>0.31057282552807136</v>
      </c>
      <c r="Q29" s="102">
        <f t="shared" si="18"/>
        <v>2.4243540169794683E-2</v>
      </c>
      <c r="R29" s="103">
        <f t="shared" si="18"/>
        <v>3.760283568895298E-4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5.1888283793376502</v>
      </c>
      <c r="C33" s="105">
        <f t="shared" ref="C33:E33" si="19">C111+C137+C163+C189+C215+C241+C267+C293+C319+C345+C371+C397+C423</f>
        <v>2041.8746867037487</v>
      </c>
      <c r="D33" s="105">
        <f t="shared" si="19"/>
        <v>2.3935413651091826E-6</v>
      </c>
      <c r="E33" s="105">
        <f t="shared" si="19"/>
        <v>0</v>
      </c>
      <c r="F33" s="314">
        <v>0</v>
      </c>
      <c r="G33" s="105">
        <f t="shared" ref="G33:H48" si="20">G111+G137+G163+G189+G215+G241+G267+G293+G319+G345+G371+G397+G423</f>
        <v>0</v>
      </c>
      <c r="H33" s="105">
        <f t="shared" si="20"/>
        <v>0</v>
      </c>
      <c r="I33" s="146">
        <f>SUM(B33:H33)</f>
        <v>2047.0635174766276</v>
      </c>
      <c r="J33" s="141"/>
      <c r="K33" s="195" t="s">
        <v>7</v>
      </c>
      <c r="L33" s="105">
        <f t="shared" ref="L33:R48" si="21">L111+L137+L163+L189+L215+L241+L267+L293+L319+L345+L371+L397+L423</f>
        <v>5.1888283793376502</v>
      </c>
      <c r="M33" s="105">
        <f t="shared" si="21"/>
        <v>2041.8746867037487</v>
      </c>
      <c r="N33" s="105">
        <f t="shared" si="21"/>
        <v>2.3935413651091826E-6</v>
      </c>
      <c r="O33" s="105">
        <f t="shared" si="21"/>
        <v>0</v>
      </c>
      <c r="P33" s="105">
        <f t="shared" si="21"/>
        <v>0</v>
      </c>
      <c r="Q33" s="105">
        <f t="shared" si="21"/>
        <v>0</v>
      </c>
      <c r="R33" s="105">
        <f t="shared" si="21"/>
        <v>0</v>
      </c>
      <c r="S33" s="197">
        <f>SUM(L33:R33)</f>
        <v>2047.0635174766276</v>
      </c>
      <c r="T33" s="141"/>
      <c r="U33" s="198" t="s">
        <v>7</v>
      </c>
      <c r="V33" s="55">
        <f t="shared" ref="V33:AH48" si="22">V111+V137+V163+V189+V215+V241+V267+V293+V319+V345+V371+V397+V423</f>
        <v>5.1888283793376502</v>
      </c>
      <c r="W33" s="55">
        <f t="shared" si="22"/>
        <v>0</v>
      </c>
      <c r="X33" s="55">
        <f t="shared" si="22"/>
        <v>0</v>
      </c>
      <c r="Y33" s="55">
        <f t="shared" si="22"/>
        <v>2041.8746867037487</v>
      </c>
      <c r="Z33" s="55">
        <f t="shared" si="22"/>
        <v>2.3935413651091826E-6</v>
      </c>
      <c r="AA33" s="55">
        <f t="shared" si="22"/>
        <v>0</v>
      </c>
      <c r="AB33" s="55">
        <f t="shared" si="22"/>
        <v>0</v>
      </c>
      <c r="AC33" s="56">
        <f t="shared" si="22"/>
        <v>0</v>
      </c>
      <c r="AD33" s="55">
        <f t="shared" si="22"/>
        <v>0</v>
      </c>
      <c r="AE33" s="55">
        <f t="shared" si="22"/>
        <v>0</v>
      </c>
      <c r="AF33" s="55">
        <f t="shared" si="22"/>
        <v>0</v>
      </c>
      <c r="AG33" s="55">
        <f t="shared" si="22"/>
        <v>0</v>
      </c>
      <c r="AH33" s="55">
        <f t="shared" si="22"/>
        <v>0</v>
      </c>
      <c r="AI33" s="202">
        <f>SUM(V33:AC33)</f>
        <v>2047.0635174766276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23">B112+B138+B164+B190+B216+B242+B268+B294+B320+B346+B372+B398+B424</f>
        <v>0</v>
      </c>
      <c r="C34" s="112">
        <f t="shared" si="23"/>
        <v>0</v>
      </c>
      <c r="D34" s="112">
        <f t="shared" si="23"/>
        <v>232.29486989556071</v>
      </c>
      <c r="E34" s="112">
        <f t="shared" si="23"/>
        <v>0</v>
      </c>
      <c r="F34" s="315">
        <v>0</v>
      </c>
      <c r="G34" s="112">
        <f t="shared" si="20"/>
        <v>0</v>
      </c>
      <c r="H34" s="112">
        <f t="shared" si="20"/>
        <v>0</v>
      </c>
      <c r="I34" s="154">
        <f t="shared" ref="I34:I53" si="24">SUM(B34:H34)</f>
        <v>232.29486989556071</v>
      </c>
      <c r="J34" s="141"/>
      <c r="K34" s="155" t="s">
        <v>8</v>
      </c>
      <c r="L34" s="87">
        <f t="shared" si="21"/>
        <v>0</v>
      </c>
      <c r="M34" s="87">
        <f t="shared" si="21"/>
        <v>0</v>
      </c>
      <c r="N34" s="87">
        <f t="shared" si="21"/>
        <v>232.29486989556071</v>
      </c>
      <c r="O34" s="87">
        <f t="shared" si="21"/>
        <v>0</v>
      </c>
      <c r="P34" s="87">
        <f t="shared" si="21"/>
        <v>0</v>
      </c>
      <c r="Q34" s="87">
        <f t="shared" si="21"/>
        <v>0</v>
      </c>
      <c r="R34" s="87">
        <f t="shared" si="21"/>
        <v>0</v>
      </c>
      <c r="S34" s="158">
        <f t="shared" ref="S34:S53" si="25">SUM(L34:R34)</f>
        <v>232.29486989556071</v>
      </c>
      <c r="T34" s="141"/>
      <c r="U34" s="203" t="s">
        <v>8</v>
      </c>
      <c r="V34" s="60">
        <f t="shared" si="22"/>
        <v>0</v>
      </c>
      <c r="W34" s="60">
        <f t="shared" si="22"/>
        <v>0</v>
      </c>
      <c r="X34" s="60">
        <f t="shared" si="22"/>
        <v>0</v>
      </c>
      <c r="Y34" s="60">
        <f t="shared" si="22"/>
        <v>0</v>
      </c>
      <c r="Z34" s="60">
        <f t="shared" si="22"/>
        <v>232.29486989556071</v>
      </c>
      <c r="AA34" s="60">
        <f t="shared" si="22"/>
        <v>0</v>
      </c>
      <c r="AB34" s="60">
        <f t="shared" si="22"/>
        <v>0</v>
      </c>
      <c r="AC34" s="61">
        <f t="shared" si="22"/>
        <v>0</v>
      </c>
      <c r="AD34" s="60">
        <f t="shared" si="22"/>
        <v>0</v>
      </c>
      <c r="AE34" s="60">
        <f t="shared" si="22"/>
        <v>0</v>
      </c>
      <c r="AF34" s="60">
        <f t="shared" si="22"/>
        <v>0</v>
      </c>
      <c r="AG34" s="60">
        <f t="shared" si="22"/>
        <v>0</v>
      </c>
      <c r="AH34" s="60">
        <f t="shared" si="22"/>
        <v>0</v>
      </c>
      <c r="AI34" s="206">
        <f t="shared" ref="AI34:AI53" si="26">SUM(V34:AC34)</f>
        <v>232.29486989556071</v>
      </c>
      <c r="AJ34" s="133" t="str">
        <f t="shared" ref="AJ34:AJ55" si="27">IF(ABS(S34-AI34)&gt;0.001,S34-AI34,"")</f>
        <v/>
      </c>
    </row>
    <row r="35" spans="1:36" ht="15">
      <c r="A35" s="159" t="s">
        <v>9</v>
      </c>
      <c r="B35" s="84">
        <f t="shared" si="23"/>
        <v>0</v>
      </c>
      <c r="C35" s="84">
        <f t="shared" si="23"/>
        <v>0</v>
      </c>
      <c r="D35" s="84">
        <f t="shared" si="23"/>
        <v>2747.0701355103388</v>
      </c>
      <c r="E35" s="84">
        <f t="shared" si="23"/>
        <v>0</v>
      </c>
      <c r="F35" s="315">
        <v>0</v>
      </c>
      <c r="G35" s="84">
        <f t="shared" si="20"/>
        <v>0</v>
      </c>
      <c r="H35" s="84">
        <f t="shared" si="20"/>
        <v>0</v>
      </c>
      <c r="I35" s="146">
        <f t="shared" si="24"/>
        <v>2747.0701355103388</v>
      </c>
      <c r="J35" s="141"/>
      <c r="K35" s="161" t="s">
        <v>9</v>
      </c>
      <c r="L35" s="84">
        <f t="shared" si="21"/>
        <v>0</v>
      </c>
      <c r="M35" s="84">
        <f t="shared" si="21"/>
        <v>0</v>
      </c>
      <c r="N35" s="84">
        <f t="shared" si="21"/>
        <v>2747.0701355103388</v>
      </c>
      <c r="O35" s="84">
        <f t="shared" si="21"/>
        <v>0</v>
      </c>
      <c r="P35" s="84">
        <f t="shared" si="21"/>
        <v>0</v>
      </c>
      <c r="Q35" s="84">
        <f t="shared" si="21"/>
        <v>0</v>
      </c>
      <c r="R35" s="84">
        <f t="shared" si="21"/>
        <v>0</v>
      </c>
      <c r="S35" s="150">
        <f t="shared" si="25"/>
        <v>2747.0701355103388</v>
      </c>
      <c r="T35" s="141"/>
      <c r="U35" s="207" t="s">
        <v>9</v>
      </c>
      <c r="V35" s="55">
        <f t="shared" si="22"/>
        <v>0</v>
      </c>
      <c r="W35" s="55">
        <f t="shared" si="22"/>
        <v>0</v>
      </c>
      <c r="X35" s="55">
        <f t="shared" si="22"/>
        <v>0</v>
      </c>
      <c r="Y35" s="55">
        <f t="shared" si="22"/>
        <v>0</v>
      </c>
      <c r="Z35" s="55">
        <f t="shared" si="22"/>
        <v>2747.0701355103388</v>
      </c>
      <c r="AA35" s="55">
        <f t="shared" si="22"/>
        <v>0</v>
      </c>
      <c r="AB35" s="55">
        <f t="shared" si="22"/>
        <v>0</v>
      </c>
      <c r="AC35" s="56">
        <f t="shared" si="22"/>
        <v>0</v>
      </c>
      <c r="AD35" s="55">
        <f t="shared" si="22"/>
        <v>0</v>
      </c>
      <c r="AE35" s="55">
        <f t="shared" si="22"/>
        <v>0</v>
      </c>
      <c r="AF35" s="55">
        <f t="shared" si="22"/>
        <v>0</v>
      </c>
      <c r="AG35" s="55">
        <f t="shared" si="22"/>
        <v>0</v>
      </c>
      <c r="AH35" s="55">
        <f t="shared" si="22"/>
        <v>0</v>
      </c>
      <c r="AI35" s="202">
        <f t="shared" si="26"/>
        <v>2747.0701355103388</v>
      </c>
      <c r="AJ35" s="133" t="str">
        <f t="shared" si="27"/>
        <v/>
      </c>
    </row>
    <row r="36" spans="1:36" ht="15">
      <c r="A36" s="151" t="s">
        <v>52</v>
      </c>
      <c r="B36" s="112">
        <f t="shared" si="23"/>
        <v>0</v>
      </c>
      <c r="C36" s="112">
        <f t="shared" si="23"/>
        <v>0</v>
      </c>
      <c r="D36" s="112">
        <f t="shared" si="23"/>
        <v>179.8829234639</v>
      </c>
      <c r="E36" s="112">
        <f t="shared" si="23"/>
        <v>0</v>
      </c>
      <c r="F36" s="315">
        <v>0</v>
      </c>
      <c r="G36" s="112">
        <f t="shared" si="20"/>
        <v>0</v>
      </c>
      <c r="H36" s="112">
        <f t="shared" si="20"/>
        <v>0</v>
      </c>
      <c r="I36" s="154">
        <f t="shared" si="24"/>
        <v>179.8829234639</v>
      </c>
      <c r="J36" s="141"/>
      <c r="K36" s="155" t="s">
        <v>52</v>
      </c>
      <c r="L36" s="87">
        <f t="shared" si="21"/>
        <v>0</v>
      </c>
      <c r="M36" s="87">
        <f t="shared" si="21"/>
        <v>0</v>
      </c>
      <c r="N36" s="87">
        <f t="shared" si="21"/>
        <v>179.8829234639</v>
      </c>
      <c r="O36" s="87">
        <f t="shared" si="21"/>
        <v>0</v>
      </c>
      <c r="P36" s="87">
        <f t="shared" si="21"/>
        <v>0</v>
      </c>
      <c r="Q36" s="87">
        <f t="shared" si="21"/>
        <v>0</v>
      </c>
      <c r="R36" s="87">
        <f t="shared" si="21"/>
        <v>0</v>
      </c>
      <c r="S36" s="158">
        <f t="shared" si="25"/>
        <v>179.8829234639</v>
      </c>
      <c r="T36" s="141"/>
      <c r="U36" s="203" t="s">
        <v>52</v>
      </c>
      <c r="V36" s="60">
        <f t="shared" si="22"/>
        <v>0</v>
      </c>
      <c r="W36" s="60">
        <f t="shared" si="22"/>
        <v>0</v>
      </c>
      <c r="X36" s="60">
        <f t="shared" si="22"/>
        <v>0</v>
      </c>
      <c r="Y36" s="60">
        <f t="shared" si="22"/>
        <v>0</v>
      </c>
      <c r="Z36" s="60">
        <f t="shared" si="22"/>
        <v>179.8829234639</v>
      </c>
      <c r="AA36" s="60">
        <f t="shared" si="22"/>
        <v>0</v>
      </c>
      <c r="AB36" s="60">
        <f t="shared" si="22"/>
        <v>0</v>
      </c>
      <c r="AC36" s="61">
        <f t="shared" si="22"/>
        <v>0</v>
      </c>
      <c r="AD36" s="60">
        <f t="shared" si="22"/>
        <v>0</v>
      </c>
      <c r="AE36" s="60">
        <f t="shared" si="22"/>
        <v>0</v>
      </c>
      <c r="AF36" s="60">
        <f t="shared" si="22"/>
        <v>0</v>
      </c>
      <c r="AG36" s="60">
        <f t="shared" si="22"/>
        <v>0</v>
      </c>
      <c r="AH36" s="60">
        <f t="shared" si="22"/>
        <v>0</v>
      </c>
      <c r="AI36" s="206">
        <f t="shared" si="26"/>
        <v>179.8829234639</v>
      </c>
      <c r="AJ36" s="133" t="str">
        <f t="shared" si="27"/>
        <v/>
      </c>
    </row>
    <row r="37" spans="1:36" ht="15">
      <c r="A37" s="159" t="s">
        <v>13</v>
      </c>
      <c r="B37" s="84">
        <f t="shared" si="23"/>
        <v>636.04118269309356</v>
      </c>
      <c r="C37" s="84">
        <f t="shared" si="23"/>
        <v>500.77134110235426</v>
      </c>
      <c r="D37" s="84">
        <f t="shared" si="23"/>
        <v>263.15077871543713</v>
      </c>
      <c r="E37" s="84">
        <f t="shared" si="23"/>
        <v>77.003295805432515</v>
      </c>
      <c r="F37" s="315">
        <v>0</v>
      </c>
      <c r="G37" s="84">
        <f t="shared" si="20"/>
        <v>0</v>
      </c>
      <c r="H37" s="84">
        <f t="shared" si="20"/>
        <v>0</v>
      </c>
      <c r="I37" s="146">
        <f t="shared" si="24"/>
        <v>1476.9665983163175</v>
      </c>
      <c r="J37" s="141"/>
      <c r="K37" s="161" t="s">
        <v>13</v>
      </c>
      <c r="L37" s="84">
        <f t="shared" si="21"/>
        <v>636.04118269309356</v>
      </c>
      <c r="M37" s="84">
        <f t="shared" si="21"/>
        <v>500.77134110235426</v>
      </c>
      <c r="N37" s="84">
        <f t="shared" si="21"/>
        <v>263.15077871543713</v>
      </c>
      <c r="O37" s="84">
        <f t="shared" si="21"/>
        <v>77.003295805432515</v>
      </c>
      <c r="P37" s="84">
        <f t="shared" si="21"/>
        <v>0</v>
      </c>
      <c r="Q37" s="84">
        <f t="shared" si="21"/>
        <v>0</v>
      </c>
      <c r="R37" s="84">
        <f t="shared" si="21"/>
        <v>0</v>
      </c>
      <c r="S37" s="150">
        <f t="shared" si="25"/>
        <v>1476.9665983163175</v>
      </c>
      <c r="T37" s="141"/>
      <c r="U37" s="207" t="s">
        <v>13</v>
      </c>
      <c r="V37" s="55">
        <f t="shared" si="22"/>
        <v>636.02281029080996</v>
      </c>
      <c r="W37" s="55">
        <f t="shared" si="22"/>
        <v>0</v>
      </c>
      <c r="X37" s="55">
        <f t="shared" si="22"/>
        <v>0</v>
      </c>
      <c r="Y37" s="55">
        <f t="shared" si="22"/>
        <v>500.77134110235426</v>
      </c>
      <c r="Z37" s="55">
        <f t="shared" si="22"/>
        <v>259.63448756680896</v>
      </c>
      <c r="AA37" s="55">
        <f t="shared" si="22"/>
        <v>77.003295805432515</v>
      </c>
      <c r="AB37" s="55">
        <f t="shared" si="22"/>
        <v>0</v>
      </c>
      <c r="AC37" s="56">
        <f t="shared" si="22"/>
        <v>3.534663550911652</v>
      </c>
      <c r="AD37" s="55">
        <f t="shared" si="22"/>
        <v>1.8372402283506957E-2</v>
      </c>
      <c r="AE37" s="55">
        <f t="shared" si="22"/>
        <v>0</v>
      </c>
      <c r="AF37" s="55">
        <f t="shared" si="22"/>
        <v>0</v>
      </c>
      <c r="AG37" s="55">
        <f t="shared" si="22"/>
        <v>3.5162911486281452</v>
      </c>
      <c r="AH37" s="55">
        <f t="shared" si="22"/>
        <v>0</v>
      </c>
      <c r="AI37" s="202">
        <f t="shared" si="26"/>
        <v>1476.9665983163172</v>
      </c>
      <c r="AJ37" s="133" t="str">
        <f t="shared" si="27"/>
        <v/>
      </c>
    </row>
    <row r="38" spans="1:36" ht="15">
      <c r="A38" s="151" t="s">
        <v>12</v>
      </c>
      <c r="B38" s="112">
        <f t="shared" si="23"/>
        <v>26.829922539688805</v>
      </c>
      <c r="C38" s="112">
        <f t="shared" si="23"/>
        <v>12.183521938855137</v>
      </c>
      <c r="D38" s="112">
        <f t="shared" si="23"/>
        <v>16.273468789545447</v>
      </c>
      <c r="E38" s="112">
        <f t="shared" si="23"/>
        <v>3.5621904084461362</v>
      </c>
      <c r="F38" s="315">
        <v>0</v>
      </c>
      <c r="G38" s="112">
        <f t="shared" si="20"/>
        <v>0</v>
      </c>
      <c r="H38" s="112">
        <f t="shared" si="20"/>
        <v>0</v>
      </c>
      <c r="I38" s="154">
        <f t="shared" si="24"/>
        <v>58.849103676535528</v>
      </c>
      <c r="J38" s="141"/>
      <c r="K38" s="155" t="s">
        <v>12</v>
      </c>
      <c r="L38" s="87">
        <f t="shared" si="21"/>
        <v>26.829922539688805</v>
      </c>
      <c r="M38" s="87">
        <f t="shared" si="21"/>
        <v>12.183521938855137</v>
      </c>
      <c r="N38" s="87">
        <f t="shared" si="21"/>
        <v>16.273468789545447</v>
      </c>
      <c r="O38" s="87">
        <f t="shared" si="21"/>
        <v>3.5621904084461362</v>
      </c>
      <c r="P38" s="87">
        <f t="shared" si="21"/>
        <v>0</v>
      </c>
      <c r="Q38" s="87">
        <f t="shared" si="21"/>
        <v>0</v>
      </c>
      <c r="R38" s="87">
        <f t="shared" si="21"/>
        <v>0</v>
      </c>
      <c r="S38" s="158">
        <f t="shared" si="25"/>
        <v>58.849103676535528</v>
      </c>
      <c r="T38" s="141"/>
      <c r="U38" s="203" t="s">
        <v>53</v>
      </c>
      <c r="V38" s="60">
        <f t="shared" si="22"/>
        <v>23.986888773028042</v>
      </c>
      <c r="W38" s="60">
        <f t="shared" si="22"/>
        <v>0</v>
      </c>
      <c r="X38" s="60">
        <f t="shared" si="22"/>
        <v>0</v>
      </c>
      <c r="Y38" s="60">
        <f t="shared" si="22"/>
        <v>12.183521938855137</v>
      </c>
      <c r="Z38" s="60">
        <f t="shared" si="22"/>
        <v>12.856480269536094</v>
      </c>
      <c r="AA38" s="60">
        <f t="shared" si="22"/>
        <v>3.1759117990007502</v>
      </c>
      <c r="AB38" s="60">
        <f t="shared" si="22"/>
        <v>0</v>
      </c>
      <c r="AC38" s="61">
        <f t="shared" si="22"/>
        <v>6.6463008961154966</v>
      </c>
      <c r="AD38" s="60">
        <f t="shared" si="22"/>
        <v>2.8430337666607604</v>
      </c>
      <c r="AE38" s="60">
        <f t="shared" si="22"/>
        <v>0</v>
      </c>
      <c r="AF38" s="60">
        <f t="shared" si="22"/>
        <v>0</v>
      </c>
      <c r="AG38" s="60">
        <f t="shared" si="22"/>
        <v>3.4169885200093506</v>
      </c>
      <c r="AH38" s="60">
        <f t="shared" si="22"/>
        <v>0.38627860944538556</v>
      </c>
      <c r="AI38" s="206">
        <f t="shared" si="26"/>
        <v>58.84910367653552</v>
      </c>
      <c r="AJ38" s="133" t="str">
        <f t="shared" si="27"/>
        <v/>
      </c>
    </row>
    <row r="39" spans="1:36" ht="15">
      <c r="A39" s="159" t="s">
        <v>54</v>
      </c>
      <c r="B39" s="84">
        <f t="shared" si="23"/>
        <v>0</v>
      </c>
      <c r="C39" s="84">
        <f t="shared" si="23"/>
        <v>0</v>
      </c>
      <c r="D39" s="84">
        <f t="shared" si="23"/>
        <v>0</v>
      </c>
      <c r="E39" s="84">
        <f t="shared" si="23"/>
        <v>1108.6531314811928</v>
      </c>
      <c r="F39" s="315">
        <v>0</v>
      </c>
      <c r="G39" s="84">
        <f t="shared" si="20"/>
        <v>0</v>
      </c>
      <c r="H39" s="84">
        <f t="shared" si="20"/>
        <v>0</v>
      </c>
      <c r="I39" s="146">
        <f t="shared" si="24"/>
        <v>1108.6531314811928</v>
      </c>
      <c r="J39" s="141"/>
      <c r="K39" s="161" t="s">
        <v>54</v>
      </c>
      <c r="L39" s="84">
        <f t="shared" si="21"/>
        <v>0</v>
      </c>
      <c r="M39" s="84">
        <f t="shared" si="21"/>
        <v>0</v>
      </c>
      <c r="N39" s="84">
        <f t="shared" si="21"/>
        <v>0</v>
      </c>
      <c r="O39" s="84">
        <f t="shared" si="21"/>
        <v>1108.6531314811928</v>
      </c>
      <c r="P39" s="84">
        <f t="shared" si="21"/>
        <v>2521.6636048796922</v>
      </c>
      <c r="Q39" s="84">
        <f t="shared" si="21"/>
        <v>0</v>
      </c>
      <c r="R39" s="84">
        <f t="shared" si="21"/>
        <v>0</v>
      </c>
      <c r="S39" s="150">
        <f t="shared" si="25"/>
        <v>3630.316736360885</v>
      </c>
      <c r="T39" s="141"/>
      <c r="U39" s="207" t="s">
        <v>54</v>
      </c>
      <c r="V39" s="55">
        <f t="shared" si="22"/>
        <v>0</v>
      </c>
      <c r="W39" s="55">
        <f t="shared" si="22"/>
        <v>0</v>
      </c>
      <c r="X39" s="55">
        <f t="shared" si="22"/>
        <v>0</v>
      </c>
      <c r="Y39" s="55">
        <f t="shared" si="22"/>
        <v>0</v>
      </c>
      <c r="Z39" s="55">
        <f t="shared" si="22"/>
        <v>0</v>
      </c>
      <c r="AA39" s="55">
        <f t="shared" si="22"/>
        <v>537.98718559793178</v>
      </c>
      <c r="AB39" s="55">
        <f t="shared" si="22"/>
        <v>2521.6636048796922</v>
      </c>
      <c r="AC39" s="56">
        <f t="shared" si="22"/>
        <v>570.66594588326086</v>
      </c>
      <c r="AD39" s="55">
        <f t="shared" si="22"/>
        <v>0</v>
      </c>
      <c r="AE39" s="55">
        <f t="shared" si="22"/>
        <v>0</v>
      </c>
      <c r="AF39" s="55">
        <f t="shared" si="22"/>
        <v>0</v>
      </c>
      <c r="AG39" s="55">
        <f t="shared" si="22"/>
        <v>0</v>
      </c>
      <c r="AH39" s="55">
        <f t="shared" si="22"/>
        <v>570.66594588326086</v>
      </c>
      <c r="AI39" s="202">
        <f t="shared" si="26"/>
        <v>3630.316736360885</v>
      </c>
      <c r="AJ39" s="133" t="str">
        <f t="shared" si="27"/>
        <v/>
      </c>
    </row>
    <row r="40" spans="1:36" ht="15">
      <c r="A40" s="151" t="s">
        <v>11</v>
      </c>
      <c r="B40" s="112">
        <f t="shared" si="23"/>
        <v>0</v>
      </c>
      <c r="C40" s="112">
        <f t="shared" si="23"/>
        <v>0</v>
      </c>
      <c r="D40" s="112">
        <f t="shared" si="23"/>
        <v>0</v>
      </c>
      <c r="E40" s="112">
        <f t="shared" si="23"/>
        <v>11.815806579686615</v>
      </c>
      <c r="F40" s="315">
        <v>0</v>
      </c>
      <c r="G40" s="112">
        <f t="shared" si="20"/>
        <v>0</v>
      </c>
      <c r="H40" s="112">
        <f t="shared" si="20"/>
        <v>0</v>
      </c>
      <c r="I40" s="154">
        <f t="shared" si="24"/>
        <v>11.815806579686615</v>
      </c>
      <c r="J40" s="141"/>
      <c r="K40" s="155" t="s">
        <v>11</v>
      </c>
      <c r="L40" s="87">
        <f t="shared" si="21"/>
        <v>0</v>
      </c>
      <c r="M40" s="87">
        <f t="shared" si="21"/>
        <v>0</v>
      </c>
      <c r="N40" s="87">
        <f t="shared" si="21"/>
        <v>0</v>
      </c>
      <c r="O40" s="87">
        <f t="shared" si="21"/>
        <v>11.815806579686615</v>
      </c>
      <c r="P40" s="87">
        <f t="shared" si="21"/>
        <v>100.1737670750649</v>
      </c>
      <c r="Q40" s="87">
        <f t="shared" si="21"/>
        <v>0</v>
      </c>
      <c r="R40" s="87">
        <f t="shared" si="21"/>
        <v>0</v>
      </c>
      <c r="S40" s="158">
        <f t="shared" si="25"/>
        <v>111.98957365475152</v>
      </c>
      <c r="T40" s="141"/>
      <c r="U40" s="203" t="s">
        <v>11</v>
      </c>
      <c r="V40" s="60">
        <f t="shared" si="22"/>
        <v>0</v>
      </c>
      <c r="W40" s="60">
        <f t="shared" si="22"/>
        <v>0</v>
      </c>
      <c r="X40" s="60">
        <f t="shared" si="22"/>
        <v>0</v>
      </c>
      <c r="Y40" s="60">
        <f t="shared" si="22"/>
        <v>0</v>
      </c>
      <c r="Z40" s="60">
        <f t="shared" si="22"/>
        <v>0</v>
      </c>
      <c r="AA40" s="60">
        <f t="shared" si="22"/>
        <v>9.4698304775365632</v>
      </c>
      <c r="AB40" s="60">
        <f t="shared" si="22"/>
        <v>100.1737670750649</v>
      </c>
      <c r="AC40" s="61">
        <f t="shared" si="22"/>
        <v>2.3459761021500518</v>
      </c>
      <c r="AD40" s="60">
        <f t="shared" si="22"/>
        <v>0</v>
      </c>
      <c r="AE40" s="60">
        <f t="shared" si="22"/>
        <v>0</v>
      </c>
      <c r="AF40" s="60">
        <f t="shared" si="22"/>
        <v>0</v>
      </c>
      <c r="AG40" s="60">
        <f t="shared" si="22"/>
        <v>0</v>
      </c>
      <c r="AH40" s="60">
        <f t="shared" si="22"/>
        <v>2.3459761021500518</v>
      </c>
      <c r="AI40" s="206">
        <f t="shared" si="26"/>
        <v>111.98957365475151</v>
      </c>
      <c r="AJ40" s="133" t="str">
        <f t="shared" si="27"/>
        <v/>
      </c>
    </row>
    <row r="41" spans="1:36" ht="15">
      <c r="A41" s="159" t="s">
        <v>55</v>
      </c>
      <c r="B41" s="84">
        <f t="shared" si="23"/>
        <v>4.3509372394602688E-2</v>
      </c>
      <c r="C41" s="84">
        <f t="shared" si="23"/>
        <v>0</v>
      </c>
      <c r="D41" s="84">
        <f t="shared" si="23"/>
        <v>2.378541446532358</v>
      </c>
      <c r="E41" s="84">
        <f t="shared" si="23"/>
        <v>2.9966240318333684E-2</v>
      </c>
      <c r="F41" s="315">
        <v>0</v>
      </c>
      <c r="G41" s="84">
        <f t="shared" si="20"/>
        <v>0</v>
      </c>
      <c r="H41" s="84">
        <f t="shared" si="20"/>
        <v>0</v>
      </c>
      <c r="I41" s="146">
        <f t="shared" si="24"/>
        <v>2.4520170592452941</v>
      </c>
      <c r="J41" s="141"/>
      <c r="K41" s="161" t="s">
        <v>55</v>
      </c>
      <c r="L41" s="84">
        <f t="shared" si="21"/>
        <v>4.3509372394602688E-2</v>
      </c>
      <c r="M41" s="84">
        <f t="shared" si="21"/>
        <v>0</v>
      </c>
      <c r="N41" s="84">
        <f t="shared" si="21"/>
        <v>2.378541446532358</v>
      </c>
      <c r="O41" s="84">
        <f t="shared" si="21"/>
        <v>2.9966240318333684E-2</v>
      </c>
      <c r="P41" s="84">
        <f t="shared" si="21"/>
        <v>0</v>
      </c>
      <c r="Q41" s="84">
        <f t="shared" si="21"/>
        <v>0</v>
      </c>
      <c r="R41" s="84">
        <f t="shared" si="21"/>
        <v>0</v>
      </c>
      <c r="S41" s="150">
        <f t="shared" si="25"/>
        <v>2.4520170592452941</v>
      </c>
      <c r="T41" s="141"/>
      <c r="U41" s="207" t="s">
        <v>55</v>
      </c>
      <c r="V41" s="55">
        <f t="shared" si="22"/>
        <v>0</v>
      </c>
      <c r="W41" s="55">
        <f t="shared" si="22"/>
        <v>0</v>
      </c>
      <c r="X41" s="55">
        <f t="shared" si="22"/>
        <v>0</v>
      </c>
      <c r="Y41" s="55">
        <f t="shared" si="22"/>
        <v>0</v>
      </c>
      <c r="Z41" s="55">
        <f t="shared" si="22"/>
        <v>2.378541446532358</v>
      </c>
      <c r="AA41" s="55">
        <f t="shared" si="22"/>
        <v>0</v>
      </c>
      <c r="AB41" s="55">
        <f t="shared" si="22"/>
        <v>0</v>
      </c>
      <c r="AC41" s="56">
        <f t="shared" si="22"/>
        <v>7.3475612712936372E-2</v>
      </c>
      <c r="AD41" s="55">
        <f t="shared" si="22"/>
        <v>4.3509372394602688E-2</v>
      </c>
      <c r="AE41" s="55">
        <f t="shared" si="22"/>
        <v>0</v>
      </c>
      <c r="AF41" s="55">
        <f t="shared" si="22"/>
        <v>0</v>
      </c>
      <c r="AG41" s="55">
        <f t="shared" si="22"/>
        <v>0</v>
      </c>
      <c r="AH41" s="55">
        <f t="shared" si="22"/>
        <v>2.9966240318333684E-2</v>
      </c>
      <c r="AI41" s="202">
        <f t="shared" si="26"/>
        <v>2.4520170592452946</v>
      </c>
      <c r="AJ41" s="133" t="str">
        <f t="shared" si="27"/>
        <v/>
      </c>
    </row>
    <row r="42" spans="1:36" ht="15">
      <c r="A42" s="151" t="s">
        <v>14</v>
      </c>
      <c r="B42" s="112">
        <f t="shared" si="23"/>
        <v>31.682987428586809</v>
      </c>
      <c r="C42" s="112">
        <f t="shared" si="23"/>
        <v>1.2427932332726508</v>
      </c>
      <c r="D42" s="112">
        <f t="shared" si="23"/>
        <v>75.893883667268057</v>
      </c>
      <c r="E42" s="112">
        <f t="shared" si="23"/>
        <v>25.484387295811011</v>
      </c>
      <c r="F42" s="315">
        <v>0</v>
      </c>
      <c r="G42" s="112">
        <f t="shared" si="20"/>
        <v>0</v>
      </c>
      <c r="H42" s="112">
        <f t="shared" si="20"/>
        <v>0</v>
      </c>
      <c r="I42" s="154">
        <f t="shared" si="24"/>
        <v>134.30405162493852</v>
      </c>
      <c r="J42" s="141"/>
      <c r="K42" s="155" t="s">
        <v>14</v>
      </c>
      <c r="L42" s="87">
        <f t="shared" si="21"/>
        <v>31.682987428586809</v>
      </c>
      <c r="M42" s="87">
        <f t="shared" si="21"/>
        <v>1.2427932332726508</v>
      </c>
      <c r="N42" s="87">
        <f t="shared" si="21"/>
        <v>75.893883667268057</v>
      </c>
      <c r="O42" s="87">
        <f t="shared" si="21"/>
        <v>25.484387295811011</v>
      </c>
      <c r="P42" s="87">
        <f t="shared" si="21"/>
        <v>0.64956187553771338</v>
      </c>
      <c r="Q42" s="87">
        <f t="shared" si="21"/>
        <v>0</v>
      </c>
      <c r="R42" s="87">
        <f t="shared" si="21"/>
        <v>0</v>
      </c>
      <c r="S42" s="158">
        <f t="shared" si="25"/>
        <v>134.95361350047622</v>
      </c>
      <c r="T42" s="141"/>
      <c r="U42" s="203" t="s">
        <v>14</v>
      </c>
      <c r="V42" s="60">
        <f t="shared" si="22"/>
        <v>31.654062669145876</v>
      </c>
      <c r="W42" s="60">
        <f t="shared" si="22"/>
        <v>0</v>
      </c>
      <c r="X42" s="60">
        <f t="shared" si="22"/>
        <v>0</v>
      </c>
      <c r="Y42" s="60">
        <f t="shared" si="22"/>
        <v>1.2427932332726508</v>
      </c>
      <c r="Z42" s="60">
        <f t="shared" si="22"/>
        <v>75.889588986572619</v>
      </c>
      <c r="AA42" s="60">
        <f t="shared" si="22"/>
        <v>0.19888645331102212</v>
      </c>
      <c r="AB42" s="60">
        <f t="shared" si="22"/>
        <v>0.64956187553771338</v>
      </c>
      <c r="AC42" s="61">
        <f t="shared" si="22"/>
        <v>25.318720282636374</v>
      </c>
      <c r="AD42" s="60">
        <f t="shared" si="22"/>
        <v>2.892475944093395E-2</v>
      </c>
      <c r="AE42" s="60">
        <f t="shared" si="22"/>
        <v>0</v>
      </c>
      <c r="AF42" s="60">
        <f t="shared" si="22"/>
        <v>0</v>
      </c>
      <c r="AG42" s="60">
        <f t="shared" si="22"/>
        <v>4.294680695447195E-3</v>
      </c>
      <c r="AH42" s="60">
        <f t="shared" si="22"/>
        <v>25.285500842499992</v>
      </c>
      <c r="AI42" s="206">
        <f t="shared" si="26"/>
        <v>134.95361350047625</v>
      </c>
      <c r="AJ42" s="133" t="str">
        <f t="shared" si="27"/>
        <v/>
      </c>
    </row>
    <row r="43" spans="1:36" ht="15">
      <c r="A43" s="159" t="s">
        <v>136</v>
      </c>
      <c r="B43" s="84">
        <f t="shared" si="23"/>
        <v>4941.8730879103905</v>
      </c>
      <c r="C43" s="84">
        <f t="shared" si="23"/>
        <v>10645.142431792339</v>
      </c>
      <c r="D43" s="84">
        <f t="shared" si="23"/>
        <v>9147.5471895285409</v>
      </c>
      <c r="E43" s="84">
        <f t="shared" si="23"/>
        <v>1689.6253551997975</v>
      </c>
      <c r="F43" s="315">
        <v>0</v>
      </c>
      <c r="G43" s="84">
        <f t="shared" si="20"/>
        <v>0</v>
      </c>
      <c r="H43" s="84">
        <f t="shared" si="20"/>
        <v>0</v>
      </c>
      <c r="I43" s="146">
        <f t="shared" si="24"/>
        <v>26424.18806443107</v>
      </c>
      <c r="J43" s="141"/>
      <c r="K43" s="161" t="s">
        <v>136</v>
      </c>
      <c r="L43" s="84">
        <f t="shared" si="21"/>
        <v>4941.8730879103905</v>
      </c>
      <c r="M43" s="84">
        <f t="shared" si="21"/>
        <v>10645.142431792339</v>
      </c>
      <c r="N43" s="84">
        <f t="shared" si="21"/>
        <v>9147.5471895285409</v>
      </c>
      <c r="O43" s="84">
        <f t="shared" si="21"/>
        <v>1689.6253551997975</v>
      </c>
      <c r="P43" s="84">
        <f t="shared" si="21"/>
        <v>0.31931150419393411</v>
      </c>
      <c r="Q43" s="84">
        <f t="shared" si="21"/>
        <v>0</v>
      </c>
      <c r="R43" s="84">
        <f t="shared" si="21"/>
        <v>0</v>
      </c>
      <c r="S43" s="150">
        <f t="shared" si="25"/>
        <v>26424.507375935264</v>
      </c>
      <c r="T43" s="141"/>
      <c r="U43" s="207" t="s">
        <v>136</v>
      </c>
      <c r="V43" s="55">
        <f t="shared" si="22"/>
        <v>4776.8355926521281</v>
      </c>
      <c r="W43" s="55">
        <f t="shared" si="22"/>
        <v>0</v>
      </c>
      <c r="X43" s="55">
        <f t="shared" si="22"/>
        <v>0</v>
      </c>
      <c r="Y43" s="55">
        <f t="shared" si="22"/>
        <v>10645.142431792339</v>
      </c>
      <c r="Z43" s="55">
        <f t="shared" si="22"/>
        <v>8240.0253528869453</v>
      </c>
      <c r="AA43" s="55">
        <f t="shared" si="22"/>
        <v>1333.2069561631022</v>
      </c>
      <c r="AB43" s="55">
        <f t="shared" si="22"/>
        <v>0.31931150419393411</v>
      </c>
      <c r="AC43" s="56">
        <f t="shared" si="22"/>
        <v>1428.9777309365536</v>
      </c>
      <c r="AD43" s="55">
        <f t="shared" si="22"/>
        <v>165.03749525826362</v>
      </c>
      <c r="AE43" s="55">
        <f t="shared" si="22"/>
        <v>38.360625158646315</v>
      </c>
      <c r="AF43" s="55">
        <f t="shared" si="22"/>
        <v>0</v>
      </c>
      <c r="AG43" s="55">
        <f t="shared" si="22"/>
        <v>907.52183664159452</v>
      </c>
      <c r="AH43" s="55">
        <f t="shared" si="22"/>
        <v>318.05777387804892</v>
      </c>
      <c r="AI43" s="202">
        <f t="shared" si="26"/>
        <v>26424.507375935264</v>
      </c>
      <c r="AJ43" s="133" t="str">
        <f t="shared" si="27"/>
        <v/>
      </c>
    </row>
    <row r="44" spans="1:36" ht="15">
      <c r="A44" s="151" t="s">
        <v>21</v>
      </c>
      <c r="B44" s="112">
        <f t="shared" si="23"/>
        <v>779.5971802440439</v>
      </c>
      <c r="C44" s="112">
        <f t="shared" si="23"/>
        <v>144.84819899086409</v>
      </c>
      <c r="D44" s="112">
        <f t="shared" si="23"/>
        <v>2693.8606863248724</v>
      </c>
      <c r="E44" s="112">
        <f t="shared" si="23"/>
        <v>13394.939976111378</v>
      </c>
      <c r="F44" s="315">
        <v>0</v>
      </c>
      <c r="G44" s="112">
        <f t="shared" si="20"/>
        <v>1263.1164790842533</v>
      </c>
      <c r="H44" s="112">
        <f t="shared" si="20"/>
        <v>66.710354950860491</v>
      </c>
      <c r="I44" s="154">
        <f t="shared" si="24"/>
        <v>18343.072875706272</v>
      </c>
      <c r="J44" s="141"/>
      <c r="K44" s="155" t="s">
        <v>21</v>
      </c>
      <c r="L44" s="87">
        <f t="shared" si="21"/>
        <v>779.5971802440439</v>
      </c>
      <c r="M44" s="87">
        <f t="shared" si="21"/>
        <v>144.84819899086409</v>
      </c>
      <c r="N44" s="87">
        <f t="shared" si="21"/>
        <v>2693.8606863248724</v>
      </c>
      <c r="O44" s="87">
        <f t="shared" si="21"/>
        <v>13394.939976111378</v>
      </c>
      <c r="P44" s="87">
        <f t="shared" si="21"/>
        <v>10.408857103603459</v>
      </c>
      <c r="Q44" s="87">
        <f t="shared" si="21"/>
        <v>1263.1164790842533</v>
      </c>
      <c r="R44" s="87">
        <f t="shared" si="21"/>
        <v>66.710354950860491</v>
      </c>
      <c r="S44" s="158">
        <f t="shared" si="25"/>
        <v>18353.481732809876</v>
      </c>
      <c r="T44" s="141"/>
      <c r="U44" s="203" t="s">
        <v>21</v>
      </c>
      <c r="V44" s="60">
        <f t="shared" si="22"/>
        <v>438.3526907201566</v>
      </c>
      <c r="W44" s="60">
        <f t="shared" si="22"/>
        <v>329.48064676569368</v>
      </c>
      <c r="X44" s="60">
        <f t="shared" si="22"/>
        <v>1263.1164790842533</v>
      </c>
      <c r="Y44" s="60">
        <f t="shared" si="22"/>
        <v>144.84819899086409</v>
      </c>
      <c r="Z44" s="60">
        <f t="shared" si="22"/>
        <v>2685.7372833165705</v>
      </c>
      <c r="AA44" s="60">
        <f t="shared" si="22"/>
        <v>13101.008277603798</v>
      </c>
      <c r="AB44" s="60">
        <f t="shared" si="22"/>
        <v>10.408857103603459</v>
      </c>
      <c r="AC44" s="61">
        <f t="shared" si="22"/>
        <v>380.52929922493564</v>
      </c>
      <c r="AD44" s="60">
        <f t="shared" si="22"/>
        <v>11.763842758193727</v>
      </c>
      <c r="AE44" s="60">
        <f t="shared" si="22"/>
        <v>179.51566745848498</v>
      </c>
      <c r="AF44" s="60">
        <f t="shared" si="22"/>
        <v>66.710354950860491</v>
      </c>
      <c r="AG44" s="60">
        <f t="shared" si="22"/>
        <v>8.1234030083012776</v>
      </c>
      <c r="AH44" s="60">
        <f t="shared" si="22"/>
        <v>114.4160310490952</v>
      </c>
      <c r="AI44" s="206">
        <f t="shared" si="26"/>
        <v>18353.481732809876</v>
      </c>
      <c r="AJ44" s="133" t="str">
        <f t="shared" si="27"/>
        <v/>
      </c>
    </row>
    <row r="45" spans="1:36" ht="15">
      <c r="A45" s="159" t="s">
        <v>20</v>
      </c>
      <c r="B45" s="84">
        <f t="shared" si="23"/>
        <v>1375.926331676096</v>
      </c>
      <c r="C45" s="84">
        <f t="shared" si="23"/>
        <v>55.283219010526444</v>
      </c>
      <c r="D45" s="84">
        <f t="shared" si="23"/>
        <v>628.13305966949213</v>
      </c>
      <c r="E45" s="84">
        <f t="shared" si="23"/>
        <v>0</v>
      </c>
      <c r="F45" s="315">
        <v>0</v>
      </c>
      <c r="G45" s="84">
        <f t="shared" si="20"/>
        <v>0</v>
      </c>
      <c r="H45" s="84">
        <f t="shared" si="20"/>
        <v>0</v>
      </c>
      <c r="I45" s="146">
        <f t="shared" si="24"/>
        <v>2059.3426103561146</v>
      </c>
      <c r="J45" s="141"/>
      <c r="K45" s="161" t="s">
        <v>20</v>
      </c>
      <c r="L45" s="84">
        <f t="shared" si="21"/>
        <v>1375.926331676096</v>
      </c>
      <c r="M45" s="84">
        <f t="shared" si="21"/>
        <v>55.283219010526444</v>
      </c>
      <c r="N45" s="84">
        <f t="shared" si="21"/>
        <v>628.13305966949213</v>
      </c>
      <c r="O45" s="84">
        <f t="shared" si="21"/>
        <v>0</v>
      </c>
      <c r="P45" s="84">
        <f t="shared" si="21"/>
        <v>0</v>
      </c>
      <c r="Q45" s="84">
        <f t="shared" si="21"/>
        <v>0</v>
      </c>
      <c r="R45" s="84">
        <f t="shared" si="21"/>
        <v>0</v>
      </c>
      <c r="S45" s="150">
        <f t="shared" si="25"/>
        <v>2059.3426103561146</v>
      </c>
      <c r="T45" s="141"/>
      <c r="U45" s="207" t="s">
        <v>20</v>
      </c>
      <c r="V45" s="55">
        <f t="shared" si="22"/>
        <v>1360.6150343453603</v>
      </c>
      <c r="W45" s="55">
        <f t="shared" si="22"/>
        <v>10.585904836711054</v>
      </c>
      <c r="X45" s="55">
        <f t="shared" si="22"/>
        <v>0</v>
      </c>
      <c r="Y45" s="55">
        <f t="shared" si="22"/>
        <v>55.283219010526444</v>
      </c>
      <c r="Z45" s="55">
        <f t="shared" si="22"/>
        <v>355.88611867671591</v>
      </c>
      <c r="AA45" s="55">
        <f t="shared" si="22"/>
        <v>0</v>
      </c>
      <c r="AB45" s="55">
        <f t="shared" si="22"/>
        <v>0</v>
      </c>
      <c r="AC45" s="56">
        <f t="shared" si="22"/>
        <v>276.97233348680106</v>
      </c>
      <c r="AD45" s="55">
        <f t="shared" si="22"/>
        <v>4.7253924940248888</v>
      </c>
      <c r="AE45" s="55">
        <f t="shared" si="22"/>
        <v>0</v>
      </c>
      <c r="AF45" s="55">
        <f t="shared" si="22"/>
        <v>0</v>
      </c>
      <c r="AG45" s="55">
        <f t="shared" si="22"/>
        <v>272.24694099277616</v>
      </c>
      <c r="AH45" s="55">
        <f t="shared" si="22"/>
        <v>0</v>
      </c>
      <c r="AI45" s="202">
        <f t="shared" si="26"/>
        <v>2059.3426103561151</v>
      </c>
      <c r="AJ45" s="133" t="str">
        <f t="shared" si="27"/>
        <v/>
      </c>
    </row>
    <row r="46" spans="1:36" ht="15">
      <c r="A46" s="151" t="s">
        <v>56</v>
      </c>
      <c r="B46" s="112">
        <f t="shared" si="23"/>
        <v>0</v>
      </c>
      <c r="C46" s="112">
        <f t="shared" si="23"/>
        <v>0</v>
      </c>
      <c r="D46" s="112">
        <f t="shared" si="23"/>
        <v>0</v>
      </c>
      <c r="E46" s="112">
        <f t="shared" si="23"/>
        <v>0</v>
      </c>
      <c r="F46" s="315">
        <v>0</v>
      </c>
      <c r="G46" s="112">
        <f t="shared" si="20"/>
        <v>0</v>
      </c>
      <c r="H46" s="112">
        <f t="shared" si="20"/>
        <v>0</v>
      </c>
      <c r="I46" s="154">
        <f t="shared" si="24"/>
        <v>0</v>
      </c>
      <c r="J46" s="141"/>
      <c r="K46" s="155" t="s">
        <v>56</v>
      </c>
      <c r="L46" s="87">
        <f t="shared" si="21"/>
        <v>0</v>
      </c>
      <c r="M46" s="87">
        <f t="shared" si="21"/>
        <v>0</v>
      </c>
      <c r="N46" s="87">
        <f t="shared" si="21"/>
        <v>0</v>
      </c>
      <c r="O46" s="87">
        <f t="shared" si="21"/>
        <v>0</v>
      </c>
      <c r="P46" s="87">
        <f t="shared" si="21"/>
        <v>0</v>
      </c>
      <c r="Q46" s="87">
        <f t="shared" si="21"/>
        <v>0</v>
      </c>
      <c r="R46" s="87">
        <f t="shared" si="21"/>
        <v>0</v>
      </c>
      <c r="S46" s="158">
        <f t="shared" si="25"/>
        <v>0</v>
      </c>
      <c r="T46" s="141"/>
      <c r="U46" s="203" t="s">
        <v>56</v>
      </c>
      <c r="V46" s="60">
        <f t="shared" si="22"/>
        <v>0</v>
      </c>
      <c r="W46" s="60">
        <f t="shared" si="22"/>
        <v>0</v>
      </c>
      <c r="X46" s="60">
        <f t="shared" si="22"/>
        <v>0</v>
      </c>
      <c r="Y46" s="60">
        <f t="shared" si="22"/>
        <v>0</v>
      </c>
      <c r="Z46" s="60">
        <f t="shared" si="22"/>
        <v>0</v>
      </c>
      <c r="AA46" s="60">
        <f t="shared" si="22"/>
        <v>0</v>
      </c>
      <c r="AB46" s="60">
        <f t="shared" si="22"/>
        <v>0</v>
      </c>
      <c r="AC46" s="61">
        <f t="shared" si="22"/>
        <v>0</v>
      </c>
      <c r="AD46" s="60">
        <f t="shared" si="22"/>
        <v>0</v>
      </c>
      <c r="AE46" s="60">
        <f t="shared" si="22"/>
        <v>0</v>
      </c>
      <c r="AF46" s="60">
        <f t="shared" si="22"/>
        <v>0</v>
      </c>
      <c r="AG46" s="60">
        <f t="shared" si="22"/>
        <v>0</v>
      </c>
      <c r="AH46" s="60">
        <f t="shared" si="22"/>
        <v>0</v>
      </c>
      <c r="AI46" s="206">
        <f t="shared" si="26"/>
        <v>0</v>
      </c>
      <c r="AJ46" s="133" t="str">
        <f t="shared" si="27"/>
        <v/>
      </c>
    </row>
    <row r="47" spans="1:36" ht="15">
      <c r="A47" s="159" t="s">
        <v>18</v>
      </c>
      <c r="B47" s="84">
        <f t="shared" si="23"/>
        <v>1974.3885344951996</v>
      </c>
      <c r="C47" s="84">
        <f t="shared" si="23"/>
        <v>8450.27099437373</v>
      </c>
      <c r="D47" s="84">
        <f t="shared" si="23"/>
        <v>976.13259954490309</v>
      </c>
      <c r="E47" s="84">
        <f t="shared" si="23"/>
        <v>545.93052459826322</v>
      </c>
      <c r="F47" s="315">
        <v>0</v>
      </c>
      <c r="G47" s="84">
        <f t="shared" si="20"/>
        <v>0</v>
      </c>
      <c r="H47" s="84">
        <f t="shared" si="20"/>
        <v>0</v>
      </c>
      <c r="I47" s="146">
        <f t="shared" si="24"/>
        <v>11946.722653012095</v>
      </c>
      <c r="J47" s="141"/>
      <c r="K47" s="161" t="s">
        <v>18</v>
      </c>
      <c r="L47" s="84">
        <f t="shared" si="21"/>
        <v>1974.3885344951996</v>
      </c>
      <c r="M47" s="84">
        <f t="shared" si="21"/>
        <v>8450.27099437373</v>
      </c>
      <c r="N47" s="84">
        <f t="shared" si="21"/>
        <v>976.13259954490309</v>
      </c>
      <c r="O47" s="84">
        <f t="shared" si="21"/>
        <v>545.93052459826322</v>
      </c>
      <c r="P47" s="84">
        <f t="shared" si="21"/>
        <v>213.73859826708289</v>
      </c>
      <c r="Q47" s="84">
        <f t="shared" si="21"/>
        <v>0</v>
      </c>
      <c r="R47" s="84">
        <f t="shared" si="21"/>
        <v>0</v>
      </c>
      <c r="S47" s="150">
        <f t="shared" si="25"/>
        <v>12160.461251279177</v>
      </c>
      <c r="T47" s="141"/>
      <c r="U47" s="207" t="s">
        <v>18</v>
      </c>
      <c r="V47" s="55">
        <f t="shared" si="22"/>
        <v>1972.734968527305</v>
      </c>
      <c r="W47" s="55">
        <f t="shared" si="22"/>
        <v>0</v>
      </c>
      <c r="X47" s="55">
        <f t="shared" si="22"/>
        <v>0</v>
      </c>
      <c r="Y47" s="55">
        <f t="shared" si="22"/>
        <v>8450.27099437373</v>
      </c>
      <c r="Z47" s="55">
        <f t="shared" si="22"/>
        <v>848.07290393160679</v>
      </c>
      <c r="AA47" s="55">
        <f t="shared" si="22"/>
        <v>0</v>
      </c>
      <c r="AB47" s="55">
        <f t="shared" si="22"/>
        <v>213.73859826708289</v>
      </c>
      <c r="AC47" s="56">
        <f t="shared" si="22"/>
        <v>675.64378617945442</v>
      </c>
      <c r="AD47" s="55">
        <f t="shared" si="22"/>
        <v>1.6535659678949211</v>
      </c>
      <c r="AE47" s="55">
        <f t="shared" si="22"/>
        <v>0</v>
      </c>
      <c r="AF47" s="55">
        <f t="shared" si="22"/>
        <v>0</v>
      </c>
      <c r="AG47" s="55">
        <f t="shared" si="22"/>
        <v>128.05969561329633</v>
      </c>
      <c r="AH47" s="55">
        <f t="shared" si="22"/>
        <v>545.93052459826322</v>
      </c>
      <c r="AI47" s="202">
        <f t="shared" si="26"/>
        <v>12160.461251279179</v>
      </c>
      <c r="AJ47" s="133" t="str">
        <f t="shared" si="27"/>
        <v/>
      </c>
    </row>
    <row r="48" spans="1:36" ht="15">
      <c r="A48" s="151" t="s">
        <v>17</v>
      </c>
      <c r="B48" s="112">
        <f t="shared" si="23"/>
        <v>2.1931250045184161</v>
      </c>
      <c r="C48" s="112">
        <f t="shared" si="23"/>
        <v>24.098012755060211</v>
      </c>
      <c r="D48" s="112">
        <f t="shared" si="23"/>
        <v>1471.7443818208715</v>
      </c>
      <c r="E48" s="112">
        <f t="shared" si="23"/>
        <v>0</v>
      </c>
      <c r="F48" s="315">
        <v>0</v>
      </c>
      <c r="G48" s="112">
        <f t="shared" si="20"/>
        <v>0</v>
      </c>
      <c r="H48" s="112">
        <f t="shared" si="20"/>
        <v>0</v>
      </c>
      <c r="I48" s="154">
        <f t="shared" si="24"/>
        <v>1498.03551958045</v>
      </c>
      <c r="J48" s="141"/>
      <c r="K48" s="155" t="s">
        <v>17</v>
      </c>
      <c r="L48" s="87">
        <f t="shared" si="21"/>
        <v>2.1931250045184161</v>
      </c>
      <c r="M48" s="87">
        <f t="shared" si="21"/>
        <v>24.098012755060211</v>
      </c>
      <c r="N48" s="87">
        <f t="shared" si="21"/>
        <v>1471.7443818208715</v>
      </c>
      <c r="O48" s="87">
        <f t="shared" si="21"/>
        <v>0</v>
      </c>
      <c r="P48" s="87">
        <f t="shared" si="21"/>
        <v>0</v>
      </c>
      <c r="Q48" s="87">
        <f t="shared" si="21"/>
        <v>0</v>
      </c>
      <c r="R48" s="87">
        <f t="shared" si="21"/>
        <v>0</v>
      </c>
      <c r="S48" s="158">
        <f t="shared" si="25"/>
        <v>1498.03551958045</v>
      </c>
      <c r="T48" s="141"/>
      <c r="U48" s="203" t="s">
        <v>57</v>
      </c>
      <c r="V48" s="60">
        <f t="shared" si="22"/>
        <v>2.1931250045184161</v>
      </c>
      <c r="W48" s="60">
        <f t="shared" si="22"/>
        <v>0</v>
      </c>
      <c r="X48" s="60">
        <f t="shared" si="22"/>
        <v>0</v>
      </c>
      <c r="Y48" s="60">
        <f t="shared" si="22"/>
        <v>24.098012755060211</v>
      </c>
      <c r="Z48" s="60">
        <f t="shared" si="22"/>
        <v>1471.7443818208715</v>
      </c>
      <c r="AA48" s="60">
        <f t="shared" si="22"/>
        <v>0</v>
      </c>
      <c r="AB48" s="60">
        <f t="shared" si="22"/>
        <v>0</v>
      </c>
      <c r="AC48" s="61">
        <f t="shared" si="22"/>
        <v>0</v>
      </c>
      <c r="AD48" s="60">
        <f t="shared" si="22"/>
        <v>0</v>
      </c>
      <c r="AE48" s="60">
        <f t="shared" si="22"/>
        <v>0</v>
      </c>
      <c r="AF48" s="60">
        <f t="shared" si="22"/>
        <v>0</v>
      </c>
      <c r="AG48" s="60">
        <f t="shared" si="22"/>
        <v>0</v>
      </c>
      <c r="AH48" s="60">
        <f t="shared" si="22"/>
        <v>0</v>
      </c>
      <c r="AI48" s="206">
        <f t="shared" si="26"/>
        <v>1498.03551958045</v>
      </c>
      <c r="AJ48" s="133" t="str">
        <f t="shared" si="27"/>
        <v/>
      </c>
    </row>
    <row r="49" spans="1:36" ht="15">
      <c r="A49" s="162" t="s">
        <v>60</v>
      </c>
      <c r="B49" s="84">
        <f t="shared" si="23"/>
        <v>3.9474163701633511</v>
      </c>
      <c r="C49" s="84">
        <f t="shared" si="23"/>
        <v>0.25373084690126108</v>
      </c>
      <c r="D49" s="84">
        <f t="shared" si="23"/>
        <v>110.81102554102924</v>
      </c>
      <c r="E49" s="84">
        <f t="shared" si="23"/>
        <v>0</v>
      </c>
      <c r="F49" s="315">
        <v>0</v>
      </c>
      <c r="G49" s="84">
        <f t="shared" ref="G49:H53" si="28">G127+G153+G179+G205+G231+G257+G283+G309+G335+G361+G387+G413+G439</f>
        <v>0</v>
      </c>
      <c r="H49" s="84">
        <f t="shared" si="28"/>
        <v>0</v>
      </c>
      <c r="I49" s="146">
        <f t="shared" si="24"/>
        <v>115.01217275809385</v>
      </c>
      <c r="J49" s="141"/>
      <c r="K49" s="163" t="s">
        <v>60</v>
      </c>
      <c r="L49" s="84">
        <f t="shared" ref="L49:R53" si="29">L127+L153+L179+L205+L231+L257+L283+L309+L335+L361+L387+L413+L439</f>
        <v>3.9474163701633511</v>
      </c>
      <c r="M49" s="84">
        <f t="shared" si="29"/>
        <v>0.25373084690126108</v>
      </c>
      <c r="N49" s="84">
        <f t="shared" si="29"/>
        <v>110.81102554102924</v>
      </c>
      <c r="O49" s="84">
        <f t="shared" si="29"/>
        <v>0</v>
      </c>
      <c r="P49" s="84">
        <f t="shared" si="29"/>
        <v>0</v>
      </c>
      <c r="Q49" s="84">
        <f t="shared" si="29"/>
        <v>0</v>
      </c>
      <c r="R49" s="84">
        <f t="shared" si="29"/>
        <v>0</v>
      </c>
      <c r="S49" s="150">
        <f t="shared" si="25"/>
        <v>115.01217275809385</v>
      </c>
      <c r="T49" s="141"/>
      <c r="U49" s="208" t="s">
        <v>58</v>
      </c>
      <c r="V49" s="55">
        <f t="shared" ref="V49:AH53" si="30">V127+V153+V179+V205+V231+V257+V283+V309+V335+V361+V387+V413+V439</f>
        <v>3.9474163701633511</v>
      </c>
      <c r="W49" s="55">
        <f t="shared" si="30"/>
        <v>0</v>
      </c>
      <c r="X49" s="55">
        <f t="shared" si="30"/>
        <v>0</v>
      </c>
      <c r="Y49" s="55">
        <f t="shared" si="30"/>
        <v>0.25373084690126108</v>
      </c>
      <c r="Z49" s="55">
        <f t="shared" si="30"/>
        <v>110.81102554102924</v>
      </c>
      <c r="AA49" s="55">
        <f t="shared" si="30"/>
        <v>0</v>
      </c>
      <c r="AB49" s="55">
        <f t="shared" si="30"/>
        <v>0</v>
      </c>
      <c r="AC49" s="56">
        <f t="shared" si="30"/>
        <v>0</v>
      </c>
      <c r="AD49" s="55">
        <f t="shared" si="30"/>
        <v>0</v>
      </c>
      <c r="AE49" s="55">
        <f t="shared" si="30"/>
        <v>0</v>
      </c>
      <c r="AF49" s="55">
        <f t="shared" si="30"/>
        <v>0</v>
      </c>
      <c r="AG49" s="55">
        <f t="shared" si="30"/>
        <v>0</v>
      </c>
      <c r="AH49" s="55">
        <f t="shared" si="30"/>
        <v>0</v>
      </c>
      <c r="AI49" s="202">
        <f t="shared" si="26"/>
        <v>115.01217275809385</v>
      </c>
      <c r="AJ49" s="133" t="str">
        <f t="shared" si="27"/>
        <v/>
      </c>
    </row>
    <row r="50" spans="1:36">
      <c r="A50" s="164" t="s">
        <v>19</v>
      </c>
      <c r="B50" s="116">
        <f t="shared" ref="B50:E53" si="31">B128+B154+B180+B206+B232+B258+B284+B310+B336+B362+B388+B414+B440</f>
        <v>3.9474163701633511</v>
      </c>
      <c r="C50" s="116">
        <f t="shared" si="31"/>
        <v>0</v>
      </c>
      <c r="D50" s="116">
        <f t="shared" si="31"/>
        <v>0</v>
      </c>
      <c r="E50" s="116">
        <f t="shared" si="31"/>
        <v>0</v>
      </c>
      <c r="F50" s="315">
        <v>0</v>
      </c>
      <c r="G50" s="116">
        <f t="shared" si="28"/>
        <v>0</v>
      </c>
      <c r="H50" s="116">
        <f t="shared" si="28"/>
        <v>0</v>
      </c>
      <c r="I50" s="167">
        <f t="shared" si="24"/>
        <v>3.9474163701633511</v>
      </c>
      <c r="J50" s="141"/>
      <c r="K50" s="168" t="s">
        <v>19</v>
      </c>
      <c r="L50" s="90">
        <f t="shared" si="29"/>
        <v>3.9474163701633511</v>
      </c>
      <c r="M50" s="90">
        <f t="shared" si="29"/>
        <v>0</v>
      </c>
      <c r="N50" s="90">
        <f t="shared" si="29"/>
        <v>0</v>
      </c>
      <c r="O50" s="90">
        <f t="shared" si="29"/>
        <v>0</v>
      </c>
      <c r="P50" s="90">
        <f t="shared" si="29"/>
        <v>0</v>
      </c>
      <c r="Q50" s="90">
        <f t="shared" si="29"/>
        <v>0</v>
      </c>
      <c r="R50" s="90">
        <f t="shared" si="29"/>
        <v>0</v>
      </c>
      <c r="S50" s="171">
        <f t="shared" si="25"/>
        <v>3.9474163701633511</v>
      </c>
      <c r="T50" s="141"/>
      <c r="U50" s="209" t="s">
        <v>62</v>
      </c>
      <c r="V50" s="66">
        <f t="shared" si="30"/>
        <v>3.2188849342583139</v>
      </c>
      <c r="W50" s="66">
        <f t="shared" si="30"/>
        <v>0</v>
      </c>
      <c r="X50" s="66">
        <f t="shared" si="30"/>
        <v>0</v>
      </c>
      <c r="Y50" s="66">
        <f t="shared" si="30"/>
        <v>0</v>
      </c>
      <c r="Z50" s="66">
        <f t="shared" si="30"/>
        <v>0</v>
      </c>
      <c r="AA50" s="66">
        <f t="shared" si="30"/>
        <v>0</v>
      </c>
      <c r="AB50" s="66">
        <f t="shared" si="30"/>
        <v>0</v>
      </c>
      <c r="AC50" s="277">
        <f t="shared" si="30"/>
        <v>0</v>
      </c>
      <c r="AD50" s="66">
        <f t="shared" si="30"/>
        <v>0</v>
      </c>
      <c r="AE50" s="66">
        <f t="shared" si="30"/>
        <v>0</v>
      </c>
      <c r="AF50" s="66">
        <f t="shared" si="30"/>
        <v>0</v>
      </c>
      <c r="AG50" s="66">
        <f t="shared" si="30"/>
        <v>0</v>
      </c>
      <c r="AH50" s="66">
        <f t="shared" si="30"/>
        <v>0</v>
      </c>
      <c r="AI50" s="211">
        <f t="shared" si="26"/>
        <v>3.2188849342583139</v>
      </c>
      <c r="AJ50" s="133">
        <f t="shared" si="27"/>
        <v>0.72853143590503722</v>
      </c>
    </row>
    <row r="51" spans="1:36">
      <c r="A51" s="172" t="s">
        <v>15</v>
      </c>
      <c r="B51" s="93">
        <f t="shared" si="31"/>
        <v>0</v>
      </c>
      <c r="C51" s="93">
        <f t="shared" si="31"/>
        <v>0.25373084690126108</v>
      </c>
      <c r="D51" s="93">
        <f t="shared" si="31"/>
        <v>110.81102554102924</v>
      </c>
      <c r="E51" s="93">
        <f t="shared" si="31"/>
        <v>0</v>
      </c>
      <c r="F51" s="315">
        <v>0</v>
      </c>
      <c r="G51" s="93">
        <f t="shared" si="28"/>
        <v>0</v>
      </c>
      <c r="H51" s="93">
        <f t="shared" si="28"/>
        <v>0</v>
      </c>
      <c r="I51" s="175">
        <f t="shared" si="24"/>
        <v>111.0647563879305</v>
      </c>
      <c r="J51" s="141"/>
      <c r="K51" s="176" t="s">
        <v>15</v>
      </c>
      <c r="L51" s="93">
        <f t="shared" si="29"/>
        <v>0</v>
      </c>
      <c r="M51" s="93">
        <f t="shared" si="29"/>
        <v>0.25373084690126108</v>
      </c>
      <c r="N51" s="93">
        <f t="shared" si="29"/>
        <v>110.81102554102924</v>
      </c>
      <c r="O51" s="93">
        <f t="shared" si="29"/>
        <v>0</v>
      </c>
      <c r="P51" s="93">
        <f t="shared" si="29"/>
        <v>0</v>
      </c>
      <c r="Q51" s="93">
        <f t="shared" si="29"/>
        <v>0</v>
      </c>
      <c r="R51" s="93">
        <f t="shared" si="29"/>
        <v>0</v>
      </c>
      <c r="S51" s="178">
        <f t="shared" si="25"/>
        <v>111.0647563879305</v>
      </c>
      <c r="T51" s="141"/>
      <c r="U51" s="212" t="s">
        <v>15</v>
      </c>
      <c r="V51" s="70">
        <f t="shared" si="30"/>
        <v>0</v>
      </c>
      <c r="W51" s="70">
        <f t="shared" si="30"/>
        <v>0</v>
      </c>
      <c r="X51" s="70">
        <f t="shared" si="30"/>
        <v>0</v>
      </c>
      <c r="Y51" s="70">
        <f t="shared" si="30"/>
        <v>0.25373084690126108</v>
      </c>
      <c r="Z51" s="70">
        <f t="shared" si="30"/>
        <v>110.81102554102924</v>
      </c>
      <c r="AA51" s="70">
        <f t="shared" si="30"/>
        <v>0</v>
      </c>
      <c r="AB51" s="70">
        <f t="shared" si="30"/>
        <v>0</v>
      </c>
      <c r="AC51" s="278">
        <f t="shared" si="30"/>
        <v>0</v>
      </c>
      <c r="AD51" s="70">
        <f t="shared" si="30"/>
        <v>0</v>
      </c>
      <c r="AE51" s="70">
        <f t="shared" si="30"/>
        <v>0</v>
      </c>
      <c r="AF51" s="70">
        <f t="shared" si="30"/>
        <v>0</v>
      </c>
      <c r="AG51" s="70">
        <f t="shared" si="30"/>
        <v>0</v>
      </c>
      <c r="AH51" s="70">
        <f t="shared" si="30"/>
        <v>0</v>
      </c>
      <c r="AI51" s="215">
        <f t="shared" si="26"/>
        <v>111.0647563879305</v>
      </c>
      <c r="AJ51" s="133" t="str">
        <f t="shared" si="27"/>
        <v/>
      </c>
    </row>
    <row r="52" spans="1:36">
      <c r="A52" s="164" t="s">
        <v>16</v>
      </c>
      <c r="B52" s="116">
        <f t="shared" si="31"/>
        <v>0</v>
      </c>
      <c r="C52" s="116">
        <f t="shared" si="31"/>
        <v>0</v>
      </c>
      <c r="D52" s="116">
        <f t="shared" si="31"/>
        <v>0</v>
      </c>
      <c r="E52" s="116">
        <f t="shared" si="31"/>
        <v>0</v>
      </c>
      <c r="F52" s="315">
        <v>0</v>
      </c>
      <c r="G52" s="116">
        <f t="shared" si="28"/>
        <v>0</v>
      </c>
      <c r="H52" s="116">
        <f t="shared" si="28"/>
        <v>0</v>
      </c>
      <c r="I52" s="167">
        <f t="shared" si="24"/>
        <v>0</v>
      </c>
      <c r="J52" s="141"/>
      <c r="K52" s="168" t="s">
        <v>16</v>
      </c>
      <c r="L52" s="90">
        <f t="shared" si="29"/>
        <v>0</v>
      </c>
      <c r="M52" s="90">
        <f t="shared" si="29"/>
        <v>0</v>
      </c>
      <c r="N52" s="90">
        <f t="shared" si="29"/>
        <v>0</v>
      </c>
      <c r="O52" s="90">
        <f t="shared" si="29"/>
        <v>0</v>
      </c>
      <c r="P52" s="90">
        <f t="shared" si="29"/>
        <v>0</v>
      </c>
      <c r="Q52" s="90">
        <f t="shared" si="29"/>
        <v>0</v>
      </c>
      <c r="R52" s="90">
        <f t="shared" si="29"/>
        <v>0</v>
      </c>
      <c r="S52" s="171">
        <f t="shared" si="25"/>
        <v>0</v>
      </c>
      <c r="T52" s="141"/>
      <c r="U52" s="209" t="s">
        <v>16</v>
      </c>
      <c r="V52" s="66">
        <f t="shared" si="30"/>
        <v>0</v>
      </c>
      <c r="W52" s="66">
        <f t="shared" si="30"/>
        <v>0</v>
      </c>
      <c r="X52" s="66">
        <f t="shared" si="30"/>
        <v>0</v>
      </c>
      <c r="Y52" s="66">
        <f t="shared" si="30"/>
        <v>0</v>
      </c>
      <c r="Z52" s="66">
        <f t="shared" si="30"/>
        <v>0</v>
      </c>
      <c r="AA52" s="66">
        <f t="shared" si="30"/>
        <v>0</v>
      </c>
      <c r="AB52" s="66">
        <f t="shared" si="30"/>
        <v>0</v>
      </c>
      <c r="AC52" s="277">
        <f t="shared" si="30"/>
        <v>0</v>
      </c>
      <c r="AD52" s="66">
        <f t="shared" si="30"/>
        <v>0</v>
      </c>
      <c r="AE52" s="66">
        <f t="shared" si="30"/>
        <v>0</v>
      </c>
      <c r="AF52" s="66">
        <f t="shared" si="30"/>
        <v>0</v>
      </c>
      <c r="AG52" s="66">
        <f t="shared" si="30"/>
        <v>0</v>
      </c>
      <c r="AH52" s="66">
        <f t="shared" si="30"/>
        <v>0</v>
      </c>
      <c r="AI52" s="211">
        <f t="shared" si="26"/>
        <v>0</v>
      </c>
      <c r="AJ52" s="133" t="str">
        <f t="shared" si="27"/>
        <v/>
      </c>
    </row>
    <row r="53" spans="1:36" ht="15" thickBot="1">
      <c r="A53" s="179" t="s">
        <v>10</v>
      </c>
      <c r="B53" s="96">
        <f t="shared" si="31"/>
        <v>0</v>
      </c>
      <c r="C53" s="96">
        <f t="shared" si="31"/>
        <v>0</v>
      </c>
      <c r="D53" s="96">
        <f t="shared" si="31"/>
        <v>0</v>
      </c>
      <c r="E53" s="96">
        <f t="shared" si="31"/>
        <v>0</v>
      </c>
      <c r="F53" s="316">
        <v>0</v>
      </c>
      <c r="G53" s="96">
        <f t="shared" si="28"/>
        <v>0</v>
      </c>
      <c r="H53" s="96">
        <f t="shared" si="28"/>
        <v>0</v>
      </c>
      <c r="I53" s="182">
        <f t="shared" si="24"/>
        <v>0</v>
      </c>
      <c r="J53" s="141"/>
      <c r="K53" s="183" t="s">
        <v>10</v>
      </c>
      <c r="L53" s="96">
        <f t="shared" si="29"/>
        <v>0</v>
      </c>
      <c r="M53" s="96">
        <f t="shared" si="29"/>
        <v>0</v>
      </c>
      <c r="N53" s="96">
        <f t="shared" si="29"/>
        <v>0</v>
      </c>
      <c r="O53" s="96">
        <f t="shared" si="29"/>
        <v>0</v>
      </c>
      <c r="P53" s="96">
        <f t="shared" si="29"/>
        <v>0</v>
      </c>
      <c r="Q53" s="96">
        <f t="shared" si="29"/>
        <v>0</v>
      </c>
      <c r="R53" s="96">
        <f t="shared" si="29"/>
        <v>0</v>
      </c>
      <c r="S53" s="185">
        <f t="shared" si="25"/>
        <v>0</v>
      </c>
      <c r="T53" s="141"/>
      <c r="U53" s="212" t="s">
        <v>10</v>
      </c>
      <c r="V53" s="70">
        <f t="shared" si="30"/>
        <v>0</v>
      </c>
      <c r="W53" s="70">
        <f t="shared" si="30"/>
        <v>0</v>
      </c>
      <c r="X53" s="70">
        <f t="shared" si="30"/>
        <v>0</v>
      </c>
      <c r="Y53" s="70">
        <f t="shared" si="30"/>
        <v>0</v>
      </c>
      <c r="Z53" s="70">
        <f t="shared" si="30"/>
        <v>0</v>
      </c>
      <c r="AA53" s="70">
        <f t="shared" si="30"/>
        <v>0</v>
      </c>
      <c r="AB53" s="70">
        <f t="shared" si="30"/>
        <v>0</v>
      </c>
      <c r="AC53" s="278">
        <f t="shared" si="30"/>
        <v>0</v>
      </c>
      <c r="AD53" s="70">
        <f t="shared" si="30"/>
        <v>0</v>
      </c>
      <c r="AE53" s="70">
        <f t="shared" si="30"/>
        <v>0</v>
      </c>
      <c r="AF53" s="70">
        <f t="shared" si="30"/>
        <v>0</v>
      </c>
      <c r="AG53" s="70">
        <f t="shared" si="30"/>
        <v>0</v>
      </c>
      <c r="AH53" s="70">
        <f t="shared" si="30"/>
        <v>0</v>
      </c>
      <c r="AI53" s="215">
        <f t="shared" si="26"/>
        <v>0</v>
      </c>
      <c r="AJ53" s="133" t="str">
        <f t="shared" si="27"/>
        <v/>
      </c>
    </row>
    <row r="54" spans="1:36" ht="15">
      <c r="A54" s="186" t="s">
        <v>22</v>
      </c>
      <c r="B54" s="187">
        <f>SUM(B33:B49)</f>
        <v>9777.7121061135131</v>
      </c>
      <c r="C54" s="187">
        <f t="shared" ref="C54:I54" si="32">SUM(C33:C49)</f>
        <v>21875.968930747651</v>
      </c>
      <c r="D54" s="187">
        <f t="shared" si="32"/>
        <v>18545.173546311831</v>
      </c>
      <c r="E54" s="187">
        <f t="shared" si="32"/>
        <v>16857.044633720325</v>
      </c>
      <c r="F54" s="187">
        <f t="shared" si="32"/>
        <v>0</v>
      </c>
      <c r="G54" s="187">
        <f t="shared" si="32"/>
        <v>1263.1164790842533</v>
      </c>
      <c r="H54" s="187">
        <f t="shared" si="32"/>
        <v>66.710354950860491</v>
      </c>
      <c r="I54" s="187">
        <f t="shared" si="32"/>
        <v>68385.726050928424</v>
      </c>
      <c r="J54" s="141"/>
      <c r="K54" s="188" t="s">
        <v>22</v>
      </c>
      <c r="L54" s="187">
        <f>SUM(L33:L49)</f>
        <v>9777.7121061135131</v>
      </c>
      <c r="M54" s="187">
        <f t="shared" ref="M54:S54" si="33">SUM(M33:M49)</f>
        <v>21875.968930747651</v>
      </c>
      <c r="N54" s="187">
        <f t="shared" si="33"/>
        <v>18545.173546311831</v>
      </c>
      <c r="O54" s="187">
        <f t="shared" si="33"/>
        <v>16857.044633720325</v>
      </c>
      <c r="P54" s="187">
        <f t="shared" si="33"/>
        <v>2846.9537007051754</v>
      </c>
      <c r="Q54" s="187">
        <f t="shared" si="33"/>
        <v>1263.1164790842533</v>
      </c>
      <c r="R54" s="189">
        <f t="shared" si="33"/>
        <v>66.710354950860491</v>
      </c>
      <c r="S54" s="190">
        <f t="shared" si="33"/>
        <v>71232.679751633608</v>
      </c>
      <c r="T54" s="141" t="str">
        <f>IF(ABS(S54-AI54)&gt;0.01,S54-AI54,"")</f>
        <v/>
      </c>
      <c r="U54" s="216" t="s">
        <v>59</v>
      </c>
      <c r="V54" s="217">
        <f>SUM(V33:V49)</f>
        <v>9251.5314177319524</v>
      </c>
      <c r="W54" s="217">
        <f t="shared" ref="W54:AH54" si="34">SUM(W33:W49)</f>
        <v>340.06655160240473</v>
      </c>
      <c r="X54" s="217">
        <f t="shared" si="34"/>
        <v>1263.1164790842533</v>
      </c>
      <c r="Y54" s="217">
        <f t="shared" si="34"/>
        <v>21875.968930747651</v>
      </c>
      <c r="Z54" s="217">
        <f t="shared" si="34"/>
        <v>17222.284095706527</v>
      </c>
      <c r="AA54" s="217">
        <f t="shared" si="34"/>
        <v>15062.050343900113</v>
      </c>
      <c r="AB54" s="217">
        <f t="shared" si="34"/>
        <v>2846.9537007051754</v>
      </c>
      <c r="AC54" s="217">
        <f t="shared" si="34"/>
        <v>3370.7082321555322</v>
      </c>
      <c r="AD54" s="218">
        <f t="shared" si="34"/>
        <v>186.11413677915698</v>
      </c>
      <c r="AE54" s="218">
        <f t="shared" si="34"/>
        <v>217.8762926171313</v>
      </c>
      <c r="AF54" s="218">
        <f t="shared" si="34"/>
        <v>66.710354950860491</v>
      </c>
      <c r="AG54" s="218">
        <f t="shared" si="34"/>
        <v>1322.8894506053011</v>
      </c>
      <c r="AH54" s="218">
        <f t="shared" si="34"/>
        <v>1577.117997203082</v>
      </c>
      <c r="AI54" s="219">
        <f>SUM(V54:AC54)</f>
        <v>71232.679751633608</v>
      </c>
      <c r="AJ54" s="133" t="str">
        <f t="shared" si="27"/>
        <v/>
      </c>
    </row>
    <row r="55" spans="1:36" ht="15" thickBot="1">
      <c r="A55" s="38" t="s">
        <v>108</v>
      </c>
      <c r="B55" s="125">
        <f>IF($I54=0,"-",B54/$I54)</f>
        <v>0.14297884472019534</v>
      </c>
      <c r="C55" s="125">
        <f t="shared" ref="C55:H55" si="35">IF($I54=0,"-",C54/$I54)</f>
        <v>0.31989086310871528</v>
      </c>
      <c r="D55" s="125">
        <f t="shared" si="35"/>
        <v>0.27118486001743719</v>
      </c>
      <c r="E55" s="125">
        <f t="shared" si="35"/>
        <v>0.24649946132276926</v>
      </c>
      <c r="F55" s="125">
        <f t="shared" si="35"/>
        <v>0</v>
      </c>
      <c r="G55" s="125">
        <f t="shared" si="35"/>
        <v>1.8470469672919484E-2</v>
      </c>
      <c r="H55" s="126">
        <f t="shared" si="35"/>
        <v>9.7550115796357498E-4</v>
      </c>
      <c r="I55" s="127">
        <f>SUM(B55:H55)</f>
        <v>1</v>
      </c>
      <c r="K55" s="49" t="s">
        <v>108</v>
      </c>
      <c r="L55" s="102">
        <f>IF($S54=0,"-",L54/$S54)</f>
        <v>0.13726441487538277</v>
      </c>
      <c r="M55" s="102">
        <f t="shared" ref="M55:R55" si="36">IF($S54=0,"-",M54/$S54)</f>
        <v>0.3071057976061326</v>
      </c>
      <c r="N55" s="102">
        <f t="shared" si="36"/>
        <v>0.26034642541840536</v>
      </c>
      <c r="O55" s="102">
        <f t="shared" si="36"/>
        <v>0.2366476270792513</v>
      </c>
      <c r="P55" s="102">
        <f t="shared" si="36"/>
        <v>3.9966960538781147E-2</v>
      </c>
      <c r="Q55" s="102">
        <f t="shared" si="36"/>
        <v>1.7732261140369153E-2</v>
      </c>
      <c r="R55" s="103">
        <f t="shared" si="36"/>
        <v>9.3651334167770928E-4</v>
      </c>
      <c r="S55" s="104">
        <f>SUM(L55:R55)</f>
        <v>1</v>
      </c>
      <c r="U55" s="77" t="s">
        <v>108</v>
      </c>
      <c r="V55" s="78">
        <f>+V54/$AI54</f>
        <v>0.12987762709460307</v>
      </c>
      <c r="W55" s="78">
        <f t="shared" ref="W55:AH55" si="37">+W54/$AI54</f>
        <v>4.774024405485122E-3</v>
      </c>
      <c r="X55" s="78">
        <f t="shared" si="37"/>
        <v>1.7732261140369153E-2</v>
      </c>
      <c r="Y55" s="78">
        <f t="shared" si="37"/>
        <v>0.3071057976061326</v>
      </c>
      <c r="Z55" s="78">
        <f t="shared" si="37"/>
        <v>0.24177504139610248</v>
      </c>
      <c r="AA55" s="78">
        <f t="shared" si="37"/>
        <v>0.21144859910390623</v>
      </c>
      <c r="AB55" s="78">
        <f t="shared" si="37"/>
        <v>3.9966960538781147E-2</v>
      </c>
      <c r="AC55" s="78">
        <f t="shared" si="37"/>
        <v>4.7319688714620209E-2</v>
      </c>
      <c r="AD55" s="78">
        <f t="shared" si="37"/>
        <v>2.612763375294592E-3</v>
      </c>
      <c r="AE55" s="78">
        <f t="shared" si="37"/>
        <v>3.0586564113100722E-3</v>
      </c>
      <c r="AF55" s="78">
        <f t="shared" si="37"/>
        <v>9.3651334167770928E-4</v>
      </c>
      <c r="AG55" s="78">
        <f t="shared" si="37"/>
        <v>1.8571384022302809E-2</v>
      </c>
      <c r="AH55" s="78">
        <f t="shared" si="37"/>
        <v>2.2140371564035023E-2</v>
      </c>
      <c r="AI55" s="79">
        <f>SUM(V55:AC55)</f>
        <v>1</v>
      </c>
      <c r="AJ55" s="133" t="str">
        <f t="shared" si="27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0.3066129784792449</v>
      </c>
      <c r="G59" s="325"/>
      <c r="H59" s="327"/>
      <c r="I59" s="146">
        <f>SUM(B59:H59)</f>
        <v>0.3066129784792449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38">F450+F476+F502+F528+F554</f>
        <v>0</v>
      </c>
      <c r="G60" s="328"/>
      <c r="H60" s="330"/>
      <c r="I60" s="154">
        <f t="shared" ref="I60:I79" si="3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40">P450+P476+P502+P528+P554</f>
        <v>0</v>
      </c>
      <c r="Q60" s="328"/>
      <c r="R60" s="335"/>
      <c r="S60" s="158">
        <f t="shared" ref="S60:S79" si="4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38"/>
        <v>0</v>
      </c>
      <c r="G61" s="328"/>
      <c r="H61" s="330"/>
      <c r="I61" s="146">
        <f t="shared" si="39"/>
        <v>0</v>
      </c>
      <c r="J61" s="141"/>
      <c r="K61" s="161" t="s">
        <v>9</v>
      </c>
      <c r="L61" s="328"/>
      <c r="M61" s="329"/>
      <c r="N61" s="329"/>
      <c r="O61" s="330"/>
      <c r="P61" s="84">
        <f t="shared" si="40"/>
        <v>0</v>
      </c>
      <c r="Q61" s="328"/>
      <c r="R61" s="335"/>
      <c r="S61" s="150">
        <f t="shared" si="4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38"/>
        <v>0</v>
      </c>
      <c r="G62" s="328"/>
      <c r="H62" s="330"/>
      <c r="I62" s="154">
        <f t="shared" si="3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40"/>
        <v>0</v>
      </c>
      <c r="Q62" s="328"/>
      <c r="R62" s="335"/>
      <c r="S62" s="158">
        <f t="shared" si="4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38"/>
        <v>0</v>
      </c>
      <c r="G63" s="328"/>
      <c r="H63" s="330"/>
      <c r="I63" s="146">
        <f t="shared" si="3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40"/>
        <v>0</v>
      </c>
      <c r="Q63" s="328"/>
      <c r="R63" s="335"/>
      <c r="S63" s="150">
        <f t="shared" si="4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38"/>
        <v>0</v>
      </c>
      <c r="G64" s="328"/>
      <c r="H64" s="330"/>
      <c r="I64" s="154">
        <f t="shared" si="3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40"/>
        <v>0</v>
      </c>
      <c r="Q64" s="328"/>
      <c r="R64" s="335"/>
      <c r="S64" s="158">
        <f t="shared" si="4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38"/>
        <v>35832.512651007128</v>
      </c>
      <c r="G65" s="328"/>
      <c r="H65" s="330"/>
      <c r="I65" s="146">
        <f t="shared" si="39"/>
        <v>35832.512651007128</v>
      </c>
      <c r="J65" s="141"/>
      <c r="K65" s="161" t="s">
        <v>54</v>
      </c>
      <c r="L65" s="328"/>
      <c r="M65" s="329"/>
      <c r="N65" s="329"/>
      <c r="O65" s="330"/>
      <c r="P65" s="84">
        <f t="shared" si="40"/>
        <v>16268.087791324653</v>
      </c>
      <c r="Q65" s="328"/>
      <c r="R65" s="335"/>
      <c r="S65" s="150">
        <f t="shared" si="41"/>
        <v>16268.087791324653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38"/>
        <v>9982.6721813453041</v>
      </c>
      <c r="G66" s="328"/>
      <c r="H66" s="330"/>
      <c r="I66" s="154">
        <f t="shared" si="39"/>
        <v>9982.6721813453041</v>
      </c>
      <c r="J66" s="141"/>
      <c r="K66" s="155" t="s">
        <v>11</v>
      </c>
      <c r="L66" s="328"/>
      <c r="M66" s="329"/>
      <c r="N66" s="329"/>
      <c r="O66" s="330"/>
      <c r="P66" s="87">
        <f t="shared" si="40"/>
        <v>4322.6827282908935</v>
      </c>
      <c r="Q66" s="328"/>
      <c r="R66" s="335"/>
      <c r="S66" s="158">
        <f t="shared" si="41"/>
        <v>4322.6827282908935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38"/>
        <v>1531.0882840622244</v>
      </c>
      <c r="G67" s="328"/>
      <c r="H67" s="330"/>
      <c r="I67" s="146">
        <f t="shared" si="39"/>
        <v>1531.0882840622244</v>
      </c>
      <c r="J67" s="141"/>
      <c r="K67" s="161" t="s">
        <v>55</v>
      </c>
      <c r="L67" s="328"/>
      <c r="M67" s="329"/>
      <c r="N67" s="329"/>
      <c r="O67" s="330"/>
      <c r="P67" s="84">
        <f t="shared" si="40"/>
        <v>0</v>
      </c>
      <c r="Q67" s="328"/>
      <c r="R67" s="335"/>
      <c r="S67" s="150">
        <f t="shared" si="4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38"/>
        <v>14.789447908198628</v>
      </c>
      <c r="G68" s="328"/>
      <c r="H68" s="330"/>
      <c r="I68" s="154">
        <f t="shared" si="39"/>
        <v>14.789447908198628</v>
      </c>
      <c r="J68" s="141"/>
      <c r="K68" s="155" t="s">
        <v>14</v>
      </c>
      <c r="L68" s="328"/>
      <c r="M68" s="329"/>
      <c r="N68" s="329"/>
      <c r="O68" s="330"/>
      <c r="P68" s="87">
        <f t="shared" si="40"/>
        <v>14.139886032660916</v>
      </c>
      <c r="Q68" s="328"/>
      <c r="R68" s="335"/>
      <c r="S68" s="158">
        <f t="shared" si="41"/>
        <v>14.139886032660916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38"/>
        <v>3645.4774561721574</v>
      </c>
      <c r="G69" s="328"/>
      <c r="H69" s="330"/>
      <c r="I69" s="146">
        <f t="shared" si="39"/>
        <v>3645.4774561721574</v>
      </c>
      <c r="J69" s="141"/>
      <c r="K69" s="161" t="s">
        <v>136</v>
      </c>
      <c r="L69" s="328"/>
      <c r="M69" s="329"/>
      <c r="N69" s="329"/>
      <c r="O69" s="330"/>
      <c r="P69" s="84">
        <f t="shared" si="40"/>
        <v>66.825825819963484</v>
      </c>
      <c r="Q69" s="328"/>
      <c r="R69" s="335"/>
      <c r="S69" s="150">
        <f t="shared" si="41"/>
        <v>66.825825819963484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38"/>
        <v>1401.7704655946827</v>
      </c>
      <c r="G70" s="328"/>
      <c r="H70" s="330"/>
      <c r="I70" s="154">
        <f t="shared" si="39"/>
        <v>1401.7704655946827</v>
      </c>
      <c r="J70" s="141"/>
      <c r="K70" s="155" t="s">
        <v>21</v>
      </c>
      <c r="L70" s="328"/>
      <c r="M70" s="329"/>
      <c r="N70" s="329"/>
      <c r="O70" s="330"/>
      <c r="P70" s="87">
        <f t="shared" si="40"/>
        <v>0</v>
      </c>
      <c r="Q70" s="328"/>
      <c r="R70" s="335"/>
      <c r="S70" s="158">
        <f t="shared" si="4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38"/>
        <v>0</v>
      </c>
      <c r="G71" s="328"/>
      <c r="H71" s="330"/>
      <c r="I71" s="146">
        <f t="shared" si="3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40"/>
        <v>0</v>
      </c>
      <c r="Q71" s="328"/>
      <c r="R71" s="335"/>
      <c r="S71" s="150">
        <f t="shared" si="4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38"/>
        <v>1.7251489588235296E-2</v>
      </c>
      <c r="G72" s="328"/>
      <c r="H72" s="330"/>
      <c r="I72" s="154">
        <f t="shared" si="39"/>
        <v>1.7251489588235296E-2</v>
      </c>
      <c r="J72" s="141"/>
      <c r="K72" s="155" t="s">
        <v>56</v>
      </c>
      <c r="L72" s="328"/>
      <c r="M72" s="329"/>
      <c r="N72" s="329"/>
      <c r="O72" s="330"/>
      <c r="P72" s="87">
        <f t="shared" si="40"/>
        <v>0</v>
      </c>
      <c r="Q72" s="328"/>
      <c r="R72" s="335"/>
      <c r="S72" s="158">
        <f t="shared" si="4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38"/>
        <v>3204.3488500828053</v>
      </c>
      <c r="G73" s="328"/>
      <c r="H73" s="330"/>
      <c r="I73" s="146">
        <f t="shared" si="39"/>
        <v>3204.3488500828053</v>
      </c>
      <c r="J73" s="141"/>
      <c r="K73" s="161" t="s">
        <v>18</v>
      </c>
      <c r="L73" s="328"/>
      <c r="M73" s="329"/>
      <c r="N73" s="329"/>
      <c r="O73" s="330"/>
      <c r="P73" s="84">
        <f t="shared" si="40"/>
        <v>1648.7393736642289</v>
      </c>
      <c r="Q73" s="328"/>
      <c r="R73" s="335"/>
      <c r="S73" s="150">
        <f t="shared" si="41"/>
        <v>1648.7393736642289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38"/>
        <v>0</v>
      </c>
      <c r="G74" s="328"/>
      <c r="H74" s="330"/>
      <c r="I74" s="154">
        <f t="shared" si="3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40"/>
        <v>0</v>
      </c>
      <c r="Q74" s="328"/>
      <c r="R74" s="335"/>
      <c r="S74" s="158">
        <f t="shared" si="4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38"/>
        <v>0</v>
      </c>
      <c r="G75" s="328"/>
      <c r="H75" s="330"/>
      <c r="I75" s="146">
        <f t="shared" si="3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40"/>
        <v>0</v>
      </c>
      <c r="Q75" s="328"/>
      <c r="R75" s="335"/>
      <c r="S75" s="150">
        <f t="shared" si="4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38"/>
        <v>0</v>
      </c>
      <c r="G76" s="328"/>
      <c r="H76" s="330"/>
      <c r="I76" s="167">
        <f t="shared" si="3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40"/>
        <v>0</v>
      </c>
      <c r="Q76" s="328"/>
      <c r="R76" s="335"/>
      <c r="S76" s="171">
        <f t="shared" si="4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38"/>
        <v>0</v>
      </c>
      <c r="G77" s="328"/>
      <c r="H77" s="330"/>
      <c r="I77" s="175">
        <f t="shared" si="3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40"/>
        <v>0</v>
      </c>
      <c r="Q77" s="328"/>
      <c r="R77" s="335"/>
      <c r="S77" s="178">
        <f t="shared" si="4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38"/>
        <v>0</v>
      </c>
      <c r="G78" s="328"/>
      <c r="H78" s="330"/>
      <c r="I78" s="167">
        <f t="shared" si="3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40"/>
        <v>0</v>
      </c>
      <c r="Q78" s="328"/>
      <c r="R78" s="335"/>
      <c r="S78" s="171">
        <f t="shared" si="4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38"/>
        <v>0</v>
      </c>
      <c r="G79" s="331"/>
      <c r="H79" s="333"/>
      <c r="I79" s="182">
        <f t="shared" si="3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40"/>
        <v>0</v>
      </c>
      <c r="Q79" s="331"/>
      <c r="R79" s="336"/>
      <c r="S79" s="185">
        <f t="shared" si="4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42">SUM(C59:C75)</f>
        <v>0</v>
      </c>
      <c r="D80" s="187">
        <f t="shared" si="42"/>
        <v>0</v>
      </c>
      <c r="E80" s="187">
        <f t="shared" si="42"/>
        <v>0</v>
      </c>
      <c r="F80" s="187">
        <f t="shared" si="42"/>
        <v>55612.983200640556</v>
      </c>
      <c r="G80" s="187">
        <f t="shared" si="42"/>
        <v>0</v>
      </c>
      <c r="H80" s="189">
        <f t="shared" si="42"/>
        <v>0</v>
      </c>
      <c r="I80" s="187">
        <f t="shared" si="42"/>
        <v>55612.983200640556</v>
      </c>
      <c r="J80" s="141"/>
      <c r="K80" s="188" t="s">
        <v>22</v>
      </c>
      <c r="L80" s="187">
        <f>SUM(L59:L75)</f>
        <v>0</v>
      </c>
      <c r="M80" s="187">
        <f t="shared" ref="M80:S80" si="43">SUM(M59:M75)</f>
        <v>0</v>
      </c>
      <c r="N80" s="187">
        <f t="shared" si="43"/>
        <v>0</v>
      </c>
      <c r="O80" s="187">
        <f t="shared" si="43"/>
        <v>0</v>
      </c>
      <c r="P80" s="187">
        <f t="shared" si="43"/>
        <v>22320.475605132404</v>
      </c>
      <c r="Q80" s="187">
        <f t="shared" si="43"/>
        <v>0</v>
      </c>
      <c r="R80" s="189">
        <f t="shared" si="43"/>
        <v>0</v>
      </c>
      <c r="S80" s="190">
        <f t="shared" si="43"/>
        <v>22320.475605132404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44">IF($I80=0,"-",C80/$I80)</f>
        <v>0</v>
      </c>
      <c r="D81" s="125">
        <f t="shared" si="44"/>
        <v>0</v>
      </c>
      <c r="E81" s="125">
        <f t="shared" si="44"/>
        <v>0</v>
      </c>
      <c r="F81" s="125">
        <f t="shared" si="44"/>
        <v>1</v>
      </c>
      <c r="G81" s="125">
        <f t="shared" si="44"/>
        <v>0</v>
      </c>
      <c r="H81" s="125">
        <f t="shared" si="44"/>
        <v>0</v>
      </c>
      <c r="I81" s="127">
        <f>SUM(B81:H81)</f>
        <v>1</v>
      </c>
      <c r="K81" s="49" t="s">
        <v>108</v>
      </c>
      <c r="L81" s="102">
        <f t="shared" ref="L81:R81" si="45">IF($S80=0,"-",L80/$S80)</f>
        <v>0</v>
      </c>
      <c r="M81" s="102">
        <f t="shared" si="45"/>
        <v>0</v>
      </c>
      <c r="N81" s="102">
        <f t="shared" si="45"/>
        <v>0</v>
      </c>
      <c r="O81" s="102">
        <f t="shared" si="45"/>
        <v>0</v>
      </c>
      <c r="P81" s="102">
        <f t="shared" si="45"/>
        <v>1</v>
      </c>
      <c r="Q81" s="102">
        <f t="shared" si="45"/>
        <v>0</v>
      </c>
      <c r="R81" s="103">
        <f t="shared" si="45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H100" si="46">B579+B605+B631</f>
        <v>14.18324512469075</v>
      </c>
      <c r="C85" s="105">
        <f t="shared" si="46"/>
        <v>0</v>
      </c>
      <c r="D85" s="105">
        <f t="shared" si="46"/>
        <v>4.633879788724192</v>
      </c>
      <c r="E85" s="105">
        <f t="shared" si="46"/>
        <v>0</v>
      </c>
      <c r="F85" s="105">
        <f t="shared" si="46"/>
        <v>0</v>
      </c>
      <c r="G85" s="105">
        <f t="shared" si="46"/>
        <v>0</v>
      </c>
      <c r="H85" s="105">
        <f t="shared" si="46"/>
        <v>0</v>
      </c>
      <c r="I85" s="146">
        <f>SUM(B85:H85)</f>
        <v>18.817124913414943</v>
      </c>
      <c r="J85" s="141"/>
      <c r="K85" s="195" t="s">
        <v>7</v>
      </c>
      <c r="L85" s="105">
        <f t="shared" ref="L85:R100" si="47">L579+L605+L631</f>
        <v>14.18324512469075</v>
      </c>
      <c r="M85" s="105">
        <f t="shared" si="47"/>
        <v>0</v>
      </c>
      <c r="N85" s="105">
        <f t="shared" si="47"/>
        <v>4.633879788724192</v>
      </c>
      <c r="O85" s="105">
        <f t="shared" si="47"/>
        <v>0</v>
      </c>
      <c r="P85" s="105">
        <f t="shared" si="47"/>
        <v>0.3066129784792449</v>
      </c>
      <c r="Q85" s="105">
        <f t="shared" si="47"/>
        <v>0</v>
      </c>
      <c r="R85" s="105">
        <f t="shared" si="47"/>
        <v>0</v>
      </c>
      <c r="S85" s="197">
        <f>SUM(L85:R85)</f>
        <v>19.123737891894187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46"/>
        <v>87.480463149158084</v>
      </c>
      <c r="C86" s="112">
        <f t="shared" si="46"/>
        <v>0</v>
      </c>
      <c r="D86" s="112">
        <f t="shared" si="46"/>
        <v>11.166754363743962</v>
      </c>
      <c r="E86" s="112">
        <f t="shared" si="46"/>
        <v>0</v>
      </c>
      <c r="F86" s="112">
        <f t="shared" si="46"/>
        <v>0</v>
      </c>
      <c r="G86" s="112">
        <f t="shared" si="46"/>
        <v>0</v>
      </c>
      <c r="H86" s="112">
        <f t="shared" si="46"/>
        <v>0</v>
      </c>
      <c r="I86" s="154">
        <f t="shared" ref="I86:I105" si="48">SUM(B86:H86)</f>
        <v>98.647217512902046</v>
      </c>
      <c r="J86" s="141"/>
      <c r="K86" s="155" t="s">
        <v>8</v>
      </c>
      <c r="L86" s="87">
        <f t="shared" si="47"/>
        <v>87.480463149158084</v>
      </c>
      <c r="M86" s="87">
        <f t="shared" si="47"/>
        <v>0</v>
      </c>
      <c r="N86" s="87">
        <f t="shared" si="47"/>
        <v>11.166754363743962</v>
      </c>
      <c r="O86" s="87">
        <f t="shared" si="47"/>
        <v>0</v>
      </c>
      <c r="P86" s="87">
        <f t="shared" si="47"/>
        <v>0</v>
      </c>
      <c r="Q86" s="87">
        <f t="shared" si="47"/>
        <v>0</v>
      </c>
      <c r="R86" s="87">
        <f t="shared" si="47"/>
        <v>0</v>
      </c>
      <c r="S86" s="158">
        <f t="shared" ref="S86:S105" si="49">SUM(L86:R86)</f>
        <v>98.647217512902046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46"/>
        <v>27.592575064579062</v>
      </c>
      <c r="C87" s="84">
        <f t="shared" si="46"/>
        <v>0</v>
      </c>
      <c r="D87" s="84">
        <f t="shared" si="46"/>
        <v>9.5589426200961274</v>
      </c>
      <c r="E87" s="84">
        <f t="shared" si="46"/>
        <v>0</v>
      </c>
      <c r="F87" s="84">
        <f t="shared" si="46"/>
        <v>0</v>
      </c>
      <c r="G87" s="84">
        <f t="shared" si="46"/>
        <v>0</v>
      </c>
      <c r="H87" s="84">
        <f t="shared" si="46"/>
        <v>0</v>
      </c>
      <c r="I87" s="146">
        <f t="shared" si="48"/>
        <v>37.151517684675191</v>
      </c>
      <c r="J87" s="141"/>
      <c r="K87" s="161" t="s">
        <v>9</v>
      </c>
      <c r="L87" s="84">
        <f t="shared" si="47"/>
        <v>27.592575064579062</v>
      </c>
      <c r="M87" s="84">
        <f t="shared" si="47"/>
        <v>0</v>
      </c>
      <c r="N87" s="84">
        <f t="shared" si="47"/>
        <v>9.5589426200961274</v>
      </c>
      <c r="O87" s="84">
        <f t="shared" si="47"/>
        <v>0</v>
      </c>
      <c r="P87" s="84">
        <f t="shared" si="47"/>
        <v>0</v>
      </c>
      <c r="Q87" s="84">
        <f t="shared" si="47"/>
        <v>0</v>
      </c>
      <c r="R87" s="84">
        <f t="shared" si="47"/>
        <v>0</v>
      </c>
      <c r="S87" s="150">
        <f t="shared" si="49"/>
        <v>37.151517684675191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46"/>
        <v>0</v>
      </c>
      <c r="C88" s="112">
        <f t="shared" si="46"/>
        <v>0</v>
      </c>
      <c r="D88" s="112">
        <f t="shared" si="46"/>
        <v>0</v>
      </c>
      <c r="E88" s="112">
        <f t="shared" si="46"/>
        <v>0</v>
      </c>
      <c r="F88" s="112">
        <f t="shared" si="46"/>
        <v>0</v>
      </c>
      <c r="G88" s="112">
        <f t="shared" si="46"/>
        <v>0</v>
      </c>
      <c r="H88" s="112">
        <f t="shared" si="46"/>
        <v>0</v>
      </c>
      <c r="I88" s="154">
        <f t="shared" si="48"/>
        <v>0</v>
      </c>
      <c r="J88" s="141"/>
      <c r="K88" s="155" t="s">
        <v>52</v>
      </c>
      <c r="L88" s="87">
        <f t="shared" si="47"/>
        <v>0</v>
      </c>
      <c r="M88" s="87">
        <f t="shared" si="47"/>
        <v>0</v>
      </c>
      <c r="N88" s="87">
        <f t="shared" si="47"/>
        <v>0</v>
      </c>
      <c r="O88" s="87">
        <f t="shared" si="47"/>
        <v>0</v>
      </c>
      <c r="P88" s="87">
        <f t="shared" si="47"/>
        <v>0</v>
      </c>
      <c r="Q88" s="87">
        <f t="shared" si="47"/>
        <v>0</v>
      </c>
      <c r="R88" s="87">
        <f t="shared" si="47"/>
        <v>0</v>
      </c>
      <c r="S88" s="158">
        <f t="shared" si="4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46"/>
        <v>136.92942373402758</v>
      </c>
      <c r="C89" s="84">
        <f t="shared" si="46"/>
        <v>5.4795039036753694</v>
      </c>
      <c r="D89" s="84">
        <f t="shared" si="46"/>
        <v>10.047426381529691</v>
      </c>
      <c r="E89" s="84">
        <f t="shared" si="46"/>
        <v>2.5058899487232531</v>
      </c>
      <c r="F89" s="84">
        <f t="shared" si="46"/>
        <v>0</v>
      </c>
      <c r="G89" s="84">
        <f t="shared" si="46"/>
        <v>0</v>
      </c>
      <c r="H89" s="84">
        <f t="shared" si="46"/>
        <v>0</v>
      </c>
      <c r="I89" s="146">
        <f t="shared" si="48"/>
        <v>154.96224396795591</v>
      </c>
      <c r="J89" s="141"/>
      <c r="K89" s="161" t="s">
        <v>13</v>
      </c>
      <c r="L89" s="84">
        <f t="shared" si="47"/>
        <v>136.92942373402758</v>
      </c>
      <c r="M89" s="84">
        <f t="shared" si="47"/>
        <v>5.4795039036753694</v>
      </c>
      <c r="N89" s="84">
        <f t="shared" si="47"/>
        <v>10.047426381529691</v>
      </c>
      <c r="O89" s="84">
        <f t="shared" si="47"/>
        <v>2.5058899487232531</v>
      </c>
      <c r="P89" s="84">
        <f t="shared" si="47"/>
        <v>0</v>
      </c>
      <c r="Q89" s="84">
        <f t="shared" si="47"/>
        <v>0</v>
      </c>
      <c r="R89" s="84">
        <f t="shared" si="47"/>
        <v>0</v>
      </c>
      <c r="S89" s="150">
        <f t="shared" si="49"/>
        <v>154.96224396795591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46"/>
        <v>8516.049353771301</v>
      </c>
      <c r="C90" s="112">
        <f t="shared" si="46"/>
        <v>12.65901962068085</v>
      </c>
      <c r="D90" s="112">
        <f t="shared" si="46"/>
        <v>962.48177976520242</v>
      </c>
      <c r="E90" s="112">
        <f t="shared" si="46"/>
        <v>0</v>
      </c>
      <c r="F90" s="112">
        <f t="shared" si="46"/>
        <v>0</v>
      </c>
      <c r="G90" s="112">
        <f t="shared" si="46"/>
        <v>0</v>
      </c>
      <c r="H90" s="112">
        <f t="shared" si="46"/>
        <v>0</v>
      </c>
      <c r="I90" s="154">
        <f t="shared" si="48"/>
        <v>9491.1901531571857</v>
      </c>
      <c r="J90" s="141"/>
      <c r="K90" s="155" t="s">
        <v>12</v>
      </c>
      <c r="L90" s="87">
        <f t="shared" si="47"/>
        <v>8516.049353771301</v>
      </c>
      <c r="M90" s="87">
        <f t="shared" si="47"/>
        <v>12.65901962068085</v>
      </c>
      <c r="N90" s="87">
        <f t="shared" si="47"/>
        <v>962.48177976520242</v>
      </c>
      <c r="O90" s="87">
        <f t="shared" si="47"/>
        <v>0</v>
      </c>
      <c r="P90" s="87">
        <f t="shared" si="47"/>
        <v>0</v>
      </c>
      <c r="Q90" s="87">
        <f t="shared" si="47"/>
        <v>0</v>
      </c>
      <c r="R90" s="87">
        <f t="shared" si="47"/>
        <v>0</v>
      </c>
      <c r="S90" s="158">
        <f t="shared" si="49"/>
        <v>9491.1901531571857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46"/>
        <v>0</v>
      </c>
      <c r="C91" s="84">
        <f t="shared" si="46"/>
        <v>0.70879927667326104</v>
      </c>
      <c r="D91" s="84">
        <f t="shared" si="46"/>
        <v>0.11618124656071545</v>
      </c>
      <c r="E91" s="84">
        <f t="shared" si="46"/>
        <v>88.598809910924118</v>
      </c>
      <c r="F91" s="84">
        <f t="shared" si="46"/>
        <v>1358.6322331340637</v>
      </c>
      <c r="G91" s="84">
        <f t="shared" si="46"/>
        <v>0</v>
      </c>
      <c r="H91" s="84">
        <f t="shared" si="46"/>
        <v>0</v>
      </c>
      <c r="I91" s="146">
        <f t="shared" si="48"/>
        <v>1448.0560235682217</v>
      </c>
      <c r="J91" s="141"/>
      <c r="K91" s="161" t="s">
        <v>54</v>
      </c>
      <c r="L91" s="84">
        <f t="shared" si="47"/>
        <v>0</v>
      </c>
      <c r="M91" s="84">
        <f t="shared" si="47"/>
        <v>0.70879927667326104</v>
      </c>
      <c r="N91" s="84">
        <f t="shared" si="47"/>
        <v>0.11618124656071545</v>
      </c>
      <c r="O91" s="84">
        <f t="shared" si="47"/>
        <v>88.598809910924118</v>
      </c>
      <c r="P91" s="84">
        <f t="shared" si="47"/>
        <v>18401.39348793685</v>
      </c>
      <c r="Q91" s="84">
        <f t="shared" si="47"/>
        <v>0</v>
      </c>
      <c r="R91" s="84">
        <f t="shared" si="47"/>
        <v>0</v>
      </c>
      <c r="S91" s="150">
        <f t="shared" si="49"/>
        <v>18490.817278371007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46"/>
        <v>0</v>
      </c>
      <c r="C92" s="112">
        <f t="shared" si="46"/>
        <v>0</v>
      </c>
      <c r="D92" s="112">
        <f t="shared" si="46"/>
        <v>3.984861194128346E-2</v>
      </c>
      <c r="E92" s="112">
        <f t="shared" si="46"/>
        <v>39.970845085169564</v>
      </c>
      <c r="F92" s="112">
        <f t="shared" si="46"/>
        <v>0</v>
      </c>
      <c r="G92" s="112">
        <f t="shared" si="46"/>
        <v>0</v>
      </c>
      <c r="H92" s="112">
        <f t="shared" si="46"/>
        <v>0</v>
      </c>
      <c r="I92" s="154">
        <f t="shared" si="48"/>
        <v>40.010693697110845</v>
      </c>
      <c r="J92" s="141"/>
      <c r="K92" s="155" t="s">
        <v>11</v>
      </c>
      <c r="L92" s="87">
        <f t="shared" si="47"/>
        <v>0</v>
      </c>
      <c r="M92" s="87">
        <f t="shared" si="47"/>
        <v>0</v>
      </c>
      <c r="N92" s="87">
        <f t="shared" si="47"/>
        <v>3.984861194128346E-2</v>
      </c>
      <c r="O92" s="87">
        <f t="shared" si="47"/>
        <v>39.970845085169564</v>
      </c>
      <c r="P92" s="87">
        <f t="shared" si="47"/>
        <v>5559.8156859793462</v>
      </c>
      <c r="Q92" s="87">
        <f t="shared" si="47"/>
        <v>0</v>
      </c>
      <c r="R92" s="87">
        <f t="shared" si="47"/>
        <v>0</v>
      </c>
      <c r="S92" s="158">
        <f t="shared" si="49"/>
        <v>5599.8263796764568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46"/>
        <v>0</v>
      </c>
      <c r="C93" s="84">
        <f t="shared" si="46"/>
        <v>0</v>
      </c>
      <c r="D93" s="84">
        <f t="shared" si="46"/>
        <v>0</v>
      </c>
      <c r="E93" s="84">
        <f t="shared" si="46"/>
        <v>0</v>
      </c>
      <c r="F93" s="84">
        <f t="shared" si="46"/>
        <v>0</v>
      </c>
      <c r="G93" s="84">
        <f t="shared" si="46"/>
        <v>0</v>
      </c>
      <c r="H93" s="84">
        <f t="shared" si="46"/>
        <v>0</v>
      </c>
      <c r="I93" s="146">
        <f t="shared" si="48"/>
        <v>0</v>
      </c>
      <c r="J93" s="141"/>
      <c r="K93" s="161" t="s">
        <v>55</v>
      </c>
      <c r="L93" s="84">
        <f t="shared" si="47"/>
        <v>0</v>
      </c>
      <c r="M93" s="84">
        <f t="shared" si="47"/>
        <v>0</v>
      </c>
      <c r="N93" s="84">
        <f t="shared" si="47"/>
        <v>0</v>
      </c>
      <c r="O93" s="84">
        <f t="shared" si="47"/>
        <v>0</v>
      </c>
      <c r="P93" s="84">
        <f t="shared" si="47"/>
        <v>1531.0882840622244</v>
      </c>
      <c r="Q93" s="84">
        <f t="shared" si="47"/>
        <v>0</v>
      </c>
      <c r="R93" s="84">
        <f t="shared" si="47"/>
        <v>0</v>
      </c>
      <c r="S93" s="150">
        <f t="shared" si="49"/>
        <v>1531.0882840622244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46"/>
        <v>225.71820038076908</v>
      </c>
      <c r="C94" s="112">
        <f t="shared" si="46"/>
        <v>7.8833154830240934E-2</v>
      </c>
      <c r="D94" s="112">
        <f t="shared" si="46"/>
        <v>23.430923077624705</v>
      </c>
      <c r="E94" s="112">
        <f t="shared" si="46"/>
        <v>0.86865728413652776</v>
      </c>
      <c r="F94" s="112">
        <f t="shared" si="46"/>
        <v>0</v>
      </c>
      <c r="G94" s="112">
        <f t="shared" si="46"/>
        <v>0</v>
      </c>
      <c r="H94" s="112">
        <f t="shared" si="46"/>
        <v>0</v>
      </c>
      <c r="I94" s="154">
        <f t="shared" si="48"/>
        <v>250.09661389736056</v>
      </c>
      <c r="J94" s="141"/>
      <c r="K94" s="155" t="s">
        <v>14</v>
      </c>
      <c r="L94" s="87">
        <f t="shared" si="47"/>
        <v>225.71820038076908</v>
      </c>
      <c r="M94" s="87">
        <f t="shared" si="47"/>
        <v>7.8833154830240934E-2</v>
      </c>
      <c r="N94" s="87">
        <f t="shared" si="47"/>
        <v>23.430923077624705</v>
      </c>
      <c r="O94" s="87">
        <f t="shared" si="47"/>
        <v>0.86865728413652776</v>
      </c>
      <c r="P94" s="87">
        <f t="shared" si="47"/>
        <v>0</v>
      </c>
      <c r="Q94" s="87">
        <f t="shared" si="47"/>
        <v>0</v>
      </c>
      <c r="R94" s="87">
        <f t="shared" si="47"/>
        <v>0</v>
      </c>
      <c r="S94" s="158">
        <f t="shared" si="49"/>
        <v>250.09661389736056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46"/>
        <v>4556.0999587355072</v>
      </c>
      <c r="C95" s="84">
        <f t="shared" si="46"/>
        <v>189.76694378687392</v>
      </c>
      <c r="D95" s="84">
        <f t="shared" si="46"/>
        <v>421.00405583903256</v>
      </c>
      <c r="E95" s="84">
        <f t="shared" si="46"/>
        <v>29.142766438361871</v>
      </c>
      <c r="F95" s="84">
        <f t="shared" si="46"/>
        <v>0</v>
      </c>
      <c r="G95" s="84">
        <f t="shared" si="46"/>
        <v>0</v>
      </c>
      <c r="H95" s="84">
        <f t="shared" si="46"/>
        <v>0</v>
      </c>
      <c r="I95" s="146">
        <f t="shared" si="48"/>
        <v>5196.0137247997754</v>
      </c>
      <c r="J95" s="141"/>
      <c r="K95" s="161" t="s">
        <v>136</v>
      </c>
      <c r="L95" s="84">
        <f t="shared" si="47"/>
        <v>4556.0999587355072</v>
      </c>
      <c r="M95" s="84">
        <f t="shared" si="47"/>
        <v>189.76694378687392</v>
      </c>
      <c r="N95" s="84">
        <f t="shared" si="47"/>
        <v>421.00405583903256</v>
      </c>
      <c r="O95" s="84">
        <f t="shared" si="47"/>
        <v>29.142766438361871</v>
      </c>
      <c r="P95" s="84">
        <f t="shared" si="47"/>
        <v>3578.3323188479999</v>
      </c>
      <c r="Q95" s="84">
        <f t="shared" si="47"/>
        <v>0</v>
      </c>
      <c r="R95" s="84">
        <f t="shared" si="47"/>
        <v>0</v>
      </c>
      <c r="S95" s="150">
        <f t="shared" si="49"/>
        <v>8774.3460436477762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46"/>
        <v>2680.1617872596303</v>
      </c>
      <c r="C96" s="112">
        <f t="shared" si="46"/>
        <v>0.32598984820392624</v>
      </c>
      <c r="D96" s="112">
        <f t="shared" si="46"/>
        <v>5063.7892096156111</v>
      </c>
      <c r="E96" s="112">
        <f t="shared" si="46"/>
        <v>4635.9228796230091</v>
      </c>
      <c r="F96" s="112">
        <f t="shared" si="46"/>
        <v>0</v>
      </c>
      <c r="G96" s="112">
        <f t="shared" si="46"/>
        <v>3191.3348020054545</v>
      </c>
      <c r="H96" s="112">
        <f t="shared" si="46"/>
        <v>2.3802145097633516</v>
      </c>
      <c r="I96" s="154">
        <f t="shared" si="48"/>
        <v>15573.914882861673</v>
      </c>
      <c r="J96" s="141"/>
      <c r="K96" s="155" t="s">
        <v>21</v>
      </c>
      <c r="L96" s="87">
        <f t="shared" si="47"/>
        <v>2680.1617872596303</v>
      </c>
      <c r="M96" s="87">
        <f t="shared" si="47"/>
        <v>0.32598984820392624</v>
      </c>
      <c r="N96" s="87">
        <f t="shared" si="47"/>
        <v>5063.7892096156111</v>
      </c>
      <c r="O96" s="87">
        <f t="shared" si="47"/>
        <v>4635.9228796230091</v>
      </c>
      <c r="P96" s="87">
        <f t="shared" si="47"/>
        <v>1391.3616084910793</v>
      </c>
      <c r="Q96" s="87">
        <f t="shared" si="47"/>
        <v>3191.3348020054545</v>
      </c>
      <c r="R96" s="87">
        <f t="shared" si="47"/>
        <v>2.3802145097633516</v>
      </c>
      <c r="S96" s="158">
        <f t="shared" si="49"/>
        <v>16965.27649135275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46"/>
        <v>7148.2775268502519</v>
      </c>
      <c r="C97" s="84">
        <f t="shared" si="46"/>
        <v>18.83444415056735</v>
      </c>
      <c r="D97" s="84">
        <f t="shared" si="46"/>
        <v>264.42393116206546</v>
      </c>
      <c r="E97" s="84">
        <f t="shared" si="46"/>
        <v>0</v>
      </c>
      <c r="F97" s="84">
        <f t="shared" si="46"/>
        <v>0</v>
      </c>
      <c r="G97" s="84">
        <f t="shared" si="46"/>
        <v>0</v>
      </c>
      <c r="H97" s="84">
        <f t="shared" si="46"/>
        <v>0</v>
      </c>
      <c r="I97" s="146">
        <f t="shared" si="48"/>
        <v>7431.5359021628847</v>
      </c>
      <c r="J97" s="141"/>
      <c r="K97" s="161" t="s">
        <v>20</v>
      </c>
      <c r="L97" s="84">
        <f t="shared" si="47"/>
        <v>7148.2775268502519</v>
      </c>
      <c r="M97" s="84">
        <f t="shared" si="47"/>
        <v>18.83444415056735</v>
      </c>
      <c r="N97" s="84">
        <f t="shared" si="47"/>
        <v>264.42393116206546</v>
      </c>
      <c r="O97" s="84">
        <f t="shared" si="47"/>
        <v>0</v>
      </c>
      <c r="P97" s="84">
        <f t="shared" si="47"/>
        <v>0</v>
      </c>
      <c r="Q97" s="84">
        <f t="shared" si="47"/>
        <v>0</v>
      </c>
      <c r="R97" s="84">
        <f t="shared" si="47"/>
        <v>0</v>
      </c>
      <c r="S97" s="150">
        <f t="shared" si="49"/>
        <v>7431.5359021628847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46"/>
        <v>12546.932497505095</v>
      </c>
      <c r="C98" s="112">
        <f t="shared" si="46"/>
        <v>23.447591399954032</v>
      </c>
      <c r="D98" s="112">
        <f t="shared" si="46"/>
        <v>1533.3861799760721</v>
      </c>
      <c r="E98" s="112">
        <f t="shared" si="46"/>
        <v>0</v>
      </c>
      <c r="F98" s="112">
        <f t="shared" si="46"/>
        <v>0</v>
      </c>
      <c r="G98" s="112">
        <f t="shared" si="46"/>
        <v>0</v>
      </c>
      <c r="H98" s="112">
        <f t="shared" si="46"/>
        <v>0</v>
      </c>
      <c r="I98" s="154">
        <f t="shared" si="48"/>
        <v>14103.766268881122</v>
      </c>
      <c r="J98" s="141"/>
      <c r="K98" s="155" t="s">
        <v>56</v>
      </c>
      <c r="L98" s="87">
        <f t="shared" si="47"/>
        <v>12546.932497505095</v>
      </c>
      <c r="M98" s="87">
        <f t="shared" si="47"/>
        <v>23.447591399954032</v>
      </c>
      <c r="N98" s="87">
        <f t="shared" si="47"/>
        <v>1533.3861799760721</v>
      </c>
      <c r="O98" s="87">
        <f t="shared" si="47"/>
        <v>0</v>
      </c>
      <c r="P98" s="87">
        <f t="shared" si="47"/>
        <v>1.7251489588235296E-2</v>
      </c>
      <c r="Q98" s="87">
        <f t="shared" si="47"/>
        <v>0</v>
      </c>
      <c r="R98" s="87">
        <f t="shared" si="47"/>
        <v>0</v>
      </c>
      <c r="S98" s="158">
        <f t="shared" si="49"/>
        <v>14103.783520370709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46"/>
        <v>2732.9069932503799</v>
      </c>
      <c r="C99" s="84">
        <f t="shared" si="46"/>
        <v>0</v>
      </c>
      <c r="D99" s="84">
        <f t="shared" si="46"/>
        <v>534.32318456403698</v>
      </c>
      <c r="E99" s="84">
        <f t="shared" si="46"/>
        <v>2.2249578455523453</v>
      </c>
      <c r="F99" s="84">
        <f t="shared" si="46"/>
        <v>92.308021959021104</v>
      </c>
      <c r="G99" s="84">
        <f t="shared" si="46"/>
        <v>0</v>
      </c>
      <c r="H99" s="84">
        <f t="shared" si="46"/>
        <v>0</v>
      </c>
      <c r="I99" s="146">
        <f t="shared" si="48"/>
        <v>3361.7631576189901</v>
      </c>
      <c r="J99" s="141"/>
      <c r="K99" s="161" t="s">
        <v>18</v>
      </c>
      <c r="L99" s="84">
        <f t="shared" si="47"/>
        <v>2732.9069932503799</v>
      </c>
      <c r="M99" s="84">
        <f t="shared" si="47"/>
        <v>0</v>
      </c>
      <c r="N99" s="84">
        <f t="shared" si="47"/>
        <v>534.32318456403698</v>
      </c>
      <c r="O99" s="84">
        <f t="shared" si="47"/>
        <v>2.2249578455523453</v>
      </c>
      <c r="P99" s="84">
        <f t="shared" si="47"/>
        <v>1434.1789001105142</v>
      </c>
      <c r="Q99" s="84">
        <f t="shared" si="47"/>
        <v>0</v>
      </c>
      <c r="R99" s="84">
        <f t="shared" si="47"/>
        <v>0</v>
      </c>
      <c r="S99" s="150">
        <f t="shared" si="49"/>
        <v>4703.634035770483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46"/>
        <v>0</v>
      </c>
      <c r="C100" s="112">
        <f t="shared" si="46"/>
        <v>0</v>
      </c>
      <c r="D100" s="112">
        <f t="shared" si="46"/>
        <v>0</v>
      </c>
      <c r="E100" s="112">
        <f t="shared" si="46"/>
        <v>0</v>
      </c>
      <c r="F100" s="112">
        <f t="shared" si="46"/>
        <v>0</v>
      </c>
      <c r="G100" s="112">
        <f t="shared" si="46"/>
        <v>0</v>
      </c>
      <c r="H100" s="112">
        <f t="shared" si="46"/>
        <v>0</v>
      </c>
      <c r="I100" s="154">
        <f t="shared" si="48"/>
        <v>0</v>
      </c>
      <c r="J100" s="141"/>
      <c r="K100" s="155" t="s">
        <v>17</v>
      </c>
      <c r="L100" s="87">
        <f t="shared" si="47"/>
        <v>0</v>
      </c>
      <c r="M100" s="87">
        <f t="shared" si="47"/>
        <v>0</v>
      </c>
      <c r="N100" s="87">
        <f t="shared" si="47"/>
        <v>0</v>
      </c>
      <c r="O100" s="87">
        <f t="shared" si="47"/>
        <v>0</v>
      </c>
      <c r="P100" s="87">
        <f t="shared" si="47"/>
        <v>0</v>
      </c>
      <c r="Q100" s="87">
        <f t="shared" si="47"/>
        <v>0</v>
      </c>
      <c r="R100" s="87">
        <f t="shared" si="47"/>
        <v>0</v>
      </c>
      <c r="S100" s="158">
        <f t="shared" si="4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ref="B101:H105" si="50">B595+B621+B647</f>
        <v>1676.1017029669526</v>
      </c>
      <c r="C101" s="84">
        <f t="shared" si="50"/>
        <v>0</v>
      </c>
      <c r="D101" s="84">
        <f t="shared" si="50"/>
        <v>856.92105309911835</v>
      </c>
      <c r="E101" s="84">
        <f t="shared" si="50"/>
        <v>0</v>
      </c>
      <c r="F101" s="84">
        <f t="shared" si="50"/>
        <v>0</v>
      </c>
      <c r="G101" s="84">
        <f t="shared" si="50"/>
        <v>0</v>
      </c>
      <c r="H101" s="84">
        <f t="shared" si="50"/>
        <v>0</v>
      </c>
      <c r="I101" s="146">
        <f t="shared" si="48"/>
        <v>2533.022756066071</v>
      </c>
      <c r="J101" s="141"/>
      <c r="K101" s="163" t="s">
        <v>60</v>
      </c>
      <c r="L101" s="84">
        <f t="shared" ref="L101:R105" si="51">L595+L621+L647</f>
        <v>1676.1017029669526</v>
      </c>
      <c r="M101" s="84">
        <f t="shared" si="51"/>
        <v>0</v>
      </c>
      <c r="N101" s="84">
        <f t="shared" si="51"/>
        <v>856.92105309911835</v>
      </c>
      <c r="O101" s="84">
        <f t="shared" si="51"/>
        <v>0</v>
      </c>
      <c r="P101" s="84">
        <f t="shared" si="51"/>
        <v>0</v>
      </c>
      <c r="Q101" s="84">
        <f t="shared" si="51"/>
        <v>0</v>
      </c>
      <c r="R101" s="84">
        <f t="shared" si="51"/>
        <v>0</v>
      </c>
      <c r="S101" s="150">
        <f t="shared" si="49"/>
        <v>2533.022756066071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50"/>
        <v>1676.1017029669526</v>
      </c>
      <c r="C102" s="116">
        <f t="shared" si="50"/>
        <v>0</v>
      </c>
      <c r="D102" s="116">
        <f t="shared" si="50"/>
        <v>856.92105309911835</v>
      </c>
      <c r="E102" s="116">
        <f t="shared" si="50"/>
        <v>0</v>
      </c>
      <c r="F102" s="116">
        <f t="shared" si="50"/>
        <v>0</v>
      </c>
      <c r="G102" s="116">
        <f t="shared" si="50"/>
        <v>0</v>
      </c>
      <c r="H102" s="116">
        <f t="shared" si="50"/>
        <v>0</v>
      </c>
      <c r="I102" s="167">
        <f t="shared" si="48"/>
        <v>2533.022756066071</v>
      </c>
      <c r="J102" s="141"/>
      <c r="K102" s="168" t="s">
        <v>19</v>
      </c>
      <c r="L102" s="90">
        <f t="shared" si="51"/>
        <v>1676.1017029669526</v>
      </c>
      <c r="M102" s="90">
        <f t="shared" si="51"/>
        <v>0</v>
      </c>
      <c r="N102" s="90">
        <f t="shared" si="51"/>
        <v>856.92105309911835</v>
      </c>
      <c r="O102" s="90">
        <f t="shared" si="51"/>
        <v>0</v>
      </c>
      <c r="P102" s="90">
        <f t="shared" si="51"/>
        <v>0</v>
      </c>
      <c r="Q102" s="90">
        <f t="shared" si="51"/>
        <v>0</v>
      </c>
      <c r="R102" s="90">
        <f t="shared" si="51"/>
        <v>0</v>
      </c>
      <c r="S102" s="171">
        <f t="shared" si="49"/>
        <v>2533.022756066071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50"/>
        <v>0</v>
      </c>
      <c r="C103" s="93">
        <f t="shared" si="50"/>
        <v>0</v>
      </c>
      <c r="D103" s="93">
        <f t="shared" si="50"/>
        <v>0</v>
      </c>
      <c r="E103" s="93">
        <f t="shared" si="50"/>
        <v>0</v>
      </c>
      <c r="F103" s="93">
        <f t="shared" si="50"/>
        <v>0</v>
      </c>
      <c r="G103" s="93">
        <f t="shared" si="50"/>
        <v>0</v>
      </c>
      <c r="H103" s="93">
        <f t="shared" si="50"/>
        <v>0</v>
      </c>
      <c r="I103" s="175">
        <f t="shared" si="48"/>
        <v>0</v>
      </c>
      <c r="J103" s="141"/>
      <c r="K103" s="176" t="s">
        <v>15</v>
      </c>
      <c r="L103" s="93">
        <f t="shared" si="51"/>
        <v>0</v>
      </c>
      <c r="M103" s="93">
        <f t="shared" si="51"/>
        <v>0</v>
      </c>
      <c r="N103" s="93">
        <f t="shared" si="51"/>
        <v>0</v>
      </c>
      <c r="O103" s="93">
        <f t="shared" si="51"/>
        <v>0</v>
      </c>
      <c r="P103" s="93">
        <f t="shared" si="51"/>
        <v>0</v>
      </c>
      <c r="Q103" s="93">
        <f t="shared" si="51"/>
        <v>0</v>
      </c>
      <c r="R103" s="93">
        <f t="shared" si="51"/>
        <v>0</v>
      </c>
      <c r="S103" s="178">
        <f t="shared" si="4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50"/>
        <v>0</v>
      </c>
      <c r="C104" s="116">
        <f t="shared" si="50"/>
        <v>0</v>
      </c>
      <c r="D104" s="116">
        <f t="shared" si="50"/>
        <v>0</v>
      </c>
      <c r="E104" s="116">
        <f t="shared" si="50"/>
        <v>0</v>
      </c>
      <c r="F104" s="116">
        <f t="shared" si="50"/>
        <v>0</v>
      </c>
      <c r="G104" s="116">
        <f t="shared" si="50"/>
        <v>0</v>
      </c>
      <c r="H104" s="116">
        <f t="shared" si="50"/>
        <v>0</v>
      </c>
      <c r="I104" s="167">
        <f t="shared" si="48"/>
        <v>0</v>
      </c>
      <c r="J104" s="141"/>
      <c r="K104" s="168" t="s">
        <v>16</v>
      </c>
      <c r="L104" s="90">
        <f t="shared" si="51"/>
        <v>0</v>
      </c>
      <c r="M104" s="90">
        <f t="shared" si="51"/>
        <v>0</v>
      </c>
      <c r="N104" s="90">
        <f t="shared" si="51"/>
        <v>0</v>
      </c>
      <c r="O104" s="90">
        <f t="shared" si="51"/>
        <v>0</v>
      </c>
      <c r="P104" s="90">
        <f t="shared" si="51"/>
        <v>0</v>
      </c>
      <c r="Q104" s="90">
        <f t="shared" si="51"/>
        <v>0</v>
      </c>
      <c r="R104" s="90">
        <f t="shared" si="51"/>
        <v>0</v>
      </c>
      <c r="S104" s="171">
        <f t="shared" si="4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50"/>
        <v>0</v>
      </c>
      <c r="C105" s="96">
        <f t="shared" si="50"/>
        <v>0</v>
      </c>
      <c r="D105" s="96">
        <f t="shared" si="50"/>
        <v>0</v>
      </c>
      <c r="E105" s="96">
        <f t="shared" si="50"/>
        <v>0</v>
      </c>
      <c r="F105" s="96">
        <f t="shared" si="50"/>
        <v>0</v>
      </c>
      <c r="G105" s="96">
        <f t="shared" si="50"/>
        <v>0</v>
      </c>
      <c r="H105" s="96">
        <f t="shared" si="50"/>
        <v>0</v>
      </c>
      <c r="I105" s="182">
        <f t="shared" si="48"/>
        <v>0</v>
      </c>
      <c r="J105" s="141"/>
      <c r="K105" s="183" t="s">
        <v>10</v>
      </c>
      <c r="L105" s="96">
        <f t="shared" si="51"/>
        <v>0</v>
      </c>
      <c r="M105" s="96">
        <f t="shared" si="51"/>
        <v>0</v>
      </c>
      <c r="N105" s="96">
        <f t="shared" si="51"/>
        <v>0</v>
      </c>
      <c r="O105" s="96">
        <f t="shared" si="51"/>
        <v>0</v>
      </c>
      <c r="P105" s="96">
        <f t="shared" si="51"/>
        <v>0</v>
      </c>
      <c r="Q105" s="96">
        <f t="shared" si="51"/>
        <v>0</v>
      </c>
      <c r="R105" s="96">
        <f t="shared" si="51"/>
        <v>0</v>
      </c>
      <c r="S105" s="185">
        <f t="shared" si="4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40348.433727792341</v>
      </c>
      <c r="C106" s="187">
        <f t="shared" ref="C106:I106" si="52">SUM(C85:C101)</f>
        <v>251.30112514145895</v>
      </c>
      <c r="D106" s="187">
        <f t="shared" si="52"/>
        <v>9695.3233501113591</v>
      </c>
      <c r="E106" s="187">
        <f t="shared" si="52"/>
        <v>4799.2348061358762</v>
      </c>
      <c r="F106" s="187">
        <f t="shared" si="52"/>
        <v>1450.9402550930847</v>
      </c>
      <c r="G106" s="187">
        <f t="shared" si="52"/>
        <v>3191.3348020054545</v>
      </c>
      <c r="H106" s="187">
        <f t="shared" si="52"/>
        <v>2.3802145097633516</v>
      </c>
      <c r="I106" s="187">
        <f t="shared" si="52"/>
        <v>59738.948280789336</v>
      </c>
      <c r="J106" s="141"/>
      <c r="K106" s="188" t="s">
        <v>22</v>
      </c>
      <c r="L106" s="187">
        <f>SUM(L85:L101)</f>
        <v>40348.433727792341</v>
      </c>
      <c r="M106" s="187">
        <f t="shared" ref="M106:S106" si="53">SUM(M85:M101)</f>
        <v>251.30112514145895</v>
      </c>
      <c r="N106" s="187">
        <f t="shared" si="53"/>
        <v>9695.3233501113591</v>
      </c>
      <c r="O106" s="187">
        <f t="shared" si="53"/>
        <v>4799.2348061358762</v>
      </c>
      <c r="P106" s="187">
        <f t="shared" si="53"/>
        <v>31896.49414989608</v>
      </c>
      <c r="Q106" s="187">
        <f t="shared" si="53"/>
        <v>3191.3348020054545</v>
      </c>
      <c r="R106" s="189">
        <f t="shared" si="53"/>
        <v>2.3802145097633516</v>
      </c>
      <c r="S106" s="190">
        <f t="shared" si="53"/>
        <v>90184.502175592337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0.67541252213118497</v>
      </c>
      <c r="C107" s="125">
        <f t="shared" ref="C107:H107" si="54">IF($I106=0,"-",C106/$I106)</f>
        <v>4.2066546595409616E-3</v>
      </c>
      <c r="D107" s="125">
        <f t="shared" si="54"/>
        <v>0.16229484497351204</v>
      </c>
      <c r="E107" s="125">
        <f t="shared" si="54"/>
        <v>8.0336781015597478E-2</v>
      </c>
      <c r="F107" s="125">
        <f t="shared" si="54"/>
        <v>2.4288011370291792E-2</v>
      </c>
      <c r="G107" s="125">
        <f t="shared" si="54"/>
        <v>5.342134225405696E-2</v>
      </c>
      <c r="H107" s="126">
        <f t="shared" si="54"/>
        <v>3.984359581584354E-5</v>
      </c>
      <c r="I107" s="127">
        <f>SUM(B107:H107)</f>
        <v>1</v>
      </c>
      <c r="K107" s="49" t="s">
        <v>108</v>
      </c>
      <c r="L107" s="102">
        <f t="shared" ref="L107:R107" si="55">IF($S106=0,"-",L106/$S106)</f>
        <v>0.44739875205201607</v>
      </c>
      <c r="M107" s="102">
        <f t="shared" si="55"/>
        <v>2.7865222857489085E-3</v>
      </c>
      <c r="N107" s="102">
        <f t="shared" si="55"/>
        <v>0.10750542627861082</v>
      </c>
      <c r="O107" s="102">
        <f t="shared" si="55"/>
        <v>5.3215737630747245E-2</v>
      </c>
      <c r="P107" s="102">
        <f t="shared" si="55"/>
        <v>0.35368043710872304</v>
      </c>
      <c r="Q107" s="102">
        <f t="shared" si="55"/>
        <v>3.5386731921986062E-2</v>
      </c>
      <c r="R107" s="103">
        <f t="shared" si="55"/>
        <v>2.6392722167817612E-5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2.3868877971241853E-6</v>
      </c>
      <c r="E111" s="144">
        <v>0</v>
      </c>
      <c r="F111" s="314"/>
      <c r="G111" s="144">
        <v>0</v>
      </c>
      <c r="H111" s="145">
        <v>0</v>
      </c>
      <c r="I111" s="146">
        <f>SUM(B111:H111)</f>
        <v>2.3868877971241853E-6</v>
      </c>
      <c r="J111" s="141"/>
      <c r="K111" s="195" t="s">
        <v>7</v>
      </c>
      <c r="L111" s="144">
        <v>0</v>
      </c>
      <c r="M111" s="144">
        <v>0</v>
      </c>
      <c r="N111" s="144">
        <v>2.3868877971241853E-6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2.3868877971241853E-6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2.3868877971241853E-6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2.3868877971241853E-6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56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57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58">SUM(V112:AC112)</f>
        <v>0</v>
      </c>
      <c r="AJ112" s="133" t="str">
        <f t="shared" ref="AJ112:AJ133" si="59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2736.7341858882778</v>
      </c>
      <c r="E113" s="148">
        <v>0</v>
      </c>
      <c r="F113" s="315"/>
      <c r="G113" s="148">
        <v>0</v>
      </c>
      <c r="H113" s="160">
        <v>0</v>
      </c>
      <c r="I113" s="146">
        <f t="shared" si="56"/>
        <v>2736.7341858882778</v>
      </c>
      <c r="J113" s="141"/>
      <c r="K113" s="161" t="s">
        <v>9</v>
      </c>
      <c r="L113" s="148">
        <v>0</v>
      </c>
      <c r="M113" s="148">
        <v>0</v>
      </c>
      <c r="N113" s="148">
        <v>2736.7341858882778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57"/>
        <v>2736.7341858882778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2736.7341858882778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58"/>
        <v>2736.7341858882778</v>
      </c>
      <c r="AJ113" s="133" t="str">
        <f t="shared" si="59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56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57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58"/>
        <v>0</v>
      </c>
      <c r="AJ114" s="133" t="str">
        <f t="shared" si="59"/>
        <v/>
      </c>
      <c r="BA114" s="133"/>
      <c r="BR114" s="133"/>
      <c r="CG114" s="133"/>
    </row>
    <row r="115" spans="1:85" ht="15">
      <c r="A115" s="159" t="s">
        <v>13</v>
      </c>
      <c r="B115" s="148">
        <v>0</v>
      </c>
      <c r="C115" s="148">
        <v>0</v>
      </c>
      <c r="D115" s="148">
        <v>3.5162911486281452</v>
      </c>
      <c r="E115" s="148">
        <v>0</v>
      </c>
      <c r="F115" s="315"/>
      <c r="G115" s="148">
        <v>0</v>
      </c>
      <c r="H115" s="160">
        <v>0</v>
      </c>
      <c r="I115" s="146">
        <f t="shared" si="56"/>
        <v>3.5162911486281452</v>
      </c>
      <c r="J115" s="141"/>
      <c r="K115" s="161" t="s">
        <v>13</v>
      </c>
      <c r="L115" s="148">
        <v>0</v>
      </c>
      <c r="M115" s="148">
        <v>0</v>
      </c>
      <c r="N115" s="148">
        <v>3.5162911486281452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57"/>
        <v>3.5162911486281452</v>
      </c>
      <c r="U115" s="207" t="s">
        <v>13</v>
      </c>
      <c r="V115" s="199">
        <v>0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3.5162911486281452</v>
      </c>
      <c r="AD115" s="201">
        <v>0</v>
      </c>
      <c r="AE115" s="201">
        <v>0</v>
      </c>
      <c r="AF115" s="201">
        <v>0</v>
      </c>
      <c r="AG115" s="201">
        <v>3.5162911486281452</v>
      </c>
      <c r="AH115" s="201">
        <v>0</v>
      </c>
      <c r="AI115" s="202">
        <f t="shared" si="58"/>
        <v>3.5162911486281452</v>
      </c>
      <c r="AJ115" s="133" t="str">
        <f t="shared" si="59"/>
        <v/>
      </c>
      <c r="BA115" s="133"/>
      <c r="BR115" s="133"/>
      <c r="CG115" s="133"/>
    </row>
    <row r="116" spans="1:85" ht="15">
      <c r="A116" s="151" t="s">
        <v>12</v>
      </c>
      <c r="B116" s="152">
        <v>0.62262312636837913</v>
      </c>
      <c r="C116" s="152">
        <v>0</v>
      </c>
      <c r="D116" s="152">
        <v>0</v>
      </c>
      <c r="E116" s="152">
        <v>3.118617288235926E-2</v>
      </c>
      <c r="F116" s="315"/>
      <c r="G116" s="152">
        <v>0</v>
      </c>
      <c r="H116" s="153">
        <v>0</v>
      </c>
      <c r="I116" s="154">
        <f t="shared" si="56"/>
        <v>0.65380929925073838</v>
      </c>
      <c r="J116" s="141"/>
      <c r="K116" s="155" t="s">
        <v>12</v>
      </c>
      <c r="L116" s="156">
        <v>0.62262312636837913</v>
      </c>
      <c r="M116" s="156">
        <v>0</v>
      </c>
      <c r="N116" s="156">
        <v>0</v>
      </c>
      <c r="O116" s="156">
        <v>3.118617288235926E-2</v>
      </c>
      <c r="P116" s="156">
        <v>0</v>
      </c>
      <c r="Q116" s="156">
        <v>0</v>
      </c>
      <c r="R116" s="157">
        <v>0</v>
      </c>
      <c r="S116" s="158">
        <f t="shared" si="57"/>
        <v>0.65380929925073838</v>
      </c>
      <c r="U116" s="203" t="s">
        <v>53</v>
      </c>
      <c r="V116" s="204">
        <v>0.47452046626639333</v>
      </c>
      <c r="W116" s="204">
        <v>0</v>
      </c>
      <c r="X116" s="204">
        <v>0</v>
      </c>
      <c r="Y116" s="204">
        <v>0</v>
      </c>
      <c r="Z116" s="204">
        <v>0</v>
      </c>
      <c r="AA116" s="204">
        <v>3.118617288235926E-2</v>
      </c>
      <c r="AB116" s="204">
        <v>0</v>
      </c>
      <c r="AC116" s="205">
        <v>0.14810266010198581</v>
      </c>
      <c r="AD116" s="204">
        <v>0.14810266010198581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58"/>
        <v>0.65380929925073838</v>
      </c>
      <c r="AJ116" s="133" t="str">
        <f t="shared" si="59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1.2532054485189752</v>
      </c>
      <c r="F117" s="315"/>
      <c r="G117" s="148">
        <v>0</v>
      </c>
      <c r="H117" s="160">
        <v>0</v>
      </c>
      <c r="I117" s="146">
        <f t="shared" si="56"/>
        <v>1.2532054485189752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1.2532054485189752</v>
      </c>
      <c r="P117" s="148">
        <v>100.26659249431948</v>
      </c>
      <c r="Q117" s="148">
        <v>0</v>
      </c>
      <c r="R117" s="149">
        <v>0</v>
      </c>
      <c r="S117" s="150">
        <f t="shared" si="57"/>
        <v>101.51979794283845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6.2660272425948765E-2</v>
      </c>
      <c r="AB117" s="199">
        <v>100.26659249431948</v>
      </c>
      <c r="AC117" s="200">
        <v>1.1905451760930263</v>
      </c>
      <c r="AD117" s="199">
        <v>0</v>
      </c>
      <c r="AE117" s="199">
        <v>0</v>
      </c>
      <c r="AF117" s="199">
        <v>0</v>
      </c>
      <c r="AG117" s="199">
        <v>0</v>
      </c>
      <c r="AH117" s="199">
        <v>1.1905451760930263</v>
      </c>
      <c r="AI117" s="202">
        <f t="shared" si="58"/>
        <v>101.51979794283845</v>
      </c>
      <c r="AJ117" s="133" t="str">
        <f t="shared" si="59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56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1.0617279150495933</v>
      </c>
      <c r="Q118" s="156">
        <v>0</v>
      </c>
      <c r="R118" s="157">
        <v>0</v>
      </c>
      <c r="S118" s="158">
        <f t="shared" si="57"/>
        <v>1.0617279150495933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1.0617279150495933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58"/>
        <v>1.0617279150495933</v>
      </c>
      <c r="AJ118" s="133" t="str">
        <f t="shared" si="59"/>
        <v/>
      </c>
      <c r="BA118" s="133"/>
      <c r="BR118" s="133"/>
      <c r="CG118" s="133"/>
    </row>
    <row r="119" spans="1:85" ht="15">
      <c r="A119" s="159" t="s">
        <v>55</v>
      </c>
      <c r="B119" s="148">
        <v>4.3509372394602688E-2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56"/>
        <v>4.3509372394602688E-2</v>
      </c>
      <c r="J119" s="141"/>
      <c r="K119" s="161" t="s">
        <v>55</v>
      </c>
      <c r="L119" s="148">
        <v>4.3509372394602688E-2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57"/>
        <v>4.3509372394602688E-2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4.3509372394602688E-2</v>
      </c>
      <c r="AD119" s="199">
        <v>4.3509372394602688E-2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58"/>
        <v>4.3509372394602688E-2</v>
      </c>
      <c r="AJ119" s="133" t="str">
        <f t="shared" si="59"/>
        <v/>
      </c>
      <c r="BA119" s="133"/>
      <c r="BR119" s="133"/>
      <c r="CG119" s="133"/>
    </row>
    <row r="120" spans="1:85" ht="15">
      <c r="A120" s="151" t="s">
        <v>14</v>
      </c>
      <c r="B120" s="152">
        <v>1.6775822663183002</v>
      </c>
      <c r="C120" s="152">
        <v>0</v>
      </c>
      <c r="D120" s="152">
        <v>2.7860571550495776</v>
      </c>
      <c r="E120" s="152">
        <v>0</v>
      </c>
      <c r="F120" s="315"/>
      <c r="G120" s="152">
        <v>0</v>
      </c>
      <c r="H120" s="153">
        <v>0</v>
      </c>
      <c r="I120" s="154">
        <f t="shared" si="56"/>
        <v>4.4636394213678781</v>
      </c>
      <c r="J120" s="141"/>
      <c r="K120" s="155" t="s">
        <v>14</v>
      </c>
      <c r="L120" s="156">
        <v>1.6775822663183002</v>
      </c>
      <c r="M120" s="156">
        <v>0</v>
      </c>
      <c r="N120" s="156">
        <v>2.7860571550495776</v>
      </c>
      <c r="O120" s="156">
        <v>0</v>
      </c>
      <c r="P120" s="156">
        <v>0</v>
      </c>
      <c r="Q120" s="156">
        <v>0</v>
      </c>
      <c r="R120" s="157">
        <v>0</v>
      </c>
      <c r="S120" s="158">
        <f t="shared" si="57"/>
        <v>4.4636394213678781</v>
      </c>
      <c r="U120" s="203" t="s">
        <v>14</v>
      </c>
      <c r="V120" s="204">
        <v>1.6775822663183002</v>
      </c>
      <c r="W120" s="204">
        <v>0</v>
      </c>
      <c r="X120" s="204">
        <v>0</v>
      </c>
      <c r="Y120" s="204">
        <v>0</v>
      </c>
      <c r="Z120" s="204">
        <v>2.7860571550495776</v>
      </c>
      <c r="AA120" s="204">
        <v>0</v>
      </c>
      <c r="AB120" s="204">
        <v>0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58"/>
        <v>4.4636394213678781</v>
      </c>
      <c r="AJ120" s="133" t="str">
        <f t="shared" si="59"/>
        <v/>
      </c>
      <c r="BA120" s="133"/>
      <c r="BR120" s="133"/>
      <c r="CG120" s="133"/>
    </row>
    <row r="121" spans="1:85" ht="15">
      <c r="A121" s="159" t="s">
        <v>136</v>
      </c>
      <c r="B121" s="148">
        <v>2395.688069412754</v>
      </c>
      <c r="C121" s="148">
        <v>623.2702456477524</v>
      </c>
      <c r="D121" s="148">
        <v>3149.0825458002264</v>
      </c>
      <c r="E121" s="148">
        <v>1303.4991412286049</v>
      </c>
      <c r="F121" s="315"/>
      <c r="G121" s="148">
        <v>0</v>
      </c>
      <c r="H121" s="160">
        <v>0</v>
      </c>
      <c r="I121" s="146">
        <f t="shared" si="56"/>
        <v>7471.5400020893376</v>
      </c>
      <c r="J121" s="141"/>
      <c r="K121" s="161" t="s">
        <v>136</v>
      </c>
      <c r="L121" s="148">
        <v>2395.688069412754</v>
      </c>
      <c r="M121" s="148">
        <v>623.2702456477524</v>
      </c>
      <c r="N121" s="148">
        <v>3149.0825458002264</v>
      </c>
      <c r="O121" s="148">
        <v>1303.4991412286049</v>
      </c>
      <c r="P121" s="148">
        <v>0</v>
      </c>
      <c r="Q121" s="148">
        <v>0</v>
      </c>
      <c r="R121" s="149">
        <v>0</v>
      </c>
      <c r="S121" s="150">
        <f t="shared" si="57"/>
        <v>7471.5400020893376</v>
      </c>
      <c r="U121" s="207" t="s">
        <v>136</v>
      </c>
      <c r="V121" s="199">
        <v>2272.1112451637282</v>
      </c>
      <c r="W121" s="199">
        <v>0</v>
      </c>
      <c r="X121" s="199">
        <v>0</v>
      </c>
      <c r="Y121" s="199">
        <v>623.2702456477524</v>
      </c>
      <c r="Z121" s="199">
        <v>3149.0825458002264</v>
      </c>
      <c r="AA121" s="199">
        <v>1284.8576723497349</v>
      </c>
      <c r="AB121" s="199">
        <v>0</v>
      </c>
      <c r="AC121" s="200">
        <v>142.218293127896</v>
      </c>
      <c r="AD121" s="199">
        <v>123.576824249026</v>
      </c>
      <c r="AE121" s="199">
        <v>0</v>
      </c>
      <c r="AF121" s="199">
        <v>0</v>
      </c>
      <c r="AG121" s="199">
        <v>0</v>
      </c>
      <c r="AH121" s="199">
        <v>18.64146887887</v>
      </c>
      <c r="AI121" s="202">
        <f t="shared" si="58"/>
        <v>7471.5400020893385</v>
      </c>
      <c r="AJ121" s="133" t="str">
        <f t="shared" si="59"/>
        <v/>
      </c>
      <c r="BA121" s="133"/>
      <c r="BR121" s="133"/>
      <c r="CG121" s="133"/>
    </row>
    <row r="122" spans="1:85" ht="15">
      <c r="A122" s="151" t="s">
        <v>21</v>
      </c>
      <c r="B122" s="152">
        <v>374.82839031932332</v>
      </c>
      <c r="C122" s="152">
        <v>4.3442884534014468</v>
      </c>
      <c r="D122" s="152">
        <v>550.81265139289928</v>
      </c>
      <c r="E122" s="152">
        <v>2503.9152018657596</v>
      </c>
      <c r="F122" s="315"/>
      <c r="G122" s="152">
        <v>241.99345318972527</v>
      </c>
      <c r="H122" s="153">
        <v>0</v>
      </c>
      <c r="I122" s="154">
        <f t="shared" si="56"/>
        <v>3675.8939852211088</v>
      </c>
      <c r="J122" s="141"/>
      <c r="K122" s="155" t="s">
        <v>21</v>
      </c>
      <c r="L122" s="156">
        <v>374.82839031932332</v>
      </c>
      <c r="M122" s="156">
        <v>4.3442884534014468</v>
      </c>
      <c r="N122" s="156">
        <v>550.81265139289928</v>
      </c>
      <c r="O122" s="156">
        <v>2503.9152018657596</v>
      </c>
      <c r="P122" s="156">
        <v>3.4723254607601342</v>
      </c>
      <c r="Q122" s="156">
        <v>241.99345318972527</v>
      </c>
      <c r="R122" s="157">
        <v>0</v>
      </c>
      <c r="S122" s="158">
        <f t="shared" si="57"/>
        <v>3679.366310681869</v>
      </c>
      <c r="U122" s="203" t="s">
        <v>21</v>
      </c>
      <c r="V122" s="204">
        <v>335.70344100124117</v>
      </c>
      <c r="W122" s="204">
        <v>35.582830511515425</v>
      </c>
      <c r="X122" s="204">
        <v>241.99345318972527</v>
      </c>
      <c r="Y122" s="204">
        <v>4.3442884534014468</v>
      </c>
      <c r="Z122" s="204">
        <v>550.81265139289928</v>
      </c>
      <c r="AA122" s="204">
        <v>2469.4613972061743</v>
      </c>
      <c r="AB122" s="204">
        <v>3.4723254607601342</v>
      </c>
      <c r="AC122" s="205">
        <v>37.995923466152199</v>
      </c>
      <c r="AD122" s="204">
        <v>3.542118806566763</v>
      </c>
      <c r="AE122" s="204">
        <v>0</v>
      </c>
      <c r="AF122" s="204">
        <v>0</v>
      </c>
      <c r="AG122" s="204">
        <v>0</v>
      </c>
      <c r="AH122" s="204">
        <v>34.453804659585437</v>
      </c>
      <c r="AI122" s="206">
        <f t="shared" si="58"/>
        <v>3679.3663106818694</v>
      </c>
      <c r="AJ122" s="133" t="str">
        <f t="shared" si="59"/>
        <v/>
      </c>
      <c r="BA122" s="133"/>
      <c r="BR122" s="133"/>
      <c r="CG122" s="133"/>
    </row>
    <row r="123" spans="1:85" ht="15">
      <c r="A123" s="159" t="s">
        <v>20</v>
      </c>
      <c r="B123" s="148">
        <v>220.94210510936338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56"/>
        <v>220.94210510936338</v>
      </c>
      <c r="J123" s="141"/>
      <c r="K123" s="161" t="s">
        <v>20</v>
      </c>
      <c r="L123" s="148">
        <v>220.94210510936338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57"/>
        <v>220.94210510936338</v>
      </c>
      <c r="U123" s="207" t="s">
        <v>20</v>
      </c>
      <c r="V123" s="199">
        <v>220.94210510936338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58"/>
        <v>220.94210510936338</v>
      </c>
      <c r="AJ123" s="133" t="str">
        <f t="shared" si="59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56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57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58"/>
        <v>0</v>
      </c>
      <c r="AJ124" s="133" t="str">
        <f t="shared" si="59"/>
        <v/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2.0862600270075276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56"/>
        <v>2.0862600270075276</v>
      </c>
      <c r="J125" s="141"/>
      <c r="K125" s="161" t="s">
        <v>18</v>
      </c>
      <c r="L125" s="148">
        <v>0</v>
      </c>
      <c r="M125" s="148">
        <v>2.0862600270075276</v>
      </c>
      <c r="N125" s="148">
        <v>0</v>
      </c>
      <c r="O125" s="148">
        <v>0</v>
      </c>
      <c r="P125" s="148">
        <v>6.1329794578143693</v>
      </c>
      <c r="Q125" s="148">
        <v>0</v>
      </c>
      <c r="R125" s="149">
        <v>0</v>
      </c>
      <c r="S125" s="150">
        <f t="shared" si="57"/>
        <v>8.2192394848218964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2.0862600270075276</v>
      </c>
      <c r="Z125" s="199">
        <v>0</v>
      </c>
      <c r="AA125" s="199">
        <v>0</v>
      </c>
      <c r="AB125" s="199">
        <v>6.1329794578143693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58"/>
        <v>8.2192394848218964</v>
      </c>
      <c r="AJ125" s="133" t="str">
        <f t="shared" si="59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56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57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58"/>
        <v>0</v>
      </c>
      <c r="AJ126" s="133" t="str">
        <f t="shared" si="59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0.25373084690126108</v>
      </c>
      <c r="D127" s="148">
        <v>110.81102554102924</v>
      </c>
      <c r="E127" s="148">
        <v>0</v>
      </c>
      <c r="F127" s="315"/>
      <c r="G127" s="148">
        <v>0</v>
      </c>
      <c r="H127" s="160">
        <v>0</v>
      </c>
      <c r="I127" s="146">
        <f t="shared" si="56"/>
        <v>111.0647563879305</v>
      </c>
      <c r="J127" s="141"/>
      <c r="K127" s="163" t="s">
        <v>60</v>
      </c>
      <c r="L127" s="148">
        <v>0</v>
      </c>
      <c r="M127" s="148">
        <v>0.25373084690126108</v>
      </c>
      <c r="N127" s="148">
        <v>110.81102554102924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57"/>
        <v>111.0647563879305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0.25373084690126108</v>
      </c>
      <c r="Z127" s="199">
        <v>110.81102554102924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58"/>
        <v>111.0647563879305</v>
      </c>
      <c r="AJ127" s="133" t="str">
        <f t="shared" si="59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56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57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58"/>
        <v>0</v>
      </c>
      <c r="AJ128" s="133" t="str">
        <f t="shared" si="59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0.25373084690126108</v>
      </c>
      <c r="D129" s="173">
        <v>110.81102554102924</v>
      </c>
      <c r="E129" s="173">
        <v>0</v>
      </c>
      <c r="F129" s="315"/>
      <c r="G129" s="173">
        <v>0</v>
      </c>
      <c r="H129" s="174">
        <v>0</v>
      </c>
      <c r="I129" s="175">
        <f t="shared" si="56"/>
        <v>111.0647563879305</v>
      </c>
      <c r="J129" s="141"/>
      <c r="K129" s="176" t="s">
        <v>15</v>
      </c>
      <c r="L129" s="173">
        <v>0</v>
      </c>
      <c r="M129" s="173">
        <v>0.25373084690126108</v>
      </c>
      <c r="N129" s="173">
        <v>110.81102554102924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57"/>
        <v>111.0647563879305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0.25373084690126108</v>
      </c>
      <c r="Z129" s="213">
        <v>110.81102554102924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58"/>
        <v>111.0647563879305</v>
      </c>
      <c r="AJ129" s="133" t="str">
        <f t="shared" si="59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56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57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58"/>
        <v>0</v>
      </c>
      <c r="AJ130" s="133" t="str">
        <f t="shared" si="59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56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57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58"/>
        <v>0</v>
      </c>
      <c r="AJ131" s="133" t="str">
        <f t="shared" si="59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2993.8022796065216</v>
      </c>
      <c r="C132" s="187">
        <f t="shared" ref="C132:I132" si="60">SUM(C111:C127)</f>
        <v>629.95452497506255</v>
      </c>
      <c r="D132" s="187">
        <f t="shared" si="60"/>
        <v>6553.7427593129978</v>
      </c>
      <c r="E132" s="187">
        <f t="shared" si="60"/>
        <v>3808.6987347157656</v>
      </c>
      <c r="F132" s="187">
        <f t="shared" si="60"/>
        <v>0</v>
      </c>
      <c r="G132" s="187">
        <f t="shared" si="60"/>
        <v>241.99345318972527</v>
      </c>
      <c r="H132" s="189">
        <f t="shared" si="60"/>
        <v>0</v>
      </c>
      <c r="I132" s="146">
        <f t="shared" si="60"/>
        <v>14228.191751800076</v>
      </c>
      <c r="J132" s="141"/>
      <c r="K132" s="188" t="s">
        <v>22</v>
      </c>
      <c r="L132" s="187">
        <f>SUM(L111:L127)</f>
        <v>2993.8022796065216</v>
      </c>
      <c r="M132" s="187">
        <f t="shared" ref="M132:S132" si="61">SUM(M111:M127)</f>
        <v>629.95452497506255</v>
      </c>
      <c r="N132" s="187">
        <f t="shared" si="61"/>
        <v>6553.7427593129978</v>
      </c>
      <c r="O132" s="187">
        <f t="shared" si="61"/>
        <v>3808.6987347157656</v>
      </c>
      <c r="P132" s="187">
        <f t="shared" si="61"/>
        <v>110.93362532794357</v>
      </c>
      <c r="Q132" s="187">
        <f t="shared" si="61"/>
        <v>241.99345318972527</v>
      </c>
      <c r="R132" s="189">
        <f t="shared" si="61"/>
        <v>0</v>
      </c>
      <c r="S132" s="190">
        <f t="shared" si="61"/>
        <v>14339.125377128019</v>
      </c>
      <c r="T132" s="133" t="str">
        <f>IF(ABS(S132-AI132)&gt;0.01,S132-AI132,"")</f>
        <v/>
      </c>
      <c r="U132" s="216" t="s">
        <v>59</v>
      </c>
      <c r="V132" s="217">
        <f>SUM(V111:V127)</f>
        <v>2830.9088940069173</v>
      </c>
      <c r="W132" s="217">
        <f t="shared" ref="W132:AH132" si="62">SUM(W111:W127)</f>
        <v>35.582830511515425</v>
      </c>
      <c r="X132" s="217">
        <f t="shared" si="62"/>
        <v>241.99345318972527</v>
      </c>
      <c r="Y132" s="217">
        <f t="shared" si="62"/>
        <v>629.95452497506255</v>
      </c>
      <c r="Z132" s="217">
        <f t="shared" si="62"/>
        <v>6550.2264681643701</v>
      </c>
      <c r="AA132" s="217">
        <f t="shared" si="62"/>
        <v>3754.4129160012176</v>
      </c>
      <c r="AB132" s="217">
        <f t="shared" si="62"/>
        <v>110.93362532794357</v>
      </c>
      <c r="AC132" s="217">
        <f t="shared" si="62"/>
        <v>185.11266495126597</v>
      </c>
      <c r="AD132" s="218">
        <f t="shared" si="62"/>
        <v>127.31055508808936</v>
      </c>
      <c r="AE132" s="218">
        <f t="shared" si="62"/>
        <v>0</v>
      </c>
      <c r="AF132" s="218">
        <f t="shared" si="62"/>
        <v>0</v>
      </c>
      <c r="AG132" s="218">
        <f t="shared" si="62"/>
        <v>3.5162911486281452</v>
      </c>
      <c r="AH132" s="218">
        <f t="shared" si="62"/>
        <v>54.285818714548462</v>
      </c>
      <c r="AI132" s="219">
        <f>SUM(V132:AC132)</f>
        <v>14339.125377128019</v>
      </c>
      <c r="AJ132" s="133" t="str">
        <f t="shared" si="59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0.21041340542994591</v>
      </c>
      <c r="C133" s="125">
        <f t="shared" ref="C133:H133" si="63">IF($I132=0,"-",C132/$I132)</f>
        <v>4.4275093839339356E-2</v>
      </c>
      <c r="D133" s="125">
        <f t="shared" si="63"/>
        <v>0.46061670194203369</v>
      </c>
      <c r="E133" s="125">
        <f t="shared" si="63"/>
        <v>0.26768677293331455</v>
      </c>
      <c r="F133" s="125">
        <f t="shared" si="63"/>
        <v>0</v>
      </c>
      <c r="G133" s="125">
        <f t="shared" si="63"/>
        <v>1.7008025855366305E-2</v>
      </c>
      <c r="H133" s="126">
        <f t="shared" si="63"/>
        <v>0</v>
      </c>
      <c r="I133" s="127">
        <f>SUM(B133:H133)</f>
        <v>0.99999999999999989</v>
      </c>
      <c r="J133" s="133"/>
      <c r="K133" s="49" t="s">
        <v>108</v>
      </c>
      <c r="L133" s="102">
        <f t="shared" ref="L133:R133" si="64">IF($S132=0,"-",L132/$S132)</f>
        <v>0.20878555705927929</v>
      </c>
      <c r="M133" s="102">
        <f t="shared" si="64"/>
        <v>4.3932562719612406E-2</v>
      </c>
      <c r="N133" s="102">
        <f t="shared" si="64"/>
        <v>0.45705317353363195</v>
      </c>
      <c r="O133" s="102">
        <f t="shared" si="64"/>
        <v>0.26561583322166399</v>
      </c>
      <c r="P133" s="102">
        <f t="shared" si="64"/>
        <v>7.736428994817985E-3</v>
      </c>
      <c r="Q133" s="102">
        <f t="shared" si="64"/>
        <v>1.6876444470994234E-2</v>
      </c>
      <c r="R133" s="103">
        <f t="shared" si="64"/>
        <v>0</v>
      </c>
      <c r="S133" s="104">
        <f>SUM(L133:R133)</f>
        <v>0.99999999999999978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59"/>
        <v>0.99999999999999978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65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66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67">SUM(V138:AC138)</f>
        <v>0</v>
      </c>
      <c r="AJ138" s="133" t="str">
        <f t="shared" ref="AJ138:AJ159" si="68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65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66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67"/>
        <v>0</v>
      </c>
      <c r="AJ139" s="133" t="str">
        <f t="shared" si="68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65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66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67"/>
        <v>0</v>
      </c>
      <c r="AJ140" s="133" t="str">
        <f t="shared" si="68"/>
        <v/>
      </c>
      <c r="BA140" s="133"/>
      <c r="BR140" s="133"/>
      <c r="CG140" s="133"/>
    </row>
    <row r="141" spans="1:85" ht="15">
      <c r="A141" s="159" t="s">
        <v>13</v>
      </c>
      <c r="B141" s="148">
        <v>170.43523571985506</v>
      </c>
      <c r="C141" s="148">
        <v>29.209791853401761</v>
      </c>
      <c r="D141" s="148">
        <v>0</v>
      </c>
      <c r="E141" s="148">
        <v>0</v>
      </c>
      <c r="F141" s="315"/>
      <c r="G141" s="148">
        <v>0</v>
      </c>
      <c r="H141" s="160">
        <v>0</v>
      </c>
      <c r="I141" s="146">
        <f t="shared" si="65"/>
        <v>199.64502757325681</v>
      </c>
      <c r="J141" s="141"/>
      <c r="K141" s="161" t="s">
        <v>13</v>
      </c>
      <c r="L141" s="148">
        <v>170.43523571985506</v>
      </c>
      <c r="M141" s="148">
        <v>29.209791853401761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66"/>
        <v>199.64502757325681</v>
      </c>
      <c r="U141" s="207" t="s">
        <v>13</v>
      </c>
      <c r="V141" s="199">
        <v>170.43523571985506</v>
      </c>
      <c r="W141" s="199">
        <v>0</v>
      </c>
      <c r="X141" s="199">
        <v>0</v>
      </c>
      <c r="Y141" s="199">
        <v>29.209791853401761</v>
      </c>
      <c r="Z141" s="199">
        <v>0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67"/>
        <v>199.64502757325681</v>
      </c>
      <c r="AJ141" s="133" t="str">
        <f t="shared" si="68"/>
        <v/>
      </c>
      <c r="BA141" s="133"/>
      <c r="BR141" s="133"/>
      <c r="CG141" s="133"/>
    </row>
    <row r="142" spans="1:85" ht="15">
      <c r="A142" s="151" t="s">
        <v>12</v>
      </c>
      <c r="B142" s="152">
        <v>1.3977612868654801E-3</v>
      </c>
      <c r="C142" s="152">
        <v>7.4998636919844375E-3</v>
      </c>
      <c r="D142" s="152">
        <v>2.3782303995152634E-4</v>
      </c>
      <c r="E142" s="152">
        <v>1.4073806139788946E-4</v>
      </c>
      <c r="F142" s="315"/>
      <c r="G142" s="152">
        <v>0</v>
      </c>
      <c r="H142" s="153">
        <v>0</v>
      </c>
      <c r="I142" s="154">
        <f t="shared" si="65"/>
        <v>9.2761860801993338E-3</v>
      </c>
      <c r="J142" s="141"/>
      <c r="K142" s="155" t="s">
        <v>12</v>
      </c>
      <c r="L142" s="156">
        <v>1.3977612868654801E-3</v>
      </c>
      <c r="M142" s="156">
        <v>7.4998636919844375E-3</v>
      </c>
      <c r="N142" s="156">
        <v>2.3782303995152634E-4</v>
      </c>
      <c r="O142" s="156">
        <v>1.4073806139788946E-4</v>
      </c>
      <c r="P142" s="156">
        <v>0</v>
      </c>
      <c r="Q142" s="156">
        <v>0</v>
      </c>
      <c r="R142" s="157">
        <v>0</v>
      </c>
      <c r="S142" s="158">
        <f t="shared" si="66"/>
        <v>9.2761860801993338E-3</v>
      </c>
      <c r="U142" s="203" t="s">
        <v>53</v>
      </c>
      <c r="V142" s="204">
        <v>1.3977612868654801E-3</v>
      </c>
      <c r="W142" s="204">
        <v>0</v>
      </c>
      <c r="X142" s="204">
        <v>0</v>
      </c>
      <c r="Y142" s="204">
        <v>7.4998636919844375E-3</v>
      </c>
      <c r="Z142" s="204">
        <v>2.3782303995152634E-4</v>
      </c>
      <c r="AA142" s="204">
        <v>0</v>
      </c>
      <c r="AB142" s="204">
        <v>0</v>
      </c>
      <c r="AC142" s="205">
        <v>1.4073806139788946E-4</v>
      </c>
      <c r="AD142" s="204">
        <v>0</v>
      </c>
      <c r="AE142" s="204">
        <v>0</v>
      </c>
      <c r="AF142" s="204">
        <v>0</v>
      </c>
      <c r="AG142" s="204">
        <v>0</v>
      </c>
      <c r="AH142" s="204">
        <v>1.4073806139788946E-4</v>
      </c>
      <c r="AI142" s="206">
        <f t="shared" si="67"/>
        <v>9.2761860801993338E-3</v>
      </c>
      <c r="AJ142" s="133" t="str">
        <f t="shared" si="68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65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33.637955266115206</v>
      </c>
      <c r="Q143" s="148">
        <v>0</v>
      </c>
      <c r="R143" s="149">
        <v>0</v>
      </c>
      <c r="S143" s="150">
        <f t="shared" si="66"/>
        <v>33.637955266115206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33.637955266115206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67"/>
        <v>33.637955266115206</v>
      </c>
      <c r="AJ143" s="133" t="str">
        <f t="shared" si="68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65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0.47104446300779851</v>
      </c>
      <c r="Q144" s="156">
        <v>0</v>
      </c>
      <c r="R144" s="157">
        <v>0</v>
      </c>
      <c r="S144" s="158">
        <f t="shared" si="66"/>
        <v>0.47104446300779851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0.47104446300779851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67"/>
        <v>0.47104446300779851</v>
      </c>
      <c r="AJ144" s="133" t="str">
        <f t="shared" si="68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65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66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67"/>
        <v>0</v>
      </c>
      <c r="AJ145" s="133" t="str">
        <f t="shared" si="68"/>
        <v/>
      </c>
      <c r="BA145" s="133"/>
      <c r="BR145" s="133"/>
      <c r="CG145" s="133"/>
    </row>
    <row r="146" spans="1:85" ht="15">
      <c r="A146" s="151" t="s">
        <v>14</v>
      </c>
      <c r="B146" s="152">
        <v>1.9565759649173114E-6</v>
      </c>
      <c r="C146" s="152">
        <v>1.0519004210395106E-2</v>
      </c>
      <c r="D146" s="152">
        <v>1.0536613394079361E-2</v>
      </c>
      <c r="E146" s="152">
        <v>0</v>
      </c>
      <c r="F146" s="315"/>
      <c r="G146" s="152">
        <v>0</v>
      </c>
      <c r="H146" s="153">
        <v>0</v>
      </c>
      <c r="I146" s="154">
        <f t="shared" si="65"/>
        <v>2.1057574180439385E-2</v>
      </c>
      <c r="J146" s="141"/>
      <c r="K146" s="155" t="s">
        <v>14</v>
      </c>
      <c r="L146" s="156">
        <v>1.9565759649173114E-6</v>
      </c>
      <c r="M146" s="156">
        <v>1.0519004210395106E-2</v>
      </c>
      <c r="N146" s="156">
        <v>1.0536613394079361E-2</v>
      </c>
      <c r="O146" s="156">
        <v>0</v>
      </c>
      <c r="P146" s="156">
        <v>1.1030257141337259E-6</v>
      </c>
      <c r="Q146" s="156">
        <v>0</v>
      </c>
      <c r="R146" s="157">
        <v>0</v>
      </c>
      <c r="S146" s="158">
        <f t="shared" si="66"/>
        <v>2.1058677206153519E-2</v>
      </c>
      <c r="U146" s="203" t="s">
        <v>14</v>
      </c>
      <c r="V146" s="204">
        <v>1.9565759649173114E-6</v>
      </c>
      <c r="W146" s="204">
        <v>0</v>
      </c>
      <c r="X146" s="204">
        <v>0</v>
      </c>
      <c r="Y146" s="204">
        <v>1.0519004210395106E-2</v>
      </c>
      <c r="Z146" s="204">
        <v>1.0536613394079361E-2</v>
      </c>
      <c r="AA146" s="204">
        <v>0</v>
      </c>
      <c r="AB146" s="204">
        <v>1.1030257141337259E-6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67"/>
        <v>2.1058677206153519E-2</v>
      </c>
      <c r="AJ146" s="133" t="str">
        <f t="shared" si="68"/>
        <v/>
      </c>
      <c r="BA146" s="133"/>
      <c r="BR146" s="133"/>
      <c r="CG146" s="133"/>
    </row>
    <row r="147" spans="1:85" ht="15">
      <c r="A147" s="159" t="s">
        <v>136</v>
      </c>
      <c r="B147" s="148">
        <v>18.786104306220764</v>
      </c>
      <c r="C147" s="148">
        <v>229.23505534762609</v>
      </c>
      <c r="D147" s="148">
        <v>602.94460071092806</v>
      </c>
      <c r="E147" s="148">
        <v>4.5381194627984662</v>
      </c>
      <c r="F147" s="315"/>
      <c r="G147" s="148">
        <v>0</v>
      </c>
      <c r="H147" s="160">
        <v>0</v>
      </c>
      <c r="I147" s="146">
        <f t="shared" si="65"/>
        <v>855.50387982757343</v>
      </c>
      <c r="J147" s="141"/>
      <c r="K147" s="161" t="s">
        <v>136</v>
      </c>
      <c r="L147" s="148">
        <v>18.786104306220764</v>
      </c>
      <c r="M147" s="148">
        <v>229.23505534762609</v>
      </c>
      <c r="N147" s="148">
        <v>602.94460071092806</v>
      </c>
      <c r="O147" s="148">
        <v>4.5381194627984662</v>
      </c>
      <c r="P147" s="148">
        <v>0</v>
      </c>
      <c r="Q147" s="148">
        <v>0</v>
      </c>
      <c r="R147" s="149">
        <v>0</v>
      </c>
      <c r="S147" s="150">
        <f t="shared" si="66"/>
        <v>855.50387982757343</v>
      </c>
      <c r="U147" s="207" t="s">
        <v>136</v>
      </c>
      <c r="V147" s="199">
        <v>18.64482575733625</v>
      </c>
      <c r="W147" s="199">
        <v>0</v>
      </c>
      <c r="X147" s="199">
        <v>0</v>
      </c>
      <c r="Y147" s="199">
        <v>229.23505534762609</v>
      </c>
      <c r="Z147" s="199">
        <v>602.11000157854903</v>
      </c>
      <c r="AA147" s="199">
        <v>0</v>
      </c>
      <c r="AB147" s="199">
        <v>0</v>
      </c>
      <c r="AC147" s="200">
        <v>5.5139971440619613</v>
      </c>
      <c r="AD147" s="199">
        <v>0.14127854888451324</v>
      </c>
      <c r="AE147" s="199">
        <v>0</v>
      </c>
      <c r="AF147" s="199">
        <v>0</v>
      </c>
      <c r="AG147" s="199">
        <v>0.83459913237898231</v>
      </c>
      <c r="AH147" s="199">
        <v>4.5381194627984662</v>
      </c>
      <c r="AI147" s="202">
        <f t="shared" si="67"/>
        <v>855.50387982757331</v>
      </c>
      <c r="AJ147" s="133" t="str">
        <f t="shared" si="68"/>
        <v/>
      </c>
      <c r="BA147" s="133"/>
      <c r="BR147" s="133"/>
      <c r="CG147" s="133"/>
    </row>
    <row r="148" spans="1:85" ht="15">
      <c r="A148" s="151" t="s">
        <v>21</v>
      </c>
      <c r="B148" s="152">
        <v>24.695872245748571</v>
      </c>
      <c r="C148" s="152">
        <v>18.268804717087679</v>
      </c>
      <c r="D148" s="152">
        <v>7.2750776712352643</v>
      </c>
      <c r="E148" s="152">
        <v>952.5959626215207</v>
      </c>
      <c r="F148" s="315"/>
      <c r="G148" s="152">
        <v>26.674322705889161</v>
      </c>
      <c r="H148" s="153">
        <v>0</v>
      </c>
      <c r="I148" s="154">
        <f t="shared" si="65"/>
        <v>1029.5100399614814</v>
      </c>
      <c r="J148" s="141"/>
      <c r="K148" s="155" t="s">
        <v>21</v>
      </c>
      <c r="L148" s="156">
        <v>24.695872245748571</v>
      </c>
      <c r="M148" s="156">
        <v>18.268804717087679</v>
      </c>
      <c r="N148" s="156">
        <v>7.2750776712352643</v>
      </c>
      <c r="O148" s="156">
        <v>952.5959626215207</v>
      </c>
      <c r="P148" s="156">
        <v>1.8431491794407888E-2</v>
      </c>
      <c r="Q148" s="156">
        <v>26.674322705889161</v>
      </c>
      <c r="R148" s="157">
        <v>0</v>
      </c>
      <c r="S148" s="158">
        <f t="shared" si="66"/>
        <v>1029.5284714532759</v>
      </c>
      <c r="U148" s="203" t="s">
        <v>21</v>
      </c>
      <c r="V148" s="204">
        <v>4.6637257058754527</v>
      </c>
      <c r="W148" s="204">
        <v>20.032146539873118</v>
      </c>
      <c r="X148" s="204">
        <v>26.674322705889161</v>
      </c>
      <c r="Y148" s="204">
        <v>18.268804717087679</v>
      </c>
      <c r="Z148" s="204">
        <v>7.2750776712352643</v>
      </c>
      <c r="AA148" s="204">
        <v>946.66229257086411</v>
      </c>
      <c r="AB148" s="204">
        <v>1.8431491794407888E-2</v>
      </c>
      <c r="AC148" s="205">
        <v>5.933670050656529</v>
      </c>
      <c r="AD148" s="204">
        <v>0</v>
      </c>
      <c r="AE148" s="204">
        <v>7.1131320811508941E-2</v>
      </c>
      <c r="AF148" s="204">
        <v>0</v>
      </c>
      <c r="AG148" s="204">
        <v>0</v>
      </c>
      <c r="AH148" s="204">
        <v>5.8625387298450189</v>
      </c>
      <c r="AI148" s="206">
        <f t="shared" si="67"/>
        <v>1029.5284714532756</v>
      </c>
      <c r="AJ148" s="133" t="str">
        <f t="shared" si="68"/>
        <v/>
      </c>
      <c r="BA148" s="133"/>
      <c r="BR148" s="133"/>
      <c r="CG148" s="133"/>
    </row>
    <row r="149" spans="1:85" ht="15">
      <c r="A149" s="159" t="s">
        <v>20</v>
      </c>
      <c r="B149" s="148">
        <v>5.0454378095327561</v>
      </c>
      <c r="C149" s="148">
        <v>49.921699811237033</v>
      </c>
      <c r="D149" s="148">
        <v>2.7255365344304407</v>
      </c>
      <c r="E149" s="148">
        <v>0</v>
      </c>
      <c r="F149" s="315"/>
      <c r="G149" s="148">
        <v>0</v>
      </c>
      <c r="H149" s="160">
        <v>0</v>
      </c>
      <c r="I149" s="146">
        <f t="shared" si="65"/>
        <v>57.69267415520023</v>
      </c>
      <c r="J149" s="141"/>
      <c r="K149" s="161" t="s">
        <v>20</v>
      </c>
      <c r="L149" s="148">
        <v>5.0454378095327561</v>
      </c>
      <c r="M149" s="148">
        <v>49.921699811237033</v>
      </c>
      <c r="N149" s="148">
        <v>2.7255365344304407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66"/>
        <v>57.69267415520023</v>
      </c>
      <c r="U149" s="207" t="s">
        <v>20</v>
      </c>
      <c r="V149" s="199">
        <v>4.5102934958872218</v>
      </c>
      <c r="W149" s="199">
        <v>0.39652518581494856</v>
      </c>
      <c r="X149" s="199">
        <v>0</v>
      </c>
      <c r="Y149" s="199">
        <v>49.921699811237033</v>
      </c>
      <c r="Z149" s="199">
        <v>2.7255365344304407</v>
      </c>
      <c r="AA149" s="199">
        <v>0</v>
      </c>
      <c r="AB149" s="199">
        <v>0</v>
      </c>
      <c r="AC149" s="200">
        <v>0.13861912783058569</v>
      </c>
      <c r="AD149" s="199">
        <v>0.13861912783058569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67"/>
        <v>57.69267415520023</v>
      </c>
      <c r="AJ149" s="133" t="str">
        <f t="shared" si="68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65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66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67"/>
        <v>0</v>
      </c>
      <c r="AJ150" s="133" t="str">
        <f t="shared" si="68"/>
        <v/>
      </c>
      <c r="BA150" s="133"/>
      <c r="BR150" s="133"/>
      <c r="CG150" s="133"/>
    </row>
    <row r="151" spans="1:85" ht="15">
      <c r="A151" s="159" t="s">
        <v>18</v>
      </c>
      <c r="B151" s="148">
        <v>1.1356822023583561E-2</v>
      </c>
      <c r="C151" s="148">
        <v>0.21577961844808766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65"/>
        <v>0.22713644047167122</v>
      </c>
      <c r="J151" s="141"/>
      <c r="K151" s="161" t="s">
        <v>18</v>
      </c>
      <c r="L151" s="148">
        <v>1.1356822023583561E-2</v>
      </c>
      <c r="M151" s="148">
        <v>0.21577961844808766</v>
      </c>
      <c r="N151" s="148">
        <v>0</v>
      </c>
      <c r="O151" s="148">
        <v>0</v>
      </c>
      <c r="P151" s="148">
        <v>2.0350046258778547</v>
      </c>
      <c r="Q151" s="148">
        <v>0</v>
      </c>
      <c r="R151" s="149">
        <v>0</v>
      </c>
      <c r="S151" s="150">
        <f t="shared" si="66"/>
        <v>2.2621410663495261</v>
      </c>
      <c r="U151" s="207" t="s">
        <v>18</v>
      </c>
      <c r="V151" s="199">
        <v>1.1356822023583561E-2</v>
      </c>
      <c r="W151" s="199">
        <v>0</v>
      </c>
      <c r="X151" s="199">
        <v>0</v>
      </c>
      <c r="Y151" s="199">
        <v>0.21577961844808766</v>
      </c>
      <c r="Z151" s="199">
        <v>0</v>
      </c>
      <c r="AA151" s="199">
        <v>0</v>
      </c>
      <c r="AB151" s="199">
        <v>2.0350046258778547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67"/>
        <v>2.2621410663495261</v>
      </c>
      <c r="AJ151" s="133" t="str">
        <f t="shared" si="68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65"/>
        <v>0</v>
      </c>
      <c r="J152" s="141"/>
      <c r="K152" s="155" t="s">
        <v>17</v>
      </c>
      <c r="L152" s="156">
        <v>0</v>
      </c>
      <c r="M152" s="156">
        <v>0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66"/>
        <v>0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67"/>
        <v>0</v>
      </c>
      <c r="AJ152" s="133" t="str">
        <f t="shared" si="68"/>
        <v/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65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66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67"/>
        <v>0</v>
      </c>
      <c r="AJ153" s="133" t="str">
        <f t="shared" si="68"/>
        <v/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65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66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67"/>
        <v>0</v>
      </c>
      <c r="AJ154" s="133" t="str">
        <f t="shared" si="68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65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66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67"/>
        <v>0</v>
      </c>
      <c r="AJ155" s="133" t="str">
        <f t="shared" si="68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65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66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67"/>
        <v>0</v>
      </c>
      <c r="AJ156" s="133" t="str">
        <f t="shared" si="68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65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66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67"/>
        <v>0</v>
      </c>
      <c r="AJ157" s="133" t="str">
        <f t="shared" si="68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218.97540662124354</v>
      </c>
      <c r="C158" s="187">
        <f t="shared" ref="C158:I158" si="69">SUM(C137:C153)</f>
        <v>326.86915021570303</v>
      </c>
      <c r="D158" s="187">
        <f t="shared" si="69"/>
        <v>612.95598935302792</v>
      </c>
      <c r="E158" s="187">
        <f t="shared" si="69"/>
        <v>957.13422282238059</v>
      </c>
      <c r="F158" s="187">
        <f t="shared" si="69"/>
        <v>0</v>
      </c>
      <c r="G158" s="187">
        <f t="shared" si="69"/>
        <v>26.674322705889161</v>
      </c>
      <c r="H158" s="189">
        <f t="shared" si="69"/>
        <v>0</v>
      </c>
      <c r="I158" s="146">
        <f t="shared" si="69"/>
        <v>2142.6090917182446</v>
      </c>
      <c r="J158" s="141"/>
      <c r="K158" s="188" t="s">
        <v>22</v>
      </c>
      <c r="L158" s="187">
        <f>SUM(L137:L153)</f>
        <v>218.97540662124354</v>
      </c>
      <c r="M158" s="187">
        <f t="shared" ref="M158:S158" si="70">SUM(M137:M153)</f>
        <v>326.86915021570303</v>
      </c>
      <c r="N158" s="187">
        <f t="shared" si="70"/>
        <v>612.95598935302792</v>
      </c>
      <c r="O158" s="187">
        <f t="shared" si="70"/>
        <v>957.13422282238059</v>
      </c>
      <c r="P158" s="187">
        <f t="shared" si="70"/>
        <v>36.162436949820986</v>
      </c>
      <c r="Q158" s="187">
        <f t="shared" si="70"/>
        <v>26.674322705889161</v>
      </c>
      <c r="R158" s="189">
        <f t="shared" si="70"/>
        <v>0</v>
      </c>
      <c r="S158" s="190">
        <f t="shared" si="70"/>
        <v>2178.7715286680655</v>
      </c>
      <c r="T158" s="133" t="str">
        <f>IF(ABS(S158-AI158)&gt;0.01,S158-AI158,"")</f>
        <v/>
      </c>
      <c r="U158" s="216" t="s">
        <v>59</v>
      </c>
      <c r="V158" s="217">
        <f>SUM(V137:V153)</f>
        <v>198.26683721884041</v>
      </c>
      <c r="W158" s="217">
        <f t="shared" ref="W158:AH158" si="71">SUM(W137:W153)</f>
        <v>20.428671725688066</v>
      </c>
      <c r="X158" s="217">
        <f t="shared" si="71"/>
        <v>26.674322705889161</v>
      </c>
      <c r="Y158" s="217">
        <f t="shared" si="71"/>
        <v>326.86915021570303</v>
      </c>
      <c r="Z158" s="217">
        <f t="shared" si="71"/>
        <v>612.12139022064889</v>
      </c>
      <c r="AA158" s="217">
        <f t="shared" si="71"/>
        <v>946.66229257086411</v>
      </c>
      <c r="AB158" s="217">
        <f t="shared" si="71"/>
        <v>36.162436949820986</v>
      </c>
      <c r="AC158" s="217">
        <f t="shared" si="71"/>
        <v>11.586427060610474</v>
      </c>
      <c r="AD158" s="218">
        <f t="shared" si="71"/>
        <v>0.27989767671509891</v>
      </c>
      <c r="AE158" s="218">
        <f t="shared" si="71"/>
        <v>7.1131320811508941E-2</v>
      </c>
      <c r="AF158" s="218">
        <f t="shared" si="71"/>
        <v>0</v>
      </c>
      <c r="AG158" s="218">
        <f t="shared" si="71"/>
        <v>0.83459913237898231</v>
      </c>
      <c r="AH158" s="218">
        <f t="shared" si="71"/>
        <v>10.400798930704884</v>
      </c>
      <c r="AI158" s="219">
        <f>SUM(V158:AC158)</f>
        <v>2178.771528668065</v>
      </c>
      <c r="AJ158" s="133" t="str">
        <f t="shared" si="68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0.10220035351648692</v>
      </c>
      <c r="C159" s="125">
        <f t="shared" ref="C159:H159" si="72">IF($I158=0,"-",C158/$I158)</f>
        <v>0.15255659629147447</v>
      </c>
      <c r="D159" s="125">
        <f t="shared" si="72"/>
        <v>0.28607924409649255</v>
      </c>
      <c r="E159" s="125">
        <f t="shared" si="72"/>
        <v>0.44671434771837737</v>
      </c>
      <c r="F159" s="125">
        <f t="shared" si="72"/>
        <v>0</v>
      </c>
      <c r="G159" s="125">
        <f t="shared" si="72"/>
        <v>1.2449458377168533E-2</v>
      </c>
      <c r="H159" s="126">
        <f t="shared" si="72"/>
        <v>0</v>
      </c>
      <c r="I159" s="127">
        <f>SUM(B159:H159)</f>
        <v>0.99999999999999978</v>
      </c>
      <c r="J159" s="133"/>
      <c r="K159" s="49" t="s">
        <v>108</v>
      </c>
      <c r="L159" s="102">
        <f t="shared" ref="L159:R159" si="73">IF($S158=0,"-",L158/$S158)</f>
        <v>0.10050407017899136</v>
      </c>
      <c r="M159" s="102">
        <f t="shared" si="73"/>
        <v>0.15002451882392914</v>
      </c>
      <c r="N159" s="102">
        <f t="shared" si="73"/>
        <v>0.28133100753695933</v>
      </c>
      <c r="O159" s="102">
        <f t="shared" si="73"/>
        <v>0.43929994964065799</v>
      </c>
      <c r="P159" s="102">
        <f t="shared" si="73"/>
        <v>1.6597626907639985E-2</v>
      </c>
      <c r="Q159" s="102">
        <f t="shared" si="73"/>
        <v>1.2242826911822097E-2</v>
      </c>
      <c r="R159" s="103">
        <f t="shared" si="73"/>
        <v>0</v>
      </c>
      <c r="S159" s="104">
        <f>SUM(L159:R159)</f>
        <v>0.99999999999999989</v>
      </c>
      <c r="U159" s="77" t="s">
        <v>108</v>
      </c>
      <c r="V159" s="78">
        <f>+V158/$AI158</f>
        <v>9.0999370337855323E-2</v>
      </c>
      <c r="W159" s="78">
        <f t="shared" ref="W159:AH159" si="74">+W158/$AI158</f>
        <v>9.3762340185235479E-3</v>
      </c>
      <c r="X159" s="78">
        <f t="shared" si="74"/>
        <v>1.2242826911822099E-2</v>
      </c>
      <c r="Y159" s="78">
        <f t="shared" si="74"/>
        <v>0.15002451882392917</v>
      </c>
      <c r="Z159" s="78">
        <f t="shared" si="74"/>
        <v>0.28094794803696249</v>
      </c>
      <c r="AA159" s="78">
        <f t="shared" si="74"/>
        <v>0.4344936034433961</v>
      </c>
      <c r="AB159" s="78">
        <f t="shared" si="74"/>
        <v>1.6597626907639988E-2</v>
      </c>
      <c r="AC159" s="78">
        <f t="shared" si="74"/>
        <v>5.3178715198713526E-3</v>
      </c>
      <c r="AD159" s="78">
        <f t="shared" si="74"/>
        <v>1.2846582261252836E-4</v>
      </c>
      <c r="AE159" s="78">
        <f t="shared" si="74"/>
        <v>3.2647443697317461E-5</v>
      </c>
      <c r="AF159" s="78">
        <f t="shared" si="74"/>
        <v>0</v>
      </c>
      <c r="AG159" s="78">
        <f t="shared" si="74"/>
        <v>3.8305949999685955E-4</v>
      </c>
      <c r="AH159" s="78">
        <f t="shared" si="74"/>
        <v>4.773698753564648E-3</v>
      </c>
      <c r="AI159" s="79">
        <f>SUM(V159:AC159)</f>
        <v>1.0000000000000002</v>
      </c>
      <c r="AJ159" s="26" t="str">
        <f t="shared" si="68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6.6535679849973938E-9</v>
      </c>
      <c r="E163" s="144">
        <v>0</v>
      </c>
      <c r="F163" s="314"/>
      <c r="G163" s="144">
        <v>0</v>
      </c>
      <c r="H163" s="145">
        <v>0</v>
      </c>
      <c r="I163" s="146">
        <f>SUM(B163:H163)</f>
        <v>6.6535679849973938E-9</v>
      </c>
      <c r="J163" s="141"/>
      <c r="K163" s="195" t="s">
        <v>7</v>
      </c>
      <c r="L163" s="144">
        <v>0</v>
      </c>
      <c r="M163" s="144">
        <v>0</v>
      </c>
      <c r="N163" s="144">
        <v>6.6535679849973938E-9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6.6535679849973938E-9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6.6535679849973938E-9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6.6535679849973938E-9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75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76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77">SUM(V164:AC164)</f>
        <v>0</v>
      </c>
      <c r="AJ164" s="133" t="str">
        <f t="shared" ref="AJ164:AJ185" si="78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7.6287821256672039</v>
      </c>
      <c r="E165" s="148">
        <v>0</v>
      </c>
      <c r="F165" s="315"/>
      <c r="G165" s="148">
        <v>0</v>
      </c>
      <c r="H165" s="160">
        <v>0</v>
      </c>
      <c r="I165" s="146">
        <f t="shared" si="75"/>
        <v>7.6287821256672039</v>
      </c>
      <c r="J165" s="141"/>
      <c r="K165" s="161" t="s">
        <v>9</v>
      </c>
      <c r="L165" s="148">
        <v>0</v>
      </c>
      <c r="M165" s="148">
        <v>0</v>
      </c>
      <c r="N165" s="148">
        <v>7.6287821256672039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76"/>
        <v>7.6287821256672039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7.6287821256672039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77"/>
        <v>7.6287821256672039</v>
      </c>
      <c r="AJ165" s="133" t="str">
        <f t="shared" si="78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75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76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77"/>
        <v>0</v>
      </c>
      <c r="AJ166" s="133" t="str">
        <f t="shared" si="78"/>
        <v/>
      </c>
      <c r="BA166" s="133"/>
      <c r="BR166" s="133"/>
      <c r="CG166" s="133"/>
    </row>
    <row r="167" spans="1:85" ht="15">
      <c r="A167" s="159" t="s">
        <v>13</v>
      </c>
      <c r="B167" s="148">
        <v>162.41612430647453</v>
      </c>
      <c r="C167" s="148">
        <v>0</v>
      </c>
      <c r="D167" s="148">
        <v>0</v>
      </c>
      <c r="E167" s="148">
        <v>0</v>
      </c>
      <c r="F167" s="315"/>
      <c r="G167" s="148">
        <v>0</v>
      </c>
      <c r="H167" s="160">
        <v>0</v>
      </c>
      <c r="I167" s="146">
        <f t="shared" si="75"/>
        <v>162.41612430647453</v>
      </c>
      <c r="J167" s="141"/>
      <c r="K167" s="161" t="s">
        <v>13</v>
      </c>
      <c r="L167" s="148">
        <v>162.41612430647453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76"/>
        <v>162.41612430647453</v>
      </c>
      <c r="U167" s="207" t="s">
        <v>13</v>
      </c>
      <c r="V167" s="199">
        <v>162.41612430647453</v>
      </c>
      <c r="W167" s="199">
        <v>0</v>
      </c>
      <c r="X167" s="199">
        <v>0</v>
      </c>
      <c r="Y167" s="199">
        <v>0</v>
      </c>
      <c r="Z167" s="199">
        <v>0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77"/>
        <v>162.41612430647453</v>
      </c>
      <c r="AJ167" s="133" t="str">
        <f t="shared" si="78"/>
        <v/>
      </c>
      <c r="BA167" s="133"/>
      <c r="BR167" s="133"/>
      <c r="CG167" s="133"/>
    </row>
    <row r="168" spans="1:85" ht="15">
      <c r="A168" s="151" t="s">
        <v>12</v>
      </c>
      <c r="B168" s="152">
        <v>1.3875985426144979E-6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75"/>
        <v>1.3875985426144979E-6</v>
      </c>
      <c r="J168" s="141"/>
      <c r="K168" s="155" t="s">
        <v>12</v>
      </c>
      <c r="L168" s="156">
        <v>1.3875985426144979E-6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76"/>
        <v>1.3875985426144979E-6</v>
      </c>
      <c r="U168" s="203" t="s">
        <v>53</v>
      </c>
      <c r="V168" s="204">
        <v>1.3875985426144979E-6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77"/>
        <v>1.3875985426144979E-6</v>
      </c>
      <c r="AJ168" s="133" t="str">
        <f t="shared" si="78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0.974466245792309</v>
      </c>
      <c r="F169" s="315"/>
      <c r="G169" s="148">
        <v>0</v>
      </c>
      <c r="H169" s="160">
        <v>0</v>
      </c>
      <c r="I169" s="146">
        <f t="shared" si="75"/>
        <v>0.974466245792309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0.974466245792309</v>
      </c>
      <c r="P169" s="148">
        <v>14.306660178151233</v>
      </c>
      <c r="Q169" s="148">
        <v>0</v>
      </c>
      <c r="R169" s="149">
        <v>0</v>
      </c>
      <c r="S169" s="150">
        <f t="shared" si="76"/>
        <v>15.281126423943542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0.4872331228961545</v>
      </c>
      <c r="AB169" s="199">
        <v>14.306660178151233</v>
      </c>
      <c r="AC169" s="200">
        <v>0.4872331228961545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0.4872331228961545</v>
      </c>
      <c r="AI169" s="202">
        <f t="shared" si="77"/>
        <v>15.281126423943544</v>
      </c>
      <c r="AJ169" s="133" t="str">
        <f t="shared" si="78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75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1.5653859927648988E-6</v>
      </c>
      <c r="Q170" s="156">
        <v>0</v>
      </c>
      <c r="R170" s="157">
        <v>0</v>
      </c>
      <c r="S170" s="158">
        <f t="shared" si="76"/>
        <v>1.5653859927648988E-6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1.5653859927648988E-6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77"/>
        <v>1.5653859927648988E-6</v>
      </c>
      <c r="AJ170" s="133" t="str">
        <f t="shared" si="78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2.2516005836359225</v>
      </c>
      <c r="E171" s="148">
        <v>0</v>
      </c>
      <c r="F171" s="315"/>
      <c r="G171" s="148">
        <v>0</v>
      </c>
      <c r="H171" s="160">
        <v>0</v>
      </c>
      <c r="I171" s="146">
        <f t="shared" si="75"/>
        <v>2.2516005836359225</v>
      </c>
      <c r="J171" s="141"/>
      <c r="K171" s="161" t="s">
        <v>55</v>
      </c>
      <c r="L171" s="148">
        <v>0</v>
      </c>
      <c r="M171" s="148">
        <v>0</v>
      </c>
      <c r="N171" s="148">
        <v>2.2516005836359225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76"/>
        <v>2.2516005836359225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2.2516005836359225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77"/>
        <v>2.2516005836359225</v>
      </c>
      <c r="AJ171" s="133" t="str">
        <f t="shared" si="78"/>
        <v/>
      </c>
      <c r="BA171" s="133"/>
      <c r="BR171" s="133"/>
      <c r="CG171" s="133"/>
    </row>
    <row r="172" spans="1:85" ht="15">
      <c r="A172" s="151" t="s">
        <v>14</v>
      </c>
      <c r="B172" s="152">
        <v>5.7962525904766159E-2</v>
      </c>
      <c r="C172" s="152">
        <v>0</v>
      </c>
      <c r="D172" s="152">
        <v>8.004204406351656E-2</v>
      </c>
      <c r="E172" s="152">
        <v>0</v>
      </c>
      <c r="F172" s="315"/>
      <c r="G172" s="152">
        <v>0</v>
      </c>
      <c r="H172" s="153">
        <v>0</v>
      </c>
      <c r="I172" s="154">
        <f t="shared" si="75"/>
        <v>0.13800456996828273</v>
      </c>
      <c r="J172" s="141"/>
      <c r="K172" s="155" t="s">
        <v>14</v>
      </c>
      <c r="L172" s="156">
        <v>5.7962525904766159E-2</v>
      </c>
      <c r="M172" s="156">
        <v>0</v>
      </c>
      <c r="N172" s="156">
        <v>8.004204406351656E-2</v>
      </c>
      <c r="O172" s="156">
        <v>0</v>
      </c>
      <c r="P172" s="156">
        <v>0</v>
      </c>
      <c r="Q172" s="156">
        <v>0</v>
      </c>
      <c r="R172" s="157">
        <v>0</v>
      </c>
      <c r="S172" s="158">
        <f t="shared" si="76"/>
        <v>0.13800456996828273</v>
      </c>
      <c r="U172" s="203" t="s">
        <v>14</v>
      </c>
      <c r="V172" s="204">
        <v>5.7962525904766159E-2</v>
      </c>
      <c r="W172" s="204">
        <v>0</v>
      </c>
      <c r="X172" s="204">
        <v>0</v>
      </c>
      <c r="Y172" s="204">
        <v>0</v>
      </c>
      <c r="Z172" s="204">
        <v>8.004204406351656E-2</v>
      </c>
      <c r="AA172" s="204">
        <v>0</v>
      </c>
      <c r="AB172" s="204">
        <v>0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77"/>
        <v>0.13800456996828273</v>
      </c>
      <c r="AJ172" s="133" t="str">
        <f t="shared" si="78"/>
        <v/>
      </c>
      <c r="BA172" s="133"/>
      <c r="BR172" s="133"/>
      <c r="CG172" s="133"/>
    </row>
    <row r="173" spans="1:85" ht="15">
      <c r="A173" s="159" t="s">
        <v>136</v>
      </c>
      <c r="B173" s="148">
        <v>141.35926957639271</v>
      </c>
      <c r="C173" s="148">
        <v>0</v>
      </c>
      <c r="D173" s="148">
        <v>380.83371570177894</v>
      </c>
      <c r="E173" s="148">
        <v>0</v>
      </c>
      <c r="F173" s="315"/>
      <c r="G173" s="148">
        <v>0</v>
      </c>
      <c r="H173" s="160">
        <v>0</v>
      </c>
      <c r="I173" s="146">
        <f t="shared" si="75"/>
        <v>522.19298527817159</v>
      </c>
      <c r="J173" s="141"/>
      <c r="K173" s="161" t="s">
        <v>136</v>
      </c>
      <c r="L173" s="148">
        <v>141.35926957639271</v>
      </c>
      <c r="M173" s="148">
        <v>0</v>
      </c>
      <c r="N173" s="148">
        <v>380.83371570177894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76"/>
        <v>522.19298527817159</v>
      </c>
      <c r="U173" s="207" t="s">
        <v>136</v>
      </c>
      <c r="V173" s="199">
        <v>141.35926957639271</v>
      </c>
      <c r="W173" s="199">
        <v>0</v>
      </c>
      <c r="X173" s="199">
        <v>0</v>
      </c>
      <c r="Y173" s="199">
        <v>0</v>
      </c>
      <c r="Z173" s="199">
        <v>380.83371570177894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77"/>
        <v>522.19298527817159</v>
      </c>
      <c r="AJ173" s="133" t="str">
        <f t="shared" si="78"/>
        <v/>
      </c>
      <c r="BA173" s="133"/>
      <c r="BR173" s="133"/>
      <c r="CG173" s="133"/>
    </row>
    <row r="174" spans="1:85" ht="15">
      <c r="A174" s="151" t="s">
        <v>21</v>
      </c>
      <c r="B174" s="152">
        <v>4.1674785239870227</v>
      </c>
      <c r="C174" s="152">
        <v>3.6644012465369937</v>
      </c>
      <c r="D174" s="152">
        <v>358.22298832309042</v>
      </c>
      <c r="E174" s="152">
        <v>190.34656647454588</v>
      </c>
      <c r="F174" s="315"/>
      <c r="G174" s="152">
        <v>19.37914781285469</v>
      </c>
      <c r="H174" s="153">
        <v>0</v>
      </c>
      <c r="I174" s="154">
        <f t="shared" si="75"/>
        <v>575.78058238101505</v>
      </c>
      <c r="J174" s="141"/>
      <c r="K174" s="155" t="s">
        <v>21</v>
      </c>
      <c r="L174" s="156">
        <v>4.1674785239870227</v>
      </c>
      <c r="M174" s="156">
        <v>3.6644012465369937</v>
      </c>
      <c r="N174" s="156">
        <v>358.22298832309042</v>
      </c>
      <c r="O174" s="156">
        <v>190.34656647454588</v>
      </c>
      <c r="P174" s="156">
        <v>0</v>
      </c>
      <c r="Q174" s="156">
        <v>19.37914781285469</v>
      </c>
      <c r="R174" s="157">
        <v>0</v>
      </c>
      <c r="S174" s="158">
        <f t="shared" si="76"/>
        <v>575.78058238101505</v>
      </c>
      <c r="U174" s="203" t="s">
        <v>21</v>
      </c>
      <c r="V174" s="204">
        <v>3.9493410120535426</v>
      </c>
      <c r="W174" s="204">
        <v>9.348750511434864E-2</v>
      </c>
      <c r="X174" s="204">
        <v>19.37914781285469</v>
      </c>
      <c r="Y174" s="204">
        <v>3.6644012465369937</v>
      </c>
      <c r="Z174" s="204">
        <v>358.22298832309042</v>
      </c>
      <c r="AA174" s="204">
        <v>190.34656647454588</v>
      </c>
      <c r="AB174" s="204">
        <v>0</v>
      </c>
      <c r="AC174" s="205">
        <v>0.12465000681913153</v>
      </c>
      <c r="AD174" s="204">
        <v>0.12465000681913153</v>
      </c>
      <c r="AE174" s="204">
        <v>0</v>
      </c>
      <c r="AF174" s="204">
        <v>0</v>
      </c>
      <c r="AG174" s="204">
        <v>0</v>
      </c>
      <c r="AH174" s="204">
        <v>0</v>
      </c>
      <c r="AI174" s="206">
        <f t="shared" si="77"/>
        <v>575.78058238101505</v>
      </c>
      <c r="AJ174" s="133" t="str">
        <f t="shared" si="78"/>
        <v/>
      </c>
      <c r="BA174" s="133"/>
      <c r="BR174" s="133"/>
      <c r="CG174" s="133"/>
    </row>
    <row r="175" spans="1:85" ht="15">
      <c r="A175" s="159" t="s">
        <v>20</v>
      </c>
      <c r="B175" s="148">
        <v>4.3219362090116016E-5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75"/>
        <v>4.3219362090116016E-5</v>
      </c>
      <c r="J175" s="141"/>
      <c r="K175" s="161" t="s">
        <v>20</v>
      </c>
      <c r="L175" s="148">
        <v>4.3219362090116016E-5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76"/>
        <v>4.3219362090116016E-5</v>
      </c>
      <c r="U175" s="207" t="s">
        <v>20</v>
      </c>
      <c r="V175" s="199">
        <v>4.3219362090116016E-5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77"/>
        <v>4.3219362090116016E-5</v>
      </c>
      <c r="AJ175" s="133" t="str">
        <f t="shared" si="78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75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76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77"/>
        <v>0</v>
      </c>
      <c r="AJ176" s="133" t="str">
        <f t="shared" si="78"/>
        <v/>
      </c>
      <c r="BA176" s="133"/>
      <c r="BR176" s="133"/>
      <c r="CG176" s="133"/>
    </row>
    <row r="177" spans="1:85" ht="15">
      <c r="A177" s="159" t="s">
        <v>18</v>
      </c>
      <c r="B177" s="148">
        <v>0.20171011820296658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75"/>
        <v>0.20171011820296658</v>
      </c>
      <c r="J177" s="141"/>
      <c r="K177" s="161" t="s">
        <v>18</v>
      </c>
      <c r="L177" s="148">
        <v>0.20171011820296658</v>
      </c>
      <c r="M177" s="148">
        <v>0</v>
      </c>
      <c r="N177" s="148">
        <v>0</v>
      </c>
      <c r="O177" s="148">
        <v>0</v>
      </c>
      <c r="P177" s="148">
        <v>0.86170312600359111</v>
      </c>
      <c r="Q177" s="148">
        <v>0</v>
      </c>
      <c r="R177" s="149">
        <v>0</v>
      </c>
      <c r="S177" s="150">
        <f t="shared" si="76"/>
        <v>1.0634132442065578</v>
      </c>
      <c r="U177" s="207" t="s">
        <v>18</v>
      </c>
      <c r="V177" s="199">
        <v>0.20171011820296658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0.86170312600359111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77"/>
        <v>1.0634132442065578</v>
      </c>
      <c r="AJ177" s="133" t="str">
        <f t="shared" si="78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75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76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77"/>
        <v>0</v>
      </c>
      <c r="AJ178" s="133" t="str">
        <f t="shared" si="78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75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76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77"/>
        <v>0</v>
      </c>
      <c r="AJ179" s="133" t="str">
        <f t="shared" si="78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75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76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77"/>
        <v>0</v>
      </c>
      <c r="AJ180" s="133" t="str">
        <f t="shared" si="78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75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76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77"/>
        <v>0</v>
      </c>
      <c r="AJ181" s="133" t="str">
        <f t="shared" si="78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75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76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77"/>
        <v>0</v>
      </c>
      <c r="AJ182" s="133" t="str">
        <f t="shared" si="78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75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76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77"/>
        <v>0</v>
      </c>
      <c r="AJ183" s="133" t="str">
        <f t="shared" si="78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308.20258965792266</v>
      </c>
      <c r="C184" s="187">
        <f t="shared" ref="C184:I184" si="79">SUM(C163:C179)</f>
        <v>3.6644012465369937</v>
      </c>
      <c r="D184" s="187">
        <f t="shared" si="79"/>
        <v>749.01712878488956</v>
      </c>
      <c r="E184" s="187">
        <f t="shared" si="79"/>
        <v>191.3210327203382</v>
      </c>
      <c r="F184" s="187">
        <f t="shared" si="79"/>
        <v>0</v>
      </c>
      <c r="G184" s="187">
        <f t="shared" si="79"/>
        <v>19.37914781285469</v>
      </c>
      <c r="H184" s="189">
        <f t="shared" si="79"/>
        <v>0</v>
      </c>
      <c r="I184" s="146">
        <f t="shared" si="79"/>
        <v>1271.584300222542</v>
      </c>
      <c r="J184" s="141"/>
      <c r="K184" s="188" t="s">
        <v>22</v>
      </c>
      <c r="L184" s="187">
        <f>SUM(L163:L179)</f>
        <v>308.20258965792266</v>
      </c>
      <c r="M184" s="187">
        <f t="shared" ref="M184:S184" si="80">SUM(M163:M179)</f>
        <v>3.6644012465369937</v>
      </c>
      <c r="N184" s="187">
        <f t="shared" si="80"/>
        <v>749.01712878488956</v>
      </c>
      <c r="O184" s="187">
        <f t="shared" si="80"/>
        <v>191.3210327203382</v>
      </c>
      <c r="P184" s="187">
        <f t="shared" si="80"/>
        <v>15.168364869540818</v>
      </c>
      <c r="Q184" s="187">
        <f t="shared" si="80"/>
        <v>19.37914781285469</v>
      </c>
      <c r="R184" s="189">
        <f t="shared" si="80"/>
        <v>0</v>
      </c>
      <c r="S184" s="190">
        <f t="shared" si="80"/>
        <v>1286.7526650920829</v>
      </c>
      <c r="T184" s="133" t="str">
        <f>IF(ABS(S184-AI184)&gt;0.01,S184-AI184,"")</f>
        <v/>
      </c>
      <c r="U184" s="216" t="s">
        <v>59</v>
      </c>
      <c r="V184" s="217">
        <f>SUM(V163:V179)</f>
        <v>307.98445214598917</v>
      </c>
      <c r="W184" s="217">
        <f t="shared" ref="W184:AH184" si="81">SUM(W163:W179)</f>
        <v>9.348750511434864E-2</v>
      </c>
      <c r="X184" s="217">
        <f t="shared" si="81"/>
        <v>19.37914781285469</v>
      </c>
      <c r="Y184" s="217">
        <f t="shared" si="81"/>
        <v>3.6644012465369937</v>
      </c>
      <c r="Z184" s="217">
        <f t="shared" si="81"/>
        <v>749.01712878488956</v>
      </c>
      <c r="AA184" s="217">
        <f t="shared" si="81"/>
        <v>190.83379959744204</v>
      </c>
      <c r="AB184" s="217">
        <f t="shared" si="81"/>
        <v>15.168364869540818</v>
      </c>
      <c r="AC184" s="217">
        <f t="shared" si="81"/>
        <v>0.61188312971528602</v>
      </c>
      <c r="AD184" s="218">
        <f t="shared" si="81"/>
        <v>0.12465000681913153</v>
      </c>
      <c r="AE184" s="218">
        <f t="shared" si="81"/>
        <v>0</v>
      </c>
      <c r="AF184" s="218">
        <f t="shared" si="81"/>
        <v>0</v>
      </c>
      <c r="AG184" s="218">
        <f t="shared" si="81"/>
        <v>0</v>
      </c>
      <c r="AH184" s="218">
        <f t="shared" si="81"/>
        <v>0.4872331228961545</v>
      </c>
      <c r="AI184" s="219">
        <f>SUM(V184:AC184)</f>
        <v>1286.7526650920829</v>
      </c>
      <c r="AJ184" s="133" t="str">
        <f t="shared" si="78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0.24237684407080493</v>
      </c>
      <c r="C185" s="125">
        <f t="shared" ref="C185:H185" si="82">IF($I184=0,"-",C184/$I184)</f>
        <v>2.8817603723918905E-3</v>
      </c>
      <c r="D185" s="125">
        <f t="shared" si="82"/>
        <v>0.58904244779823323</v>
      </c>
      <c r="E185" s="125">
        <f t="shared" si="82"/>
        <v>0.15045878805428378</v>
      </c>
      <c r="F185" s="125">
        <f t="shared" si="82"/>
        <v>0</v>
      </c>
      <c r="G185" s="125">
        <f t="shared" si="82"/>
        <v>1.5240159704286309E-2</v>
      </c>
      <c r="H185" s="126">
        <f t="shared" si="82"/>
        <v>0</v>
      </c>
      <c r="I185" s="127">
        <f>SUM(B185:H185)</f>
        <v>1.0000000000000002</v>
      </c>
      <c r="J185" s="133"/>
      <c r="K185" s="49" t="s">
        <v>108</v>
      </c>
      <c r="L185" s="102">
        <f t="shared" ref="L185:R185" si="83">IF($S184=0,"-",L184/$S184)</f>
        <v>0.23951968239045146</v>
      </c>
      <c r="M185" s="102">
        <f t="shared" si="83"/>
        <v>2.8477899024011433E-3</v>
      </c>
      <c r="N185" s="102">
        <f t="shared" si="83"/>
        <v>0.58209875845198911</v>
      </c>
      <c r="O185" s="102">
        <f t="shared" si="83"/>
        <v>0.14868516530847584</v>
      </c>
      <c r="P185" s="102">
        <f t="shared" si="83"/>
        <v>1.1788096719003365E-2</v>
      </c>
      <c r="Q185" s="102">
        <f t="shared" si="83"/>
        <v>1.5060507227679125E-2</v>
      </c>
      <c r="R185" s="103">
        <f t="shared" si="83"/>
        <v>0</v>
      </c>
      <c r="S185" s="104">
        <f>SUM(L185:R185)</f>
        <v>1</v>
      </c>
      <c r="U185" s="77" t="s">
        <v>108</v>
      </c>
      <c r="V185" s="78">
        <f>+V184/$AI184</f>
        <v>0.23935015679485622</v>
      </c>
      <c r="W185" s="78">
        <f t="shared" ref="W185:AH185" si="84">+W184/$AI184</f>
        <v>7.265382668366843E-5</v>
      </c>
      <c r="X185" s="78">
        <f t="shared" si="84"/>
        <v>1.5060507227679125E-2</v>
      </c>
      <c r="Y185" s="78">
        <f t="shared" si="84"/>
        <v>2.8477899024011433E-3</v>
      </c>
      <c r="Z185" s="78">
        <f t="shared" si="84"/>
        <v>0.58209875845198911</v>
      </c>
      <c r="AA185" s="78">
        <f t="shared" si="84"/>
        <v>0.14830651202403808</v>
      </c>
      <c r="AB185" s="78">
        <f t="shared" si="84"/>
        <v>1.1788096719003365E-2</v>
      </c>
      <c r="AC185" s="78">
        <f t="shared" si="84"/>
        <v>4.7552505334931501E-4</v>
      </c>
      <c r="AD185" s="78">
        <f t="shared" si="84"/>
        <v>9.687176891155792E-5</v>
      </c>
      <c r="AE185" s="78">
        <f t="shared" si="84"/>
        <v>0</v>
      </c>
      <c r="AF185" s="78">
        <f t="shared" si="84"/>
        <v>0</v>
      </c>
      <c r="AG185" s="78">
        <f t="shared" si="84"/>
        <v>0</v>
      </c>
      <c r="AH185" s="78">
        <f t="shared" si="84"/>
        <v>3.786532844377571E-4</v>
      </c>
      <c r="AI185" s="79">
        <f>SUM(V185:AC185)</f>
        <v>1</v>
      </c>
      <c r="AJ185" s="26" t="str">
        <f t="shared" si="78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5.1888283793376502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5.1888283793376502</v>
      </c>
      <c r="J189" s="141"/>
      <c r="K189" s="195" t="s">
        <v>7</v>
      </c>
      <c r="L189" s="144">
        <v>5.1888283793376502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5.1888283793376502</v>
      </c>
      <c r="U189" s="198" t="s">
        <v>7</v>
      </c>
      <c r="V189" s="199">
        <v>5.1888283793376502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5.1888283793376502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232.29402722225342</v>
      </c>
      <c r="E190" s="152">
        <v>0</v>
      </c>
      <c r="F190" s="315"/>
      <c r="G190" s="152">
        <v>0</v>
      </c>
      <c r="H190" s="153">
        <v>0</v>
      </c>
      <c r="I190" s="154">
        <f t="shared" ref="I190:I209" si="85">SUM(B190:H190)</f>
        <v>232.29402722225342</v>
      </c>
      <c r="J190" s="141"/>
      <c r="K190" s="155" t="s">
        <v>8</v>
      </c>
      <c r="L190" s="156">
        <v>0</v>
      </c>
      <c r="M190" s="156">
        <v>0</v>
      </c>
      <c r="N190" s="156">
        <v>232.29402722225342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86">SUM(L190:R190)</f>
        <v>232.29402722225342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232.29402722225342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87">SUM(V190:AC190)</f>
        <v>232.29402722225342</v>
      </c>
      <c r="AJ190" s="133" t="str">
        <f t="shared" ref="AJ190:AJ211" si="8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2.7071674963938039</v>
      </c>
      <c r="E191" s="148">
        <v>0</v>
      </c>
      <c r="F191" s="315"/>
      <c r="G191" s="148">
        <v>0</v>
      </c>
      <c r="H191" s="160">
        <v>0</v>
      </c>
      <c r="I191" s="146">
        <f t="shared" si="85"/>
        <v>2.7071674963938039</v>
      </c>
      <c r="J191" s="141"/>
      <c r="K191" s="161" t="s">
        <v>9</v>
      </c>
      <c r="L191" s="148">
        <v>0</v>
      </c>
      <c r="M191" s="148">
        <v>0</v>
      </c>
      <c r="N191" s="148">
        <v>2.7071674963938039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86"/>
        <v>2.7071674963938039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2.7071674963938039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87"/>
        <v>2.7071674963938039</v>
      </c>
      <c r="AJ191" s="133" t="str">
        <f t="shared" si="8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179.8829234639</v>
      </c>
      <c r="E192" s="152">
        <v>0</v>
      </c>
      <c r="F192" s="315"/>
      <c r="G192" s="152">
        <v>0</v>
      </c>
      <c r="H192" s="153">
        <v>0</v>
      </c>
      <c r="I192" s="154">
        <f t="shared" si="85"/>
        <v>179.8829234639</v>
      </c>
      <c r="J192" s="141"/>
      <c r="K192" s="155" t="s">
        <v>52</v>
      </c>
      <c r="L192" s="156">
        <v>0</v>
      </c>
      <c r="M192" s="156">
        <v>0</v>
      </c>
      <c r="N192" s="156">
        <v>179.8829234639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86"/>
        <v>179.8829234639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179.8829234639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87"/>
        <v>179.8829234639</v>
      </c>
      <c r="AJ192" s="133" t="str">
        <f t="shared" si="88"/>
        <v/>
      </c>
      <c r="BA192" s="133"/>
      <c r="BR192" s="133"/>
      <c r="CG192" s="133"/>
    </row>
    <row r="193" spans="1:85" ht="15">
      <c r="A193" s="159" t="s">
        <v>13</v>
      </c>
      <c r="B193" s="148">
        <v>4.6968871990238448</v>
      </c>
      <c r="C193" s="148">
        <v>0</v>
      </c>
      <c r="D193" s="148">
        <v>212.90107962140993</v>
      </c>
      <c r="E193" s="148">
        <v>0</v>
      </c>
      <c r="F193" s="315"/>
      <c r="G193" s="148">
        <v>0</v>
      </c>
      <c r="H193" s="160">
        <v>0</v>
      </c>
      <c r="I193" s="146">
        <f t="shared" si="85"/>
        <v>217.59796682043378</v>
      </c>
      <c r="J193" s="141"/>
      <c r="K193" s="161" t="s">
        <v>13</v>
      </c>
      <c r="L193" s="148">
        <v>4.6968871990238448</v>
      </c>
      <c r="M193" s="148">
        <v>0</v>
      </c>
      <c r="N193" s="148">
        <v>212.90107962140993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86"/>
        <v>217.59796682043378</v>
      </c>
      <c r="U193" s="207" t="s">
        <v>13</v>
      </c>
      <c r="V193" s="199">
        <v>4.6968871990238448</v>
      </c>
      <c r="W193" s="199">
        <v>0</v>
      </c>
      <c r="X193" s="199">
        <v>0</v>
      </c>
      <c r="Y193" s="199">
        <v>0</v>
      </c>
      <c r="Z193" s="199">
        <v>212.90107962140993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87"/>
        <v>217.59796682043378</v>
      </c>
      <c r="AJ193" s="133" t="str">
        <f t="shared" si="88"/>
        <v/>
      </c>
      <c r="BA193" s="133"/>
      <c r="BR193" s="133"/>
      <c r="CG193" s="133"/>
    </row>
    <row r="194" spans="1:85" ht="15">
      <c r="A194" s="151" t="s">
        <v>12</v>
      </c>
      <c r="B194" s="152">
        <v>4.9533003593714149</v>
      </c>
      <c r="C194" s="152">
        <v>0.30151819246642353</v>
      </c>
      <c r="D194" s="152">
        <v>4.9730552376531358</v>
      </c>
      <c r="E194" s="152">
        <v>1.1614463945488271</v>
      </c>
      <c r="F194" s="315"/>
      <c r="G194" s="152">
        <v>0</v>
      </c>
      <c r="H194" s="153">
        <v>0</v>
      </c>
      <c r="I194" s="154">
        <f t="shared" si="85"/>
        <v>11.389320184039802</v>
      </c>
      <c r="J194" s="141"/>
      <c r="K194" s="155" t="s">
        <v>12</v>
      </c>
      <c r="L194" s="156">
        <v>4.9533003593714149</v>
      </c>
      <c r="M194" s="156">
        <v>0.30151819246642353</v>
      </c>
      <c r="N194" s="156">
        <v>4.9730552376531358</v>
      </c>
      <c r="O194" s="156">
        <v>1.1614463945488271</v>
      </c>
      <c r="P194" s="156">
        <v>0</v>
      </c>
      <c r="Q194" s="156">
        <v>0</v>
      </c>
      <c r="R194" s="157">
        <v>0</v>
      </c>
      <c r="S194" s="158">
        <f t="shared" si="86"/>
        <v>11.389320184039802</v>
      </c>
      <c r="U194" s="203" t="s">
        <v>53</v>
      </c>
      <c r="V194" s="204">
        <v>3.4531849340795686</v>
      </c>
      <c r="W194" s="204">
        <v>0</v>
      </c>
      <c r="X194" s="204">
        <v>0</v>
      </c>
      <c r="Y194" s="204">
        <v>0.30151819246642353</v>
      </c>
      <c r="Z194" s="204">
        <v>4.7979089131516011</v>
      </c>
      <c r="AA194" s="204">
        <v>0.79401827245364476</v>
      </c>
      <c r="AB194" s="204">
        <v>0</v>
      </c>
      <c r="AC194" s="205">
        <v>2.0426898718885638</v>
      </c>
      <c r="AD194" s="204">
        <v>1.5001154252918467</v>
      </c>
      <c r="AE194" s="204">
        <v>0</v>
      </c>
      <c r="AF194" s="204">
        <v>0</v>
      </c>
      <c r="AG194" s="204">
        <v>0.17514632450153447</v>
      </c>
      <c r="AH194" s="204">
        <v>0.3674281220951825</v>
      </c>
      <c r="AI194" s="206">
        <f t="shared" si="87"/>
        <v>11.389320184039802</v>
      </c>
      <c r="AJ194" s="133" t="str">
        <f t="shared" si="8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3.5942315303424657</v>
      </c>
      <c r="F195" s="315"/>
      <c r="G195" s="148">
        <v>0</v>
      </c>
      <c r="H195" s="160">
        <v>0</v>
      </c>
      <c r="I195" s="146">
        <f t="shared" si="85"/>
        <v>3.5942315303424657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3.5942315303424657</v>
      </c>
      <c r="P195" s="148">
        <v>546.11459772821058</v>
      </c>
      <c r="Q195" s="148">
        <v>0</v>
      </c>
      <c r="R195" s="149">
        <v>0</v>
      </c>
      <c r="S195" s="150">
        <f t="shared" si="86"/>
        <v>549.70882925855301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0.53913472955136987</v>
      </c>
      <c r="AB195" s="199">
        <v>546.11459772821058</v>
      </c>
      <c r="AC195" s="200">
        <v>3.0550968007910959</v>
      </c>
      <c r="AD195" s="199">
        <v>0</v>
      </c>
      <c r="AE195" s="199">
        <v>0</v>
      </c>
      <c r="AF195" s="199">
        <v>0</v>
      </c>
      <c r="AG195" s="199">
        <v>0</v>
      </c>
      <c r="AH195" s="199">
        <v>3.0550968007910959</v>
      </c>
      <c r="AI195" s="202">
        <f t="shared" si="87"/>
        <v>549.70882925855312</v>
      </c>
      <c r="AJ195" s="133" t="str">
        <f t="shared" si="8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8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0.78781968197866881</v>
      </c>
      <c r="Q196" s="156">
        <v>0</v>
      </c>
      <c r="R196" s="157">
        <v>0</v>
      </c>
      <c r="S196" s="158">
        <f t="shared" si="86"/>
        <v>0.78781968197866881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0.78781968197866881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87"/>
        <v>0.78781968197866881</v>
      </c>
      <c r="AJ196" s="133" t="str">
        <f t="shared" si="8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9.0671175555076852E-2</v>
      </c>
      <c r="E197" s="148">
        <v>0</v>
      </c>
      <c r="F197" s="315"/>
      <c r="G197" s="148">
        <v>0</v>
      </c>
      <c r="H197" s="160">
        <v>0</v>
      </c>
      <c r="I197" s="146">
        <f t="shared" si="85"/>
        <v>9.0671175555076852E-2</v>
      </c>
      <c r="J197" s="141"/>
      <c r="K197" s="161" t="s">
        <v>55</v>
      </c>
      <c r="L197" s="148">
        <v>0</v>
      </c>
      <c r="M197" s="148">
        <v>0</v>
      </c>
      <c r="N197" s="148">
        <v>9.0671175555076852E-2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86"/>
        <v>9.0671175555076852E-2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9.0671175555076852E-2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87"/>
        <v>9.0671175555076852E-2</v>
      </c>
      <c r="AJ197" s="133" t="str">
        <f t="shared" si="88"/>
        <v/>
      </c>
      <c r="BA197" s="133"/>
      <c r="BR197" s="133"/>
      <c r="CG197" s="133"/>
    </row>
    <row r="198" spans="1:85" ht="15">
      <c r="A198" s="151" t="s">
        <v>14</v>
      </c>
      <c r="B198" s="152">
        <v>22.558005795313047</v>
      </c>
      <c r="C198" s="152">
        <v>0</v>
      </c>
      <c r="D198" s="152">
        <v>4.182506937451925</v>
      </c>
      <c r="E198" s="152">
        <v>0.20352657853233397</v>
      </c>
      <c r="F198" s="315"/>
      <c r="G198" s="152">
        <v>0</v>
      </c>
      <c r="H198" s="153">
        <v>0</v>
      </c>
      <c r="I198" s="154">
        <f t="shared" si="85"/>
        <v>26.944039311297306</v>
      </c>
      <c r="J198" s="141"/>
      <c r="K198" s="155" t="s">
        <v>14</v>
      </c>
      <c r="L198" s="156">
        <v>22.558005795313047</v>
      </c>
      <c r="M198" s="156">
        <v>0</v>
      </c>
      <c r="N198" s="156">
        <v>4.182506937451925</v>
      </c>
      <c r="O198" s="156">
        <v>0.20352657853233397</v>
      </c>
      <c r="P198" s="156">
        <v>0</v>
      </c>
      <c r="Q198" s="156">
        <v>0</v>
      </c>
      <c r="R198" s="157">
        <v>0</v>
      </c>
      <c r="S198" s="158">
        <f t="shared" si="86"/>
        <v>26.944039311297306</v>
      </c>
      <c r="U198" s="203" t="s">
        <v>14</v>
      </c>
      <c r="V198" s="204">
        <v>22.558005795313047</v>
      </c>
      <c r="W198" s="204">
        <v>0</v>
      </c>
      <c r="X198" s="204">
        <v>0</v>
      </c>
      <c r="Y198" s="204">
        <v>0</v>
      </c>
      <c r="Z198" s="204">
        <v>4.182506937451925</v>
      </c>
      <c r="AA198" s="204">
        <v>3.501713726837212E-2</v>
      </c>
      <c r="AB198" s="204">
        <v>0</v>
      </c>
      <c r="AC198" s="205">
        <v>0.16850944126396183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0.16850944126396183</v>
      </c>
      <c r="AI198" s="206">
        <f t="shared" si="87"/>
        <v>26.944039311297306</v>
      </c>
      <c r="AJ198" s="133" t="str">
        <f t="shared" si="88"/>
        <v/>
      </c>
      <c r="BA198" s="133"/>
      <c r="BR198" s="133"/>
      <c r="CG198" s="133"/>
    </row>
    <row r="199" spans="1:85" ht="15">
      <c r="A199" s="159" t="s">
        <v>136</v>
      </c>
      <c r="B199" s="148">
        <v>174.82075471152726</v>
      </c>
      <c r="C199" s="148">
        <v>133.82624271683275</v>
      </c>
      <c r="D199" s="148">
        <v>3565.9207753650198</v>
      </c>
      <c r="E199" s="148">
        <v>0</v>
      </c>
      <c r="F199" s="315"/>
      <c r="G199" s="148">
        <v>0</v>
      </c>
      <c r="H199" s="160">
        <v>0</v>
      </c>
      <c r="I199" s="146">
        <f t="shared" si="85"/>
        <v>3874.5677727933798</v>
      </c>
      <c r="J199" s="141"/>
      <c r="K199" s="161" t="s">
        <v>136</v>
      </c>
      <c r="L199" s="148">
        <v>174.82075471152726</v>
      </c>
      <c r="M199" s="148">
        <v>133.82624271683275</v>
      </c>
      <c r="N199" s="148">
        <v>3565.9207753650198</v>
      </c>
      <c r="O199" s="148">
        <v>0</v>
      </c>
      <c r="P199" s="148">
        <v>0</v>
      </c>
      <c r="Q199" s="148">
        <v>0</v>
      </c>
      <c r="R199" s="149">
        <v>0</v>
      </c>
      <c r="S199" s="150">
        <f t="shared" si="86"/>
        <v>3874.5677727933798</v>
      </c>
      <c r="U199" s="207" t="s">
        <v>136</v>
      </c>
      <c r="V199" s="199">
        <v>172.710383366911</v>
      </c>
      <c r="W199" s="199">
        <v>0</v>
      </c>
      <c r="X199" s="199">
        <v>0</v>
      </c>
      <c r="Y199" s="199">
        <v>133.82624271683275</v>
      </c>
      <c r="Z199" s="199">
        <v>2874.8497519250468</v>
      </c>
      <c r="AA199" s="199">
        <v>0</v>
      </c>
      <c r="AB199" s="199">
        <v>0</v>
      </c>
      <c r="AC199" s="200">
        <v>693.1813947845892</v>
      </c>
      <c r="AD199" s="199">
        <v>2.1103713446162473</v>
      </c>
      <c r="AE199" s="199">
        <v>0</v>
      </c>
      <c r="AF199" s="199">
        <v>0</v>
      </c>
      <c r="AG199" s="199">
        <v>691.07102343997292</v>
      </c>
      <c r="AH199" s="199">
        <v>0</v>
      </c>
      <c r="AI199" s="202">
        <f t="shared" si="87"/>
        <v>3874.5677727933798</v>
      </c>
      <c r="AJ199" s="133" t="str">
        <f t="shared" si="88"/>
        <v/>
      </c>
      <c r="BA199" s="133"/>
      <c r="BR199" s="133"/>
      <c r="CG199" s="133"/>
    </row>
    <row r="200" spans="1:85" ht="15">
      <c r="A200" s="151" t="s">
        <v>21</v>
      </c>
      <c r="B200" s="152">
        <v>40.360816882778749</v>
      </c>
      <c r="C200" s="152">
        <v>22.014991026970229</v>
      </c>
      <c r="D200" s="152">
        <v>601.74308807051955</v>
      </c>
      <c r="E200" s="152">
        <v>1157.6216115015177</v>
      </c>
      <c r="F200" s="315"/>
      <c r="G200" s="152">
        <v>12.842078099065967</v>
      </c>
      <c r="H200" s="153">
        <v>0</v>
      </c>
      <c r="I200" s="154">
        <f t="shared" si="85"/>
        <v>1834.5825855808521</v>
      </c>
      <c r="J200" s="141"/>
      <c r="K200" s="155" t="s">
        <v>21</v>
      </c>
      <c r="L200" s="156">
        <v>40.360816882778749</v>
      </c>
      <c r="M200" s="156">
        <v>22.014991026970229</v>
      </c>
      <c r="N200" s="156">
        <v>601.74308807051955</v>
      </c>
      <c r="O200" s="156">
        <v>1157.6216115015177</v>
      </c>
      <c r="P200" s="156">
        <v>0</v>
      </c>
      <c r="Q200" s="156">
        <v>12.842078099065967</v>
      </c>
      <c r="R200" s="157">
        <v>0</v>
      </c>
      <c r="S200" s="158">
        <f t="shared" si="86"/>
        <v>1834.5825855808521</v>
      </c>
      <c r="U200" s="203" t="s">
        <v>21</v>
      </c>
      <c r="V200" s="204">
        <v>3.6691651711617048</v>
      </c>
      <c r="W200" s="204">
        <v>36.691651711617048</v>
      </c>
      <c r="X200" s="204">
        <v>12.842078099065967</v>
      </c>
      <c r="Y200" s="204">
        <v>22.014991026970229</v>
      </c>
      <c r="Z200" s="204">
        <v>601.74308807051955</v>
      </c>
      <c r="AA200" s="204">
        <v>1150.2832811591943</v>
      </c>
      <c r="AB200" s="204">
        <v>0</v>
      </c>
      <c r="AC200" s="205">
        <v>7.3383303423234096</v>
      </c>
      <c r="AD200" s="204">
        <v>0</v>
      </c>
      <c r="AE200" s="204">
        <v>5.5037477567425572</v>
      </c>
      <c r="AF200" s="204">
        <v>0</v>
      </c>
      <c r="AG200" s="204">
        <v>0</v>
      </c>
      <c r="AH200" s="204">
        <v>1.8345825855808524</v>
      </c>
      <c r="AI200" s="206">
        <f t="shared" si="87"/>
        <v>1834.5825855808521</v>
      </c>
      <c r="AJ200" s="133" t="str">
        <f t="shared" si="88"/>
        <v/>
      </c>
      <c r="BA200" s="133"/>
      <c r="BR200" s="133"/>
      <c r="CG200" s="133"/>
    </row>
    <row r="201" spans="1:85" ht="15">
      <c r="A201" s="159" t="s">
        <v>20</v>
      </c>
      <c r="B201" s="148">
        <v>3.7977129037894013</v>
      </c>
      <c r="C201" s="148">
        <v>0</v>
      </c>
      <c r="D201" s="148">
        <v>0.41380788624493037</v>
      </c>
      <c r="E201" s="148">
        <v>0</v>
      </c>
      <c r="F201" s="315"/>
      <c r="G201" s="148">
        <v>0</v>
      </c>
      <c r="H201" s="160">
        <v>0</v>
      </c>
      <c r="I201" s="146">
        <f t="shared" si="85"/>
        <v>4.2115207900343314</v>
      </c>
      <c r="J201" s="141"/>
      <c r="K201" s="161" t="s">
        <v>20</v>
      </c>
      <c r="L201" s="148">
        <v>3.7977129037894013</v>
      </c>
      <c r="M201" s="148">
        <v>0</v>
      </c>
      <c r="N201" s="148">
        <v>0.41380788624493037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86"/>
        <v>4.2115207900343314</v>
      </c>
      <c r="U201" s="207" t="s">
        <v>20</v>
      </c>
      <c r="V201" s="199">
        <v>3.7977129037894013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0.41380788624493037</v>
      </c>
      <c r="AD201" s="199">
        <v>0</v>
      </c>
      <c r="AE201" s="199">
        <v>0</v>
      </c>
      <c r="AF201" s="199">
        <v>0</v>
      </c>
      <c r="AG201" s="199">
        <v>0.41380788624493037</v>
      </c>
      <c r="AH201" s="199">
        <v>0</v>
      </c>
      <c r="AI201" s="202">
        <f t="shared" si="87"/>
        <v>4.2115207900343314</v>
      </c>
      <c r="AJ201" s="133" t="str">
        <f t="shared" si="88"/>
        <v/>
      </c>
      <c r="BA201" s="133"/>
      <c r="BR201" s="133"/>
      <c r="CG201" s="133"/>
    </row>
    <row r="202" spans="1:85" ht="15">
      <c r="A202" s="151" t="s">
        <v>56</v>
      </c>
      <c r="B202" s="152">
        <v>0</v>
      </c>
      <c r="C202" s="152">
        <v>0</v>
      </c>
      <c r="D202" s="152">
        <v>0</v>
      </c>
      <c r="E202" s="152">
        <v>0</v>
      </c>
      <c r="F202" s="315"/>
      <c r="G202" s="152">
        <v>0</v>
      </c>
      <c r="H202" s="153">
        <v>0</v>
      </c>
      <c r="I202" s="154">
        <f t="shared" si="85"/>
        <v>0</v>
      </c>
      <c r="J202" s="141"/>
      <c r="K202" s="155" t="s">
        <v>56</v>
      </c>
      <c r="L202" s="156">
        <v>0</v>
      </c>
      <c r="M202" s="156">
        <v>0</v>
      </c>
      <c r="N202" s="156">
        <v>0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86"/>
        <v>0</v>
      </c>
      <c r="U202" s="203" t="s">
        <v>56</v>
      </c>
      <c r="V202" s="204">
        <v>0</v>
      </c>
      <c r="W202" s="204">
        <v>0</v>
      </c>
      <c r="X202" s="204">
        <v>0</v>
      </c>
      <c r="Y202" s="204">
        <v>0</v>
      </c>
      <c r="Z202" s="204">
        <v>0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87"/>
        <v>0</v>
      </c>
      <c r="AJ202" s="133" t="str">
        <f t="shared" si="88"/>
        <v/>
      </c>
      <c r="BA202" s="133"/>
      <c r="BR202" s="133"/>
      <c r="CG202" s="133"/>
    </row>
    <row r="203" spans="1:85" ht="15">
      <c r="A203" s="159" t="s">
        <v>18</v>
      </c>
      <c r="B203" s="148">
        <v>40.096245810748428</v>
      </c>
      <c r="C203" s="148">
        <v>0</v>
      </c>
      <c r="D203" s="148">
        <v>533.28284675355349</v>
      </c>
      <c r="E203" s="148">
        <v>0</v>
      </c>
      <c r="F203" s="315"/>
      <c r="G203" s="148">
        <v>0</v>
      </c>
      <c r="H203" s="160">
        <v>0</v>
      </c>
      <c r="I203" s="146">
        <f t="shared" si="85"/>
        <v>573.37909256430191</v>
      </c>
      <c r="J203" s="141"/>
      <c r="K203" s="161" t="s">
        <v>18</v>
      </c>
      <c r="L203" s="148">
        <v>40.096245810748428</v>
      </c>
      <c r="M203" s="148">
        <v>0</v>
      </c>
      <c r="N203" s="148">
        <v>533.28284675355349</v>
      </c>
      <c r="O203" s="148">
        <v>0</v>
      </c>
      <c r="P203" s="148">
        <v>33.024389035149866</v>
      </c>
      <c r="Q203" s="148">
        <v>0</v>
      </c>
      <c r="R203" s="149">
        <v>0</v>
      </c>
      <c r="S203" s="150">
        <f t="shared" si="86"/>
        <v>606.40348159945177</v>
      </c>
      <c r="U203" s="207" t="s">
        <v>18</v>
      </c>
      <c r="V203" s="199">
        <v>40.096245810748428</v>
      </c>
      <c r="W203" s="199">
        <v>0</v>
      </c>
      <c r="X203" s="199">
        <v>0</v>
      </c>
      <c r="Y203" s="199">
        <v>0</v>
      </c>
      <c r="Z203" s="199">
        <v>533.28284675355349</v>
      </c>
      <c r="AA203" s="199">
        <v>0</v>
      </c>
      <c r="AB203" s="199">
        <v>33.024389035149866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87"/>
        <v>606.40348159945177</v>
      </c>
      <c r="AJ203" s="133" t="str">
        <f t="shared" si="8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1463.2216655851805</v>
      </c>
      <c r="E204" s="152">
        <v>0</v>
      </c>
      <c r="F204" s="315"/>
      <c r="G204" s="152">
        <v>0</v>
      </c>
      <c r="H204" s="153">
        <v>0</v>
      </c>
      <c r="I204" s="154">
        <f t="shared" si="85"/>
        <v>1463.2216655851805</v>
      </c>
      <c r="J204" s="141"/>
      <c r="K204" s="155" t="s">
        <v>17</v>
      </c>
      <c r="L204" s="156">
        <v>0</v>
      </c>
      <c r="M204" s="156">
        <v>0</v>
      </c>
      <c r="N204" s="156">
        <v>1463.2216655851805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86"/>
        <v>1463.2216655851805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1463.2216655851805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87"/>
        <v>1463.2216655851805</v>
      </c>
      <c r="AJ204" s="133" t="str">
        <f t="shared" si="8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8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8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87"/>
        <v>0</v>
      </c>
      <c r="AJ205" s="133" t="str">
        <f t="shared" si="8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8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8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87"/>
        <v>0</v>
      </c>
      <c r="AJ206" s="133" t="str">
        <f t="shared" si="8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8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8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87"/>
        <v>0</v>
      </c>
      <c r="AJ207" s="133" t="str">
        <f t="shared" si="8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8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8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87"/>
        <v>0</v>
      </c>
      <c r="AJ208" s="133" t="str">
        <f t="shared" si="8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8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8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87"/>
        <v>0</v>
      </c>
      <c r="AJ209" s="133" t="str">
        <f t="shared" si="8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296.4725520418898</v>
      </c>
      <c r="C210" s="187">
        <f t="shared" ref="C210:I210" si="89">SUM(C189:C205)</f>
        <v>156.14275193626941</v>
      </c>
      <c r="D210" s="187">
        <f t="shared" si="89"/>
        <v>6801.6136148151363</v>
      </c>
      <c r="E210" s="187">
        <f t="shared" si="89"/>
        <v>1162.5808160049414</v>
      </c>
      <c r="F210" s="187">
        <f t="shared" si="89"/>
        <v>0</v>
      </c>
      <c r="G210" s="187">
        <f t="shared" si="89"/>
        <v>12.842078099065967</v>
      </c>
      <c r="H210" s="189">
        <f t="shared" si="89"/>
        <v>0</v>
      </c>
      <c r="I210" s="146">
        <f t="shared" si="89"/>
        <v>8429.6518128973021</v>
      </c>
      <c r="J210" s="141"/>
      <c r="K210" s="188" t="s">
        <v>22</v>
      </c>
      <c r="L210" s="187">
        <f>SUM(L189:L205)</f>
        <v>296.4725520418898</v>
      </c>
      <c r="M210" s="187">
        <f t="shared" ref="M210:S210" si="90">SUM(M189:M205)</f>
        <v>156.14275193626941</v>
      </c>
      <c r="N210" s="187">
        <f t="shared" si="90"/>
        <v>6801.6136148151363</v>
      </c>
      <c r="O210" s="187">
        <f t="shared" si="90"/>
        <v>1162.5808160049414</v>
      </c>
      <c r="P210" s="187">
        <f t="shared" si="90"/>
        <v>579.92680644533914</v>
      </c>
      <c r="Q210" s="187">
        <f t="shared" si="90"/>
        <v>12.842078099065967</v>
      </c>
      <c r="R210" s="189">
        <f t="shared" si="90"/>
        <v>0</v>
      </c>
      <c r="S210" s="190">
        <f t="shared" si="90"/>
        <v>9009.5786193426411</v>
      </c>
      <c r="T210" s="133" t="str">
        <f>IF(ABS(S210-AI210)&gt;0.01,S210-AI210,"")</f>
        <v/>
      </c>
      <c r="U210" s="216" t="s">
        <v>59</v>
      </c>
      <c r="V210" s="217">
        <f>SUM(V189:V205)</f>
        <v>256.17041356036464</v>
      </c>
      <c r="W210" s="217">
        <f t="shared" ref="W210:AH210" si="91">SUM(W189:W205)</f>
        <v>36.691651711617048</v>
      </c>
      <c r="X210" s="217">
        <f t="shared" si="91"/>
        <v>12.842078099065967</v>
      </c>
      <c r="Y210" s="217">
        <f t="shared" si="91"/>
        <v>156.14275193626941</v>
      </c>
      <c r="Z210" s="217">
        <f t="shared" si="91"/>
        <v>6109.9536371644163</v>
      </c>
      <c r="AA210" s="217">
        <f t="shared" si="91"/>
        <v>1151.6514512984677</v>
      </c>
      <c r="AB210" s="217">
        <f t="shared" si="91"/>
        <v>579.92680644533914</v>
      </c>
      <c r="AC210" s="217">
        <f t="shared" si="91"/>
        <v>706.19982912710122</v>
      </c>
      <c r="AD210" s="218">
        <f t="shared" si="91"/>
        <v>3.610486769908094</v>
      </c>
      <c r="AE210" s="218">
        <f t="shared" si="91"/>
        <v>5.5037477567425572</v>
      </c>
      <c r="AF210" s="218">
        <f t="shared" si="91"/>
        <v>0</v>
      </c>
      <c r="AG210" s="218">
        <f t="shared" si="91"/>
        <v>691.65997765071938</v>
      </c>
      <c r="AH210" s="218">
        <f t="shared" si="91"/>
        <v>5.4256169497310927</v>
      </c>
      <c r="AI210" s="219">
        <f>SUM(V210:AC210)</f>
        <v>9009.5786193426411</v>
      </c>
      <c r="AJ210" s="133" t="str">
        <f t="shared" si="8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3.5170201405980858E-2</v>
      </c>
      <c r="C211" s="125">
        <f t="shared" ref="C211:H211" si="92">IF($I210=0,"-",C210/$I210)</f>
        <v>1.8523036941736098E-2</v>
      </c>
      <c r="D211" s="125">
        <f t="shared" si="92"/>
        <v>0.80686768158190358</v>
      </c>
      <c r="E211" s="125">
        <f t="shared" si="92"/>
        <v>0.13791563896224063</v>
      </c>
      <c r="F211" s="125">
        <f t="shared" si="92"/>
        <v>0</v>
      </c>
      <c r="G211" s="125">
        <f t="shared" si="92"/>
        <v>1.5234411081389728E-3</v>
      </c>
      <c r="H211" s="126">
        <f t="shared" si="92"/>
        <v>0</v>
      </c>
      <c r="I211" s="127">
        <f>SUM(B211:H211)</f>
        <v>1.0000000000000002</v>
      </c>
      <c r="J211" s="133"/>
      <c r="K211" s="49" t="s">
        <v>108</v>
      </c>
      <c r="L211" s="102">
        <f t="shared" ref="L211:R211" si="93">IF($S210=0,"-",L210/$S210)</f>
        <v>3.2906372713746419E-2</v>
      </c>
      <c r="M211" s="102">
        <f t="shared" si="93"/>
        <v>1.7330749697998853E-2</v>
      </c>
      <c r="N211" s="102">
        <f t="shared" si="93"/>
        <v>0.75493137938912813</v>
      </c>
      <c r="O211" s="102">
        <f t="shared" si="93"/>
        <v>0.12903831190384416</v>
      </c>
      <c r="P211" s="102">
        <f t="shared" si="93"/>
        <v>6.4367805748461501E-2</v>
      </c>
      <c r="Q211" s="102">
        <f t="shared" si="93"/>
        <v>1.4253805468210626E-3</v>
      </c>
      <c r="R211" s="103">
        <f t="shared" si="93"/>
        <v>0</v>
      </c>
      <c r="S211" s="104">
        <f>SUM(L211:R211)</f>
        <v>1</v>
      </c>
      <c r="U211" s="77" t="s">
        <v>108</v>
      </c>
      <c r="V211" s="78">
        <f>+V210/$AI210</f>
        <v>2.8433118171630474E-2</v>
      </c>
      <c r="W211" s="78">
        <f t="shared" ref="W211:AH211" si="94">+W210/$AI210</f>
        <v>4.0725158480601781E-3</v>
      </c>
      <c r="X211" s="78">
        <f t="shared" si="94"/>
        <v>1.4253805468210626E-3</v>
      </c>
      <c r="Y211" s="78">
        <f t="shared" si="94"/>
        <v>1.7330749697998853E-2</v>
      </c>
      <c r="Z211" s="78">
        <f t="shared" si="94"/>
        <v>0.67816197574956194</v>
      </c>
      <c r="AA211" s="78">
        <f t="shared" si="94"/>
        <v>0.12782522912070385</v>
      </c>
      <c r="AB211" s="78">
        <f t="shared" si="94"/>
        <v>6.4367805748461501E-2</v>
      </c>
      <c r="AC211" s="78">
        <f t="shared" si="94"/>
        <v>7.8383225116762129E-2</v>
      </c>
      <c r="AD211" s="78">
        <f t="shared" si="94"/>
        <v>4.0073869405576299E-4</v>
      </c>
      <c r="AE211" s="78">
        <f t="shared" si="94"/>
        <v>6.1087737720902672E-4</v>
      </c>
      <c r="AF211" s="78">
        <f t="shared" si="94"/>
        <v>0</v>
      </c>
      <c r="AG211" s="78">
        <f t="shared" si="94"/>
        <v>7.6769403639566053E-2</v>
      </c>
      <c r="AH211" s="78">
        <f t="shared" si="94"/>
        <v>6.0220540593128845E-4</v>
      </c>
      <c r="AI211" s="79">
        <f>SUM(V211:AC211)</f>
        <v>0.99999999999999989</v>
      </c>
      <c r="AJ211" s="26" t="str">
        <f t="shared" si="8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95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96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97">SUM(V216:AC216)</f>
        <v>0</v>
      </c>
      <c r="AJ216" s="133" t="str">
        <f t="shared" ref="AJ216:AJ237" si="98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95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96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97"/>
        <v>0</v>
      </c>
      <c r="AJ217" s="133" t="str">
        <f t="shared" si="98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95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96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97"/>
        <v>0</v>
      </c>
      <c r="AJ218" s="133" t="str">
        <f t="shared" si="98"/>
        <v/>
      </c>
      <c r="BA218" s="133"/>
      <c r="BR218" s="133"/>
      <c r="CG218" s="133"/>
    </row>
    <row r="219" spans="1:85" ht="15">
      <c r="A219" s="159" t="s">
        <v>13</v>
      </c>
      <c r="B219" s="148">
        <v>3.6917399318429043</v>
      </c>
      <c r="C219" s="148">
        <v>0</v>
      </c>
      <c r="D219" s="148">
        <v>0</v>
      </c>
      <c r="E219" s="148">
        <v>0</v>
      </c>
      <c r="F219" s="315"/>
      <c r="G219" s="148">
        <v>0</v>
      </c>
      <c r="H219" s="160">
        <v>0</v>
      </c>
      <c r="I219" s="146">
        <f t="shared" si="95"/>
        <v>3.6917399318429043</v>
      </c>
      <c r="J219" s="141"/>
      <c r="K219" s="161" t="s">
        <v>13</v>
      </c>
      <c r="L219" s="148">
        <v>3.6917399318429043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96"/>
        <v>3.6917399318429043</v>
      </c>
      <c r="U219" s="207" t="s">
        <v>13</v>
      </c>
      <c r="V219" s="199">
        <v>3.6917399318429043</v>
      </c>
      <c r="W219" s="199">
        <v>0</v>
      </c>
      <c r="X219" s="199">
        <v>0</v>
      </c>
      <c r="Y219" s="199">
        <v>0</v>
      </c>
      <c r="Z219" s="199">
        <v>0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97"/>
        <v>3.6917399318429043</v>
      </c>
      <c r="AJ219" s="133" t="str">
        <f t="shared" si="98"/>
        <v/>
      </c>
      <c r="BA219" s="133"/>
      <c r="BR219" s="133"/>
      <c r="CG219" s="133"/>
    </row>
    <row r="220" spans="1:85" ht="15">
      <c r="A220" s="151" t="s">
        <v>12</v>
      </c>
      <c r="B220" s="152">
        <v>3.8527501383322739E-3</v>
      </c>
      <c r="C220" s="152">
        <v>0</v>
      </c>
      <c r="D220" s="152">
        <v>0</v>
      </c>
      <c r="E220" s="152">
        <v>0</v>
      </c>
      <c r="F220" s="315"/>
      <c r="G220" s="152">
        <v>0</v>
      </c>
      <c r="H220" s="153">
        <v>0</v>
      </c>
      <c r="I220" s="154">
        <f t="shared" si="95"/>
        <v>3.8527501383322739E-3</v>
      </c>
      <c r="J220" s="141"/>
      <c r="K220" s="155" t="s">
        <v>12</v>
      </c>
      <c r="L220" s="156">
        <v>3.8527501383322739E-3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96"/>
        <v>3.8527501383322739E-3</v>
      </c>
      <c r="U220" s="203" t="s">
        <v>53</v>
      </c>
      <c r="V220" s="204">
        <v>3.8527501383322739E-3</v>
      </c>
      <c r="W220" s="204">
        <v>0</v>
      </c>
      <c r="X220" s="204">
        <v>0</v>
      </c>
      <c r="Y220" s="204">
        <v>0</v>
      </c>
      <c r="Z220" s="204">
        <v>0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97"/>
        <v>3.8527501383322739E-3</v>
      </c>
      <c r="AJ220" s="133" t="str">
        <f t="shared" si="98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1.0985133303043224E-2</v>
      </c>
      <c r="F221" s="315"/>
      <c r="G221" s="148">
        <v>0</v>
      </c>
      <c r="H221" s="160">
        <v>0</v>
      </c>
      <c r="I221" s="146">
        <f t="shared" si="95"/>
        <v>1.0985133303043224E-2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1.0985133303043224E-2</v>
      </c>
      <c r="P221" s="148">
        <v>16.383086263808934</v>
      </c>
      <c r="Q221" s="148">
        <v>0</v>
      </c>
      <c r="R221" s="149">
        <v>0</v>
      </c>
      <c r="S221" s="150">
        <f t="shared" si="96"/>
        <v>16.394071397111979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</v>
      </c>
      <c r="AB221" s="199">
        <v>16.383086263808934</v>
      </c>
      <c r="AC221" s="200">
        <v>1.0985133303043224E-2</v>
      </c>
      <c r="AD221" s="199">
        <v>0</v>
      </c>
      <c r="AE221" s="199">
        <v>0</v>
      </c>
      <c r="AF221" s="199">
        <v>0</v>
      </c>
      <c r="AG221" s="199">
        <v>0</v>
      </c>
      <c r="AH221" s="199">
        <v>1.0985133303043224E-2</v>
      </c>
      <c r="AI221" s="202">
        <f t="shared" si="97"/>
        <v>16.394071397111979</v>
      </c>
      <c r="AJ221" s="133" t="str">
        <f t="shared" si="98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4.049704813305774E-17</v>
      </c>
      <c r="F222" s="315"/>
      <c r="G222" s="152">
        <v>0</v>
      </c>
      <c r="H222" s="153">
        <v>0</v>
      </c>
      <c r="I222" s="154">
        <f t="shared" si="95"/>
        <v>4.049704813305774E-17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4.049704813305774E-17</v>
      </c>
      <c r="P222" s="156">
        <v>17.426843236497177</v>
      </c>
      <c r="Q222" s="156">
        <v>0</v>
      </c>
      <c r="R222" s="157">
        <v>0</v>
      </c>
      <c r="S222" s="158">
        <f t="shared" si="96"/>
        <v>17.426843236497177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0</v>
      </c>
      <c r="AB222" s="204">
        <v>17.426843236497177</v>
      </c>
      <c r="AC222" s="205">
        <v>4.049704813305774E-17</v>
      </c>
      <c r="AD222" s="204">
        <v>0</v>
      </c>
      <c r="AE222" s="204">
        <v>0</v>
      </c>
      <c r="AF222" s="204">
        <v>0</v>
      </c>
      <c r="AG222" s="204">
        <v>0</v>
      </c>
      <c r="AH222" s="204">
        <v>4.049704813305774E-17</v>
      </c>
      <c r="AI222" s="206">
        <f t="shared" si="97"/>
        <v>17.426843236497177</v>
      </c>
      <c r="AJ222" s="133" t="str">
        <f t="shared" si="98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95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96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97"/>
        <v>0</v>
      </c>
      <c r="AJ223" s="133" t="str">
        <f t="shared" si="98"/>
        <v/>
      </c>
      <c r="BA223" s="133"/>
      <c r="BR223" s="133"/>
      <c r="CG223" s="133"/>
    </row>
    <row r="224" spans="1:85" ht="15">
      <c r="A224" s="151" t="s">
        <v>14</v>
      </c>
      <c r="B224" s="152">
        <v>0</v>
      </c>
      <c r="C224" s="152">
        <v>0</v>
      </c>
      <c r="D224" s="152">
        <v>0</v>
      </c>
      <c r="E224" s="152">
        <v>0.99502135518979118</v>
      </c>
      <c r="F224" s="315"/>
      <c r="G224" s="152">
        <v>0</v>
      </c>
      <c r="H224" s="153">
        <v>0</v>
      </c>
      <c r="I224" s="154">
        <f t="shared" si="95"/>
        <v>0.99502135518979118</v>
      </c>
      <c r="J224" s="141"/>
      <c r="K224" s="155" t="s">
        <v>14</v>
      </c>
      <c r="L224" s="156">
        <v>0</v>
      </c>
      <c r="M224" s="156">
        <v>0</v>
      </c>
      <c r="N224" s="156">
        <v>0</v>
      </c>
      <c r="O224" s="156">
        <v>0.99502135518979118</v>
      </c>
      <c r="P224" s="156">
        <v>0</v>
      </c>
      <c r="Q224" s="156">
        <v>0</v>
      </c>
      <c r="R224" s="157">
        <v>0</v>
      </c>
      <c r="S224" s="158">
        <f t="shared" si="96"/>
        <v>0.99502135518979118</v>
      </c>
      <c r="U224" s="203" t="s">
        <v>14</v>
      </c>
      <c r="V224" s="204">
        <v>0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0.99502135518979118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0.99502135518979118</v>
      </c>
      <c r="AI224" s="206">
        <f t="shared" si="97"/>
        <v>0.99502135518979118</v>
      </c>
      <c r="AJ224" s="133" t="str">
        <f t="shared" si="98"/>
        <v/>
      </c>
      <c r="BA224" s="133"/>
      <c r="BR224" s="133"/>
      <c r="CG224" s="133"/>
    </row>
    <row r="225" spans="1:85" ht="15">
      <c r="A225" s="159" t="s">
        <v>136</v>
      </c>
      <c r="B225" s="148">
        <v>419.15782772925576</v>
      </c>
      <c r="C225" s="148">
        <v>0</v>
      </c>
      <c r="D225" s="148">
        <v>5.9259999577135574</v>
      </c>
      <c r="E225" s="148">
        <v>13.809925795473349</v>
      </c>
      <c r="F225" s="315"/>
      <c r="G225" s="148">
        <v>0</v>
      </c>
      <c r="H225" s="160">
        <v>0</v>
      </c>
      <c r="I225" s="146">
        <f t="shared" si="95"/>
        <v>438.89375348244266</v>
      </c>
      <c r="J225" s="141"/>
      <c r="K225" s="161" t="s">
        <v>136</v>
      </c>
      <c r="L225" s="148">
        <v>419.15782772925576</v>
      </c>
      <c r="M225" s="148">
        <v>0</v>
      </c>
      <c r="N225" s="148">
        <v>5.9259999577135574</v>
      </c>
      <c r="O225" s="148">
        <v>13.809925795473349</v>
      </c>
      <c r="P225" s="148">
        <v>0</v>
      </c>
      <c r="Q225" s="148">
        <v>0</v>
      </c>
      <c r="R225" s="149">
        <v>0</v>
      </c>
      <c r="S225" s="150">
        <f t="shared" si="96"/>
        <v>438.89375348244266</v>
      </c>
      <c r="U225" s="207" t="s">
        <v>136</v>
      </c>
      <c r="V225" s="199">
        <v>416.42451820945189</v>
      </c>
      <c r="W225" s="199">
        <v>0</v>
      </c>
      <c r="X225" s="199">
        <v>0</v>
      </c>
      <c r="Y225" s="199">
        <v>0</v>
      </c>
      <c r="Z225" s="199">
        <v>5.9259999577135574</v>
      </c>
      <c r="AA225" s="199">
        <v>0</v>
      </c>
      <c r="AB225" s="199">
        <v>0</v>
      </c>
      <c r="AC225" s="200">
        <v>16.543235315277208</v>
      </c>
      <c r="AD225" s="199">
        <v>2.7333095198038619</v>
      </c>
      <c r="AE225" s="199">
        <v>0</v>
      </c>
      <c r="AF225" s="199">
        <v>0</v>
      </c>
      <c r="AG225" s="199">
        <v>0</v>
      </c>
      <c r="AH225" s="199">
        <v>13.809925795473349</v>
      </c>
      <c r="AI225" s="202">
        <f t="shared" si="97"/>
        <v>438.89375348244266</v>
      </c>
      <c r="AJ225" s="133" t="str">
        <f t="shared" si="98"/>
        <v/>
      </c>
      <c r="BA225" s="133"/>
      <c r="BR225" s="133"/>
      <c r="CG225" s="133"/>
    </row>
    <row r="226" spans="1:85" ht="15">
      <c r="A226" s="151" t="s">
        <v>21</v>
      </c>
      <c r="B226" s="152">
        <v>23.975284050272947</v>
      </c>
      <c r="C226" s="152">
        <v>0</v>
      </c>
      <c r="D226" s="152">
        <v>74.576000645702365</v>
      </c>
      <c r="E226" s="152">
        <v>291.6192887152917</v>
      </c>
      <c r="F226" s="315"/>
      <c r="G226" s="152">
        <v>57.258147297602676</v>
      </c>
      <c r="H226" s="153">
        <v>0</v>
      </c>
      <c r="I226" s="154">
        <f t="shared" si="95"/>
        <v>447.42872070886972</v>
      </c>
      <c r="J226" s="141"/>
      <c r="K226" s="155" t="s">
        <v>21</v>
      </c>
      <c r="L226" s="156">
        <v>23.975284050272947</v>
      </c>
      <c r="M226" s="156">
        <v>0</v>
      </c>
      <c r="N226" s="156">
        <v>74.576000645702365</v>
      </c>
      <c r="O226" s="156">
        <v>291.6192887152917</v>
      </c>
      <c r="P226" s="156">
        <v>0</v>
      </c>
      <c r="Q226" s="156">
        <v>57.258147297602676</v>
      </c>
      <c r="R226" s="157">
        <v>0</v>
      </c>
      <c r="S226" s="158">
        <f t="shared" si="96"/>
        <v>447.42872070886972</v>
      </c>
      <c r="U226" s="203" t="s">
        <v>21</v>
      </c>
      <c r="V226" s="204">
        <v>6.6099067223049559</v>
      </c>
      <c r="W226" s="204">
        <v>17.365377327967991</v>
      </c>
      <c r="X226" s="204">
        <v>57.258147297602676</v>
      </c>
      <c r="Y226" s="204">
        <v>0</v>
      </c>
      <c r="Z226" s="204">
        <v>74.576000645702365</v>
      </c>
      <c r="AA226" s="204">
        <v>283.81589127129223</v>
      </c>
      <c r="AB226" s="204">
        <v>0</v>
      </c>
      <c r="AC226" s="205">
        <v>7.8033974439994456</v>
      </c>
      <c r="AD226" s="204">
        <v>0</v>
      </c>
      <c r="AE226" s="204">
        <v>3.202734531451803</v>
      </c>
      <c r="AF226" s="204">
        <v>0</v>
      </c>
      <c r="AG226" s="204">
        <v>0</v>
      </c>
      <c r="AH226" s="204">
        <v>4.6006629125476426</v>
      </c>
      <c r="AI226" s="206">
        <f t="shared" si="97"/>
        <v>447.42872070886966</v>
      </c>
      <c r="AJ226" s="133" t="str">
        <f t="shared" si="98"/>
        <v/>
      </c>
      <c r="BA226" s="133"/>
      <c r="BR226" s="133"/>
      <c r="CG226" s="133"/>
    </row>
    <row r="227" spans="1:85" ht="15">
      <c r="A227" s="159" t="s">
        <v>20</v>
      </c>
      <c r="B227" s="148">
        <v>341.18734392482332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95"/>
        <v>341.18734392482332</v>
      </c>
      <c r="J227" s="141"/>
      <c r="K227" s="161" t="s">
        <v>20</v>
      </c>
      <c r="L227" s="148">
        <v>341.18734392482332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96"/>
        <v>341.18734392482332</v>
      </c>
      <c r="U227" s="207" t="s">
        <v>20</v>
      </c>
      <c r="V227" s="199">
        <v>333.14781345204636</v>
      </c>
      <c r="W227" s="199">
        <v>8.039530472776951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97"/>
        <v>341.18734392482332</v>
      </c>
      <c r="AJ227" s="133" t="str">
        <f t="shared" si="98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95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96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97"/>
        <v>0</v>
      </c>
      <c r="AJ228" s="133" t="str">
        <f t="shared" si="98"/>
        <v/>
      </c>
      <c r="BA228" s="133"/>
      <c r="BR228" s="133"/>
      <c r="CG228" s="133"/>
    </row>
    <row r="229" spans="1:85" ht="15">
      <c r="A229" s="159" t="s">
        <v>18</v>
      </c>
      <c r="B229" s="148">
        <v>0.14444709219359117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95"/>
        <v>0.14444709219359117</v>
      </c>
      <c r="J229" s="141"/>
      <c r="K229" s="161" t="s">
        <v>18</v>
      </c>
      <c r="L229" s="148">
        <v>0.14444709219359117</v>
      </c>
      <c r="M229" s="148">
        <v>0</v>
      </c>
      <c r="N229" s="148">
        <v>0</v>
      </c>
      <c r="O229" s="148">
        <v>0</v>
      </c>
      <c r="P229" s="148">
        <v>0.99108911359940077</v>
      </c>
      <c r="Q229" s="148">
        <v>0</v>
      </c>
      <c r="R229" s="149">
        <v>0</v>
      </c>
      <c r="S229" s="150">
        <f t="shared" si="96"/>
        <v>1.1355362057929919</v>
      </c>
      <c r="U229" s="207" t="s">
        <v>18</v>
      </c>
      <c r="V229" s="199">
        <v>0.14444709219359117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0.99108911359940077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97"/>
        <v>1.1355362057929919</v>
      </c>
      <c r="AJ229" s="133" t="str">
        <f t="shared" si="98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95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96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97"/>
        <v>0</v>
      </c>
      <c r="AJ230" s="133" t="str">
        <f t="shared" si="98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95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96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97"/>
        <v>0</v>
      </c>
      <c r="AJ231" s="133" t="str">
        <f t="shared" si="98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95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96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97"/>
        <v>0</v>
      </c>
      <c r="AJ232" s="133" t="str">
        <f t="shared" si="98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95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96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97"/>
        <v>0</v>
      </c>
      <c r="AJ233" s="133" t="str">
        <f t="shared" si="98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95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96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97"/>
        <v>0</v>
      </c>
      <c r="AJ234" s="133" t="str">
        <f t="shared" si="98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95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96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97"/>
        <v>0</v>
      </c>
      <c r="AJ235" s="133" t="str">
        <f t="shared" si="98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788.16049547852685</v>
      </c>
      <c r="C236" s="187">
        <f t="shared" ref="C236:I236" si="99">SUM(C215:C231)</f>
        <v>0</v>
      </c>
      <c r="D236" s="187">
        <f t="shared" si="99"/>
        <v>80.502000603415922</v>
      </c>
      <c r="E236" s="187">
        <f t="shared" si="99"/>
        <v>306.43522099925787</v>
      </c>
      <c r="F236" s="187">
        <f t="shared" si="99"/>
        <v>0</v>
      </c>
      <c r="G236" s="187">
        <f t="shared" si="99"/>
        <v>57.258147297602676</v>
      </c>
      <c r="H236" s="189">
        <f t="shared" si="99"/>
        <v>0</v>
      </c>
      <c r="I236" s="146">
        <f t="shared" si="99"/>
        <v>1232.3558643788033</v>
      </c>
      <c r="J236" s="141"/>
      <c r="K236" s="188" t="s">
        <v>22</v>
      </c>
      <c r="L236" s="187">
        <f>SUM(L215:L231)</f>
        <v>788.16049547852685</v>
      </c>
      <c r="M236" s="187">
        <f t="shared" ref="M236:S236" si="100">SUM(M215:M231)</f>
        <v>0</v>
      </c>
      <c r="N236" s="187">
        <f t="shared" si="100"/>
        <v>80.502000603415922</v>
      </c>
      <c r="O236" s="187">
        <f t="shared" si="100"/>
        <v>306.43522099925787</v>
      </c>
      <c r="P236" s="187">
        <f t="shared" si="100"/>
        <v>34.801018613905512</v>
      </c>
      <c r="Q236" s="187">
        <f t="shared" si="100"/>
        <v>57.258147297602676</v>
      </c>
      <c r="R236" s="189">
        <f t="shared" si="100"/>
        <v>0</v>
      </c>
      <c r="S236" s="190">
        <f t="shared" si="100"/>
        <v>1267.1568829927089</v>
      </c>
      <c r="T236" s="133" t="str">
        <f>IF(ABS(S236-AI236)&gt;0.01,S236-AI236,"")</f>
        <v/>
      </c>
      <c r="U236" s="216" t="s">
        <v>59</v>
      </c>
      <c r="V236" s="217">
        <f>SUM(V215:V231)</f>
        <v>760.02227815797801</v>
      </c>
      <c r="W236" s="217">
        <f t="shared" ref="W236:AH236" si="101">SUM(W215:W231)</f>
        <v>25.404907800744944</v>
      </c>
      <c r="X236" s="217">
        <f t="shared" si="101"/>
        <v>57.258147297602676</v>
      </c>
      <c r="Y236" s="217">
        <f t="shared" si="101"/>
        <v>0</v>
      </c>
      <c r="Z236" s="217">
        <f t="shared" si="101"/>
        <v>80.502000603415922</v>
      </c>
      <c r="AA236" s="217">
        <f t="shared" si="101"/>
        <v>283.81589127129223</v>
      </c>
      <c r="AB236" s="217">
        <f t="shared" si="101"/>
        <v>34.801018613905512</v>
      </c>
      <c r="AC236" s="217">
        <f t="shared" si="101"/>
        <v>25.352639247769488</v>
      </c>
      <c r="AD236" s="218">
        <f t="shared" si="101"/>
        <v>2.7333095198038619</v>
      </c>
      <c r="AE236" s="218">
        <f t="shared" si="101"/>
        <v>3.202734531451803</v>
      </c>
      <c r="AF236" s="218">
        <f t="shared" si="101"/>
        <v>0</v>
      </c>
      <c r="AG236" s="218">
        <f t="shared" si="101"/>
        <v>0</v>
      </c>
      <c r="AH236" s="218">
        <f t="shared" si="101"/>
        <v>19.416595196513825</v>
      </c>
      <c r="AI236" s="219">
        <f>SUM(V236:AC236)</f>
        <v>1267.1568829927089</v>
      </c>
      <c r="AJ236" s="133" t="str">
        <f t="shared" si="98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0.6395559255733464</v>
      </c>
      <c r="C237" s="125">
        <f t="shared" ref="C237:H237" si="102">IF($I236=0,"-",C236/$I236)</f>
        <v>0</v>
      </c>
      <c r="D237" s="125">
        <f t="shared" si="102"/>
        <v>6.5323664154424074E-2</v>
      </c>
      <c r="E237" s="125">
        <f t="shared" si="102"/>
        <v>0.24865806205557633</v>
      </c>
      <c r="F237" s="125">
        <f t="shared" si="102"/>
        <v>0</v>
      </c>
      <c r="G237" s="125">
        <f t="shared" si="102"/>
        <v>4.6462348216653258E-2</v>
      </c>
      <c r="H237" s="126">
        <f t="shared" si="102"/>
        <v>0</v>
      </c>
      <c r="I237" s="127">
        <f>SUM(B237:H237)</f>
        <v>1</v>
      </c>
      <c r="J237" s="133"/>
      <c r="K237" s="49" t="s">
        <v>108</v>
      </c>
      <c r="L237" s="102">
        <f t="shared" ref="L237:R237" si="103">IF($S236=0,"-",L236/$S236)</f>
        <v>0.62199125148346912</v>
      </c>
      <c r="M237" s="102">
        <f t="shared" si="103"/>
        <v>0</v>
      </c>
      <c r="N237" s="102">
        <f t="shared" si="103"/>
        <v>6.3529624219291814E-2</v>
      </c>
      <c r="O237" s="102">
        <f t="shared" si="103"/>
        <v>0.24182895197280876</v>
      </c>
      <c r="P237" s="102">
        <f t="shared" si="103"/>
        <v>2.746385951178687E-2</v>
      </c>
      <c r="Q237" s="102">
        <f t="shared" si="103"/>
        <v>4.5186312812643369E-2</v>
      </c>
      <c r="R237" s="103">
        <f t="shared" si="103"/>
        <v>0</v>
      </c>
      <c r="S237" s="104">
        <f>SUM(L237:R237)</f>
        <v>0.99999999999999989</v>
      </c>
      <c r="U237" s="77" t="s">
        <v>108</v>
      </c>
      <c r="V237" s="78">
        <f>+V236/$AI236</f>
        <v>0.59978546331453031</v>
      </c>
      <c r="W237" s="78">
        <f t="shared" ref="W237:AH237" si="104">+W236/$AI236</f>
        <v>2.0048747034972402E-2</v>
      </c>
      <c r="X237" s="78">
        <f t="shared" si="104"/>
        <v>4.5186312812643369E-2</v>
      </c>
      <c r="Y237" s="78">
        <f t="shared" si="104"/>
        <v>0</v>
      </c>
      <c r="Z237" s="78">
        <f t="shared" si="104"/>
        <v>6.3529624219291814E-2</v>
      </c>
      <c r="AA237" s="78">
        <f t="shared" si="104"/>
        <v>0.2239784947551165</v>
      </c>
      <c r="AB237" s="78">
        <f t="shared" si="104"/>
        <v>2.746385951178687E-2</v>
      </c>
      <c r="AC237" s="78">
        <f t="shared" si="104"/>
        <v>2.0007498351658611E-2</v>
      </c>
      <c r="AD237" s="78">
        <f t="shared" si="104"/>
        <v>2.1570411339663529E-3</v>
      </c>
      <c r="AE237" s="78">
        <f t="shared" si="104"/>
        <v>2.5274964563880534E-3</v>
      </c>
      <c r="AF237" s="78">
        <f t="shared" si="104"/>
        <v>0</v>
      </c>
      <c r="AG237" s="78">
        <f t="shared" si="104"/>
        <v>0</v>
      </c>
      <c r="AH237" s="78">
        <f t="shared" si="104"/>
        <v>1.5322960761304207E-2</v>
      </c>
      <c r="AI237" s="79">
        <f>SUM(V237:AC237)</f>
        <v>0.99999999999999989</v>
      </c>
      <c r="AJ237" s="26" t="str">
        <f t="shared" si="98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8.4267330727842325E-4</v>
      </c>
      <c r="E242" s="152">
        <v>0</v>
      </c>
      <c r="F242" s="315"/>
      <c r="G242" s="152">
        <v>0</v>
      </c>
      <c r="H242" s="153">
        <v>0</v>
      </c>
      <c r="I242" s="154">
        <f t="shared" ref="I242:I261" si="105">SUM(B242:H242)</f>
        <v>8.4267330727842325E-4</v>
      </c>
      <c r="J242" s="141"/>
      <c r="K242" s="155" t="s">
        <v>8</v>
      </c>
      <c r="L242" s="156">
        <v>0</v>
      </c>
      <c r="M242" s="156">
        <v>0</v>
      </c>
      <c r="N242" s="156">
        <v>8.4267330727842325E-4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06">SUM(L242:R242)</f>
        <v>8.4267330727842325E-4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8.4267330727842325E-4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07">SUM(V242:AC242)</f>
        <v>8.4267330727842325E-4</v>
      </c>
      <c r="AJ242" s="133" t="str">
        <f t="shared" ref="AJ242:AJ263" si="108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</v>
      </c>
      <c r="E243" s="148">
        <v>0</v>
      </c>
      <c r="F243" s="315"/>
      <c r="G243" s="148">
        <v>0</v>
      </c>
      <c r="H243" s="160">
        <v>0</v>
      </c>
      <c r="I243" s="146">
        <f t="shared" si="105"/>
        <v>0</v>
      </c>
      <c r="J243" s="141"/>
      <c r="K243" s="161" t="s">
        <v>9</v>
      </c>
      <c r="L243" s="148">
        <v>0</v>
      </c>
      <c r="M243" s="148">
        <v>0</v>
      </c>
      <c r="N243" s="148">
        <v>0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06"/>
        <v>0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07"/>
        <v>0</v>
      </c>
      <c r="AJ243" s="133" t="str">
        <f t="shared" si="108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05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06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07"/>
        <v>0</v>
      </c>
      <c r="AJ244" s="133" t="str">
        <f t="shared" si="108"/>
        <v/>
      </c>
      <c r="BA244" s="133"/>
      <c r="BR244" s="133"/>
      <c r="CG244" s="133"/>
    </row>
    <row r="245" spans="1:85" ht="15">
      <c r="A245" s="159" t="s">
        <v>13</v>
      </c>
      <c r="B245" s="148">
        <v>111.23458857309564</v>
      </c>
      <c r="C245" s="148">
        <v>0</v>
      </c>
      <c r="D245" s="148">
        <v>17.468729703809991</v>
      </c>
      <c r="E245" s="148">
        <v>0</v>
      </c>
      <c r="F245" s="315"/>
      <c r="G245" s="148">
        <v>0</v>
      </c>
      <c r="H245" s="160">
        <v>0</v>
      </c>
      <c r="I245" s="146">
        <f t="shared" si="105"/>
        <v>128.70331827690563</v>
      </c>
      <c r="J245" s="141"/>
      <c r="K245" s="161" t="s">
        <v>13</v>
      </c>
      <c r="L245" s="148">
        <v>111.23458857309564</v>
      </c>
      <c r="M245" s="148">
        <v>0</v>
      </c>
      <c r="N245" s="148">
        <v>17.468729703809991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06"/>
        <v>128.70331827690563</v>
      </c>
      <c r="U245" s="207" t="s">
        <v>13</v>
      </c>
      <c r="V245" s="199">
        <v>111.23458857309564</v>
      </c>
      <c r="W245" s="199">
        <v>0</v>
      </c>
      <c r="X245" s="199">
        <v>0</v>
      </c>
      <c r="Y245" s="199">
        <v>0</v>
      </c>
      <c r="Z245" s="199">
        <v>17.468729703809991</v>
      </c>
      <c r="AA245" s="199">
        <v>0</v>
      </c>
      <c r="AB245" s="199">
        <v>0</v>
      </c>
      <c r="AC245" s="200">
        <v>0</v>
      </c>
      <c r="AD245" s="201">
        <v>0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07"/>
        <v>128.70331827690563</v>
      </c>
      <c r="AJ245" s="133" t="str">
        <f t="shared" si="108"/>
        <v/>
      </c>
      <c r="BA245" s="133"/>
      <c r="BR245" s="133"/>
      <c r="CG245" s="133"/>
    </row>
    <row r="246" spans="1:85" ht="15">
      <c r="A246" s="151" t="s">
        <v>12</v>
      </c>
      <c r="B246" s="152">
        <v>1.6464396532760333</v>
      </c>
      <c r="C246" s="152">
        <v>2.0658823408533623E-2</v>
      </c>
      <c r="D246" s="152">
        <v>0.41040101323809897</v>
      </c>
      <c r="E246" s="152">
        <v>1.5492132936025482E-2</v>
      </c>
      <c r="F246" s="315"/>
      <c r="G246" s="152">
        <v>0</v>
      </c>
      <c r="H246" s="153">
        <v>0</v>
      </c>
      <c r="I246" s="154">
        <f t="shared" si="105"/>
        <v>2.0929916228586913</v>
      </c>
      <c r="J246" s="141"/>
      <c r="K246" s="155" t="s">
        <v>12</v>
      </c>
      <c r="L246" s="156">
        <v>1.6464396532760333</v>
      </c>
      <c r="M246" s="156">
        <v>2.0658823408533623E-2</v>
      </c>
      <c r="N246" s="156">
        <v>0.41040101323809897</v>
      </c>
      <c r="O246" s="156">
        <v>1.5492132936025482E-2</v>
      </c>
      <c r="P246" s="156">
        <v>0</v>
      </c>
      <c r="Q246" s="156">
        <v>0</v>
      </c>
      <c r="R246" s="157">
        <v>0</v>
      </c>
      <c r="S246" s="158">
        <f t="shared" si="106"/>
        <v>2.0929916228586913</v>
      </c>
      <c r="U246" s="203" t="s">
        <v>53</v>
      </c>
      <c r="V246" s="204">
        <v>1.6149014957482135</v>
      </c>
      <c r="W246" s="204">
        <v>0</v>
      </c>
      <c r="X246" s="204">
        <v>0</v>
      </c>
      <c r="Y246" s="204">
        <v>2.0658823408533623E-2</v>
      </c>
      <c r="Z246" s="204">
        <v>0.41040101323809897</v>
      </c>
      <c r="AA246" s="204">
        <v>1.3278971088021839E-2</v>
      </c>
      <c r="AB246" s="204">
        <v>0</v>
      </c>
      <c r="AC246" s="205">
        <v>3.3751319375823291E-2</v>
      </c>
      <c r="AD246" s="204">
        <v>3.1538157527819653E-2</v>
      </c>
      <c r="AE246" s="204">
        <v>0</v>
      </c>
      <c r="AF246" s="204">
        <v>0</v>
      </c>
      <c r="AG246" s="204">
        <v>0</v>
      </c>
      <c r="AH246" s="204">
        <v>2.2131618480036425E-3</v>
      </c>
      <c r="AI246" s="206">
        <f t="shared" si="107"/>
        <v>2.0929916228586909</v>
      </c>
      <c r="AJ246" s="133" t="str">
        <f t="shared" si="108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0.91995927550986645</v>
      </c>
      <c r="F247" s="315"/>
      <c r="G247" s="148">
        <v>0</v>
      </c>
      <c r="H247" s="160">
        <v>0</v>
      </c>
      <c r="I247" s="146">
        <f t="shared" si="105"/>
        <v>0.91995927550986645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0.91995927550986645</v>
      </c>
      <c r="P247" s="148">
        <v>171.05373340477493</v>
      </c>
      <c r="Q247" s="148">
        <v>0</v>
      </c>
      <c r="R247" s="149">
        <v>0</v>
      </c>
      <c r="S247" s="150">
        <f t="shared" si="106"/>
        <v>171.97369268028478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6.4397149285690652E-2</v>
      </c>
      <c r="AB247" s="199">
        <v>171.05373340477493</v>
      </c>
      <c r="AC247" s="200">
        <v>0.85556212622417582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0.85556212622417582</v>
      </c>
      <c r="AI247" s="202">
        <f t="shared" si="107"/>
        <v>171.97369268028481</v>
      </c>
      <c r="AJ247" s="133" t="str">
        <f t="shared" si="108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0.10213368320409778</v>
      </c>
      <c r="F248" s="315"/>
      <c r="G248" s="152">
        <v>0</v>
      </c>
      <c r="H248" s="153">
        <v>0</v>
      </c>
      <c r="I248" s="154">
        <f t="shared" si="105"/>
        <v>0.10213368320409778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0.10213368320409778</v>
      </c>
      <c r="P248" s="156">
        <v>36.336323655545762</v>
      </c>
      <c r="Q248" s="156">
        <v>0</v>
      </c>
      <c r="R248" s="157">
        <v>0</v>
      </c>
      <c r="S248" s="158">
        <f t="shared" si="106"/>
        <v>36.438457338749856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0.10111234637205681</v>
      </c>
      <c r="AB248" s="204">
        <v>36.336323655545762</v>
      </c>
      <c r="AC248" s="205">
        <v>1.0213368320409779E-3</v>
      </c>
      <c r="AD248" s="204">
        <v>0</v>
      </c>
      <c r="AE248" s="204">
        <v>0</v>
      </c>
      <c r="AF248" s="204">
        <v>0</v>
      </c>
      <c r="AG248" s="204">
        <v>0</v>
      </c>
      <c r="AH248" s="204">
        <v>1.0213368320409779E-3</v>
      </c>
      <c r="AI248" s="206">
        <f t="shared" si="107"/>
        <v>36.438457338749856</v>
      </c>
      <c r="AJ248" s="133" t="str">
        <f t="shared" si="108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3.6269687341358638E-2</v>
      </c>
      <c r="E249" s="148">
        <v>0</v>
      </c>
      <c r="F249" s="315"/>
      <c r="G249" s="148">
        <v>0</v>
      </c>
      <c r="H249" s="160">
        <v>0</v>
      </c>
      <c r="I249" s="146">
        <f t="shared" si="105"/>
        <v>3.6269687341358638E-2</v>
      </c>
      <c r="J249" s="141"/>
      <c r="K249" s="161" t="s">
        <v>55</v>
      </c>
      <c r="L249" s="148">
        <v>0</v>
      </c>
      <c r="M249" s="148">
        <v>0</v>
      </c>
      <c r="N249" s="148">
        <v>3.6269687341358638E-2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06"/>
        <v>3.6269687341358638E-2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3.6269687341358638E-2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07"/>
        <v>3.6269687341358638E-2</v>
      </c>
      <c r="AJ249" s="133" t="str">
        <f t="shared" si="108"/>
        <v/>
      </c>
      <c r="BA249" s="133"/>
      <c r="BR249" s="133"/>
      <c r="CG249" s="133"/>
    </row>
    <row r="250" spans="1:85" ht="15">
      <c r="A250" s="151" t="s">
        <v>14</v>
      </c>
      <c r="B250" s="152">
        <v>5.748051368878258</v>
      </c>
      <c r="C250" s="152">
        <v>0</v>
      </c>
      <c r="D250" s="152">
        <v>8.1511158822863763</v>
      </c>
      <c r="E250" s="152">
        <v>16.123019165560294</v>
      </c>
      <c r="F250" s="315"/>
      <c r="G250" s="152">
        <v>0</v>
      </c>
      <c r="H250" s="153">
        <v>0</v>
      </c>
      <c r="I250" s="154">
        <f t="shared" si="105"/>
        <v>30.022186416724928</v>
      </c>
      <c r="J250" s="141"/>
      <c r="K250" s="155" t="s">
        <v>14</v>
      </c>
      <c r="L250" s="156">
        <v>5.748051368878258</v>
      </c>
      <c r="M250" s="156">
        <v>0</v>
      </c>
      <c r="N250" s="156">
        <v>8.1511158822863763</v>
      </c>
      <c r="O250" s="156">
        <v>16.123019165560294</v>
      </c>
      <c r="P250" s="156">
        <v>0</v>
      </c>
      <c r="Q250" s="156">
        <v>0</v>
      </c>
      <c r="R250" s="157">
        <v>0</v>
      </c>
      <c r="S250" s="158">
        <f t="shared" si="106"/>
        <v>30.022186416724928</v>
      </c>
      <c r="U250" s="203" t="s">
        <v>14</v>
      </c>
      <c r="V250" s="204">
        <v>5.748051368878258</v>
      </c>
      <c r="W250" s="204">
        <v>0</v>
      </c>
      <c r="X250" s="204">
        <v>0</v>
      </c>
      <c r="Y250" s="204">
        <v>0</v>
      </c>
      <c r="Z250" s="204">
        <v>8.1511158822863763</v>
      </c>
      <c r="AA250" s="204">
        <v>8.1537276310176904E-2</v>
      </c>
      <c r="AB250" s="204">
        <v>0</v>
      </c>
      <c r="AC250" s="205">
        <v>16.041481889250118</v>
      </c>
      <c r="AD250" s="204">
        <v>0</v>
      </c>
      <c r="AE250" s="204">
        <v>0</v>
      </c>
      <c r="AF250" s="204">
        <v>0</v>
      </c>
      <c r="AG250" s="204">
        <v>0</v>
      </c>
      <c r="AH250" s="204">
        <v>16.041481889250118</v>
      </c>
      <c r="AI250" s="206">
        <f t="shared" si="107"/>
        <v>30.022186416724928</v>
      </c>
      <c r="AJ250" s="133" t="str">
        <f t="shared" si="108"/>
        <v/>
      </c>
      <c r="BA250" s="133"/>
      <c r="BR250" s="133"/>
      <c r="CG250" s="133"/>
    </row>
    <row r="251" spans="1:85" ht="15">
      <c r="A251" s="159" t="s">
        <v>136</v>
      </c>
      <c r="B251" s="148">
        <v>1168.0252114269867</v>
      </c>
      <c r="C251" s="148">
        <v>38.983375172129058</v>
      </c>
      <c r="D251" s="148">
        <v>502.46785939781552</v>
      </c>
      <c r="E251" s="148">
        <v>107.35254153959303</v>
      </c>
      <c r="F251" s="315"/>
      <c r="G251" s="148">
        <v>0</v>
      </c>
      <c r="H251" s="160">
        <v>0</v>
      </c>
      <c r="I251" s="146">
        <f t="shared" si="105"/>
        <v>1816.8289875365244</v>
      </c>
      <c r="J251" s="141"/>
      <c r="K251" s="161" t="s">
        <v>136</v>
      </c>
      <c r="L251" s="148">
        <v>1168.0252114269867</v>
      </c>
      <c r="M251" s="148">
        <v>38.983375172129058</v>
      </c>
      <c r="N251" s="148">
        <v>502.46785939781552</v>
      </c>
      <c r="O251" s="148">
        <v>107.35254153959303</v>
      </c>
      <c r="P251" s="148">
        <v>0</v>
      </c>
      <c r="Q251" s="148">
        <v>0</v>
      </c>
      <c r="R251" s="149">
        <v>0</v>
      </c>
      <c r="S251" s="150">
        <f t="shared" si="106"/>
        <v>1816.8289875365244</v>
      </c>
      <c r="U251" s="207" t="s">
        <v>136</v>
      </c>
      <c r="V251" s="199">
        <v>1152.5347559958307</v>
      </c>
      <c r="W251" s="199">
        <v>0</v>
      </c>
      <c r="X251" s="199">
        <v>0</v>
      </c>
      <c r="Y251" s="199">
        <v>38.983375172129058</v>
      </c>
      <c r="Z251" s="199">
        <v>502.46785939781552</v>
      </c>
      <c r="AA251" s="199">
        <v>12.504962367441907</v>
      </c>
      <c r="AB251" s="199">
        <v>0</v>
      </c>
      <c r="AC251" s="200">
        <v>110.33803460330711</v>
      </c>
      <c r="AD251" s="199">
        <v>15.490455431155974</v>
      </c>
      <c r="AE251" s="199">
        <v>38.360625158646315</v>
      </c>
      <c r="AF251" s="199">
        <v>0</v>
      </c>
      <c r="AG251" s="199">
        <v>0</v>
      </c>
      <c r="AH251" s="199">
        <v>56.486954013504814</v>
      </c>
      <c r="AI251" s="202">
        <f t="shared" si="107"/>
        <v>1816.8289875365244</v>
      </c>
      <c r="AJ251" s="133" t="str">
        <f t="shared" si="108"/>
        <v/>
      </c>
      <c r="BA251" s="133"/>
      <c r="BR251" s="133"/>
      <c r="CG251" s="133"/>
    </row>
    <row r="252" spans="1:85" ht="15">
      <c r="A252" s="151" t="s">
        <v>21</v>
      </c>
      <c r="B252" s="152">
        <v>106.72221468159819</v>
      </c>
      <c r="C252" s="152">
        <v>0.97619924864730556</v>
      </c>
      <c r="D252" s="152">
        <v>713.73327111905462</v>
      </c>
      <c r="E252" s="152">
        <v>1300.9397705311089</v>
      </c>
      <c r="F252" s="315"/>
      <c r="G252" s="152">
        <v>257.9725343142286</v>
      </c>
      <c r="H252" s="153">
        <v>66.710354950860491</v>
      </c>
      <c r="I252" s="154">
        <f t="shared" si="105"/>
        <v>2447.0543448454982</v>
      </c>
      <c r="J252" s="141"/>
      <c r="K252" s="155" t="s">
        <v>21</v>
      </c>
      <c r="L252" s="156">
        <v>106.72221468159819</v>
      </c>
      <c r="M252" s="156">
        <v>0.97619924864730556</v>
      </c>
      <c r="N252" s="156">
        <v>713.73327111905462</v>
      </c>
      <c r="O252" s="156">
        <v>1300.9397705311089</v>
      </c>
      <c r="P252" s="156">
        <v>2.4766905750092278</v>
      </c>
      <c r="Q252" s="156">
        <v>257.9725343142286</v>
      </c>
      <c r="R252" s="157">
        <v>66.710354950860491</v>
      </c>
      <c r="S252" s="158">
        <f t="shared" si="106"/>
        <v>2449.5310354205076</v>
      </c>
      <c r="U252" s="203" t="s">
        <v>21</v>
      </c>
      <c r="V252" s="204">
        <v>21.919004849621714</v>
      </c>
      <c r="W252" s="204">
        <v>83.478600713317533</v>
      </c>
      <c r="X252" s="204">
        <v>257.9725343142286</v>
      </c>
      <c r="Y252" s="204">
        <v>0.97619924864730556</v>
      </c>
      <c r="Z252" s="204">
        <v>713.73327111905462</v>
      </c>
      <c r="AA252" s="204">
        <v>1280.6160466768351</v>
      </c>
      <c r="AB252" s="204">
        <v>2.4766905750092278</v>
      </c>
      <c r="AC252" s="205">
        <v>88.358687923793283</v>
      </c>
      <c r="AD252" s="204">
        <v>1.3246091186589339</v>
      </c>
      <c r="AE252" s="204">
        <v>3.1886314442107948</v>
      </c>
      <c r="AF252" s="204">
        <v>66.710354950860491</v>
      </c>
      <c r="AG252" s="204">
        <v>0</v>
      </c>
      <c r="AH252" s="204">
        <v>17.135092410063056</v>
      </c>
      <c r="AI252" s="206">
        <f t="shared" si="107"/>
        <v>2449.5310354205076</v>
      </c>
      <c r="AJ252" s="133" t="str">
        <f t="shared" si="108"/>
        <v/>
      </c>
      <c r="BA252" s="133"/>
      <c r="BR252" s="133"/>
      <c r="CG252" s="133"/>
    </row>
    <row r="253" spans="1:85" ht="15">
      <c r="A253" s="159" t="s">
        <v>20</v>
      </c>
      <c r="B253" s="148">
        <v>113.67368792883174</v>
      </c>
      <c r="C253" s="148">
        <v>0</v>
      </c>
      <c r="D253" s="148">
        <v>1.6531294593485517</v>
      </c>
      <c r="E253" s="148">
        <v>0</v>
      </c>
      <c r="F253" s="315"/>
      <c r="G253" s="148">
        <v>0</v>
      </c>
      <c r="H253" s="160">
        <v>0</v>
      </c>
      <c r="I253" s="146">
        <f t="shared" si="105"/>
        <v>115.32681738818029</v>
      </c>
      <c r="J253" s="141"/>
      <c r="K253" s="161" t="s">
        <v>20</v>
      </c>
      <c r="L253" s="148">
        <v>113.67368792883174</v>
      </c>
      <c r="M253" s="148">
        <v>0</v>
      </c>
      <c r="N253" s="148">
        <v>1.6531294593485517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06"/>
        <v>115.32681738818029</v>
      </c>
      <c r="U253" s="207" t="s">
        <v>20</v>
      </c>
      <c r="V253" s="199">
        <v>113.62566229960464</v>
      </c>
      <c r="W253" s="199">
        <v>0</v>
      </c>
      <c r="X253" s="199">
        <v>0</v>
      </c>
      <c r="Y253" s="199">
        <v>0</v>
      </c>
      <c r="Z253" s="199">
        <v>1.6531294593485517</v>
      </c>
      <c r="AA253" s="199">
        <v>0</v>
      </c>
      <c r="AB253" s="199">
        <v>0</v>
      </c>
      <c r="AC253" s="200">
        <v>4.8025629227094406E-2</v>
      </c>
      <c r="AD253" s="199">
        <v>4.8025629227094406E-2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107"/>
        <v>115.32681738818029</v>
      </c>
      <c r="AJ253" s="133" t="str">
        <f t="shared" si="108"/>
        <v/>
      </c>
      <c r="BA253" s="133"/>
      <c r="BR253" s="133"/>
      <c r="CG253" s="133"/>
    </row>
    <row r="254" spans="1:85" ht="15">
      <c r="A254" s="151" t="s">
        <v>56</v>
      </c>
      <c r="B254" s="152">
        <v>0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05"/>
        <v>0</v>
      </c>
      <c r="J254" s="141"/>
      <c r="K254" s="155" t="s">
        <v>56</v>
      </c>
      <c r="L254" s="156">
        <v>0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06"/>
        <v>0</v>
      </c>
      <c r="U254" s="203" t="s">
        <v>56</v>
      </c>
      <c r="V254" s="204">
        <v>0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07"/>
        <v>0</v>
      </c>
      <c r="AJ254" s="133" t="str">
        <f t="shared" si="108"/>
        <v/>
      </c>
      <c r="BA254" s="133"/>
      <c r="BR254" s="133"/>
      <c r="CG254" s="133"/>
    </row>
    <row r="255" spans="1:85" ht="15">
      <c r="A255" s="159" t="s">
        <v>18</v>
      </c>
      <c r="B255" s="148">
        <v>36.816286995096483</v>
      </c>
      <c r="C255" s="148">
        <v>0</v>
      </c>
      <c r="D255" s="148">
        <v>0</v>
      </c>
      <c r="E255" s="148">
        <v>0.94400735884862774</v>
      </c>
      <c r="F255" s="315"/>
      <c r="G255" s="148">
        <v>0</v>
      </c>
      <c r="H255" s="160">
        <v>0</v>
      </c>
      <c r="I255" s="146">
        <f t="shared" si="105"/>
        <v>37.760294353945113</v>
      </c>
      <c r="J255" s="141"/>
      <c r="K255" s="161" t="s">
        <v>18</v>
      </c>
      <c r="L255" s="148">
        <v>36.816286995096483</v>
      </c>
      <c r="M255" s="148">
        <v>0</v>
      </c>
      <c r="N255" s="148">
        <v>0</v>
      </c>
      <c r="O255" s="148">
        <v>0.94400735884862774</v>
      </c>
      <c r="P255" s="148">
        <v>10.344687059840751</v>
      </c>
      <c r="Q255" s="148">
        <v>0</v>
      </c>
      <c r="R255" s="149">
        <v>0</v>
      </c>
      <c r="S255" s="150">
        <f t="shared" si="106"/>
        <v>48.104981413785865</v>
      </c>
      <c r="U255" s="207" t="s">
        <v>18</v>
      </c>
      <c r="V255" s="199">
        <v>36.627485523326754</v>
      </c>
      <c r="W255" s="199">
        <v>0</v>
      </c>
      <c r="X255" s="199">
        <v>0</v>
      </c>
      <c r="Y255" s="199">
        <v>0</v>
      </c>
      <c r="Z255" s="199">
        <v>0</v>
      </c>
      <c r="AA255" s="199">
        <v>0</v>
      </c>
      <c r="AB255" s="199">
        <v>10.344687059840751</v>
      </c>
      <c r="AC255" s="200">
        <v>1.1328088306183532</v>
      </c>
      <c r="AD255" s="199">
        <v>0.18880147176972553</v>
      </c>
      <c r="AE255" s="199">
        <v>0</v>
      </c>
      <c r="AF255" s="199">
        <v>0</v>
      </c>
      <c r="AG255" s="199">
        <v>0</v>
      </c>
      <c r="AH255" s="199">
        <v>0.94400735884862774</v>
      </c>
      <c r="AI255" s="202">
        <f t="shared" si="107"/>
        <v>48.104981413785858</v>
      </c>
      <c r="AJ255" s="133" t="str">
        <f t="shared" si="108"/>
        <v/>
      </c>
      <c r="BA255" s="133"/>
      <c r="BR255" s="133"/>
      <c r="CG255" s="133"/>
    </row>
    <row r="256" spans="1:85" ht="15">
      <c r="A256" s="151" t="s">
        <v>17</v>
      </c>
      <c r="B256" s="152">
        <v>1.1990586474483627E-2</v>
      </c>
      <c r="C256" s="152">
        <v>0</v>
      </c>
      <c r="D256" s="152">
        <v>2.9976466186209067E-3</v>
      </c>
      <c r="E256" s="152">
        <v>0</v>
      </c>
      <c r="F256" s="315"/>
      <c r="G256" s="152">
        <v>0</v>
      </c>
      <c r="H256" s="153">
        <v>0</v>
      </c>
      <c r="I256" s="154">
        <f t="shared" si="105"/>
        <v>1.4988233093104535E-2</v>
      </c>
      <c r="J256" s="141"/>
      <c r="K256" s="155" t="s">
        <v>17</v>
      </c>
      <c r="L256" s="156">
        <v>1.1990586474483627E-2</v>
      </c>
      <c r="M256" s="156">
        <v>0</v>
      </c>
      <c r="N256" s="156">
        <v>2.9976466186209067E-3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06"/>
        <v>1.4988233093104535E-2</v>
      </c>
      <c r="U256" s="203" t="s">
        <v>57</v>
      </c>
      <c r="V256" s="204">
        <v>1.1990586474483627E-2</v>
      </c>
      <c r="W256" s="204">
        <v>0</v>
      </c>
      <c r="X256" s="204">
        <v>0</v>
      </c>
      <c r="Y256" s="204">
        <v>0</v>
      </c>
      <c r="Z256" s="204">
        <v>2.9976466186209067E-3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07"/>
        <v>1.4988233093104535E-2</v>
      </c>
      <c r="AJ256" s="133" t="str">
        <f t="shared" si="108"/>
        <v/>
      </c>
      <c r="BA256" s="133"/>
      <c r="BR256" s="133"/>
      <c r="CG256" s="133"/>
    </row>
    <row r="257" spans="1:85" ht="15">
      <c r="A257" s="162" t="s">
        <v>60</v>
      </c>
      <c r="B257" s="148">
        <v>2.7870813263221277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05"/>
        <v>2.7870813263221277</v>
      </c>
      <c r="J257" s="141"/>
      <c r="K257" s="163" t="s">
        <v>60</v>
      </c>
      <c r="L257" s="148">
        <v>2.7870813263221277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06"/>
        <v>2.7870813263221277</v>
      </c>
      <c r="U257" s="208" t="s">
        <v>58</v>
      </c>
      <c r="V257" s="199">
        <v>2.7870813263221277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07"/>
        <v>2.7870813263221277</v>
      </c>
      <c r="AJ257" s="133" t="str">
        <f t="shared" si="108"/>
        <v/>
      </c>
      <c r="BA257" s="133"/>
      <c r="BR257" s="133"/>
      <c r="CG257" s="133"/>
    </row>
    <row r="258" spans="1:85">
      <c r="A258" s="164" t="s">
        <v>19</v>
      </c>
      <c r="B258" s="165">
        <v>2.7870813263221277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05"/>
        <v>2.7870813263221277</v>
      </c>
      <c r="J258" s="141"/>
      <c r="K258" s="168" t="s">
        <v>19</v>
      </c>
      <c r="L258" s="169">
        <v>2.7870813263221277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06"/>
        <v>2.7870813263221277</v>
      </c>
      <c r="U258" s="209" t="s">
        <v>62</v>
      </c>
      <c r="V258" s="210">
        <v>2.7870813263221277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07"/>
        <v>2.7870813263221277</v>
      </c>
      <c r="AJ258" s="133" t="str">
        <f t="shared" si="108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05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06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07"/>
        <v>0</v>
      </c>
      <c r="AJ259" s="133" t="str">
        <f t="shared" si="108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05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06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07"/>
        <v>0</v>
      </c>
      <c r="AJ260" s="133" t="str">
        <f t="shared" si="108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05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06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07"/>
        <v>0</v>
      </c>
      <c r="AJ261" s="133" t="str">
        <f t="shared" si="108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1546.6655525405597</v>
      </c>
      <c r="C262" s="187">
        <f t="shared" ref="C262:I262" si="109">SUM(C241:C257)</f>
        <v>39.980233244184895</v>
      </c>
      <c r="D262" s="187">
        <f t="shared" si="109"/>
        <v>1243.9246165828204</v>
      </c>
      <c r="E262" s="187">
        <f t="shared" si="109"/>
        <v>1426.3969236867608</v>
      </c>
      <c r="F262" s="187">
        <f t="shared" si="109"/>
        <v>0</v>
      </c>
      <c r="G262" s="187">
        <f t="shared" si="109"/>
        <v>257.9725343142286</v>
      </c>
      <c r="H262" s="189">
        <f t="shared" si="109"/>
        <v>66.710354950860491</v>
      </c>
      <c r="I262" s="146">
        <f t="shared" si="109"/>
        <v>4581.650215319416</v>
      </c>
      <c r="J262" s="141"/>
      <c r="K262" s="188" t="s">
        <v>22</v>
      </c>
      <c r="L262" s="187">
        <f>SUM(L241:L257)</f>
        <v>1546.6655525405597</v>
      </c>
      <c r="M262" s="187">
        <f t="shared" ref="M262:S262" si="110">SUM(M241:M257)</f>
        <v>39.980233244184895</v>
      </c>
      <c r="N262" s="187">
        <f t="shared" si="110"/>
        <v>1243.9246165828204</v>
      </c>
      <c r="O262" s="187">
        <f t="shared" si="110"/>
        <v>1426.3969236867608</v>
      </c>
      <c r="P262" s="187">
        <f t="shared" si="110"/>
        <v>220.21143469517068</v>
      </c>
      <c r="Q262" s="187">
        <f t="shared" si="110"/>
        <v>257.9725343142286</v>
      </c>
      <c r="R262" s="189">
        <f t="shared" si="110"/>
        <v>66.710354950860491</v>
      </c>
      <c r="S262" s="190">
        <f t="shared" si="110"/>
        <v>4801.8616500145872</v>
      </c>
      <c r="T262" s="133" t="str">
        <f>IF(ABS(S262-AI262)&gt;0.01,S262-AI262,"")</f>
        <v/>
      </c>
      <c r="U262" s="216" t="s">
        <v>59</v>
      </c>
      <c r="V262" s="217">
        <f>SUM(V241:V257)</f>
        <v>1446.1035220189024</v>
      </c>
      <c r="W262" s="217">
        <f t="shared" ref="W262:AH262" si="111">SUM(W241:W257)</f>
        <v>83.478600713317533</v>
      </c>
      <c r="X262" s="217">
        <f t="shared" si="111"/>
        <v>257.9725343142286</v>
      </c>
      <c r="Y262" s="217">
        <f t="shared" si="111"/>
        <v>39.980233244184895</v>
      </c>
      <c r="Z262" s="217">
        <f t="shared" si="111"/>
        <v>1243.9246165828204</v>
      </c>
      <c r="AA262" s="217">
        <f t="shared" si="111"/>
        <v>1293.3813347873329</v>
      </c>
      <c r="AB262" s="217">
        <f t="shared" si="111"/>
        <v>220.21143469517068</v>
      </c>
      <c r="AC262" s="217">
        <f t="shared" si="111"/>
        <v>216.809373658628</v>
      </c>
      <c r="AD262" s="218">
        <f t="shared" si="111"/>
        <v>17.083429808339545</v>
      </c>
      <c r="AE262" s="218">
        <f t="shared" si="111"/>
        <v>41.549256602857106</v>
      </c>
      <c r="AF262" s="218">
        <f t="shared" si="111"/>
        <v>66.710354950860491</v>
      </c>
      <c r="AG262" s="218">
        <f t="shared" si="111"/>
        <v>0</v>
      </c>
      <c r="AH262" s="218">
        <f t="shared" si="111"/>
        <v>91.466332296570826</v>
      </c>
      <c r="AI262" s="219">
        <f>SUM(V262:AC262)</f>
        <v>4801.8616500145854</v>
      </c>
      <c r="AJ262" s="133" t="str">
        <f t="shared" si="108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0.33757826980528932</v>
      </c>
      <c r="C263" s="125">
        <f t="shared" ref="C263:H263" si="112">IF($I262=0,"-",C262/$I262)</f>
        <v>8.7261644528220748E-3</v>
      </c>
      <c r="D263" s="125">
        <f t="shared" si="112"/>
        <v>0.2715014368455228</v>
      </c>
      <c r="E263" s="125">
        <f t="shared" si="112"/>
        <v>0.31132820199093214</v>
      </c>
      <c r="F263" s="125">
        <f t="shared" si="112"/>
        <v>0</v>
      </c>
      <c r="G263" s="125">
        <f t="shared" si="112"/>
        <v>5.6305593441345607E-2</v>
      </c>
      <c r="H263" s="126">
        <f t="shared" si="112"/>
        <v>1.4560333464087827E-2</v>
      </c>
      <c r="I263" s="127">
        <f>SUM(B263:H263)</f>
        <v>0.99999999999999978</v>
      </c>
      <c r="J263" s="133"/>
      <c r="K263" s="49" t="s">
        <v>108</v>
      </c>
      <c r="L263" s="102">
        <f t="shared" ref="L263:R263" si="113">IF($S262=0,"-",L262/$S262)</f>
        <v>0.3220970667773948</v>
      </c>
      <c r="M263" s="102">
        <f t="shared" si="113"/>
        <v>8.3259860775171321E-3</v>
      </c>
      <c r="N263" s="102">
        <f t="shared" si="113"/>
        <v>0.25905049067355812</v>
      </c>
      <c r="O263" s="102">
        <f t="shared" si="113"/>
        <v>0.29705081646457426</v>
      </c>
      <c r="P263" s="102">
        <f t="shared" si="113"/>
        <v>4.5859595870385336E-2</v>
      </c>
      <c r="Q263" s="102">
        <f t="shared" si="113"/>
        <v>5.372344168088327E-2</v>
      </c>
      <c r="R263" s="103">
        <f t="shared" si="113"/>
        <v>1.3892602455686709E-2</v>
      </c>
      <c r="S263" s="104">
        <f>SUM(L263:R263)</f>
        <v>0.99999999999999967</v>
      </c>
      <c r="U263" s="77" t="s">
        <v>108</v>
      </c>
      <c r="V263" s="78">
        <f>+V262/$AI262</f>
        <v>0.30115476609254455</v>
      </c>
      <c r="W263" s="78">
        <f t="shared" ref="W263:AH263" si="114">+W262/$AI262</f>
        <v>1.7384632627444392E-2</v>
      </c>
      <c r="X263" s="78">
        <f t="shared" si="114"/>
        <v>5.3723441680883291E-2</v>
      </c>
      <c r="Y263" s="78">
        <f t="shared" si="114"/>
        <v>8.3259860775171356E-3</v>
      </c>
      <c r="Z263" s="78">
        <f t="shared" si="114"/>
        <v>0.25905049067355823</v>
      </c>
      <c r="AA263" s="78">
        <f t="shared" si="114"/>
        <v>0.26934997904060903</v>
      </c>
      <c r="AB263" s="78">
        <f t="shared" si="114"/>
        <v>4.5859595870385357E-2</v>
      </c>
      <c r="AC263" s="78">
        <f t="shared" si="114"/>
        <v>4.515110793705801E-2</v>
      </c>
      <c r="AD263" s="78">
        <f t="shared" si="114"/>
        <v>3.5576680574059554E-3</v>
      </c>
      <c r="AE263" s="78">
        <f t="shared" si="114"/>
        <v>8.6527392147441196E-3</v>
      </c>
      <c r="AF263" s="78">
        <f t="shared" si="114"/>
        <v>1.3892602455686714E-2</v>
      </c>
      <c r="AG263" s="78">
        <f t="shared" si="114"/>
        <v>0</v>
      </c>
      <c r="AH263" s="78">
        <f t="shared" si="114"/>
        <v>1.9048098209221209E-2</v>
      </c>
      <c r="AI263" s="79">
        <f>SUM(V263:AC263)</f>
        <v>0.99999999999999989</v>
      </c>
      <c r="AJ263" s="26" t="str">
        <f t="shared" si="108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</v>
      </c>
      <c r="J267" s="141"/>
      <c r="K267" s="195" t="s">
        <v>7</v>
      </c>
      <c r="L267" s="144">
        <v>0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</v>
      </c>
      <c r="U267" s="198" t="s">
        <v>7</v>
      </c>
      <c r="V267" s="199">
        <v>0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1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1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17">SUM(V268:AC268)</f>
        <v>0</v>
      </c>
      <c r="AJ268" s="133" t="str">
        <f t="shared" ref="AJ268:AJ289" si="118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11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16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17"/>
        <v>0</v>
      </c>
      <c r="AJ269" s="133" t="str">
        <f t="shared" si="118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1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1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17"/>
        <v>0</v>
      </c>
      <c r="AJ270" s="133" t="str">
        <f t="shared" si="118"/>
        <v/>
      </c>
      <c r="BA270" s="133"/>
      <c r="BR270" s="133"/>
      <c r="CG270" s="133"/>
    </row>
    <row r="271" spans="1:85" ht="15">
      <c r="A271" s="159" t="s">
        <v>13</v>
      </c>
      <c r="B271" s="148">
        <v>0</v>
      </c>
      <c r="C271" s="148">
        <v>0</v>
      </c>
      <c r="D271" s="148">
        <v>0</v>
      </c>
      <c r="E271" s="148">
        <v>76.535384181057239</v>
      </c>
      <c r="F271" s="315"/>
      <c r="G271" s="148">
        <v>0</v>
      </c>
      <c r="H271" s="160">
        <v>0</v>
      </c>
      <c r="I271" s="146">
        <f t="shared" si="115"/>
        <v>76.535384181057239</v>
      </c>
      <c r="J271" s="141"/>
      <c r="K271" s="161" t="s">
        <v>13</v>
      </c>
      <c r="L271" s="148">
        <v>0</v>
      </c>
      <c r="M271" s="148">
        <v>0</v>
      </c>
      <c r="N271" s="148">
        <v>0</v>
      </c>
      <c r="O271" s="148">
        <v>76.535384181057239</v>
      </c>
      <c r="P271" s="148">
        <v>0</v>
      </c>
      <c r="Q271" s="148">
        <v>0</v>
      </c>
      <c r="R271" s="149">
        <v>0</v>
      </c>
      <c r="S271" s="150">
        <f t="shared" si="116"/>
        <v>76.535384181057239</v>
      </c>
      <c r="U271" s="207" t="s">
        <v>13</v>
      </c>
      <c r="V271" s="199">
        <v>0</v>
      </c>
      <c r="W271" s="199">
        <v>0</v>
      </c>
      <c r="X271" s="199">
        <v>0</v>
      </c>
      <c r="Y271" s="199">
        <v>0</v>
      </c>
      <c r="Z271" s="199">
        <v>0</v>
      </c>
      <c r="AA271" s="199">
        <v>76.535384181057239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17"/>
        <v>76.535384181057239</v>
      </c>
      <c r="AJ271" s="133" t="str">
        <f t="shared" si="118"/>
        <v/>
      </c>
      <c r="BA271" s="133"/>
      <c r="BR271" s="133"/>
      <c r="CG271" s="133"/>
    </row>
    <row r="272" spans="1:85" ht="15">
      <c r="A272" s="151" t="s">
        <v>12</v>
      </c>
      <c r="B272" s="152">
        <v>4.8222744554601693</v>
      </c>
      <c r="C272" s="152">
        <v>0.12831781184893568</v>
      </c>
      <c r="D272" s="152">
        <v>3.2658982443269275</v>
      </c>
      <c r="E272" s="152">
        <v>1.8657661967773194</v>
      </c>
      <c r="F272" s="315"/>
      <c r="G272" s="152">
        <v>0</v>
      </c>
      <c r="H272" s="153">
        <v>0</v>
      </c>
      <c r="I272" s="154">
        <f t="shared" si="115"/>
        <v>10.08225670841335</v>
      </c>
      <c r="J272" s="141"/>
      <c r="K272" s="155" t="s">
        <v>12</v>
      </c>
      <c r="L272" s="156">
        <v>4.8222744554601693</v>
      </c>
      <c r="M272" s="156">
        <v>0.12831781184893568</v>
      </c>
      <c r="N272" s="156">
        <v>3.2658982443269275</v>
      </c>
      <c r="O272" s="156">
        <v>1.8657661967773194</v>
      </c>
      <c r="P272" s="156">
        <v>0</v>
      </c>
      <c r="Q272" s="156">
        <v>0</v>
      </c>
      <c r="R272" s="157">
        <v>0</v>
      </c>
      <c r="S272" s="158">
        <f t="shared" si="116"/>
        <v>10.08225670841335</v>
      </c>
      <c r="U272" s="203" t="s">
        <v>53</v>
      </c>
      <c r="V272" s="204">
        <v>4.6475062220053776</v>
      </c>
      <c r="W272" s="204">
        <v>0</v>
      </c>
      <c r="X272" s="204">
        <v>0</v>
      </c>
      <c r="Y272" s="204">
        <v>0.12831781184893568</v>
      </c>
      <c r="Z272" s="204">
        <v>2.4595263384004022</v>
      </c>
      <c r="AA272" s="204">
        <v>1.8657661967773194</v>
      </c>
      <c r="AB272" s="204">
        <v>0</v>
      </c>
      <c r="AC272" s="205">
        <v>0.9811401393813175</v>
      </c>
      <c r="AD272" s="204">
        <v>0.17476823345479198</v>
      </c>
      <c r="AE272" s="204">
        <v>0</v>
      </c>
      <c r="AF272" s="204">
        <v>0</v>
      </c>
      <c r="AG272" s="204">
        <v>0.80637190592652552</v>
      </c>
      <c r="AH272" s="204">
        <v>0</v>
      </c>
      <c r="AI272" s="206">
        <f t="shared" si="117"/>
        <v>10.082256708413352</v>
      </c>
      <c r="AJ272" s="133" t="str">
        <f t="shared" si="118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32.350296093105776</v>
      </c>
      <c r="F273" s="315"/>
      <c r="G273" s="148">
        <v>0</v>
      </c>
      <c r="H273" s="160">
        <v>0</v>
      </c>
      <c r="I273" s="146">
        <f t="shared" si="115"/>
        <v>32.350296093105776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32.350296093105776</v>
      </c>
      <c r="P273" s="148">
        <v>442.22626828505923</v>
      </c>
      <c r="Q273" s="148">
        <v>0</v>
      </c>
      <c r="R273" s="149">
        <v>0</v>
      </c>
      <c r="S273" s="150">
        <f t="shared" si="116"/>
        <v>474.57656437816502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4.852544413965866</v>
      </c>
      <c r="AB273" s="199">
        <v>442.22626828505923</v>
      </c>
      <c r="AC273" s="200">
        <v>27.49775167913991</v>
      </c>
      <c r="AD273" s="199">
        <v>0</v>
      </c>
      <c r="AE273" s="199">
        <v>0</v>
      </c>
      <c r="AF273" s="199">
        <v>0</v>
      </c>
      <c r="AG273" s="199">
        <v>0</v>
      </c>
      <c r="AH273" s="199">
        <v>27.49775167913991</v>
      </c>
      <c r="AI273" s="202">
        <f t="shared" si="117"/>
        <v>474.57656437816502</v>
      </c>
      <c r="AJ273" s="133" t="str">
        <f t="shared" si="118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2.7752325268844032E-3</v>
      </c>
      <c r="F274" s="315"/>
      <c r="G274" s="152">
        <v>0</v>
      </c>
      <c r="H274" s="153">
        <v>0</v>
      </c>
      <c r="I274" s="154">
        <f t="shared" si="115"/>
        <v>2.7752325268844032E-3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2.7752325268844032E-3</v>
      </c>
      <c r="P274" s="156">
        <v>0.20063922194422557</v>
      </c>
      <c r="Q274" s="156">
        <v>0</v>
      </c>
      <c r="R274" s="157">
        <v>0</v>
      </c>
      <c r="S274" s="158">
        <f t="shared" si="116"/>
        <v>0.20341445447110998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0.20063922194422557</v>
      </c>
      <c r="AC274" s="205">
        <v>2.7752325268844032E-3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2.7752325268844032E-3</v>
      </c>
      <c r="AI274" s="206">
        <f t="shared" si="117"/>
        <v>0.20341445447110998</v>
      </c>
      <c r="AJ274" s="133" t="str">
        <f t="shared" si="118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1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1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17"/>
        <v>0</v>
      </c>
      <c r="AJ275" s="133" t="str">
        <f t="shared" si="118"/>
        <v/>
      </c>
      <c r="BA275" s="133"/>
      <c r="BR275" s="133"/>
      <c r="CG275" s="133"/>
    </row>
    <row r="276" spans="1:85" ht="15">
      <c r="A276" s="151" t="s">
        <v>14</v>
      </c>
      <c r="B276" s="152">
        <v>0</v>
      </c>
      <c r="C276" s="152">
        <v>0</v>
      </c>
      <c r="D276" s="152">
        <v>19.972133577509698</v>
      </c>
      <c r="E276" s="152">
        <v>1.8076281748291885</v>
      </c>
      <c r="F276" s="315"/>
      <c r="G276" s="152">
        <v>0</v>
      </c>
      <c r="H276" s="153">
        <v>0</v>
      </c>
      <c r="I276" s="154">
        <f t="shared" si="115"/>
        <v>21.779761752338885</v>
      </c>
      <c r="J276" s="141"/>
      <c r="K276" s="155" t="s">
        <v>14</v>
      </c>
      <c r="L276" s="156">
        <v>0</v>
      </c>
      <c r="M276" s="156">
        <v>0</v>
      </c>
      <c r="N276" s="156">
        <v>19.972133577509698</v>
      </c>
      <c r="O276" s="156">
        <v>1.8076281748291885</v>
      </c>
      <c r="P276" s="156">
        <v>0</v>
      </c>
      <c r="Q276" s="156">
        <v>0</v>
      </c>
      <c r="R276" s="157">
        <v>0</v>
      </c>
      <c r="S276" s="158">
        <f t="shared" si="116"/>
        <v>21.779761752338885</v>
      </c>
      <c r="U276" s="203" t="s">
        <v>14</v>
      </c>
      <c r="V276" s="204">
        <v>0</v>
      </c>
      <c r="W276" s="204">
        <v>0</v>
      </c>
      <c r="X276" s="204">
        <v>0</v>
      </c>
      <c r="Y276" s="204">
        <v>0</v>
      </c>
      <c r="Z276" s="204">
        <v>19.972133577509698</v>
      </c>
      <c r="AA276" s="204">
        <v>0</v>
      </c>
      <c r="AB276" s="204">
        <v>0</v>
      </c>
      <c r="AC276" s="205">
        <v>1.8076281748291885</v>
      </c>
      <c r="AD276" s="204">
        <v>0</v>
      </c>
      <c r="AE276" s="204">
        <v>0</v>
      </c>
      <c r="AF276" s="204">
        <v>0</v>
      </c>
      <c r="AG276" s="204">
        <v>0</v>
      </c>
      <c r="AH276" s="204">
        <v>1.8076281748291885</v>
      </c>
      <c r="AI276" s="206">
        <f t="shared" si="117"/>
        <v>21.779761752338885</v>
      </c>
      <c r="AJ276" s="133" t="str">
        <f t="shared" si="118"/>
        <v/>
      </c>
      <c r="BA276" s="133"/>
      <c r="BR276" s="133"/>
      <c r="CG276" s="133"/>
    </row>
    <row r="277" spans="1:85" ht="15">
      <c r="A277" s="159" t="s">
        <v>136</v>
      </c>
      <c r="B277" s="148">
        <v>66.174423378606818</v>
      </c>
      <c r="C277" s="148">
        <v>2320.9641649549058</v>
      </c>
      <c r="D277" s="148">
        <v>142.66688537176077</v>
      </c>
      <c r="E277" s="148">
        <v>177.92262970409652</v>
      </c>
      <c r="F277" s="315"/>
      <c r="G277" s="148">
        <v>0</v>
      </c>
      <c r="H277" s="160">
        <v>0</v>
      </c>
      <c r="I277" s="146">
        <f t="shared" si="115"/>
        <v>2707.7281034093694</v>
      </c>
      <c r="J277" s="141"/>
      <c r="K277" s="161" t="s">
        <v>136</v>
      </c>
      <c r="L277" s="148">
        <v>66.174423378606818</v>
      </c>
      <c r="M277" s="148">
        <v>2320.9641649549058</v>
      </c>
      <c r="N277" s="148">
        <v>142.66688537176077</v>
      </c>
      <c r="O277" s="148">
        <v>177.92262970409652</v>
      </c>
      <c r="P277" s="148">
        <v>0</v>
      </c>
      <c r="Q277" s="148">
        <v>0</v>
      </c>
      <c r="R277" s="149">
        <v>0</v>
      </c>
      <c r="S277" s="150">
        <f t="shared" si="116"/>
        <v>2707.7281034093694</v>
      </c>
      <c r="U277" s="207" t="s">
        <v>136</v>
      </c>
      <c r="V277" s="199">
        <v>66.174423378606818</v>
      </c>
      <c r="W277" s="199">
        <v>0</v>
      </c>
      <c r="X277" s="199">
        <v>0</v>
      </c>
      <c r="Y277" s="199">
        <v>2320.9641649549058</v>
      </c>
      <c r="Z277" s="199">
        <v>0</v>
      </c>
      <c r="AA277" s="199">
        <v>0</v>
      </c>
      <c r="AB277" s="199">
        <v>0</v>
      </c>
      <c r="AC277" s="200">
        <v>320.58951507585732</v>
      </c>
      <c r="AD277" s="199">
        <v>0</v>
      </c>
      <c r="AE277" s="199">
        <v>0</v>
      </c>
      <c r="AF277" s="199">
        <v>0</v>
      </c>
      <c r="AG277" s="199">
        <v>142.66688537176077</v>
      </c>
      <c r="AH277" s="199">
        <v>177.92262970409652</v>
      </c>
      <c r="AI277" s="202">
        <f t="shared" si="117"/>
        <v>2707.7281034093699</v>
      </c>
      <c r="AJ277" s="133" t="str">
        <f t="shared" si="118"/>
        <v/>
      </c>
      <c r="BA277" s="133"/>
      <c r="BR277" s="133"/>
      <c r="CG277" s="133"/>
    </row>
    <row r="278" spans="1:85" ht="15">
      <c r="A278" s="151" t="s">
        <v>21</v>
      </c>
      <c r="B278" s="152">
        <v>15.101408400271845</v>
      </c>
      <c r="C278" s="152">
        <v>0.52452203777115347</v>
      </c>
      <c r="D278" s="152">
        <v>275.34968737212461</v>
      </c>
      <c r="E278" s="152">
        <v>936.42397890447205</v>
      </c>
      <c r="F278" s="315"/>
      <c r="G278" s="152">
        <v>15.192964967447189</v>
      </c>
      <c r="H278" s="153">
        <v>0</v>
      </c>
      <c r="I278" s="154">
        <f t="shared" si="115"/>
        <v>1242.5925616820869</v>
      </c>
      <c r="J278" s="141"/>
      <c r="K278" s="155" t="s">
        <v>21</v>
      </c>
      <c r="L278" s="156">
        <v>15.101408400271845</v>
      </c>
      <c r="M278" s="156">
        <v>0.52452203777115347</v>
      </c>
      <c r="N278" s="156">
        <v>275.34968737212461</v>
      </c>
      <c r="O278" s="156">
        <v>936.42397890447205</v>
      </c>
      <c r="P278" s="156">
        <v>0</v>
      </c>
      <c r="Q278" s="156">
        <v>15.192964967447189</v>
      </c>
      <c r="R278" s="157">
        <v>0</v>
      </c>
      <c r="S278" s="158">
        <f t="shared" si="116"/>
        <v>1242.5925616820869</v>
      </c>
      <c r="U278" s="203" t="s">
        <v>21</v>
      </c>
      <c r="V278" s="204">
        <v>8.2746043863313101</v>
      </c>
      <c r="W278" s="204">
        <v>6.826804013940535</v>
      </c>
      <c r="X278" s="204">
        <v>15.192964967447189</v>
      </c>
      <c r="Y278" s="204">
        <v>0.52452203777115347</v>
      </c>
      <c r="Z278" s="204">
        <v>275.34968737212461</v>
      </c>
      <c r="AA278" s="204">
        <v>936.26137369959963</v>
      </c>
      <c r="AB278" s="204">
        <v>0</v>
      </c>
      <c r="AC278" s="205">
        <v>0.1626052048723908</v>
      </c>
      <c r="AD278" s="204">
        <v>0</v>
      </c>
      <c r="AE278" s="204">
        <v>0</v>
      </c>
      <c r="AF278" s="204">
        <v>0</v>
      </c>
      <c r="AG278" s="204">
        <v>0</v>
      </c>
      <c r="AH278" s="204">
        <v>0.1626052048723908</v>
      </c>
      <c r="AI278" s="206">
        <f t="shared" si="117"/>
        <v>1242.5925616820869</v>
      </c>
      <c r="AJ278" s="133" t="str">
        <f t="shared" si="118"/>
        <v/>
      </c>
      <c r="BA278" s="133"/>
      <c r="BR278" s="133"/>
      <c r="CG278" s="133"/>
    </row>
    <row r="279" spans="1:85" ht="15">
      <c r="A279" s="159" t="s">
        <v>20</v>
      </c>
      <c r="B279" s="148">
        <v>9.6150312937274567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15"/>
        <v>9.6150312937274567</v>
      </c>
      <c r="J279" s="141"/>
      <c r="K279" s="161" t="s">
        <v>20</v>
      </c>
      <c r="L279" s="148">
        <v>9.6150312937274567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16"/>
        <v>9.6150312937274567</v>
      </c>
      <c r="U279" s="207" t="s">
        <v>20</v>
      </c>
      <c r="V279" s="199">
        <v>9.6150312937274567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17"/>
        <v>9.6150312937274567</v>
      </c>
      <c r="AJ279" s="133" t="str">
        <f t="shared" si="118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1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1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17"/>
        <v>0</v>
      </c>
      <c r="AJ280" s="133" t="str">
        <f t="shared" si="118"/>
        <v/>
      </c>
      <c r="BA280" s="133"/>
      <c r="BR280" s="133"/>
      <c r="CG280" s="133"/>
    </row>
    <row r="281" spans="1:85" ht="15">
      <c r="A281" s="159" t="s">
        <v>18</v>
      </c>
      <c r="B281" s="148">
        <v>2.8100991651350054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115"/>
        <v>2.8100991651350054</v>
      </c>
      <c r="J281" s="141"/>
      <c r="K281" s="161" t="s">
        <v>18</v>
      </c>
      <c r="L281" s="148">
        <v>2.8100991651350054</v>
      </c>
      <c r="M281" s="148">
        <v>0</v>
      </c>
      <c r="N281" s="148">
        <v>0</v>
      </c>
      <c r="O281" s="148">
        <v>0</v>
      </c>
      <c r="P281" s="148">
        <v>26.626972397803975</v>
      </c>
      <c r="Q281" s="148">
        <v>0</v>
      </c>
      <c r="R281" s="149">
        <v>0</v>
      </c>
      <c r="S281" s="150">
        <f t="shared" si="116"/>
        <v>29.437071562938982</v>
      </c>
      <c r="U281" s="207" t="s">
        <v>18</v>
      </c>
      <c r="V281" s="199">
        <v>2.8100991651350054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26.626972397803975</v>
      </c>
      <c r="AC281" s="200">
        <v>0</v>
      </c>
      <c r="AD281" s="199">
        <v>0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117"/>
        <v>29.437071562938982</v>
      </c>
      <c r="AJ281" s="133" t="str">
        <f t="shared" si="118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1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1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17"/>
        <v>0</v>
      </c>
      <c r="AJ282" s="133" t="str">
        <f t="shared" si="118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1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1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17"/>
        <v>0</v>
      </c>
      <c r="AJ283" s="133" t="str">
        <f t="shared" si="118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1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1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17"/>
        <v>0</v>
      </c>
      <c r="AJ284" s="133" t="str">
        <f t="shared" si="118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1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1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17"/>
        <v>0</v>
      </c>
      <c r="AJ285" s="133" t="str">
        <f t="shared" si="118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1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1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17"/>
        <v>0</v>
      </c>
      <c r="AJ286" s="133" t="str">
        <f t="shared" si="118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1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1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17"/>
        <v>0</v>
      </c>
      <c r="AJ287" s="133" t="str">
        <f t="shared" si="118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98.523236693201298</v>
      </c>
      <c r="C288" s="187">
        <f t="shared" ref="C288:I288" si="119">SUM(C267:C283)</f>
        <v>2321.6170048045255</v>
      </c>
      <c r="D288" s="187">
        <f t="shared" si="119"/>
        <v>441.25460456572199</v>
      </c>
      <c r="E288" s="187">
        <f t="shared" si="119"/>
        <v>1226.9084584868649</v>
      </c>
      <c r="F288" s="187">
        <f t="shared" si="119"/>
        <v>0</v>
      </c>
      <c r="G288" s="187">
        <f t="shared" si="119"/>
        <v>15.192964967447189</v>
      </c>
      <c r="H288" s="189">
        <f t="shared" si="119"/>
        <v>0</v>
      </c>
      <c r="I288" s="146">
        <f t="shared" si="119"/>
        <v>4103.496269517761</v>
      </c>
      <c r="J288" s="141"/>
      <c r="K288" s="188" t="s">
        <v>22</v>
      </c>
      <c r="L288" s="187">
        <f>SUM(L267:L283)</f>
        <v>98.523236693201298</v>
      </c>
      <c r="M288" s="187">
        <f t="shared" ref="M288:S288" si="120">SUM(M267:M283)</f>
        <v>2321.6170048045255</v>
      </c>
      <c r="N288" s="187">
        <f t="shared" si="120"/>
        <v>441.25460456572199</v>
      </c>
      <c r="O288" s="187">
        <f t="shared" si="120"/>
        <v>1226.9084584868649</v>
      </c>
      <c r="P288" s="187">
        <f t="shared" si="120"/>
        <v>469.05387990480745</v>
      </c>
      <c r="Q288" s="187">
        <f t="shared" si="120"/>
        <v>15.192964967447189</v>
      </c>
      <c r="R288" s="189">
        <f t="shared" si="120"/>
        <v>0</v>
      </c>
      <c r="S288" s="190">
        <f t="shared" si="120"/>
        <v>4572.5501494225682</v>
      </c>
      <c r="T288" s="133" t="str">
        <f>IF(ABS(S288-AI288)&gt;0.01,S288-AI288,"")</f>
        <v/>
      </c>
      <c r="U288" s="216" t="s">
        <v>59</v>
      </c>
      <c r="V288" s="217">
        <f>SUM(V267:V283)</f>
        <v>91.521664445805953</v>
      </c>
      <c r="W288" s="217">
        <f t="shared" ref="W288:AH288" si="121">SUM(W267:W283)</f>
        <v>6.826804013940535</v>
      </c>
      <c r="X288" s="217">
        <f t="shared" si="121"/>
        <v>15.192964967447189</v>
      </c>
      <c r="Y288" s="217">
        <f t="shared" si="121"/>
        <v>2321.6170048045255</v>
      </c>
      <c r="Z288" s="217">
        <f t="shared" si="121"/>
        <v>297.78134728803468</v>
      </c>
      <c r="AA288" s="217">
        <f t="shared" si="121"/>
        <v>1019.5150684914</v>
      </c>
      <c r="AB288" s="217">
        <f t="shared" si="121"/>
        <v>469.05387990480745</v>
      </c>
      <c r="AC288" s="217">
        <f t="shared" si="121"/>
        <v>351.041415506607</v>
      </c>
      <c r="AD288" s="218">
        <f t="shared" si="121"/>
        <v>0.17476823345479198</v>
      </c>
      <c r="AE288" s="218">
        <f t="shared" si="121"/>
        <v>0</v>
      </c>
      <c r="AF288" s="218">
        <f t="shared" si="121"/>
        <v>0</v>
      </c>
      <c r="AG288" s="218">
        <f t="shared" si="121"/>
        <v>143.47325727768731</v>
      </c>
      <c r="AH288" s="218">
        <f t="shared" si="121"/>
        <v>207.3933899954649</v>
      </c>
      <c r="AI288" s="219">
        <f>SUM(V288:AC288)</f>
        <v>4572.5501494225691</v>
      </c>
      <c r="AJ288" s="133" t="str">
        <f t="shared" si="118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2.4009583589746909E-2</v>
      </c>
      <c r="C289" s="125">
        <f t="shared" ref="C289:H289" si="122">IF($I288=0,"-",C288/$I288)</f>
        <v>0.56576559409845883</v>
      </c>
      <c r="D289" s="125">
        <f t="shared" si="122"/>
        <v>0.10753137704632977</v>
      </c>
      <c r="E289" s="125">
        <f t="shared" si="122"/>
        <v>0.29899100130802603</v>
      </c>
      <c r="F289" s="125">
        <f t="shared" si="122"/>
        <v>0</v>
      </c>
      <c r="G289" s="125">
        <f t="shared" si="122"/>
        <v>3.7024439574384338E-3</v>
      </c>
      <c r="H289" s="126">
        <f t="shared" si="122"/>
        <v>0</v>
      </c>
      <c r="I289" s="127">
        <f>SUM(B289:H289)</f>
        <v>1</v>
      </c>
      <c r="J289" s="133"/>
      <c r="K289" s="49" t="s">
        <v>108</v>
      </c>
      <c r="L289" s="102">
        <f t="shared" ref="L289:R289" si="123">IF($S288=0,"-",L288/$S288)</f>
        <v>2.1546671654469014E-2</v>
      </c>
      <c r="M289" s="102">
        <f t="shared" si="123"/>
        <v>0.50772915089793047</v>
      </c>
      <c r="N289" s="102">
        <f t="shared" si="123"/>
        <v>9.6500768749675628E-2</v>
      </c>
      <c r="O289" s="102">
        <f t="shared" si="123"/>
        <v>0.26832039417693465</v>
      </c>
      <c r="P289" s="102">
        <f t="shared" si="123"/>
        <v>0.10258036862953611</v>
      </c>
      <c r="Q289" s="102">
        <f t="shared" si="123"/>
        <v>3.3226458914542008E-3</v>
      </c>
      <c r="R289" s="103">
        <f t="shared" si="123"/>
        <v>0</v>
      </c>
      <c r="S289" s="104">
        <f>SUM(L289:R289)</f>
        <v>1</v>
      </c>
      <c r="U289" s="77" t="s">
        <v>108</v>
      </c>
      <c r="V289" s="78">
        <f>+V288/$AI288</f>
        <v>2.0015453402378428E-2</v>
      </c>
      <c r="W289" s="78">
        <f t="shared" ref="W289:AH289" si="124">+W288/$AI288</f>
        <v>1.4929970784033145E-3</v>
      </c>
      <c r="X289" s="78">
        <f t="shared" si="124"/>
        <v>3.3226458914542003E-3</v>
      </c>
      <c r="Y289" s="78">
        <f t="shared" si="124"/>
        <v>0.50772915089793036</v>
      </c>
      <c r="Z289" s="78">
        <f t="shared" si="124"/>
        <v>6.5123691934934627E-2</v>
      </c>
      <c r="AA289" s="78">
        <f t="shared" si="124"/>
        <v>0.22296421803490696</v>
      </c>
      <c r="AB289" s="78">
        <f t="shared" si="124"/>
        <v>0.10258036862953608</v>
      </c>
      <c r="AC289" s="78">
        <f t="shared" si="124"/>
        <v>7.6771474130455888E-2</v>
      </c>
      <c r="AD289" s="78">
        <f t="shared" si="124"/>
        <v>3.822117368726116E-5</v>
      </c>
      <c r="AE289" s="78">
        <f t="shared" si="124"/>
        <v>0</v>
      </c>
      <c r="AF289" s="78">
        <f t="shared" si="124"/>
        <v>0</v>
      </c>
      <c r="AG289" s="78">
        <f t="shared" si="124"/>
        <v>3.137707681474098E-2</v>
      </c>
      <c r="AH289" s="78">
        <f t="shared" si="124"/>
        <v>4.5356176142027652E-2</v>
      </c>
      <c r="AI289" s="79">
        <f>SUM(V289:AC289)</f>
        <v>0.99999999999999989</v>
      </c>
      <c r="AJ289" s="26" t="str">
        <f t="shared" si="118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125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126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127">SUM(V294:AC294)</f>
        <v>0</v>
      </c>
      <c r="AJ294" s="133" t="str">
        <f t="shared" ref="AJ294:AJ315" si="128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125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126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127"/>
        <v>0</v>
      </c>
      <c r="AJ295" s="133" t="str">
        <f t="shared" si="128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125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126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127"/>
        <v>0</v>
      </c>
      <c r="AJ296" s="133" t="str">
        <f t="shared" si="128"/>
        <v/>
      </c>
      <c r="BA296" s="133"/>
      <c r="BR296" s="133"/>
      <c r="CG296" s="133"/>
    </row>
    <row r="297" spans="1:85" ht="15">
      <c r="A297" s="159" t="s">
        <v>13</v>
      </c>
      <c r="B297" s="148">
        <v>20.538497273299487</v>
      </c>
      <c r="C297" s="148">
        <v>155.23885161445389</v>
      </c>
      <c r="D297" s="148">
        <v>25.711961692123026</v>
      </c>
      <c r="E297" s="148">
        <v>0.46791162437527789</v>
      </c>
      <c r="F297" s="315"/>
      <c r="G297" s="148">
        <v>0</v>
      </c>
      <c r="H297" s="160">
        <v>0</v>
      </c>
      <c r="I297" s="146">
        <f t="shared" si="125"/>
        <v>201.95722220425171</v>
      </c>
      <c r="J297" s="141"/>
      <c r="K297" s="161" t="s">
        <v>13</v>
      </c>
      <c r="L297" s="148">
        <v>20.538497273299487</v>
      </c>
      <c r="M297" s="148">
        <v>155.23885161445389</v>
      </c>
      <c r="N297" s="148">
        <v>25.711961692123026</v>
      </c>
      <c r="O297" s="148">
        <v>0.46791162437527789</v>
      </c>
      <c r="P297" s="148">
        <v>0</v>
      </c>
      <c r="Q297" s="148">
        <v>0</v>
      </c>
      <c r="R297" s="149">
        <v>0</v>
      </c>
      <c r="S297" s="150">
        <f t="shared" si="126"/>
        <v>201.95722220425171</v>
      </c>
      <c r="U297" s="207" t="s">
        <v>13</v>
      </c>
      <c r="V297" s="199">
        <v>20.538497273299487</v>
      </c>
      <c r="W297" s="199">
        <v>0</v>
      </c>
      <c r="X297" s="199">
        <v>0</v>
      </c>
      <c r="Y297" s="199">
        <v>155.23885161445389</v>
      </c>
      <c r="Z297" s="199">
        <v>25.711961692123026</v>
      </c>
      <c r="AA297" s="199">
        <v>0.46791162437527789</v>
      </c>
      <c r="AB297" s="199">
        <v>0</v>
      </c>
      <c r="AC297" s="200">
        <v>0</v>
      </c>
      <c r="AD297" s="201">
        <v>0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127"/>
        <v>201.95722220425171</v>
      </c>
      <c r="AJ297" s="133" t="str">
        <f t="shared" si="128"/>
        <v/>
      </c>
      <c r="BA297" s="133"/>
      <c r="BR297" s="133"/>
      <c r="CG297" s="133"/>
    </row>
    <row r="298" spans="1:85" ht="15">
      <c r="A298" s="151" t="s">
        <v>12</v>
      </c>
      <c r="B298" s="152">
        <v>6.7495857694507642</v>
      </c>
      <c r="C298" s="152">
        <v>11.664840762467339</v>
      </c>
      <c r="D298" s="152">
        <v>4.8065031094190944</v>
      </c>
      <c r="E298" s="152">
        <v>8.5997327570581802E-2</v>
      </c>
      <c r="F298" s="315"/>
      <c r="G298" s="152">
        <v>0</v>
      </c>
      <c r="H298" s="153">
        <v>0</v>
      </c>
      <c r="I298" s="154">
        <f t="shared" si="125"/>
        <v>23.306926968907778</v>
      </c>
      <c r="J298" s="141"/>
      <c r="K298" s="155" t="s">
        <v>12</v>
      </c>
      <c r="L298" s="156">
        <v>6.7495857694507642</v>
      </c>
      <c r="M298" s="156">
        <v>11.664840762467339</v>
      </c>
      <c r="N298" s="156">
        <v>4.8065031094190944</v>
      </c>
      <c r="O298" s="156">
        <v>8.5997327570581802E-2</v>
      </c>
      <c r="P298" s="156">
        <v>0</v>
      </c>
      <c r="Q298" s="156">
        <v>0</v>
      </c>
      <c r="R298" s="157">
        <v>0</v>
      </c>
      <c r="S298" s="158">
        <f t="shared" si="126"/>
        <v>23.306926968907778</v>
      </c>
      <c r="U298" s="203" t="s">
        <v>53</v>
      </c>
      <c r="V298" s="204">
        <v>5.7958513386540682</v>
      </c>
      <c r="W298" s="204">
        <v>0</v>
      </c>
      <c r="X298" s="204">
        <v>0</v>
      </c>
      <c r="Y298" s="204">
        <v>11.664840762467339</v>
      </c>
      <c r="Z298" s="204">
        <v>4.8065031094190944</v>
      </c>
      <c r="AA298" s="204">
        <v>8.5997327570581802E-2</v>
      </c>
      <c r="AB298" s="204">
        <v>0</v>
      </c>
      <c r="AC298" s="205">
        <v>0.95373443079669562</v>
      </c>
      <c r="AD298" s="204">
        <v>0.95373443079669562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127"/>
        <v>23.306926968907778</v>
      </c>
      <c r="AJ298" s="133" t="str">
        <f t="shared" si="128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0.50721052756760265</v>
      </c>
      <c r="F299" s="315"/>
      <c r="G299" s="148">
        <v>0</v>
      </c>
      <c r="H299" s="160">
        <v>0</v>
      </c>
      <c r="I299" s="146">
        <f t="shared" si="125"/>
        <v>0.50721052756760265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0.50721052756760265</v>
      </c>
      <c r="P299" s="148">
        <v>189.15914006247468</v>
      </c>
      <c r="Q299" s="148">
        <v>0</v>
      </c>
      <c r="R299" s="149">
        <v>0</v>
      </c>
      <c r="S299" s="150">
        <f t="shared" si="126"/>
        <v>189.66635059004227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0.50721052756760265</v>
      </c>
      <c r="AB299" s="199">
        <v>189.15914006247468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127"/>
        <v>189.66635059004227</v>
      </c>
      <c r="AJ299" s="133" t="str">
        <f t="shared" si="128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125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2.3504053194773245</v>
      </c>
      <c r="Q300" s="156">
        <v>0</v>
      </c>
      <c r="R300" s="157">
        <v>0</v>
      </c>
      <c r="S300" s="158">
        <f t="shared" si="126"/>
        <v>2.3504053194773245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2.3504053194773245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127"/>
        <v>2.3504053194773245</v>
      </c>
      <c r="AJ300" s="133" t="str">
        <f t="shared" si="128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125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126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127"/>
        <v>0</v>
      </c>
      <c r="AJ301" s="133" t="str">
        <f t="shared" si="128"/>
        <v/>
      </c>
      <c r="BA301" s="133"/>
      <c r="BR301" s="133"/>
      <c r="CG301" s="133"/>
    </row>
    <row r="302" spans="1:85" ht="15">
      <c r="A302" s="151" t="s">
        <v>14</v>
      </c>
      <c r="B302" s="152">
        <v>2.892475944093395E-2</v>
      </c>
      <c r="C302" s="152">
        <v>0</v>
      </c>
      <c r="D302" s="152">
        <v>12.671635188084155</v>
      </c>
      <c r="E302" s="152">
        <v>0.17941707961311815</v>
      </c>
      <c r="F302" s="315"/>
      <c r="G302" s="152">
        <v>0</v>
      </c>
      <c r="H302" s="153">
        <v>0</v>
      </c>
      <c r="I302" s="154">
        <f t="shared" si="125"/>
        <v>12.879977027138207</v>
      </c>
      <c r="J302" s="141"/>
      <c r="K302" s="155" t="s">
        <v>14</v>
      </c>
      <c r="L302" s="156">
        <v>2.892475944093395E-2</v>
      </c>
      <c r="M302" s="156">
        <v>0</v>
      </c>
      <c r="N302" s="156">
        <v>12.671635188084155</v>
      </c>
      <c r="O302" s="156">
        <v>0.17941707961311815</v>
      </c>
      <c r="P302" s="156">
        <v>0.21348291101528705</v>
      </c>
      <c r="Q302" s="156">
        <v>0</v>
      </c>
      <c r="R302" s="157">
        <v>0</v>
      </c>
      <c r="S302" s="158">
        <f t="shared" si="126"/>
        <v>13.093459938153494</v>
      </c>
      <c r="U302" s="203" t="s">
        <v>14</v>
      </c>
      <c r="V302" s="204">
        <v>0</v>
      </c>
      <c r="W302" s="204">
        <v>0</v>
      </c>
      <c r="X302" s="204">
        <v>0</v>
      </c>
      <c r="Y302" s="204">
        <v>0</v>
      </c>
      <c r="Z302" s="204">
        <v>12.671635188084155</v>
      </c>
      <c r="AA302" s="204">
        <v>8.2332039732473092E-2</v>
      </c>
      <c r="AB302" s="204">
        <v>0.21348291101528705</v>
      </c>
      <c r="AC302" s="205">
        <v>0.12600979932157899</v>
      </c>
      <c r="AD302" s="204">
        <v>2.892475944093395E-2</v>
      </c>
      <c r="AE302" s="204">
        <v>0</v>
      </c>
      <c r="AF302" s="204">
        <v>0</v>
      </c>
      <c r="AG302" s="204">
        <v>0</v>
      </c>
      <c r="AH302" s="204">
        <v>9.7085039880645041E-2</v>
      </c>
      <c r="AI302" s="206">
        <f t="shared" si="127"/>
        <v>13.093459938153494</v>
      </c>
      <c r="AJ302" s="133" t="str">
        <f t="shared" si="128"/>
        <v/>
      </c>
      <c r="BA302" s="133"/>
      <c r="BR302" s="133"/>
      <c r="CG302" s="133"/>
    </row>
    <row r="303" spans="1:85" ht="15">
      <c r="A303" s="159" t="s">
        <v>136</v>
      </c>
      <c r="B303" s="148">
        <v>114.15778013423065</v>
      </c>
      <c r="C303" s="148">
        <v>670.20331781126322</v>
      </c>
      <c r="D303" s="148">
        <v>237.61906872331062</v>
      </c>
      <c r="E303" s="148">
        <v>38.690058949587154</v>
      </c>
      <c r="F303" s="315"/>
      <c r="G303" s="148">
        <v>0</v>
      </c>
      <c r="H303" s="160">
        <v>0</v>
      </c>
      <c r="I303" s="146">
        <f t="shared" si="125"/>
        <v>1060.6702256183917</v>
      </c>
      <c r="J303" s="141"/>
      <c r="K303" s="161" t="s">
        <v>136</v>
      </c>
      <c r="L303" s="148">
        <v>114.15778013423065</v>
      </c>
      <c r="M303" s="148">
        <v>670.20331781126322</v>
      </c>
      <c r="N303" s="148">
        <v>237.61906872331062</v>
      </c>
      <c r="O303" s="148">
        <v>38.690058949587154</v>
      </c>
      <c r="P303" s="148">
        <v>0</v>
      </c>
      <c r="Q303" s="148">
        <v>0</v>
      </c>
      <c r="R303" s="149">
        <v>0</v>
      </c>
      <c r="S303" s="150">
        <f t="shared" si="126"/>
        <v>1060.6702256183917</v>
      </c>
      <c r="U303" s="207" t="s">
        <v>136</v>
      </c>
      <c r="V303" s="199">
        <v>94.103644317171813</v>
      </c>
      <c r="W303" s="199">
        <v>0</v>
      </c>
      <c r="X303" s="199">
        <v>0</v>
      </c>
      <c r="Y303" s="199">
        <v>670.20331781126322</v>
      </c>
      <c r="Z303" s="199">
        <v>237.61906872331062</v>
      </c>
      <c r="AA303" s="199">
        <v>35.270878593018431</v>
      </c>
      <c r="AB303" s="199">
        <v>0</v>
      </c>
      <c r="AC303" s="200">
        <v>23.473316173627566</v>
      </c>
      <c r="AD303" s="199">
        <v>20.054135817058842</v>
      </c>
      <c r="AE303" s="199">
        <v>0</v>
      </c>
      <c r="AF303" s="199">
        <v>0</v>
      </c>
      <c r="AG303" s="199">
        <v>0</v>
      </c>
      <c r="AH303" s="199">
        <v>3.4191803565687224</v>
      </c>
      <c r="AI303" s="202">
        <f t="shared" si="127"/>
        <v>1060.6702256183917</v>
      </c>
      <c r="AJ303" s="133" t="str">
        <f t="shared" si="128"/>
        <v/>
      </c>
      <c r="BA303" s="133"/>
      <c r="BR303" s="133"/>
      <c r="CG303" s="133"/>
    </row>
    <row r="304" spans="1:85" ht="15">
      <c r="A304" s="151" t="s">
        <v>21</v>
      </c>
      <c r="B304" s="152">
        <v>49.241781060316967</v>
      </c>
      <c r="C304" s="152">
        <v>7.6861862879998295</v>
      </c>
      <c r="D304" s="152">
        <v>38.577525648991688</v>
      </c>
      <c r="E304" s="152">
        <v>631.67261500559221</v>
      </c>
      <c r="F304" s="315"/>
      <c r="G304" s="152">
        <v>61.847005410036097</v>
      </c>
      <c r="H304" s="153">
        <v>0</v>
      </c>
      <c r="I304" s="154">
        <f t="shared" si="125"/>
        <v>789.02511341293678</v>
      </c>
      <c r="J304" s="141"/>
      <c r="K304" s="155" t="s">
        <v>21</v>
      </c>
      <c r="L304" s="156">
        <v>49.241781060316967</v>
      </c>
      <c r="M304" s="156">
        <v>7.6861862879998295</v>
      </c>
      <c r="N304" s="156">
        <v>38.577525648991688</v>
      </c>
      <c r="O304" s="156">
        <v>631.67261500559221</v>
      </c>
      <c r="P304" s="156">
        <v>0.66756900444633305</v>
      </c>
      <c r="Q304" s="156">
        <v>61.847005410036097</v>
      </c>
      <c r="R304" s="157">
        <v>0</v>
      </c>
      <c r="S304" s="158">
        <f t="shared" si="126"/>
        <v>789.69268241738314</v>
      </c>
      <c r="U304" s="203" t="s">
        <v>21</v>
      </c>
      <c r="V304" s="204">
        <v>4.6332558805070541</v>
      </c>
      <c r="W304" s="204">
        <v>42.717261863649739</v>
      </c>
      <c r="X304" s="204">
        <v>61.847005410036097</v>
      </c>
      <c r="Y304" s="204">
        <v>7.6861862879998295</v>
      </c>
      <c r="Z304" s="204">
        <v>38.577525648991688</v>
      </c>
      <c r="AA304" s="204">
        <v>455.89708034832842</v>
      </c>
      <c r="AB304" s="204">
        <v>0.66756900444633305</v>
      </c>
      <c r="AC304" s="205">
        <v>177.66679797342397</v>
      </c>
      <c r="AD304" s="204">
        <v>1.8912633161601757</v>
      </c>
      <c r="AE304" s="204">
        <v>165.29377000477464</v>
      </c>
      <c r="AF304" s="204">
        <v>0</v>
      </c>
      <c r="AG304" s="204">
        <v>0</v>
      </c>
      <c r="AH304" s="204">
        <v>10.481764652489154</v>
      </c>
      <c r="AI304" s="206">
        <f t="shared" si="127"/>
        <v>789.69268241738314</v>
      </c>
      <c r="AJ304" s="133" t="str">
        <f t="shared" si="128"/>
        <v/>
      </c>
      <c r="BA304" s="133"/>
      <c r="BR304" s="133"/>
      <c r="CG304" s="133"/>
    </row>
    <row r="305" spans="1:85" ht="15">
      <c r="A305" s="159" t="s">
        <v>20</v>
      </c>
      <c r="B305" s="148">
        <v>52.720182081057054</v>
      </c>
      <c r="C305" s="148">
        <v>5.3615191992894129</v>
      </c>
      <c r="D305" s="148">
        <v>341.51241281343493</v>
      </c>
      <c r="E305" s="148">
        <v>0</v>
      </c>
      <c r="F305" s="315"/>
      <c r="G305" s="148">
        <v>0</v>
      </c>
      <c r="H305" s="160">
        <v>0</v>
      </c>
      <c r="I305" s="146">
        <f t="shared" si="125"/>
        <v>399.5941140937814</v>
      </c>
      <c r="J305" s="141"/>
      <c r="K305" s="161" t="s">
        <v>20</v>
      </c>
      <c r="L305" s="148">
        <v>52.720182081057054</v>
      </c>
      <c r="M305" s="148">
        <v>5.3615191992894129</v>
      </c>
      <c r="N305" s="148">
        <v>341.51241281343493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126"/>
        <v>399.5941140937814</v>
      </c>
      <c r="U305" s="207" t="s">
        <v>20</v>
      </c>
      <c r="V305" s="199">
        <v>49.098612382835952</v>
      </c>
      <c r="W305" s="199">
        <v>0.82590500009597678</v>
      </c>
      <c r="X305" s="199">
        <v>0</v>
      </c>
      <c r="Y305" s="199">
        <v>5.3615191992894129</v>
      </c>
      <c r="Z305" s="199">
        <v>341.51241281343493</v>
      </c>
      <c r="AA305" s="199">
        <v>0</v>
      </c>
      <c r="AB305" s="199">
        <v>0</v>
      </c>
      <c r="AC305" s="200">
        <v>2.7956646981251199</v>
      </c>
      <c r="AD305" s="199">
        <v>2.7956646981251199</v>
      </c>
      <c r="AE305" s="199">
        <v>0</v>
      </c>
      <c r="AF305" s="199">
        <v>0</v>
      </c>
      <c r="AG305" s="199">
        <v>0</v>
      </c>
      <c r="AH305" s="199">
        <v>0</v>
      </c>
      <c r="AI305" s="202">
        <f t="shared" si="127"/>
        <v>399.5941140937814</v>
      </c>
      <c r="AJ305" s="133" t="str">
        <f t="shared" si="128"/>
        <v/>
      </c>
      <c r="BA305" s="133"/>
      <c r="BR305" s="133"/>
      <c r="CG305" s="133"/>
    </row>
    <row r="306" spans="1:85" ht="15">
      <c r="A306" s="151" t="s">
        <v>56</v>
      </c>
      <c r="B306" s="152">
        <v>0</v>
      </c>
      <c r="C306" s="152">
        <v>0</v>
      </c>
      <c r="D306" s="152">
        <v>0</v>
      </c>
      <c r="E306" s="152">
        <v>0</v>
      </c>
      <c r="F306" s="315"/>
      <c r="G306" s="152">
        <v>0</v>
      </c>
      <c r="H306" s="153">
        <v>0</v>
      </c>
      <c r="I306" s="154">
        <f t="shared" si="125"/>
        <v>0</v>
      </c>
      <c r="J306" s="141"/>
      <c r="K306" s="155" t="s">
        <v>56</v>
      </c>
      <c r="L306" s="156">
        <v>0</v>
      </c>
      <c r="M306" s="156">
        <v>0</v>
      </c>
      <c r="N306" s="156">
        <v>0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126"/>
        <v>0</v>
      </c>
      <c r="U306" s="203" t="s">
        <v>56</v>
      </c>
      <c r="V306" s="204">
        <v>0</v>
      </c>
      <c r="W306" s="204">
        <v>0</v>
      </c>
      <c r="X306" s="204">
        <v>0</v>
      </c>
      <c r="Y306" s="204">
        <v>0</v>
      </c>
      <c r="Z306" s="204">
        <v>0</v>
      </c>
      <c r="AA306" s="204">
        <v>0</v>
      </c>
      <c r="AB306" s="204">
        <v>0</v>
      </c>
      <c r="AC306" s="205">
        <v>0</v>
      </c>
      <c r="AD306" s="204">
        <v>0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127"/>
        <v>0</v>
      </c>
      <c r="AJ306" s="133" t="str">
        <f t="shared" si="128"/>
        <v/>
      </c>
      <c r="BA306" s="133"/>
      <c r="BR306" s="133"/>
      <c r="CG306" s="133"/>
    </row>
    <row r="307" spans="1:85" ht="15">
      <c r="A307" s="159" t="s">
        <v>18</v>
      </c>
      <c r="B307" s="148">
        <v>20.900882326118683</v>
      </c>
      <c r="C307" s="148">
        <v>9.593847625103658</v>
      </c>
      <c r="D307" s="148">
        <v>3.7690115670050082</v>
      </c>
      <c r="E307" s="148">
        <v>0</v>
      </c>
      <c r="F307" s="315"/>
      <c r="G307" s="148">
        <v>0</v>
      </c>
      <c r="H307" s="160">
        <v>0</v>
      </c>
      <c r="I307" s="146">
        <f t="shared" si="125"/>
        <v>34.263741518227349</v>
      </c>
      <c r="J307" s="141"/>
      <c r="K307" s="161" t="s">
        <v>18</v>
      </c>
      <c r="L307" s="148">
        <v>20.900882326118683</v>
      </c>
      <c r="M307" s="148">
        <v>9.593847625103658</v>
      </c>
      <c r="N307" s="148">
        <v>3.7690115670050082</v>
      </c>
      <c r="O307" s="148">
        <v>0</v>
      </c>
      <c r="P307" s="148">
        <v>11.441628952055968</v>
      </c>
      <c r="Q307" s="148">
        <v>0</v>
      </c>
      <c r="R307" s="149">
        <v>0</v>
      </c>
      <c r="S307" s="150">
        <f t="shared" si="126"/>
        <v>45.705370470283313</v>
      </c>
      <c r="U307" s="207" t="s">
        <v>18</v>
      </c>
      <c r="V307" s="199">
        <v>20.215607495754135</v>
      </c>
      <c r="W307" s="199">
        <v>0</v>
      </c>
      <c r="X307" s="199">
        <v>0</v>
      </c>
      <c r="Y307" s="199">
        <v>9.593847625103658</v>
      </c>
      <c r="Z307" s="199">
        <v>3.7690115670050082</v>
      </c>
      <c r="AA307" s="199">
        <v>0</v>
      </c>
      <c r="AB307" s="199">
        <v>11.441628952055968</v>
      </c>
      <c r="AC307" s="200">
        <v>0.68527483036454695</v>
      </c>
      <c r="AD307" s="199">
        <v>0.68527483036454695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127"/>
        <v>45.705370470283313</v>
      </c>
      <c r="AJ307" s="133" t="str">
        <f t="shared" si="128"/>
        <v/>
      </c>
      <c r="BA307" s="133"/>
      <c r="BR307" s="133"/>
      <c r="CG307" s="133"/>
    </row>
    <row r="308" spans="1:85" ht="15">
      <c r="A308" s="151" t="s">
        <v>17</v>
      </c>
      <c r="B308" s="152">
        <v>1.0207727626281931E-2</v>
      </c>
      <c r="C308" s="152">
        <v>1.5311591439422895E-2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125"/>
        <v>2.5519319065704826E-2</v>
      </c>
      <c r="J308" s="141"/>
      <c r="K308" s="155" t="s">
        <v>17</v>
      </c>
      <c r="L308" s="156">
        <v>1.0207727626281931E-2</v>
      </c>
      <c r="M308" s="156">
        <v>1.5311591439422895E-2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126"/>
        <v>2.5519319065704826E-2</v>
      </c>
      <c r="U308" s="203" t="s">
        <v>57</v>
      </c>
      <c r="V308" s="204">
        <v>1.0207727626281931E-2</v>
      </c>
      <c r="W308" s="204">
        <v>0</v>
      </c>
      <c r="X308" s="204">
        <v>0</v>
      </c>
      <c r="Y308" s="204">
        <v>1.5311591439422895E-2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127"/>
        <v>2.5519319065704826E-2</v>
      </c>
      <c r="AJ308" s="133" t="str">
        <f t="shared" si="128"/>
        <v/>
      </c>
      <c r="BA308" s="133"/>
      <c r="BR308" s="133"/>
      <c r="CG308" s="133"/>
    </row>
    <row r="309" spans="1:85" ht="15">
      <c r="A309" s="162" t="s">
        <v>60</v>
      </c>
      <c r="B309" s="148">
        <v>0.55452824679084678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125"/>
        <v>0.55452824679084678</v>
      </c>
      <c r="J309" s="141"/>
      <c r="K309" s="163" t="s">
        <v>60</v>
      </c>
      <c r="L309" s="148">
        <v>0.55452824679084678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126"/>
        <v>0.55452824679084678</v>
      </c>
      <c r="U309" s="208" t="s">
        <v>58</v>
      </c>
      <c r="V309" s="199">
        <v>0.55452824679084678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127"/>
        <v>0.55452824679084678</v>
      </c>
      <c r="AJ309" s="133" t="str">
        <f t="shared" si="128"/>
        <v/>
      </c>
      <c r="BA309" s="133"/>
      <c r="BR309" s="133"/>
      <c r="CG309" s="133"/>
    </row>
    <row r="310" spans="1:85">
      <c r="A310" s="164" t="s">
        <v>19</v>
      </c>
      <c r="B310" s="165">
        <v>0.55452824679084678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125"/>
        <v>0.55452824679084678</v>
      </c>
      <c r="J310" s="141"/>
      <c r="K310" s="168" t="s">
        <v>19</v>
      </c>
      <c r="L310" s="169">
        <v>0.55452824679084678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126"/>
        <v>0.55452824679084678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127"/>
        <v>0</v>
      </c>
      <c r="AJ310" s="133">
        <f t="shared" si="128"/>
        <v>0.55452824679084678</v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125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126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127"/>
        <v>0</v>
      </c>
      <c r="AJ311" s="133" t="str">
        <f t="shared" si="128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125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126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127"/>
        <v>0</v>
      </c>
      <c r="AJ312" s="133" t="str">
        <f t="shared" si="128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125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126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127"/>
        <v>0</v>
      </c>
      <c r="AJ313" s="133" t="str">
        <f t="shared" si="128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264.90236937833163</v>
      </c>
      <c r="C314" s="187">
        <f t="shared" ref="C314:I314" si="129">SUM(C293:C309)</f>
        <v>859.7638748920167</v>
      </c>
      <c r="D314" s="187">
        <f t="shared" si="129"/>
        <v>664.66811874236851</v>
      </c>
      <c r="E314" s="187">
        <f t="shared" si="129"/>
        <v>671.60321051430594</v>
      </c>
      <c r="F314" s="187">
        <f t="shared" si="129"/>
        <v>0</v>
      </c>
      <c r="G314" s="187">
        <f t="shared" si="129"/>
        <v>61.847005410036097</v>
      </c>
      <c r="H314" s="189">
        <f t="shared" si="129"/>
        <v>0</v>
      </c>
      <c r="I314" s="146">
        <f t="shared" si="129"/>
        <v>2522.7845789370595</v>
      </c>
      <c r="J314" s="141"/>
      <c r="K314" s="188" t="s">
        <v>22</v>
      </c>
      <c r="L314" s="187">
        <f>SUM(L293:L309)</f>
        <v>264.90236937833163</v>
      </c>
      <c r="M314" s="187">
        <f t="shared" ref="M314:S314" si="130">SUM(M293:M309)</f>
        <v>859.7638748920167</v>
      </c>
      <c r="N314" s="187">
        <f t="shared" si="130"/>
        <v>664.66811874236851</v>
      </c>
      <c r="O314" s="187">
        <f t="shared" si="130"/>
        <v>671.60321051430594</v>
      </c>
      <c r="P314" s="187">
        <f t="shared" si="130"/>
        <v>203.83222624946958</v>
      </c>
      <c r="Q314" s="187">
        <f t="shared" si="130"/>
        <v>61.847005410036097</v>
      </c>
      <c r="R314" s="189">
        <f t="shared" si="130"/>
        <v>0</v>
      </c>
      <c r="S314" s="190">
        <f t="shared" si="130"/>
        <v>2726.6168051865288</v>
      </c>
      <c r="T314" s="133" t="str">
        <f>IF(ABS(S314-AI314)&gt;0.01,S314-AI314,"")</f>
        <v/>
      </c>
      <c r="U314" s="216" t="s">
        <v>59</v>
      </c>
      <c r="V314" s="217">
        <f>SUM(V293:V309)</f>
        <v>194.95020466263966</v>
      </c>
      <c r="W314" s="217">
        <f t="shared" ref="W314:AH314" si="131">SUM(W293:W309)</f>
        <v>43.543166863745718</v>
      </c>
      <c r="X314" s="217">
        <f t="shared" si="131"/>
        <v>61.847005410036097</v>
      </c>
      <c r="Y314" s="217">
        <f t="shared" si="131"/>
        <v>859.7638748920167</v>
      </c>
      <c r="Z314" s="217">
        <f t="shared" si="131"/>
        <v>664.66811874236851</v>
      </c>
      <c r="AA314" s="217">
        <f t="shared" si="131"/>
        <v>492.31141046059281</v>
      </c>
      <c r="AB314" s="217">
        <f t="shared" si="131"/>
        <v>203.83222624946958</v>
      </c>
      <c r="AC314" s="217">
        <f t="shared" si="131"/>
        <v>205.70079790565944</v>
      </c>
      <c r="AD314" s="218">
        <f t="shared" si="131"/>
        <v>26.408997851946314</v>
      </c>
      <c r="AE314" s="218">
        <f t="shared" si="131"/>
        <v>165.29377000477464</v>
      </c>
      <c r="AF314" s="218">
        <f t="shared" si="131"/>
        <v>0</v>
      </c>
      <c r="AG314" s="218">
        <f t="shared" si="131"/>
        <v>0</v>
      </c>
      <c r="AH314" s="218">
        <f t="shared" si="131"/>
        <v>13.998030048938521</v>
      </c>
      <c r="AI314" s="219">
        <f>SUM(V314:AC314)</f>
        <v>2726.6168051865284</v>
      </c>
      <c r="AJ314" s="133" t="str">
        <f t="shared" si="128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0.10500395935111694</v>
      </c>
      <c r="C315" s="125">
        <f t="shared" ref="C315:H315" si="132">IF($I314=0,"-",C314/$I314)</f>
        <v>0.34079956016469165</v>
      </c>
      <c r="D315" s="125">
        <f t="shared" si="132"/>
        <v>0.2634660621805518</v>
      </c>
      <c r="E315" s="125">
        <f t="shared" si="132"/>
        <v>0.26621504512179822</v>
      </c>
      <c r="F315" s="125">
        <f t="shared" si="132"/>
        <v>0</v>
      </c>
      <c r="G315" s="125">
        <f t="shared" si="132"/>
        <v>2.4515373181841188E-2</v>
      </c>
      <c r="H315" s="126">
        <f t="shared" si="132"/>
        <v>0</v>
      </c>
      <c r="I315" s="127">
        <f>SUM(B315:H315)</f>
        <v>0.99999999999999967</v>
      </c>
      <c r="J315" s="133"/>
      <c r="K315" s="49" t="s">
        <v>108</v>
      </c>
      <c r="L315" s="102">
        <f t="shared" ref="L315:R315" si="133">IF($S314=0,"-",L314/$S314)</f>
        <v>9.7154234828465219E-2</v>
      </c>
      <c r="M315" s="102">
        <f t="shared" si="133"/>
        <v>0.31532259071263224</v>
      </c>
      <c r="N315" s="102">
        <f t="shared" si="133"/>
        <v>0.24377027145070293</v>
      </c>
      <c r="O315" s="102">
        <f t="shared" si="133"/>
        <v>0.24631375015249396</v>
      </c>
      <c r="P315" s="102">
        <f t="shared" si="133"/>
        <v>7.4756462243518423E-2</v>
      </c>
      <c r="Q315" s="102">
        <f t="shared" si="133"/>
        <v>2.2682690612187112E-2</v>
      </c>
      <c r="R315" s="103">
        <f t="shared" si="133"/>
        <v>0</v>
      </c>
      <c r="S315" s="104">
        <f>SUM(L315:R315)</f>
        <v>0.99999999999999978</v>
      </c>
      <c r="U315" s="77" t="s">
        <v>108</v>
      </c>
      <c r="V315" s="78">
        <f>+V314/$AI314</f>
        <v>7.1498937544802188E-2</v>
      </c>
      <c r="W315" s="78">
        <f t="shared" ref="W315:AH315" si="134">+W314/$AI314</f>
        <v>1.5969668631440465E-2</v>
      </c>
      <c r="X315" s="78">
        <f t="shared" si="134"/>
        <v>2.2682690612187115E-2</v>
      </c>
      <c r="Y315" s="78">
        <f t="shared" si="134"/>
        <v>0.3153225907126323</v>
      </c>
      <c r="Z315" s="78">
        <f t="shared" si="134"/>
        <v>0.24377027145070296</v>
      </c>
      <c r="AA315" s="78">
        <f t="shared" si="134"/>
        <v>0.1805576088008134</v>
      </c>
      <c r="AB315" s="78">
        <f t="shared" si="134"/>
        <v>7.4756462243518437E-2</v>
      </c>
      <c r="AC315" s="78">
        <f t="shared" si="134"/>
        <v>7.5441770003903216E-2</v>
      </c>
      <c r="AD315" s="78">
        <f t="shared" si="134"/>
        <v>9.6856286522226092E-3</v>
      </c>
      <c r="AE315" s="78">
        <f t="shared" si="134"/>
        <v>6.0622295619375405E-2</v>
      </c>
      <c r="AF315" s="78">
        <f t="shared" si="134"/>
        <v>0</v>
      </c>
      <c r="AG315" s="78">
        <f t="shared" si="134"/>
        <v>0</v>
      </c>
      <c r="AH315" s="78">
        <f t="shared" si="134"/>
        <v>5.1338457323052084E-3</v>
      </c>
      <c r="AI315" s="79">
        <f>SUM(V315:AC315)</f>
        <v>1</v>
      </c>
      <c r="AJ315" s="26" t="str">
        <f t="shared" si="128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2041.8746867037487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2041.8746867037487</v>
      </c>
      <c r="J319" s="141"/>
      <c r="K319" s="195" t="s">
        <v>7</v>
      </c>
      <c r="L319" s="144">
        <v>0</v>
      </c>
      <c r="M319" s="144">
        <v>2041.8746867037487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2041.8746867037487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2041.8746867037487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2041.8746867037487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1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1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137">SUM(V320:AC320)</f>
        <v>0</v>
      </c>
      <c r="AJ320" s="133" t="str">
        <f t="shared" ref="AJ320:AJ341" si="1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1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1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137"/>
        <v>0</v>
      </c>
      <c r="AJ321" s="133" t="str">
        <f t="shared" si="1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1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1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137"/>
        <v>0</v>
      </c>
      <c r="AJ322" s="133" t="str">
        <f t="shared" si="138"/>
        <v/>
      </c>
      <c r="BA322" s="133"/>
      <c r="BR322" s="133"/>
      <c r="CG322" s="133"/>
    </row>
    <row r="323" spans="1:85" ht="15">
      <c r="A323" s="159" t="s">
        <v>13</v>
      </c>
      <c r="B323" s="148">
        <v>29.166606412276476</v>
      </c>
      <c r="C323" s="148">
        <v>300.03348024074336</v>
      </c>
      <c r="D323" s="148">
        <v>0</v>
      </c>
      <c r="E323" s="148">
        <v>0</v>
      </c>
      <c r="F323" s="315"/>
      <c r="G323" s="148">
        <v>0</v>
      </c>
      <c r="H323" s="160">
        <v>0</v>
      </c>
      <c r="I323" s="146">
        <f t="shared" si="135"/>
        <v>329.20008665301981</v>
      </c>
      <c r="J323" s="141"/>
      <c r="K323" s="161" t="s">
        <v>13</v>
      </c>
      <c r="L323" s="148">
        <v>29.166606412276476</v>
      </c>
      <c r="M323" s="148">
        <v>300.03348024074336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136"/>
        <v>329.20008665301981</v>
      </c>
      <c r="U323" s="207" t="s">
        <v>13</v>
      </c>
      <c r="V323" s="199">
        <v>29.166606412276476</v>
      </c>
      <c r="W323" s="199">
        <v>0</v>
      </c>
      <c r="X323" s="199">
        <v>0</v>
      </c>
      <c r="Y323" s="199">
        <v>300.03348024074336</v>
      </c>
      <c r="Z323" s="199">
        <v>0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137"/>
        <v>329.20008665301981</v>
      </c>
      <c r="AJ323" s="133" t="str">
        <f t="shared" si="138"/>
        <v/>
      </c>
      <c r="BA323" s="133"/>
      <c r="BR323" s="133"/>
      <c r="CG323" s="133"/>
    </row>
    <row r="324" spans="1:85" ht="15">
      <c r="A324" s="151" t="s">
        <v>12</v>
      </c>
      <c r="B324" s="152">
        <v>0.78641915393083717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135"/>
        <v>0.78641915393083717</v>
      </c>
      <c r="J324" s="141"/>
      <c r="K324" s="155" t="s">
        <v>12</v>
      </c>
      <c r="L324" s="156">
        <v>0.78641915393083717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136"/>
        <v>0.78641915393083717</v>
      </c>
      <c r="U324" s="203" t="s">
        <v>53</v>
      </c>
      <c r="V324" s="204">
        <v>0.78641915393083717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137"/>
        <v>0.78641915393083717</v>
      </c>
      <c r="AJ324" s="133" t="str">
        <f t="shared" si="1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1.6786611240959579</v>
      </c>
      <c r="F325" s="315"/>
      <c r="G325" s="148">
        <v>0</v>
      </c>
      <c r="H325" s="160">
        <v>0</v>
      </c>
      <c r="I325" s="146">
        <f t="shared" si="135"/>
        <v>1.6786611240959579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1.6786611240959579</v>
      </c>
      <c r="P325" s="148">
        <v>26.148704018084473</v>
      </c>
      <c r="Q325" s="148">
        <v>0</v>
      </c>
      <c r="R325" s="149">
        <v>0</v>
      </c>
      <c r="S325" s="150">
        <f t="shared" si="136"/>
        <v>27.82736514218043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0</v>
      </c>
      <c r="AB325" s="199">
        <v>26.148704018084473</v>
      </c>
      <c r="AC325" s="200">
        <v>1.6786611240959579</v>
      </c>
      <c r="AD325" s="199">
        <v>0</v>
      </c>
      <c r="AE325" s="199">
        <v>0</v>
      </c>
      <c r="AF325" s="199">
        <v>0</v>
      </c>
      <c r="AG325" s="199">
        <v>0</v>
      </c>
      <c r="AH325" s="199">
        <v>1.6786611240959579</v>
      </c>
      <c r="AI325" s="202">
        <f t="shared" si="137"/>
        <v>27.82736514218043</v>
      </c>
      <c r="AJ325" s="133" t="str">
        <f t="shared" si="1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1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1.609113880060804</v>
      </c>
      <c r="Q326" s="156">
        <v>0</v>
      </c>
      <c r="R326" s="157">
        <v>0</v>
      </c>
      <c r="S326" s="158">
        <f t="shared" si="136"/>
        <v>1.609113880060804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1.609113880060804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137"/>
        <v>1.609113880060804</v>
      </c>
      <c r="AJ326" s="133" t="str">
        <f t="shared" si="1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1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1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137"/>
        <v>0</v>
      </c>
      <c r="AJ327" s="133" t="str">
        <f t="shared" si="138"/>
        <v/>
      </c>
      <c r="BA327" s="133"/>
      <c r="BR327" s="133"/>
      <c r="CG327" s="133"/>
    </row>
    <row r="328" spans="1:85" ht="15">
      <c r="A328" s="151" t="s">
        <v>14</v>
      </c>
      <c r="B328" s="152">
        <v>0</v>
      </c>
      <c r="C328" s="152">
        <v>0</v>
      </c>
      <c r="D328" s="152">
        <v>2.0340187463687003</v>
      </c>
      <c r="E328" s="152">
        <v>5.7443016014376604E-2</v>
      </c>
      <c r="F328" s="315"/>
      <c r="G328" s="152">
        <v>0</v>
      </c>
      <c r="H328" s="153">
        <v>0</v>
      </c>
      <c r="I328" s="154">
        <f t="shared" si="135"/>
        <v>2.0914617623830769</v>
      </c>
      <c r="J328" s="141"/>
      <c r="K328" s="155" t="s">
        <v>14</v>
      </c>
      <c r="L328" s="156">
        <v>0</v>
      </c>
      <c r="M328" s="156">
        <v>0</v>
      </c>
      <c r="N328" s="156">
        <v>2.0340187463687003</v>
      </c>
      <c r="O328" s="156">
        <v>5.7443016014376604E-2</v>
      </c>
      <c r="P328" s="156">
        <v>8.1707699177461218E-3</v>
      </c>
      <c r="Q328" s="156">
        <v>0</v>
      </c>
      <c r="R328" s="157">
        <v>0</v>
      </c>
      <c r="S328" s="158">
        <f t="shared" si="136"/>
        <v>2.0996325323008231</v>
      </c>
      <c r="U328" s="203" t="s">
        <v>14</v>
      </c>
      <c r="V328" s="204">
        <v>0</v>
      </c>
      <c r="W328" s="204">
        <v>0</v>
      </c>
      <c r="X328" s="204">
        <v>0</v>
      </c>
      <c r="Y328" s="204">
        <v>0</v>
      </c>
      <c r="Z328" s="204">
        <v>2.0340187463687003</v>
      </c>
      <c r="AA328" s="204">
        <v>0</v>
      </c>
      <c r="AB328" s="204">
        <v>8.1707699177461218E-3</v>
      </c>
      <c r="AC328" s="205">
        <v>5.7443016014376604E-2</v>
      </c>
      <c r="AD328" s="204">
        <v>0</v>
      </c>
      <c r="AE328" s="204">
        <v>0</v>
      </c>
      <c r="AF328" s="204">
        <v>0</v>
      </c>
      <c r="AG328" s="204">
        <v>0</v>
      </c>
      <c r="AH328" s="204">
        <v>5.7443016014376604E-2</v>
      </c>
      <c r="AI328" s="206">
        <f t="shared" si="137"/>
        <v>2.0996325323008231</v>
      </c>
      <c r="AJ328" s="133" t="str">
        <f t="shared" si="138"/>
        <v/>
      </c>
      <c r="BA328" s="133"/>
      <c r="BR328" s="133"/>
      <c r="CG328" s="133"/>
    </row>
    <row r="329" spans="1:85" ht="15">
      <c r="A329" s="159" t="s">
        <v>136</v>
      </c>
      <c r="B329" s="148">
        <v>177.64014283847456</v>
      </c>
      <c r="C329" s="148">
        <v>6259.4322850358412</v>
      </c>
      <c r="D329" s="148">
        <v>186.9079728488806</v>
      </c>
      <c r="E329" s="148">
        <v>0</v>
      </c>
      <c r="F329" s="315"/>
      <c r="G329" s="148">
        <v>0</v>
      </c>
      <c r="H329" s="160">
        <v>0</v>
      </c>
      <c r="I329" s="146">
        <f t="shared" si="135"/>
        <v>6623.980400723196</v>
      </c>
      <c r="J329" s="141"/>
      <c r="K329" s="161" t="s">
        <v>136</v>
      </c>
      <c r="L329" s="148">
        <v>177.64014283847456</v>
      </c>
      <c r="M329" s="148">
        <v>6259.4322850358412</v>
      </c>
      <c r="N329" s="148">
        <v>186.9079728488806</v>
      </c>
      <c r="O329" s="148">
        <v>0</v>
      </c>
      <c r="P329" s="148">
        <v>0</v>
      </c>
      <c r="Q329" s="148">
        <v>0</v>
      </c>
      <c r="R329" s="149">
        <v>0</v>
      </c>
      <c r="S329" s="150">
        <f t="shared" si="136"/>
        <v>6623.980400723196</v>
      </c>
      <c r="U329" s="207" t="s">
        <v>136</v>
      </c>
      <c r="V329" s="199">
        <v>177.58144782639229</v>
      </c>
      <c r="W329" s="199">
        <v>0</v>
      </c>
      <c r="X329" s="199">
        <v>0</v>
      </c>
      <c r="Y329" s="199">
        <v>6259.4322850358412</v>
      </c>
      <c r="Z329" s="199">
        <v>113.95864415139877</v>
      </c>
      <c r="AA329" s="199">
        <v>0</v>
      </c>
      <c r="AB329" s="199">
        <v>0</v>
      </c>
      <c r="AC329" s="200">
        <v>73.008023709564085</v>
      </c>
      <c r="AD329" s="199">
        <v>5.869501208226139E-2</v>
      </c>
      <c r="AE329" s="199">
        <v>0</v>
      </c>
      <c r="AF329" s="199">
        <v>0</v>
      </c>
      <c r="AG329" s="199">
        <v>72.949328697481818</v>
      </c>
      <c r="AH329" s="199">
        <v>0</v>
      </c>
      <c r="AI329" s="202">
        <f t="shared" si="137"/>
        <v>6623.980400723196</v>
      </c>
      <c r="AJ329" s="133" t="str">
        <f t="shared" si="138"/>
        <v/>
      </c>
      <c r="BA329" s="133"/>
      <c r="BR329" s="133"/>
      <c r="CG329" s="133"/>
    </row>
    <row r="330" spans="1:85" ht="15">
      <c r="A330" s="151" t="s">
        <v>21</v>
      </c>
      <c r="B330" s="152">
        <v>28.019478092813277</v>
      </c>
      <c r="C330" s="152">
        <v>56.43634514222795</v>
      </c>
      <c r="D330" s="152">
        <v>21.852902235939499</v>
      </c>
      <c r="E330" s="152">
        <v>3822.027753611485</v>
      </c>
      <c r="F330" s="315"/>
      <c r="G330" s="152">
        <v>336.78811365790784</v>
      </c>
      <c r="H330" s="153">
        <v>0</v>
      </c>
      <c r="I330" s="154">
        <f t="shared" si="135"/>
        <v>4265.1245927403734</v>
      </c>
      <c r="J330" s="141"/>
      <c r="K330" s="155" t="s">
        <v>21</v>
      </c>
      <c r="L330" s="156">
        <v>28.019478092813277</v>
      </c>
      <c r="M330" s="156">
        <v>56.43634514222795</v>
      </c>
      <c r="N330" s="156">
        <v>21.852902235939499</v>
      </c>
      <c r="O330" s="156">
        <v>3822.027753611485</v>
      </c>
      <c r="P330" s="156">
        <v>0</v>
      </c>
      <c r="Q330" s="156">
        <v>336.78811365790784</v>
      </c>
      <c r="R330" s="157">
        <v>0</v>
      </c>
      <c r="S330" s="158">
        <f t="shared" si="136"/>
        <v>4265.1245927403734</v>
      </c>
      <c r="U330" s="203" t="s">
        <v>21</v>
      </c>
      <c r="V330" s="204">
        <v>3.0160679985753247</v>
      </c>
      <c r="W330" s="204">
        <v>24.686020174233555</v>
      </c>
      <c r="X330" s="204">
        <v>336.78811365790784</v>
      </c>
      <c r="Y330" s="204">
        <v>56.43634514222795</v>
      </c>
      <c r="Z330" s="204">
        <v>16.925536777669116</v>
      </c>
      <c r="AA330" s="204">
        <v>3820.5110572306876</v>
      </c>
      <c r="AB330" s="204">
        <v>0</v>
      </c>
      <c r="AC330" s="205">
        <v>6.7614517590721555</v>
      </c>
      <c r="AD330" s="204">
        <v>0.31738992000439903</v>
      </c>
      <c r="AE330" s="204">
        <v>1.516696380797375</v>
      </c>
      <c r="AF330" s="204">
        <v>0</v>
      </c>
      <c r="AG330" s="204">
        <v>4.9273654582703825</v>
      </c>
      <c r="AH330" s="204">
        <v>0</v>
      </c>
      <c r="AI330" s="206">
        <f t="shared" si="137"/>
        <v>4265.1245927403734</v>
      </c>
      <c r="AJ330" s="133" t="str">
        <f t="shared" si="138"/>
        <v/>
      </c>
      <c r="BA330" s="133"/>
      <c r="BR330" s="133"/>
      <c r="CG330" s="133"/>
    </row>
    <row r="331" spans="1:85" ht="15">
      <c r="A331" s="159" t="s">
        <v>20</v>
      </c>
      <c r="B331" s="148">
        <v>553.87881399850824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135"/>
        <v>553.87881399850824</v>
      </c>
      <c r="J331" s="141"/>
      <c r="K331" s="161" t="s">
        <v>20</v>
      </c>
      <c r="L331" s="148">
        <v>553.87881399850824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136"/>
        <v>553.87881399850824</v>
      </c>
      <c r="U331" s="207" t="s">
        <v>20</v>
      </c>
      <c r="V331" s="199">
        <v>552.31463359079021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1.5641804077180326</v>
      </c>
      <c r="AD331" s="199">
        <v>1.5641804077180326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137"/>
        <v>553.87881399850824</v>
      </c>
      <c r="AJ331" s="133" t="str">
        <f t="shared" si="1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1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1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137"/>
        <v>0</v>
      </c>
      <c r="AJ332" s="133" t="str">
        <f t="shared" si="138"/>
        <v/>
      </c>
      <c r="BA332" s="133"/>
      <c r="BR332" s="133"/>
      <c r="CG332" s="133"/>
    </row>
    <row r="333" spans="1:85" ht="15">
      <c r="A333" s="159" t="s">
        <v>18</v>
      </c>
      <c r="B333" s="148">
        <v>1601.4659838172024</v>
      </c>
      <c r="C333" s="148">
        <v>7687.9310198488729</v>
      </c>
      <c r="D333" s="148">
        <v>0</v>
      </c>
      <c r="E333" s="148">
        <v>533.82199460573418</v>
      </c>
      <c r="F333" s="315"/>
      <c r="G333" s="148">
        <v>0</v>
      </c>
      <c r="H333" s="160">
        <v>0</v>
      </c>
      <c r="I333" s="146">
        <f t="shared" si="135"/>
        <v>9823.2189982718101</v>
      </c>
      <c r="J333" s="141"/>
      <c r="K333" s="161" t="s">
        <v>18</v>
      </c>
      <c r="L333" s="148">
        <v>1601.4659838172024</v>
      </c>
      <c r="M333" s="148">
        <v>7687.9310198488729</v>
      </c>
      <c r="N333" s="148">
        <v>0</v>
      </c>
      <c r="O333" s="148">
        <v>533.82199460573418</v>
      </c>
      <c r="P333" s="148">
        <v>1.5753606252257293</v>
      </c>
      <c r="Q333" s="148">
        <v>0</v>
      </c>
      <c r="R333" s="149">
        <v>0</v>
      </c>
      <c r="S333" s="150">
        <f t="shared" si="136"/>
        <v>9824.7943588970356</v>
      </c>
      <c r="U333" s="207" t="s">
        <v>18</v>
      </c>
      <c r="V333" s="199">
        <v>1601.4659838172024</v>
      </c>
      <c r="W333" s="199">
        <v>0</v>
      </c>
      <c r="X333" s="199">
        <v>0</v>
      </c>
      <c r="Y333" s="199">
        <v>7687.9310198488729</v>
      </c>
      <c r="Z333" s="199">
        <v>0</v>
      </c>
      <c r="AA333" s="199">
        <v>0</v>
      </c>
      <c r="AB333" s="199">
        <v>1.5753606252257293</v>
      </c>
      <c r="AC333" s="200">
        <v>533.82199460573418</v>
      </c>
      <c r="AD333" s="199">
        <v>0</v>
      </c>
      <c r="AE333" s="199">
        <v>0</v>
      </c>
      <c r="AF333" s="199">
        <v>0</v>
      </c>
      <c r="AG333" s="199">
        <v>0</v>
      </c>
      <c r="AH333" s="199">
        <v>533.82199460573418</v>
      </c>
      <c r="AI333" s="202">
        <f t="shared" si="137"/>
        <v>9824.7943588970356</v>
      </c>
      <c r="AJ333" s="133" t="str">
        <f t="shared" si="138"/>
        <v/>
      </c>
      <c r="BA333" s="133"/>
      <c r="BR333" s="133"/>
      <c r="CG333" s="133"/>
    </row>
    <row r="334" spans="1:85" ht="15">
      <c r="A334" s="151" t="s">
        <v>17</v>
      </c>
      <c r="B334" s="152">
        <v>0.44697155462737548</v>
      </c>
      <c r="C334" s="152">
        <v>24.062627940854284</v>
      </c>
      <c r="D334" s="152">
        <v>7.4917179156128224</v>
      </c>
      <c r="E334" s="152">
        <v>0</v>
      </c>
      <c r="F334" s="315"/>
      <c r="G334" s="152">
        <v>0</v>
      </c>
      <c r="H334" s="153">
        <v>0</v>
      </c>
      <c r="I334" s="154">
        <f t="shared" si="135"/>
        <v>32.001317411094483</v>
      </c>
      <c r="J334" s="141"/>
      <c r="K334" s="155" t="s">
        <v>17</v>
      </c>
      <c r="L334" s="156">
        <v>0.44697155462737548</v>
      </c>
      <c r="M334" s="156">
        <v>24.062627940854284</v>
      </c>
      <c r="N334" s="156">
        <v>7.4917179156128224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136"/>
        <v>32.001317411094483</v>
      </c>
      <c r="U334" s="203" t="s">
        <v>57</v>
      </c>
      <c r="V334" s="204">
        <v>0.44697155462737548</v>
      </c>
      <c r="W334" s="204">
        <v>0</v>
      </c>
      <c r="X334" s="204">
        <v>0</v>
      </c>
      <c r="Y334" s="204">
        <v>24.062627940854284</v>
      </c>
      <c r="Z334" s="204">
        <v>7.4917179156128224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137"/>
        <v>32.001317411094483</v>
      </c>
      <c r="AJ334" s="133" t="str">
        <f t="shared" si="138"/>
        <v/>
      </c>
      <c r="BA334" s="133"/>
      <c r="BR334" s="133"/>
      <c r="CG334" s="133"/>
    </row>
    <row r="335" spans="1:85" ht="15">
      <c r="A335" s="162" t="s">
        <v>60</v>
      </c>
      <c r="B335" s="148">
        <v>0.17393405733282952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135"/>
        <v>0.17393405733282952</v>
      </c>
      <c r="J335" s="141"/>
      <c r="K335" s="163" t="s">
        <v>60</v>
      </c>
      <c r="L335" s="148">
        <v>0.17393405733282952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136"/>
        <v>0.17393405733282952</v>
      </c>
      <c r="U335" s="208" t="s">
        <v>58</v>
      </c>
      <c r="V335" s="199">
        <v>0.17393405733282952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137"/>
        <v>0.17393405733282952</v>
      </c>
      <c r="AJ335" s="133" t="str">
        <f t="shared" si="138"/>
        <v/>
      </c>
      <c r="BA335" s="133"/>
      <c r="BR335" s="133"/>
      <c r="CG335" s="133"/>
    </row>
    <row r="336" spans="1:85">
      <c r="A336" s="164" t="s">
        <v>19</v>
      </c>
      <c r="B336" s="165">
        <v>0.17393405733282952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135"/>
        <v>0.17393405733282952</v>
      </c>
      <c r="J336" s="141"/>
      <c r="K336" s="168" t="s">
        <v>19</v>
      </c>
      <c r="L336" s="169">
        <v>0.17393405733282952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136"/>
        <v>0.17393405733282952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137"/>
        <v>0</v>
      </c>
      <c r="AJ336" s="133">
        <f t="shared" si="138"/>
        <v>0.17393405733282952</v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1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1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137"/>
        <v>0</v>
      </c>
      <c r="AJ337" s="133" t="str">
        <f t="shared" si="1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1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1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137"/>
        <v>0</v>
      </c>
      <c r="AJ338" s="133" t="str">
        <f t="shared" si="1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1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1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137"/>
        <v>0</v>
      </c>
      <c r="AJ339" s="133" t="str">
        <f t="shared" si="1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2391.5783499251661</v>
      </c>
      <c r="C340" s="187">
        <f t="shared" ref="C340:I340" si="139">SUM(C319:C335)</f>
        <v>16369.770444912288</v>
      </c>
      <c r="D340" s="187">
        <f t="shared" si="139"/>
        <v>218.28661174680161</v>
      </c>
      <c r="E340" s="187">
        <f t="shared" si="139"/>
        <v>4357.5858523573297</v>
      </c>
      <c r="F340" s="187">
        <f t="shared" si="139"/>
        <v>0</v>
      </c>
      <c r="G340" s="187">
        <f t="shared" si="139"/>
        <v>336.78811365790784</v>
      </c>
      <c r="H340" s="189">
        <f t="shared" si="139"/>
        <v>0</v>
      </c>
      <c r="I340" s="146">
        <f t="shared" si="139"/>
        <v>23674.009372599496</v>
      </c>
      <c r="J340" s="141"/>
      <c r="K340" s="188" t="s">
        <v>22</v>
      </c>
      <c r="L340" s="187">
        <f>SUM(L319:L335)</f>
        <v>2391.5783499251661</v>
      </c>
      <c r="M340" s="187">
        <f t="shared" ref="M340:S340" si="140">SUM(M319:M335)</f>
        <v>16369.770444912288</v>
      </c>
      <c r="N340" s="187">
        <f t="shared" si="140"/>
        <v>218.28661174680161</v>
      </c>
      <c r="O340" s="187">
        <f t="shared" si="140"/>
        <v>4357.5858523573297</v>
      </c>
      <c r="P340" s="187">
        <f t="shared" si="140"/>
        <v>29.341349293288754</v>
      </c>
      <c r="Q340" s="187">
        <f t="shared" si="140"/>
        <v>336.78811365790784</v>
      </c>
      <c r="R340" s="189">
        <f t="shared" si="140"/>
        <v>0</v>
      </c>
      <c r="S340" s="190">
        <f t="shared" si="140"/>
        <v>23703.350721892784</v>
      </c>
      <c r="T340" s="133" t="str">
        <f>IF(ABS(S340-AI340)&gt;0.01,S340-AI340,"")</f>
        <v/>
      </c>
      <c r="U340" s="216" t="s">
        <v>59</v>
      </c>
      <c r="V340" s="217">
        <f>SUM(V319:V335)</f>
        <v>2364.9520644111276</v>
      </c>
      <c r="W340" s="217">
        <f t="shared" ref="W340:AH340" si="141">SUM(W319:W335)</f>
        <v>24.686020174233555</v>
      </c>
      <c r="X340" s="217">
        <f t="shared" si="141"/>
        <v>336.78811365790784</v>
      </c>
      <c r="Y340" s="217">
        <f t="shared" si="141"/>
        <v>16369.770444912288</v>
      </c>
      <c r="Z340" s="217">
        <f t="shared" si="141"/>
        <v>140.40991759104941</v>
      </c>
      <c r="AA340" s="217">
        <f t="shared" si="141"/>
        <v>3820.5110572306876</v>
      </c>
      <c r="AB340" s="217">
        <f t="shared" si="141"/>
        <v>29.341349293288754</v>
      </c>
      <c r="AC340" s="217">
        <f t="shared" si="141"/>
        <v>616.89175462219873</v>
      </c>
      <c r="AD340" s="218">
        <f t="shared" si="141"/>
        <v>1.940265339804693</v>
      </c>
      <c r="AE340" s="218">
        <f t="shared" si="141"/>
        <v>1.516696380797375</v>
      </c>
      <c r="AF340" s="218">
        <f t="shared" si="141"/>
        <v>0</v>
      </c>
      <c r="AG340" s="218">
        <f t="shared" si="141"/>
        <v>77.876694155752205</v>
      </c>
      <c r="AH340" s="218">
        <f t="shared" si="141"/>
        <v>535.55809874584452</v>
      </c>
      <c r="AI340" s="219">
        <f>SUM(V340:AC340)</f>
        <v>23703.350721892781</v>
      </c>
      <c r="AJ340" s="133" t="str">
        <f t="shared" si="1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0.10102126396440476</v>
      </c>
      <c r="C341" s="125">
        <f t="shared" ref="C341:H341" si="142">IF($I340=0,"-",C340/$I340)</f>
        <v>0.69146591045363037</v>
      </c>
      <c r="D341" s="125">
        <f t="shared" si="142"/>
        <v>9.2205172478916231E-3</v>
      </c>
      <c r="E341" s="125">
        <f t="shared" si="142"/>
        <v>0.18406623837028793</v>
      </c>
      <c r="F341" s="125">
        <f t="shared" si="142"/>
        <v>0</v>
      </c>
      <c r="G341" s="125">
        <f t="shared" si="142"/>
        <v>1.4226069963785237E-2</v>
      </c>
      <c r="H341" s="126">
        <f t="shared" si="142"/>
        <v>0</v>
      </c>
      <c r="I341" s="127">
        <f>SUM(B341:H341)</f>
        <v>1</v>
      </c>
      <c r="J341" s="133"/>
      <c r="K341" s="49" t="s">
        <v>108</v>
      </c>
      <c r="L341" s="102">
        <f t="shared" ref="L341:R341" si="143">IF($S340=0,"-",L340/$S340)</f>
        <v>0.10089621412538384</v>
      </c>
      <c r="M341" s="102">
        <f t="shared" si="143"/>
        <v>0.69060997480803055</v>
      </c>
      <c r="N341" s="102">
        <f t="shared" si="143"/>
        <v>9.209103569698637E-3</v>
      </c>
      <c r="O341" s="102">
        <f t="shared" si="143"/>
        <v>0.18383839076104103</v>
      </c>
      <c r="P341" s="102">
        <f t="shared" si="143"/>
        <v>1.2378566067534336E-3</v>
      </c>
      <c r="Q341" s="102">
        <f t="shared" si="143"/>
        <v>1.4208460129092429E-2</v>
      </c>
      <c r="R341" s="103">
        <f t="shared" si="143"/>
        <v>0</v>
      </c>
      <c r="S341" s="104">
        <f>SUM(L341:R341)</f>
        <v>0.99999999999999989</v>
      </c>
      <c r="U341" s="77" t="s">
        <v>108</v>
      </c>
      <c r="V341" s="78">
        <f>+V340/$AI340</f>
        <v>9.9772900977532317E-2</v>
      </c>
      <c r="W341" s="78">
        <f t="shared" ref="W341:AH341" si="144">+W340/$AI340</f>
        <v>1.0414569848740062E-3</v>
      </c>
      <c r="X341" s="78">
        <f t="shared" si="144"/>
        <v>1.420846012909243E-2</v>
      </c>
      <c r="Y341" s="78">
        <f t="shared" si="144"/>
        <v>0.69060997480803066</v>
      </c>
      <c r="Z341" s="78">
        <f t="shared" si="144"/>
        <v>5.9236316096595003E-3</v>
      </c>
      <c r="AA341" s="78">
        <f t="shared" si="144"/>
        <v>0.16118021042915273</v>
      </c>
      <c r="AB341" s="78">
        <f t="shared" si="144"/>
        <v>1.2378566067534338E-3</v>
      </c>
      <c r="AC341" s="78">
        <f t="shared" si="144"/>
        <v>2.6025508454904984E-2</v>
      </c>
      <c r="AD341" s="78">
        <f t="shared" si="144"/>
        <v>8.1856162977525108E-5</v>
      </c>
      <c r="AE341" s="78">
        <f t="shared" si="144"/>
        <v>6.3986581415956972E-5</v>
      </c>
      <c r="AF341" s="78">
        <f t="shared" si="144"/>
        <v>0</v>
      </c>
      <c r="AG341" s="78">
        <f t="shared" si="144"/>
        <v>3.2854719600391388E-3</v>
      </c>
      <c r="AH341" s="78">
        <f t="shared" si="144"/>
        <v>2.2594193750472367E-2</v>
      </c>
      <c r="AI341" s="79">
        <f>SUM(V341:AC341)</f>
        <v>1</v>
      </c>
      <c r="AJ341" s="26" t="str">
        <f t="shared" si="1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145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146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147">SUM(V346:AC346)</f>
        <v>0</v>
      </c>
      <c r="AJ346" s="133" t="str">
        <f t="shared" ref="AJ346:AJ367" si="148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145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146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147"/>
        <v>0</v>
      </c>
      <c r="AJ347" s="133" t="str">
        <f t="shared" si="148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145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146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147"/>
        <v>0</v>
      </c>
      <c r="AJ348" s="133" t="str">
        <f t="shared" si="148"/>
        <v/>
      </c>
      <c r="BA348" s="133"/>
      <c r="BR348" s="133"/>
      <c r="CG348" s="133"/>
    </row>
    <row r="349" spans="1:85" ht="15">
      <c r="A349" s="159" t="s">
        <v>13</v>
      </c>
      <c r="B349" s="148">
        <v>9.8732205659090972</v>
      </c>
      <c r="C349" s="148">
        <v>15.149064071618449</v>
      </c>
      <c r="D349" s="148">
        <v>0</v>
      </c>
      <c r="E349" s="148">
        <v>0</v>
      </c>
      <c r="F349" s="315"/>
      <c r="G349" s="148">
        <v>0</v>
      </c>
      <c r="H349" s="160">
        <v>0</v>
      </c>
      <c r="I349" s="146">
        <f t="shared" si="145"/>
        <v>25.022284637527548</v>
      </c>
      <c r="J349" s="141"/>
      <c r="K349" s="161" t="s">
        <v>13</v>
      </c>
      <c r="L349" s="148">
        <v>9.8732205659090972</v>
      </c>
      <c r="M349" s="148">
        <v>15.149064071618449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146"/>
        <v>25.022284637527548</v>
      </c>
      <c r="U349" s="207" t="s">
        <v>13</v>
      </c>
      <c r="V349" s="199">
        <v>9.8732205659090972</v>
      </c>
      <c r="W349" s="199">
        <v>0</v>
      </c>
      <c r="X349" s="199">
        <v>0</v>
      </c>
      <c r="Y349" s="199">
        <v>15.149064071618449</v>
      </c>
      <c r="Z349" s="199">
        <v>0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147"/>
        <v>25.022284637527548</v>
      </c>
      <c r="AJ349" s="133" t="str">
        <f t="shared" si="148"/>
        <v/>
      </c>
      <c r="BA349" s="133"/>
      <c r="BR349" s="133"/>
      <c r="CG349" s="133"/>
    </row>
    <row r="350" spans="1:85" ht="15">
      <c r="A350" s="151" t="s">
        <v>12</v>
      </c>
      <c r="B350" s="152">
        <v>0.50756654922623523</v>
      </c>
      <c r="C350" s="152">
        <v>0</v>
      </c>
      <c r="D350" s="152">
        <v>2.4354702895812905</v>
      </c>
      <c r="E350" s="152">
        <v>0.20711845833531167</v>
      </c>
      <c r="F350" s="315"/>
      <c r="G350" s="152">
        <v>0</v>
      </c>
      <c r="H350" s="153">
        <v>0</v>
      </c>
      <c r="I350" s="154">
        <f t="shared" si="145"/>
        <v>3.1501552971428377</v>
      </c>
      <c r="J350" s="141"/>
      <c r="K350" s="155" t="s">
        <v>12</v>
      </c>
      <c r="L350" s="156">
        <v>0.50756654922623523</v>
      </c>
      <c r="M350" s="156">
        <v>0</v>
      </c>
      <c r="N350" s="156">
        <v>2.4354702895812905</v>
      </c>
      <c r="O350" s="156">
        <v>0.20711845833531167</v>
      </c>
      <c r="P350" s="156">
        <v>0</v>
      </c>
      <c r="Q350" s="156">
        <v>0</v>
      </c>
      <c r="R350" s="157">
        <v>0</v>
      </c>
      <c r="S350" s="158">
        <f t="shared" si="146"/>
        <v>3.1501552971428377</v>
      </c>
      <c r="U350" s="203" t="s">
        <v>53</v>
      </c>
      <c r="V350" s="204">
        <v>0.49606098949422611</v>
      </c>
      <c r="W350" s="204">
        <v>0</v>
      </c>
      <c r="X350" s="204">
        <v>0</v>
      </c>
      <c r="Y350" s="204">
        <v>0</v>
      </c>
      <c r="Z350" s="204">
        <v>0</v>
      </c>
      <c r="AA350" s="204">
        <v>0.19062187089451013</v>
      </c>
      <c r="AB350" s="204">
        <v>0</v>
      </c>
      <c r="AC350" s="205">
        <v>2.4634724367541012</v>
      </c>
      <c r="AD350" s="204">
        <v>1.1505559732009066E-2</v>
      </c>
      <c r="AE350" s="204">
        <v>0</v>
      </c>
      <c r="AF350" s="204">
        <v>0</v>
      </c>
      <c r="AG350" s="204">
        <v>2.4354702895812905</v>
      </c>
      <c r="AH350" s="204">
        <v>1.6496587440801534E-2</v>
      </c>
      <c r="AI350" s="206">
        <f t="shared" si="147"/>
        <v>3.1501552971428373</v>
      </c>
      <c r="AJ350" s="133" t="str">
        <f t="shared" si="148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4.4209739316338048</v>
      </c>
      <c r="F351" s="315"/>
      <c r="G351" s="148">
        <v>0</v>
      </c>
      <c r="H351" s="160">
        <v>0</v>
      </c>
      <c r="I351" s="146">
        <f t="shared" si="145"/>
        <v>4.4209739316338048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4.4209739316338048</v>
      </c>
      <c r="P351" s="148">
        <v>256.35093875226261</v>
      </c>
      <c r="Q351" s="148">
        <v>0</v>
      </c>
      <c r="R351" s="149">
        <v>0</v>
      </c>
      <c r="S351" s="150">
        <f t="shared" si="146"/>
        <v>260.7719126838964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256.35093875226261</v>
      </c>
      <c r="AC351" s="200">
        <v>4.4209739316338048</v>
      </c>
      <c r="AD351" s="199">
        <v>0</v>
      </c>
      <c r="AE351" s="199">
        <v>0</v>
      </c>
      <c r="AF351" s="199">
        <v>0</v>
      </c>
      <c r="AG351" s="199">
        <v>0</v>
      </c>
      <c r="AH351" s="199">
        <v>4.4209739316338048</v>
      </c>
      <c r="AI351" s="202">
        <f t="shared" si="147"/>
        <v>260.7719126838964</v>
      </c>
      <c r="AJ351" s="133" t="str">
        <f t="shared" si="148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145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2.3347022875823522</v>
      </c>
      <c r="Q352" s="156">
        <v>0</v>
      </c>
      <c r="R352" s="157">
        <v>0</v>
      </c>
      <c r="S352" s="158">
        <f t="shared" si="146"/>
        <v>2.3347022875823522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2.3347022875823522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147"/>
        <v>2.3347022875823522</v>
      </c>
      <c r="AJ352" s="133" t="str">
        <f t="shared" si="148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145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146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147"/>
        <v>0</v>
      </c>
      <c r="AJ353" s="133" t="str">
        <f t="shared" si="148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1.1506333669508926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145"/>
        <v>1.1506333669508926</v>
      </c>
      <c r="J354" s="141"/>
      <c r="K354" s="155" t="s">
        <v>14</v>
      </c>
      <c r="L354" s="156">
        <v>0</v>
      </c>
      <c r="M354" s="156">
        <v>1.1506333669508926</v>
      </c>
      <c r="N354" s="156">
        <v>0</v>
      </c>
      <c r="O354" s="156">
        <v>0</v>
      </c>
      <c r="P354" s="156">
        <v>1.8274211677704181E-3</v>
      </c>
      <c r="Q354" s="156">
        <v>0</v>
      </c>
      <c r="R354" s="157">
        <v>0</v>
      </c>
      <c r="S354" s="158">
        <f t="shared" si="146"/>
        <v>1.152460788118663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1.1506333669508926</v>
      </c>
      <c r="Z354" s="204">
        <v>0</v>
      </c>
      <c r="AA354" s="204">
        <v>0</v>
      </c>
      <c r="AB354" s="204">
        <v>1.8274211677704181E-3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147"/>
        <v>1.152460788118663</v>
      </c>
      <c r="AJ354" s="133" t="str">
        <f t="shared" si="148"/>
        <v/>
      </c>
      <c r="BA354" s="133"/>
      <c r="BR354" s="133"/>
      <c r="CG354" s="133"/>
    </row>
    <row r="355" spans="1:85" ht="15">
      <c r="A355" s="159" t="s">
        <v>136</v>
      </c>
      <c r="B355" s="148">
        <v>3.9026629534116628</v>
      </c>
      <c r="C355" s="148">
        <v>0</v>
      </c>
      <c r="D355" s="148">
        <v>76.269929565528585</v>
      </c>
      <c r="E355" s="148">
        <v>0</v>
      </c>
      <c r="F355" s="315"/>
      <c r="G355" s="148">
        <v>0</v>
      </c>
      <c r="H355" s="160">
        <v>0</v>
      </c>
      <c r="I355" s="146">
        <f t="shared" si="145"/>
        <v>80.172592518940249</v>
      </c>
      <c r="J355" s="141"/>
      <c r="K355" s="161" t="s">
        <v>136</v>
      </c>
      <c r="L355" s="148">
        <v>3.9026629534116628</v>
      </c>
      <c r="M355" s="148">
        <v>0</v>
      </c>
      <c r="N355" s="148">
        <v>76.269929565528585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146"/>
        <v>80.172592518940249</v>
      </c>
      <c r="U355" s="207" t="s">
        <v>136</v>
      </c>
      <c r="V355" s="199">
        <v>3.9026629534116628</v>
      </c>
      <c r="W355" s="199">
        <v>0</v>
      </c>
      <c r="X355" s="199">
        <v>0</v>
      </c>
      <c r="Y355" s="199">
        <v>0</v>
      </c>
      <c r="Z355" s="199">
        <v>76.269929565528585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147"/>
        <v>80.172592518940249</v>
      </c>
      <c r="AJ355" s="133" t="str">
        <f t="shared" si="148"/>
        <v/>
      </c>
      <c r="BA355" s="133"/>
      <c r="BR355" s="133"/>
      <c r="CG355" s="133"/>
    </row>
    <row r="356" spans="1:85" ht="15">
      <c r="A356" s="151" t="s">
        <v>21</v>
      </c>
      <c r="B356" s="152">
        <v>17.116924464645802</v>
      </c>
      <c r="C356" s="152">
        <v>8.4947719517292679</v>
      </c>
      <c r="D356" s="152">
        <v>5.8762387163467888</v>
      </c>
      <c r="E356" s="152">
        <v>754.13988595534875</v>
      </c>
      <c r="F356" s="315"/>
      <c r="G356" s="152">
        <v>26.134213018672032</v>
      </c>
      <c r="H356" s="153">
        <v>0</v>
      </c>
      <c r="I356" s="154">
        <f t="shared" si="145"/>
        <v>811.7620341067427</v>
      </c>
      <c r="J356" s="141"/>
      <c r="K356" s="155" t="s">
        <v>21</v>
      </c>
      <c r="L356" s="156">
        <v>17.116924464645802</v>
      </c>
      <c r="M356" s="156">
        <v>8.4947719517292679</v>
      </c>
      <c r="N356" s="156">
        <v>5.8762387163467888</v>
      </c>
      <c r="O356" s="156">
        <v>754.13988595534875</v>
      </c>
      <c r="P356" s="156">
        <v>2.7259372462007474</v>
      </c>
      <c r="Q356" s="156">
        <v>26.134213018672032</v>
      </c>
      <c r="R356" s="157">
        <v>0</v>
      </c>
      <c r="S356" s="158">
        <f t="shared" si="146"/>
        <v>814.48797135294342</v>
      </c>
      <c r="U356" s="203" t="s">
        <v>21</v>
      </c>
      <c r="V356" s="204">
        <v>4.1360963203398589</v>
      </c>
      <c r="W356" s="204">
        <v>12.951930914260975</v>
      </c>
      <c r="X356" s="204">
        <v>26.134213018672032</v>
      </c>
      <c r="Y356" s="204">
        <v>8.4947719517292679</v>
      </c>
      <c r="Z356" s="204">
        <v>2.9781420296328625</v>
      </c>
      <c r="AA356" s="204">
        <v>752.47598724662657</v>
      </c>
      <c r="AB356" s="204">
        <v>2.7259372462007474</v>
      </c>
      <c r="AC356" s="205">
        <v>4.5908926254811142</v>
      </c>
      <c r="AD356" s="204">
        <v>2.8897230044970135E-2</v>
      </c>
      <c r="AE356" s="204">
        <v>9.2669609708841087E-3</v>
      </c>
      <c r="AF356" s="204">
        <v>0</v>
      </c>
      <c r="AG356" s="204">
        <v>2.898096686713926</v>
      </c>
      <c r="AH356" s="204">
        <v>1.6546317477513339</v>
      </c>
      <c r="AI356" s="206">
        <f t="shared" si="147"/>
        <v>814.48797135294342</v>
      </c>
      <c r="AJ356" s="133" t="str">
        <f t="shared" si="148"/>
        <v/>
      </c>
      <c r="BA356" s="133"/>
      <c r="BR356" s="133"/>
      <c r="CG356" s="133"/>
    </row>
    <row r="357" spans="1:85" ht="15">
      <c r="A357" s="159" t="s">
        <v>20</v>
      </c>
      <c r="B357" s="148">
        <v>18.61174334305548</v>
      </c>
      <c r="C357" s="148">
        <v>0</v>
      </c>
      <c r="D357" s="148">
        <v>279.61913585568328</v>
      </c>
      <c r="E357" s="148">
        <v>0</v>
      </c>
      <c r="F357" s="315"/>
      <c r="G357" s="148">
        <v>0</v>
      </c>
      <c r="H357" s="160">
        <v>0</v>
      </c>
      <c r="I357" s="146">
        <f t="shared" si="145"/>
        <v>298.23087919873876</v>
      </c>
      <c r="J357" s="141"/>
      <c r="K357" s="161" t="s">
        <v>20</v>
      </c>
      <c r="L357" s="148">
        <v>18.61174334305548</v>
      </c>
      <c r="M357" s="148">
        <v>0</v>
      </c>
      <c r="N357" s="148">
        <v>279.61913585568328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146"/>
        <v>298.23087919873876</v>
      </c>
      <c r="U357" s="207" t="s">
        <v>20</v>
      </c>
      <c r="V357" s="199">
        <v>18.61174334305548</v>
      </c>
      <c r="W357" s="199">
        <v>0</v>
      </c>
      <c r="X357" s="199">
        <v>0</v>
      </c>
      <c r="Y357" s="199">
        <v>0</v>
      </c>
      <c r="Z357" s="199">
        <v>7.7860027491520549</v>
      </c>
      <c r="AA357" s="199">
        <v>0</v>
      </c>
      <c r="AB357" s="199">
        <v>0</v>
      </c>
      <c r="AC357" s="200">
        <v>271.83313310653125</v>
      </c>
      <c r="AD357" s="199">
        <v>0</v>
      </c>
      <c r="AE357" s="199">
        <v>0</v>
      </c>
      <c r="AF357" s="199">
        <v>0</v>
      </c>
      <c r="AG357" s="199">
        <v>271.83313310653125</v>
      </c>
      <c r="AH357" s="199">
        <v>0</v>
      </c>
      <c r="AI357" s="202">
        <f t="shared" si="147"/>
        <v>298.23087919873876</v>
      </c>
      <c r="AJ357" s="133" t="str">
        <f t="shared" si="148"/>
        <v/>
      </c>
      <c r="BA357" s="133"/>
      <c r="BR357" s="133"/>
      <c r="CG357" s="133"/>
    </row>
    <row r="358" spans="1:85" ht="15">
      <c r="A358" s="151" t="s">
        <v>56</v>
      </c>
      <c r="B358" s="152">
        <v>0</v>
      </c>
      <c r="C358" s="152">
        <v>0</v>
      </c>
      <c r="D358" s="152">
        <v>0</v>
      </c>
      <c r="E358" s="152">
        <v>0</v>
      </c>
      <c r="F358" s="315"/>
      <c r="G358" s="152">
        <v>0</v>
      </c>
      <c r="H358" s="153">
        <v>0</v>
      </c>
      <c r="I358" s="154">
        <f t="shared" si="145"/>
        <v>0</v>
      </c>
      <c r="J358" s="141"/>
      <c r="K358" s="155" t="s">
        <v>56</v>
      </c>
      <c r="L358" s="156">
        <v>0</v>
      </c>
      <c r="M358" s="156">
        <v>0</v>
      </c>
      <c r="N358" s="156">
        <v>0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146"/>
        <v>0</v>
      </c>
      <c r="U358" s="203" t="s">
        <v>56</v>
      </c>
      <c r="V358" s="204">
        <v>0</v>
      </c>
      <c r="W358" s="204">
        <v>0</v>
      </c>
      <c r="X358" s="204">
        <v>0</v>
      </c>
      <c r="Y358" s="204">
        <v>0</v>
      </c>
      <c r="Z358" s="204">
        <v>0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147"/>
        <v>0</v>
      </c>
      <c r="AJ358" s="133" t="str">
        <f t="shared" si="148"/>
        <v/>
      </c>
      <c r="BA358" s="133"/>
      <c r="BR358" s="133"/>
      <c r="CG358" s="133"/>
    </row>
    <row r="359" spans="1:85" ht="15">
      <c r="A359" s="159" t="s">
        <v>18</v>
      </c>
      <c r="B359" s="148">
        <v>151.77465269382463</v>
      </c>
      <c r="C359" s="148">
        <v>750.44408725429787</v>
      </c>
      <c r="D359" s="148">
        <v>427.89910497971778</v>
      </c>
      <c r="E359" s="148">
        <v>11.164522633680443</v>
      </c>
      <c r="F359" s="315"/>
      <c r="G359" s="148">
        <v>0</v>
      </c>
      <c r="H359" s="160">
        <v>0</v>
      </c>
      <c r="I359" s="146">
        <f t="shared" si="145"/>
        <v>1341.2823675615207</v>
      </c>
      <c r="J359" s="141"/>
      <c r="K359" s="161" t="s">
        <v>18</v>
      </c>
      <c r="L359" s="148">
        <v>151.77465269382463</v>
      </c>
      <c r="M359" s="148">
        <v>750.44408725429787</v>
      </c>
      <c r="N359" s="148">
        <v>427.89910497971778</v>
      </c>
      <c r="O359" s="148">
        <v>11.164522633680443</v>
      </c>
      <c r="P359" s="148">
        <v>15.491244183698917</v>
      </c>
      <c r="Q359" s="148">
        <v>0</v>
      </c>
      <c r="R359" s="149">
        <v>0</v>
      </c>
      <c r="S359" s="150">
        <f t="shared" si="146"/>
        <v>1356.7736117452196</v>
      </c>
      <c r="U359" s="207" t="s">
        <v>18</v>
      </c>
      <c r="V359" s="199">
        <v>151.77465269382463</v>
      </c>
      <c r="W359" s="199">
        <v>0</v>
      </c>
      <c r="X359" s="199">
        <v>0</v>
      </c>
      <c r="Y359" s="199">
        <v>750.44408725429787</v>
      </c>
      <c r="Z359" s="199">
        <v>309.93754065101621</v>
      </c>
      <c r="AA359" s="199">
        <v>0</v>
      </c>
      <c r="AB359" s="199">
        <v>15.491244183698917</v>
      </c>
      <c r="AC359" s="200">
        <v>129.12608696238203</v>
      </c>
      <c r="AD359" s="199">
        <v>0</v>
      </c>
      <c r="AE359" s="199">
        <v>0</v>
      </c>
      <c r="AF359" s="199">
        <v>0</v>
      </c>
      <c r="AG359" s="199">
        <v>117.96156432870158</v>
      </c>
      <c r="AH359" s="199">
        <v>11.164522633680443</v>
      </c>
      <c r="AI359" s="202">
        <f t="shared" si="147"/>
        <v>1356.7736117452196</v>
      </c>
      <c r="AJ359" s="133" t="str">
        <f t="shared" si="148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145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146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147"/>
        <v>0</v>
      </c>
      <c r="AJ360" s="133" t="str">
        <f t="shared" si="148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145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146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147"/>
        <v>0</v>
      </c>
      <c r="AJ361" s="133" t="str">
        <f t="shared" si="148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145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146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147"/>
        <v>0</v>
      </c>
      <c r="AJ362" s="133" t="str">
        <f t="shared" si="148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145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146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147"/>
        <v>0</v>
      </c>
      <c r="AJ363" s="133" t="str">
        <f t="shared" si="148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145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146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147"/>
        <v>0</v>
      </c>
      <c r="AJ364" s="133" t="str">
        <f t="shared" si="148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145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146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147"/>
        <v>0</v>
      </c>
      <c r="AJ365" s="133" t="str">
        <f t="shared" si="148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201.78677057007292</v>
      </c>
      <c r="C366" s="187">
        <f t="shared" ref="C366:I366" si="149">SUM(C345:C361)</f>
        <v>775.23855664459643</v>
      </c>
      <c r="D366" s="187">
        <f t="shared" si="149"/>
        <v>792.09987940685778</v>
      </c>
      <c r="E366" s="187">
        <f t="shared" si="149"/>
        <v>769.93250097899829</v>
      </c>
      <c r="F366" s="187">
        <f t="shared" si="149"/>
        <v>0</v>
      </c>
      <c r="G366" s="187">
        <f t="shared" si="149"/>
        <v>26.134213018672032</v>
      </c>
      <c r="H366" s="189">
        <f t="shared" si="149"/>
        <v>0</v>
      </c>
      <c r="I366" s="146">
        <f t="shared" si="149"/>
        <v>2565.1919206191978</v>
      </c>
      <c r="J366" s="141"/>
      <c r="K366" s="188" t="s">
        <v>22</v>
      </c>
      <c r="L366" s="187">
        <f>SUM(L345:L361)</f>
        <v>201.78677057007292</v>
      </c>
      <c r="M366" s="187">
        <f t="shared" ref="M366:S366" si="150">SUM(M345:M361)</f>
        <v>775.23855664459643</v>
      </c>
      <c r="N366" s="187">
        <f t="shared" si="150"/>
        <v>792.09987940685778</v>
      </c>
      <c r="O366" s="187">
        <f t="shared" si="150"/>
        <v>769.93250097899829</v>
      </c>
      <c r="P366" s="187">
        <f t="shared" si="150"/>
        <v>276.90464989091242</v>
      </c>
      <c r="Q366" s="187">
        <f t="shared" si="150"/>
        <v>26.134213018672032</v>
      </c>
      <c r="R366" s="189">
        <f t="shared" si="150"/>
        <v>0</v>
      </c>
      <c r="S366" s="190">
        <f t="shared" si="150"/>
        <v>2842.0965705101098</v>
      </c>
      <c r="T366" s="133" t="str">
        <f>IF(ABS(S366-AI366)&gt;0.01,S366-AI366,"")</f>
        <v/>
      </c>
      <c r="U366" s="216" t="s">
        <v>59</v>
      </c>
      <c r="V366" s="217">
        <f>SUM(V345:V361)</f>
        <v>188.79443686603497</v>
      </c>
      <c r="W366" s="217">
        <f t="shared" ref="W366:AH366" si="151">SUM(W345:W361)</f>
        <v>12.951930914260975</v>
      </c>
      <c r="X366" s="217">
        <f t="shared" si="151"/>
        <v>26.134213018672032</v>
      </c>
      <c r="Y366" s="217">
        <f t="shared" si="151"/>
        <v>775.23855664459643</v>
      </c>
      <c r="Z366" s="217">
        <f t="shared" si="151"/>
        <v>396.97161499532973</v>
      </c>
      <c r="AA366" s="217">
        <f t="shared" si="151"/>
        <v>752.66660911752103</v>
      </c>
      <c r="AB366" s="217">
        <f t="shared" si="151"/>
        <v>276.90464989091242</v>
      </c>
      <c r="AC366" s="217">
        <f t="shared" si="151"/>
        <v>412.43455906278228</v>
      </c>
      <c r="AD366" s="218">
        <f t="shared" si="151"/>
        <v>4.0402789776979198E-2</v>
      </c>
      <c r="AE366" s="218">
        <f t="shared" si="151"/>
        <v>9.2669609708841087E-3</v>
      </c>
      <c r="AF366" s="218">
        <f t="shared" si="151"/>
        <v>0</v>
      </c>
      <c r="AG366" s="218">
        <f t="shared" si="151"/>
        <v>395.12826441152805</v>
      </c>
      <c r="AH366" s="218">
        <f t="shared" si="151"/>
        <v>17.256624900506385</v>
      </c>
      <c r="AI366" s="219">
        <f>SUM(V366:AC366)</f>
        <v>2842.0965705101098</v>
      </c>
      <c r="AJ366" s="133" t="str">
        <f t="shared" si="148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7.8663420443552887E-2</v>
      </c>
      <c r="C367" s="125">
        <f t="shared" ref="C367:H367" si="152">IF($I366=0,"-",C366/$I366)</f>
        <v>0.30221464149063193</v>
      </c>
      <c r="D367" s="125">
        <f t="shared" si="152"/>
        <v>0.30878776478278358</v>
      </c>
      <c r="E367" s="125">
        <f t="shared" si="152"/>
        <v>0.3001461585740331</v>
      </c>
      <c r="F367" s="125">
        <f t="shared" si="152"/>
        <v>0</v>
      </c>
      <c r="G367" s="125">
        <f t="shared" si="152"/>
        <v>1.0188014708998317E-2</v>
      </c>
      <c r="H367" s="126">
        <f t="shared" si="152"/>
        <v>0</v>
      </c>
      <c r="I367" s="127">
        <f>SUM(B367:H367)</f>
        <v>0.99999999999999978</v>
      </c>
      <c r="J367" s="133"/>
      <c r="K367" s="49" t="s">
        <v>108</v>
      </c>
      <c r="L367" s="102">
        <f t="shared" ref="L367:R367" si="153">IF($S366=0,"-",L366/$S366)</f>
        <v>7.0999266057259799E-2</v>
      </c>
      <c r="M367" s="102">
        <f t="shared" si="153"/>
        <v>0.27276995605587528</v>
      </c>
      <c r="N367" s="102">
        <f t="shared" si="153"/>
        <v>0.27870266183977305</v>
      </c>
      <c r="O367" s="102">
        <f t="shared" si="153"/>
        <v>0.27090300483378998</v>
      </c>
      <c r="P367" s="102">
        <f t="shared" si="153"/>
        <v>9.7429711841639705E-2</v>
      </c>
      <c r="Q367" s="102">
        <f t="shared" si="153"/>
        <v>9.195399371662227E-3</v>
      </c>
      <c r="R367" s="103">
        <f t="shared" si="153"/>
        <v>0</v>
      </c>
      <c r="S367" s="104">
        <f>SUM(L367:R367)</f>
        <v>1</v>
      </c>
      <c r="U367" s="77" t="s">
        <v>108</v>
      </c>
      <c r="V367" s="78">
        <f>+V366/$AI366</f>
        <v>6.6427875401907782E-2</v>
      </c>
      <c r="W367" s="78">
        <f t="shared" ref="W367:AH367" si="154">+W366/$AI366</f>
        <v>4.5571748154695233E-3</v>
      </c>
      <c r="X367" s="78">
        <f t="shared" si="154"/>
        <v>9.195399371662227E-3</v>
      </c>
      <c r="Y367" s="78">
        <f t="shared" si="154"/>
        <v>0.27276995605587528</v>
      </c>
      <c r="Z367" s="78">
        <f t="shared" si="154"/>
        <v>0.13967562507000944</v>
      </c>
      <c r="AA367" s="78">
        <f t="shared" si="154"/>
        <v>0.26482795022775374</v>
      </c>
      <c r="AB367" s="78">
        <f t="shared" si="154"/>
        <v>9.7429711841639705E-2</v>
      </c>
      <c r="AC367" s="78">
        <f t="shared" si="154"/>
        <v>0.14511630721568233</v>
      </c>
      <c r="AD367" s="78">
        <f t="shared" si="154"/>
        <v>1.4215839882501797E-5</v>
      </c>
      <c r="AE367" s="78">
        <f t="shared" si="154"/>
        <v>3.2606073512909667E-6</v>
      </c>
      <c r="AF367" s="78">
        <f t="shared" si="154"/>
        <v>0</v>
      </c>
      <c r="AG367" s="78">
        <f t="shared" si="154"/>
        <v>0.13902703676976361</v>
      </c>
      <c r="AH367" s="78">
        <f t="shared" si="154"/>
        <v>6.0717939986849575E-3</v>
      </c>
      <c r="AI367" s="79">
        <f>SUM(V367:AC367)</f>
        <v>1</v>
      </c>
      <c r="AJ367" s="26" t="str">
        <f t="shared" si="148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155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156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157">SUM(V372:AC372)</f>
        <v>0</v>
      </c>
      <c r="AJ372" s="133" t="str">
        <f t="shared" ref="AJ372:AJ393" si="158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155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156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157"/>
        <v>0</v>
      </c>
      <c r="AJ373" s="133" t="str">
        <f t="shared" si="158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155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156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157"/>
        <v>0</v>
      </c>
      <c r="AJ374" s="133" t="str">
        <f t="shared" si="158"/>
        <v/>
      </c>
      <c r="BA374" s="133"/>
      <c r="BR374" s="133"/>
      <c r="CG374" s="133"/>
    </row>
    <row r="375" spans="1:85" ht="15">
      <c r="A375" s="159" t="s">
        <v>13</v>
      </c>
      <c r="B375" s="148">
        <v>114.01953562667566</v>
      </c>
      <c r="C375" s="148">
        <v>0</v>
      </c>
      <c r="D375" s="148">
        <v>0</v>
      </c>
      <c r="E375" s="148">
        <v>0</v>
      </c>
      <c r="F375" s="315"/>
      <c r="G375" s="148">
        <v>0</v>
      </c>
      <c r="H375" s="160">
        <v>0</v>
      </c>
      <c r="I375" s="146">
        <f t="shared" si="155"/>
        <v>114.01953562667566</v>
      </c>
      <c r="J375" s="141"/>
      <c r="K375" s="161" t="s">
        <v>13</v>
      </c>
      <c r="L375" s="148">
        <v>114.01953562667566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156"/>
        <v>114.01953562667566</v>
      </c>
      <c r="U375" s="207" t="s">
        <v>13</v>
      </c>
      <c r="V375" s="199">
        <v>114.01953562667566</v>
      </c>
      <c r="W375" s="199">
        <v>0</v>
      </c>
      <c r="X375" s="199">
        <v>0</v>
      </c>
      <c r="Y375" s="199">
        <v>0</v>
      </c>
      <c r="Z375" s="199">
        <v>0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157"/>
        <v>114.01953562667566</v>
      </c>
      <c r="AJ375" s="133" t="str">
        <f t="shared" si="158"/>
        <v/>
      </c>
      <c r="BA375" s="133"/>
      <c r="BR375" s="133"/>
      <c r="CG375" s="133"/>
    </row>
    <row r="376" spans="1:85" ht="15">
      <c r="A376" s="151" t="s">
        <v>12</v>
      </c>
      <c r="B376" s="152">
        <v>6.4960415482716414</v>
      </c>
      <c r="C376" s="152">
        <v>0</v>
      </c>
      <c r="D376" s="152">
        <v>0.32974025774712068</v>
      </c>
      <c r="E376" s="152">
        <v>0.1949935874487804</v>
      </c>
      <c r="F376" s="315"/>
      <c r="G376" s="152">
        <v>0</v>
      </c>
      <c r="H376" s="153">
        <v>0</v>
      </c>
      <c r="I376" s="154">
        <f t="shared" si="155"/>
        <v>7.0207753934675425</v>
      </c>
      <c r="J376" s="141"/>
      <c r="K376" s="155" t="s">
        <v>12</v>
      </c>
      <c r="L376" s="156">
        <v>6.4960415482716414</v>
      </c>
      <c r="M376" s="156">
        <v>0</v>
      </c>
      <c r="N376" s="156">
        <v>0.32974025774712068</v>
      </c>
      <c r="O376" s="156">
        <v>0.1949935874487804</v>
      </c>
      <c r="P376" s="156">
        <v>0</v>
      </c>
      <c r="Q376" s="156">
        <v>0</v>
      </c>
      <c r="R376" s="157">
        <v>0</v>
      </c>
      <c r="S376" s="158">
        <f t="shared" si="156"/>
        <v>7.0207753934675425</v>
      </c>
      <c r="U376" s="203" t="s">
        <v>53</v>
      </c>
      <c r="V376" s="204">
        <v>6.4771812624531941</v>
      </c>
      <c r="W376" s="204">
        <v>0</v>
      </c>
      <c r="X376" s="204">
        <v>0</v>
      </c>
      <c r="Y376" s="204">
        <v>0</v>
      </c>
      <c r="Z376" s="204">
        <v>0.32974025774712068</v>
      </c>
      <c r="AA376" s="204">
        <v>0.1949935874487804</v>
      </c>
      <c r="AB376" s="204">
        <v>0</v>
      </c>
      <c r="AC376" s="205">
        <v>1.8860285818447012E-2</v>
      </c>
      <c r="AD376" s="204">
        <v>1.8860285818447012E-2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157"/>
        <v>7.0207753934675425</v>
      </c>
      <c r="AJ376" s="133" t="str">
        <f t="shared" si="158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1062.9382528389069</v>
      </c>
      <c r="F377" s="315"/>
      <c r="G377" s="148">
        <v>0</v>
      </c>
      <c r="H377" s="160">
        <v>0</v>
      </c>
      <c r="I377" s="146">
        <f t="shared" si="155"/>
        <v>1062.9382528389069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1062.9382528389069</v>
      </c>
      <c r="P377" s="148">
        <v>667.14013782366146</v>
      </c>
      <c r="Q377" s="148">
        <v>0</v>
      </c>
      <c r="R377" s="149">
        <v>0</v>
      </c>
      <c r="S377" s="150">
        <f t="shared" si="156"/>
        <v>1730.0783906625684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531.46912641945346</v>
      </c>
      <c r="AB377" s="199">
        <v>667.14013782366146</v>
      </c>
      <c r="AC377" s="200">
        <v>531.46912641945346</v>
      </c>
      <c r="AD377" s="199">
        <v>0</v>
      </c>
      <c r="AE377" s="199">
        <v>0</v>
      </c>
      <c r="AF377" s="199">
        <v>0</v>
      </c>
      <c r="AG377" s="199">
        <v>0</v>
      </c>
      <c r="AH377" s="199">
        <v>531.46912641945346</v>
      </c>
      <c r="AI377" s="202">
        <f t="shared" si="157"/>
        <v>1730.0783906625684</v>
      </c>
      <c r="AJ377" s="133" t="str">
        <f t="shared" si="158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11.681439122936293</v>
      </c>
      <c r="F378" s="315"/>
      <c r="G378" s="152">
        <v>0</v>
      </c>
      <c r="H378" s="153">
        <v>0</v>
      </c>
      <c r="I378" s="154">
        <f t="shared" si="155"/>
        <v>11.681439122936293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11.681439122936293</v>
      </c>
      <c r="P378" s="156">
        <v>32.598836259771474</v>
      </c>
      <c r="Q378" s="156">
        <v>0</v>
      </c>
      <c r="R378" s="157">
        <v>0</v>
      </c>
      <c r="S378" s="158">
        <f t="shared" si="156"/>
        <v>44.280275382707771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9.3451512983490339</v>
      </c>
      <c r="AB378" s="204">
        <v>32.598836259771474</v>
      </c>
      <c r="AC378" s="205">
        <v>2.3362878245872585</v>
      </c>
      <c r="AD378" s="204">
        <v>0</v>
      </c>
      <c r="AE378" s="204">
        <v>0</v>
      </c>
      <c r="AF378" s="204">
        <v>0</v>
      </c>
      <c r="AG378" s="204">
        <v>0</v>
      </c>
      <c r="AH378" s="204">
        <v>2.3362878245872585</v>
      </c>
      <c r="AI378" s="206">
        <f t="shared" si="157"/>
        <v>44.280275382707771</v>
      </c>
      <c r="AJ378" s="133" t="str">
        <f t="shared" si="158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2.9966240318333684E-2</v>
      </c>
      <c r="F379" s="315"/>
      <c r="G379" s="148">
        <v>0</v>
      </c>
      <c r="H379" s="160">
        <v>0</v>
      </c>
      <c r="I379" s="146">
        <f t="shared" si="155"/>
        <v>2.9966240318333684E-2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2.9966240318333684E-2</v>
      </c>
      <c r="P379" s="148">
        <v>0</v>
      </c>
      <c r="Q379" s="148">
        <v>0</v>
      </c>
      <c r="R379" s="149">
        <v>0</v>
      </c>
      <c r="S379" s="150">
        <f t="shared" si="156"/>
        <v>2.9966240318333684E-2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2.9966240318333684E-2</v>
      </c>
      <c r="AD379" s="199">
        <v>0</v>
      </c>
      <c r="AE379" s="199">
        <v>0</v>
      </c>
      <c r="AF379" s="199">
        <v>0</v>
      </c>
      <c r="AG379" s="199">
        <v>0</v>
      </c>
      <c r="AH379" s="199">
        <v>2.9966240318333684E-2</v>
      </c>
      <c r="AI379" s="202">
        <f t="shared" si="157"/>
        <v>2.9966240318333684E-2</v>
      </c>
      <c r="AJ379" s="133" t="str">
        <f t="shared" si="158"/>
        <v/>
      </c>
      <c r="BA379" s="133"/>
      <c r="BR379" s="133"/>
      <c r="CG379" s="133"/>
    </row>
    <row r="380" spans="1:85" ht="15">
      <c r="A380" s="151" t="s">
        <v>14</v>
      </c>
      <c r="B380" s="152">
        <v>0.94234965252656921</v>
      </c>
      <c r="C380" s="152">
        <v>0</v>
      </c>
      <c r="D380" s="152">
        <v>25.803731148594306</v>
      </c>
      <c r="E380" s="152">
        <v>5.8473748752543795</v>
      </c>
      <c r="F380" s="315"/>
      <c r="G380" s="152">
        <v>0</v>
      </c>
      <c r="H380" s="153">
        <v>0</v>
      </c>
      <c r="I380" s="154">
        <f t="shared" si="155"/>
        <v>32.593455676375257</v>
      </c>
      <c r="J380" s="141"/>
      <c r="K380" s="155" t="s">
        <v>14</v>
      </c>
      <c r="L380" s="156">
        <v>0.94234965252656921</v>
      </c>
      <c r="M380" s="156">
        <v>0</v>
      </c>
      <c r="N380" s="156">
        <v>25.803731148594306</v>
      </c>
      <c r="O380" s="156">
        <v>5.8473748752543795</v>
      </c>
      <c r="P380" s="156">
        <v>0.41457022313244118</v>
      </c>
      <c r="Q380" s="156">
        <v>0</v>
      </c>
      <c r="R380" s="157">
        <v>0</v>
      </c>
      <c r="S380" s="158">
        <f t="shared" si="156"/>
        <v>33.0080258995077</v>
      </c>
      <c r="U380" s="203" t="s">
        <v>14</v>
      </c>
      <c r="V380" s="204">
        <v>0.94234965252656921</v>
      </c>
      <c r="W380" s="204">
        <v>0</v>
      </c>
      <c r="X380" s="204">
        <v>0</v>
      </c>
      <c r="Y380" s="204">
        <v>0</v>
      </c>
      <c r="Z380" s="204">
        <v>25.799436467898857</v>
      </c>
      <c r="AA380" s="204">
        <v>0</v>
      </c>
      <c r="AB380" s="204">
        <v>0.41457022313244118</v>
      </c>
      <c r="AC380" s="205">
        <v>5.851669555949826</v>
      </c>
      <c r="AD380" s="204">
        <v>0</v>
      </c>
      <c r="AE380" s="204">
        <v>0</v>
      </c>
      <c r="AF380" s="204">
        <v>0</v>
      </c>
      <c r="AG380" s="204">
        <v>4.294680695447195E-3</v>
      </c>
      <c r="AH380" s="204">
        <v>5.8473748752543795</v>
      </c>
      <c r="AI380" s="206">
        <f t="shared" si="157"/>
        <v>33.008025899507693</v>
      </c>
      <c r="AJ380" s="133" t="str">
        <f t="shared" si="158"/>
        <v/>
      </c>
      <c r="BA380" s="133"/>
      <c r="BR380" s="133"/>
      <c r="CG380" s="133"/>
    </row>
    <row r="381" spans="1:85" ht="15">
      <c r="A381" s="159" t="s">
        <v>136</v>
      </c>
      <c r="B381" s="148">
        <v>134.71654214598328</v>
      </c>
      <c r="C381" s="148">
        <v>3.760486623850209</v>
      </c>
      <c r="D381" s="148">
        <v>109.54017630609601</v>
      </c>
      <c r="E381" s="148">
        <v>0.15333013915595067</v>
      </c>
      <c r="F381" s="315"/>
      <c r="G381" s="148">
        <v>0</v>
      </c>
      <c r="H381" s="160">
        <v>0</v>
      </c>
      <c r="I381" s="146">
        <f t="shared" si="155"/>
        <v>248.17053521508544</v>
      </c>
      <c r="J381" s="141"/>
      <c r="K381" s="161" t="s">
        <v>136</v>
      </c>
      <c r="L381" s="148">
        <v>134.71654214598328</v>
      </c>
      <c r="M381" s="148">
        <v>3.760486623850209</v>
      </c>
      <c r="N381" s="148">
        <v>109.54017630609601</v>
      </c>
      <c r="O381" s="148">
        <v>0.15333013915595067</v>
      </c>
      <c r="P381" s="148">
        <v>0.31931150419393411</v>
      </c>
      <c r="Q381" s="148">
        <v>0</v>
      </c>
      <c r="R381" s="149">
        <v>0</v>
      </c>
      <c r="S381" s="150">
        <f t="shared" si="156"/>
        <v>248.48984671927937</v>
      </c>
      <c r="U381" s="207" t="s">
        <v>136</v>
      </c>
      <c r="V381" s="199">
        <v>133.8623029709276</v>
      </c>
      <c r="W381" s="199">
        <v>0</v>
      </c>
      <c r="X381" s="199">
        <v>0</v>
      </c>
      <c r="Y381" s="199">
        <v>3.760486623850209</v>
      </c>
      <c r="Z381" s="199">
        <v>109.54017630609601</v>
      </c>
      <c r="AA381" s="199">
        <v>0.15333013915595067</v>
      </c>
      <c r="AB381" s="199">
        <v>0.31931150419393411</v>
      </c>
      <c r="AC381" s="200">
        <v>0.85423917505569347</v>
      </c>
      <c r="AD381" s="199">
        <v>0.85423917505569347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157"/>
        <v>248.48984671927937</v>
      </c>
      <c r="AJ381" s="133" t="str">
        <f t="shared" si="158"/>
        <v/>
      </c>
      <c r="BA381" s="133"/>
      <c r="BR381" s="133"/>
      <c r="CG381" s="133"/>
    </row>
    <row r="382" spans="1:85" ht="15">
      <c r="A382" s="151" t="s">
        <v>21</v>
      </c>
      <c r="B382" s="152">
        <v>40.620682601108939</v>
      </c>
      <c r="C382" s="152">
        <v>3.3076085909825998</v>
      </c>
      <c r="D382" s="152">
        <v>24.222653484557405</v>
      </c>
      <c r="E382" s="152">
        <v>168.71553823598802</v>
      </c>
      <c r="F382" s="315"/>
      <c r="G382" s="152">
        <v>115.76640927969419</v>
      </c>
      <c r="H382" s="153">
        <v>0</v>
      </c>
      <c r="I382" s="154">
        <f t="shared" si="155"/>
        <v>352.63289219233116</v>
      </c>
      <c r="J382" s="141"/>
      <c r="K382" s="155" t="s">
        <v>21</v>
      </c>
      <c r="L382" s="156">
        <v>40.620682601108939</v>
      </c>
      <c r="M382" s="156">
        <v>3.3076085909825998</v>
      </c>
      <c r="N382" s="156">
        <v>24.222653484557405</v>
      </c>
      <c r="O382" s="156">
        <v>168.71553823598802</v>
      </c>
      <c r="P382" s="156">
        <v>0</v>
      </c>
      <c r="Q382" s="156">
        <v>115.76640927969419</v>
      </c>
      <c r="R382" s="157">
        <v>0</v>
      </c>
      <c r="S382" s="158">
        <f t="shared" si="156"/>
        <v>352.63289219233116</v>
      </c>
      <c r="U382" s="203" t="s">
        <v>21</v>
      </c>
      <c r="V382" s="204">
        <v>27.409331725107759</v>
      </c>
      <c r="W382" s="204">
        <v>10.713654651864992</v>
      </c>
      <c r="X382" s="204">
        <v>115.76640927969419</v>
      </c>
      <c r="Y382" s="204">
        <v>3.3076085909825998</v>
      </c>
      <c r="Z382" s="204">
        <v>24.222653484557405</v>
      </c>
      <c r="AA382" s="204">
        <v>134.67588546476679</v>
      </c>
      <c r="AB382" s="204">
        <v>0</v>
      </c>
      <c r="AC382" s="205">
        <v>36.537348995357419</v>
      </c>
      <c r="AD382" s="204">
        <v>2.4976962241361944</v>
      </c>
      <c r="AE382" s="204">
        <v>1.91097098834788E-2</v>
      </c>
      <c r="AF382" s="204">
        <v>0</v>
      </c>
      <c r="AG382" s="204">
        <v>0</v>
      </c>
      <c r="AH382" s="204">
        <v>34.020543061337754</v>
      </c>
      <c r="AI382" s="206">
        <f t="shared" si="157"/>
        <v>352.63289219233116</v>
      </c>
      <c r="AJ382" s="133" t="str">
        <f t="shared" si="158"/>
        <v/>
      </c>
      <c r="BA382" s="133"/>
      <c r="BR382" s="133"/>
      <c r="CG382" s="133"/>
    </row>
    <row r="383" spans="1:85" ht="15">
      <c r="A383" s="159" t="s">
        <v>20</v>
      </c>
      <c r="B383" s="148">
        <v>31.28050395651125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155"/>
        <v>31.28050395651125</v>
      </c>
      <c r="J383" s="141"/>
      <c r="K383" s="161" t="s">
        <v>20</v>
      </c>
      <c r="L383" s="148">
        <v>31.28050395651125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156"/>
        <v>31.28050395651125</v>
      </c>
      <c r="U383" s="207" t="s">
        <v>20</v>
      </c>
      <c r="V383" s="199">
        <v>31.28050395651125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157"/>
        <v>31.28050395651125</v>
      </c>
      <c r="AJ383" s="133" t="str">
        <f t="shared" si="158"/>
        <v/>
      </c>
      <c r="BA383" s="133"/>
      <c r="BR383" s="133"/>
      <c r="CG383" s="133"/>
    </row>
    <row r="384" spans="1:85" ht="15">
      <c r="A384" s="151" t="s">
        <v>56</v>
      </c>
      <c r="B384" s="152">
        <v>0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155"/>
        <v>0</v>
      </c>
      <c r="J384" s="141"/>
      <c r="K384" s="155" t="s">
        <v>56</v>
      </c>
      <c r="L384" s="156">
        <v>0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156"/>
        <v>0</v>
      </c>
      <c r="U384" s="203" t="s">
        <v>56</v>
      </c>
      <c r="V384" s="204">
        <v>0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157"/>
        <v>0</v>
      </c>
      <c r="AJ384" s="133" t="str">
        <f t="shared" si="158"/>
        <v/>
      </c>
      <c r="BA384" s="133"/>
      <c r="BR384" s="133"/>
      <c r="CG384" s="133"/>
    </row>
    <row r="385" spans="1:85" ht="15">
      <c r="A385" s="159" t="s">
        <v>18</v>
      </c>
      <c r="B385" s="148">
        <v>84.396629398980693</v>
      </c>
      <c r="C385" s="148">
        <v>0</v>
      </c>
      <c r="D385" s="148">
        <v>8.939169559002206</v>
      </c>
      <c r="E385" s="148">
        <v>0</v>
      </c>
      <c r="F385" s="315"/>
      <c r="G385" s="148">
        <v>0</v>
      </c>
      <c r="H385" s="160">
        <v>0</v>
      </c>
      <c r="I385" s="146">
        <f t="shared" si="155"/>
        <v>93.335798957982902</v>
      </c>
      <c r="J385" s="141"/>
      <c r="K385" s="161" t="s">
        <v>18</v>
      </c>
      <c r="L385" s="148">
        <v>84.396629398980693</v>
      </c>
      <c r="M385" s="148">
        <v>0</v>
      </c>
      <c r="N385" s="148">
        <v>8.939169559002206</v>
      </c>
      <c r="O385" s="148">
        <v>0</v>
      </c>
      <c r="P385" s="148">
        <v>101.6517339232128</v>
      </c>
      <c r="Q385" s="148">
        <v>0</v>
      </c>
      <c r="R385" s="149">
        <v>0</v>
      </c>
      <c r="S385" s="150">
        <f t="shared" si="156"/>
        <v>194.9875328811957</v>
      </c>
      <c r="U385" s="207" t="s">
        <v>18</v>
      </c>
      <c r="V385" s="199">
        <v>83.786401691206194</v>
      </c>
      <c r="W385" s="199">
        <v>0</v>
      </c>
      <c r="X385" s="199">
        <v>0</v>
      </c>
      <c r="Y385" s="199">
        <v>0</v>
      </c>
      <c r="Z385" s="199">
        <v>1.0426408237864582</v>
      </c>
      <c r="AA385" s="199">
        <v>0</v>
      </c>
      <c r="AB385" s="199">
        <v>101.6517339232128</v>
      </c>
      <c r="AC385" s="200">
        <v>8.5067564429902429</v>
      </c>
      <c r="AD385" s="199">
        <v>0.6102277077744942</v>
      </c>
      <c r="AE385" s="199">
        <v>0</v>
      </c>
      <c r="AF385" s="199">
        <v>0</v>
      </c>
      <c r="AG385" s="199">
        <v>7.8965287352157487</v>
      </c>
      <c r="AH385" s="199">
        <v>0</v>
      </c>
      <c r="AI385" s="202">
        <f t="shared" si="157"/>
        <v>194.9875328811957</v>
      </c>
      <c r="AJ385" s="133" t="str">
        <f t="shared" si="158"/>
        <v/>
      </c>
      <c r="BA385" s="133"/>
      <c r="BR385" s="133"/>
      <c r="CG385" s="133"/>
    </row>
    <row r="386" spans="1:85" ht="15">
      <c r="A386" s="151" t="s">
        <v>17</v>
      </c>
      <c r="B386" s="152">
        <v>0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155"/>
        <v>0</v>
      </c>
      <c r="J386" s="141"/>
      <c r="K386" s="155" t="s">
        <v>17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156"/>
        <v>0</v>
      </c>
      <c r="U386" s="203" t="s">
        <v>57</v>
      </c>
      <c r="V386" s="204">
        <v>0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157"/>
        <v>0</v>
      </c>
      <c r="AJ386" s="133" t="str">
        <f t="shared" si="158"/>
        <v/>
      </c>
      <c r="BA386" s="133"/>
      <c r="BR386" s="133"/>
      <c r="CG386" s="133"/>
    </row>
    <row r="387" spans="1:85" ht="15">
      <c r="A387" s="162" t="s">
        <v>60</v>
      </c>
      <c r="B387" s="148">
        <v>0.42031206236477681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155"/>
        <v>0.42031206236477681</v>
      </c>
      <c r="J387" s="141"/>
      <c r="K387" s="163" t="s">
        <v>60</v>
      </c>
      <c r="L387" s="148">
        <v>0.42031206236477681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156"/>
        <v>0.42031206236477681</v>
      </c>
      <c r="U387" s="208" t="s">
        <v>58</v>
      </c>
      <c r="V387" s="199">
        <v>0.42031206236477681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157"/>
        <v>0.42031206236477681</v>
      </c>
      <c r="AJ387" s="133" t="str">
        <f t="shared" si="158"/>
        <v/>
      </c>
      <c r="BA387" s="133"/>
      <c r="BR387" s="133"/>
      <c r="CG387" s="133"/>
    </row>
    <row r="388" spans="1:85">
      <c r="A388" s="164" t="s">
        <v>19</v>
      </c>
      <c r="B388" s="165">
        <v>0.42031206236477681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155"/>
        <v>0.42031206236477681</v>
      </c>
      <c r="J388" s="141"/>
      <c r="K388" s="168" t="s">
        <v>19</v>
      </c>
      <c r="L388" s="169">
        <v>0.42031206236477681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156"/>
        <v>0.42031206236477681</v>
      </c>
      <c r="U388" s="209" t="s">
        <v>62</v>
      </c>
      <c r="V388" s="210">
        <v>0.42031206236477681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157"/>
        <v>0.42031206236477681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155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156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157"/>
        <v>0</v>
      </c>
      <c r="AJ389" s="133" t="str">
        <f t="shared" si="158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155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156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157"/>
        <v>0</v>
      </c>
      <c r="AJ390" s="133" t="str">
        <f t="shared" si="158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155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156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157"/>
        <v>0</v>
      </c>
      <c r="AJ391" s="133" t="str">
        <f t="shared" si="158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412.89259699242285</v>
      </c>
      <c r="C392" s="187">
        <f t="shared" ref="C392:I392" si="159">SUM(C371:C387)</f>
        <v>7.0680952148328089</v>
      </c>
      <c r="D392" s="187">
        <f t="shared" si="159"/>
        <v>168.83547075599708</v>
      </c>
      <c r="E392" s="187">
        <f t="shared" si="159"/>
        <v>1249.560895040009</v>
      </c>
      <c r="F392" s="187">
        <f t="shared" si="159"/>
        <v>0</v>
      </c>
      <c r="G392" s="187">
        <f t="shared" si="159"/>
        <v>115.76640927969419</v>
      </c>
      <c r="H392" s="189">
        <f t="shared" si="159"/>
        <v>0</v>
      </c>
      <c r="I392" s="146">
        <f t="shared" si="159"/>
        <v>1954.1234672829555</v>
      </c>
      <c r="J392" s="141"/>
      <c r="K392" s="188" t="s">
        <v>22</v>
      </c>
      <c r="L392" s="187">
        <f>SUM(L371:L387)</f>
        <v>412.89259699242285</v>
      </c>
      <c r="M392" s="187">
        <f t="shared" ref="M392:S392" si="160">SUM(M371:M387)</f>
        <v>7.0680952148328089</v>
      </c>
      <c r="N392" s="187">
        <f t="shared" si="160"/>
        <v>168.83547075599708</v>
      </c>
      <c r="O392" s="187">
        <f t="shared" si="160"/>
        <v>1249.560895040009</v>
      </c>
      <c r="P392" s="187">
        <f t="shared" si="160"/>
        <v>802.12458973397202</v>
      </c>
      <c r="Q392" s="187">
        <f t="shared" si="160"/>
        <v>115.76640927969419</v>
      </c>
      <c r="R392" s="189">
        <f t="shared" si="160"/>
        <v>0</v>
      </c>
      <c r="S392" s="190">
        <f t="shared" si="160"/>
        <v>2756.2480570169282</v>
      </c>
      <c r="T392" s="133" t="str">
        <f>IF(ABS(S392-AI392)&gt;0.01,S392-AI392,"")</f>
        <v/>
      </c>
      <c r="U392" s="216" t="s">
        <v>59</v>
      </c>
      <c r="V392" s="217">
        <f>SUM(V371:V387)</f>
        <v>398.19791894777302</v>
      </c>
      <c r="W392" s="217">
        <f t="shared" ref="W392:AH392" si="161">SUM(W371:W387)</f>
        <v>10.713654651864992</v>
      </c>
      <c r="X392" s="217">
        <f t="shared" si="161"/>
        <v>115.76640927969419</v>
      </c>
      <c r="Y392" s="217">
        <f t="shared" si="161"/>
        <v>7.0680952148328089</v>
      </c>
      <c r="Z392" s="217">
        <f t="shared" si="161"/>
        <v>160.93464734008586</v>
      </c>
      <c r="AA392" s="217">
        <f t="shared" si="161"/>
        <v>675.83848690917409</v>
      </c>
      <c r="AB392" s="217">
        <f t="shared" si="161"/>
        <v>802.12458973397202</v>
      </c>
      <c r="AC392" s="217">
        <f t="shared" si="161"/>
        <v>585.60425493953051</v>
      </c>
      <c r="AD392" s="218">
        <f t="shared" si="161"/>
        <v>3.9810233927848291</v>
      </c>
      <c r="AE392" s="218">
        <f t="shared" si="161"/>
        <v>1.91097098834788E-2</v>
      </c>
      <c r="AF392" s="218">
        <f t="shared" si="161"/>
        <v>0</v>
      </c>
      <c r="AG392" s="218">
        <f t="shared" si="161"/>
        <v>7.9008234159111961</v>
      </c>
      <c r="AH392" s="218">
        <f t="shared" si="161"/>
        <v>573.70329842095111</v>
      </c>
      <c r="AI392" s="219">
        <f>SUM(V392:AC392)</f>
        <v>2756.2480570169273</v>
      </c>
      <c r="AJ392" s="133" t="str">
        <f t="shared" si="158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0.21129299345988373</v>
      </c>
      <c r="C393" s="125">
        <f t="shared" ref="C393:H393" si="162">IF($I392=0,"-",C392/$I392)</f>
        <v>3.6170156764251961E-3</v>
      </c>
      <c r="D393" s="125">
        <f t="shared" si="162"/>
        <v>8.6399592238022002E-2</v>
      </c>
      <c r="E393" s="125">
        <f t="shared" si="162"/>
        <v>0.63944828254758046</v>
      </c>
      <c r="F393" s="125">
        <f t="shared" si="162"/>
        <v>0</v>
      </c>
      <c r="G393" s="125">
        <f t="shared" si="162"/>
        <v>5.924211607808879E-2</v>
      </c>
      <c r="H393" s="126">
        <f t="shared" si="162"/>
        <v>0</v>
      </c>
      <c r="I393" s="127">
        <f>SUM(B393:H393)</f>
        <v>1.0000000000000002</v>
      </c>
      <c r="J393" s="133"/>
      <c r="K393" s="49" t="s">
        <v>108</v>
      </c>
      <c r="L393" s="102">
        <f t="shared" ref="L393:R393" si="163">IF($S392=0,"-",L392/$S392)</f>
        <v>0.14980240836497649</v>
      </c>
      <c r="M393" s="102">
        <f t="shared" si="163"/>
        <v>2.5643900942945493E-3</v>
      </c>
      <c r="N393" s="102">
        <f t="shared" si="163"/>
        <v>6.1255542775321449E-2</v>
      </c>
      <c r="O393" s="102">
        <f t="shared" si="163"/>
        <v>0.45335574635920167</v>
      </c>
      <c r="P393" s="102">
        <f t="shared" si="163"/>
        <v>0.29102046446505508</v>
      </c>
      <c r="Q393" s="102">
        <f t="shared" si="163"/>
        <v>4.2001447941150669E-2</v>
      </c>
      <c r="R393" s="103">
        <f t="shared" si="163"/>
        <v>0</v>
      </c>
      <c r="S393" s="104">
        <f>SUM(L393:R393)</f>
        <v>0.99999999999999989</v>
      </c>
      <c r="U393" s="77" t="s">
        <v>108</v>
      </c>
      <c r="V393" s="78">
        <f>+V392/$AI392</f>
        <v>0.14447100214149103</v>
      </c>
      <c r="W393" s="78">
        <f t="shared" ref="W393:AH393" si="164">+W392/$AI392</f>
        <v>3.8870429766253781E-3</v>
      </c>
      <c r="X393" s="78">
        <f t="shared" si="164"/>
        <v>4.2001447941150682E-2</v>
      </c>
      <c r="Y393" s="78">
        <f t="shared" si="164"/>
        <v>2.5643900942945502E-3</v>
      </c>
      <c r="Z393" s="78">
        <f t="shared" si="164"/>
        <v>5.838902885768002E-2</v>
      </c>
      <c r="AA393" s="78">
        <f t="shared" si="164"/>
        <v>0.24520234497348925</v>
      </c>
      <c r="AB393" s="78">
        <f t="shared" si="164"/>
        <v>0.29102046446505514</v>
      </c>
      <c r="AC393" s="78">
        <f t="shared" si="164"/>
        <v>0.21246427855021399</v>
      </c>
      <c r="AD393" s="78">
        <f t="shared" si="164"/>
        <v>1.4443632468601065E-3</v>
      </c>
      <c r="AE393" s="78">
        <f t="shared" si="164"/>
        <v>6.9332329631321856E-6</v>
      </c>
      <c r="AF393" s="78">
        <f t="shared" si="164"/>
        <v>0</v>
      </c>
      <c r="AG393" s="78">
        <f t="shared" si="164"/>
        <v>2.8665139176414388E-3</v>
      </c>
      <c r="AH393" s="78">
        <f t="shared" si="164"/>
        <v>0.20814646815274934</v>
      </c>
      <c r="AI393" s="79">
        <f>SUM(V393:AC393)</f>
        <v>1</v>
      </c>
      <c r="AJ393" s="26" t="str">
        <f t="shared" si="158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165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166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167">SUM(V398:AC398)</f>
        <v>0</v>
      </c>
      <c r="AJ398" s="133" t="str">
        <f t="shared" ref="AJ398:AJ419" si="168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165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166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167"/>
        <v>0</v>
      </c>
      <c r="AJ399" s="133" t="str">
        <f t="shared" si="168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165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166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167"/>
        <v>0</v>
      </c>
      <c r="AJ400" s="133" t="str">
        <f t="shared" si="168"/>
        <v/>
      </c>
      <c r="BA400" s="133"/>
      <c r="BR400" s="133"/>
      <c r="CG400" s="133"/>
    </row>
    <row r="401" spans="1:85" ht="15">
      <c r="A401" s="159" t="s">
        <v>13</v>
      </c>
      <c r="B401" s="148">
        <v>5.2397375361875298</v>
      </c>
      <c r="C401" s="148">
        <v>0</v>
      </c>
      <c r="D401" s="148">
        <v>3.5527165494660156</v>
      </c>
      <c r="E401" s="148">
        <v>0</v>
      </c>
      <c r="F401" s="315"/>
      <c r="G401" s="148">
        <v>0</v>
      </c>
      <c r="H401" s="160">
        <v>0</v>
      </c>
      <c r="I401" s="146">
        <f t="shared" si="165"/>
        <v>8.7924540856535458</v>
      </c>
      <c r="J401" s="141"/>
      <c r="K401" s="161" t="s">
        <v>13</v>
      </c>
      <c r="L401" s="148">
        <v>5.2397375361875298</v>
      </c>
      <c r="M401" s="148">
        <v>0</v>
      </c>
      <c r="N401" s="148">
        <v>3.5527165494660156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166"/>
        <v>8.7924540856535458</v>
      </c>
      <c r="U401" s="207" t="s">
        <v>13</v>
      </c>
      <c r="V401" s="199">
        <v>5.2397375361875298</v>
      </c>
      <c r="W401" s="199">
        <v>0</v>
      </c>
      <c r="X401" s="199">
        <v>0</v>
      </c>
      <c r="Y401" s="199">
        <v>0</v>
      </c>
      <c r="Z401" s="199">
        <v>3.5527165494660156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167"/>
        <v>8.7924540856535458</v>
      </c>
      <c r="AJ401" s="133" t="str">
        <f t="shared" si="168"/>
        <v/>
      </c>
      <c r="BA401" s="133"/>
      <c r="BR401" s="133"/>
      <c r="CG401" s="133"/>
    </row>
    <row r="402" spans="1:85" ht="15">
      <c r="A402" s="151" t="s">
        <v>12</v>
      </c>
      <c r="B402" s="152">
        <v>8.6959541309582625E-2</v>
      </c>
      <c r="C402" s="152">
        <v>6.0686484971920668E-2</v>
      </c>
      <c r="D402" s="152">
        <v>4.064463373218132E-4</v>
      </c>
      <c r="E402" s="152">
        <v>0</v>
      </c>
      <c r="F402" s="315"/>
      <c r="G402" s="152">
        <v>0</v>
      </c>
      <c r="H402" s="153">
        <v>0</v>
      </c>
      <c r="I402" s="154">
        <f t="shared" si="165"/>
        <v>0.14805247261882512</v>
      </c>
      <c r="J402" s="141"/>
      <c r="K402" s="155" t="s">
        <v>12</v>
      </c>
      <c r="L402" s="156">
        <v>8.6959541309582625E-2</v>
      </c>
      <c r="M402" s="156">
        <v>6.0686484971920668E-2</v>
      </c>
      <c r="N402" s="156">
        <v>4.064463373218132E-4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166"/>
        <v>0.14805247261882512</v>
      </c>
      <c r="U402" s="203" t="s">
        <v>53</v>
      </c>
      <c r="V402" s="204">
        <v>8.6959541309582625E-2</v>
      </c>
      <c r="W402" s="204">
        <v>0</v>
      </c>
      <c r="X402" s="204">
        <v>0</v>
      </c>
      <c r="Y402" s="204">
        <v>6.0686484971920668E-2</v>
      </c>
      <c r="Z402" s="204">
        <v>4.064463373218132E-4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167"/>
        <v>0.14805247261882512</v>
      </c>
      <c r="AJ402" s="133" t="str">
        <f t="shared" si="168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165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2.4577689871660726</v>
      </c>
      <c r="Q403" s="148">
        <v>0</v>
      </c>
      <c r="R403" s="149">
        <v>0</v>
      </c>
      <c r="S403" s="150">
        <f t="shared" si="166"/>
        <v>2.4577689871660726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2.4577689871660726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167"/>
        <v>2.4577689871660726</v>
      </c>
      <c r="AJ403" s="133" t="str">
        <f t="shared" si="168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2.9458541019339559E-2</v>
      </c>
      <c r="F404" s="315"/>
      <c r="G404" s="152">
        <v>0</v>
      </c>
      <c r="H404" s="153">
        <v>0</v>
      </c>
      <c r="I404" s="154">
        <f t="shared" si="165"/>
        <v>2.9458541019339559E-2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2.9458541019339559E-2</v>
      </c>
      <c r="P404" s="156">
        <v>4.3227593724241888</v>
      </c>
      <c r="Q404" s="156">
        <v>0</v>
      </c>
      <c r="R404" s="157">
        <v>0</v>
      </c>
      <c r="S404" s="158">
        <f t="shared" si="166"/>
        <v>4.3522179134435284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2.3566832815471648E-2</v>
      </c>
      <c r="AB404" s="204">
        <v>4.3227593724241888</v>
      </c>
      <c r="AC404" s="205">
        <v>5.891708203867912E-3</v>
      </c>
      <c r="AD404" s="204">
        <v>0</v>
      </c>
      <c r="AE404" s="204">
        <v>0</v>
      </c>
      <c r="AF404" s="204">
        <v>0</v>
      </c>
      <c r="AG404" s="204">
        <v>0</v>
      </c>
      <c r="AH404" s="204">
        <v>5.891708203867912E-3</v>
      </c>
      <c r="AI404" s="206">
        <f t="shared" si="167"/>
        <v>4.3522179134435284</v>
      </c>
      <c r="AJ404" s="133" t="str">
        <f t="shared" si="168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165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166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167"/>
        <v>0</v>
      </c>
      <c r="AJ405" s="133" t="str">
        <f t="shared" si="168"/>
        <v/>
      </c>
      <c r="BA405" s="133"/>
      <c r="BR405" s="133"/>
      <c r="CG405" s="133"/>
    </row>
    <row r="406" spans="1:85" ht="15">
      <c r="A406" s="151" t="s">
        <v>14</v>
      </c>
      <c r="B406" s="152">
        <v>9.0712069012625646E-3</v>
      </c>
      <c r="C406" s="152">
        <v>8.1640862111363066E-2</v>
      </c>
      <c r="D406" s="152">
        <v>0</v>
      </c>
      <c r="E406" s="152">
        <v>0</v>
      </c>
      <c r="F406" s="315"/>
      <c r="G406" s="152">
        <v>0</v>
      </c>
      <c r="H406" s="153">
        <v>0</v>
      </c>
      <c r="I406" s="154">
        <f t="shared" si="165"/>
        <v>9.0712069012625629E-2</v>
      </c>
      <c r="J406" s="141"/>
      <c r="K406" s="155" t="s">
        <v>14</v>
      </c>
      <c r="L406" s="156">
        <v>9.0712069012625646E-3</v>
      </c>
      <c r="M406" s="156">
        <v>8.1640862111363066E-2</v>
      </c>
      <c r="N406" s="156">
        <v>0</v>
      </c>
      <c r="O406" s="156">
        <v>0</v>
      </c>
      <c r="P406" s="156">
        <v>0</v>
      </c>
      <c r="Q406" s="156">
        <v>0</v>
      </c>
      <c r="R406" s="157">
        <v>0</v>
      </c>
      <c r="S406" s="158">
        <f t="shared" si="166"/>
        <v>9.0712069012625629E-2</v>
      </c>
      <c r="U406" s="203" t="s">
        <v>14</v>
      </c>
      <c r="V406" s="204">
        <v>9.0712069012625646E-3</v>
      </c>
      <c r="W406" s="204">
        <v>0</v>
      </c>
      <c r="X406" s="204">
        <v>0</v>
      </c>
      <c r="Y406" s="204">
        <v>8.1640862111363066E-2</v>
      </c>
      <c r="Z406" s="204">
        <v>0</v>
      </c>
      <c r="AA406" s="204">
        <v>0</v>
      </c>
      <c r="AB406" s="204">
        <v>0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167"/>
        <v>9.0712069012625629E-2</v>
      </c>
      <c r="AJ406" s="133" t="str">
        <f t="shared" si="168"/>
        <v/>
      </c>
      <c r="BA406" s="133"/>
      <c r="BR406" s="133"/>
      <c r="CG406" s="133"/>
    </row>
    <row r="407" spans="1:85" ht="15">
      <c r="A407" s="159" t="s">
        <v>136</v>
      </c>
      <c r="B407" s="148">
        <v>71.482618448265185</v>
      </c>
      <c r="C407" s="148">
        <v>321.26795575715266</v>
      </c>
      <c r="D407" s="148">
        <v>169.96182453446673</v>
      </c>
      <c r="E407" s="148">
        <v>26.247984605648803</v>
      </c>
      <c r="F407" s="315"/>
      <c r="G407" s="148">
        <v>0</v>
      </c>
      <c r="H407" s="160">
        <v>0</v>
      </c>
      <c r="I407" s="146">
        <f t="shared" si="165"/>
        <v>588.96038334553327</v>
      </c>
      <c r="J407" s="141"/>
      <c r="K407" s="161" t="s">
        <v>136</v>
      </c>
      <c r="L407" s="148">
        <v>71.482618448265185</v>
      </c>
      <c r="M407" s="148">
        <v>321.26795575715266</v>
      </c>
      <c r="N407" s="148">
        <v>169.96182453446673</v>
      </c>
      <c r="O407" s="148">
        <v>26.247984605648803</v>
      </c>
      <c r="P407" s="148">
        <v>0</v>
      </c>
      <c r="Q407" s="148">
        <v>0</v>
      </c>
      <c r="R407" s="149">
        <v>0</v>
      </c>
      <c r="S407" s="150">
        <f t="shared" si="166"/>
        <v>588.96038334553327</v>
      </c>
      <c r="U407" s="207" t="s">
        <v>136</v>
      </c>
      <c r="V407" s="199">
        <v>71.482618448265185</v>
      </c>
      <c r="W407" s="199">
        <v>0</v>
      </c>
      <c r="X407" s="199">
        <v>0</v>
      </c>
      <c r="Y407" s="199">
        <v>321.26795575715266</v>
      </c>
      <c r="Z407" s="199">
        <v>169.96182453446673</v>
      </c>
      <c r="AA407" s="199">
        <v>0.42011271375088732</v>
      </c>
      <c r="AB407" s="199">
        <v>0</v>
      </c>
      <c r="AC407" s="200">
        <v>25.827871891897917</v>
      </c>
      <c r="AD407" s="199">
        <v>0</v>
      </c>
      <c r="AE407" s="199">
        <v>0</v>
      </c>
      <c r="AF407" s="199">
        <v>0</v>
      </c>
      <c r="AG407" s="199">
        <v>0</v>
      </c>
      <c r="AH407" s="199">
        <v>25.827871891897917</v>
      </c>
      <c r="AI407" s="202">
        <f t="shared" si="167"/>
        <v>588.96038334553327</v>
      </c>
      <c r="AJ407" s="133" t="str">
        <f t="shared" si="168"/>
        <v/>
      </c>
      <c r="BA407" s="133"/>
      <c r="BR407" s="133"/>
      <c r="CG407" s="133"/>
    </row>
    <row r="408" spans="1:85" ht="15">
      <c r="A408" s="151" t="s">
        <v>21</v>
      </c>
      <c r="B408" s="152">
        <v>29.505845664489918</v>
      </c>
      <c r="C408" s="152">
        <v>12.483796518172275</v>
      </c>
      <c r="D408" s="152">
        <v>6.4854660369508341</v>
      </c>
      <c r="E408" s="152">
        <v>409.29696237109357</v>
      </c>
      <c r="F408" s="315"/>
      <c r="G408" s="152">
        <v>55.0166030794948</v>
      </c>
      <c r="H408" s="153">
        <v>0</v>
      </c>
      <c r="I408" s="154">
        <f t="shared" si="165"/>
        <v>512.78867367020143</v>
      </c>
      <c r="J408" s="141"/>
      <c r="K408" s="155" t="s">
        <v>21</v>
      </c>
      <c r="L408" s="156">
        <v>29.505845664489918</v>
      </c>
      <c r="M408" s="156">
        <v>12.483796518172275</v>
      </c>
      <c r="N408" s="156">
        <v>6.4854660369508341</v>
      </c>
      <c r="O408" s="156">
        <v>409.29696237109357</v>
      </c>
      <c r="P408" s="156">
        <v>0</v>
      </c>
      <c r="Q408" s="156">
        <v>55.0166030794948</v>
      </c>
      <c r="R408" s="157">
        <v>0</v>
      </c>
      <c r="S408" s="158">
        <f t="shared" si="166"/>
        <v>512.78867367020143</v>
      </c>
      <c r="U408" s="203" t="s">
        <v>21</v>
      </c>
      <c r="V408" s="204">
        <v>8.2435275941061779</v>
      </c>
      <c r="W408" s="204">
        <v>19.705014388307642</v>
      </c>
      <c r="X408" s="204">
        <v>55.0166030794948</v>
      </c>
      <c r="Y408" s="204">
        <v>12.483796518172275</v>
      </c>
      <c r="Z408" s="204">
        <v>6.4854660369508341</v>
      </c>
      <c r="AA408" s="204">
        <v>405.67404153225584</v>
      </c>
      <c r="AB408" s="204">
        <v>0</v>
      </c>
      <c r="AC408" s="205">
        <v>5.18022452091384</v>
      </c>
      <c r="AD408" s="204">
        <v>1.5573036820760944</v>
      </c>
      <c r="AE408" s="204">
        <v>0</v>
      </c>
      <c r="AF408" s="204">
        <v>0</v>
      </c>
      <c r="AG408" s="204">
        <v>0</v>
      </c>
      <c r="AH408" s="204">
        <v>3.6229208388377456</v>
      </c>
      <c r="AI408" s="206">
        <f t="shared" si="167"/>
        <v>512.78867367020143</v>
      </c>
      <c r="AJ408" s="133" t="str">
        <f t="shared" si="168"/>
        <v/>
      </c>
      <c r="BA408" s="133"/>
      <c r="BR408" s="133"/>
      <c r="CG408" s="133"/>
    </row>
    <row r="409" spans="1:85" ht="15">
      <c r="A409" s="159" t="s">
        <v>20</v>
      </c>
      <c r="B409" s="148">
        <v>1.724852812764303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165"/>
        <v>1.724852812764303</v>
      </c>
      <c r="J409" s="141"/>
      <c r="K409" s="161" t="s">
        <v>20</v>
      </c>
      <c r="L409" s="148">
        <v>1.724852812764303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166"/>
        <v>1.724852812764303</v>
      </c>
      <c r="U409" s="207" t="s">
        <v>20</v>
      </c>
      <c r="V409" s="199">
        <v>1.6557990293444051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6.9053783419897943E-2</v>
      </c>
      <c r="AD409" s="199">
        <v>6.9053783419897943E-2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167"/>
        <v>1.724852812764303</v>
      </c>
      <c r="AJ409" s="133" t="str">
        <f t="shared" si="168"/>
        <v/>
      </c>
      <c r="BA409" s="133"/>
      <c r="BR409" s="133"/>
      <c r="CG409" s="133"/>
    </row>
    <row r="410" spans="1:85" ht="15">
      <c r="A410" s="151" t="s">
        <v>56</v>
      </c>
      <c r="B410" s="152">
        <v>0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165"/>
        <v>0</v>
      </c>
      <c r="J410" s="141"/>
      <c r="K410" s="155" t="s">
        <v>56</v>
      </c>
      <c r="L410" s="156">
        <v>0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166"/>
        <v>0</v>
      </c>
      <c r="U410" s="203" t="s">
        <v>56</v>
      </c>
      <c r="V410" s="204">
        <v>0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167"/>
        <v>0</v>
      </c>
      <c r="AJ410" s="133" t="str">
        <f t="shared" si="168"/>
        <v/>
      </c>
      <c r="BA410" s="133"/>
      <c r="BR410" s="133"/>
      <c r="CG410" s="133"/>
    </row>
    <row r="411" spans="1:85" ht="15">
      <c r="A411" s="159" t="s">
        <v>18</v>
      </c>
      <c r="B411" s="148">
        <v>0.15636909218798359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165"/>
        <v>0.15636909218798359</v>
      </c>
      <c r="J411" s="141"/>
      <c r="K411" s="161" t="s">
        <v>18</v>
      </c>
      <c r="L411" s="148">
        <v>0.15636909218798359</v>
      </c>
      <c r="M411" s="148">
        <v>0</v>
      </c>
      <c r="N411" s="148">
        <v>0</v>
      </c>
      <c r="O411" s="148">
        <v>0</v>
      </c>
      <c r="P411" s="148">
        <v>0.14868832598931364</v>
      </c>
      <c r="Q411" s="148">
        <v>0</v>
      </c>
      <c r="R411" s="149">
        <v>0</v>
      </c>
      <c r="S411" s="150">
        <f t="shared" si="166"/>
        <v>0.30505741817729726</v>
      </c>
      <c r="U411" s="207" t="s">
        <v>18</v>
      </c>
      <c r="V411" s="199">
        <v>0.14855063757858442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0.14868832598931364</v>
      </c>
      <c r="AC411" s="200">
        <v>7.8184546093991811E-3</v>
      </c>
      <c r="AD411" s="199">
        <v>7.8184546093991811E-3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167"/>
        <v>0.3050574181772972</v>
      </c>
      <c r="AJ411" s="133" t="str">
        <f t="shared" si="168"/>
        <v/>
      </c>
      <c r="BA411" s="133"/>
      <c r="BR411" s="133"/>
      <c r="CG411" s="133"/>
    </row>
    <row r="412" spans="1:85" ht="15">
      <c r="A412" s="151" t="s">
        <v>17</v>
      </c>
      <c r="B412" s="152">
        <v>6.4307891545998253E-3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165"/>
        <v>6.4307891545998253E-3</v>
      </c>
      <c r="J412" s="141"/>
      <c r="K412" s="155" t="s">
        <v>17</v>
      </c>
      <c r="L412" s="156">
        <v>6.4307891545998253E-3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166"/>
        <v>6.4307891545998253E-3</v>
      </c>
      <c r="U412" s="203" t="s">
        <v>57</v>
      </c>
      <c r="V412" s="204">
        <v>6.4307891545998253E-3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167"/>
        <v>6.4307891545998253E-3</v>
      </c>
      <c r="AJ412" s="133" t="str">
        <f t="shared" si="168"/>
        <v/>
      </c>
      <c r="BA412" s="133"/>
      <c r="BR412" s="133"/>
      <c r="CG412" s="133"/>
    </row>
    <row r="413" spans="1:85" ht="15">
      <c r="A413" s="162" t="s">
        <v>60</v>
      </c>
      <c r="B413" s="148">
        <v>1.1491545571409162E-2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165"/>
        <v>1.1491545571409162E-2</v>
      </c>
      <c r="J413" s="141"/>
      <c r="K413" s="163" t="s">
        <v>60</v>
      </c>
      <c r="L413" s="148">
        <v>1.1491545571409162E-2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166"/>
        <v>1.1491545571409162E-2</v>
      </c>
      <c r="U413" s="208" t="s">
        <v>58</v>
      </c>
      <c r="V413" s="199">
        <v>1.1491545571409162E-2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167"/>
        <v>1.1491545571409162E-2</v>
      </c>
      <c r="AJ413" s="133" t="str">
        <f t="shared" si="168"/>
        <v/>
      </c>
      <c r="BA413" s="133"/>
      <c r="BR413" s="133"/>
      <c r="CG413" s="133"/>
    </row>
    <row r="414" spans="1:85">
      <c r="A414" s="164" t="s">
        <v>19</v>
      </c>
      <c r="B414" s="165">
        <v>1.1491545571409162E-2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165"/>
        <v>1.1491545571409162E-2</v>
      </c>
      <c r="J414" s="141"/>
      <c r="K414" s="168" t="s">
        <v>19</v>
      </c>
      <c r="L414" s="169">
        <v>1.1491545571409162E-2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166"/>
        <v>1.1491545571409162E-2</v>
      </c>
      <c r="U414" s="209" t="s">
        <v>62</v>
      </c>
      <c r="V414" s="210">
        <v>1.1491545571409162E-2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167"/>
        <v>1.1491545571409162E-2</v>
      </c>
      <c r="AJ414" s="133" t="str">
        <f t="shared" si="168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165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166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167"/>
        <v>0</v>
      </c>
      <c r="AJ415" s="133" t="str">
        <f t="shared" si="168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165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166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167"/>
        <v>0</v>
      </c>
      <c r="AJ416" s="133" t="str">
        <f t="shared" si="168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165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166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167"/>
        <v>0</v>
      </c>
      <c r="AJ417" s="133" t="str">
        <f t="shared" si="168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108.22337663683177</v>
      </c>
      <c r="C418" s="187">
        <f t="shared" ref="C418:I418" si="169">SUM(C397:C413)</f>
        <v>333.89407962240819</v>
      </c>
      <c r="D418" s="187">
        <f t="shared" si="169"/>
        <v>180.0004135672209</v>
      </c>
      <c r="E418" s="187">
        <f t="shared" si="169"/>
        <v>435.5744055177617</v>
      </c>
      <c r="F418" s="187">
        <f t="shared" si="169"/>
        <v>0</v>
      </c>
      <c r="G418" s="187">
        <f t="shared" si="169"/>
        <v>55.0166030794948</v>
      </c>
      <c r="H418" s="189">
        <f t="shared" si="169"/>
        <v>0</v>
      </c>
      <c r="I418" s="146">
        <f t="shared" si="169"/>
        <v>1112.7088784237174</v>
      </c>
      <c r="J418" s="141"/>
      <c r="K418" s="188" t="s">
        <v>22</v>
      </c>
      <c r="L418" s="187">
        <f>SUM(L397:L413)</f>
        <v>108.22337663683177</v>
      </c>
      <c r="M418" s="187">
        <f t="shared" ref="M418:S418" si="170">SUM(M397:M413)</f>
        <v>333.89407962240819</v>
      </c>
      <c r="N418" s="187">
        <f t="shared" si="170"/>
        <v>180.0004135672209</v>
      </c>
      <c r="O418" s="187">
        <f t="shared" si="170"/>
        <v>435.5744055177617</v>
      </c>
      <c r="P418" s="187">
        <f t="shared" si="170"/>
        <v>6.9292166855795756</v>
      </c>
      <c r="Q418" s="187">
        <f t="shared" si="170"/>
        <v>55.0166030794948</v>
      </c>
      <c r="R418" s="189">
        <f t="shared" si="170"/>
        <v>0</v>
      </c>
      <c r="S418" s="190">
        <f t="shared" si="170"/>
        <v>1119.638095109297</v>
      </c>
      <c r="T418" s="133" t="str">
        <f>IF(ABS(S418-AI418)&gt;0.01,S418-AI418,"")</f>
        <v/>
      </c>
      <c r="U418" s="216" t="s">
        <v>59</v>
      </c>
      <c r="V418" s="217">
        <f>SUM(V397:V413)</f>
        <v>86.884186328418735</v>
      </c>
      <c r="W418" s="217">
        <f t="shared" ref="W418:AH418" si="171">SUM(W397:W413)</f>
        <v>19.705014388307642</v>
      </c>
      <c r="X418" s="217">
        <f t="shared" si="171"/>
        <v>55.0166030794948</v>
      </c>
      <c r="Y418" s="217">
        <f t="shared" si="171"/>
        <v>333.89407962240819</v>
      </c>
      <c r="Z418" s="217">
        <f t="shared" si="171"/>
        <v>180.0004135672209</v>
      </c>
      <c r="AA418" s="217">
        <f t="shared" si="171"/>
        <v>406.11772107882223</v>
      </c>
      <c r="AB418" s="217">
        <f t="shared" si="171"/>
        <v>6.9292166855795756</v>
      </c>
      <c r="AC418" s="217">
        <f t="shared" si="171"/>
        <v>31.090860359044921</v>
      </c>
      <c r="AD418" s="218">
        <f t="shared" si="171"/>
        <v>1.6341759201053914</v>
      </c>
      <c r="AE418" s="218">
        <f t="shared" si="171"/>
        <v>0</v>
      </c>
      <c r="AF418" s="218">
        <f t="shared" si="171"/>
        <v>0</v>
      </c>
      <c r="AG418" s="218">
        <f t="shared" si="171"/>
        <v>0</v>
      </c>
      <c r="AH418" s="218">
        <f t="shared" si="171"/>
        <v>29.456684438939533</v>
      </c>
      <c r="AI418" s="219">
        <f>SUM(V418:AC418)</f>
        <v>1119.638095109297</v>
      </c>
      <c r="AJ418" s="133" t="str">
        <f t="shared" si="168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9.7261178314801341E-2</v>
      </c>
      <c r="C419" s="125">
        <f t="shared" ref="C419:H419" si="172">IF($I418=0,"-",C418/$I418)</f>
        <v>0.30007316926904393</v>
      </c>
      <c r="D419" s="125">
        <f t="shared" si="172"/>
        <v>0.16176775170717844</v>
      </c>
      <c r="E419" s="125">
        <f t="shared" si="172"/>
        <v>0.3914540577179576</v>
      </c>
      <c r="F419" s="125">
        <f t="shared" si="172"/>
        <v>0</v>
      </c>
      <c r="G419" s="125">
        <f t="shared" si="172"/>
        <v>4.9443842991018706E-2</v>
      </c>
      <c r="H419" s="126">
        <f t="shared" si="172"/>
        <v>0</v>
      </c>
      <c r="I419" s="127">
        <f>SUM(B419:H419)</f>
        <v>1</v>
      </c>
      <c r="J419" s="133"/>
      <c r="K419" s="49" t="s">
        <v>108</v>
      </c>
      <c r="L419" s="102">
        <f t="shared" ref="L419:R419" si="173">IF($S418=0,"-",L418/$S418)</f>
        <v>9.6659248296001588E-2</v>
      </c>
      <c r="M419" s="102">
        <f t="shared" si="173"/>
        <v>0.29821607632045966</v>
      </c>
      <c r="N419" s="102">
        <f t="shared" si="173"/>
        <v>0.16076660338146997</v>
      </c>
      <c r="O419" s="102">
        <f t="shared" si="173"/>
        <v>0.38903142669081991</v>
      </c>
      <c r="P419" s="102">
        <f t="shared" si="173"/>
        <v>6.1888003952769747E-3</v>
      </c>
      <c r="Q419" s="102">
        <f t="shared" si="173"/>
        <v>4.9137844915971875E-2</v>
      </c>
      <c r="R419" s="103">
        <f t="shared" si="173"/>
        <v>0</v>
      </c>
      <c r="S419" s="104">
        <f>SUM(L419:R419)</f>
        <v>1</v>
      </c>
      <c r="U419" s="77" t="s">
        <v>108</v>
      </c>
      <c r="V419" s="78">
        <f>+V418/$AI418</f>
        <v>7.7600241281480575E-2</v>
      </c>
      <c r="W419" s="78">
        <f t="shared" ref="W419:AH419" si="174">+W418/$AI418</f>
        <v>1.7599449745753851E-2</v>
      </c>
      <c r="X419" s="78">
        <f t="shared" si="174"/>
        <v>4.9137844915971875E-2</v>
      </c>
      <c r="Y419" s="78">
        <f t="shared" si="174"/>
        <v>0.29821607632045966</v>
      </c>
      <c r="Z419" s="78">
        <f t="shared" si="174"/>
        <v>0.16076660338146997</v>
      </c>
      <c r="AA419" s="78">
        <f t="shared" si="174"/>
        <v>0.36272231433781088</v>
      </c>
      <c r="AB419" s="78">
        <f t="shared" si="174"/>
        <v>6.1888003952769747E-3</v>
      </c>
      <c r="AC419" s="78">
        <f t="shared" si="174"/>
        <v>2.7768669621776213E-2</v>
      </c>
      <c r="AD419" s="78">
        <f t="shared" si="174"/>
        <v>1.4595572687671602E-3</v>
      </c>
      <c r="AE419" s="78">
        <f t="shared" si="174"/>
        <v>0</v>
      </c>
      <c r="AF419" s="78">
        <f t="shared" si="174"/>
        <v>0</v>
      </c>
      <c r="AG419" s="78">
        <f t="shared" si="174"/>
        <v>0</v>
      </c>
      <c r="AH419" s="78">
        <f t="shared" si="174"/>
        <v>2.6309112353009055E-2</v>
      </c>
      <c r="AI419" s="79">
        <f>SUM(V419:AC419)</f>
        <v>1</v>
      </c>
      <c r="AJ419" s="26" t="str">
        <f t="shared" si="168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175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176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177">SUM(V424:AC424)</f>
        <v>0</v>
      </c>
      <c r="AJ424" s="133" t="str">
        <f t="shared" ref="AJ424:AJ445" si="178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175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176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177"/>
        <v>0</v>
      </c>
      <c r="AJ425" s="133" t="str">
        <f t="shared" si="178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175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176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177"/>
        <v>0</v>
      </c>
      <c r="AJ426" s="133" t="str">
        <f t="shared" si="178"/>
        <v/>
      </c>
      <c r="BA426" s="133"/>
      <c r="BR426" s="133"/>
      <c r="CG426" s="133"/>
    </row>
    <row r="427" spans="1:85" ht="15">
      <c r="A427" s="159" t="s">
        <v>13</v>
      </c>
      <c r="B427" s="148">
        <v>4.7290095484534787</v>
      </c>
      <c r="C427" s="148">
        <v>1.1401533221367672</v>
      </c>
      <c r="D427" s="148">
        <v>0</v>
      </c>
      <c r="E427" s="148">
        <v>0</v>
      </c>
      <c r="F427" s="315"/>
      <c r="G427" s="148">
        <v>0</v>
      </c>
      <c r="H427" s="160">
        <v>0</v>
      </c>
      <c r="I427" s="146">
        <f t="shared" si="175"/>
        <v>5.8691628705902463</v>
      </c>
      <c r="J427" s="141"/>
      <c r="K427" s="161" t="s">
        <v>13</v>
      </c>
      <c r="L427" s="148">
        <v>4.7290095484534787</v>
      </c>
      <c r="M427" s="148">
        <v>1.1401533221367672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176"/>
        <v>5.8691628705902463</v>
      </c>
      <c r="U427" s="207" t="s">
        <v>13</v>
      </c>
      <c r="V427" s="199">
        <v>4.7106371461699714</v>
      </c>
      <c r="W427" s="199">
        <v>0</v>
      </c>
      <c r="X427" s="199">
        <v>0</v>
      </c>
      <c r="Y427" s="199">
        <v>1.1401533221367672</v>
      </c>
      <c r="Z427" s="199">
        <v>0</v>
      </c>
      <c r="AA427" s="199">
        <v>0</v>
      </c>
      <c r="AB427" s="199">
        <v>0</v>
      </c>
      <c r="AC427" s="200">
        <v>1.8372402283506957E-2</v>
      </c>
      <c r="AD427" s="201">
        <v>1.8372402283506957E-2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177"/>
        <v>5.8691628705902463</v>
      </c>
      <c r="AJ427" s="133" t="str">
        <f t="shared" si="178"/>
        <v/>
      </c>
      <c r="BA427" s="133"/>
      <c r="BR427" s="133"/>
      <c r="CG427" s="133"/>
    </row>
    <row r="428" spans="1:85" ht="15">
      <c r="A428" s="151" t="s">
        <v>12</v>
      </c>
      <c r="B428" s="152">
        <v>0.15346048400000839</v>
      </c>
      <c r="C428" s="152">
        <v>0</v>
      </c>
      <c r="D428" s="152">
        <v>5.1756368202504045E-2</v>
      </c>
      <c r="E428" s="152">
        <v>4.9399885532760651E-5</v>
      </c>
      <c r="F428" s="315"/>
      <c r="G428" s="152">
        <v>0</v>
      </c>
      <c r="H428" s="153">
        <v>0</v>
      </c>
      <c r="I428" s="154">
        <f t="shared" si="175"/>
        <v>0.20526625208804519</v>
      </c>
      <c r="J428" s="141"/>
      <c r="K428" s="155" t="s">
        <v>12</v>
      </c>
      <c r="L428" s="156">
        <v>0.15346048400000839</v>
      </c>
      <c r="M428" s="156">
        <v>0</v>
      </c>
      <c r="N428" s="156">
        <v>5.1756368202504045E-2</v>
      </c>
      <c r="O428" s="156">
        <v>4.9399885532760651E-5</v>
      </c>
      <c r="P428" s="156">
        <v>0</v>
      </c>
      <c r="Q428" s="156">
        <v>0</v>
      </c>
      <c r="R428" s="157">
        <v>0</v>
      </c>
      <c r="S428" s="158">
        <f t="shared" si="176"/>
        <v>0.20526625208804519</v>
      </c>
      <c r="U428" s="203" t="s">
        <v>53</v>
      </c>
      <c r="V428" s="204">
        <v>0.149051470062844</v>
      </c>
      <c r="W428" s="204">
        <v>0</v>
      </c>
      <c r="X428" s="204">
        <v>0</v>
      </c>
      <c r="Y428" s="204">
        <v>0</v>
      </c>
      <c r="Z428" s="204">
        <v>5.1756368202504045E-2</v>
      </c>
      <c r="AA428" s="204">
        <v>4.9399885532760651E-5</v>
      </c>
      <c r="AB428" s="204">
        <v>0</v>
      </c>
      <c r="AC428" s="205">
        <v>4.4090139371644032E-3</v>
      </c>
      <c r="AD428" s="204">
        <v>4.4090139371644032E-3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177"/>
        <v>0.20526625208804519</v>
      </c>
      <c r="AJ428" s="133" t="str">
        <f t="shared" si="178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4.8893324159348384E-3</v>
      </c>
      <c r="F429" s="315"/>
      <c r="G429" s="148">
        <v>0</v>
      </c>
      <c r="H429" s="160">
        <v>0</v>
      </c>
      <c r="I429" s="146">
        <f t="shared" si="175"/>
        <v>4.8893324159348384E-3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4.8893324159348384E-3</v>
      </c>
      <c r="P429" s="148">
        <v>56.418021615602605</v>
      </c>
      <c r="Q429" s="148">
        <v>0</v>
      </c>
      <c r="R429" s="149">
        <v>0</v>
      </c>
      <c r="S429" s="150">
        <f t="shared" si="176"/>
        <v>56.42291094801854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4.878962785686081E-3</v>
      </c>
      <c r="AB429" s="199">
        <v>56.418021615602605</v>
      </c>
      <c r="AC429" s="200">
        <v>1.0369630248757346E-5</v>
      </c>
      <c r="AD429" s="199">
        <v>0</v>
      </c>
      <c r="AE429" s="199">
        <v>0</v>
      </c>
      <c r="AF429" s="199">
        <v>0</v>
      </c>
      <c r="AG429" s="199">
        <v>0</v>
      </c>
      <c r="AH429" s="199">
        <v>1.0369630248757346E-5</v>
      </c>
      <c r="AI429" s="202">
        <f t="shared" si="177"/>
        <v>56.42291094801854</v>
      </c>
      <c r="AJ429" s="133" t="str">
        <f t="shared" si="178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175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0.67355021633953505</v>
      </c>
      <c r="Q430" s="156">
        <v>0</v>
      </c>
      <c r="R430" s="157">
        <v>0</v>
      </c>
      <c r="S430" s="158">
        <f t="shared" si="176"/>
        <v>0.67355021633953505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0.67355021633953505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177"/>
        <v>0.67355021633953505</v>
      </c>
      <c r="AJ430" s="133" t="str">
        <f t="shared" si="178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175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176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177"/>
        <v>0</v>
      </c>
      <c r="AJ431" s="133" t="str">
        <f t="shared" si="178"/>
        <v/>
      </c>
      <c r="BA431" s="133"/>
      <c r="BR431" s="133"/>
      <c r="CG431" s="133"/>
    </row>
    <row r="432" spans="1:85" ht="15">
      <c r="A432" s="151" t="s">
        <v>14</v>
      </c>
      <c r="B432" s="152">
        <v>0.66103789672770819</v>
      </c>
      <c r="C432" s="152">
        <v>0</v>
      </c>
      <c r="D432" s="152">
        <v>0.20210637446572627</v>
      </c>
      <c r="E432" s="152">
        <v>0.27095705081753696</v>
      </c>
      <c r="F432" s="315"/>
      <c r="G432" s="152">
        <v>0</v>
      </c>
      <c r="H432" s="153">
        <v>0</v>
      </c>
      <c r="I432" s="154">
        <f t="shared" si="175"/>
        <v>1.1341013220109715</v>
      </c>
      <c r="J432" s="141"/>
      <c r="K432" s="155" t="s">
        <v>14</v>
      </c>
      <c r="L432" s="156">
        <v>0.66103789672770819</v>
      </c>
      <c r="M432" s="156">
        <v>0</v>
      </c>
      <c r="N432" s="156">
        <v>0.20210637446572627</v>
      </c>
      <c r="O432" s="156">
        <v>0.27095705081753696</v>
      </c>
      <c r="P432" s="156">
        <v>1.1509447278754432E-2</v>
      </c>
      <c r="Q432" s="156">
        <v>0</v>
      </c>
      <c r="R432" s="157">
        <v>0</v>
      </c>
      <c r="S432" s="158">
        <f t="shared" si="176"/>
        <v>1.1456107692897259</v>
      </c>
      <c r="U432" s="203" t="s">
        <v>14</v>
      </c>
      <c r="V432" s="204">
        <v>0.66103789672770819</v>
      </c>
      <c r="W432" s="204">
        <v>0</v>
      </c>
      <c r="X432" s="204">
        <v>0</v>
      </c>
      <c r="Y432" s="204">
        <v>0</v>
      </c>
      <c r="Z432" s="204">
        <v>0.20210637446572627</v>
      </c>
      <c r="AA432" s="204">
        <v>0</v>
      </c>
      <c r="AB432" s="204">
        <v>1.1509447278754432E-2</v>
      </c>
      <c r="AC432" s="205">
        <v>0.27095705081753696</v>
      </c>
      <c r="AD432" s="204">
        <v>0</v>
      </c>
      <c r="AE432" s="204">
        <v>0</v>
      </c>
      <c r="AF432" s="204">
        <v>0</v>
      </c>
      <c r="AG432" s="204">
        <v>0</v>
      </c>
      <c r="AH432" s="204">
        <v>0.27095705081753696</v>
      </c>
      <c r="AI432" s="206">
        <f t="shared" si="177"/>
        <v>1.1456107692897259</v>
      </c>
      <c r="AJ432" s="133" t="str">
        <f t="shared" si="178"/>
        <v/>
      </c>
      <c r="BA432" s="133"/>
      <c r="BR432" s="133"/>
      <c r="CG432" s="133"/>
    </row>
    <row r="433" spans="1:85" ht="15">
      <c r="A433" s="159" t="s">
        <v>136</v>
      </c>
      <c r="B433" s="148">
        <v>55.961680848281674</v>
      </c>
      <c r="C433" s="148">
        <v>44.199302724986389</v>
      </c>
      <c r="D433" s="148">
        <v>17.405835245016501</v>
      </c>
      <c r="E433" s="148">
        <v>17.411623774839086</v>
      </c>
      <c r="F433" s="315"/>
      <c r="G433" s="148">
        <v>0</v>
      </c>
      <c r="H433" s="160">
        <v>0</v>
      </c>
      <c r="I433" s="146">
        <f t="shared" si="175"/>
        <v>134.97844259312365</v>
      </c>
      <c r="J433" s="141"/>
      <c r="K433" s="161" t="s">
        <v>136</v>
      </c>
      <c r="L433" s="148">
        <v>55.961680848281674</v>
      </c>
      <c r="M433" s="148">
        <v>44.199302724986389</v>
      </c>
      <c r="N433" s="148">
        <v>17.405835245016501</v>
      </c>
      <c r="O433" s="148">
        <v>17.411623774839086</v>
      </c>
      <c r="P433" s="148">
        <v>0</v>
      </c>
      <c r="Q433" s="148">
        <v>0</v>
      </c>
      <c r="R433" s="149">
        <v>0</v>
      </c>
      <c r="S433" s="150">
        <f t="shared" si="176"/>
        <v>134.97844259312365</v>
      </c>
      <c r="U433" s="207" t="s">
        <v>136</v>
      </c>
      <c r="V433" s="199">
        <v>55.943494687701445</v>
      </c>
      <c r="W433" s="199">
        <v>0</v>
      </c>
      <c r="X433" s="199">
        <v>0</v>
      </c>
      <c r="Y433" s="199">
        <v>44.199302724986389</v>
      </c>
      <c r="Z433" s="199">
        <v>17.405835245016501</v>
      </c>
      <c r="AA433" s="199">
        <v>0</v>
      </c>
      <c r="AB433" s="199">
        <v>0</v>
      </c>
      <c r="AC433" s="200">
        <v>17.429809935419318</v>
      </c>
      <c r="AD433" s="199">
        <v>1.8186160580230117E-2</v>
      </c>
      <c r="AE433" s="199">
        <v>0</v>
      </c>
      <c r="AF433" s="199">
        <v>0</v>
      </c>
      <c r="AG433" s="199">
        <v>0</v>
      </c>
      <c r="AH433" s="199">
        <v>17.411623774839086</v>
      </c>
      <c r="AI433" s="202">
        <f t="shared" si="177"/>
        <v>134.97844259312365</v>
      </c>
      <c r="AJ433" s="133" t="str">
        <f t="shared" si="178"/>
        <v/>
      </c>
      <c r="BA433" s="133"/>
      <c r="BR433" s="133"/>
      <c r="CG433" s="133"/>
    </row>
    <row r="434" spans="1:85" ht="15">
      <c r="A434" s="151" t="s">
        <v>21</v>
      </c>
      <c r="B434" s="152">
        <v>25.241003256688447</v>
      </c>
      <c r="C434" s="152">
        <v>6.6462837693373853</v>
      </c>
      <c r="D434" s="152">
        <v>15.133135607459998</v>
      </c>
      <c r="E434" s="152">
        <v>275.6248403176516</v>
      </c>
      <c r="F434" s="315"/>
      <c r="G434" s="152">
        <v>36.25148625163488</v>
      </c>
      <c r="H434" s="153">
        <v>0</v>
      </c>
      <c r="I434" s="154">
        <f t="shared" si="175"/>
        <v>358.89674920277236</v>
      </c>
      <c r="J434" s="141"/>
      <c r="K434" s="155" t="s">
        <v>21</v>
      </c>
      <c r="L434" s="156">
        <v>25.241003256688447</v>
      </c>
      <c r="M434" s="156">
        <v>6.6462837693373853</v>
      </c>
      <c r="N434" s="156">
        <v>15.133135607459998</v>
      </c>
      <c r="O434" s="156">
        <v>275.6248403176516</v>
      </c>
      <c r="P434" s="156">
        <v>1.047903325392608</v>
      </c>
      <c r="Q434" s="156">
        <v>36.25148625163488</v>
      </c>
      <c r="R434" s="157">
        <v>0</v>
      </c>
      <c r="S434" s="158">
        <f t="shared" si="176"/>
        <v>359.94465252816497</v>
      </c>
      <c r="U434" s="203" t="s">
        <v>21</v>
      </c>
      <c r="V434" s="204">
        <v>6.1252223529305914</v>
      </c>
      <c r="W434" s="204">
        <v>18.635866450030793</v>
      </c>
      <c r="X434" s="204">
        <v>36.25148625163488</v>
      </c>
      <c r="Y434" s="204">
        <v>6.6462837693373853</v>
      </c>
      <c r="Z434" s="204">
        <v>14.835194744143029</v>
      </c>
      <c r="AA434" s="204">
        <v>274.32737672262488</v>
      </c>
      <c r="AB434" s="204">
        <v>1.047903325392608</v>
      </c>
      <c r="AC434" s="205">
        <v>2.0753189120707858</v>
      </c>
      <c r="AD434" s="204">
        <v>0.47991445372706371</v>
      </c>
      <c r="AE434" s="204">
        <v>0.71057934884194229</v>
      </c>
      <c r="AF434" s="204">
        <v>0</v>
      </c>
      <c r="AG434" s="204">
        <v>0.29794086331696856</v>
      </c>
      <c r="AH434" s="204">
        <v>0.58688424618481105</v>
      </c>
      <c r="AI434" s="206">
        <f t="shared" si="177"/>
        <v>359.94465252816491</v>
      </c>
      <c r="AJ434" s="133" t="str">
        <f t="shared" si="178"/>
        <v/>
      </c>
      <c r="BA434" s="133"/>
      <c r="BR434" s="133"/>
      <c r="CG434" s="133"/>
    </row>
    <row r="435" spans="1:85" ht="15">
      <c r="A435" s="159" t="s">
        <v>20</v>
      </c>
      <c r="B435" s="148">
        <v>23.448873294769612</v>
      </c>
      <c r="C435" s="148">
        <v>0</v>
      </c>
      <c r="D435" s="148">
        <v>2.2090371203499592</v>
      </c>
      <c r="E435" s="148">
        <v>0</v>
      </c>
      <c r="F435" s="315"/>
      <c r="G435" s="148">
        <v>0</v>
      </c>
      <c r="H435" s="160">
        <v>0</v>
      </c>
      <c r="I435" s="146">
        <f t="shared" si="175"/>
        <v>25.65791041511957</v>
      </c>
      <c r="J435" s="141"/>
      <c r="K435" s="161" t="s">
        <v>20</v>
      </c>
      <c r="L435" s="148">
        <v>23.448873294769612</v>
      </c>
      <c r="M435" s="148">
        <v>0</v>
      </c>
      <c r="N435" s="148">
        <v>2.2090371203499592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176"/>
        <v>25.65791041511957</v>
      </c>
      <c r="U435" s="207" t="s">
        <v>20</v>
      </c>
      <c r="V435" s="199">
        <v>22.015080269042279</v>
      </c>
      <c r="W435" s="199">
        <v>1.3239441780231771</v>
      </c>
      <c r="X435" s="199">
        <v>0</v>
      </c>
      <c r="Y435" s="199">
        <v>0</v>
      </c>
      <c r="Z435" s="199">
        <v>2.2090371203499592</v>
      </c>
      <c r="AA435" s="199">
        <v>0</v>
      </c>
      <c r="AB435" s="199">
        <v>0</v>
      </c>
      <c r="AC435" s="200">
        <v>0.10984884770415758</v>
      </c>
      <c r="AD435" s="199">
        <v>0.10984884770415758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177"/>
        <v>25.65791041511957</v>
      </c>
      <c r="AJ435" s="133" t="str">
        <f t="shared" si="178"/>
        <v/>
      </c>
      <c r="BA435" s="133"/>
      <c r="BR435" s="133"/>
      <c r="CG435" s="133"/>
    </row>
    <row r="436" spans="1:85" ht="15">
      <c r="A436" s="151" t="s">
        <v>56</v>
      </c>
      <c r="B436" s="152">
        <v>0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175"/>
        <v>0</v>
      </c>
      <c r="J436" s="141"/>
      <c r="K436" s="155" t="s">
        <v>56</v>
      </c>
      <c r="L436" s="156">
        <v>0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176"/>
        <v>0</v>
      </c>
      <c r="U436" s="203" t="s">
        <v>56</v>
      </c>
      <c r="V436" s="204">
        <v>0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177"/>
        <v>0</v>
      </c>
      <c r="AJ436" s="133" t="str">
        <f t="shared" si="178"/>
        <v/>
      </c>
      <c r="BA436" s="133"/>
      <c r="BR436" s="133"/>
      <c r="CG436" s="133"/>
    </row>
    <row r="437" spans="1:85" ht="15">
      <c r="A437" s="159" t="s">
        <v>18</v>
      </c>
      <c r="B437" s="148">
        <v>35.613871163485157</v>
      </c>
      <c r="C437" s="148">
        <v>0</v>
      </c>
      <c r="D437" s="148">
        <v>2.2424666856246649</v>
      </c>
      <c r="E437" s="148">
        <v>0</v>
      </c>
      <c r="F437" s="315"/>
      <c r="G437" s="148">
        <v>0</v>
      </c>
      <c r="H437" s="160">
        <v>0</v>
      </c>
      <c r="I437" s="146">
        <f t="shared" si="175"/>
        <v>37.856337849109821</v>
      </c>
      <c r="J437" s="141"/>
      <c r="K437" s="161" t="s">
        <v>18</v>
      </c>
      <c r="L437" s="148">
        <v>35.613871163485157</v>
      </c>
      <c r="M437" s="148">
        <v>0</v>
      </c>
      <c r="N437" s="148">
        <v>2.2424666856246649</v>
      </c>
      <c r="O437" s="148">
        <v>0</v>
      </c>
      <c r="P437" s="148">
        <v>3.4131174408103488</v>
      </c>
      <c r="Q437" s="148">
        <v>0</v>
      </c>
      <c r="R437" s="149">
        <v>0</v>
      </c>
      <c r="S437" s="150">
        <f t="shared" si="176"/>
        <v>41.269455289920167</v>
      </c>
      <c r="U437" s="207" t="s">
        <v>18</v>
      </c>
      <c r="V437" s="199">
        <v>35.452427660108405</v>
      </c>
      <c r="W437" s="199">
        <v>0</v>
      </c>
      <c r="X437" s="199">
        <v>0</v>
      </c>
      <c r="Y437" s="199">
        <v>0</v>
      </c>
      <c r="Z437" s="199">
        <v>4.0864136245665934E-2</v>
      </c>
      <c r="AA437" s="199">
        <v>0</v>
      </c>
      <c r="AB437" s="199">
        <v>3.4131174408103488</v>
      </c>
      <c r="AC437" s="200">
        <v>2.3630460527557537</v>
      </c>
      <c r="AD437" s="199">
        <v>0.16144350337675534</v>
      </c>
      <c r="AE437" s="199">
        <v>0</v>
      </c>
      <c r="AF437" s="199">
        <v>0</v>
      </c>
      <c r="AG437" s="199">
        <v>2.201602549378999</v>
      </c>
      <c r="AH437" s="199">
        <v>0</v>
      </c>
      <c r="AI437" s="202">
        <f t="shared" si="177"/>
        <v>41.269455289920174</v>
      </c>
      <c r="AJ437" s="133" t="str">
        <f t="shared" si="178"/>
        <v/>
      </c>
      <c r="BA437" s="133"/>
      <c r="BR437" s="133"/>
      <c r="CG437" s="133"/>
    </row>
    <row r="438" spans="1:85" ht="15">
      <c r="A438" s="151" t="s">
        <v>17</v>
      </c>
      <c r="B438" s="152">
        <v>1.7175243466356751</v>
      </c>
      <c r="C438" s="152">
        <v>2.0073222766503019E-2</v>
      </c>
      <c r="D438" s="152">
        <v>1.0280006734594656</v>
      </c>
      <c r="E438" s="152">
        <v>0</v>
      </c>
      <c r="F438" s="315"/>
      <c r="G438" s="152">
        <v>0</v>
      </c>
      <c r="H438" s="153">
        <v>0</v>
      </c>
      <c r="I438" s="154">
        <f t="shared" si="175"/>
        <v>2.7655982428616435</v>
      </c>
      <c r="J438" s="141"/>
      <c r="K438" s="155" t="s">
        <v>17</v>
      </c>
      <c r="L438" s="156">
        <v>1.7175243466356751</v>
      </c>
      <c r="M438" s="156">
        <v>2.0073222766503019E-2</v>
      </c>
      <c r="N438" s="156">
        <v>1.0280006734594656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176"/>
        <v>2.7655982428616435</v>
      </c>
      <c r="U438" s="203" t="s">
        <v>57</v>
      </c>
      <c r="V438" s="204">
        <v>1.7175243466356751</v>
      </c>
      <c r="W438" s="204">
        <v>0</v>
      </c>
      <c r="X438" s="204">
        <v>0</v>
      </c>
      <c r="Y438" s="204">
        <v>2.0073222766503019E-2</v>
      </c>
      <c r="Z438" s="204">
        <v>1.0280006734594656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177"/>
        <v>2.7655982428616435</v>
      </c>
      <c r="AJ438" s="133" t="str">
        <f t="shared" si="178"/>
        <v/>
      </c>
      <c r="BA438" s="133"/>
      <c r="BR438" s="133"/>
      <c r="CG438" s="133"/>
    </row>
    <row r="439" spans="1:85" ht="15">
      <c r="A439" s="162" t="s">
        <v>60</v>
      </c>
      <c r="B439" s="148">
        <v>6.913178136084381E-5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175"/>
        <v>6.913178136084381E-5</v>
      </c>
      <c r="J439" s="141"/>
      <c r="K439" s="163" t="s">
        <v>60</v>
      </c>
      <c r="L439" s="148">
        <v>6.913178136084381E-5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176"/>
        <v>6.913178136084381E-5</v>
      </c>
      <c r="U439" s="208" t="s">
        <v>58</v>
      </c>
      <c r="V439" s="199">
        <v>6.913178136084381E-5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177"/>
        <v>6.913178136084381E-5</v>
      </c>
      <c r="AJ439" s="133" t="str">
        <f t="shared" si="178"/>
        <v/>
      </c>
      <c r="BA439" s="133"/>
      <c r="BR439" s="133"/>
      <c r="CG439" s="133"/>
    </row>
    <row r="440" spans="1:85">
      <c r="A440" s="164" t="s">
        <v>19</v>
      </c>
      <c r="B440" s="165">
        <v>6.913178136084381E-5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175"/>
        <v>6.913178136084381E-5</v>
      </c>
      <c r="J440" s="141"/>
      <c r="K440" s="168" t="s">
        <v>19</v>
      </c>
      <c r="L440" s="169">
        <v>6.913178136084381E-5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176"/>
        <v>6.913178136084381E-5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177"/>
        <v>0</v>
      </c>
      <c r="AJ440" s="133" t="str">
        <f t="shared" si="178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175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176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177"/>
        <v>0</v>
      </c>
      <c r="AJ441" s="133" t="str">
        <f t="shared" si="178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175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176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177"/>
        <v>0</v>
      </c>
      <c r="AJ442" s="133" t="str">
        <f t="shared" si="178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175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176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177"/>
        <v>0</v>
      </c>
      <c r="AJ443" s="142" t="str">
        <f t="shared" si="178"/>
        <v/>
      </c>
    </row>
    <row r="444" spans="1:85" ht="15">
      <c r="A444" s="186" t="s">
        <v>22</v>
      </c>
      <c r="B444" s="187">
        <f>SUM(B423:B439)</f>
        <v>147.52652997082313</v>
      </c>
      <c r="C444" s="187">
        <f t="shared" ref="C444:I444" si="179">SUM(C423:C439)</f>
        <v>52.00581303922705</v>
      </c>
      <c r="D444" s="187">
        <f t="shared" si="179"/>
        <v>38.272338074578819</v>
      </c>
      <c r="E444" s="187">
        <f t="shared" si="179"/>
        <v>293.31235987560967</v>
      </c>
      <c r="F444" s="187">
        <f t="shared" si="179"/>
        <v>0</v>
      </c>
      <c r="G444" s="187">
        <f t="shared" si="179"/>
        <v>36.25148625163488</v>
      </c>
      <c r="H444" s="189">
        <f t="shared" si="179"/>
        <v>0</v>
      </c>
      <c r="I444" s="146">
        <f t="shared" si="179"/>
        <v>567.3685272118737</v>
      </c>
      <c r="J444" s="141"/>
      <c r="K444" s="188" t="s">
        <v>22</v>
      </c>
      <c r="L444" s="187">
        <f>SUM(L423:L439)</f>
        <v>147.52652997082313</v>
      </c>
      <c r="M444" s="187">
        <f t="shared" ref="M444:S444" si="180">SUM(M423:M439)</f>
        <v>52.00581303922705</v>
      </c>
      <c r="N444" s="187">
        <f t="shared" si="180"/>
        <v>38.272338074578819</v>
      </c>
      <c r="O444" s="187">
        <f t="shared" si="180"/>
        <v>293.31235987560967</v>
      </c>
      <c r="P444" s="187">
        <f t="shared" si="180"/>
        <v>61.564102045423851</v>
      </c>
      <c r="Q444" s="187">
        <f t="shared" si="180"/>
        <v>36.25148625163488</v>
      </c>
      <c r="R444" s="189">
        <f t="shared" si="180"/>
        <v>0</v>
      </c>
      <c r="S444" s="190">
        <f t="shared" si="180"/>
        <v>628.93262925729744</v>
      </c>
      <c r="T444" s="133" t="str">
        <f>IF(ABS(S444-AI444)&gt;0.01,S444-AI444,"")</f>
        <v/>
      </c>
      <c r="U444" s="216" t="s">
        <v>59</v>
      </c>
      <c r="V444" s="217">
        <f>SUM(V423:V439)</f>
        <v>126.77454496116027</v>
      </c>
      <c r="W444" s="217">
        <f t="shared" ref="W444:AH444" si="181">SUM(W423:W439)</f>
        <v>19.959810628053969</v>
      </c>
      <c r="X444" s="217">
        <f t="shared" si="181"/>
        <v>36.25148625163488</v>
      </c>
      <c r="Y444" s="217">
        <f t="shared" si="181"/>
        <v>52.00581303922705</v>
      </c>
      <c r="Z444" s="217">
        <f t="shared" si="181"/>
        <v>35.772794661882855</v>
      </c>
      <c r="AA444" s="217">
        <f t="shared" si="181"/>
        <v>274.33230508529607</v>
      </c>
      <c r="AB444" s="217">
        <f t="shared" si="181"/>
        <v>61.564102045423851</v>
      </c>
      <c r="AC444" s="217">
        <f t="shared" si="181"/>
        <v>22.271772584618468</v>
      </c>
      <c r="AD444" s="218">
        <f t="shared" si="181"/>
        <v>0.79217438160887821</v>
      </c>
      <c r="AE444" s="218">
        <f t="shared" si="181"/>
        <v>0.71057934884194229</v>
      </c>
      <c r="AF444" s="218">
        <f t="shared" si="181"/>
        <v>0</v>
      </c>
      <c r="AG444" s="218">
        <f t="shared" si="181"/>
        <v>2.4995434126959677</v>
      </c>
      <c r="AH444" s="218">
        <f t="shared" si="181"/>
        <v>18.269475441471684</v>
      </c>
      <c r="AI444" s="219">
        <f>SUM(V444:AC444)</f>
        <v>628.93262925729744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0.26001888172364551</v>
      </c>
      <c r="C445" s="125">
        <f t="shared" ref="C445:H445" si="182">IF($I444=0,"-",C444/$I444)</f>
        <v>9.1661434402769401E-2</v>
      </c>
      <c r="D445" s="125">
        <f t="shared" si="182"/>
        <v>6.7455870812317187E-2</v>
      </c>
      <c r="E445" s="125">
        <f t="shared" si="182"/>
        <v>0.51696973978621374</v>
      </c>
      <c r="F445" s="125">
        <f t="shared" si="182"/>
        <v>0</v>
      </c>
      <c r="G445" s="125">
        <f t="shared" si="182"/>
        <v>6.389407327505392E-2</v>
      </c>
      <c r="H445" s="126">
        <f t="shared" si="182"/>
        <v>0</v>
      </c>
      <c r="I445" s="127">
        <f>SUM(B445:H445)</f>
        <v>0.99999999999999978</v>
      </c>
      <c r="J445" s="133"/>
      <c r="K445" s="49" t="s">
        <v>108</v>
      </c>
      <c r="L445" s="102">
        <f t="shared" ref="L445:R445" si="183">IF($S444=0,"-",L444/$S444)</f>
        <v>0.23456650698030451</v>
      </c>
      <c r="M445" s="102">
        <f t="shared" si="183"/>
        <v>8.2689004545113812E-2</v>
      </c>
      <c r="N445" s="102">
        <f t="shared" si="183"/>
        <v>6.0852842250805748E-2</v>
      </c>
      <c r="O445" s="102">
        <f t="shared" si="183"/>
        <v>0.46636530882803834</v>
      </c>
      <c r="P445" s="102">
        <f t="shared" si="183"/>
        <v>9.7886640287886656E-2</v>
      </c>
      <c r="Q445" s="102">
        <f t="shared" si="183"/>
        <v>5.763969710785085E-2</v>
      </c>
      <c r="R445" s="103">
        <f t="shared" si="183"/>
        <v>0</v>
      </c>
      <c r="S445" s="104">
        <f>SUM(L445:R445)</f>
        <v>0.99999999999999989</v>
      </c>
      <c r="U445" s="77" t="s">
        <v>108</v>
      </c>
      <c r="V445" s="78">
        <f>+V444/$AI444</f>
        <v>0.2015709458592847</v>
      </c>
      <c r="W445" s="78">
        <f t="shared" ref="W445:AH445" si="184">+W444/$AI444</f>
        <v>3.1736007482430009E-2</v>
      </c>
      <c r="X445" s="78">
        <f t="shared" si="184"/>
        <v>5.763969710785085E-2</v>
      </c>
      <c r="Y445" s="78">
        <f t="shared" si="184"/>
        <v>8.2689004545113812E-2</v>
      </c>
      <c r="Z445" s="78">
        <f t="shared" si="184"/>
        <v>5.6878579672558445E-2</v>
      </c>
      <c r="AA445" s="78">
        <f t="shared" si="184"/>
        <v>0.43618710864032184</v>
      </c>
      <c r="AB445" s="78">
        <f t="shared" si="184"/>
        <v>9.7886640287886656E-2</v>
      </c>
      <c r="AC445" s="78">
        <f t="shared" si="184"/>
        <v>3.5412016404553638E-2</v>
      </c>
      <c r="AD445" s="78">
        <f t="shared" si="184"/>
        <v>1.2595536385897992E-3</v>
      </c>
      <c r="AE445" s="78">
        <f t="shared" si="184"/>
        <v>1.1298179101966151E-3</v>
      </c>
      <c r="AF445" s="78">
        <f t="shared" si="184"/>
        <v>0</v>
      </c>
      <c r="AG445" s="78">
        <f t="shared" si="184"/>
        <v>3.9742625782473121E-3</v>
      </c>
      <c r="AH445" s="78">
        <f t="shared" si="184"/>
        <v>2.9048382277519918E-2</v>
      </c>
      <c r="AI445" s="79">
        <f>SUM(V445:AC445)</f>
        <v>0.99999999999999989</v>
      </c>
      <c r="AJ445" s="133" t="str">
        <f t="shared" si="178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0.3066129784792449</v>
      </c>
      <c r="G449" s="325"/>
      <c r="H449" s="327"/>
      <c r="I449" s="146">
        <f>SUM(B449:H449)</f>
        <v>0.3066129784792449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18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18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18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18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18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18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18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18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18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18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202.7232748961996</v>
      </c>
      <c r="G455" s="328"/>
      <c r="H455" s="330"/>
      <c r="I455" s="146">
        <f t="shared" si="185"/>
        <v>202.7232748961996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18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18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18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18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18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18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18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18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18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530.41444305629602</v>
      </c>
      <c r="G460" s="328"/>
      <c r="H460" s="330"/>
      <c r="I460" s="154">
        <f t="shared" si="185"/>
        <v>530.41444305629602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18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18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18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1.7251489588235296E-2</v>
      </c>
      <c r="G462" s="328"/>
      <c r="H462" s="330"/>
      <c r="I462" s="154">
        <f t="shared" si="185"/>
        <v>1.7251489588235296E-2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18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13.10449437212792</v>
      </c>
      <c r="G463" s="328"/>
      <c r="H463" s="330"/>
      <c r="I463" s="146">
        <f t="shared" si="185"/>
        <v>13.10449437212792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18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18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18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18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18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18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18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18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18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18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18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18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18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187">SUM(C449:C465)</f>
        <v>0</v>
      </c>
      <c r="D470" s="187">
        <f t="shared" si="187"/>
        <v>0</v>
      </c>
      <c r="E470" s="187">
        <f t="shared" si="187"/>
        <v>0</v>
      </c>
      <c r="F470" s="187">
        <f t="shared" si="187"/>
        <v>746.56607679269098</v>
      </c>
      <c r="G470" s="187">
        <f t="shared" si="187"/>
        <v>0</v>
      </c>
      <c r="H470" s="189">
        <f t="shared" si="187"/>
        <v>0</v>
      </c>
      <c r="I470" s="146">
        <f t="shared" si="187"/>
        <v>746.56607679269098</v>
      </c>
      <c r="J470" s="141"/>
      <c r="K470" s="188" t="s">
        <v>22</v>
      </c>
      <c r="L470" s="187">
        <f>SUM(L449:L465)</f>
        <v>0</v>
      </c>
      <c r="M470" s="187">
        <f t="shared" ref="M470:S470" si="188">SUM(M449:M465)</f>
        <v>0</v>
      </c>
      <c r="N470" s="187">
        <f t="shared" si="188"/>
        <v>0</v>
      </c>
      <c r="O470" s="187">
        <f t="shared" si="188"/>
        <v>0</v>
      </c>
      <c r="P470" s="187">
        <f t="shared" si="188"/>
        <v>0</v>
      </c>
      <c r="Q470" s="187">
        <f t="shared" si="188"/>
        <v>0</v>
      </c>
      <c r="R470" s="189">
        <f t="shared" si="188"/>
        <v>0</v>
      </c>
      <c r="S470" s="190">
        <f t="shared" si="188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189">IF($I470=0,"-",C470/$I470)</f>
        <v>0</v>
      </c>
      <c r="D471" s="125">
        <f t="shared" si="189"/>
        <v>0</v>
      </c>
      <c r="E471" s="125">
        <f t="shared" si="189"/>
        <v>0</v>
      </c>
      <c r="F471" s="125">
        <f t="shared" si="189"/>
        <v>1</v>
      </c>
      <c r="G471" s="125">
        <f t="shared" si="189"/>
        <v>0</v>
      </c>
      <c r="H471" s="126">
        <f t="shared" si="189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190">IF($S470=0,"-",L470/$S470)</f>
        <v>-</v>
      </c>
      <c r="M471" s="102" t="str">
        <f t="shared" si="190"/>
        <v>-</v>
      </c>
      <c r="N471" s="102" t="str">
        <f t="shared" si="190"/>
        <v>-</v>
      </c>
      <c r="O471" s="102" t="str">
        <f t="shared" si="190"/>
        <v>-</v>
      </c>
      <c r="P471" s="102" t="str">
        <f t="shared" si="190"/>
        <v>-</v>
      </c>
      <c r="Q471" s="102" t="str">
        <f t="shared" si="190"/>
        <v>-</v>
      </c>
      <c r="R471" s="103" t="str">
        <f t="shared" si="190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191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192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191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192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191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192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191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192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191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192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35629.035395015562</v>
      </c>
      <c r="G481" s="328"/>
      <c r="H481" s="330"/>
      <c r="I481" s="146">
        <f t="shared" si="191"/>
        <v>35629.035395015562</v>
      </c>
      <c r="J481" s="141"/>
      <c r="K481" s="161" t="s">
        <v>54</v>
      </c>
      <c r="L481" s="328"/>
      <c r="M481" s="329"/>
      <c r="N481" s="329"/>
      <c r="O481" s="330"/>
      <c r="P481" s="148">
        <v>16268.087791324653</v>
      </c>
      <c r="Q481" s="328"/>
      <c r="R481" s="335"/>
      <c r="S481" s="150">
        <f t="shared" si="192"/>
        <v>16268.087791324653</v>
      </c>
    </row>
    <row r="482" spans="1:19" ht="15">
      <c r="A482" s="151" t="s">
        <v>11</v>
      </c>
      <c r="B482" s="328"/>
      <c r="C482" s="329"/>
      <c r="D482" s="329"/>
      <c r="E482" s="330"/>
      <c r="F482" s="152">
        <v>9970.6456747268949</v>
      </c>
      <c r="G482" s="328"/>
      <c r="H482" s="330"/>
      <c r="I482" s="154">
        <f t="shared" si="191"/>
        <v>9970.6456747268949</v>
      </c>
      <c r="J482" s="141"/>
      <c r="K482" s="155" t="s">
        <v>11</v>
      </c>
      <c r="L482" s="328"/>
      <c r="M482" s="329"/>
      <c r="N482" s="329"/>
      <c r="O482" s="330"/>
      <c r="P482" s="156">
        <v>4322.6827282908935</v>
      </c>
      <c r="Q482" s="328"/>
      <c r="R482" s="335"/>
      <c r="S482" s="158">
        <f t="shared" si="192"/>
        <v>4322.6827282908935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191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192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14.789447908198628</v>
      </c>
      <c r="G484" s="328"/>
      <c r="H484" s="330"/>
      <c r="I484" s="154">
        <f t="shared" si="191"/>
        <v>14.789447908198628</v>
      </c>
      <c r="J484" s="141"/>
      <c r="K484" s="155" t="s">
        <v>14</v>
      </c>
      <c r="L484" s="328"/>
      <c r="M484" s="329"/>
      <c r="N484" s="329"/>
      <c r="O484" s="330"/>
      <c r="P484" s="156">
        <v>14.139886032660916</v>
      </c>
      <c r="Q484" s="328"/>
      <c r="R484" s="335"/>
      <c r="S484" s="158">
        <f t="shared" si="192"/>
        <v>14.139886032660916</v>
      </c>
    </row>
    <row r="485" spans="1:19" ht="15">
      <c r="A485" s="159" t="s">
        <v>136</v>
      </c>
      <c r="B485" s="328"/>
      <c r="C485" s="329"/>
      <c r="D485" s="329"/>
      <c r="E485" s="330"/>
      <c r="F485" s="148">
        <v>67.145137324157346</v>
      </c>
      <c r="G485" s="328"/>
      <c r="H485" s="330"/>
      <c r="I485" s="146">
        <f t="shared" si="191"/>
        <v>67.145137324157346</v>
      </c>
      <c r="J485" s="141"/>
      <c r="K485" s="161" t="s">
        <v>136</v>
      </c>
      <c r="L485" s="328"/>
      <c r="M485" s="329"/>
      <c r="N485" s="329"/>
      <c r="O485" s="330"/>
      <c r="P485" s="148">
        <v>66.825825819963484</v>
      </c>
      <c r="Q485" s="328"/>
      <c r="R485" s="335"/>
      <c r="S485" s="150">
        <f t="shared" si="192"/>
        <v>66.825825819963484</v>
      </c>
    </row>
    <row r="486" spans="1:19" ht="15">
      <c r="A486" s="151" t="s">
        <v>21</v>
      </c>
      <c r="B486" s="328"/>
      <c r="C486" s="329"/>
      <c r="D486" s="329"/>
      <c r="E486" s="330"/>
      <c r="F486" s="152">
        <v>871.35602253838681</v>
      </c>
      <c r="G486" s="328"/>
      <c r="H486" s="330"/>
      <c r="I486" s="154">
        <f t="shared" si="191"/>
        <v>871.35602253838681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192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191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192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191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192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3191.2443557106772</v>
      </c>
      <c r="G489" s="328"/>
      <c r="H489" s="330"/>
      <c r="I489" s="146">
        <f t="shared" si="191"/>
        <v>3191.2443557106772</v>
      </c>
      <c r="J489" s="141"/>
      <c r="K489" s="161" t="s">
        <v>18</v>
      </c>
      <c r="L489" s="328"/>
      <c r="M489" s="329"/>
      <c r="N489" s="329"/>
      <c r="O489" s="330"/>
      <c r="P489" s="148">
        <v>1648.7393736642289</v>
      </c>
      <c r="Q489" s="328"/>
      <c r="R489" s="335"/>
      <c r="S489" s="150">
        <f t="shared" si="192"/>
        <v>1648.7393736642289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191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192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191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192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191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192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191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192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191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192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191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192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193">SUM(C475:C491)</f>
        <v>0</v>
      </c>
      <c r="D496" s="187">
        <f t="shared" si="193"/>
        <v>0</v>
      </c>
      <c r="E496" s="187">
        <f t="shared" si="193"/>
        <v>0</v>
      </c>
      <c r="F496" s="187">
        <f t="shared" si="193"/>
        <v>49744.216033223871</v>
      </c>
      <c r="G496" s="187">
        <f t="shared" si="193"/>
        <v>0</v>
      </c>
      <c r="H496" s="189">
        <f t="shared" si="193"/>
        <v>0</v>
      </c>
      <c r="I496" s="146">
        <f t="shared" si="193"/>
        <v>49744.216033223871</v>
      </c>
      <c r="J496" s="141"/>
      <c r="K496" s="188" t="s">
        <v>22</v>
      </c>
      <c r="L496" s="187">
        <f>SUM(L475:L491)</f>
        <v>0</v>
      </c>
      <c r="M496" s="187">
        <f t="shared" ref="M496:S496" si="194">SUM(M475:M491)</f>
        <v>0</v>
      </c>
      <c r="N496" s="187">
        <f t="shared" si="194"/>
        <v>0</v>
      </c>
      <c r="O496" s="187">
        <f t="shared" si="194"/>
        <v>0</v>
      </c>
      <c r="P496" s="187">
        <f t="shared" si="194"/>
        <v>22320.475605132404</v>
      </c>
      <c r="Q496" s="187">
        <f t="shared" si="194"/>
        <v>0</v>
      </c>
      <c r="R496" s="189">
        <f t="shared" si="194"/>
        <v>0</v>
      </c>
      <c r="S496" s="190">
        <f t="shared" si="194"/>
        <v>22320.475605132404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195">IF($I496=0,"-",C496/$I496)</f>
        <v>0</v>
      </c>
      <c r="D497" s="125">
        <f t="shared" si="195"/>
        <v>0</v>
      </c>
      <c r="E497" s="125">
        <f t="shared" si="195"/>
        <v>0</v>
      </c>
      <c r="F497" s="125">
        <f t="shared" si="195"/>
        <v>1</v>
      </c>
      <c r="G497" s="125">
        <f t="shared" si="195"/>
        <v>0</v>
      </c>
      <c r="H497" s="126">
        <f t="shared" si="195"/>
        <v>0</v>
      </c>
      <c r="I497" s="127">
        <f>SUM(B497:H497)</f>
        <v>1</v>
      </c>
      <c r="J497" s="26"/>
      <c r="K497" s="49" t="s">
        <v>108</v>
      </c>
      <c r="L497" s="102">
        <f t="shared" ref="L497:R497" si="196">IF($S496=0,"-",L496/$S496)</f>
        <v>0</v>
      </c>
      <c r="M497" s="102">
        <f t="shared" si="196"/>
        <v>0</v>
      </c>
      <c r="N497" s="102">
        <f t="shared" si="196"/>
        <v>0</v>
      </c>
      <c r="O497" s="102">
        <f t="shared" si="196"/>
        <v>0</v>
      </c>
      <c r="P497" s="102">
        <f t="shared" si="196"/>
        <v>1</v>
      </c>
      <c r="Q497" s="102">
        <f t="shared" si="196"/>
        <v>0</v>
      </c>
      <c r="R497" s="103">
        <f t="shared" si="196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197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198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197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198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197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198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197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198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197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198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197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198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197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198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197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198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197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198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3578.3323188479999</v>
      </c>
      <c r="G511" s="328"/>
      <c r="H511" s="330"/>
      <c r="I511" s="146">
        <f t="shared" si="197"/>
        <v>3578.3323188479999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198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197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198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197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198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197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198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197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198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197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198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197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198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197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198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197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198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197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198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197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198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199">SUM(C501:C517)</f>
        <v>0</v>
      </c>
      <c r="D522" s="187">
        <f t="shared" si="199"/>
        <v>0</v>
      </c>
      <c r="E522" s="187">
        <f t="shared" si="199"/>
        <v>0</v>
      </c>
      <c r="F522" s="187">
        <f t="shared" si="199"/>
        <v>3578.3323188479999</v>
      </c>
      <c r="G522" s="187">
        <f t="shared" si="199"/>
        <v>0</v>
      </c>
      <c r="H522" s="189">
        <f t="shared" si="199"/>
        <v>0</v>
      </c>
      <c r="I522" s="146">
        <f t="shared" si="199"/>
        <v>3578.3323188479999</v>
      </c>
      <c r="J522" s="141"/>
      <c r="K522" s="188" t="s">
        <v>22</v>
      </c>
      <c r="L522" s="187">
        <f>SUM(L501:L517)</f>
        <v>0</v>
      </c>
      <c r="M522" s="187">
        <f t="shared" ref="M522:S522" si="200">SUM(M501:M517)</f>
        <v>0</v>
      </c>
      <c r="N522" s="187">
        <f t="shared" si="200"/>
        <v>0</v>
      </c>
      <c r="O522" s="187">
        <f t="shared" si="200"/>
        <v>0</v>
      </c>
      <c r="P522" s="187">
        <f t="shared" si="200"/>
        <v>0</v>
      </c>
      <c r="Q522" s="187">
        <f t="shared" si="200"/>
        <v>0</v>
      </c>
      <c r="R522" s="189">
        <f t="shared" si="200"/>
        <v>0</v>
      </c>
      <c r="S522" s="190">
        <f t="shared" si="200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01">IF($I522=0,"-",C522/$I522)</f>
        <v>0</v>
      </c>
      <c r="D523" s="125">
        <f t="shared" si="201"/>
        <v>0</v>
      </c>
      <c r="E523" s="125">
        <f t="shared" si="201"/>
        <v>0</v>
      </c>
      <c r="F523" s="125">
        <f t="shared" si="201"/>
        <v>1</v>
      </c>
      <c r="G523" s="125">
        <f t="shared" si="201"/>
        <v>0</v>
      </c>
      <c r="H523" s="126">
        <f t="shared" si="201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02">IF($S522=0,"-",L522/$S522)</f>
        <v>-</v>
      </c>
      <c r="M523" s="102" t="str">
        <f t="shared" si="202"/>
        <v>-</v>
      </c>
      <c r="N523" s="102" t="str">
        <f t="shared" si="202"/>
        <v>-</v>
      </c>
      <c r="O523" s="102" t="str">
        <f t="shared" si="202"/>
        <v>-</v>
      </c>
      <c r="P523" s="102" t="str">
        <f t="shared" si="202"/>
        <v>-</v>
      </c>
      <c r="Q523" s="102" t="str">
        <f t="shared" si="202"/>
        <v>-</v>
      </c>
      <c r="R523" s="103" t="str">
        <f t="shared" si="202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03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04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03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04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03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04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03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04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03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04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0.7539810953707512</v>
      </c>
      <c r="G533" s="328"/>
      <c r="H533" s="330"/>
      <c r="I533" s="146">
        <f t="shared" si="203"/>
        <v>0.7539810953707512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04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7.4730193238680243E-2</v>
      </c>
      <c r="G534" s="328"/>
      <c r="H534" s="330"/>
      <c r="I534" s="154">
        <f t="shared" si="203"/>
        <v>7.4730193238680243E-2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04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03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04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03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04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03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04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03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04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03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04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03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04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03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04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03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04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03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04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03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04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03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04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03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04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03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04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05">SUM(C527:C543)</f>
        <v>0</v>
      </c>
      <c r="D548" s="187">
        <f t="shared" si="205"/>
        <v>0</v>
      </c>
      <c r="E548" s="187">
        <f t="shared" si="205"/>
        <v>0</v>
      </c>
      <c r="F548" s="187">
        <f t="shared" si="205"/>
        <v>0.82871128860943144</v>
      </c>
      <c r="G548" s="187">
        <f t="shared" si="205"/>
        <v>0</v>
      </c>
      <c r="H548" s="189">
        <f t="shared" si="205"/>
        <v>0</v>
      </c>
      <c r="I548" s="146">
        <f t="shared" si="205"/>
        <v>0.82871128860943144</v>
      </c>
      <c r="J548" s="141"/>
      <c r="K548" s="188" t="s">
        <v>22</v>
      </c>
      <c r="L548" s="187">
        <f>SUM(L527:L543)</f>
        <v>0</v>
      </c>
      <c r="M548" s="187">
        <f t="shared" ref="M548:S548" si="206">SUM(M527:M543)</f>
        <v>0</v>
      </c>
      <c r="N548" s="187">
        <f t="shared" si="206"/>
        <v>0</v>
      </c>
      <c r="O548" s="187">
        <f t="shared" si="206"/>
        <v>0</v>
      </c>
      <c r="P548" s="187">
        <f t="shared" si="206"/>
        <v>0</v>
      </c>
      <c r="Q548" s="187">
        <f t="shared" si="206"/>
        <v>0</v>
      </c>
      <c r="R548" s="189">
        <f t="shared" si="206"/>
        <v>0</v>
      </c>
      <c r="S548" s="190">
        <f t="shared" si="206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07">IF($I548=0,"-",C548/$I548)</f>
        <v>0</v>
      </c>
      <c r="D549" s="125">
        <f t="shared" si="207"/>
        <v>0</v>
      </c>
      <c r="E549" s="125">
        <f t="shared" si="207"/>
        <v>0</v>
      </c>
      <c r="F549" s="125">
        <f t="shared" si="207"/>
        <v>1</v>
      </c>
      <c r="G549" s="125">
        <f t="shared" si="207"/>
        <v>0</v>
      </c>
      <c r="H549" s="126">
        <f t="shared" si="207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08">IF($S548=0,"-",L548/$S548)</f>
        <v>-</v>
      </c>
      <c r="M549" s="102" t="str">
        <f t="shared" si="208"/>
        <v>-</v>
      </c>
      <c r="N549" s="102" t="str">
        <f t="shared" si="208"/>
        <v>-</v>
      </c>
      <c r="O549" s="102" t="str">
        <f t="shared" si="208"/>
        <v>-</v>
      </c>
      <c r="P549" s="102" t="str">
        <f t="shared" si="208"/>
        <v>-</v>
      </c>
      <c r="Q549" s="102" t="str">
        <f t="shared" si="208"/>
        <v>-</v>
      </c>
      <c r="R549" s="103" t="str">
        <f t="shared" si="208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09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10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09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10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09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10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09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10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09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10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09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10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11.951776425170383</v>
      </c>
      <c r="G560" s="328"/>
      <c r="H560" s="330"/>
      <c r="I560" s="154">
        <f t="shared" si="209"/>
        <v>11.951776425170383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10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1531.0882840622244</v>
      </c>
      <c r="G561" s="328"/>
      <c r="H561" s="330"/>
      <c r="I561" s="146">
        <f t="shared" si="209"/>
        <v>1531.0882840622244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10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09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10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09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10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09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10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09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10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09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10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09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10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09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10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09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10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09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10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09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10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09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10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09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10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11">SUM(C553:C569)</f>
        <v>0</v>
      </c>
      <c r="D574" s="187">
        <f t="shared" si="211"/>
        <v>0</v>
      </c>
      <c r="E574" s="187">
        <f t="shared" si="211"/>
        <v>0</v>
      </c>
      <c r="F574" s="187">
        <f t="shared" si="211"/>
        <v>1543.0400604873948</v>
      </c>
      <c r="G574" s="187">
        <f t="shared" si="211"/>
        <v>0</v>
      </c>
      <c r="H574" s="189">
        <f t="shared" si="211"/>
        <v>0</v>
      </c>
      <c r="I574" s="146">
        <f t="shared" si="211"/>
        <v>1543.0400604873948</v>
      </c>
      <c r="J574" s="141"/>
      <c r="K574" s="188" t="s">
        <v>22</v>
      </c>
      <c r="L574" s="187">
        <f>SUM(L553:L569)</f>
        <v>0</v>
      </c>
      <c r="M574" s="187">
        <f t="shared" ref="M574:S574" si="212">SUM(M553:M569)</f>
        <v>0</v>
      </c>
      <c r="N574" s="187">
        <f t="shared" si="212"/>
        <v>0</v>
      </c>
      <c r="O574" s="187">
        <f t="shared" si="212"/>
        <v>0</v>
      </c>
      <c r="P574" s="187">
        <f t="shared" si="212"/>
        <v>0</v>
      </c>
      <c r="Q574" s="187">
        <f t="shared" si="212"/>
        <v>0</v>
      </c>
      <c r="R574" s="189">
        <f t="shared" si="212"/>
        <v>0</v>
      </c>
      <c r="S574" s="190">
        <f t="shared" si="212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13">IF($I574=0,"-",C574/$I574)</f>
        <v>0</v>
      </c>
      <c r="D575" s="125">
        <f t="shared" si="213"/>
        <v>0</v>
      </c>
      <c r="E575" s="125">
        <f t="shared" si="213"/>
        <v>0</v>
      </c>
      <c r="F575" s="125">
        <f t="shared" si="213"/>
        <v>1</v>
      </c>
      <c r="G575" s="125">
        <f t="shared" si="213"/>
        <v>0</v>
      </c>
      <c r="H575" s="126">
        <f t="shared" si="21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14">IF($S574=0,"-",L574/$S574)</f>
        <v>-</v>
      </c>
      <c r="M575" s="102" t="str">
        <f t="shared" si="214"/>
        <v>-</v>
      </c>
      <c r="N575" s="102" t="str">
        <f t="shared" si="214"/>
        <v>-</v>
      </c>
      <c r="O575" s="102" t="str">
        <f t="shared" si="214"/>
        <v>-</v>
      </c>
      <c r="P575" s="102" t="str">
        <f t="shared" si="214"/>
        <v>-</v>
      </c>
      <c r="Q575" s="102" t="str">
        <f t="shared" si="214"/>
        <v>-</v>
      </c>
      <c r="R575" s="103" t="str">
        <f t="shared" si="21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1.3824020154856032</v>
      </c>
      <c r="C579" s="144">
        <v>0</v>
      </c>
      <c r="D579" s="144">
        <v>0.26357675688711873</v>
      </c>
      <c r="E579" s="144">
        <v>0</v>
      </c>
      <c r="F579" s="314"/>
      <c r="G579" s="144">
        <v>0</v>
      </c>
      <c r="H579" s="145">
        <v>0</v>
      </c>
      <c r="I579" s="146">
        <f>SUM(B579:H579)</f>
        <v>1.6459787723727219</v>
      </c>
      <c r="J579" s="141"/>
      <c r="K579" s="195" t="s">
        <v>7</v>
      </c>
      <c r="L579" s="144">
        <v>1.3824020154856032</v>
      </c>
      <c r="M579" s="144">
        <v>0</v>
      </c>
      <c r="N579" s="144">
        <v>0.26357675688711873</v>
      </c>
      <c r="O579" s="144">
        <v>0</v>
      </c>
      <c r="P579" s="144">
        <v>0.3066129784792449</v>
      </c>
      <c r="Q579" s="144">
        <v>0</v>
      </c>
      <c r="R579" s="196">
        <v>0</v>
      </c>
      <c r="S579" s="197">
        <f>SUM(L579:R579)</f>
        <v>1.9525917508519668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15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16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15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16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1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16"/>
        <v>0</v>
      </c>
    </row>
    <row r="583" spans="1:19" ht="15">
      <c r="A583" s="159" t="s">
        <v>13</v>
      </c>
      <c r="B583" s="148">
        <v>43.020539951708876</v>
      </c>
      <c r="C583" s="148">
        <v>5.2108542548602284</v>
      </c>
      <c r="D583" s="148">
        <v>1.1235744008332129</v>
      </c>
      <c r="E583" s="148">
        <v>2.5058899487232531</v>
      </c>
      <c r="F583" s="315"/>
      <c r="G583" s="148">
        <v>0</v>
      </c>
      <c r="H583" s="160">
        <v>0</v>
      </c>
      <c r="I583" s="146">
        <f t="shared" si="215"/>
        <v>51.860858556125571</v>
      </c>
      <c r="J583" s="141"/>
      <c r="K583" s="161" t="s">
        <v>13</v>
      </c>
      <c r="L583" s="148">
        <v>43.020539951708876</v>
      </c>
      <c r="M583" s="148">
        <v>5.2108542548602284</v>
      </c>
      <c r="N583" s="148">
        <v>1.1235744008332129</v>
      </c>
      <c r="O583" s="148">
        <v>2.5058899487232531</v>
      </c>
      <c r="P583" s="148">
        <v>0</v>
      </c>
      <c r="Q583" s="148">
        <v>0</v>
      </c>
      <c r="R583" s="149">
        <v>0</v>
      </c>
      <c r="S583" s="150">
        <f t="shared" si="216"/>
        <v>51.860858556125571</v>
      </c>
    </row>
    <row r="584" spans="1:19" ht="15">
      <c r="A584" s="151" t="s">
        <v>12</v>
      </c>
      <c r="B584" s="152">
        <v>822.21243233657412</v>
      </c>
      <c r="C584" s="152">
        <v>12.477768358266252</v>
      </c>
      <c r="D584" s="152">
        <v>14.753682705650233</v>
      </c>
      <c r="E584" s="152">
        <v>0</v>
      </c>
      <c r="F584" s="315"/>
      <c r="G584" s="152">
        <v>0</v>
      </c>
      <c r="H584" s="153">
        <v>0</v>
      </c>
      <c r="I584" s="154">
        <f t="shared" si="215"/>
        <v>849.44388340049068</v>
      </c>
      <c r="J584" s="141"/>
      <c r="K584" s="155" t="s">
        <v>12</v>
      </c>
      <c r="L584" s="156">
        <v>822.21243233657412</v>
      </c>
      <c r="M584" s="156">
        <v>12.477768358266252</v>
      </c>
      <c r="N584" s="156">
        <v>14.753682705650233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16"/>
        <v>849.44388340049068</v>
      </c>
    </row>
    <row r="585" spans="1:19" ht="15">
      <c r="A585" s="159" t="s">
        <v>54</v>
      </c>
      <c r="B585" s="148">
        <v>0</v>
      </c>
      <c r="C585" s="148">
        <v>0</v>
      </c>
      <c r="D585" s="148">
        <v>0.11618124656071545</v>
      </c>
      <c r="E585" s="148">
        <v>54.196768697913782</v>
      </c>
      <c r="F585" s="315"/>
      <c r="G585" s="148">
        <v>0</v>
      </c>
      <c r="H585" s="160">
        <v>0</v>
      </c>
      <c r="I585" s="146">
        <f t="shared" si="215"/>
        <v>54.312949944474497</v>
      </c>
      <c r="J585" s="141"/>
      <c r="K585" s="161" t="s">
        <v>54</v>
      </c>
      <c r="L585" s="148">
        <v>0</v>
      </c>
      <c r="M585" s="148">
        <v>0</v>
      </c>
      <c r="N585" s="148">
        <v>0.11618124656071545</v>
      </c>
      <c r="O585" s="148">
        <v>54.196768697913782</v>
      </c>
      <c r="P585" s="148">
        <v>3821.5629596334047</v>
      </c>
      <c r="Q585" s="148">
        <v>0</v>
      </c>
      <c r="R585" s="149">
        <v>0</v>
      </c>
      <c r="S585" s="150">
        <f t="shared" si="216"/>
        <v>3875.8759095778792</v>
      </c>
    </row>
    <row r="586" spans="1:19" ht="15">
      <c r="A586" s="151" t="s">
        <v>11</v>
      </c>
      <c r="B586" s="152">
        <v>0</v>
      </c>
      <c r="C586" s="152">
        <v>0</v>
      </c>
      <c r="D586" s="152">
        <v>3.984861194128346E-2</v>
      </c>
      <c r="E586" s="152">
        <v>1.1650741517750216</v>
      </c>
      <c r="F586" s="315"/>
      <c r="G586" s="152">
        <v>0</v>
      </c>
      <c r="H586" s="153">
        <v>0</v>
      </c>
      <c r="I586" s="154">
        <f t="shared" si="215"/>
        <v>1.2049227637163051</v>
      </c>
      <c r="J586" s="141"/>
      <c r="K586" s="155" t="s">
        <v>11</v>
      </c>
      <c r="L586" s="156">
        <v>0</v>
      </c>
      <c r="M586" s="156">
        <v>0</v>
      </c>
      <c r="N586" s="156">
        <v>3.984861194128346E-2</v>
      </c>
      <c r="O586" s="156">
        <v>1.1650741517750216</v>
      </c>
      <c r="P586" s="156">
        <v>346.96165572453071</v>
      </c>
      <c r="Q586" s="156">
        <v>0</v>
      </c>
      <c r="R586" s="157">
        <v>0</v>
      </c>
      <c r="S586" s="158">
        <f t="shared" si="216"/>
        <v>348.16657848824701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1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1531.0882840622244</v>
      </c>
      <c r="Q587" s="148">
        <v>0</v>
      </c>
      <c r="R587" s="149">
        <v>0</v>
      </c>
      <c r="S587" s="150">
        <f t="shared" si="216"/>
        <v>1531.0882840622244</v>
      </c>
    </row>
    <row r="588" spans="1:19" ht="15">
      <c r="A588" s="151" t="s">
        <v>14</v>
      </c>
      <c r="B588" s="152">
        <v>14.549440208870939</v>
      </c>
      <c r="C588" s="152">
        <v>7.8833154830240934E-2</v>
      </c>
      <c r="D588" s="152">
        <v>1.846562719136865</v>
      </c>
      <c r="E588" s="152">
        <v>0.25171848355485715</v>
      </c>
      <c r="F588" s="315"/>
      <c r="G588" s="152">
        <v>0</v>
      </c>
      <c r="H588" s="153">
        <v>0</v>
      </c>
      <c r="I588" s="154">
        <f t="shared" si="215"/>
        <v>16.726554566392903</v>
      </c>
      <c r="J588" s="141"/>
      <c r="K588" s="155" t="s">
        <v>14</v>
      </c>
      <c r="L588" s="156">
        <v>14.549440208870939</v>
      </c>
      <c r="M588" s="156">
        <v>7.8833154830240934E-2</v>
      </c>
      <c r="N588" s="156">
        <v>1.846562719136865</v>
      </c>
      <c r="O588" s="156">
        <v>0.25171848355485715</v>
      </c>
      <c r="P588" s="156">
        <v>0</v>
      </c>
      <c r="Q588" s="156">
        <v>0</v>
      </c>
      <c r="R588" s="157">
        <v>0</v>
      </c>
      <c r="S588" s="158">
        <f t="shared" si="216"/>
        <v>16.726554566392903</v>
      </c>
    </row>
    <row r="589" spans="1:19" ht="15">
      <c r="A589" s="159" t="s">
        <v>136</v>
      </c>
      <c r="B589" s="148">
        <v>1204.2059585445454</v>
      </c>
      <c r="C589" s="148">
        <v>189.76694378687392</v>
      </c>
      <c r="D589" s="148">
        <v>37.010474247273009</v>
      </c>
      <c r="E589" s="148">
        <v>29.142766438361871</v>
      </c>
      <c r="F589" s="315"/>
      <c r="G589" s="148">
        <v>0</v>
      </c>
      <c r="H589" s="160">
        <v>0</v>
      </c>
      <c r="I589" s="146">
        <f t="shared" si="215"/>
        <v>1460.1261430170543</v>
      </c>
      <c r="J589" s="141"/>
      <c r="K589" s="161" t="s">
        <v>136</v>
      </c>
      <c r="L589" s="148">
        <v>1204.2059585445454</v>
      </c>
      <c r="M589" s="148">
        <v>189.76694378687392</v>
      </c>
      <c r="N589" s="148">
        <v>37.010474247273009</v>
      </c>
      <c r="O589" s="148">
        <v>29.142766438361871</v>
      </c>
      <c r="P589" s="148">
        <v>3578.3323188479999</v>
      </c>
      <c r="Q589" s="148">
        <v>0</v>
      </c>
      <c r="R589" s="149">
        <v>0</v>
      </c>
      <c r="S589" s="150">
        <f t="shared" si="216"/>
        <v>5038.4584618650542</v>
      </c>
    </row>
    <row r="590" spans="1:19" ht="15">
      <c r="A590" s="151" t="s">
        <v>21</v>
      </c>
      <c r="B590" s="152">
        <v>1036.572911566017</v>
      </c>
      <c r="C590" s="152">
        <v>0</v>
      </c>
      <c r="D590" s="152">
        <v>2286.1922123965874</v>
      </c>
      <c r="E590" s="152">
        <v>503.79312024669366</v>
      </c>
      <c r="F590" s="315"/>
      <c r="G590" s="152">
        <v>1566.3007261209827</v>
      </c>
      <c r="H590" s="153">
        <v>0.40775984215027822</v>
      </c>
      <c r="I590" s="154">
        <f t="shared" si="215"/>
        <v>5393.2667301724305</v>
      </c>
      <c r="J590" s="141"/>
      <c r="K590" s="155" t="s">
        <v>21</v>
      </c>
      <c r="L590" s="156">
        <v>1036.572911566017</v>
      </c>
      <c r="M590" s="156">
        <v>0</v>
      </c>
      <c r="N590" s="156">
        <v>2286.1922123965874</v>
      </c>
      <c r="O590" s="156">
        <v>503.79312024669366</v>
      </c>
      <c r="P590" s="156">
        <v>1391.3616084910793</v>
      </c>
      <c r="Q590" s="156">
        <v>1566.3007261209827</v>
      </c>
      <c r="R590" s="157">
        <v>0.40775984215027822</v>
      </c>
      <c r="S590" s="158">
        <f t="shared" si="216"/>
        <v>6784.6283386635096</v>
      </c>
    </row>
    <row r="591" spans="1:19" ht="15">
      <c r="A591" s="159" t="s">
        <v>20</v>
      </c>
      <c r="B591" s="148">
        <v>2970.8161364649636</v>
      </c>
      <c r="C591" s="148">
        <v>18.83444415056735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15"/>
        <v>2989.650580615531</v>
      </c>
      <c r="J591" s="141"/>
      <c r="K591" s="161" t="s">
        <v>20</v>
      </c>
      <c r="L591" s="148">
        <v>2970.8161364649636</v>
      </c>
      <c r="M591" s="148">
        <v>18.83444415056735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16"/>
        <v>2989.650580615531</v>
      </c>
    </row>
    <row r="592" spans="1:19" ht="15">
      <c r="A592" s="151" t="s">
        <v>56</v>
      </c>
      <c r="B592" s="152">
        <v>7.5496107235303382</v>
      </c>
      <c r="C592" s="152">
        <v>0</v>
      </c>
      <c r="D592" s="152">
        <v>1.3420984668185363</v>
      </c>
      <c r="E592" s="152">
        <v>0</v>
      </c>
      <c r="F592" s="315"/>
      <c r="G592" s="152">
        <v>0</v>
      </c>
      <c r="H592" s="153">
        <v>0</v>
      </c>
      <c r="I592" s="154">
        <f t="shared" si="215"/>
        <v>8.891709190348875</v>
      </c>
      <c r="J592" s="141"/>
      <c r="K592" s="155" t="s">
        <v>56</v>
      </c>
      <c r="L592" s="156">
        <v>7.5496107235303382</v>
      </c>
      <c r="M592" s="156">
        <v>0</v>
      </c>
      <c r="N592" s="156">
        <v>1.3420984668185363</v>
      </c>
      <c r="O592" s="156">
        <v>0</v>
      </c>
      <c r="P592" s="156">
        <v>1.7251489588235296E-2</v>
      </c>
      <c r="Q592" s="156">
        <v>0</v>
      </c>
      <c r="R592" s="157">
        <v>0</v>
      </c>
      <c r="S592" s="158">
        <f t="shared" si="216"/>
        <v>8.9089606799371097</v>
      </c>
    </row>
    <row r="593" spans="1:85" ht="15">
      <c r="A593" s="159" t="s">
        <v>18</v>
      </c>
      <c r="B593" s="148">
        <v>191.50769223819009</v>
      </c>
      <c r="C593" s="148">
        <v>0</v>
      </c>
      <c r="D593" s="148">
        <v>11.812044731955968</v>
      </c>
      <c r="E593" s="148">
        <v>0</v>
      </c>
      <c r="F593" s="315"/>
      <c r="G593" s="148">
        <v>0</v>
      </c>
      <c r="H593" s="160">
        <v>0</v>
      </c>
      <c r="I593" s="146">
        <f t="shared" si="215"/>
        <v>203.31973697014607</v>
      </c>
      <c r="J593" s="141"/>
      <c r="K593" s="161" t="s">
        <v>18</v>
      </c>
      <c r="L593" s="148">
        <v>191.50769223819009</v>
      </c>
      <c r="M593" s="148">
        <v>0</v>
      </c>
      <c r="N593" s="148">
        <v>11.812044731955968</v>
      </c>
      <c r="O593" s="148">
        <v>0</v>
      </c>
      <c r="P593" s="148">
        <v>262.46729046637648</v>
      </c>
      <c r="Q593" s="148">
        <v>0</v>
      </c>
      <c r="R593" s="149">
        <v>0</v>
      </c>
      <c r="S593" s="150">
        <f t="shared" si="216"/>
        <v>465.78702743652252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15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16"/>
        <v>0</v>
      </c>
    </row>
    <row r="595" spans="1:85" ht="15">
      <c r="A595" s="162" t="s">
        <v>60</v>
      </c>
      <c r="B595" s="148">
        <v>1066.1430923448345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15"/>
        <v>1066.1430923448345</v>
      </c>
      <c r="J595" s="141"/>
      <c r="K595" s="163" t="s">
        <v>60</v>
      </c>
      <c r="L595" s="148">
        <v>1066.1430923448345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16"/>
        <v>1066.1430923448345</v>
      </c>
    </row>
    <row r="596" spans="1:85">
      <c r="A596" s="164" t="s">
        <v>19</v>
      </c>
      <c r="B596" s="165">
        <v>1066.1430923448345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15"/>
        <v>1066.1430923448345</v>
      </c>
      <c r="J596" s="141"/>
      <c r="K596" s="168" t="s">
        <v>19</v>
      </c>
      <c r="L596" s="169">
        <v>1066.1430923448345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16"/>
        <v>1066.1430923448345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1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1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1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1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1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16"/>
        <v>0</v>
      </c>
    </row>
    <row r="600" spans="1:85" ht="15">
      <c r="A600" s="186" t="s">
        <v>22</v>
      </c>
      <c r="B600" s="187">
        <f>SUM(B579:B595)</f>
        <v>7357.9602163947211</v>
      </c>
      <c r="C600" s="187">
        <f t="shared" ref="C600:I600" si="217">SUM(C579:C595)</f>
        <v>226.36884370539801</v>
      </c>
      <c r="D600" s="187">
        <f t="shared" si="217"/>
        <v>2354.5002562836448</v>
      </c>
      <c r="E600" s="187">
        <f t="shared" si="217"/>
        <v>591.05533796702241</v>
      </c>
      <c r="F600" s="187">
        <f t="shared" si="217"/>
        <v>0</v>
      </c>
      <c r="G600" s="187">
        <f t="shared" si="217"/>
        <v>1566.3007261209827</v>
      </c>
      <c r="H600" s="189">
        <f t="shared" si="217"/>
        <v>0.40775984215027822</v>
      </c>
      <c r="I600" s="146">
        <f t="shared" si="217"/>
        <v>12096.59314031392</v>
      </c>
      <c r="J600" s="141"/>
      <c r="K600" s="188" t="s">
        <v>22</v>
      </c>
      <c r="L600" s="187">
        <f>SUM(L579:L595)</f>
        <v>7357.9602163947211</v>
      </c>
      <c r="M600" s="187">
        <f t="shared" ref="M600:S600" si="218">SUM(M579:M595)</f>
        <v>226.36884370539801</v>
      </c>
      <c r="N600" s="187">
        <f t="shared" si="218"/>
        <v>2354.5002562836448</v>
      </c>
      <c r="O600" s="187">
        <f t="shared" si="218"/>
        <v>591.05533796702241</v>
      </c>
      <c r="P600" s="187">
        <f t="shared" si="218"/>
        <v>10932.097981693682</v>
      </c>
      <c r="Q600" s="187">
        <f t="shared" si="218"/>
        <v>1566.3007261209827</v>
      </c>
      <c r="R600" s="189">
        <f t="shared" si="218"/>
        <v>0.40775984215027822</v>
      </c>
      <c r="S600" s="190">
        <f t="shared" si="218"/>
        <v>23028.691122007604</v>
      </c>
    </row>
    <row r="601" spans="1:85" s="26" customFormat="1" ht="15" thickBot="1">
      <c r="A601" s="39" t="s">
        <v>108</v>
      </c>
      <c r="B601" s="125">
        <f>IF($I600=0,"-",B600/$I600)</f>
        <v>0.60826714853069563</v>
      </c>
      <c r="C601" s="125">
        <f t="shared" ref="C601:H601" si="219">IF($I600=0,"-",C600/$I600)</f>
        <v>1.8713437831597887E-2</v>
      </c>
      <c r="D601" s="125">
        <f t="shared" si="219"/>
        <v>0.19464160106673992</v>
      </c>
      <c r="E601" s="125">
        <f t="shared" si="219"/>
        <v>4.8861305915731894E-2</v>
      </c>
      <c r="F601" s="125">
        <f t="shared" si="219"/>
        <v>0</v>
      </c>
      <c r="G601" s="125">
        <f t="shared" si="219"/>
        <v>0.12948279800376386</v>
      </c>
      <c r="H601" s="126">
        <f t="shared" si="219"/>
        <v>3.3708651470747604E-5</v>
      </c>
      <c r="I601" s="127">
        <f>SUM(B601:H601)</f>
        <v>0.99999999999999989</v>
      </c>
      <c r="K601" s="49" t="s">
        <v>108</v>
      </c>
      <c r="L601" s="102">
        <f t="shared" ref="L601:R601" si="220">IF($S600=0,"-",L600/$S600)</f>
        <v>0.31951274075507535</v>
      </c>
      <c r="M601" s="102">
        <f t="shared" si="220"/>
        <v>9.8298614761073554E-3</v>
      </c>
      <c r="N601" s="102">
        <f t="shared" si="220"/>
        <v>0.10224203554641205</v>
      </c>
      <c r="O601" s="102">
        <f t="shared" si="220"/>
        <v>2.5666041323650145E-2</v>
      </c>
      <c r="P601" s="102">
        <f t="shared" si="220"/>
        <v>0.47471642759784599</v>
      </c>
      <c r="Q601" s="102">
        <f t="shared" si="220"/>
        <v>6.8015186700043556E-2</v>
      </c>
      <c r="R601" s="103">
        <f t="shared" si="220"/>
        <v>1.7706600865413421E-5</v>
      </c>
      <c r="S601" s="104">
        <f>SUM(L601:R601)</f>
        <v>0.99999999999999989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12.754602532549777</v>
      </c>
      <c r="C605" s="144">
        <v>0</v>
      </c>
      <c r="D605" s="144">
        <v>4.3008718702224744</v>
      </c>
      <c r="E605" s="144">
        <v>0</v>
      </c>
      <c r="F605" s="314"/>
      <c r="G605" s="144">
        <v>0</v>
      </c>
      <c r="H605" s="145">
        <v>0</v>
      </c>
      <c r="I605" s="146">
        <f>SUM(B605:H605)</f>
        <v>17.055474402772251</v>
      </c>
      <c r="J605" s="141"/>
      <c r="K605" s="195" t="s">
        <v>7</v>
      </c>
      <c r="L605" s="144">
        <v>12.754602532549777</v>
      </c>
      <c r="M605" s="144">
        <v>0</v>
      </c>
      <c r="N605" s="144">
        <v>4.3008718702224744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17.055474402772251</v>
      </c>
      <c r="U605" s="54" t="s">
        <v>7</v>
      </c>
      <c r="V605" s="199">
        <v>12.754602532549777</v>
      </c>
      <c r="W605" s="199">
        <v>4.3008718702224744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21">+P605</f>
        <v>0</v>
      </c>
      <c r="AF605" s="202">
        <f t="shared" ref="AF605:AF625" si="222">SUM(V605:AE605)</f>
        <v>17.055474402772251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83.808723144153632</v>
      </c>
      <c r="C606" s="152">
        <v>0</v>
      </c>
      <c r="D606" s="152">
        <v>11.166754363743962</v>
      </c>
      <c r="E606" s="152">
        <v>0</v>
      </c>
      <c r="F606" s="315"/>
      <c r="G606" s="152">
        <v>0</v>
      </c>
      <c r="H606" s="153">
        <v>0</v>
      </c>
      <c r="I606" s="154">
        <f t="shared" ref="I606:I625" si="223">SUM(B606:H606)</f>
        <v>94.975477507897594</v>
      </c>
      <c r="J606" s="141"/>
      <c r="K606" s="155" t="s">
        <v>8</v>
      </c>
      <c r="L606" s="156">
        <v>83.808723144153632</v>
      </c>
      <c r="M606" s="156">
        <v>0</v>
      </c>
      <c r="N606" s="156">
        <v>11.166754363743962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224">SUM(L606:R606)</f>
        <v>94.975477507897594</v>
      </c>
      <c r="U606" s="59" t="s">
        <v>8</v>
      </c>
      <c r="V606" s="204">
        <v>83.808723144153632</v>
      </c>
      <c r="W606" s="204">
        <v>11.166754363743962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21"/>
        <v>0</v>
      </c>
      <c r="AF606" s="206">
        <f t="shared" si="222"/>
        <v>94.975477507897594</v>
      </c>
      <c r="AG606" s="236" t="str">
        <f t="shared" ref="AG606:AG626" si="225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26.756396554954254</v>
      </c>
      <c r="C607" s="148">
        <v>0</v>
      </c>
      <c r="D607" s="148">
        <v>9.5562639678630745</v>
      </c>
      <c r="E607" s="148">
        <v>0</v>
      </c>
      <c r="F607" s="315"/>
      <c r="G607" s="148">
        <v>0</v>
      </c>
      <c r="H607" s="160">
        <v>0</v>
      </c>
      <c r="I607" s="146">
        <f t="shared" si="223"/>
        <v>36.312660522817325</v>
      </c>
      <c r="J607" s="141"/>
      <c r="K607" s="161" t="s">
        <v>9</v>
      </c>
      <c r="L607" s="148">
        <v>26.756396554954254</v>
      </c>
      <c r="M607" s="148">
        <v>0</v>
      </c>
      <c r="N607" s="148">
        <v>9.5562639678630745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224"/>
        <v>36.312660522817325</v>
      </c>
      <c r="U607" s="267" t="s">
        <v>9</v>
      </c>
      <c r="V607" s="199">
        <v>26.756396554954254</v>
      </c>
      <c r="W607" s="199">
        <v>9.5562639678630745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21"/>
        <v>0</v>
      </c>
      <c r="AF607" s="202">
        <f t="shared" si="222"/>
        <v>36.312660522817325</v>
      </c>
      <c r="AG607" s="236" t="str">
        <f t="shared" si="225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23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224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21"/>
        <v>0</v>
      </c>
      <c r="AF608" s="206">
        <f t="shared" si="222"/>
        <v>0</v>
      </c>
      <c r="AG608" s="236" t="str">
        <f t="shared" si="225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31.75114363740278</v>
      </c>
      <c r="C609" s="148">
        <v>0</v>
      </c>
      <c r="D609" s="148">
        <v>3.9151980734661427</v>
      </c>
      <c r="E609" s="148">
        <v>0</v>
      </c>
      <c r="F609" s="315"/>
      <c r="G609" s="148">
        <v>0</v>
      </c>
      <c r="H609" s="160">
        <v>0</v>
      </c>
      <c r="I609" s="146">
        <f t="shared" si="223"/>
        <v>35.66634171086892</v>
      </c>
      <c r="J609" s="141"/>
      <c r="K609" s="161" t="s">
        <v>13</v>
      </c>
      <c r="L609" s="148">
        <v>31.75114363740278</v>
      </c>
      <c r="M609" s="148">
        <v>0</v>
      </c>
      <c r="N609" s="148">
        <v>3.9151980734661427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224"/>
        <v>35.66634171086892</v>
      </c>
      <c r="U609" s="267" t="s">
        <v>13</v>
      </c>
      <c r="V609" s="199">
        <v>31.75114363740278</v>
      </c>
      <c r="W609" s="199">
        <v>3.9151980734661427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21"/>
        <v>0</v>
      </c>
      <c r="AF609" s="202">
        <f t="shared" si="222"/>
        <v>35.66634171086892</v>
      </c>
      <c r="AG609" s="236" t="str">
        <f t="shared" si="225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7685.8055133594162</v>
      </c>
      <c r="C610" s="152">
        <v>0</v>
      </c>
      <c r="D610" s="152">
        <v>947.72809705955217</v>
      </c>
      <c r="E610" s="152">
        <v>0</v>
      </c>
      <c r="F610" s="315"/>
      <c r="G610" s="152">
        <v>0</v>
      </c>
      <c r="H610" s="153">
        <v>0</v>
      </c>
      <c r="I610" s="154">
        <f t="shared" si="223"/>
        <v>8633.5336104189682</v>
      </c>
      <c r="J610" s="141"/>
      <c r="K610" s="155" t="s">
        <v>12</v>
      </c>
      <c r="L610" s="156">
        <v>7685.8055133594162</v>
      </c>
      <c r="M610" s="156">
        <v>0</v>
      </c>
      <c r="N610" s="156">
        <v>947.72809705955217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224"/>
        <v>8633.5336104189682</v>
      </c>
      <c r="U610" s="59" t="s">
        <v>12</v>
      </c>
      <c r="V610" s="204">
        <v>7685.8055133594162</v>
      </c>
      <c r="W610" s="204">
        <v>947.72809705955217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21"/>
        <v>0</v>
      </c>
      <c r="AF610" s="206">
        <f t="shared" si="222"/>
        <v>8633.5336104189682</v>
      </c>
      <c r="AG610" s="236" t="str">
        <f t="shared" si="225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23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13221.198295169381</v>
      </c>
      <c r="Q611" s="148">
        <v>0</v>
      </c>
      <c r="R611" s="149">
        <v>0</v>
      </c>
      <c r="S611" s="150">
        <f t="shared" si="224"/>
        <v>13221.198295169381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13221.198295169381</v>
      </c>
      <c r="AF611" s="239">
        <f t="shared" si="222"/>
        <v>13221.198295169381</v>
      </c>
      <c r="AG611" s="236" t="str">
        <f t="shared" si="225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23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5212.8540302548154</v>
      </c>
      <c r="Q612" s="156">
        <v>0</v>
      </c>
      <c r="R612" s="157">
        <v>0</v>
      </c>
      <c r="S612" s="158">
        <f t="shared" si="224"/>
        <v>5212.8540302548154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226">+P612</f>
        <v>5212.8540302548154</v>
      </c>
      <c r="AF612" s="206">
        <f t="shared" si="222"/>
        <v>5212.8540302548154</v>
      </c>
      <c r="AG612" s="236" t="str">
        <f t="shared" si="225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23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224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226"/>
        <v>0</v>
      </c>
      <c r="AF613" s="239">
        <f t="shared" si="222"/>
        <v>0</v>
      </c>
      <c r="AG613" s="236" t="str">
        <f t="shared" si="225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190.22541297653254</v>
      </c>
      <c r="C614" s="152">
        <v>0</v>
      </c>
      <c r="D614" s="152">
        <v>21.482968760028491</v>
      </c>
      <c r="E614" s="152">
        <v>0</v>
      </c>
      <c r="F614" s="315"/>
      <c r="G614" s="152">
        <v>0</v>
      </c>
      <c r="H614" s="153">
        <v>0</v>
      </c>
      <c r="I614" s="154">
        <f t="shared" si="223"/>
        <v>211.70838173656102</v>
      </c>
      <c r="J614" s="141"/>
      <c r="K614" s="155" t="s">
        <v>14</v>
      </c>
      <c r="L614" s="156">
        <v>190.22541297653254</v>
      </c>
      <c r="M614" s="156">
        <v>0</v>
      </c>
      <c r="N614" s="156">
        <v>21.482968760028491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224"/>
        <v>211.70838173656102</v>
      </c>
      <c r="U614" s="59" t="s">
        <v>14</v>
      </c>
      <c r="V614" s="204">
        <v>190.22541297653254</v>
      </c>
      <c r="W614" s="204">
        <v>17.993617751594819</v>
      </c>
      <c r="X614" s="204">
        <v>3.4893510084336721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226"/>
        <v>0</v>
      </c>
      <c r="AF614" s="206">
        <f t="shared" si="222"/>
        <v>211.70838173656102</v>
      </c>
      <c r="AG614" s="236" t="str">
        <f t="shared" si="225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3326.3726085052599</v>
      </c>
      <c r="C615" s="148">
        <v>0</v>
      </c>
      <c r="D615" s="148">
        <v>377.39741618300746</v>
      </c>
      <c r="E615" s="148">
        <v>0</v>
      </c>
      <c r="F615" s="315"/>
      <c r="G615" s="148">
        <v>0</v>
      </c>
      <c r="H615" s="160">
        <v>0</v>
      </c>
      <c r="I615" s="146">
        <f t="shared" si="223"/>
        <v>3703.7700246882673</v>
      </c>
      <c r="J615" s="141"/>
      <c r="K615" s="161" t="s">
        <v>136</v>
      </c>
      <c r="L615" s="148">
        <v>3326.3726085052599</v>
      </c>
      <c r="M615" s="148">
        <v>0</v>
      </c>
      <c r="N615" s="148">
        <v>377.39741618300746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224"/>
        <v>3703.7700246882673</v>
      </c>
      <c r="U615" s="63" t="s">
        <v>136</v>
      </c>
      <c r="V615" s="199">
        <v>3326.3726085052599</v>
      </c>
      <c r="W615" s="199">
        <v>371.55846484532009</v>
      </c>
      <c r="X615" s="199">
        <v>5.8389513376873738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226"/>
        <v>0</v>
      </c>
      <c r="AF615" s="239">
        <f t="shared" si="222"/>
        <v>3703.7700246882673</v>
      </c>
      <c r="AG615" s="236" t="str">
        <f t="shared" si="225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1392.6968874363436</v>
      </c>
      <c r="C616" s="152">
        <v>0</v>
      </c>
      <c r="D616" s="152">
        <v>2772.407471760971</v>
      </c>
      <c r="E616" s="152">
        <v>3715.2258358038471</v>
      </c>
      <c r="F616" s="315"/>
      <c r="G616" s="152">
        <v>1484.4456291193951</v>
      </c>
      <c r="H616" s="153">
        <v>0</v>
      </c>
      <c r="I616" s="154">
        <f t="shared" si="223"/>
        <v>9364.7758241205574</v>
      </c>
      <c r="J616" s="141"/>
      <c r="K616" s="155" t="s">
        <v>21</v>
      </c>
      <c r="L616" s="156">
        <v>1392.6968874363436</v>
      </c>
      <c r="M616" s="156">
        <v>0</v>
      </c>
      <c r="N616" s="156">
        <v>2772.407471760971</v>
      </c>
      <c r="O616" s="156">
        <v>3715.2258358038471</v>
      </c>
      <c r="P616" s="156">
        <v>0</v>
      </c>
      <c r="Q616" s="156">
        <v>1484.4456291193951</v>
      </c>
      <c r="R616" s="157">
        <v>0</v>
      </c>
      <c r="S616" s="158">
        <f t="shared" si="224"/>
        <v>9364.7758241205574</v>
      </c>
      <c r="U616" s="59" t="s">
        <v>21</v>
      </c>
      <c r="V616" s="204">
        <v>1392.6968874363436</v>
      </c>
      <c r="W616" s="204">
        <v>1881.546895167091</v>
      </c>
      <c r="X616" s="204">
        <v>890.86057659388018</v>
      </c>
      <c r="Y616" s="204">
        <v>1025.6408929966424</v>
      </c>
      <c r="Z616" s="204">
        <v>1115.081574571084</v>
      </c>
      <c r="AA616" s="204">
        <v>346.74117296798238</v>
      </c>
      <c r="AB616" s="204">
        <v>846.15404733913135</v>
      </c>
      <c r="AC616" s="204">
        <v>638.29158178026387</v>
      </c>
      <c r="AD616" s="204">
        <v>1227.7621952681386</v>
      </c>
      <c r="AE616" s="237">
        <f t="shared" si="226"/>
        <v>0</v>
      </c>
      <c r="AF616" s="206">
        <f t="shared" si="222"/>
        <v>9364.7758241205593</v>
      </c>
      <c r="AG616" s="236" t="str">
        <f t="shared" si="225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4115.545511962182</v>
      </c>
      <c r="C617" s="148">
        <v>0</v>
      </c>
      <c r="D617" s="148">
        <v>264.42393116206546</v>
      </c>
      <c r="E617" s="148">
        <v>0</v>
      </c>
      <c r="F617" s="315"/>
      <c r="G617" s="148">
        <v>0</v>
      </c>
      <c r="H617" s="160">
        <v>0</v>
      </c>
      <c r="I617" s="146">
        <f t="shared" si="223"/>
        <v>4379.9694431242478</v>
      </c>
      <c r="J617" s="141"/>
      <c r="K617" s="161" t="s">
        <v>20</v>
      </c>
      <c r="L617" s="148">
        <v>4115.545511962182</v>
      </c>
      <c r="M617" s="148">
        <v>0</v>
      </c>
      <c r="N617" s="148">
        <v>264.42393116206546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224"/>
        <v>4379.9694431242478</v>
      </c>
      <c r="U617" s="269" t="s">
        <v>20</v>
      </c>
      <c r="V617" s="199">
        <v>4115.545511962182</v>
      </c>
      <c r="W617" s="199">
        <v>264.42393116206546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226"/>
        <v>0</v>
      </c>
      <c r="AF617" s="239">
        <f t="shared" si="222"/>
        <v>4379.9694431242478</v>
      </c>
      <c r="AG617" s="236" t="str">
        <f t="shared" si="225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12021.737229508581</v>
      </c>
      <c r="C618" s="152">
        <v>0</v>
      </c>
      <c r="D618" s="152">
        <v>1237.2927117499182</v>
      </c>
      <c r="E618" s="152">
        <v>0</v>
      </c>
      <c r="F618" s="315"/>
      <c r="G618" s="152">
        <v>0</v>
      </c>
      <c r="H618" s="153">
        <v>0</v>
      </c>
      <c r="I618" s="154">
        <f t="shared" si="223"/>
        <v>13259.029941258499</v>
      </c>
      <c r="J618" s="141"/>
      <c r="K618" s="155" t="s">
        <v>56</v>
      </c>
      <c r="L618" s="156">
        <v>12021.737229508581</v>
      </c>
      <c r="M618" s="156">
        <v>0</v>
      </c>
      <c r="N618" s="156">
        <v>1237.2927117499182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224"/>
        <v>13259.029941258499</v>
      </c>
      <c r="U618" s="59" t="s">
        <v>56</v>
      </c>
      <c r="V618" s="204">
        <v>12021.737229508581</v>
      </c>
      <c r="W618" s="204">
        <v>1157.3100659496913</v>
      </c>
      <c r="X618" s="204">
        <v>79.982645800226848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226"/>
        <v>0</v>
      </c>
      <c r="AF618" s="206">
        <f t="shared" si="222"/>
        <v>13259.029941258499</v>
      </c>
      <c r="AG618" s="236" t="str">
        <f t="shared" si="225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1972.4611487628454</v>
      </c>
      <c r="C619" s="148">
        <v>0</v>
      </c>
      <c r="D619" s="148">
        <v>522.51113983208097</v>
      </c>
      <c r="E619" s="148">
        <v>0</v>
      </c>
      <c r="F619" s="315"/>
      <c r="G619" s="148">
        <v>0</v>
      </c>
      <c r="H619" s="160">
        <v>0</v>
      </c>
      <c r="I619" s="146">
        <f t="shared" si="223"/>
        <v>2494.9722885949263</v>
      </c>
      <c r="J619" s="141"/>
      <c r="K619" s="161" t="s">
        <v>18</v>
      </c>
      <c r="L619" s="148">
        <v>1972.4611487628454</v>
      </c>
      <c r="M619" s="148">
        <v>0</v>
      </c>
      <c r="N619" s="148">
        <v>522.51113983208097</v>
      </c>
      <c r="O619" s="148">
        <v>0</v>
      </c>
      <c r="P619" s="148">
        <v>1079.4035876851167</v>
      </c>
      <c r="Q619" s="148">
        <v>0</v>
      </c>
      <c r="R619" s="149">
        <v>0</v>
      </c>
      <c r="S619" s="150">
        <f t="shared" si="224"/>
        <v>3574.375876280043</v>
      </c>
      <c r="U619" s="269" t="s">
        <v>18</v>
      </c>
      <c r="V619" s="199">
        <v>1972.4611487628454</v>
      </c>
      <c r="W619" s="199">
        <v>519.50369206792527</v>
      </c>
      <c r="X619" s="199">
        <v>3.0074477641556809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226"/>
        <v>1079.4035876851167</v>
      </c>
      <c r="AF619" s="239">
        <f t="shared" si="222"/>
        <v>3574.375876280043</v>
      </c>
      <c r="AG619" s="236" t="str">
        <f t="shared" si="225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23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224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226"/>
        <v>0</v>
      </c>
      <c r="AF620" s="206">
        <f t="shared" si="222"/>
        <v>0</v>
      </c>
      <c r="AG620" s="236" t="str">
        <f t="shared" si="225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590.4155315486081</v>
      </c>
      <c r="C621" s="148">
        <v>0</v>
      </c>
      <c r="D621" s="148">
        <v>856.92105309911835</v>
      </c>
      <c r="E621" s="148">
        <v>0</v>
      </c>
      <c r="F621" s="315"/>
      <c r="G621" s="148">
        <v>0</v>
      </c>
      <c r="H621" s="160">
        <v>0</v>
      </c>
      <c r="I621" s="146">
        <f t="shared" si="223"/>
        <v>1447.3365846477263</v>
      </c>
      <c r="J621" s="141"/>
      <c r="K621" s="163" t="s">
        <v>60</v>
      </c>
      <c r="L621" s="148">
        <v>590.4155315486081</v>
      </c>
      <c r="M621" s="148">
        <v>0</v>
      </c>
      <c r="N621" s="148">
        <v>856.92105309911835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224"/>
        <v>1447.3365846477263</v>
      </c>
      <c r="U621" s="270" t="s">
        <v>60</v>
      </c>
      <c r="V621" s="199">
        <v>590.4155315486081</v>
      </c>
      <c r="W621" s="199">
        <v>856.92105309911835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226"/>
        <v>0</v>
      </c>
      <c r="AF621" s="202">
        <f t="shared" si="222"/>
        <v>1447.3365846477263</v>
      </c>
      <c r="AG621" s="236" t="str">
        <f t="shared" si="225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590.4155315486081</v>
      </c>
      <c r="C622" s="165">
        <v>0</v>
      </c>
      <c r="D622" s="165">
        <v>856.92105309911835</v>
      </c>
      <c r="E622" s="165">
        <v>0</v>
      </c>
      <c r="F622" s="315"/>
      <c r="G622" s="165">
        <v>0</v>
      </c>
      <c r="H622" s="166">
        <v>0</v>
      </c>
      <c r="I622" s="167">
        <f t="shared" si="223"/>
        <v>1447.3365846477263</v>
      </c>
      <c r="J622" s="141"/>
      <c r="K622" s="168" t="s">
        <v>19</v>
      </c>
      <c r="L622" s="169">
        <v>590.4155315486081</v>
      </c>
      <c r="M622" s="169">
        <v>0</v>
      </c>
      <c r="N622" s="169">
        <v>856.92105309911835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224"/>
        <v>1447.3365846477263</v>
      </c>
      <c r="U622" s="271" t="s">
        <v>131</v>
      </c>
      <c r="V622" s="204">
        <v>590.4155315486081</v>
      </c>
      <c r="W622" s="204">
        <v>856.92105309911835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226"/>
        <v>0</v>
      </c>
      <c r="AF622" s="206">
        <f t="shared" si="222"/>
        <v>1447.3365846477263</v>
      </c>
      <c r="AG622" s="240" t="str">
        <f t="shared" si="225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23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224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226"/>
        <v>0</v>
      </c>
      <c r="AF623" s="239">
        <f t="shared" si="222"/>
        <v>0</v>
      </c>
      <c r="AG623" s="240" t="str">
        <f t="shared" si="225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23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224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226"/>
        <v>0</v>
      </c>
      <c r="AF624" s="206">
        <f t="shared" si="222"/>
        <v>0</v>
      </c>
      <c r="AG624" s="240" t="str">
        <f t="shared" si="225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23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224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226"/>
        <v>0</v>
      </c>
      <c r="AF625" s="239">
        <f t="shared" si="222"/>
        <v>0</v>
      </c>
      <c r="AG625" s="240" t="str">
        <f t="shared" si="225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31450.330709928829</v>
      </c>
      <c r="C626" s="187">
        <f t="shared" ref="C626:I626" si="227">SUM(C605:C621)</f>
        <v>0</v>
      </c>
      <c r="D626" s="187">
        <f t="shared" si="227"/>
        <v>7029.1038778820384</v>
      </c>
      <c r="E626" s="187">
        <f t="shared" si="227"/>
        <v>3715.2258358038471</v>
      </c>
      <c r="F626" s="187">
        <f t="shared" si="227"/>
        <v>0</v>
      </c>
      <c r="G626" s="187">
        <f t="shared" si="227"/>
        <v>1484.4456291193951</v>
      </c>
      <c r="H626" s="189">
        <f t="shared" si="227"/>
        <v>0</v>
      </c>
      <c r="I626" s="146">
        <f t="shared" si="227"/>
        <v>43679.106052734103</v>
      </c>
      <c r="J626" s="141"/>
      <c r="K626" s="188" t="s">
        <v>22</v>
      </c>
      <c r="L626" s="187">
        <f>SUM(L605:L621)</f>
        <v>31450.330709928829</v>
      </c>
      <c r="M626" s="187">
        <f t="shared" ref="M626:S626" si="228">SUM(M605:M621)</f>
        <v>0</v>
      </c>
      <c r="N626" s="187">
        <f t="shared" si="228"/>
        <v>7029.1038778820384</v>
      </c>
      <c r="O626" s="187">
        <f t="shared" si="228"/>
        <v>3715.2258358038471</v>
      </c>
      <c r="P626" s="187">
        <f t="shared" si="228"/>
        <v>19513.455913109312</v>
      </c>
      <c r="Q626" s="187">
        <f t="shared" si="228"/>
        <v>1484.4456291193951</v>
      </c>
      <c r="R626" s="189">
        <f t="shared" si="228"/>
        <v>0</v>
      </c>
      <c r="S626" s="190">
        <f t="shared" si="228"/>
        <v>63192.561965843415</v>
      </c>
      <c r="U626" s="216" t="s">
        <v>59</v>
      </c>
      <c r="V626" s="217">
        <f>SUM(V605:V621)</f>
        <v>31450.330709928829</v>
      </c>
      <c r="W626" s="217">
        <f t="shared" ref="W626:AE626" si="229">SUM(W605:W621)</f>
        <v>6045.9249053776539</v>
      </c>
      <c r="X626" s="217">
        <f t="shared" si="229"/>
        <v>983.17897250438375</v>
      </c>
      <c r="Y626" s="217">
        <f t="shared" si="229"/>
        <v>1025.6408929966424</v>
      </c>
      <c r="Z626" s="217">
        <f t="shared" si="229"/>
        <v>1115.081574571084</v>
      </c>
      <c r="AA626" s="217">
        <f t="shared" si="229"/>
        <v>346.74117296798238</v>
      </c>
      <c r="AB626" s="217">
        <f t="shared" si="229"/>
        <v>846.15404733913135</v>
      </c>
      <c r="AC626" s="217">
        <f t="shared" si="229"/>
        <v>638.29158178026387</v>
      </c>
      <c r="AD626" s="217">
        <f t="shared" si="229"/>
        <v>1227.7621952681386</v>
      </c>
      <c r="AE626" s="241">
        <f t="shared" si="229"/>
        <v>19513.455913109312</v>
      </c>
      <c r="AF626" s="242">
        <f>SUM(AF605:AF621)</f>
        <v>63192.561965843423</v>
      </c>
      <c r="AG626" s="243" t="str">
        <f t="shared" si="225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0.72003146474560664</v>
      </c>
      <c r="C627" s="125">
        <f t="shared" ref="C627:H627" si="230">IF($I626=0,"-",C626/$I626)</f>
        <v>0</v>
      </c>
      <c r="D627" s="125">
        <f t="shared" si="230"/>
        <v>0.16092600131046067</v>
      </c>
      <c r="E627" s="125">
        <f t="shared" si="230"/>
        <v>8.5057277301381295E-2</v>
      </c>
      <c r="F627" s="125">
        <f t="shared" si="230"/>
        <v>0</v>
      </c>
      <c r="G627" s="125">
        <f t="shared" si="230"/>
        <v>3.3985256642551545E-2</v>
      </c>
      <c r="H627" s="126">
        <f t="shared" si="230"/>
        <v>0</v>
      </c>
      <c r="I627" s="127">
        <f>SUM(B627:H627)</f>
        <v>1.0000000000000002</v>
      </c>
      <c r="K627" s="49" t="s">
        <v>108</v>
      </c>
      <c r="L627" s="102">
        <f t="shared" ref="L627:R627" si="231">IF($S626=0,"-",L626/$S626)</f>
        <v>0.49769038841831154</v>
      </c>
      <c r="M627" s="102">
        <f t="shared" si="231"/>
        <v>0</v>
      </c>
      <c r="N627" s="102">
        <f t="shared" si="231"/>
        <v>0.11123308913605023</v>
      </c>
      <c r="O627" s="102">
        <f t="shared" si="231"/>
        <v>5.8792138192023072E-2</v>
      </c>
      <c r="P627" s="102">
        <f t="shared" si="231"/>
        <v>0.30879355585640988</v>
      </c>
      <c r="Q627" s="102">
        <f t="shared" si="231"/>
        <v>2.3490828397205378E-2</v>
      </c>
      <c r="R627" s="103">
        <f t="shared" si="231"/>
        <v>0</v>
      </c>
      <c r="S627" s="104">
        <f>SUM(L627:R627)</f>
        <v>1</v>
      </c>
      <c r="U627" s="77" t="s">
        <v>108</v>
      </c>
      <c r="V627" s="78">
        <f>V626/$AF626</f>
        <v>0.49769038841831148</v>
      </c>
      <c r="W627" s="78">
        <f t="shared" ref="W627:AF627" si="232">W626/$AF626</f>
        <v>9.5674628742629109E-2</v>
      </c>
      <c r="X627" s="78">
        <f t="shared" si="232"/>
        <v>1.5558460393421104E-2</v>
      </c>
      <c r="Y627" s="78">
        <f t="shared" si="232"/>
        <v>1.6230405305469615E-2</v>
      </c>
      <c r="Z627" s="78">
        <f t="shared" si="232"/>
        <v>1.7645772538448484E-2</v>
      </c>
      <c r="AA627" s="78">
        <f t="shared" si="232"/>
        <v>5.487056738661766E-3</v>
      </c>
      <c r="AB627" s="78">
        <f t="shared" si="232"/>
        <v>1.3390089292415315E-2</v>
      </c>
      <c r="AC627" s="78">
        <f t="shared" si="232"/>
        <v>1.0100739104790063E-2</v>
      </c>
      <c r="AD627" s="244">
        <f t="shared" si="232"/>
        <v>1.9428903609443205E-2</v>
      </c>
      <c r="AE627" s="244">
        <f t="shared" si="232"/>
        <v>0.30879355585640983</v>
      </c>
      <c r="AF627" s="245">
        <f t="shared" si="232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4.6240576655370319E-2</v>
      </c>
      <c r="C631" s="144">
        <v>0</v>
      </c>
      <c r="D631" s="144">
        <v>6.9431161614598835E-2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0.11567173826996915</v>
      </c>
      <c r="J631" s="141"/>
      <c r="K631" s="195" t="s">
        <v>7</v>
      </c>
      <c r="L631" s="144">
        <v>4.6240576655370319E-2</v>
      </c>
      <c r="M631" s="144">
        <v>0</v>
      </c>
      <c r="N631" s="144">
        <v>6.9431161614598835E-2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0.11567173826996915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3.6717400050044526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233">SUM(B632:H632)</f>
        <v>3.6717400050044526</v>
      </c>
      <c r="J632" s="141"/>
      <c r="K632" s="155" t="s">
        <v>8</v>
      </c>
      <c r="L632" s="156">
        <v>3.6717400050044526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234">SUM(L632:R632)</f>
        <v>3.6717400050044526</v>
      </c>
    </row>
    <row r="633" spans="1:85" ht="15">
      <c r="A633" s="159" t="s">
        <v>9</v>
      </c>
      <c r="B633" s="148">
        <v>0.83617850962480744</v>
      </c>
      <c r="C633" s="148">
        <v>0</v>
      </c>
      <c r="D633" s="148">
        <v>2.6786522330526034E-3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233"/>
        <v>0.83885716185786008</v>
      </c>
      <c r="J633" s="141"/>
      <c r="K633" s="161" t="s">
        <v>9</v>
      </c>
      <c r="L633" s="148">
        <v>0.83617850962480744</v>
      </c>
      <c r="M633" s="148">
        <v>0</v>
      </c>
      <c r="N633" s="148">
        <v>2.6786522330526034E-3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234"/>
        <v>0.83885716185786008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233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234"/>
        <v>0</v>
      </c>
    </row>
    <row r="635" spans="1:85" ht="15">
      <c r="A635" s="159" t="s">
        <v>13</v>
      </c>
      <c r="B635" s="148">
        <v>62.157740144915913</v>
      </c>
      <c r="C635" s="148">
        <v>0.26864964881514081</v>
      </c>
      <c r="D635" s="148">
        <v>5.008653907230336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233"/>
        <v>67.435043700961387</v>
      </c>
      <c r="J635" s="141"/>
      <c r="K635" s="161" t="s">
        <v>13</v>
      </c>
      <c r="L635" s="148">
        <v>62.157740144915913</v>
      </c>
      <c r="M635" s="148">
        <v>0.26864964881514081</v>
      </c>
      <c r="N635" s="148">
        <v>5.008653907230336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234"/>
        <v>67.435043700961387</v>
      </c>
    </row>
    <row r="636" spans="1:85" ht="15">
      <c r="A636" s="151" t="s">
        <v>12</v>
      </c>
      <c r="B636" s="152">
        <v>8.0314080753114112</v>
      </c>
      <c r="C636" s="152">
        <v>0.18125126241459824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233"/>
        <v>8.2126593377260093</v>
      </c>
      <c r="J636" s="141"/>
      <c r="K636" s="155" t="s">
        <v>12</v>
      </c>
      <c r="L636" s="156">
        <v>8.0314080753114112</v>
      </c>
      <c r="M636" s="156">
        <v>0.18125126241459824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234"/>
        <v>8.2126593377260093</v>
      </c>
    </row>
    <row r="637" spans="1:85" ht="15">
      <c r="A637" s="159" t="s">
        <v>54</v>
      </c>
      <c r="B637" s="148">
        <v>0</v>
      </c>
      <c r="C637" s="148">
        <v>0.70879927667326104</v>
      </c>
      <c r="D637" s="148">
        <v>0</v>
      </c>
      <c r="E637" s="148">
        <v>34.402041213010335</v>
      </c>
      <c r="F637" s="148">
        <v>1358.6322331340637</v>
      </c>
      <c r="G637" s="148">
        <v>0</v>
      </c>
      <c r="H637" s="160">
        <v>0</v>
      </c>
      <c r="I637" s="146">
        <f t="shared" si="233"/>
        <v>1393.7430736237473</v>
      </c>
      <c r="J637" s="141"/>
      <c r="K637" s="161" t="s">
        <v>54</v>
      </c>
      <c r="L637" s="148">
        <v>0</v>
      </c>
      <c r="M637" s="148">
        <v>0.70879927667326104</v>
      </c>
      <c r="N637" s="148">
        <v>0</v>
      </c>
      <c r="O637" s="148">
        <v>34.402041213010335</v>
      </c>
      <c r="P637" s="148">
        <v>1358.6322331340637</v>
      </c>
      <c r="Q637" s="148">
        <v>0</v>
      </c>
      <c r="R637" s="149">
        <v>0</v>
      </c>
      <c r="S637" s="150">
        <f t="shared" si="234"/>
        <v>1393.7430736237473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38.805770933394541</v>
      </c>
      <c r="F638" s="152">
        <v>0</v>
      </c>
      <c r="G638" s="152">
        <v>0</v>
      </c>
      <c r="H638" s="153">
        <v>0</v>
      </c>
      <c r="I638" s="154">
        <f t="shared" si="233"/>
        <v>38.805770933394541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38.805770933394541</v>
      </c>
      <c r="P638" s="156">
        <v>0</v>
      </c>
      <c r="Q638" s="156">
        <v>0</v>
      </c>
      <c r="R638" s="157">
        <v>0</v>
      </c>
      <c r="S638" s="158">
        <f t="shared" si="234"/>
        <v>38.805770933394541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233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234"/>
        <v>0</v>
      </c>
    </row>
    <row r="640" spans="1:85" ht="15">
      <c r="A640" s="151" t="s">
        <v>14</v>
      </c>
      <c r="B640" s="152">
        <v>20.943347195365575</v>
      </c>
      <c r="C640" s="152">
        <v>0</v>
      </c>
      <c r="D640" s="152">
        <v>0.10139159845934904</v>
      </c>
      <c r="E640" s="152">
        <v>0.61693880058167061</v>
      </c>
      <c r="F640" s="152">
        <v>0</v>
      </c>
      <c r="G640" s="152">
        <v>0</v>
      </c>
      <c r="H640" s="153">
        <v>0</v>
      </c>
      <c r="I640" s="154">
        <f t="shared" si="233"/>
        <v>21.661677594406594</v>
      </c>
      <c r="J640" s="141"/>
      <c r="K640" s="155" t="s">
        <v>14</v>
      </c>
      <c r="L640" s="156">
        <v>20.943347195365575</v>
      </c>
      <c r="M640" s="156">
        <v>0</v>
      </c>
      <c r="N640" s="156">
        <v>0.10139159845934904</v>
      </c>
      <c r="O640" s="156">
        <v>0.61693880058167061</v>
      </c>
      <c r="P640" s="156">
        <v>0</v>
      </c>
      <c r="Q640" s="156">
        <v>0</v>
      </c>
      <c r="R640" s="157">
        <v>0</v>
      </c>
      <c r="S640" s="158">
        <f t="shared" si="234"/>
        <v>21.661677594406594</v>
      </c>
    </row>
    <row r="641" spans="1:70" ht="15">
      <c r="A641" s="159" t="s">
        <v>136</v>
      </c>
      <c r="B641" s="148">
        <v>25.521391685702152</v>
      </c>
      <c r="C641" s="148">
        <v>0</v>
      </c>
      <c r="D641" s="148">
        <v>6.5961654087520714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233"/>
        <v>32.117557094454227</v>
      </c>
      <c r="J641" s="141"/>
      <c r="K641" s="161" t="s">
        <v>136</v>
      </c>
      <c r="L641" s="148">
        <v>25.521391685702152</v>
      </c>
      <c r="M641" s="148">
        <v>0</v>
      </c>
      <c r="N641" s="148">
        <v>6.5961654087520714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234"/>
        <v>32.117557094454227</v>
      </c>
    </row>
    <row r="642" spans="1:70" ht="15">
      <c r="A642" s="151" t="s">
        <v>21</v>
      </c>
      <c r="B642" s="152">
        <v>250.89198825726959</v>
      </c>
      <c r="C642" s="152">
        <v>0.32598984820392624</v>
      </c>
      <c r="D642" s="152">
        <v>5.1895254580532884</v>
      </c>
      <c r="E642" s="152">
        <v>416.90392357246856</v>
      </c>
      <c r="F642" s="152">
        <v>0</v>
      </c>
      <c r="G642" s="152">
        <v>140.58844676507672</v>
      </c>
      <c r="H642" s="153">
        <v>1.9724546676130732</v>
      </c>
      <c r="I642" s="154">
        <f t="shared" si="233"/>
        <v>815.87232856868513</v>
      </c>
      <c r="J642" s="141"/>
      <c r="K642" s="155" t="s">
        <v>21</v>
      </c>
      <c r="L642" s="156">
        <v>250.89198825726959</v>
      </c>
      <c r="M642" s="156">
        <v>0.32598984820392624</v>
      </c>
      <c r="N642" s="156">
        <v>5.1895254580532884</v>
      </c>
      <c r="O642" s="156">
        <v>416.90392357246856</v>
      </c>
      <c r="P642" s="156">
        <v>0</v>
      </c>
      <c r="Q642" s="156">
        <v>140.58844676507672</v>
      </c>
      <c r="R642" s="157">
        <v>1.9724546676130732</v>
      </c>
      <c r="S642" s="158">
        <f t="shared" si="234"/>
        <v>815.87232856868513</v>
      </c>
    </row>
    <row r="643" spans="1:70" ht="15">
      <c r="A643" s="159" t="s">
        <v>20</v>
      </c>
      <c r="B643" s="148">
        <v>61.915878423106157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233"/>
        <v>61.915878423106157</v>
      </c>
      <c r="J643" s="141"/>
      <c r="K643" s="161" t="s">
        <v>20</v>
      </c>
      <c r="L643" s="148">
        <v>61.915878423106157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234"/>
        <v>61.915878423106157</v>
      </c>
    </row>
    <row r="644" spans="1:70" ht="15">
      <c r="A644" s="151" t="s">
        <v>56</v>
      </c>
      <c r="B644" s="152">
        <v>517.64565727298327</v>
      </c>
      <c r="C644" s="152">
        <v>23.447591399954032</v>
      </c>
      <c r="D644" s="152">
        <v>294.75136975933526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233"/>
        <v>835.84461843227257</v>
      </c>
      <c r="J644" s="141"/>
      <c r="K644" s="155" t="s">
        <v>56</v>
      </c>
      <c r="L644" s="156">
        <v>517.64565727298327</v>
      </c>
      <c r="M644" s="156">
        <v>23.447591399954032</v>
      </c>
      <c r="N644" s="156">
        <v>294.75136975933526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234"/>
        <v>835.84461843227257</v>
      </c>
    </row>
    <row r="645" spans="1:70" ht="15">
      <c r="A645" s="159" t="s">
        <v>18</v>
      </c>
      <c r="B645" s="148">
        <v>568.93815224934428</v>
      </c>
      <c r="C645" s="148">
        <v>0</v>
      </c>
      <c r="D645" s="148">
        <v>0</v>
      </c>
      <c r="E645" s="148">
        <v>2.2249578455523453</v>
      </c>
      <c r="F645" s="148">
        <v>92.308021959021104</v>
      </c>
      <c r="G645" s="148">
        <v>0</v>
      </c>
      <c r="H645" s="160">
        <v>0</v>
      </c>
      <c r="I645" s="146">
        <f t="shared" si="233"/>
        <v>663.4711320539177</v>
      </c>
      <c r="J645" s="141"/>
      <c r="K645" s="161" t="s">
        <v>18</v>
      </c>
      <c r="L645" s="148">
        <v>568.93815224934428</v>
      </c>
      <c r="M645" s="148">
        <v>0</v>
      </c>
      <c r="N645" s="148">
        <v>0</v>
      </c>
      <c r="O645" s="148">
        <v>2.2249578455523453</v>
      </c>
      <c r="P645" s="148">
        <v>92.308021959021104</v>
      </c>
      <c r="Q645" s="148">
        <v>0</v>
      </c>
      <c r="R645" s="149">
        <v>0</v>
      </c>
      <c r="S645" s="150">
        <f t="shared" si="234"/>
        <v>663.4711320539177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233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234"/>
        <v>0</v>
      </c>
    </row>
    <row r="647" spans="1:70" ht="15">
      <c r="A647" s="162" t="s">
        <v>60</v>
      </c>
      <c r="B647" s="148">
        <v>19.543079073510146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233"/>
        <v>19.543079073510146</v>
      </c>
      <c r="J647" s="141"/>
      <c r="K647" s="163" t="s">
        <v>60</v>
      </c>
      <c r="L647" s="148">
        <v>19.543079073510146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234"/>
        <v>19.543079073510146</v>
      </c>
    </row>
    <row r="648" spans="1:70">
      <c r="A648" s="164" t="s">
        <v>19</v>
      </c>
      <c r="B648" s="165">
        <v>19.543079073510146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233"/>
        <v>19.543079073510146</v>
      </c>
      <c r="J648" s="141"/>
      <c r="K648" s="168" t="s">
        <v>19</v>
      </c>
      <c r="L648" s="169">
        <v>19.543079073510146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234"/>
        <v>19.543079073510146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233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234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233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234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233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234"/>
        <v>0</v>
      </c>
    </row>
    <row r="652" spans="1:70" ht="15">
      <c r="A652" s="186" t="s">
        <v>22</v>
      </c>
      <c r="B652" s="187">
        <f>SUM(B631:B647)</f>
        <v>1540.1428014687931</v>
      </c>
      <c r="C652" s="187">
        <f t="shared" ref="C652:I652" si="235">SUM(C631:C647)</f>
        <v>24.932281436060958</v>
      </c>
      <c r="D652" s="187">
        <f t="shared" si="235"/>
        <v>311.71921594567795</v>
      </c>
      <c r="E652" s="187">
        <f t="shared" si="235"/>
        <v>492.95363236500748</v>
      </c>
      <c r="F652" s="187">
        <f t="shared" si="235"/>
        <v>1450.9402550930847</v>
      </c>
      <c r="G652" s="187">
        <f t="shared" si="235"/>
        <v>140.58844676507672</v>
      </c>
      <c r="H652" s="189">
        <f t="shared" si="235"/>
        <v>1.9724546676130732</v>
      </c>
      <c r="I652" s="146">
        <f t="shared" si="235"/>
        <v>3963.2490877413143</v>
      </c>
      <c r="J652" s="141"/>
      <c r="K652" s="188" t="s">
        <v>22</v>
      </c>
      <c r="L652" s="187">
        <f>SUM(L631:L647)</f>
        <v>1540.1428014687931</v>
      </c>
      <c r="M652" s="187">
        <f t="shared" ref="M652:S652" si="236">SUM(M631:M647)</f>
        <v>24.932281436060958</v>
      </c>
      <c r="N652" s="187">
        <f t="shared" si="236"/>
        <v>311.71921594567795</v>
      </c>
      <c r="O652" s="187">
        <f t="shared" si="236"/>
        <v>492.95363236500748</v>
      </c>
      <c r="P652" s="187">
        <f t="shared" si="236"/>
        <v>1450.9402550930847</v>
      </c>
      <c r="Q652" s="187">
        <f t="shared" si="236"/>
        <v>140.58844676507672</v>
      </c>
      <c r="R652" s="189">
        <f t="shared" si="236"/>
        <v>1.9724546676130732</v>
      </c>
      <c r="S652" s="190">
        <f t="shared" si="236"/>
        <v>3963.2490877413143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0.3886061076081726</v>
      </c>
      <c r="C653" s="125">
        <f t="shared" ref="C653:H653" si="237">IF($I652=0,"-",C652/$I652)</f>
        <v>6.2908691540934803E-3</v>
      </c>
      <c r="D653" s="125">
        <f t="shared" si="237"/>
        <v>7.8652441228045322E-2</v>
      </c>
      <c r="E653" s="125">
        <f t="shared" si="237"/>
        <v>0.12438118862873328</v>
      </c>
      <c r="F653" s="125">
        <f t="shared" si="237"/>
        <v>0.36609867887965292</v>
      </c>
      <c r="G653" s="125">
        <f t="shared" si="237"/>
        <v>3.5473028228260858E-2</v>
      </c>
      <c r="H653" s="126">
        <f t="shared" si="237"/>
        <v>4.9768627304149339E-4</v>
      </c>
      <c r="I653" s="127">
        <f>SUM(B653:H653)</f>
        <v>0.99999999999999989</v>
      </c>
      <c r="K653" s="49" t="s">
        <v>108</v>
      </c>
      <c r="L653" s="102">
        <f t="shared" ref="L653:R653" si="238">IF($S652=0,"-",L652/$S652)</f>
        <v>0.3886061076081726</v>
      </c>
      <c r="M653" s="102">
        <f t="shared" si="238"/>
        <v>6.2908691540934803E-3</v>
      </c>
      <c r="N653" s="102">
        <f t="shared" si="238"/>
        <v>7.8652441228045322E-2</v>
      </c>
      <c r="O653" s="102">
        <f t="shared" si="238"/>
        <v>0.12438118862873328</v>
      </c>
      <c r="P653" s="102">
        <f t="shared" si="238"/>
        <v>0.36609867887965292</v>
      </c>
      <c r="Q653" s="102">
        <f t="shared" si="238"/>
        <v>3.5473028228260858E-2</v>
      </c>
      <c r="R653" s="103">
        <f t="shared" si="238"/>
        <v>4.9768627304149339E-4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133</v>
      </c>
      <c r="B1" s="350"/>
      <c r="C1" s="350"/>
      <c r="D1" s="350"/>
      <c r="E1" s="350"/>
      <c r="F1" s="350"/>
      <c r="G1" s="350"/>
      <c r="H1" s="350"/>
      <c r="I1" s="351"/>
      <c r="K1" s="358" t="s">
        <v>134</v>
      </c>
      <c r="L1" s="359"/>
      <c r="M1" s="359"/>
      <c r="N1" s="359"/>
      <c r="O1" s="359"/>
      <c r="P1" s="359"/>
      <c r="Q1" s="359"/>
      <c r="R1" s="359"/>
      <c r="S1" s="360"/>
      <c r="U1" s="367" t="s">
        <v>135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113.07197041805264</v>
      </c>
      <c r="C7" s="105">
        <f t="shared" ref="C7:E7" si="0">C33+C85</f>
        <v>1950.1333018547407</v>
      </c>
      <c r="D7" s="105">
        <f t="shared" si="0"/>
        <v>4.3152522332879215</v>
      </c>
      <c r="E7" s="105">
        <f t="shared" si="0"/>
        <v>0</v>
      </c>
      <c r="F7" s="144">
        <f>F59+F85</f>
        <v>0.29414029167145006</v>
      </c>
      <c r="G7" s="105">
        <f t="shared" ref="G7:H7" si="1">G33+G85</f>
        <v>0</v>
      </c>
      <c r="H7" s="105">
        <f t="shared" si="1"/>
        <v>0</v>
      </c>
      <c r="I7" s="146">
        <f>SUM(B7:H7)</f>
        <v>2067.8146647977528</v>
      </c>
      <c r="J7" s="141"/>
      <c r="K7" s="147" t="s">
        <v>7</v>
      </c>
      <c r="L7" s="105">
        <f>L33+L85</f>
        <v>113.07197041805264</v>
      </c>
      <c r="M7" s="105">
        <f t="shared" ref="M7:O7" si="2">M33+M85</f>
        <v>1950.1333018547407</v>
      </c>
      <c r="N7" s="105">
        <f t="shared" si="2"/>
        <v>4.3152522332879215</v>
      </c>
      <c r="O7" s="105">
        <f t="shared" si="2"/>
        <v>0</v>
      </c>
      <c r="P7" s="84">
        <f>P59+P85+P33</f>
        <v>0.29414029167145006</v>
      </c>
      <c r="Q7" s="105">
        <f t="shared" ref="Q7:R7" si="3">Q33+Q85</f>
        <v>0</v>
      </c>
      <c r="R7" s="105">
        <f t="shared" si="3"/>
        <v>0</v>
      </c>
      <c r="S7" s="150">
        <f>SUM(L7:R7)</f>
        <v>2067.8146647977528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7" si="4">B34+B86</f>
        <v>39.11373783473325</v>
      </c>
      <c r="C8" s="112">
        <f t="shared" si="4"/>
        <v>0</v>
      </c>
      <c r="D8" s="112">
        <f t="shared" si="4"/>
        <v>165.6189721637943</v>
      </c>
      <c r="E8" s="112">
        <f t="shared" si="4"/>
        <v>0</v>
      </c>
      <c r="F8" s="15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54">
        <f t="shared" ref="I8:I27" si="7">SUM(B8:H8)</f>
        <v>204.73270999852755</v>
      </c>
      <c r="J8" s="141"/>
      <c r="K8" s="155" t="s">
        <v>8</v>
      </c>
      <c r="L8" s="87">
        <f t="shared" ref="L8:O27" si="8">L34+L86</f>
        <v>39.11373783473325</v>
      </c>
      <c r="M8" s="87">
        <f t="shared" si="8"/>
        <v>0</v>
      </c>
      <c r="N8" s="87">
        <f t="shared" si="8"/>
        <v>165.6189721637943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158">
        <f t="shared" ref="S8:S27" si="11">SUM(L8:R8)</f>
        <v>204.73270999852755</v>
      </c>
      <c r="T8" s="141" t="str">
        <f t="shared" ref="T8:T24" si="12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174.34978977364321</v>
      </c>
      <c r="C9" s="84">
        <f t="shared" si="4"/>
        <v>0</v>
      </c>
      <c r="D9" s="84">
        <f t="shared" si="4"/>
        <v>2669.7181430578162</v>
      </c>
      <c r="E9" s="84">
        <f t="shared" si="4"/>
        <v>0</v>
      </c>
      <c r="F9" s="148">
        <f t="shared" si="5"/>
        <v>0</v>
      </c>
      <c r="G9" s="84">
        <f t="shared" ref="G9:H9" si="13">G35+G87</f>
        <v>0</v>
      </c>
      <c r="H9" s="84">
        <f t="shared" si="13"/>
        <v>0</v>
      </c>
      <c r="I9" s="146">
        <f t="shared" si="7"/>
        <v>2844.0679328314595</v>
      </c>
      <c r="J9" s="141"/>
      <c r="K9" s="147" t="s">
        <v>9</v>
      </c>
      <c r="L9" s="84">
        <f t="shared" si="8"/>
        <v>174.34978977364321</v>
      </c>
      <c r="M9" s="84">
        <f t="shared" si="8"/>
        <v>0</v>
      </c>
      <c r="N9" s="84">
        <f t="shared" si="8"/>
        <v>2669.7181430578162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150">
        <f t="shared" si="11"/>
        <v>2844.0679328314595</v>
      </c>
      <c r="T9" s="141" t="str">
        <f t="shared" si="12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239.95786864598</v>
      </c>
      <c r="E10" s="112">
        <f t="shared" si="4"/>
        <v>0</v>
      </c>
      <c r="F10" s="15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54">
        <f t="shared" si="7"/>
        <v>239.95786864598</v>
      </c>
      <c r="J10" s="141"/>
      <c r="K10" s="155" t="s">
        <v>52</v>
      </c>
      <c r="L10" s="87">
        <f t="shared" si="8"/>
        <v>0</v>
      </c>
      <c r="M10" s="87">
        <f t="shared" si="8"/>
        <v>0</v>
      </c>
      <c r="N10" s="87">
        <f t="shared" si="8"/>
        <v>239.95786864598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158">
        <f t="shared" si="11"/>
        <v>239.95786864598</v>
      </c>
      <c r="T10" s="141" t="str">
        <f t="shared" si="12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961.77813573279252</v>
      </c>
      <c r="C11" s="84">
        <f t="shared" si="4"/>
        <v>448.27389526062296</v>
      </c>
      <c r="D11" s="84">
        <f t="shared" si="4"/>
        <v>324.33681704640549</v>
      </c>
      <c r="E11" s="84">
        <f t="shared" si="4"/>
        <v>89.866776884342102</v>
      </c>
      <c r="F11" s="148">
        <f t="shared" si="5"/>
        <v>0</v>
      </c>
      <c r="G11" s="84">
        <f t="shared" ref="G11:H11" si="17">G37+G89</f>
        <v>0</v>
      </c>
      <c r="H11" s="84">
        <f t="shared" si="17"/>
        <v>0</v>
      </c>
      <c r="I11" s="146">
        <f t="shared" si="7"/>
        <v>1824.2556249241629</v>
      </c>
      <c r="J11" s="141"/>
      <c r="K11" s="147" t="s">
        <v>13</v>
      </c>
      <c r="L11" s="84">
        <f t="shared" si="8"/>
        <v>961.77813573279252</v>
      </c>
      <c r="M11" s="84">
        <f t="shared" si="8"/>
        <v>448.27389526062296</v>
      </c>
      <c r="N11" s="84">
        <f t="shared" si="8"/>
        <v>324.33681704640549</v>
      </c>
      <c r="O11" s="84">
        <f t="shared" si="8"/>
        <v>89.866776884342102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150">
        <f t="shared" si="11"/>
        <v>1824.2556249241629</v>
      </c>
      <c r="T11" s="141" t="str">
        <f t="shared" si="12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8456.3378963681898</v>
      </c>
      <c r="C12" s="112">
        <f t="shared" si="4"/>
        <v>94.530277839019064</v>
      </c>
      <c r="D12" s="112">
        <f t="shared" si="4"/>
        <v>1021.9935001798153</v>
      </c>
      <c r="E12" s="112">
        <f t="shared" si="4"/>
        <v>23.021808775951712</v>
      </c>
      <c r="F12" s="15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54">
        <f t="shared" si="7"/>
        <v>9595.8834831629756</v>
      </c>
      <c r="J12" s="141"/>
      <c r="K12" s="155" t="s">
        <v>12</v>
      </c>
      <c r="L12" s="87">
        <f t="shared" si="8"/>
        <v>8456.3378963681898</v>
      </c>
      <c r="M12" s="87">
        <f t="shared" si="8"/>
        <v>94.530277839019064</v>
      </c>
      <c r="N12" s="87">
        <f t="shared" si="8"/>
        <v>1021.9935001798153</v>
      </c>
      <c r="O12" s="87">
        <f t="shared" si="8"/>
        <v>23.021808775951712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158">
        <f t="shared" si="11"/>
        <v>9595.8834831629756</v>
      </c>
      <c r="T12" s="141" t="str">
        <f t="shared" si="12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0.70611327394550716</v>
      </c>
      <c r="D13" s="84">
        <f t="shared" si="4"/>
        <v>9.779085973464044E-2</v>
      </c>
      <c r="E13" s="84">
        <f t="shared" si="4"/>
        <v>1790.4011043074443</v>
      </c>
      <c r="F13" s="148">
        <f t="shared" si="5"/>
        <v>34292.83250428344</v>
      </c>
      <c r="G13" s="84">
        <f t="shared" ref="G13:H13" si="21">G39+G91</f>
        <v>0</v>
      </c>
      <c r="H13" s="84">
        <f t="shared" si="21"/>
        <v>0</v>
      </c>
      <c r="I13" s="146">
        <f t="shared" si="7"/>
        <v>36084.037512724564</v>
      </c>
      <c r="J13" s="141"/>
      <c r="K13" s="161" t="s">
        <v>54</v>
      </c>
      <c r="L13" s="84">
        <f t="shared" si="8"/>
        <v>0</v>
      </c>
      <c r="M13" s="84">
        <f t="shared" si="8"/>
        <v>0.70611327394550716</v>
      </c>
      <c r="N13" s="84">
        <f t="shared" si="8"/>
        <v>9.779085973464044E-2</v>
      </c>
      <c r="O13" s="84">
        <f t="shared" si="8"/>
        <v>1790.4011043074443</v>
      </c>
      <c r="P13" s="84">
        <f t="shared" si="9"/>
        <v>34292.832504283433</v>
      </c>
      <c r="Q13" s="84">
        <f t="shared" ref="Q13:R13" si="22">Q39+Q91</f>
        <v>0</v>
      </c>
      <c r="R13" s="84">
        <f t="shared" si="22"/>
        <v>0</v>
      </c>
      <c r="S13" s="150">
        <f t="shared" si="11"/>
        <v>36084.037512724557</v>
      </c>
      <c r="T13" s="141" t="str">
        <f t="shared" si="12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0.14370408496070186</v>
      </c>
      <c r="E14" s="112">
        <f t="shared" si="4"/>
        <v>70.797076643063448</v>
      </c>
      <c r="F14" s="152">
        <f t="shared" si="5"/>
        <v>10115.822688466404</v>
      </c>
      <c r="G14" s="112">
        <f t="shared" ref="G14:H14" si="23">G40+G92</f>
        <v>0</v>
      </c>
      <c r="H14" s="112">
        <f t="shared" si="23"/>
        <v>0</v>
      </c>
      <c r="I14" s="154">
        <f t="shared" si="7"/>
        <v>10186.763469194428</v>
      </c>
      <c r="J14" s="141"/>
      <c r="K14" s="155" t="s">
        <v>11</v>
      </c>
      <c r="L14" s="87">
        <f t="shared" si="8"/>
        <v>0</v>
      </c>
      <c r="M14" s="87">
        <f t="shared" si="8"/>
        <v>0</v>
      </c>
      <c r="N14" s="87">
        <f t="shared" si="8"/>
        <v>0.14370408496070186</v>
      </c>
      <c r="O14" s="87">
        <f t="shared" si="8"/>
        <v>70.797076643063448</v>
      </c>
      <c r="P14" s="87">
        <f t="shared" si="9"/>
        <v>10115.822688466404</v>
      </c>
      <c r="Q14" s="87">
        <f t="shared" ref="Q14:R14" si="24">Q40+Q92</f>
        <v>0</v>
      </c>
      <c r="R14" s="87">
        <f t="shared" si="24"/>
        <v>0</v>
      </c>
      <c r="S14" s="158">
        <f t="shared" si="11"/>
        <v>10186.763469194428</v>
      </c>
      <c r="T14" s="141" t="str">
        <f t="shared" si="12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1.1110189420012746</v>
      </c>
      <c r="C15" s="84">
        <f t="shared" si="4"/>
        <v>0</v>
      </c>
      <c r="D15" s="84">
        <f t="shared" si="4"/>
        <v>0.13778063479308955</v>
      </c>
      <c r="E15" s="84">
        <f t="shared" si="4"/>
        <v>5.7052932102941581E-3</v>
      </c>
      <c r="F15" s="148">
        <f t="shared" si="5"/>
        <v>1499.8818956521297</v>
      </c>
      <c r="G15" s="84">
        <f t="shared" ref="G15:H15" si="25">G41+G93</f>
        <v>0</v>
      </c>
      <c r="H15" s="84">
        <f t="shared" si="25"/>
        <v>0</v>
      </c>
      <c r="I15" s="146">
        <f t="shared" si="7"/>
        <v>1501.1364005221344</v>
      </c>
      <c r="J15" s="141"/>
      <c r="K15" s="161" t="s">
        <v>55</v>
      </c>
      <c r="L15" s="84">
        <f t="shared" si="8"/>
        <v>1.1110189420012746</v>
      </c>
      <c r="M15" s="84">
        <f t="shared" si="8"/>
        <v>0</v>
      </c>
      <c r="N15" s="84">
        <f t="shared" si="8"/>
        <v>0.13778063479308955</v>
      </c>
      <c r="O15" s="84">
        <f t="shared" si="8"/>
        <v>5.7052932102941581E-3</v>
      </c>
      <c r="P15" s="84">
        <f t="shared" si="9"/>
        <v>1499.8818956521297</v>
      </c>
      <c r="Q15" s="84">
        <f t="shared" ref="Q15:R15" si="26">Q41+Q93</f>
        <v>0</v>
      </c>
      <c r="R15" s="84">
        <f t="shared" si="26"/>
        <v>0</v>
      </c>
      <c r="S15" s="150">
        <f t="shared" si="11"/>
        <v>1501.1364005221344</v>
      </c>
      <c r="T15" s="141" t="str">
        <f t="shared" si="12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208.10362339054504</v>
      </c>
      <c r="C16" s="112">
        <f t="shared" si="4"/>
        <v>1.4295775228900278</v>
      </c>
      <c r="D16" s="112">
        <f t="shared" si="4"/>
        <v>139.6569506211294</v>
      </c>
      <c r="E16" s="112">
        <f t="shared" si="4"/>
        <v>36.490564000748968</v>
      </c>
      <c r="F16" s="152">
        <f t="shared" si="5"/>
        <v>18.530851019880981</v>
      </c>
      <c r="G16" s="112">
        <f t="shared" ref="G16:H16" si="27">G42+G94</f>
        <v>0</v>
      </c>
      <c r="H16" s="112">
        <f t="shared" si="27"/>
        <v>0</v>
      </c>
      <c r="I16" s="154">
        <f t="shared" si="7"/>
        <v>404.21156655519439</v>
      </c>
      <c r="J16" s="141"/>
      <c r="K16" s="155" t="s">
        <v>14</v>
      </c>
      <c r="L16" s="87">
        <f t="shared" si="8"/>
        <v>208.10362339054504</v>
      </c>
      <c r="M16" s="87">
        <f t="shared" si="8"/>
        <v>1.4295775228900278</v>
      </c>
      <c r="N16" s="87">
        <f t="shared" si="8"/>
        <v>139.6569506211294</v>
      </c>
      <c r="O16" s="87">
        <f t="shared" si="8"/>
        <v>36.490564000748968</v>
      </c>
      <c r="P16" s="87">
        <f t="shared" si="9"/>
        <v>18.530851019880981</v>
      </c>
      <c r="Q16" s="87">
        <f t="shared" ref="Q16:R16" si="28">Q42+Q94</f>
        <v>0</v>
      </c>
      <c r="R16" s="87">
        <f t="shared" si="28"/>
        <v>0</v>
      </c>
      <c r="S16" s="158">
        <f t="shared" si="11"/>
        <v>404.21156655519439</v>
      </c>
      <c r="T16" s="141" t="str">
        <f t="shared" si="12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9673.2232803941333</v>
      </c>
      <c r="C17" s="84">
        <f t="shared" si="4"/>
        <v>10433.371181562496</v>
      </c>
      <c r="D17" s="84">
        <f t="shared" si="4"/>
        <v>9534.6494596230568</v>
      </c>
      <c r="E17" s="84">
        <f t="shared" si="4"/>
        <v>1691.7847002022547</v>
      </c>
      <c r="F17" s="148">
        <f t="shared" si="5"/>
        <v>2874.5505663318054</v>
      </c>
      <c r="G17" s="84">
        <f t="shared" ref="G17:H17" si="29">G43+G95</f>
        <v>0</v>
      </c>
      <c r="H17" s="84">
        <f t="shared" si="29"/>
        <v>0</v>
      </c>
      <c r="I17" s="146">
        <f t="shared" si="7"/>
        <v>34207.579188113741</v>
      </c>
      <c r="J17" s="141"/>
      <c r="K17" s="161" t="s">
        <v>136</v>
      </c>
      <c r="L17" s="84">
        <f t="shared" si="8"/>
        <v>9673.2232803941333</v>
      </c>
      <c r="M17" s="84">
        <f t="shared" si="8"/>
        <v>10433.371181562496</v>
      </c>
      <c r="N17" s="84">
        <f t="shared" si="8"/>
        <v>9534.6494596230568</v>
      </c>
      <c r="O17" s="84">
        <f t="shared" si="8"/>
        <v>1691.7847002022547</v>
      </c>
      <c r="P17" s="84">
        <f t="shared" si="9"/>
        <v>2874.5505663318054</v>
      </c>
      <c r="Q17" s="84">
        <f t="shared" ref="Q17:R17" si="30">Q43+Q95</f>
        <v>0</v>
      </c>
      <c r="R17" s="84">
        <f t="shared" si="30"/>
        <v>0</v>
      </c>
      <c r="S17" s="150">
        <f t="shared" si="11"/>
        <v>34207.579188113741</v>
      </c>
      <c r="T17" s="141" t="str">
        <f t="shared" si="12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4246.0014139920331</v>
      </c>
      <c r="C18" s="112">
        <f t="shared" si="4"/>
        <v>137.77052513851933</v>
      </c>
      <c r="D18" s="112">
        <f t="shared" si="4"/>
        <v>7677.4882145231022</v>
      </c>
      <c r="E18" s="112">
        <f t="shared" si="4"/>
        <v>17057.785739668027</v>
      </c>
      <c r="F18" s="152">
        <f t="shared" si="5"/>
        <v>1394.8590485518334</v>
      </c>
      <c r="G18" s="112">
        <f t="shared" ref="G18:H18" si="31">G44+G96</f>
        <v>4710.9436582301569</v>
      </c>
      <c r="H18" s="112">
        <f t="shared" si="31"/>
        <v>75.439242068209609</v>
      </c>
      <c r="I18" s="154">
        <f t="shared" si="7"/>
        <v>35300.287842171878</v>
      </c>
      <c r="J18" s="141"/>
      <c r="K18" s="155" t="s">
        <v>21</v>
      </c>
      <c r="L18" s="87">
        <f t="shared" si="8"/>
        <v>4246.0014139920331</v>
      </c>
      <c r="M18" s="87">
        <f t="shared" si="8"/>
        <v>137.77052513851933</v>
      </c>
      <c r="N18" s="87">
        <f t="shared" si="8"/>
        <v>7677.4882145231022</v>
      </c>
      <c r="O18" s="87">
        <f t="shared" si="8"/>
        <v>17057.785739668027</v>
      </c>
      <c r="P18" s="87">
        <f t="shared" si="9"/>
        <v>1394.8590485518334</v>
      </c>
      <c r="Q18" s="87">
        <f t="shared" ref="Q18:R18" si="32">Q44+Q96</f>
        <v>4710.9436582301569</v>
      </c>
      <c r="R18" s="87">
        <f t="shared" si="32"/>
        <v>75.439242068209609</v>
      </c>
      <c r="S18" s="158">
        <f t="shared" si="11"/>
        <v>35300.287842171878</v>
      </c>
      <c r="T18" s="141" t="str">
        <f t="shared" si="12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8532.7975553285323</v>
      </c>
      <c r="C19" s="84">
        <f t="shared" si="4"/>
        <v>70.771668316012992</v>
      </c>
      <c r="D19" s="84">
        <f t="shared" si="4"/>
        <v>940.85464751227005</v>
      </c>
      <c r="E19" s="84">
        <f t="shared" si="4"/>
        <v>0</v>
      </c>
      <c r="F19" s="148">
        <f t="shared" si="5"/>
        <v>0</v>
      </c>
      <c r="G19" s="84">
        <f t="shared" ref="G19:H19" si="33">G45+G97</f>
        <v>0</v>
      </c>
      <c r="H19" s="84">
        <f t="shared" si="33"/>
        <v>0</v>
      </c>
      <c r="I19" s="146">
        <f t="shared" si="7"/>
        <v>9544.4238711568141</v>
      </c>
      <c r="J19" s="141"/>
      <c r="K19" s="161" t="s">
        <v>20</v>
      </c>
      <c r="L19" s="84">
        <f t="shared" si="8"/>
        <v>8532.7975553285323</v>
      </c>
      <c r="M19" s="84">
        <f t="shared" si="8"/>
        <v>70.771668316012992</v>
      </c>
      <c r="N19" s="84">
        <f t="shared" si="8"/>
        <v>940.85464751227005</v>
      </c>
      <c r="O19" s="84">
        <f t="shared" si="8"/>
        <v>0</v>
      </c>
      <c r="P19" s="84">
        <f t="shared" si="9"/>
        <v>0</v>
      </c>
      <c r="Q19" s="84">
        <f t="shared" ref="Q19:R19" si="34">Q45+Q97</f>
        <v>0</v>
      </c>
      <c r="R19" s="84">
        <f t="shared" si="34"/>
        <v>0</v>
      </c>
      <c r="S19" s="150">
        <f t="shared" si="11"/>
        <v>9544.4238711568141</v>
      </c>
      <c r="T19" s="141" t="str">
        <f t="shared" si="12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11770.498237607688</v>
      </c>
      <c r="C20" s="112">
        <f t="shared" si="4"/>
        <v>32.628928583276398</v>
      </c>
      <c r="D20" s="112">
        <f t="shared" si="4"/>
        <v>1651.8054427260718</v>
      </c>
      <c r="E20" s="112">
        <f t="shared" si="4"/>
        <v>0</v>
      </c>
      <c r="F20" s="152">
        <f t="shared" si="5"/>
        <v>1.8334916470588238E-2</v>
      </c>
      <c r="G20" s="112">
        <f t="shared" ref="G20:H20" si="35">G46+G98</f>
        <v>0</v>
      </c>
      <c r="H20" s="112">
        <f t="shared" si="35"/>
        <v>0</v>
      </c>
      <c r="I20" s="154">
        <f t="shared" si="7"/>
        <v>13454.950943833508</v>
      </c>
      <c r="J20" s="141"/>
      <c r="K20" s="155" t="s">
        <v>56</v>
      </c>
      <c r="L20" s="87">
        <f t="shared" si="8"/>
        <v>11770.498237607688</v>
      </c>
      <c r="M20" s="87">
        <f t="shared" si="8"/>
        <v>32.628928583276398</v>
      </c>
      <c r="N20" s="87">
        <f t="shared" si="8"/>
        <v>1651.8054427260718</v>
      </c>
      <c r="O20" s="87">
        <f t="shared" si="8"/>
        <v>0</v>
      </c>
      <c r="P20" s="87">
        <f t="shared" si="9"/>
        <v>1.8334916470588238E-2</v>
      </c>
      <c r="Q20" s="87">
        <f t="shared" ref="Q20:R20" si="36">Q46+Q98</f>
        <v>0</v>
      </c>
      <c r="R20" s="87">
        <f t="shared" si="36"/>
        <v>0</v>
      </c>
      <c r="S20" s="158">
        <f t="shared" si="11"/>
        <v>13454.950943833508</v>
      </c>
      <c r="T20" s="141" t="str">
        <f t="shared" si="12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4739.9599779820746</v>
      </c>
      <c r="C21" s="84">
        <f t="shared" si="4"/>
        <v>8664.1544129655285</v>
      </c>
      <c r="D21" s="84">
        <f t="shared" si="4"/>
        <v>1591.2978702173432</v>
      </c>
      <c r="E21" s="84">
        <f t="shared" si="4"/>
        <v>573.06539785941698</v>
      </c>
      <c r="F21" s="148">
        <f t="shared" si="5"/>
        <v>3222.6116796182068</v>
      </c>
      <c r="G21" s="84">
        <f t="shared" ref="G21:H21" si="37">G47+G99</f>
        <v>0</v>
      </c>
      <c r="H21" s="84">
        <f t="shared" si="37"/>
        <v>0</v>
      </c>
      <c r="I21" s="146">
        <f t="shared" si="7"/>
        <v>18791.089338642571</v>
      </c>
      <c r="J21" s="141"/>
      <c r="K21" s="161" t="s">
        <v>18</v>
      </c>
      <c r="L21" s="84">
        <f t="shared" si="8"/>
        <v>4739.9599779820746</v>
      </c>
      <c r="M21" s="84">
        <f t="shared" si="8"/>
        <v>8664.1544129655285</v>
      </c>
      <c r="N21" s="84">
        <f t="shared" si="8"/>
        <v>1591.2978702173432</v>
      </c>
      <c r="O21" s="84">
        <f t="shared" si="8"/>
        <v>573.06539785941698</v>
      </c>
      <c r="P21" s="84">
        <f t="shared" si="9"/>
        <v>3222.6116796182068</v>
      </c>
      <c r="Q21" s="84">
        <f t="shared" ref="Q21:R21" si="38">Q47+Q99</f>
        <v>0</v>
      </c>
      <c r="R21" s="84">
        <f t="shared" si="38"/>
        <v>0</v>
      </c>
      <c r="S21" s="150">
        <f t="shared" si="11"/>
        <v>18791.089338642571</v>
      </c>
      <c r="T21" s="141" t="str">
        <f t="shared" si="12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0.23471228882612089</v>
      </c>
      <c r="C22" s="112">
        <f t="shared" si="4"/>
        <v>12.816168962350936</v>
      </c>
      <c r="D22" s="112">
        <f t="shared" si="4"/>
        <v>806.45049721596035</v>
      </c>
      <c r="E22" s="112">
        <f t="shared" si="4"/>
        <v>0</v>
      </c>
      <c r="F22" s="15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54">
        <f t="shared" si="7"/>
        <v>819.50137846713744</v>
      </c>
      <c r="J22" s="141"/>
      <c r="K22" s="155" t="s">
        <v>17</v>
      </c>
      <c r="L22" s="87">
        <f t="shared" si="8"/>
        <v>0.23471228882612089</v>
      </c>
      <c r="M22" s="87">
        <f t="shared" si="8"/>
        <v>12.816168962350936</v>
      </c>
      <c r="N22" s="87">
        <f t="shared" si="8"/>
        <v>806.45049721596035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158">
        <f t="shared" si="11"/>
        <v>819.50137846713744</v>
      </c>
      <c r="T22" s="141" t="str">
        <f t="shared" si="12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1764.9179569839089</v>
      </c>
      <c r="C23" s="84">
        <f t="shared" si="4"/>
        <v>0.20512336271090001</v>
      </c>
      <c r="D23" s="84">
        <f t="shared" si="4"/>
        <v>895.40002876367021</v>
      </c>
      <c r="E23" s="84">
        <f t="shared" si="4"/>
        <v>0</v>
      </c>
      <c r="F23" s="148">
        <f t="shared" si="5"/>
        <v>0</v>
      </c>
      <c r="G23" s="84">
        <f t="shared" ref="G23:H23" si="41">G49+G101</f>
        <v>0</v>
      </c>
      <c r="H23" s="84">
        <f t="shared" si="41"/>
        <v>0</v>
      </c>
      <c r="I23" s="146">
        <f t="shared" si="7"/>
        <v>2660.5231091102901</v>
      </c>
      <c r="J23" s="141"/>
      <c r="K23" s="163" t="s">
        <v>60</v>
      </c>
      <c r="L23" s="84">
        <f t="shared" si="8"/>
        <v>1764.9179569839089</v>
      </c>
      <c r="M23" s="84">
        <f t="shared" si="8"/>
        <v>0.20512336271090001</v>
      </c>
      <c r="N23" s="84">
        <f t="shared" si="8"/>
        <v>895.40002876367021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150">
        <f t="shared" si="11"/>
        <v>2660.5231091102901</v>
      </c>
      <c r="T23" s="141" t="str">
        <f t="shared" si="12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si="4"/>
        <v>1764.9179569839089</v>
      </c>
      <c r="C24" s="116">
        <f t="shared" si="4"/>
        <v>0</v>
      </c>
      <c r="D24" s="116">
        <f t="shared" si="4"/>
        <v>805.81718748909452</v>
      </c>
      <c r="E24" s="116">
        <f t="shared" si="4"/>
        <v>0</v>
      </c>
      <c r="F24" s="165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67">
        <f t="shared" si="7"/>
        <v>2570.7351444730034</v>
      </c>
      <c r="J24" s="141"/>
      <c r="K24" s="168" t="s">
        <v>19</v>
      </c>
      <c r="L24" s="90">
        <f t="shared" si="8"/>
        <v>1764.9179569839089</v>
      </c>
      <c r="M24" s="90">
        <f t="shared" si="8"/>
        <v>0</v>
      </c>
      <c r="N24" s="90">
        <f t="shared" si="8"/>
        <v>805.81718748909452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171">
        <f t="shared" si="11"/>
        <v>2570.7351444730034</v>
      </c>
      <c r="T24" s="141" t="str">
        <f t="shared" si="12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4"/>
        <v>0</v>
      </c>
      <c r="C25" s="93">
        <f t="shared" si="4"/>
        <v>0.20512336271090001</v>
      </c>
      <c r="D25" s="93">
        <f t="shared" si="4"/>
        <v>89.582841274575728</v>
      </c>
      <c r="E25" s="93">
        <f t="shared" si="4"/>
        <v>0</v>
      </c>
      <c r="F25" s="173">
        <f t="shared" si="5"/>
        <v>0</v>
      </c>
      <c r="G25" s="93">
        <f t="shared" ref="G25:H25" si="45">G51+G103</f>
        <v>0</v>
      </c>
      <c r="H25" s="93">
        <f t="shared" si="45"/>
        <v>0</v>
      </c>
      <c r="I25" s="175">
        <f t="shared" si="7"/>
        <v>89.787964637286635</v>
      </c>
      <c r="J25" s="141"/>
      <c r="K25" s="176" t="s">
        <v>15</v>
      </c>
      <c r="L25" s="93">
        <f t="shared" si="8"/>
        <v>0</v>
      </c>
      <c r="M25" s="93">
        <f t="shared" si="8"/>
        <v>0.20512336271090001</v>
      </c>
      <c r="N25" s="93">
        <f t="shared" si="8"/>
        <v>89.582841274575728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178">
        <f t="shared" si="11"/>
        <v>89.787964637286635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65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67">
        <f t="shared" si="7"/>
        <v>0</v>
      </c>
      <c r="J26" s="141"/>
      <c r="K26" s="168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171">
        <f t="shared" si="11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180">
        <f t="shared" si="5"/>
        <v>0</v>
      </c>
      <c r="G27" s="96">
        <f t="shared" ref="G27:H27" si="49">G53+G105</f>
        <v>0</v>
      </c>
      <c r="H27" s="96">
        <f t="shared" si="49"/>
        <v>0</v>
      </c>
      <c r="I27" s="182">
        <f t="shared" si="7"/>
        <v>0</v>
      </c>
      <c r="J27" s="141"/>
      <c r="K27" s="183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185">
        <f t="shared" si="11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50681.499307037157</v>
      </c>
      <c r="C28" s="187">
        <f t="shared" ref="C28:I28" si="51">SUM(C7:C23)</f>
        <v>21846.791174642112</v>
      </c>
      <c r="D28" s="187">
        <f t="shared" si="51"/>
        <v>27663.922940109191</v>
      </c>
      <c r="E28" s="187">
        <f t="shared" si="51"/>
        <v>21333.218873634458</v>
      </c>
      <c r="F28" s="187">
        <f t="shared" si="51"/>
        <v>53419.401709131838</v>
      </c>
      <c r="G28" s="187">
        <f t="shared" si="51"/>
        <v>4710.9436582301569</v>
      </c>
      <c r="H28" s="187">
        <f t="shared" si="51"/>
        <v>75.439242068209609</v>
      </c>
      <c r="I28" s="187">
        <f t="shared" si="51"/>
        <v>179731.21690485312</v>
      </c>
      <c r="J28" s="141"/>
      <c r="K28" s="188" t="s">
        <v>22</v>
      </c>
      <c r="L28" s="187">
        <f>SUM(L7:L23)</f>
        <v>50681.499307037157</v>
      </c>
      <c r="M28" s="187">
        <f t="shared" ref="M28:S28" si="52">SUM(M7:M23)</f>
        <v>21846.791174642112</v>
      </c>
      <c r="N28" s="187">
        <f t="shared" si="52"/>
        <v>27663.922940109191</v>
      </c>
      <c r="O28" s="187">
        <f t="shared" si="52"/>
        <v>21333.218873634458</v>
      </c>
      <c r="P28" s="187">
        <f t="shared" si="52"/>
        <v>53419.401709131838</v>
      </c>
      <c r="Q28" s="187">
        <f t="shared" si="52"/>
        <v>4710.9436582301569</v>
      </c>
      <c r="R28" s="187">
        <f t="shared" si="52"/>
        <v>75.439242068209609</v>
      </c>
      <c r="S28" s="187">
        <f t="shared" si="52"/>
        <v>179731.21690485309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0.28198495609066704</v>
      </c>
      <c r="C29" s="123">
        <f t="shared" ref="C29:H29" si="53">IF($I28=0,"-",C28/$I28)</f>
        <v>0.12155256916892439</v>
      </c>
      <c r="D29" s="123">
        <f t="shared" si="53"/>
        <v>0.15391829764750348</v>
      </c>
      <c r="E29" s="123">
        <f t="shared" si="53"/>
        <v>0.11869512286743114</v>
      </c>
      <c r="F29" s="123">
        <f t="shared" si="53"/>
        <v>0.29721827197893635</v>
      </c>
      <c r="G29" s="123">
        <f t="shared" si="53"/>
        <v>2.621104858330791E-2</v>
      </c>
      <c r="H29" s="123">
        <f t="shared" si="53"/>
        <v>4.1973366322972129E-4</v>
      </c>
      <c r="I29" s="124">
        <f>SUM(B29:H29)</f>
        <v>1</v>
      </c>
      <c r="K29" s="49" t="s">
        <v>108</v>
      </c>
      <c r="L29" s="102">
        <f>IF($I28=0,"-",L28/$I28)</f>
        <v>0.28198495609066704</v>
      </c>
      <c r="M29" s="102">
        <f t="shared" ref="M29:R29" si="54">IF($I28=0,"-",M28/$I28)</f>
        <v>0.12155256916892439</v>
      </c>
      <c r="N29" s="102">
        <f t="shared" si="54"/>
        <v>0.15391829764750348</v>
      </c>
      <c r="O29" s="102">
        <f t="shared" si="54"/>
        <v>0.11869512286743114</v>
      </c>
      <c r="P29" s="102">
        <f t="shared" si="54"/>
        <v>0.29721827197893635</v>
      </c>
      <c r="Q29" s="102">
        <f t="shared" si="54"/>
        <v>2.621104858330791E-2</v>
      </c>
      <c r="R29" s="103">
        <f t="shared" si="54"/>
        <v>4.1973366322972129E-4</v>
      </c>
      <c r="S29" s="104">
        <f>SUM(L29:R29)</f>
        <v>1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27.602926195249172</v>
      </c>
      <c r="C33" s="105">
        <f t="shared" ref="C33:E33" si="55">C111+C137+C163+C189+C215+C241+C267+C293+C319+C345+C371+C397+C423</f>
        <v>1950.1333018547407</v>
      </c>
      <c r="D33" s="105">
        <f t="shared" si="55"/>
        <v>0.1113105775344487</v>
      </c>
      <c r="E33" s="105">
        <f t="shared" si="55"/>
        <v>0</v>
      </c>
      <c r="F33" s="314">
        <v>0</v>
      </c>
      <c r="G33" s="105">
        <f t="shared" ref="G33:H48" si="56">G111+G137+G163+G189+G215+G241+G267+G293+G319+G345+G371+G397+G423</f>
        <v>0</v>
      </c>
      <c r="H33" s="105">
        <f t="shared" si="56"/>
        <v>0</v>
      </c>
      <c r="I33" s="146">
        <f>SUM(B33:H33)</f>
        <v>1977.8475386275243</v>
      </c>
      <c r="J33" s="141"/>
      <c r="K33" s="195" t="s">
        <v>7</v>
      </c>
      <c r="L33" s="105">
        <f t="shared" ref="L33:R48" si="57">L111+L137+L163+L189+L215+L241+L267+L293+L319+L345+L371+L397+L423</f>
        <v>27.602926195249172</v>
      </c>
      <c r="M33" s="105">
        <f t="shared" si="57"/>
        <v>1950.1333018547407</v>
      </c>
      <c r="N33" s="105">
        <f t="shared" si="57"/>
        <v>0.1113105775344487</v>
      </c>
      <c r="O33" s="105">
        <f t="shared" si="57"/>
        <v>0</v>
      </c>
      <c r="P33" s="105">
        <f t="shared" si="57"/>
        <v>0</v>
      </c>
      <c r="Q33" s="105">
        <f t="shared" si="57"/>
        <v>0</v>
      </c>
      <c r="R33" s="105">
        <f t="shared" si="57"/>
        <v>0</v>
      </c>
      <c r="S33" s="197">
        <f>SUM(L33:R33)</f>
        <v>1977.8475386275243</v>
      </c>
      <c r="T33" s="141"/>
      <c r="U33" s="198" t="s">
        <v>7</v>
      </c>
      <c r="V33" s="55">
        <f t="shared" ref="V33:AH48" si="58">V111+V137+V163+V189+V215+V241+V267+V293+V319+V345+V371+V397+V423</f>
        <v>27.602926195249172</v>
      </c>
      <c r="W33" s="55">
        <f t="shared" si="58"/>
        <v>0</v>
      </c>
      <c r="X33" s="55">
        <f t="shared" si="58"/>
        <v>0</v>
      </c>
      <c r="Y33" s="55">
        <f t="shared" si="58"/>
        <v>1950.1333018547407</v>
      </c>
      <c r="Z33" s="55">
        <f t="shared" si="58"/>
        <v>0.1113105775344487</v>
      </c>
      <c r="AA33" s="55">
        <f t="shared" si="58"/>
        <v>0</v>
      </c>
      <c r="AB33" s="55">
        <f t="shared" si="58"/>
        <v>0</v>
      </c>
      <c r="AC33" s="56">
        <f t="shared" si="58"/>
        <v>0</v>
      </c>
      <c r="AD33" s="55">
        <f t="shared" si="58"/>
        <v>0</v>
      </c>
      <c r="AE33" s="55">
        <f t="shared" si="58"/>
        <v>0</v>
      </c>
      <c r="AF33" s="55">
        <f t="shared" si="58"/>
        <v>0</v>
      </c>
      <c r="AG33" s="55">
        <f t="shared" si="58"/>
        <v>0</v>
      </c>
      <c r="AH33" s="55">
        <f t="shared" si="58"/>
        <v>0</v>
      </c>
      <c r="AI33" s="202">
        <f>SUM(V33:AC33)</f>
        <v>1977.8475386275243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59">B112+B138+B164+B190+B216+B242+B268+B294+B320+B346+B372+B398+B424</f>
        <v>0</v>
      </c>
      <c r="C34" s="112">
        <f t="shared" si="59"/>
        <v>0</v>
      </c>
      <c r="D34" s="112">
        <f t="shared" si="59"/>
        <v>165.6189721637943</v>
      </c>
      <c r="E34" s="112">
        <f t="shared" si="59"/>
        <v>0</v>
      </c>
      <c r="F34" s="315">
        <v>0</v>
      </c>
      <c r="G34" s="112">
        <f t="shared" si="56"/>
        <v>0</v>
      </c>
      <c r="H34" s="112">
        <f t="shared" si="56"/>
        <v>0</v>
      </c>
      <c r="I34" s="154">
        <f t="shared" ref="I34:I53" si="60">SUM(B34:H34)</f>
        <v>165.6189721637943</v>
      </c>
      <c r="J34" s="141"/>
      <c r="K34" s="155" t="s">
        <v>8</v>
      </c>
      <c r="L34" s="87">
        <f t="shared" si="57"/>
        <v>0</v>
      </c>
      <c r="M34" s="87">
        <f t="shared" si="57"/>
        <v>0</v>
      </c>
      <c r="N34" s="87">
        <f t="shared" si="57"/>
        <v>165.6189721637943</v>
      </c>
      <c r="O34" s="87">
        <f t="shared" si="57"/>
        <v>0</v>
      </c>
      <c r="P34" s="87">
        <f t="shared" si="57"/>
        <v>0</v>
      </c>
      <c r="Q34" s="87">
        <f t="shared" si="57"/>
        <v>0</v>
      </c>
      <c r="R34" s="87">
        <f t="shared" si="57"/>
        <v>0</v>
      </c>
      <c r="S34" s="158">
        <f t="shared" ref="S34:S53" si="61">SUM(L34:R34)</f>
        <v>165.6189721637943</v>
      </c>
      <c r="T34" s="141"/>
      <c r="U34" s="203" t="s">
        <v>8</v>
      </c>
      <c r="V34" s="60">
        <f t="shared" si="58"/>
        <v>0</v>
      </c>
      <c r="W34" s="60">
        <f t="shared" si="58"/>
        <v>0</v>
      </c>
      <c r="X34" s="60">
        <f t="shared" si="58"/>
        <v>0</v>
      </c>
      <c r="Y34" s="60">
        <f t="shared" si="58"/>
        <v>0</v>
      </c>
      <c r="Z34" s="60">
        <f t="shared" si="58"/>
        <v>165.6189721637943</v>
      </c>
      <c r="AA34" s="60">
        <f t="shared" si="58"/>
        <v>0</v>
      </c>
      <c r="AB34" s="60">
        <f t="shared" si="58"/>
        <v>0</v>
      </c>
      <c r="AC34" s="61">
        <f t="shared" si="58"/>
        <v>0</v>
      </c>
      <c r="AD34" s="60">
        <f t="shared" si="58"/>
        <v>0</v>
      </c>
      <c r="AE34" s="60">
        <f t="shared" si="58"/>
        <v>0</v>
      </c>
      <c r="AF34" s="60">
        <f t="shared" si="58"/>
        <v>0</v>
      </c>
      <c r="AG34" s="60">
        <f t="shared" si="58"/>
        <v>0</v>
      </c>
      <c r="AH34" s="60">
        <f t="shared" si="58"/>
        <v>0</v>
      </c>
      <c r="AI34" s="206">
        <f t="shared" ref="AI34:AI53" si="62">SUM(V34:AC34)</f>
        <v>165.6189721637943</v>
      </c>
      <c r="AJ34" s="133" t="str">
        <f t="shared" ref="AJ34:AJ55" si="63">IF(ABS(S34-AI34)&gt;0.001,S34-AI34,"")</f>
        <v/>
      </c>
    </row>
    <row r="35" spans="1:36" ht="15">
      <c r="A35" s="159" t="s">
        <v>9</v>
      </c>
      <c r="B35" s="84">
        <f t="shared" si="59"/>
        <v>0</v>
      </c>
      <c r="C35" s="84">
        <f t="shared" si="59"/>
        <v>0</v>
      </c>
      <c r="D35" s="84">
        <f t="shared" si="59"/>
        <v>2657.9607296742643</v>
      </c>
      <c r="E35" s="84">
        <f t="shared" si="59"/>
        <v>0</v>
      </c>
      <c r="F35" s="315">
        <v>0</v>
      </c>
      <c r="G35" s="84">
        <f t="shared" si="56"/>
        <v>0</v>
      </c>
      <c r="H35" s="84">
        <f t="shared" si="56"/>
        <v>0</v>
      </c>
      <c r="I35" s="146">
        <f t="shared" si="60"/>
        <v>2657.9607296742643</v>
      </c>
      <c r="J35" s="141"/>
      <c r="K35" s="161" t="s">
        <v>9</v>
      </c>
      <c r="L35" s="84">
        <f t="shared" si="57"/>
        <v>0</v>
      </c>
      <c r="M35" s="84">
        <f t="shared" si="57"/>
        <v>0</v>
      </c>
      <c r="N35" s="84">
        <f t="shared" si="57"/>
        <v>2657.9607296742643</v>
      </c>
      <c r="O35" s="84">
        <f t="shared" si="57"/>
        <v>0</v>
      </c>
      <c r="P35" s="84">
        <f t="shared" si="57"/>
        <v>0</v>
      </c>
      <c r="Q35" s="84">
        <f t="shared" si="57"/>
        <v>0</v>
      </c>
      <c r="R35" s="84">
        <f t="shared" si="57"/>
        <v>0</v>
      </c>
      <c r="S35" s="150">
        <f t="shared" si="61"/>
        <v>2657.9607296742643</v>
      </c>
      <c r="T35" s="141"/>
      <c r="U35" s="207" t="s">
        <v>9</v>
      </c>
      <c r="V35" s="55">
        <f t="shared" si="58"/>
        <v>0</v>
      </c>
      <c r="W35" s="55">
        <f t="shared" si="58"/>
        <v>0</v>
      </c>
      <c r="X35" s="55">
        <f t="shared" si="58"/>
        <v>0</v>
      </c>
      <c r="Y35" s="55">
        <f t="shared" si="58"/>
        <v>0</v>
      </c>
      <c r="Z35" s="55">
        <f t="shared" si="58"/>
        <v>2657.9607296742643</v>
      </c>
      <c r="AA35" s="55">
        <f t="shared" si="58"/>
        <v>0</v>
      </c>
      <c r="AB35" s="55">
        <f t="shared" si="58"/>
        <v>0</v>
      </c>
      <c r="AC35" s="56">
        <f t="shared" si="58"/>
        <v>0</v>
      </c>
      <c r="AD35" s="55">
        <f t="shared" si="58"/>
        <v>0</v>
      </c>
      <c r="AE35" s="55">
        <f t="shared" si="58"/>
        <v>0</v>
      </c>
      <c r="AF35" s="55">
        <f t="shared" si="58"/>
        <v>0</v>
      </c>
      <c r="AG35" s="55">
        <f t="shared" si="58"/>
        <v>0</v>
      </c>
      <c r="AH35" s="55">
        <f t="shared" si="58"/>
        <v>0</v>
      </c>
      <c r="AI35" s="202">
        <f t="shared" si="62"/>
        <v>2657.9607296742643</v>
      </c>
      <c r="AJ35" s="133" t="str">
        <f t="shared" si="63"/>
        <v/>
      </c>
    </row>
    <row r="36" spans="1:36" ht="15">
      <c r="A36" s="151" t="s">
        <v>52</v>
      </c>
      <c r="B36" s="112">
        <f t="shared" si="59"/>
        <v>0</v>
      </c>
      <c r="C36" s="112">
        <f t="shared" si="59"/>
        <v>0</v>
      </c>
      <c r="D36" s="112">
        <f t="shared" si="59"/>
        <v>239.95786864598</v>
      </c>
      <c r="E36" s="112">
        <f t="shared" si="59"/>
        <v>0</v>
      </c>
      <c r="F36" s="315">
        <v>0</v>
      </c>
      <c r="G36" s="112">
        <f t="shared" si="56"/>
        <v>0</v>
      </c>
      <c r="H36" s="112">
        <f t="shared" si="56"/>
        <v>0</v>
      </c>
      <c r="I36" s="154">
        <f t="shared" si="60"/>
        <v>239.95786864598</v>
      </c>
      <c r="J36" s="141"/>
      <c r="K36" s="155" t="s">
        <v>52</v>
      </c>
      <c r="L36" s="87">
        <f t="shared" si="57"/>
        <v>0</v>
      </c>
      <c r="M36" s="87">
        <f t="shared" si="57"/>
        <v>0</v>
      </c>
      <c r="N36" s="87">
        <f t="shared" si="57"/>
        <v>239.95786864598</v>
      </c>
      <c r="O36" s="87">
        <f t="shared" si="57"/>
        <v>0</v>
      </c>
      <c r="P36" s="87">
        <f t="shared" si="57"/>
        <v>0</v>
      </c>
      <c r="Q36" s="87">
        <f t="shared" si="57"/>
        <v>0</v>
      </c>
      <c r="R36" s="87">
        <f t="shared" si="57"/>
        <v>0</v>
      </c>
      <c r="S36" s="158">
        <f t="shared" si="61"/>
        <v>239.95786864598</v>
      </c>
      <c r="T36" s="141"/>
      <c r="U36" s="203" t="s">
        <v>52</v>
      </c>
      <c r="V36" s="60">
        <f t="shared" si="58"/>
        <v>0</v>
      </c>
      <c r="W36" s="60">
        <f t="shared" si="58"/>
        <v>0</v>
      </c>
      <c r="X36" s="60">
        <f t="shared" si="58"/>
        <v>0</v>
      </c>
      <c r="Y36" s="60">
        <f t="shared" si="58"/>
        <v>0</v>
      </c>
      <c r="Z36" s="60">
        <f t="shared" si="58"/>
        <v>239.95786864598</v>
      </c>
      <c r="AA36" s="60">
        <f t="shared" si="58"/>
        <v>0</v>
      </c>
      <c r="AB36" s="60">
        <f t="shared" si="58"/>
        <v>0</v>
      </c>
      <c r="AC36" s="61">
        <f t="shared" si="58"/>
        <v>0</v>
      </c>
      <c r="AD36" s="60">
        <f t="shared" si="58"/>
        <v>0</v>
      </c>
      <c r="AE36" s="60">
        <f t="shared" si="58"/>
        <v>0</v>
      </c>
      <c r="AF36" s="60">
        <f t="shared" si="58"/>
        <v>0</v>
      </c>
      <c r="AG36" s="60">
        <f t="shared" si="58"/>
        <v>0</v>
      </c>
      <c r="AH36" s="60">
        <f t="shared" si="58"/>
        <v>0</v>
      </c>
      <c r="AI36" s="206">
        <f t="shared" si="62"/>
        <v>239.95786864598</v>
      </c>
      <c r="AJ36" s="133" t="str">
        <f t="shared" si="63"/>
        <v/>
      </c>
    </row>
    <row r="37" spans="1:36" ht="15">
      <c r="A37" s="159" t="s">
        <v>13</v>
      </c>
      <c r="B37" s="84">
        <f t="shared" si="59"/>
        <v>820.93184360678754</v>
      </c>
      <c r="C37" s="84">
        <f t="shared" si="59"/>
        <v>442.43948578192533</v>
      </c>
      <c r="D37" s="84">
        <f t="shared" si="59"/>
        <v>313.69055217208853</v>
      </c>
      <c r="E37" s="84">
        <f t="shared" si="59"/>
        <v>87.159325984594943</v>
      </c>
      <c r="F37" s="315">
        <v>0</v>
      </c>
      <c r="G37" s="84">
        <f t="shared" si="56"/>
        <v>0</v>
      </c>
      <c r="H37" s="84">
        <f t="shared" si="56"/>
        <v>0</v>
      </c>
      <c r="I37" s="146">
        <f t="shared" si="60"/>
        <v>1664.2212075453963</v>
      </c>
      <c r="J37" s="141"/>
      <c r="K37" s="161" t="s">
        <v>13</v>
      </c>
      <c r="L37" s="84">
        <f t="shared" si="57"/>
        <v>820.93184360678754</v>
      </c>
      <c r="M37" s="84">
        <f t="shared" si="57"/>
        <v>442.43948578192533</v>
      </c>
      <c r="N37" s="84">
        <f t="shared" si="57"/>
        <v>313.69055217208853</v>
      </c>
      <c r="O37" s="84">
        <f t="shared" si="57"/>
        <v>87.159325984594943</v>
      </c>
      <c r="P37" s="84">
        <f t="shared" si="57"/>
        <v>0</v>
      </c>
      <c r="Q37" s="84">
        <f t="shared" si="57"/>
        <v>0</v>
      </c>
      <c r="R37" s="84">
        <f t="shared" si="57"/>
        <v>0</v>
      </c>
      <c r="S37" s="150">
        <f t="shared" si="61"/>
        <v>1664.2212075453963</v>
      </c>
      <c r="T37" s="141"/>
      <c r="U37" s="207" t="s">
        <v>13</v>
      </c>
      <c r="V37" s="55">
        <f t="shared" si="58"/>
        <v>820.87756406630456</v>
      </c>
      <c r="W37" s="55">
        <f t="shared" si="58"/>
        <v>0</v>
      </c>
      <c r="X37" s="55">
        <f t="shared" si="58"/>
        <v>0</v>
      </c>
      <c r="Y37" s="55">
        <f t="shared" si="58"/>
        <v>442.43948578192533</v>
      </c>
      <c r="Z37" s="55">
        <f t="shared" si="58"/>
        <v>313.16472285109444</v>
      </c>
      <c r="AA37" s="55">
        <f t="shared" si="58"/>
        <v>87.159325984594943</v>
      </c>
      <c r="AB37" s="55">
        <f t="shared" si="58"/>
        <v>0</v>
      </c>
      <c r="AC37" s="56">
        <f t="shared" si="58"/>
        <v>0.58010886147703467</v>
      </c>
      <c r="AD37" s="55">
        <f t="shared" si="58"/>
        <v>5.4279540482927491E-2</v>
      </c>
      <c r="AE37" s="55">
        <f t="shared" si="58"/>
        <v>0</v>
      </c>
      <c r="AF37" s="55">
        <f t="shared" si="58"/>
        <v>0</v>
      </c>
      <c r="AG37" s="55">
        <f t="shared" si="58"/>
        <v>0.52582932099410717</v>
      </c>
      <c r="AH37" s="55">
        <f t="shared" si="58"/>
        <v>0</v>
      </c>
      <c r="AI37" s="202">
        <f t="shared" si="62"/>
        <v>1664.2212075453965</v>
      </c>
      <c r="AJ37" s="133" t="str">
        <f t="shared" si="63"/>
        <v/>
      </c>
    </row>
    <row r="38" spans="1:36" ht="15">
      <c r="A38" s="151" t="s">
        <v>12</v>
      </c>
      <c r="B38" s="112">
        <f t="shared" si="59"/>
        <v>340.21438468542607</v>
      </c>
      <c r="C38" s="112">
        <f t="shared" si="59"/>
        <v>80.007597873907102</v>
      </c>
      <c r="D38" s="112">
        <f t="shared" si="59"/>
        <v>149.56640562026703</v>
      </c>
      <c r="E38" s="112">
        <f t="shared" si="59"/>
        <v>23.021808775951712</v>
      </c>
      <c r="F38" s="315">
        <v>0</v>
      </c>
      <c r="G38" s="112">
        <f t="shared" si="56"/>
        <v>0</v>
      </c>
      <c r="H38" s="112">
        <f t="shared" si="56"/>
        <v>0</v>
      </c>
      <c r="I38" s="154">
        <f t="shared" si="60"/>
        <v>592.81019695555199</v>
      </c>
      <c r="J38" s="141"/>
      <c r="K38" s="155" t="s">
        <v>12</v>
      </c>
      <c r="L38" s="87">
        <f t="shared" si="57"/>
        <v>340.21438468542607</v>
      </c>
      <c r="M38" s="87">
        <f t="shared" si="57"/>
        <v>80.007597873907102</v>
      </c>
      <c r="N38" s="87">
        <f t="shared" si="57"/>
        <v>149.56640562026703</v>
      </c>
      <c r="O38" s="87">
        <f t="shared" si="57"/>
        <v>23.021808775951712</v>
      </c>
      <c r="P38" s="87">
        <f t="shared" si="57"/>
        <v>0</v>
      </c>
      <c r="Q38" s="87">
        <f t="shared" si="57"/>
        <v>0</v>
      </c>
      <c r="R38" s="87">
        <f t="shared" si="57"/>
        <v>0</v>
      </c>
      <c r="S38" s="158">
        <f t="shared" si="61"/>
        <v>592.81019695555199</v>
      </c>
      <c r="T38" s="141"/>
      <c r="U38" s="203" t="s">
        <v>53</v>
      </c>
      <c r="V38" s="60">
        <f t="shared" si="58"/>
        <v>317.91922831326082</v>
      </c>
      <c r="W38" s="60">
        <f t="shared" si="58"/>
        <v>0</v>
      </c>
      <c r="X38" s="60">
        <f t="shared" si="58"/>
        <v>0</v>
      </c>
      <c r="Y38" s="60">
        <f t="shared" si="58"/>
        <v>80.007597873907102</v>
      </c>
      <c r="Z38" s="60">
        <f t="shared" si="58"/>
        <v>109.6919303048419</v>
      </c>
      <c r="AA38" s="60">
        <f t="shared" si="58"/>
        <v>19.190250710606968</v>
      </c>
      <c r="AB38" s="60">
        <f t="shared" si="58"/>
        <v>0</v>
      </c>
      <c r="AC38" s="61">
        <f t="shared" si="58"/>
        <v>66.001189752935176</v>
      </c>
      <c r="AD38" s="60">
        <f t="shared" si="58"/>
        <v>22.295156372165305</v>
      </c>
      <c r="AE38" s="60">
        <f t="shared" si="58"/>
        <v>0</v>
      </c>
      <c r="AF38" s="60">
        <f t="shared" si="58"/>
        <v>0</v>
      </c>
      <c r="AG38" s="60">
        <f t="shared" si="58"/>
        <v>39.874475315425123</v>
      </c>
      <c r="AH38" s="60">
        <f t="shared" si="58"/>
        <v>3.8315580653447441</v>
      </c>
      <c r="AI38" s="206">
        <f t="shared" si="62"/>
        <v>592.81019695555199</v>
      </c>
      <c r="AJ38" s="133" t="str">
        <f t="shared" si="63"/>
        <v/>
      </c>
    </row>
    <row r="39" spans="1:36" ht="15">
      <c r="A39" s="159" t="s">
        <v>54</v>
      </c>
      <c r="B39" s="84">
        <f t="shared" si="59"/>
        <v>0</v>
      </c>
      <c r="C39" s="84">
        <f t="shared" si="59"/>
        <v>0</v>
      </c>
      <c r="D39" s="84">
        <f t="shared" si="59"/>
        <v>0</v>
      </c>
      <c r="E39" s="84">
        <f t="shared" si="59"/>
        <v>1710.5114945641001</v>
      </c>
      <c r="F39" s="315">
        <v>0</v>
      </c>
      <c r="G39" s="84">
        <f t="shared" si="56"/>
        <v>0</v>
      </c>
      <c r="H39" s="84">
        <f t="shared" si="56"/>
        <v>0</v>
      </c>
      <c r="I39" s="146">
        <f t="shared" si="60"/>
        <v>1710.5114945641001</v>
      </c>
      <c r="J39" s="141"/>
      <c r="K39" s="161" t="s">
        <v>54</v>
      </c>
      <c r="L39" s="84">
        <f t="shared" si="57"/>
        <v>0</v>
      </c>
      <c r="M39" s="84">
        <f t="shared" si="57"/>
        <v>0</v>
      </c>
      <c r="N39" s="84">
        <f t="shared" si="57"/>
        <v>0</v>
      </c>
      <c r="O39" s="84">
        <f t="shared" si="57"/>
        <v>1710.5114945641001</v>
      </c>
      <c r="P39" s="84">
        <f t="shared" si="57"/>
        <v>4142.620455391484</v>
      </c>
      <c r="Q39" s="84">
        <f t="shared" si="57"/>
        <v>0</v>
      </c>
      <c r="R39" s="84">
        <f t="shared" si="57"/>
        <v>0</v>
      </c>
      <c r="S39" s="150">
        <f t="shared" si="61"/>
        <v>5853.1319499555839</v>
      </c>
      <c r="T39" s="141"/>
      <c r="U39" s="207" t="s">
        <v>54</v>
      </c>
      <c r="V39" s="55">
        <f t="shared" si="58"/>
        <v>0</v>
      </c>
      <c r="W39" s="55">
        <f t="shared" si="58"/>
        <v>0</v>
      </c>
      <c r="X39" s="55">
        <f t="shared" si="58"/>
        <v>0</v>
      </c>
      <c r="Y39" s="55">
        <f t="shared" si="58"/>
        <v>0</v>
      </c>
      <c r="Z39" s="55">
        <f t="shared" si="58"/>
        <v>0</v>
      </c>
      <c r="AA39" s="55">
        <f t="shared" si="58"/>
        <v>831.05131651382885</v>
      </c>
      <c r="AB39" s="55">
        <f t="shared" si="58"/>
        <v>4142.620455391484</v>
      </c>
      <c r="AC39" s="56">
        <f t="shared" si="58"/>
        <v>879.46017805027122</v>
      </c>
      <c r="AD39" s="55">
        <f t="shared" si="58"/>
        <v>0</v>
      </c>
      <c r="AE39" s="55">
        <f t="shared" si="58"/>
        <v>0</v>
      </c>
      <c r="AF39" s="55">
        <f t="shared" si="58"/>
        <v>0</v>
      </c>
      <c r="AG39" s="55">
        <f t="shared" si="58"/>
        <v>0</v>
      </c>
      <c r="AH39" s="55">
        <f t="shared" si="58"/>
        <v>879.46017805027122</v>
      </c>
      <c r="AI39" s="202">
        <f t="shared" si="62"/>
        <v>5853.1319499555848</v>
      </c>
      <c r="AJ39" s="133" t="str">
        <f t="shared" si="63"/>
        <v/>
      </c>
    </row>
    <row r="40" spans="1:36" ht="15">
      <c r="A40" s="151" t="s">
        <v>11</v>
      </c>
      <c r="B40" s="112">
        <f t="shared" si="59"/>
        <v>0</v>
      </c>
      <c r="C40" s="112">
        <f t="shared" si="59"/>
        <v>0</v>
      </c>
      <c r="D40" s="112">
        <f t="shared" si="59"/>
        <v>0</v>
      </c>
      <c r="E40" s="112">
        <f t="shared" si="59"/>
        <v>31.750562995358017</v>
      </c>
      <c r="F40" s="315">
        <v>0</v>
      </c>
      <c r="G40" s="112">
        <f t="shared" si="56"/>
        <v>0</v>
      </c>
      <c r="H40" s="112">
        <f t="shared" si="56"/>
        <v>0</v>
      </c>
      <c r="I40" s="154">
        <f t="shared" si="60"/>
        <v>31.750562995358017</v>
      </c>
      <c r="J40" s="141"/>
      <c r="K40" s="155" t="s">
        <v>11</v>
      </c>
      <c r="L40" s="87">
        <f t="shared" si="57"/>
        <v>0</v>
      </c>
      <c r="M40" s="87">
        <f t="shared" si="57"/>
        <v>0</v>
      </c>
      <c r="N40" s="87">
        <f t="shared" si="57"/>
        <v>0</v>
      </c>
      <c r="O40" s="87">
        <f t="shared" si="57"/>
        <v>31.750562995358017</v>
      </c>
      <c r="P40" s="87">
        <f t="shared" si="57"/>
        <v>189.31705691829168</v>
      </c>
      <c r="Q40" s="87">
        <f t="shared" si="57"/>
        <v>0</v>
      </c>
      <c r="R40" s="87">
        <f t="shared" si="57"/>
        <v>0</v>
      </c>
      <c r="S40" s="158">
        <f t="shared" si="61"/>
        <v>221.06761991364971</v>
      </c>
      <c r="T40" s="141"/>
      <c r="U40" s="203" t="s">
        <v>11</v>
      </c>
      <c r="V40" s="60">
        <f t="shared" si="58"/>
        <v>0</v>
      </c>
      <c r="W40" s="60">
        <f t="shared" si="58"/>
        <v>0</v>
      </c>
      <c r="X40" s="60">
        <f t="shared" si="58"/>
        <v>0</v>
      </c>
      <c r="Y40" s="60">
        <f t="shared" si="58"/>
        <v>0</v>
      </c>
      <c r="Z40" s="60">
        <f t="shared" si="58"/>
        <v>0</v>
      </c>
      <c r="AA40" s="60">
        <f t="shared" si="58"/>
        <v>25.446522958540776</v>
      </c>
      <c r="AB40" s="60">
        <f t="shared" si="58"/>
        <v>189.31705691829168</v>
      </c>
      <c r="AC40" s="61">
        <f t="shared" si="58"/>
        <v>6.3040400368172422</v>
      </c>
      <c r="AD40" s="60">
        <f t="shared" si="58"/>
        <v>0</v>
      </c>
      <c r="AE40" s="60">
        <f t="shared" si="58"/>
        <v>0</v>
      </c>
      <c r="AF40" s="60">
        <f t="shared" si="58"/>
        <v>0</v>
      </c>
      <c r="AG40" s="60">
        <f t="shared" si="58"/>
        <v>0</v>
      </c>
      <c r="AH40" s="60">
        <f t="shared" si="58"/>
        <v>6.3040400368172422</v>
      </c>
      <c r="AI40" s="206">
        <f t="shared" si="62"/>
        <v>221.06761991364971</v>
      </c>
      <c r="AJ40" s="133" t="str">
        <f t="shared" si="63"/>
        <v/>
      </c>
    </row>
    <row r="41" spans="1:36" ht="15">
      <c r="A41" s="159" t="s">
        <v>55</v>
      </c>
      <c r="B41" s="84">
        <f t="shared" si="59"/>
        <v>1.1110189420012746</v>
      </c>
      <c r="C41" s="84">
        <f t="shared" si="59"/>
        <v>0</v>
      </c>
      <c r="D41" s="84">
        <f t="shared" si="59"/>
        <v>0.13778063479308955</v>
      </c>
      <c r="E41" s="84">
        <f t="shared" si="59"/>
        <v>5.7052932102941581E-3</v>
      </c>
      <c r="F41" s="315">
        <v>0</v>
      </c>
      <c r="G41" s="84">
        <f t="shared" si="56"/>
        <v>0</v>
      </c>
      <c r="H41" s="84">
        <f t="shared" si="56"/>
        <v>0</v>
      </c>
      <c r="I41" s="146">
        <f t="shared" si="60"/>
        <v>1.2545048700046584</v>
      </c>
      <c r="J41" s="141"/>
      <c r="K41" s="161" t="s">
        <v>55</v>
      </c>
      <c r="L41" s="84">
        <f t="shared" si="57"/>
        <v>1.1110189420012746</v>
      </c>
      <c r="M41" s="84">
        <f t="shared" si="57"/>
        <v>0</v>
      </c>
      <c r="N41" s="84">
        <f t="shared" si="57"/>
        <v>0.13778063479308955</v>
      </c>
      <c r="O41" s="84">
        <f t="shared" si="57"/>
        <v>5.7052932102941581E-3</v>
      </c>
      <c r="P41" s="84">
        <f t="shared" si="57"/>
        <v>0</v>
      </c>
      <c r="Q41" s="84">
        <f t="shared" si="57"/>
        <v>0</v>
      </c>
      <c r="R41" s="84">
        <f t="shared" si="57"/>
        <v>0</v>
      </c>
      <c r="S41" s="150">
        <f t="shared" si="61"/>
        <v>1.2545048700046584</v>
      </c>
      <c r="T41" s="141"/>
      <c r="U41" s="207" t="s">
        <v>55</v>
      </c>
      <c r="V41" s="55">
        <f t="shared" si="58"/>
        <v>0</v>
      </c>
      <c r="W41" s="55">
        <f t="shared" si="58"/>
        <v>0</v>
      </c>
      <c r="X41" s="55">
        <f t="shared" si="58"/>
        <v>0</v>
      </c>
      <c r="Y41" s="55">
        <f t="shared" si="58"/>
        <v>0</v>
      </c>
      <c r="Z41" s="55">
        <f t="shared" si="58"/>
        <v>0.13778063479308955</v>
      </c>
      <c r="AA41" s="55">
        <f t="shared" si="58"/>
        <v>0</v>
      </c>
      <c r="AB41" s="55">
        <f t="shared" si="58"/>
        <v>0</v>
      </c>
      <c r="AC41" s="56">
        <f t="shared" si="58"/>
        <v>1.1167242352115687</v>
      </c>
      <c r="AD41" s="55">
        <f t="shared" si="58"/>
        <v>1.1110189420012746</v>
      </c>
      <c r="AE41" s="55">
        <f t="shared" si="58"/>
        <v>0</v>
      </c>
      <c r="AF41" s="55">
        <f t="shared" si="58"/>
        <v>0</v>
      </c>
      <c r="AG41" s="55">
        <f t="shared" si="58"/>
        <v>0</v>
      </c>
      <c r="AH41" s="55">
        <f t="shared" si="58"/>
        <v>5.7052932102941581E-3</v>
      </c>
      <c r="AI41" s="202">
        <f t="shared" si="62"/>
        <v>1.2545048700046584</v>
      </c>
      <c r="AJ41" s="133" t="str">
        <f t="shared" si="63"/>
        <v/>
      </c>
    </row>
    <row r="42" spans="1:36" ht="15">
      <c r="A42" s="151" t="s">
        <v>14</v>
      </c>
      <c r="B42" s="112">
        <f t="shared" si="59"/>
        <v>101.90170009155447</v>
      </c>
      <c r="C42" s="112">
        <f t="shared" si="59"/>
        <v>1.321086224185307</v>
      </c>
      <c r="D42" s="112">
        <f t="shared" si="59"/>
        <v>117.81761287294586</v>
      </c>
      <c r="E42" s="112">
        <f t="shared" si="59"/>
        <v>35.864567004132894</v>
      </c>
      <c r="F42" s="315">
        <v>0</v>
      </c>
      <c r="G42" s="112">
        <f t="shared" si="56"/>
        <v>0</v>
      </c>
      <c r="H42" s="112">
        <f t="shared" si="56"/>
        <v>0</v>
      </c>
      <c r="I42" s="154">
        <f t="shared" si="60"/>
        <v>256.90496619281851</v>
      </c>
      <c r="J42" s="141"/>
      <c r="K42" s="155" t="s">
        <v>14</v>
      </c>
      <c r="L42" s="87">
        <f t="shared" si="57"/>
        <v>101.90170009155447</v>
      </c>
      <c r="M42" s="87">
        <f t="shared" si="57"/>
        <v>1.321086224185307</v>
      </c>
      <c r="N42" s="87">
        <f t="shared" si="57"/>
        <v>117.81761287294586</v>
      </c>
      <c r="O42" s="87">
        <f t="shared" si="57"/>
        <v>35.864567004132894</v>
      </c>
      <c r="P42" s="87">
        <f t="shared" si="57"/>
        <v>8.4834172957418197</v>
      </c>
      <c r="Q42" s="87">
        <f t="shared" si="57"/>
        <v>0</v>
      </c>
      <c r="R42" s="87">
        <f t="shared" si="57"/>
        <v>0</v>
      </c>
      <c r="S42" s="158">
        <f t="shared" si="61"/>
        <v>265.38838348856035</v>
      </c>
      <c r="T42" s="141"/>
      <c r="U42" s="203" t="s">
        <v>14</v>
      </c>
      <c r="V42" s="60">
        <f t="shared" si="58"/>
        <v>101.84729091709039</v>
      </c>
      <c r="W42" s="60">
        <f t="shared" si="58"/>
        <v>0</v>
      </c>
      <c r="X42" s="60">
        <f t="shared" si="58"/>
        <v>0</v>
      </c>
      <c r="Y42" s="60">
        <f t="shared" si="58"/>
        <v>1.321086224185307</v>
      </c>
      <c r="Z42" s="60">
        <f t="shared" si="58"/>
        <v>117.80829162991282</v>
      </c>
      <c r="AA42" s="60">
        <f t="shared" si="58"/>
        <v>0.38317985124596798</v>
      </c>
      <c r="AB42" s="60">
        <f t="shared" si="58"/>
        <v>8.4834172957418197</v>
      </c>
      <c r="AC42" s="61">
        <f t="shared" si="58"/>
        <v>35.545117570384058</v>
      </c>
      <c r="AD42" s="60">
        <f t="shared" si="58"/>
        <v>5.4409174464084067E-2</v>
      </c>
      <c r="AE42" s="60">
        <f t="shared" si="58"/>
        <v>0</v>
      </c>
      <c r="AF42" s="60">
        <f t="shared" si="58"/>
        <v>0</v>
      </c>
      <c r="AG42" s="60">
        <f t="shared" si="58"/>
        <v>9.3212430330524565E-3</v>
      </c>
      <c r="AH42" s="60">
        <f t="shared" si="58"/>
        <v>35.481387152886924</v>
      </c>
      <c r="AI42" s="206">
        <f t="shared" si="62"/>
        <v>265.38838348856035</v>
      </c>
      <c r="AJ42" s="133" t="str">
        <f t="shared" si="63"/>
        <v/>
      </c>
    </row>
    <row r="43" spans="1:36" ht="15">
      <c r="A43" s="159" t="s">
        <v>136</v>
      </c>
      <c r="B43" s="84">
        <f t="shared" si="59"/>
        <v>5332.4657035841483</v>
      </c>
      <c r="C43" s="84">
        <f t="shared" si="59"/>
        <v>10257.910637035508</v>
      </c>
      <c r="D43" s="84">
        <f t="shared" si="59"/>
        <v>9054.512041346934</v>
      </c>
      <c r="E43" s="84">
        <f t="shared" si="59"/>
        <v>1664.8389868643162</v>
      </c>
      <c r="F43" s="315">
        <v>0</v>
      </c>
      <c r="G43" s="84">
        <f t="shared" si="56"/>
        <v>0</v>
      </c>
      <c r="H43" s="84">
        <f t="shared" si="56"/>
        <v>0</v>
      </c>
      <c r="I43" s="146">
        <f t="shared" si="60"/>
        <v>26309.727368830907</v>
      </c>
      <c r="J43" s="141"/>
      <c r="K43" s="161" t="s">
        <v>136</v>
      </c>
      <c r="L43" s="84">
        <f t="shared" si="57"/>
        <v>5332.4657035841483</v>
      </c>
      <c r="M43" s="84">
        <f t="shared" si="57"/>
        <v>10257.910637035508</v>
      </c>
      <c r="N43" s="84">
        <f t="shared" si="57"/>
        <v>9054.512041346934</v>
      </c>
      <c r="O43" s="84">
        <f t="shared" si="57"/>
        <v>1664.8389868643162</v>
      </c>
      <c r="P43" s="84">
        <f t="shared" si="57"/>
        <v>14.802538928100882</v>
      </c>
      <c r="Q43" s="84">
        <f t="shared" si="57"/>
        <v>0</v>
      </c>
      <c r="R43" s="84">
        <f t="shared" si="57"/>
        <v>0</v>
      </c>
      <c r="S43" s="150">
        <f t="shared" si="61"/>
        <v>26324.529907759006</v>
      </c>
      <c r="T43" s="141"/>
      <c r="U43" s="207" t="s">
        <v>136</v>
      </c>
      <c r="V43" s="55">
        <f t="shared" si="58"/>
        <v>5159.3720014702394</v>
      </c>
      <c r="W43" s="55">
        <f t="shared" si="58"/>
        <v>0</v>
      </c>
      <c r="X43" s="55">
        <f t="shared" si="58"/>
        <v>0</v>
      </c>
      <c r="Y43" s="55">
        <f t="shared" si="58"/>
        <v>10257.910637035508</v>
      </c>
      <c r="Z43" s="55">
        <f t="shared" si="58"/>
        <v>8240.9750662131682</v>
      </c>
      <c r="AA43" s="55">
        <f t="shared" si="58"/>
        <v>1354.3463656246145</v>
      </c>
      <c r="AB43" s="55">
        <f t="shared" si="58"/>
        <v>14.802538928100882</v>
      </c>
      <c r="AC43" s="56">
        <f t="shared" si="58"/>
        <v>1297.1232984873777</v>
      </c>
      <c r="AD43" s="55">
        <f t="shared" si="58"/>
        <v>173.0937021139093</v>
      </c>
      <c r="AE43" s="55">
        <f t="shared" si="58"/>
        <v>48.560006070835044</v>
      </c>
      <c r="AF43" s="55">
        <f t="shared" si="58"/>
        <v>0</v>
      </c>
      <c r="AG43" s="55">
        <f t="shared" si="58"/>
        <v>813.53697513376653</v>
      </c>
      <c r="AH43" s="55">
        <f t="shared" si="58"/>
        <v>261.93261516886673</v>
      </c>
      <c r="AI43" s="202">
        <f t="shared" si="62"/>
        <v>26324.529907759006</v>
      </c>
      <c r="AJ43" s="133" t="str">
        <f t="shared" si="63"/>
        <v/>
      </c>
    </row>
    <row r="44" spans="1:36" ht="15">
      <c r="A44" s="151" t="s">
        <v>21</v>
      </c>
      <c r="B44" s="112">
        <f t="shared" si="59"/>
        <v>790.10805315787218</v>
      </c>
      <c r="C44" s="112">
        <f t="shared" si="59"/>
        <v>137.44718552231782</v>
      </c>
      <c r="D44" s="112">
        <f t="shared" si="59"/>
        <v>2503.2739542119175</v>
      </c>
      <c r="E44" s="112">
        <f t="shared" si="59"/>
        <v>12797.567143468317</v>
      </c>
      <c r="F44" s="315">
        <v>0</v>
      </c>
      <c r="G44" s="112">
        <f t="shared" si="56"/>
        <v>1311.7957317888076</v>
      </c>
      <c r="H44" s="112">
        <f t="shared" si="56"/>
        <v>73.060483033065751</v>
      </c>
      <c r="I44" s="154">
        <f t="shared" si="60"/>
        <v>17613.252551182301</v>
      </c>
      <c r="J44" s="141"/>
      <c r="K44" s="155" t="s">
        <v>21</v>
      </c>
      <c r="L44" s="87">
        <f t="shared" si="57"/>
        <v>790.10805315787218</v>
      </c>
      <c r="M44" s="87">
        <f t="shared" si="57"/>
        <v>137.44718552231782</v>
      </c>
      <c r="N44" s="87">
        <f t="shared" si="57"/>
        <v>2503.2739542119175</v>
      </c>
      <c r="O44" s="87">
        <f t="shared" si="57"/>
        <v>12797.567143468317</v>
      </c>
      <c r="P44" s="87">
        <f t="shared" si="57"/>
        <v>10.418266776811596</v>
      </c>
      <c r="Q44" s="87">
        <f t="shared" si="57"/>
        <v>1311.7957317888076</v>
      </c>
      <c r="R44" s="87">
        <f t="shared" si="57"/>
        <v>73.060483033065751</v>
      </c>
      <c r="S44" s="158">
        <f t="shared" si="61"/>
        <v>17623.670817959111</v>
      </c>
      <c r="T44" s="141"/>
      <c r="U44" s="203" t="s">
        <v>21</v>
      </c>
      <c r="V44" s="60">
        <f t="shared" si="58"/>
        <v>437.05122240889449</v>
      </c>
      <c r="W44" s="60">
        <f t="shared" si="58"/>
        <v>341.01797330363576</v>
      </c>
      <c r="X44" s="60">
        <f t="shared" si="58"/>
        <v>1311.7957317888076</v>
      </c>
      <c r="Y44" s="60">
        <f t="shared" si="58"/>
        <v>137.44718552231782</v>
      </c>
      <c r="Z44" s="60">
        <f t="shared" si="58"/>
        <v>2495.1504049691898</v>
      </c>
      <c r="AA44" s="60">
        <f t="shared" si="58"/>
        <v>12464.171365637092</v>
      </c>
      <c r="AB44" s="60">
        <f t="shared" si="58"/>
        <v>10.418266776811596</v>
      </c>
      <c r="AC44" s="61">
        <f t="shared" si="58"/>
        <v>426.61866755235957</v>
      </c>
      <c r="AD44" s="60">
        <f t="shared" si="58"/>
        <v>12.038857445341893</v>
      </c>
      <c r="AE44" s="60">
        <f t="shared" si="58"/>
        <v>220.32054792449597</v>
      </c>
      <c r="AF44" s="60">
        <f t="shared" si="58"/>
        <v>73.060483033065751</v>
      </c>
      <c r="AG44" s="60">
        <f t="shared" si="58"/>
        <v>8.1235492427276661</v>
      </c>
      <c r="AH44" s="60">
        <f t="shared" si="58"/>
        <v>113.07522990672828</v>
      </c>
      <c r="AI44" s="206">
        <f t="shared" si="62"/>
        <v>17623.670817959108</v>
      </c>
      <c r="AJ44" s="133" t="str">
        <f t="shared" si="63"/>
        <v/>
      </c>
    </row>
    <row r="45" spans="1:36" ht="15">
      <c r="A45" s="159" t="s">
        <v>20</v>
      </c>
      <c r="B45" s="84">
        <f t="shared" si="59"/>
        <v>1621.473364999729</v>
      </c>
      <c r="C45" s="84">
        <f t="shared" si="59"/>
        <v>49.864247444702677</v>
      </c>
      <c r="D45" s="84">
        <f t="shared" si="59"/>
        <v>638.46230450440169</v>
      </c>
      <c r="E45" s="84">
        <f t="shared" si="59"/>
        <v>0</v>
      </c>
      <c r="F45" s="315">
        <v>0</v>
      </c>
      <c r="G45" s="84">
        <f t="shared" si="56"/>
        <v>0</v>
      </c>
      <c r="H45" s="84">
        <f t="shared" si="56"/>
        <v>0</v>
      </c>
      <c r="I45" s="146">
        <f t="shared" si="60"/>
        <v>2309.7999169488335</v>
      </c>
      <c r="J45" s="141"/>
      <c r="K45" s="161" t="s">
        <v>20</v>
      </c>
      <c r="L45" s="84">
        <f t="shared" si="57"/>
        <v>1621.473364999729</v>
      </c>
      <c r="M45" s="84">
        <f t="shared" si="57"/>
        <v>49.864247444702677</v>
      </c>
      <c r="N45" s="84">
        <f t="shared" si="57"/>
        <v>638.46230450440169</v>
      </c>
      <c r="O45" s="84">
        <f t="shared" si="57"/>
        <v>0</v>
      </c>
      <c r="P45" s="84">
        <f t="shared" si="57"/>
        <v>0</v>
      </c>
      <c r="Q45" s="84">
        <f t="shared" si="57"/>
        <v>0</v>
      </c>
      <c r="R45" s="84">
        <f t="shared" si="57"/>
        <v>0</v>
      </c>
      <c r="S45" s="150">
        <f t="shared" si="61"/>
        <v>2309.7999169488335</v>
      </c>
      <c r="T45" s="141"/>
      <c r="U45" s="207" t="s">
        <v>20</v>
      </c>
      <c r="V45" s="55">
        <f t="shared" si="58"/>
        <v>1604.0436669626029</v>
      </c>
      <c r="W45" s="55">
        <f t="shared" si="58"/>
        <v>12.031944558294716</v>
      </c>
      <c r="X45" s="55">
        <f t="shared" si="58"/>
        <v>0</v>
      </c>
      <c r="Y45" s="55">
        <f t="shared" si="58"/>
        <v>49.864247444702677</v>
      </c>
      <c r="Z45" s="55">
        <f t="shared" si="58"/>
        <v>387.70885032162727</v>
      </c>
      <c r="AA45" s="55">
        <f t="shared" si="58"/>
        <v>0</v>
      </c>
      <c r="AB45" s="55">
        <f t="shared" si="58"/>
        <v>0</v>
      </c>
      <c r="AC45" s="56">
        <f t="shared" si="58"/>
        <v>256.15120766160555</v>
      </c>
      <c r="AD45" s="55">
        <f t="shared" si="58"/>
        <v>5.3977534788312704</v>
      </c>
      <c r="AE45" s="55">
        <f t="shared" si="58"/>
        <v>0</v>
      </c>
      <c r="AF45" s="55">
        <f t="shared" si="58"/>
        <v>0</v>
      </c>
      <c r="AG45" s="55">
        <f t="shared" si="58"/>
        <v>250.75345418277428</v>
      </c>
      <c r="AH45" s="55">
        <f t="shared" si="58"/>
        <v>0</v>
      </c>
      <c r="AI45" s="202">
        <f t="shared" si="62"/>
        <v>2309.799916948833</v>
      </c>
      <c r="AJ45" s="133" t="str">
        <f t="shared" si="63"/>
        <v/>
      </c>
    </row>
    <row r="46" spans="1:36" ht="15">
      <c r="A46" s="151" t="s">
        <v>56</v>
      </c>
      <c r="B46" s="112">
        <f t="shared" si="59"/>
        <v>30.012630336943772</v>
      </c>
      <c r="C46" s="112">
        <f t="shared" si="59"/>
        <v>10.366793451375186</v>
      </c>
      <c r="D46" s="112">
        <f t="shared" si="59"/>
        <v>22.42926342175231</v>
      </c>
      <c r="E46" s="112">
        <f t="shared" si="59"/>
        <v>0</v>
      </c>
      <c r="F46" s="315">
        <v>0</v>
      </c>
      <c r="G46" s="112">
        <f t="shared" si="56"/>
        <v>0</v>
      </c>
      <c r="H46" s="112">
        <f t="shared" si="56"/>
        <v>0</v>
      </c>
      <c r="I46" s="154">
        <f t="shared" si="60"/>
        <v>62.80868721007127</v>
      </c>
      <c r="J46" s="141"/>
      <c r="K46" s="155" t="s">
        <v>56</v>
      </c>
      <c r="L46" s="87">
        <f t="shared" si="57"/>
        <v>30.012630336943772</v>
      </c>
      <c r="M46" s="87">
        <f t="shared" si="57"/>
        <v>10.366793451375186</v>
      </c>
      <c r="N46" s="87">
        <f t="shared" si="57"/>
        <v>22.42926342175231</v>
      </c>
      <c r="O46" s="87">
        <f t="shared" si="57"/>
        <v>0</v>
      </c>
      <c r="P46" s="87">
        <f t="shared" si="57"/>
        <v>0</v>
      </c>
      <c r="Q46" s="87">
        <f t="shared" si="57"/>
        <v>0</v>
      </c>
      <c r="R46" s="87">
        <f t="shared" si="57"/>
        <v>0</v>
      </c>
      <c r="S46" s="158">
        <f t="shared" si="61"/>
        <v>62.80868721007127</v>
      </c>
      <c r="T46" s="141"/>
      <c r="U46" s="203" t="s">
        <v>56</v>
      </c>
      <c r="V46" s="60">
        <f t="shared" si="58"/>
        <v>29.596975858573579</v>
      </c>
      <c r="W46" s="60">
        <f t="shared" si="58"/>
        <v>0</v>
      </c>
      <c r="X46" s="60">
        <f t="shared" si="58"/>
        <v>0</v>
      </c>
      <c r="Y46" s="60">
        <f t="shared" si="58"/>
        <v>10.366793451375186</v>
      </c>
      <c r="Z46" s="60">
        <f t="shared" si="58"/>
        <v>22.42926342175231</v>
      </c>
      <c r="AA46" s="60">
        <f t="shared" si="58"/>
        <v>0</v>
      </c>
      <c r="AB46" s="60">
        <f t="shared" si="58"/>
        <v>0</v>
      </c>
      <c r="AC46" s="61">
        <f t="shared" si="58"/>
        <v>0.41565447837019709</v>
      </c>
      <c r="AD46" s="60">
        <f t="shared" si="58"/>
        <v>0.41565447837019709</v>
      </c>
      <c r="AE46" s="60">
        <f t="shared" si="58"/>
        <v>0</v>
      </c>
      <c r="AF46" s="60">
        <f t="shared" si="58"/>
        <v>0</v>
      </c>
      <c r="AG46" s="60">
        <f t="shared" si="58"/>
        <v>0</v>
      </c>
      <c r="AH46" s="60">
        <f t="shared" si="58"/>
        <v>0</v>
      </c>
      <c r="AI46" s="206">
        <f t="shared" si="62"/>
        <v>62.808687210071277</v>
      </c>
      <c r="AJ46" s="133" t="str">
        <f t="shared" si="63"/>
        <v/>
      </c>
    </row>
    <row r="47" spans="1:36" ht="15">
      <c r="A47" s="159" t="s">
        <v>18</v>
      </c>
      <c r="B47" s="84">
        <f t="shared" si="59"/>
        <v>2558.610853752547</v>
      </c>
      <c r="C47" s="84">
        <f t="shared" si="59"/>
        <v>8664.1544129655285</v>
      </c>
      <c r="D47" s="84">
        <f t="shared" si="59"/>
        <v>1009.3397029768856</v>
      </c>
      <c r="E47" s="84">
        <f t="shared" si="59"/>
        <v>570.76118805990939</v>
      </c>
      <c r="F47" s="315">
        <v>0</v>
      </c>
      <c r="G47" s="84">
        <f t="shared" si="56"/>
        <v>0</v>
      </c>
      <c r="H47" s="84">
        <f t="shared" si="56"/>
        <v>0</v>
      </c>
      <c r="I47" s="146">
        <f t="shared" si="60"/>
        <v>12802.86615775487</v>
      </c>
      <c r="J47" s="141"/>
      <c r="K47" s="161" t="s">
        <v>18</v>
      </c>
      <c r="L47" s="84">
        <f t="shared" si="57"/>
        <v>2558.610853752547</v>
      </c>
      <c r="M47" s="84">
        <f t="shared" si="57"/>
        <v>8664.1544129655285</v>
      </c>
      <c r="N47" s="84">
        <f t="shared" si="57"/>
        <v>1009.3397029768856</v>
      </c>
      <c r="O47" s="84">
        <f t="shared" si="57"/>
        <v>570.76118805990939</v>
      </c>
      <c r="P47" s="84">
        <f t="shared" si="57"/>
        <v>356.75847794934145</v>
      </c>
      <c r="Q47" s="84">
        <f t="shared" si="57"/>
        <v>0</v>
      </c>
      <c r="R47" s="84">
        <f t="shared" si="57"/>
        <v>0</v>
      </c>
      <c r="S47" s="150">
        <f t="shared" si="61"/>
        <v>13159.624635704211</v>
      </c>
      <c r="T47" s="141"/>
      <c r="U47" s="207" t="s">
        <v>18</v>
      </c>
      <c r="V47" s="55">
        <f t="shared" si="58"/>
        <v>2553.2237274987815</v>
      </c>
      <c r="W47" s="55">
        <f t="shared" si="58"/>
        <v>0</v>
      </c>
      <c r="X47" s="55">
        <f t="shared" si="58"/>
        <v>0</v>
      </c>
      <c r="Y47" s="55">
        <f t="shared" si="58"/>
        <v>8664.1544129655285</v>
      </c>
      <c r="Z47" s="55">
        <f t="shared" si="58"/>
        <v>874.09120421854277</v>
      </c>
      <c r="AA47" s="55">
        <f t="shared" si="58"/>
        <v>0</v>
      </c>
      <c r="AB47" s="55">
        <f t="shared" si="58"/>
        <v>356.75847794934145</v>
      </c>
      <c r="AC47" s="56">
        <f t="shared" si="58"/>
        <v>711.39681307201784</v>
      </c>
      <c r="AD47" s="55">
        <f t="shared" si="58"/>
        <v>5.3871262537655111</v>
      </c>
      <c r="AE47" s="55">
        <f t="shared" si="58"/>
        <v>0</v>
      </c>
      <c r="AF47" s="55">
        <f t="shared" si="58"/>
        <v>0</v>
      </c>
      <c r="AG47" s="55">
        <f t="shared" si="58"/>
        <v>135.24849875834292</v>
      </c>
      <c r="AH47" s="55">
        <f t="shared" si="58"/>
        <v>570.76118805990939</v>
      </c>
      <c r="AI47" s="202">
        <f t="shared" si="62"/>
        <v>13159.624635704213</v>
      </c>
      <c r="AJ47" s="133" t="str">
        <f t="shared" si="63"/>
        <v/>
      </c>
    </row>
    <row r="48" spans="1:36" ht="15">
      <c r="A48" s="151" t="s">
        <v>17</v>
      </c>
      <c r="B48" s="112">
        <f t="shared" si="59"/>
        <v>0.23471228882612089</v>
      </c>
      <c r="C48" s="112">
        <f t="shared" si="59"/>
        <v>12.816168962350936</v>
      </c>
      <c r="D48" s="112">
        <f t="shared" si="59"/>
        <v>806.45049721596035</v>
      </c>
      <c r="E48" s="112">
        <f t="shared" si="59"/>
        <v>0</v>
      </c>
      <c r="F48" s="315">
        <v>0</v>
      </c>
      <c r="G48" s="112">
        <f t="shared" si="56"/>
        <v>0</v>
      </c>
      <c r="H48" s="112">
        <f t="shared" si="56"/>
        <v>0</v>
      </c>
      <c r="I48" s="154">
        <f t="shared" si="60"/>
        <v>819.50137846713744</v>
      </c>
      <c r="J48" s="141"/>
      <c r="K48" s="155" t="s">
        <v>17</v>
      </c>
      <c r="L48" s="87">
        <f t="shared" si="57"/>
        <v>0.23471228882612089</v>
      </c>
      <c r="M48" s="87">
        <f t="shared" si="57"/>
        <v>12.816168962350936</v>
      </c>
      <c r="N48" s="87">
        <f t="shared" si="57"/>
        <v>806.45049721596035</v>
      </c>
      <c r="O48" s="87">
        <f t="shared" si="57"/>
        <v>0</v>
      </c>
      <c r="P48" s="87">
        <f t="shared" si="57"/>
        <v>0</v>
      </c>
      <c r="Q48" s="87">
        <f t="shared" si="57"/>
        <v>0</v>
      </c>
      <c r="R48" s="87">
        <f t="shared" si="57"/>
        <v>0</v>
      </c>
      <c r="S48" s="158">
        <f t="shared" si="61"/>
        <v>819.50137846713744</v>
      </c>
      <c r="T48" s="141"/>
      <c r="U48" s="203" t="s">
        <v>57</v>
      </c>
      <c r="V48" s="60">
        <f t="shared" si="58"/>
        <v>0.23471228882612089</v>
      </c>
      <c r="W48" s="60">
        <f t="shared" si="58"/>
        <v>0</v>
      </c>
      <c r="X48" s="60">
        <f t="shared" si="58"/>
        <v>0</v>
      </c>
      <c r="Y48" s="60">
        <f t="shared" si="58"/>
        <v>12.816168962350936</v>
      </c>
      <c r="Z48" s="60">
        <f t="shared" si="58"/>
        <v>806.45049721596035</v>
      </c>
      <c r="AA48" s="60">
        <f t="shared" si="58"/>
        <v>0</v>
      </c>
      <c r="AB48" s="60">
        <f t="shared" si="58"/>
        <v>0</v>
      </c>
      <c r="AC48" s="61">
        <f t="shared" si="58"/>
        <v>0</v>
      </c>
      <c r="AD48" s="60">
        <f t="shared" si="58"/>
        <v>0</v>
      </c>
      <c r="AE48" s="60">
        <f t="shared" si="58"/>
        <v>0</v>
      </c>
      <c r="AF48" s="60">
        <f t="shared" si="58"/>
        <v>0</v>
      </c>
      <c r="AG48" s="60">
        <f t="shared" si="58"/>
        <v>0</v>
      </c>
      <c r="AH48" s="60">
        <f t="shared" si="58"/>
        <v>0</v>
      </c>
      <c r="AI48" s="206">
        <f t="shared" si="62"/>
        <v>819.50137846713744</v>
      </c>
      <c r="AJ48" s="133" t="str">
        <f t="shared" si="63"/>
        <v/>
      </c>
    </row>
    <row r="49" spans="1:36" ht="15">
      <c r="A49" s="162" t="s">
        <v>60</v>
      </c>
      <c r="B49" s="84">
        <f t="shared" si="59"/>
        <v>2.448</v>
      </c>
      <c r="C49" s="84">
        <f t="shared" si="59"/>
        <v>0.20512336271090001</v>
      </c>
      <c r="D49" s="84">
        <f t="shared" si="59"/>
        <v>89.582841274575728</v>
      </c>
      <c r="E49" s="84">
        <f t="shared" si="59"/>
        <v>0</v>
      </c>
      <c r="F49" s="315">
        <v>0</v>
      </c>
      <c r="G49" s="84">
        <f t="shared" ref="G49:H53" si="64">G127+G153+G179+G205+G231+G257+G283+G309+G335+G361+G387+G413+G439</f>
        <v>0</v>
      </c>
      <c r="H49" s="84">
        <f t="shared" si="64"/>
        <v>0</v>
      </c>
      <c r="I49" s="146">
        <f t="shared" si="60"/>
        <v>92.235964637286628</v>
      </c>
      <c r="J49" s="141"/>
      <c r="K49" s="163" t="s">
        <v>60</v>
      </c>
      <c r="L49" s="84">
        <f t="shared" ref="L49:R53" si="65">L127+L153+L179+L205+L231+L257+L283+L309+L335+L361+L387+L413+L439</f>
        <v>2.448</v>
      </c>
      <c r="M49" s="84">
        <f t="shared" si="65"/>
        <v>0.20512336271090001</v>
      </c>
      <c r="N49" s="84">
        <f t="shared" si="65"/>
        <v>89.582841274575728</v>
      </c>
      <c r="O49" s="84">
        <f t="shared" si="65"/>
        <v>0</v>
      </c>
      <c r="P49" s="84">
        <f t="shared" si="65"/>
        <v>0</v>
      </c>
      <c r="Q49" s="84">
        <f t="shared" si="65"/>
        <v>0</v>
      </c>
      <c r="R49" s="84">
        <f t="shared" si="65"/>
        <v>0</v>
      </c>
      <c r="S49" s="150">
        <f t="shared" si="61"/>
        <v>92.235964637286628</v>
      </c>
      <c r="T49" s="141"/>
      <c r="U49" s="208" t="s">
        <v>58</v>
      </c>
      <c r="V49" s="55">
        <f t="shared" ref="V49:AH53" si="66">V127+V153+V179+V205+V231+V257+V283+V309+V335+V361+V387+V413+V439</f>
        <v>2.448</v>
      </c>
      <c r="W49" s="55">
        <f t="shared" si="66"/>
        <v>0</v>
      </c>
      <c r="X49" s="55">
        <f t="shared" si="66"/>
        <v>0</v>
      </c>
      <c r="Y49" s="55">
        <f t="shared" si="66"/>
        <v>0.20512336271090001</v>
      </c>
      <c r="Z49" s="55">
        <f t="shared" si="66"/>
        <v>89.582841274575728</v>
      </c>
      <c r="AA49" s="55">
        <f t="shared" si="66"/>
        <v>0</v>
      </c>
      <c r="AB49" s="55">
        <f t="shared" si="66"/>
        <v>0</v>
      </c>
      <c r="AC49" s="56">
        <f t="shared" si="66"/>
        <v>0</v>
      </c>
      <c r="AD49" s="55">
        <f t="shared" si="66"/>
        <v>0</v>
      </c>
      <c r="AE49" s="55">
        <f t="shared" si="66"/>
        <v>0</v>
      </c>
      <c r="AF49" s="55">
        <f t="shared" si="66"/>
        <v>0</v>
      </c>
      <c r="AG49" s="55">
        <f t="shared" si="66"/>
        <v>0</v>
      </c>
      <c r="AH49" s="55">
        <f t="shared" si="66"/>
        <v>0</v>
      </c>
      <c r="AI49" s="202">
        <f t="shared" si="62"/>
        <v>92.235964637286628</v>
      </c>
      <c r="AJ49" s="133" t="str">
        <f t="shared" si="63"/>
        <v/>
      </c>
    </row>
    <row r="50" spans="1:36">
      <c r="A50" s="164" t="s">
        <v>19</v>
      </c>
      <c r="B50" s="116">
        <f t="shared" ref="B50:E53" si="67">B128+B154+B180+B206+B232+B258+B284+B310+B336+B362+B388+B414+B440</f>
        <v>2.448</v>
      </c>
      <c r="C50" s="116">
        <f t="shared" si="67"/>
        <v>0</v>
      </c>
      <c r="D50" s="116">
        <f t="shared" si="67"/>
        <v>0</v>
      </c>
      <c r="E50" s="116">
        <f t="shared" si="67"/>
        <v>0</v>
      </c>
      <c r="F50" s="315">
        <v>0</v>
      </c>
      <c r="G50" s="116">
        <f t="shared" si="64"/>
        <v>0</v>
      </c>
      <c r="H50" s="116">
        <f t="shared" si="64"/>
        <v>0</v>
      </c>
      <c r="I50" s="167">
        <f t="shared" si="60"/>
        <v>2.448</v>
      </c>
      <c r="J50" s="141"/>
      <c r="K50" s="168" t="s">
        <v>19</v>
      </c>
      <c r="L50" s="90">
        <f t="shared" si="65"/>
        <v>2.448</v>
      </c>
      <c r="M50" s="90">
        <f t="shared" si="65"/>
        <v>0</v>
      </c>
      <c r="N50" s="90">
        <f t="shared" si="65"/>
        <v>0</v>
      </c>
      <c r="O50" s="90">
        <f t="shared" si="65"/>
        <v>0</v>
      </c>
      <c r="P50" s="90">
        <f t="shared" si="65"/>
        <v>0</v>
      </c>
      <c r="Q50" s="90">
        <f t="shared" si="65"/>
        <v>0</v>
      </c>
      <c r="R50" s="90">
        <f t="shared" si="65"/>
        <v>0</v>
      </c>
      <c r="S50" s="171">
        <f t="shared" si="61"/>
        <v>2.448</v>
      </c>
      <c r="T50" s="141"/>
      <c r="U50" s="209" t="s">
        <v>62</v>
      </c>
      <c r="V50" s="66">
        <f t="shared" si="66"/>
        <v>2.448</v>
      </c>
      <c r="W50" s="66">
        <f t="shared" si="66"/>
        <v>0</v>
      </c>
      <c r="X50" s="66">
        <f t="shared" si="66"/>
        <v>0</v>
      </c>
      <c r="Y50" s="66">
        <f t="shared" si="66"/>
        <v>0</v>
      </c>
      <c r="Z50" s="66">
        <f t="shared" si="66"/>
        <v>0</v>
      </c>
      <c r="AA50" s="66">
        <f t="shared" si="66"/>
        <v>0</v>
      </c>
      <c r="AB50" s="66">
        <f t="shared" si="66"/>
        <v>0</v>
      </c>
      <c r="AC50" s="277">
        <f t="shared" si="66"/>
        <v>0</v>
      </c>
      <c r="AD50" s="66">
        <f t="shared" si="66"/>
        <v>0</v>
      </c>
      <c r="AE50" s="66">
        <f t="shared" si="66"/>
        <v>0</v>
      </c>
      <c r="AF50" s="66">
        <f t="shared" si="66"/>
        <v>0</v>
      </c>
      <c r="AG50" s="66">
        <f t="shared" si="66"/>
        <v>0</v>
      </c>
      <c r="AH50" s="66">
        <f t="shared" si="66"/>
        <v>0</v>
      </c>
      <c r="AI50" s="211">
        <f t="shared" si="62"/>
        <v>2.448</v>
      </c>
      <c r="AJ50" s="133" t="str">
        <f t="shared" si="63"/>
        <v/>
      </c>
    </row>
    <row r="51" spans="1:36">
      <c r="A51" s="172" t="s">
        <v>15</v>
      </c>
      <c r="B51" s="93">
        <f t="shared" si="67"/>
        <v>0</v>
      </c>
      <c r="C51" s="93">
        <f t="shared" si="67"/>
        <v>0.20512336271090001</v>
      </c>
      <c r="D51" s="93">
        <f t="shared" si="67"/>
        <v>89.582841274575728</v>
      </c>
      <c r="E51" s="93">
        <f t="shared" si="67"/>
        <v>0</v>
      </c>
      <c r="F51" s="315">
        <v>0</v>
      </c>
      <c r="G51" s="93">
        <f t="shared" si="64"/>
        <v>0</v>
      </c>
      <c r="H51" s="93">
        <f t="shared" si="64"/>
        <v>0</v>
      </c>
      <c r="I51" s="175">
        <f t="shared" si="60"/>
        <v>89.787964637286635</v>
      </c>
      <c r="J51" s="141"/>
      <c r="K51" s="176" t="s">
        <v>15</v>
      </c>
      <c r="L51" s="93">
        <f t="shared" si="65"/>
        <v>0</v>
      </c>
      <c r="M51" s="93">
        <f t="shared" si="65"/>
        <v>0.20512336271090001</v>
      </c>
      <c r="N51" s="93">
        <f t="shared" si="65"/>
        <v>89.582841274575728</v>
      </c>
      <c r="O51" s="93">
        <f t="shared" si="65"/>
        <v>0</v>
      </c>
      <c r="P51" s="93">
        <f t="shared" si="65"/>
        <v>0</v>
      </c>
      <c r="Q51" s="93">
        <f t="shared" si="65"/>
        <v>0</v>
      </c>
      <c r="R51" s="93">
        <f t="shared" si="65"/>
        <v>0</v>
      </c>
      <c r="S51" s="178">
        <f t="shared" si="61"/>
        <v>89.787964637286635</v>
      </c>
      <c r="T51" s="141"/>
      <c r="U51" s="212" t="s">
        <v>15</v>
      </c>
      <c r="V51" s="70">
        <f t="shared" si="66"/>
        <v>0</v>
      </c>
      <c r="W51" s="70">
        <f t="shared" si="66"/>
        <v>0</v>
      </c>
      <c r="X51" s="70">
        <f t="shared" si="66"/>
        <v>0</v>
      </c>
      <c r="Y51" s="70">
        <f t="shared" si="66"/>
        <v>0.20512336271090001</v>
      </c>
      <c r="Z51" s="70">
        <f t="shared" si="66"/>
        <v>89.582841274575728</v>
      </c>
      <c r="AA51" s="70">
        <f t="shared" si="66"/>
        <v>0</v>
      </c>
      <c r="AB51" s="70">
        <f t="shared" si="66"/>
        <v>0</v>
      </c>
      <c r="AC51" s="278">
        <f t="shared" si="66"/>
        <v>0</v>
      </c>
      <c r="AD51" s="70">
        <f t="shared" si="66"/>
        <v>0</v>
      </c>
      <c r="AE51" s="70">
        <f t="shared" si="66"/>
        <v>0</v>
      </c>
      <c r="AF51" s="70">
        <f t="shared" si="66"/>
        <v>0</v>
      </c>
      <c r="AG51" s="70">
        <f t="shared" si="66"/>
        <v>0</v>
      </c>
      <c r="AH51" s="70">
        <f t="shared" si="66"/>
        <v>0</v>
      </c>
      <c r="AI51" s="215">
        <f t="shared" si="62"/>
        <v>89.787964637286635</v>
      </c>
      <c r="AJ51" s="133" t="str">
        <f t="shared" si="63"/>
        <v/>
      </c>
    </row>
    <row r="52" spans="1:36">
      <c r="A52" s="164" t="s">
        <v>16</v>
      </c>
      <c r="B52" s="116">
        <f t="shared" si="67"/>
        <v>0</v>
      </c>
      <c r="C52" s="116">
        <f t="shared" si="67"/>
        <v>0</v>
      </c>
      <c r="D52" s="116">
        <f t="shared" si="67"/>
        <v>0</v>
      </c>
      <c r="E52" s="116">
        <f t="shared" si="67"/>
        <v>0</v>
      </c>
      <c r="F52" s="315">
        <v>0</v>
      </c>
      <c r="G52" s="116">
        <f t="shared" si="64"/>
        <v>0</v>
      </c>
      <c r="H52" s="116">
        <f t="shared" si="64"/>
        <v>0</v>
      </c>
      <c r="I52" s="167">
        <f t="shared" si="60"/>
        <v>0</v>
      </c>
      <c r="J52" s="141"/>
      <c r="K52" s="168" t="s">
        <v>16</v>
      </c>
      <c r="L52" s="90">
        <f t="shared" si="65"/>
        <v>0</v>
      </c>
      <c r="M52" s="90">
        <f t="shared" si="65"/>
        <v>0</v>
      </c>
      <c r="N52" s="90">
        <f t="shared" si="65"/>
        <v>0</v>
      </c>
      <c r="O52" s="90">
        <f t="shared" si="65"/>
        <v>0</v>
      </c>
      <c r="P52" s="90">
        <f t="shared" si="65"/>
        <v>0</v>
      </c>
      <c r="Q52" s="90">
        <f t="shared" si="65"/>
        <v>0</v>
      </c>
      <c r="R52" s="90">
        <f t="shared" si="65"/>
        <v>0</v>
      </c>
      <c r="S52" s="171">
        <f t="shared" si="61"/>
        <v>0</v>
      </c>
      <c r="T52" s="141"/>
      <c r="U52" s="209" t="s">
        <v>16</v>
      </c>
      <c r="V52" s="66">
        <f t="shared" si="66"/>
        <v>0</v>
      </c>
      <c r="W52" s="66">
        <f t="shared" si="66"/>
        <v>0</v>
      </c>
      <c r="X52" s="66">
        <f t="shared" si="66"/>
        <v>0</v>
      </c>
      <c r="Y52" s="66">
        <f t="shared" si="66"/>
        <v>0</v>
      </c>
      <c r="Z52" s="66">
        <f t="shared" si="66"/>
        <v>0</v>
      </c>
      <c r="AA52" s="66">
        <f t="shared" si="66"/>
        <v>0</v>
      </c>
      <c r="AB52" s="66">
        <f t="shared" si="66"/>
        <v>0</v>
      </c>
      <c r="AC52" s="277">
        <f t="shared" si="66"/>
        <v>0</v>
      </c>
      <c r="AD52" s="66">
        <f t="shared" si="66"/>
        <v>0</v>
      </c>
      <c r="AE52" s="66">
        <f t="shared" si="66"/>
        <v>0</v>
      </c>
      <c r="AF52" s="66">
        <f t="shared" si="66"/>
        <v>0</v>
      </c>
      <c r="AG52" s="66">
        <f t="shared" si="66"/>
        <v>0</v>
      </c>
      <c r="AH52" s="66">
        <f t="shared" si="66"/>
        <v>0</v>
      </c>
      <c r="AI52" s="211">
        <f t="shared" si="62"/>
        <v>0</v>
      </c>
      <c r="AJ52" s="133" t="str">
        <f t="shared" si="63"/>
        <v/>
      </c>
    </row>
    <row r="53" spans="1:36" ht="15" thickBot="1">
      <c r="A53" s="179" t="s">
        <v>10</v>
      </c>
      <c r="B53" s="96">
        <f t="shared" si="67"/>
        <v>0</v>
      </c>
      <c r="C53" s="96">
        <f t="shared" si="67"/>
        <v>0</v>
      </c>
      <c r="D53" s="96">
        <f t="shared" si="67"/>
        <v>0</v>
      </c>
      <c r="E53" s="96">
        <f t="shared" si="67"/>
        <v>0</v>
      </c>
      <c r="F53" s="316">
        <v>0</v>
      </c>
      <c r="G53" s="96">
        <f t="shared" si="64"/>
        <v>0</v>
      </c>
      <c r="H53" s="96">
        <f t="shared" si="64"/>
        <v>0</v>
      </c>
      <c r="I53" s="182">
        <f t="shared" si="60"/>
        <v>0</v>
      </c>
      <c r="J53" s="141"/>
      <c r="K53" s="183" t="s">
        <v>10</v>
      </c>
      <c r="L53" s="96">
        <f t="shared" si="65"/>
        <v>0</v>
      </c>
      <c r="M53" s="96">
        <f t="shared" si="65"/>
        <v>0</v>
      </c>
      <c r="N53" s="96">
        <f t="shared" si="65"/>
        <v>0</v>
      </c>
      <c r="O53" s="96">
        <f t="shared" si="65"/>
        <v>0</v>
      </c>
      <c r="P53" s="96">
        <f t="shared" si="65"/>
        <v>0</v>
      </c>
      <c r="Q53" s="96">
        <f t="shared" si="65"/>
        <v>0</v>
      </c>
      <c r="R53" s="96">
        <f t="shared" si="65"/>
        <v>0</v>
      </c>
      <c r="S53" s="185">
        <f t="shared" si="61"/>
        <v>0</v>
      </c>
      <c r="T53" s="141"/>
      <c r="U53" s="212" t="s">
        <v>10</v>
      </c>
      <c r="V53" s="70">
        <f t="shared" si="66"/>
        <v>0</v>
      </c>
      <c r="W53" s="70">
        <f t="shared" si="66"/>
        <v>0</v>
      </c>
      <c r="X53" s="70">
        <f t="shared" si="66"/>
        <v>0</v>
      </c>
      <c r="Y53" s="70">
        <f t="shared" si="66"/>
        <v>0</v>
      </c>
      <c r="Z53" s="70">
        <f t="shared" si="66"/>
        <v>0</v>
      </c>
      <c r="AA53" s="70">
        <f t="shared" si="66"/>
        <v>0</v>
      </c>
      <c r="AB53" s="70">
        <f t="shared" si="66"/>
        <v>0</v>
      </c>
      <c r="AC53" s="278">
        <f t="shared" si="66"/>
        <v>0</v>
      </c>
      <c r="AD53" s="70">
        <f t="shared" si="66"/>
        <v>0</v>
      </c>
      <c r="AE53" s="70">
        <f t="shared" si="66"/>
        <v>0</v>
      </c>
      <c r="AF53" s="70">
        <f t="shared" si="66"/>
        <v>0</v>
      </c>
      <c r="AG53" s="70">
        <f t="shared" si="66"/>
        <v>0</v>
      </c>
      <c r="AH53" s="70">
        <f t="shared" si="66"/>
        <v>0</v>
      </c>
      <c r="AI53" s="215">
        <f t="shared" si="62"/>
        <v>0</v>
      </c>
      <c r="AJ53" s="133" t="str">
        <f t="shared" si="63"/>
        <v/>
      </c>
    </row>
    <row r="54" spans="1:36" ht="15">
      <c r="A54" s="186" t="s">
        <v>22</v>
      </c>
      <c r="B54" s="187">
        <f>SUM(B33:B49)</f>
        <v>11627.115191641084</v>
      </c>
      <c r="C54" s="187">
        <f t="shared" ref="C54:I54" si="68">SUM(C33:C49)</f>
        <v>21606.666040479253</v>
      </c>
      <c r="D54" s="187">
        <f t="shared" si="68"/>
        <v>17768.911837314095</v>
      </c>
      <c r="E54" s="187">
        <f t="shared" si="68"/>
        <v>16921.480783009891</v>
      </c>
      <c r="F54" s="187">
        <f t="shared" si="68"/>
        <v>0</v>
      </c>
      <c r="G54" s="187">
        <f t="shared" si="68"/>
        <v>1311.7957317888076</v>
      </c>
      <c r="H54" s="187">
        <f t="shared" si="68"/>
        <v>73.060483033065751</v>
      </c>
      <c r="I54" s="187">
        <f t="shared" si="68"/>
        <v>69309.030067266183</v>
      </c>
      <c r="J54" s="141"/>
      <c r="K54" s="188" t="s">
        <v>22</v>
      </c>
      <c r="L54" s="187">
        <f>SUM(L33:L49)</f>
        <v>11627.115191641084</v>
      </c>
      <c r="M54" s="187">
        <f t="shared" ref="M54:S54" si="69">SUM(M33:M49)</f>
        <v>21606.666040479253</v>
      </c>
      <c r="N54" s="187">
        <f t="shared" si="69"/>
        <v>17768.911837314095</v>
      </c>
      <c r="O54" s="187">
        <f t="shared" si="69"/>
        <v>16921.480783009891</v>
      </c>
      <c r="P54" s="187">
        <f t="shared" si="69"/>
        <v>4722.4002132597725</v>
      </c>
      <c r="Q54" s="187">
        <f t="shared" si="69"/>
        <v>1311.7957317888076</v>
      </c>
      <c r="R54" s="189">
        <f t="shared" si="69"/>
        <v>73.060483033065751</v>
      </c>
      <c r="S54" s="190">
        <f t="shared" si="69"/>
        <v>74031.430280525965</v>
      </c>
      <c r="T54" s="141" t="str">
        <f>IF(ABS(S54-AI54)&gt;0.01,S54-AI54,"")</f>
        <v/>
      </c>
      <c r="U54" s="216" t="s">
        <v>59</v>
      </c>
      <c r="V54" s="217">
        <f>SUM(V33:V49)</f>
        <v>11054.217315979824</v>
      </c>
      <c r="W54" s="217">
        <f t="shared" ref="W54:AH54" si="70">SUM(W33:W49)</f>
        <v>353.04991786193045</v>
      </c>
      <c r="X54" s="217">
        <f t="shared" si="70"/>
        <v>1311.7957317888076</v>
      </c>
      <c r="Y54" s="217">
        <f t="shared" si="70"/>
        <v>21606.666040479253</v>
      </c>
      <c r="Z54" s="217">
        <f t="shared" si="70"/>
        <v>16520.839734117031</v>
      </c>
      <c r="AA54" s="217">
        <f t="shared" si="70"/>
        <v>14781.748327280524</v>
      </c>
      <c r="AB54" s="217">
        <f t="shared" si="70"/>
        <v>4722.4002132597725</v>
      </c>
      <c r="AC54" s="217">
        <f t="shared" si="70"/>
        <v>3680.7129997588268</v>
      </c>
      <c r="AD54" s="218">
        <f t="shared" si="70"/>
        <v>219.84795779933177</v>
      </c>
      <c r="AE54" s="218">
        <f t="shared" si="70"/>
        <v>268.88055399533101</v>
      </c>
      <c r="AF54" s="218">
        <f t="shared" si="70"/>
        <v>73.060483033065751</v>
      </c>
      <c r="AG54" s="218">
        <f t="shared" si="70"/>
        <v>1248.0721031970638</v>
      </c>
      <c r="AH54" s="218">
        <f t="shared" si="70"/>
        <v>1870.851901734035</v>
      </c>
      <c r="AI54" s="219">
        <f>SUM(V54:AC54)</f>
        <v>74031.430280525965</v>
      </c>
      <c r="AJ54" s="133" t="str">
        <f t="shared" si="63"/>
        <v/>
      </c>
    </row>
    <row r="55" spans="1:36" ht="15" thickBot="1">
      <c r="A55" s="38" t="s">
        <v>108</v>
      </c>
      <c r="B55" s="125">
        <f>IF($I54=0,"-",B54/$I54)</f>
        <v>0.16775758051088974</v>
      </c>
      <c r="C55" s="125">
        <f t="shared" ref="C55:H55" si="71">IF($I54=0,"-",C54/$I54)</f>
        <v>0.31174388127361519</v>
      </c>
      <c r="D55" s="125">
        <f t="shared" si="71"/>
        <v>0.25637224788846291</v>
      </c>
      <c r="E55" s="125">
        <f t="shared" si="71"/>
        <v>0.24414539875377222</v>
      </c>
      <c r="F55" s="125">
        <f t="shared" si="71"/>
        <v>0</v>
      </c>
      <c r="G55" s="125">
        <f t="shared" si="71"/>
        <v>1.892676510572542E-2</v>
      </c>
      <c r="H55" s="126">
        <f t="shared" si="71"/>
        <v>1.0541264675347308E-3</v>
      </c>
      <c r="I55" s="127">
        <f>SUM(B55:H55)</f>
        <v>1.0000000000000002</v>
      </c>
      <c r="K55" s="49" t="s">
        <v>108</v>
      </c>
      <c r="L55" s="102">
        <f>IF($S54=0,"-",L54/$S54)</f>
        <v>0.15705647111750598</v>
      </c>
      <c r="M55" s="102">
        <f t="shared" ref="M55:R55" si="72">IF($S54=0,"-",M54/$S54)</f>
        <v>0.2918580116391849</v>
      </c>
      <c r="N55" s="102">
        <f t="shared" si="72"/>
        <v>0.24001848633725809</v>
      </c>
      <c r="O55" s="102">
        <f t="shared" si="72"/>
        <v>0.22857157721915716</v>
      </c>
      <c r="P55" s="102">
        <f t="shared" si="72"/>
        <v>6.3789125718161407E-2</v>
      </c>
      <c r="Q55" s="102">
        <f t="shared" si="72"/>
        <v>1.7719443306958189E-2</v>
      </c>
      <c r="R55" s="103">
        <f t="shared" si="72"/>
        <v>9.8688466177431627E-4</v>
      </c>
      <c r="S55" s="104">
        <f>SUM(L55:R55)</f>
        <v>1</v>
      </c>
      <c r="U55" s="77" t="s">
        <v>108</v>
      </c>
      <c r="V55" s="78">
        <f>+V54/$AI54</f>
        <v>0.14931789476567287</v>
      </c>
      <c r="W55" s="78">
        <f t="shared" ref="W55:AH55" si="73">+W54/$AI54</f>
        <v>4.7689193160813555E-3</v>
      </c>
      <c r="X55" s="78">
        <f t="shared" si="73"/>
        <v>1.7719443306958189E-2</v>
      </c>
      <c r="Y55" s="78">
        <f t="shared" si="73"/>
        <v>0.2918580116391849</v>
      </c>
      <c r="Z55" s="78">
        <f t="shared" si="73"/>
        <v>0.22315980755085929</v>
      </c>
      <c r="AA55" s="78">
        <f t="shared" si="73"/>
        <v>0.1996685498479269</v>
      </c>
      <c r="AB55" s="78">
        <f t="shared" si="73"/>
        <v>6.3789125718161407E-2</v>
      </c>
      <c r="AC55" s="78">
        <f t="shared" si="73"/>
        <v>4.9718247855155134E-2</v>
      </c>
      <c r="AD55" s="78">
        <f t="shared" si="73"/>
        <v>2.9696570357517862E-3</v>
      </c>
      <c r="AE55" s="78">
        <f t="shared" si="73"/>
        <v>3.6319783769740337E-3</v>
      </c>
      <c r="AF55" s="78">
        <f t="shared" si="73"/>
        <v>9.8688466177431627E-4</v>
      </c>
      <c r="AG55" s="78">
        <f t="shared" si="73"/>
        <v>1.6858678786398785E-2</v>
      </c>
      <c r="AH55" s="78">
        <f t="shared" si="73"/>
        <v>2.5271048994256216E-2</v>
      </c>
      <c r="AI55" s="79">
        <f>SUM(V55:AC55)</f>
        <v>1</v>
      </c>
      <c r="AJ55" s="133" t="str">
        <f t="shared" si="63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0.29414029167145006</v>
      </c>
      <c r="G59" s="325"/>
      <c r="H59" s="327"/>
      <c r="I59" s="146">
        <f>SUM(B59:H59)</f>
        <v>0.29414029167145006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74">F450+F476+F502+F528+F554</f>
        <v>0</v>
      </c>
      <c r="G60" s="328"/>
      <c r="H60" s="330"/>
      <c r="I60" s="154">
        <f t="shared" ref="I60:I79" si="75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76">P450+P476+P502+P528+P554</f>
        <v>0</v>
      </c>
      <c r="Q60" s="328"/>
      <c r="R60" s="335"/>
      <c r="S60" s="158">
        <f t="shared" ref="S60:S79" si="77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74"/>
        <v>0</v>
      </c>
      <c r="G61" s="328"/>
      <c r="H61" s="330"/>
      <c r="I61" s="146">
        <f t="shared" si="75"/>
        <v>0</v>
      </c>
      <c r="J61" s="141"/>
      <c r="K61" s="161" t="s">
        <v>9</v>
      </c>
      <c r="L61" s="328"/>
      <c r="M61" s="329"/>
      <c r="N61" s="329"/>
      <c r="O61" s="330"/>
      <c r="P61" s="84">
        <f t="shared" si="76"/>
        <v>0</v>
      </c>
      <c r="Q61" s="328"/>
      <c r="R61" s="335"/>
      <c r="S61" s="150">
        <f t="shared" si="77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74"/>
        <v>0</v>
      </c>
      <c r="G62" s="328"/>
      <c r="H62" s="330"/>
      <c r="I62" s="154">
        <f t="shared" si="75"/>
        <v>0</v>
      </c>
      <c r="J62" s="141"/>
      <c r="K62" s="155" t="s">
        <v>52</v>
      </c>
      <c r="L62" s="328"/>
      <c r="M62" s="329"/>
      <c r="N62" s="329"/>
      <c r="O62" s="330"/>
      <c r="P62" s="87">
        <f t="shared" si="76"/>
        <v>0</v>
      </c>
      <c r="Q62" s="328"/>
      <c r="R62" s="335"/>
      <c r="S62" s="158">
        <f t="shared" si="77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74"/>
        <v>0</v>
      </c>
      <c r="G63" s="328"/>
      <c r="H63" s="330"/>
      <c r="I63" s="146">
        <f t="shared" si="75"/>
        <v>0</v>
      </c>
      <c r="J63" s="141"/>
      <c r="K63" s="161" t="s">
        <v>13</v>
      </c>
      <c r="L63" s="328"/>
      <c r="M63" s="329"/>
      <c r="N63" s="329"/>
      <c r="O63" s="330"/>
      <c r="P63" s="84">
        <f t="shared" si="76"/>
        <v>0</v>
      </c>
      <c r="Q63" s="328"/>
      <c r="R63" s="335"/>
      <c r="S63" s="150">
        <f t="shared" si="77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74"/>
        <v>0</v>
      </c>
      <c r="G64" s="328"/>
      <c r="H64" s="330"/>
      <c r="I64" s="154">
        <f t="shared" si="75"/>
        <v>0</v>
      </c>
      <c r="J64" s="141"/>
      <c r="K64" s="155" t="s">
        <v>12</v>
      </c>
      <c r="L64" s="328"/>
      <c r="M64" s="329"/>
      <c r="N64" s="329"/>
      <c r="O64" s="330"/>
      <c r="P64" s="87">
        <f t="shared" si="76"/>
        <v>0</v>
      </c>
      <c r="Q64" s="328"/>
      <c r="R64" s="335"/>
      <c r="S64" s="158">
        <f t="shared" si="77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74"/>
        <v>32939.348823079818</v>
      </c>
      <c r="G65" s="328"/>
      <c r="H65" s="330"/>
      <c r="I65" s="146">
        <f t="shared" si="75"/>
        <v>32939.348823079818</v>
      </c>
      <c r="J65" s="141"/>
      <c r="K65" s="161" t="s">
        <v>54</v>
      </c>
      <c r="L65" s="328"/>
      <c r="M65" s="329"/>
      <c r="N65" s="329"/>
      <c r="O65" s="330"/>
      <c r="P65" s="84">
        <f t="shared" si="76"/>
        <v>7762.9651752708114</v>
      </c>
      <c r="Q65" s="328"/>
      <c r="R65" s="335"/>
      <c r="S65" s="150">
        <f t="shared" si="77"/>
        <v>7762.9651752708114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74"/>
        <v>10115.822688466404</v>
      </c>
      <c r="G66" s="328"/>
      <c r="H66" s="330"/>
      <c r="I66" s="154">
        <f t="shared" si="75"/>
        <v>10115.822688466404</v>
      </c>
      <c r="J66" s="141"/>
      <c r="K66" s="155" t="s">
        <v>11</v>
      </c>
      <c r="L66" s="328"/>
      <c r="M66" s="329"/>
      <c r="N66" s="329"/>
      <c r="O66" s="330"/>
      <c r="P66" s="87">
        <f t="shared" si="76"/>
        <v>4732.6976342243934</v>
      </c>
      <c r="Q66" s="328"/>
      <c r="R66" s="335"/>
      <c r="S66" s="158">
        <f t="shared" si="77"/>
        <v>4732.6976342243934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74"/>
        <v>1499.8818956521297</v>
      </c>
      <c r="G67" s="328"/>
      <c r="H67" s="330"/>
      <c r="I67" s="146">
        <f t="shared" si="75"/>
        <v>1499.8818956521297</v>
      </c>
      <c r="J67" s="141"/>
      <c r="K67" s="161" t="s">
        <v>55</v>
      </c>
      <c r="L67" s="328"/>
      <c r="M67" s="329"/>
      <c r="N67" s="329"/>
      <c r="O67" s="330"/>
      <c r="P67" s="84">
        <f t="shared" si="76"/>
        <v>0</v>
      </c>
      <c r="Q67" s="328"/>
      <c r="R67" s="335"/>
      <c r="S67" s="150">
        <f t="shared" si="77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74"/>
        <v>18.530851019880981</v>
      </c>
      <c r="G68" s="328"/>
      <c r="H68" s="330"/>
      <c r="I68" s="154">
        <f t="shared" si="75"/>
        <v>18.530851019880981</v>
      </c>
      <c r="J68" s="141"/>
      <c r="K68" s="155" t="s">
        <v>14</v>
      </c>
      <c r="L68" s="328"/>
      <c r="M68" s="329"/>
      <c r="N68" s="329"/>
      <c r="O68" s="330"/>
      <c r="P68" s="87">
        <f t="shared" si="76"/>
        <v>10.047433724139161</v>
      </c>
      <c r="Q68" s="328"/>
      <c r="R68" s="335"/>
      <c r="S68" s="158">
        <f t="shared" si="77"/>
        <v>10.047433724139161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74"/>
        <v>2874.5505663318054</v>
      </c>
      <c r="G69" s="328"/>
      <c r="H69" s="330"/>
      <c r="I69" s="146">
        <f t="shared" si="75"/>
        <v>2874.5505663318054</v>
      </c>
      <c r="J69" s="141"/>
      <c r="K69" s="161" t="s">
        <v>136</v>
      </c>
      <c r="L69" s="328"/>
      <c r="M69" s="329"/>
      <c r="N69" s="329"/>
      <c r="O69" s="330"/>
      <c r="P69" s="84">
        <f t="shared" si="76"/>
        <v>67.613632403704287</v>
      </c>
      <c r="Q69" s="328"/>
      <c r="R69" s="335"/>
      <c r="S69" s="150">
        <f t="shared" si="77"/>
        <v>67.613632403704287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74"/>
        <v>1394.8590485518334</v>
      </c>
      <c r="G70" s="328"/>
      <c r="H70" s="330"/>
      <c r="I70" s="154">
        <f t="shared" si="75"/>
        <v>1394.8590485518334</v>
      </c>
      <c r="J70" s="141"/>
      <c r="K70" s="155" t="s">
        <v>21</v>
      </c>
      <c r="L70" s="328"/>
      <c r="M70" s="329"/>
      <c r="N70" s="329"/>
      <c r="O70" s="330"/>
      <c r="P70" s="87">
        <f t="shared" si="76"/>
        <v>0</v>
      </c>
      <c r="Q70" s="328"/>
      <c r="R70" s="335"/>
      <c r="S70" s="158">
        <f t="shared" si="77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74"/>
        <v>0</v>
      </c>
      <c r="G71" s="328"/>
      <c r="H71" s="330"/>
      <c r="I71" s="146">
        <f t="shared" si="75"/>
        <v>0</v>
      </c>
      <c r="J71" s="141"/>
      <c r="K71" s="161" t="s">
        <v>20</v>
      </c>
      <c r="L71" s="328"/>
      <c r="M71" s="329"/>
      <c r="N71" s="329"/>
      <c r="O71" s="330"/>
      <c r="P71" s="84">
        <f t="shared" si="76"/>
        <v>0</v>
      </c>
      <c r="Q71" s="328"/>
      <c r="R71" s="335"/>
      <c r="S71" s="150">
        <f t="shared" si="77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74"/>
        <v>1.8334916470588238E-2</v>
      </c>
      <c r="G72" s="328"/>
      <c r="H72" s="330"/>
      <c r="I72" s="154">
        <f t="shared" si="75"/>
        <v>1.8334916470588238E-2</v>
      </c>
      <c r="J72" s="141"/>
      <c r="K72" s="155" t="s">
        <v>56</v>
      </c>
      <c r="L72" s="328"/>
      <c r="M72" s="329"/>
      <c r="N72" s="329"/>
      <c r="O72" s="330"/>
      <c r="P72" s="87">
        <f t="shared" si="76"/>
        <v>0</v>
      </c>
      <c r="Q72" s="328"/>
      <c r="R72" s="335"/>
      <c r="S72" s="158">
        <f t="shared" si="77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74"/>
        <v>3128.0939777566109</v>
      </c>
      <c r="G73" s="328"/>
      <c r="H73" s="330"/>
      <c r="I73" s="146">
        <f t="shared" si="75"/>
        <v>3128.0939777566109</v>
      </c>
      <c r="J73" s="141"/>
      <c r="K73" s="161" t="s">
        <v>18</v>
      </c>
      <c r="L73" s="328"/>
      <c r="M73" s="329"/>
      <c r="N73" s="329"/>
      <c r="O73" s="330"/>
      <c r="P73" s="84">
        <f t="shared" si="76"/>
        <v>1100.0909554617303</v>
      </c>
      <c r="Q73" s="328"/>
      <c r="R73" s="335"/>
      <c r="S73" s="150">
        <f t="shared" si="77"/>
        <v>1100.0909554617303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74"/>
        <v>0</v>
      </c>
      <c r="G74" s="328"/>
      <c r="H74" s="330"/>
      <c r="I74" s="154">
        <f t="shared" si="75"/>
        <v>0</v>
      </c>
      <c r="J74" s="141"/>
      <c r="K74" s="155" t="s">
        <v>17</v>
      </c>
      <c r="L74" s="328"/>
      <c r="M74" s="329"/>
      <c r="N74" s="329"/>
      <c r="O74" s="330"/>
      <c r="P74" s="87">
        <f t="shared" si="76"/>
        <v>0</v>
      </c>
      <c r="Q74" s="328"/>
      <c r="R74" s="335"/>
      <c r="S74" s="158">
        <f t="shared" si="77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74"/>
        <v>0</v>
      </c>
      <c r="G75" s="328"/>
      <c r="H75" s="330"/>
      <c r="I75" s="146">
        <f t="shared" si="75"/>
        <v>0</v>
      </c>
      <c r="J75" s="141"/>
      <c r="K75" s="163" t="s">
        <v>60</v>
      </c>
      <c r="L75" s="328"/>
      <c r="M75" s="329"/>
      <c r="N75" s="329"/>
      <c r="O75" s="330"/>
      <c r="P75" s="84">
        <f t="shared" si="76"/>
        <v>0</v>
      </c>
      <c r="Q75" s="328"/>
      <c r="R75" s="335"/>
      <c r="S75" s="150">
        <f t="shared" si="77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74"/>
        <v>0</v>
      </c>
      <c r="G76" s="328"/>
      <c r="H76" s="330"/>
      <c r="I76" s="167">
        <f t="shared" si="75"/>
        <v>0</v>
      </c>
      <c r="J76" s="141"/>
      <c r="K76" s="168" t="s">
        <v>19</v>
      </c>
      <c r="L76" s="328"/>
      <c r="M76" s="329"/>
      <c r="N76" s="329"/>
      <c r="O76" s="330"/>
      <c r="P76" s="90">
        <f t="shared" si="76"/>
        <v>0</v>
      </c>
      <c r="Q76" s="328"/>
      <c r="R76" s="335"/>
      <c r="S76" s="171">
        <f t="shared" si="77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74"/>
        <v>0</v>
      </c>
      <c r="G77" s="328"/>
      <c r="H77" s="330"/>
      <c r="I77" s="175">
        <f t="shared" si="75"/>
        <v>0</v>
      </c>
      <c r="J77" s="141"/>
      <c r="K77" s="176" t="s">
        <v>15</v>
      </c>
      <c r="L77" s="328"/>
      <c r="M77" s="329"/>
      <c r="N77" s="329"/>
      <c r="O77" s="330"/>
      <c r="P77" s="93">
        <f t="shared" si="76"/>
        <v>0</v>
      </c>
      <c r="Q77" s="328"/>
      <c r="R77" s="335"/>
      <c r="S77" s="178">
        <f t="shared" si="77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74"/>
        <v>0</v>
      </c>
      <c r="G78" s="328"/>
      <c r="H78" s="330"/>
      <c r="I78" s="167">
        <f t="shared" si="75"/>
        <v>0</v>
      </c>
      <c r="J78" s="141"/>
      <c r="K78" s="168" t="s">
        <v>16</v>
      </c>
      <c r="L78" s="328"/>
      <c r="M78" s="329"/>
      <c r="N78" s="329"/>
      <c r="O78" s="330"/>
      <c r="P78" s="90">
        <f t="shared" si="76"/>
        <v>0</v>
      </c>
      <c r="Q78" s="328"/>
      <c r="R78" s="335"/>
      <c r="S78" s="171">
        <f t="shared" si="77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74"/>
        <v>0</v>
      </c>
      <c r="G79" s="331"/>
      <c r="H79" s="333"/>
      <c r="I79" s="182">
        <f t="shared" si="75"/>
        <v>0</v>
      </c>
      <c r="J79" s="141"/>
      <c r="K79" s="183" t="s">
        <v>10</v>
      </c>
      <c r="L79" s="331"/>
      <c r="M79" s="332"/>
      <c r="N79" s="332"/>
      <c r="O79" s="333"/>
      <c r="P79" s="96">
        <f t="shared" si="76"/>
        <v>0</v>
      </c>
      <c r="Q79" s="331"/>
      <c r="R79" s="336"/>
      <c r="S79" s="185">
        <f t="shared" si="77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I80" si="78">SUM(C59:C75)</f>
        <v>0</v>
      </c>
      <c r="D80" s="187">
        <f t="shared" si="78"/>
        <v>0</v>
      </c>
      <c r="E80" s="187">
        <f t="shared" si="78"/>
        <v>0</v>
      </c>
      <c r="F80" s="187">
        <f t="shared" si="78"/>
        <v>51971.400326066621</v>
      </c>
      <c r="G80" s="187">
        <f t="shared" si="78"/>
        <v>0</v>
      </c>
      <c r="H80" s="189">
        <f t="shared" si="78"/>
        <v>0</v>
      </c>
      <c r="I80" s="187">
        <f t="shared" si="78"/>
        <v>51971.400326066621</v>
      </c>
      <c r="J80" s="141"/>
      <c r="K80" s="188" t="s">
        <v>22</v>
      </c>
      <c r="L80" s="187">
        <f>SUM(L59:L75)</f>
        <v>0</v>
      </c>
      <c r="M80" s="187">
        <f t="shared" ref="M80:S80" si="79">SUM(M59:M75)</f>
        <v>0</v>
      </c>
      <c r="N80" s="187">
        <f t="shared" si="79"/>
        <v>0</v>
      </c>
      <c r="O80" s="187">
        <f t="shared" si="79"/>
        <v>0</v>
      </c>
      <c r="P80" s="187">
        <f t="shared" si="79"/>
        <v>13673.41483108478</v>
      </c>
      <c r="Q80" s="187">
        <f t="shared" si="79"/>
        <v>0</v>
      </c>
      <c r="R80" s="189">
        <f t="shared" si="79"/>
        <v>0</v>
      </c>
      <c r="S80" s="190">
        <f t="shared" si="79"/>
        <v>13673.41483108478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80">IF($I80=0,"-",C80/$I80)</f>
        <v>0</v>
      </c>
      <c r="D81" s="125">
        <f t="shared" si="80"/>
        <v>0</v>
      </c>
      <c r="E81" s="125">
        <f t="shared" si="80"/>
        <v>0</v>
      </c>
      <c r="F81" s="125">
        <f t="shared" si="80"/>
        <v>1</v>
      </c>
      <c r="G81" s="125">
        <f t="shared" si="80"/>
        <v>0</v>
      </c>
      <c r="H81" s="125">
        <f t="shared" si="80"/>
        <v>0</v>
      </c>
      <c r="I81" s="127">
        <f>SUM(B81:H81)</f>
        <v>1</v>
      </c>
      <c r="K81" s="49" t="s">
        <v>108</v>
      </c>
      <c r="L81" s="102">
        <f t="shared" ref="L81:R81" si="81">IF($S80=0,"-",L80/$S80)</f>
        <v>0</v>
      </c>
      <c r="M81" s="102">
        <f t="shared" si="81"/>
        <v>0</v>
      </c>
      <c r="N81" s="102">
        <f t="shared" si="81"/>
        <v>0</v>
      </c>
      <c r="O81" s="102">
        <f t="shared" si="81"/>
        <v>0</v>
      </c>
      <c r="P81" s="102">
        <f t="shared" si="81"/>
        <v>1</v>
      </c>
      <c r="Q81" s="102">
        <f t="shared" si="81"/>
        <v>0</v>
      </c>
      <c r="R81" s="103">
        <f t="shared" si="81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E105" si="82">B579+B605+B631</f>
        <v>85.469044222803475</v>
      </c>
      <c r="C85" s="105">
        <f t="shared" si="82"/>
        <v>0</v>
      </c>
      <c r="D85" s="105">
        <f t="shared" si="82"/>
        <v>4.2039416557534732</v>
      </c>
      <c r="E85" s="105">
        <f t="shared" si="82"/>
        <v>0</v>
      </c>
      <c r="F85" s="105">
        <f t="shared" ref="F85:H85" si="83">F579+F605+F631</f>
        <v>0</v>
      </c>
      <c r="G85" s="105">
        <f t="shared" si="83"/>
        <v>0</v>
      </c>
      <c r="H85" s="105">
        <f t="shared" si="83"/>
        <v>0</v>
      </c>
      <c r="I85" s="146">
        <f>SUM(B85:H85)</f>
        <v>89.672985878556943</v>
      </c>
      <c r="J85" s="141"/>
      <c r="K85" s="195" t="s">
        <v>7</v>
      </c>
      <c r="L85" s="105">
        <f t="shared" ref="L85:O105" si="84">L579+L605+L631</f>
        <v>85.469044222803475</v>
      </c>
      <c r="M85" s="105">
        <f t="shared" si="84"/>
        <v>0</v>
      </c>
      <c r="N85" s="105">
        <f t="shared" si="84"/>
        <v>4.2039416557534732</v>
      </c>
      <c r="O85" s="105">
        <f t="shared" si="84"/>
        <v>0</v>
      </c>
      <c r="P85" s="105">
        <f t="shared" ref="P85:R85" si="85">P579+P605+P631</f>
        <v>0.29414029167145006</v>
      </c>
      <c r="Q85" s="105">
        <f t="shared" si="85"/>
        <v>0</v>
      </c>
      <c r="R85" s="105">
        <f t="shared" si="85"/>
        <v>0</v>
      </c>
      <c r="S85" s="197">
        <f>SUM(L85:R85)</f>
        <v>89.967126170228397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82"/>
        <v>39.11373783473325</v>
      </c>
      <c r="C86" s="112">
        <f t="shared" si="82"/>
        <v>0</v>
      </c>
      <c r="D86" s="112">
        <f t="shared" si="82"/>
        <v>0</v>
      </c>
      <c r="E86" s="112">
        <f t="shared" si="82"/>
        <v>0</v>
      </c>
      <c r="F86" s="112">
        <f t="shared" ref="F86:H86" si="86">F580+F606+F632</f>
        <v>0</v>
      </c>
      <c r="G86" s="112">
        <f t="shared" si="86"/>
        <v>0</v>
      </c>
      <c r="H86" s="112">
        <f t="shared" si="86"/>
        <v>0</v>
      </c>
      <c r="I86" s="154">
        <f t="shared" ref="I86:I105" si="87">SUM(B86:H86)</f>
        <v>39.11373783473325</v>
      </c>
      <c r="J86" s="141"/>
      <c r="K86" s="155" t="s">
        <v>8</v>
      </c>
      <c r="L86" s="87">
        <f t="shared" si="84"/>
        <v>39.11373783473325</v>
      </c>
      <c r="M86" s="87">
        <f t="shared" si="84"/>
        <v>0</v>
      </c>
      <c r="N86" s="87">
        <f t="shared" si="84"/>
        <v>0</v>
      </c>
      <c r="O86" s="87">
        <f t="shared" si="84"/>
        <v>0</v>
      </c>
      <c r="P86" s="87">
        <f t="shared" ref="P86:R86" si="88">P580+P606+P632</f>
        <v>0</v>
      </c>
      <c r="Q86" s="87">
        <f t="shared" si="88"/>
        <v>0</v>
      </c>
      <c r="R86" s="87">
        <f t="shared" si="88"/>
        <v>0</v>
      </c>
      <c r="S86" s="158">
        <f t="shared" ref="S86:S105" si="89">SUM(L86:R86)</f>
        <v>39.11373783473325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82"/>
        <v>174.34978977364321</v>
      </c>
      <c r="C87" s="84">
        <f t="shared" si="82"/>
        <v>0</v>
      </c>
      <c r="D87" s="84">
        <f t="shared" si="82"/>
        <v>11.757413383551778</v>
      </c>
      <c r="E87" s="84">
        <f t="shared" si="82"/>
        <v>0</v>
      </c>
      <c r="F87" s="84">
        <f t="shared" ref="F87:H87" si="90">F581+F607+F633</f>
        <v>0</v>
      </c>
      <c r="G87" s="84">
        <f t="shared" si="90"/>
        <v>0</v>
      </c>
      <c r="H87" s="84">
        <f t="shared" si="90"/>
        <v>0</v>
      </c>
      <c r="I87" s="146">
        <f t="shared" si="87"/>
        <v>186.10720315719499</v>
      </c>
      <c r="J87" s="141"/>
      <c r="K87" s="161" t="s">
        <v>9</v>
      </c>
      <c r="L87" s="84">
        <f t="shared" si="84"/>
        <v>174.34978977364321</v>
      </c>
      <c r="M87" s="84">
        <f t="shared" si="84"/>
        <v>0</v>
      </c>
      <c r="N87" s="84">
        <f t="shared" si="84"/>
        <v>11.757413383551778</v>
      </c>
      <c r="O87" s="84">
        <f t="shared" si="84"/>
        <v>0</v>
      </c>
      <c r="P87" s="84">
        <f t="shared" ref="P87:R87" si="91">P581+P607+P633</f>
        <v>0</v>
      </c>
      <c r="Q87" s="84">
        <f t="shared" si="91"/>
        <v>0</v>
      </c>
      <c r="R87" s="84">
        <f t="shared" si="91"/>
        <v>0</v>
      </c>
      <c r="S87" s="150">
        <f t="shared" si="89"/>
        <v>186.10720315719499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82"/>
        <v>0</v>
      </c>
      <c r="C88" s="112">
        <f t="shared" si="82"/>
        <v>0</v>
      </c>
      <c r="D88" s="112">
        <f t="shared" si="82"/>
        <v>0</v>
      </c>
      <c r="E88" s="112">
        <f t="shared" si="82"/>
        <v>0</v>
      </c>
      <c r="F88" s="112">
        <f t="shared" ref="F88:H88" si="92">F582+F608+F634</f>
        <v>0</v>
      </c>
      <c r="G88" s="112">
        <f t="shared" si="92"/>
        <v>0</v>
      </c>
      <c r="H88" s="112">
        <f t="shared" si="92"/>
        <v>0</v>
      </c>
      <c r="I88" s="154">
        <f t="shared" si="87"/>
        <v>0</v>
      </c>
      <c r="J88" s="141"/>
      <c r="K88" s="155" t="s">
        <v>52</v>
      </c>
      <c r="L88" s="87">
        <f t="shared" si="84"/>
        <v>0</v>
      </c>
      <c r="M88" s="87">
        <f t="shared" si="84"/>
        <v>0</v>
      </c>
      <c r="N88" s="87">
        <f t="shared" si="84"/>
        <v>0</v>
      </c>
      <c r="O88" s="87">
        <f t="shared" si="84"/>
        <v>0</v>
      </c>
      <c r="P88" s="87">
        <f t="shared" ref="P88:R88" si="93">P582+P608+P634</f>
        <v>0</v>
      </c>
      <c r="Q88" s="87">
        <f t="shared" si="93"/>
        <v>0</v>
      </c>
      <c r="R88" s="87">
        <f t="shared" si="93"/>
        <v>0</v>
      </c>
      <c r="S88" s="158">
        <f t="shared" si="89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82"/>
        <v>140.84629212600498</v>
      </c>
      <c r="C89" s="84">
        <f t="shared" si="82"/>
        <v>5.8344094786976335</v>
      </c>
      <c r="D89" s="84">
        <f t="shared" si="82"/>
        <v>10.64626487431695</v>
      </c>
      <c r="E89" s="84">
        <f t="shared" si="82"/>
        <v>2.7074508997471565</v>
      </c>
      <c r="F89" s="84">
        <f t="shared" ref="F89:H89" si="94">F583+F609+F635</f>
        <v>0</v>
      </c>
      <c r="G89" s="84">
        <f t="shared" si="94"/>
        <v>0</v>
      </c>
      <c r="H89" s="84">
        <f t="shared" si="94"/>
        <v>0</v>
      </c>
      <c r="I89" s="146">
        <f t="shared" si="87"/>
        <v>160.03441737876673</v>
      </c>
      <c r="J89" s="141"/>
      <c r="K89" s="161" t="s">
        <v>13</v>
      </c>
      <c r="L89" s="84">
        <f t="shared" si="84"/>
        <v>140.84629212600498</v>
      </c>
      <c r="M89" s="84">
        <f t="shared" si="84"/>
        <v>5.8344094786976335</v>
      </c>
      <c r="N89" s="84">
        <f t="shared" si="84"/>
        <v>10.64626487431695</v>
      </c>
      <c r="O89" s="84">
        <f t="shared" si="84"/>
        <v>2.7074508997471565</v>
      </c>
      <c r="P89" s="84">
        <f t="shared" ref="P89:R89" si="95">P583+P609+P635</f>
        <v>0</v>
      </c>
      <c r="Q89" s="84">
        <f t="shared" si="95"/>
        <v>0</v>
      </c>
      <c r="R89" s="84">
        <f t="shared" si="95"/>
        <v>0</v>
      </c>
      <c r="S89" s="150">
        <f t="shared" si="89"/>
        <v>160.03441737876673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82"/>
        <v>8116.1235116827629</v>
      </c>
      <c r="C90" s="112">
        <f t="shared" si="82"/>
        <v>14.522679965111964</v>
      </c>
      <c r="D90" s="112">
        <f t="shared" si="82"/>
        <v>872.42709455954832</v>
      </c>
      <c r="E90" s="112">
        <f t="shared" si="82"/>
        <v>0</v>
      </c>
      <c r="F90" s="112">
        <f t="shared" ref="F90:H90" si="96">F584+F610+F636</f>
        <v>0</v>
      </c>
      <c r="G90" s="112">
        <f t="shared" si="96"/>
        <v>0</v>
      </c>
      <c r="H90" s="112">
        <f t="shared" si="96"/>
        <v>0</v>
      </c>
      <c r="I90" s="154">
        <f t="shared" si="87"/>
        <v>9003.0732862074237</v>
      </c>
      <c r="J90" s="141"/>
      <c r="K90" s="155" t="s">
        <v>12</v>
      </c>
      <c r="L90" s="87">
        <f t="shared" si="84"/>
        <v>8116.1235116827629</v>
      </c>
      <c r="M90" s="87">
        <f t="shared" si="84"/>
        <v>14.522679965111964</v>
      </c>
      <c r="N90" s="87">
        <f t="shared" si="84"/>
        <v>872.42709455954832</v>
      </c>
      <c r="O90" s="87">
        <f t="shared" si="84"/>
        <v>0</v>
      </c>
      <c r="P90" s="87">
        <f t="shared" ref="P90:R90" si="97">P584+P610+P636</f>
        <v>0</v>
      </c>
      <c r="Q90" s="87">
        <f t="shared" si="97"/>
        <v>0</v>
      </c>
      <c r="R90" s="87">
        <f t="shared" si="97"/>
        <v>0</v>
      </c>
      <c r="S90" s="158">
        <f t="shared" si="89"/>
        <v>9003.0732862074237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82"/>
        <v>0</v>
      </c>
      <c r="C91" s="84">
        <f t="shared" si="82"/>
        <v>0.70611327394550716</v>
      </c>
      <c r="D91" s="84">
        <f t="shared" si="82"/>
        <v>9.779085973464044E-2</v>
      </c>
      <c r="E91" s="84">
        <f t="shared" si="82"/>
        <v>79.889609743344224</v>
      </c>
      <c r="F91" s="84">
        <f t="shared" ref="F91:H91" si="98">F585+F611+F637</f>
        <v>1353.483681203621</v>
      </c>
      <c r="G91" s="84">
        <f t="shared" si="98"/>
        <v>0</v>
      </c>
      <c r="H91" s="84">
        <f t="shared" si="98"/>
        <v>0</v>
      </c>
      <c r="I91" s="146">
        <f t="shared" si="87"/>
        <v>1434.1771950806453</v>
      </c>
      <c r="J91" s="141"/>
      <c r="K91" s="161" t="s">
        <v>54</v>
      </c>
      <c r="L91" s="84">
        <f t="shared" si="84"/>
        <v>0</v>
      </c>
      <c r="M91" s="84">
        <f t="shared" si="84"/>
        <v>0.70611327394550716</v>
      </c>
      <c r="N91" s="84">
        <f t="shared" si="84"/>
        <v>9.779085973464044E-2</v>
      </c>
      <c r="O91" s="84">
        <f t="shared" si="84"/>
        <v>79.889609743344224</v>
      </c>
      <c r="P91" s="84">
        <f t="shared" ref="P91:R91" si="99">P585+P611+P637</f>
        <v>22387.246873621138</v>
      </c>
      <c r="Q91" s="84">
        <f t="shared" si="99"/>
        <v>0</v>
      </c>
      <c r="R91" s="84">
        <f t="shared" si="99"/>
        <v>0</v>
      </c>
      <c r="S91" s="150">
        <f t="shared" si="89"/>
        <v>22467.940387498162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82"/>
        <v>0</v>
      </c>
      <c r="C92" s="112">
        <f t="shared" si="82"/>
        <v>0</v>
      </c>
      <c r="D92" s="112">
        <f t="shared" si="82"/>
        <v>0.14370408496070186</v>
      </c>
      <c r="E92" s="112">
        <f t="shared" si="82"/>
        <v>39.046513647705432</v>
      </c>
      <c r="F92" s="112">
        <f t="shared" ref="F92:H92" si="100">F586+F612+F638</f>
        <v>0</v>
      </c>
      <c r="G92" s="112">
        <f t="shared" si="100"/>
        <v>0</v>
      </c>
      <c r="H92" s="112">
        <f t="shared" si="100"/>
        <v>0</v>
      </c>
      <c r="I92" s="154">
        <f t="shared" si="87"/>
        <v>39.190217732666135</v>
      </c>
      <c r="J92" s="141"/>
      <c r="K92" s="155" t="s">
        <v>11</v>
      </c>
      <c r="L92" s="87">
        <f t="shared" si="84"/>
        <v>0</v>
      </c>
      <c r="M92" s="87">
        <f t="shared" si="84"/>
        <v>0</v>
      </c>
      <c r="N92" s="87">
        <f t="shared" si="84"/>
        <v>0.14370408496070186</v>
      </c>
      <c r="O92" s="87">
        <f t="shared" si="84"/>
        <v>39.046513647705432</v>
      </c>
      <c r="P92" s="87">
        <f t="shared" ref="P92:R92" si="101">P586+P612+P638</f>
        <v>5193.8079973237191</v>
      </c>
      <c r="Q92" s="87">
        <f t="shared" si="101"/>
        <v>0</v>
      </c>
      <c r="R92" s="87">
        <f t="shared" si="101"/>
        <v>0</v>
      </c>
      <c r="S92" s="158">
        <f t="shared" si="89"/>
        <v>5232.9982150563856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82"/>
        <v>0</v>
      </c>
      <c r="C93" s="84">
        <f t="shared" si="82"/>
        <v>0</v>
      </c>
      <c r="D93" s="84">
        <f t="shared" si="82"/>
        <v>0</v>
      </c>
      <c r="E93" s="84">
        <f t="shared" si="82"/>
        <v>0</v>
      </c>
      <c r="F93" s="84">
        <f t="shared" ref="F93:H93" si="102">F587+F613+F639</f>
        <v>0</v>
      </c>
      <c r="G93" s="84">
        <f t="shared" si="102"/>
        <v>0</v>
      </c>
      <c r="H93" s="84">
        <f t="shared" si="102"/>
        <v>0</v>
      </c>
      <c r="I93" s="146">
        <f t="shared" si="87"/>
        <v>0</v>
      </c>
      <c r="J93" s="141"/>
      <c r="K93" s="161" t="s">
        <v>55</v>
      </c>
      <c r="L93" s="84">
        <f t="shared" si="84"/>
        <v>0</v>
      </c>
      <c r="M93" s="84">
        <f t="shared" si="84"/>
        <v>0</v>
      </c>
      <c r="N93" s="84">
        <f t="shared" si="84"/>
        <v>0</v>
      </c>
      <c r="O93" s="84">
        <f t="shared" si="84"/>
        <v>0</v>
      </c>
      <c r="P93" s="84">
        <f t="shared" ref="P93:R93" si="103">P587+P613+P639</f>
        <v>1499.8818956521297</v>
      </c>
      <c r="Q93" s="84">
        <f t="shared" si="103"/>
        <v>0</v>
      </c>
      <c r="R93" s="84">
        <f t="shared" si="103"/>
        <v>0</v>
      </c>
      <c r="S93" s="150">
        <f t="shared" si="89"/>
        <v>1499.8818956521297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82"/>
        <v>106.20192329899056</v>
      </c>
      <c r="C94" s="112">
        <f t="shared" si="82"/>
        <v>0.10849129870472096</v>
      </c>
      <c r="D94" s="112">
        <f t="shared" si="82"/>
        <v>21.839337748183553</v>
      </c>
      <c r="E94" s="112">
        <f t="shared" si="82"/>
        <v>0.62599699661607067</v>
      </c>
      <c r="F94" s="112">
        <f t="shared" ref="F94:H94" si="104">F588+F614+F640</f>
        <v>0</v>
      </c>
      <c r="G94" s="112">
        <f t="shared" si="104"/>
        <v>0</v>
      </c>
      <c r="H94" s="112">
        <f t="shared" si="104"/>
        <v>0</v>
      </c>
      <c r="I94" s="154">
        <f t="shared" si="87"/>
        <v>128.77574934249489</v>
      </c>
      <c r="J94" s="141"/>
      <c r="K94" s="155" t="s">
        <v>14</v>
      </c>
      <c r="L94" s="87">
        <f t="shared" si="84"/>
        <v>106.20192329899056</v>
      </c>
      <c r="M94" s="87">
        <f t="shared" si="84"/>
        <v>0.10849129870472096</v>
      </c>
      <c r="N94" s="87">
        <f t="shared" si="84"/>
        <v>21.839337748183553</v>
      </c>
      <c r="O94" s="87">
        <f t="shared" si="84"/>
        <v>0.62599699661607067</v>
      </c>
      <c r="P94" s="87">
        <f t="shared" ref="P94:R94" si="105">P588+P614+P640</f>
        <v>0</v>
      </c>
      <c r="Q94" s="87">
        <f t="shared" si="105"/>
        <v>0</v>
      </c>
      <c r="R94" s="87">
        <f t="shared" si="105"/>
        <v>0</v>
      </c>
      <c r="S94" s="158">
        <f t="shared" si="89"/>
        <v>128.77574934249489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82"/>
        <v>4340.7575768099859</v>
      </c>
      <c r="C95" s="84">
        <f t="shared" si="82"/>
        <v>175.46054452698803</v>
      </c>
      <c r="D95" s="84">
        <f t="shared" si="82"/>
        <v>480.1374182761229</v>
      </c>
      <c r="E95" s="84">
        <f t="shared" si="82"/>
        <v>26.94571333793856</v>
      </c>
      <c r="F95" s="84">
        <f t="shared" ref="F95:H95" si="106">F589+F615+F641</f>
        <v>0</v>
      </c>
      <c r="G95" s="84">
        <f t="shared" si="106"/>
        <v>0</v>
      </c>
      <c r="H95" s="84">
        <f t="shared" si="106"/>
        <v>0</v>
      </c>
      <c r="I95" s="146">
        <f t="shared" si="87"/>
        <v>5023.3012529510352</v>
      </c>
      <c r="J95" s="141"/>
      <c r="K95" s="161" t="s">
        <v>136</v>
      </c>
      <c r="L95" s="84">
        <f t="shared" si="84"/>
        <v>4340.7575768099859</v>
      </c>
      <c r="M95" s="84">
        <f t="shared" si="84"/>
        <v>175.46054452698803</v>
      </c>
      <c r="N95" s="84">
        <f t="shared" si="84"/>
        <v>480.1374182761229</v>
      </c>
      <c r="O95" s="84">
        <f t="shared" si="84"/>
        <v>26.94571333793856</v>
      </c>
      <c r="P95" s="84">
        <f t="shared" ref="P95:R95" si="107">P589+P615+P641</f>
        <v>2792.134395</v>
      </c>
      <c r="Q95" s="84">
        <f t="shared" si="107"/>
        <v>0</v>
      </c>
      <c r="R95" s="84">
        <f t="shared" si="107"/>
        <v>0</v>
      </c>
      <c r="S95" s="150">
        <f t="shared" si="89"/>
        <v>7815.4356479510352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82"/>
        <v>3455.8933608341608</v>
      </c>
      <c r="C96" s="112">
        <f t="shared" si="82"/>
        <v>0.32333961620149515</v>
      </c>
      <c r="D96" s="112">
        <f t="shared" si="82"/>
        <v>5174.2142603111852</v>
      </c>
      <c r="E96" s="112">
        <f t="shared" si="82"/>
        <v>4260.2185961997111</v>
      </c>
      <c r="F96" s="112">
        <f t="shared" ref="F96:H96" si="108">F590+F616+F642</f>
        <v>0</v>
      </c>
      <c r="G96" s="112">
        <f t="shared" si="108"/>
        <v>3399.1479264413492</v>
      </c>
      <c r="H96" s="112">
        <f t="shared" si="108"/>
        <v>2.378759035143851</v>
      </c>
      <c r="I96" s="154">
        <f t="shared" si="87"/>
        <v>16292.17624243775</v>
      </c>
      <c r="J96" s="141"/>
      <c r="K96" s="155" t="s">
        <v>21</v>
      </c>
      <c r="L96" s="87">
        <f t="shared" si="84"/>
        <v>3455.8933608341608</v>
      </c>
      <c r="M96" s="87">
        <f t="shared" si="84"/>
        <v>0.32333961620149515</v>
      </c>
      <c r="N96" s="87">
        <f t="shared" si="84"/>
        <v>5174.2142603111852</v>
      </c>
      <c r="O96" s="87">
        <f t="shared" si="84"/>
        <v>4260.2185961997111</v>
      </c>
      <c r="P96" s="87">
        <f t="shared" ref="P96:R96" si="109">P590+P616+P642</f>
        <v>1384.4407817750218</v>
      </c>
      <c r="Q96" s="87">
        <f t="shared" si="109"/>
        <v>3399.1479264413492</v>
      </c>
      <c r="R96" s="87">
        <f t="shared" si="109"/>
        <v>2.378759035143851</v>
      </c>
      <c r="S96" s="158">
        <f t="shared" si="89"/>
        <v>17676.61702421277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82"/>
        <v>6911.3241903288035</v>
      </c>
      <c r="C97" s="84">
        <f t="shared" si="82"/>
        <v>20.907420871310315</v>
      </c>
      <c r="D97" s="84">
        <f t="shared" si="82"/>
        <v>302.39234300786842</v>
      </c>
      <c r="E97" s="84">
        <f t="shared" si="82"/>
        <v>0</v>
      </c>
      <c r="F97" s="84">
        <f t="shared" ref="F97:H97" si="110">F591+F617+F643</f>
        <v>0</v>
      </c>
      <c r="G97" s="84">
        <f t="shared" si="110"/>
        <v>0</v>
      </c>
      <c r="H97" s="84">
        <f t="shared" si="110"/>
        <v>0</v>
      </c>
      <c r="I97" s="146">
        <f t="shared" si="87"/>
        <v>7234.623954207982</v>
      </c>
      <c r="J97" s="141"/>
      <c r="K97" s="161" t="s">
        <v>20</v>
      </c>
      <c r="L97" s="84">
        <f t="shared" si="84"/>
        <v>6911.3241903288035</v>
      </c>
      <c r="M97" s="84">
        <f t="shared" si="84"/>
        <v>20.907420871310315</v>
      </c>
      <c r="N97" s="84">
        <f t="shared" si="84"/>
        <v>302.39234300786842</v>
      </c>
      <c r="O97" s="84">
        <f t="shared" si="84"/>
        <v>0</v>
      </c>
      <c r="P97" s="84">
        <f t="shared" ref="P97:R97" si="111">P591+P617+P643</f>
        <v>0</v>
      </c>
      <c r="Q97" s="84">
        <f t="shared" si="111"/>
        <v>0</v>
      </c>
      <c r="R97" s="84">
        <f t="shared" si="111"/>
        <v>0</v>
      </c>
      <c r="S97" s="150">
        <f t="shared" si="89"/>
        <v>7234.623954207982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82"/>
        <v>11740.485607270744</v>
      </c>
      <c r="C98" s="112">
        <f t="shared" si="82"/>
        <v>22.262135131901211</v>
      </c>
      <c r="D98" s="112">
        <f t="shared" si="82"/>
        <v>1629.3761793043195</v>
      </c>
      <c r="E98" s="112">
        <f t="shared" si="82"/>
        <v>0</v>
      </c>
      <c r="F98" s="112">
        <f t="shared" ref="F98:H98" si="112">F592+F618+F644</f>
        <v>0</v>
      </c>
      <c r="G98" s="112">
        <f t="shared" si="112"/>
        <v>0</v>
      </c>
      <c r="H98" s="112">
        <f t="shared" si="112"/>
        <v>0</v>
      </c>
      <c r="I98" s="154">
        <f t="shared" si="87"/>
        <v>13392.123921706965</v>
      </c>
      <c r="J98" s="141"/>
      <c r="K98" s="155" t="s">
        <v>56</v>
      </c>
      <c r="L98" s="87">
        <f t="shared" si="84"/>
        <v>11740.485607270744</v>
      </c>
      <c r="M98" s="87">
        <f t="shared" si="84"/>
        <v>22.262135131901211</v>
      </c>
      <c r="N98" s="87">
        <f t="shared" si="84"/>
        <v>1629.3761793043195</v>
      </c>
      <c r="O98" s="87">
        <f t="shared" si="84"/>
        <v>0</v>
      </c>
      <c r="P98" s="87">
        <f t="shared" ref="P98:R98" si="113">P592+P618+P644</f>
        <v>1.8334916470588238E-2</v>
      </c>
      <c r="Q98" s="87">
        <f t="shared" si="113"/>
        <v>0</v>
      </c>
      <c r="R98" s="87">
        <f t="shared" si="113"/>
        <v>0</v>
      </c>
      <c r="S98" s="158">
        <f t="shared" si="89"/>
        <v>13392.142256623436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82"/>
        <v>2181.3491242295277</v>
      </c>
      <c r="C99" s="84">
        <f t="shared" si="82"/>
        <v>0</v>
      </c>
      <c r="D99" s="84">
        <f t="shared" si="82"/>
        <v>581.95816724045744</v>
      </c>
      <c r="E99" s="84">
        <f t="shared" si="82"/>
        <v>2.3042097995075839</v>
      </c>
      <c r="F99" s="84">
        <f t="shared" ref="F99:H99" si="114">F593+F619+F645</f>
        <v>94.517701861595839</v>
      </c>
      <c r="G99" s="84">
        <f t="shared" si="114"/>
        <v>0</v>
      </c>
      <c r="H99" s="84">
        <f t="shared" si="114"/>
        <v>0</v>
      </c>
      <c r="I99" s="146">
        <f t="shared" si="87"/>
        <v>2860.1292031310886</v>
      </c>
      <c r="J99" s="141"/>
      <c r="K99" s="161" t="s">
        <v>18</v>
      </c>
      <c r="L99" s="84">
        <f t="shared" si="84"/>
        <v>2181.3491242295277</v>
      </c>
      <c r="M99" s="84">
        <f t="shared" si="84"/>
        <v>0</v>
      </c>
      <c r="N99" s="84">
        <f t="shared" si="84"/>
        <v>581.95816724045744</v>
      </c>
      <c r="O99" s="84">
        <f t="shared" si="84"/>
        <v>2.3042097995075839</v>
      </c>
      <c r="P99" s="84">
        <f t="shared" ref="P99:R99" si="115">P593+P619+P645</f>
        <v>1765.7622462071351</v>
      </c>
      <c r="Q99" s="84">
        <f t="shared" si="115"/>
        <v>0</v>
      </c>
      <c r="R99" s="84">
        <f t="shared" si="115"/>
        <v>0</v>
      </c>
      <c r="S99" s="150">
        <f t="shared" si="89"/>
        <v>4531.3737474766276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82"/>
        <v>0</v>
      </c>
      <c r="C100" s="112">
        <f t="shared" si="82"/>
        <v>0</v>
      </c>
      <c r="D100" s="112">
        <f t="shared" si="82"/>
        <v>0</v>
      </c>
      <c r="E100" s="112">
        <f t="shared" si="82"/>
        <v>0</v>
      </c>
      <c r="F100" s="112">
        <f t="shared" ref="F100:H100" si="116">F594+F620+F646</f>
        <v>0</v>
      </c>
      <c r="G100" s="112">
        <f t="shared" si="116"/>
        <v>0</v>
      </c>
      <c r="H100" s="112">
        <f t="shared" si="116"/>
        <v>0</v>
      </c>
      <c r="I100" s="154">
        <f t="shared" si="87"/>
        <v>0</v>
      </c>
      <c r="J100" s="141"/>
      <c r="K100" s="155" t="s">
        <v>17</v>
      </c>
      <c r="L100" s="87">
        <f t="shared" si="84"/>
        <v>0</v>
      </c>
      <c r="M100" s="87">
        <f t="shared" si="84"/>
        <v>0</v>
      </c>
      <c r="N100" s="87">
        <f t="shared" si="84"/>
        <v>0</v>
      </c>
      <c r="O100" s="87">
        <f t="shared" si="84"/>
        <v>0</v>
      </c>
      <c r="P100" s="87">
        <f t="shared" ref="P100:R100" si="117">P594+P620+P646</f>
        <v>0</v>
      </c>
      <c r="Q100" s="87">
        <f t="shared" si="117"/>
        <v>0</v>
      </c>
      <c r="R100" s="87">
        <f t="shared" si="117"/>
        <v>0</v>
      </c>
      <c r="S100" s="158">
        <f t="shared" si="89"/>
        <v>0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si="82"/>
        <v>1762.4699569839088</v>
      </c>
      <c r="C101" s="84">
        <f t="shared" si="82"/>
        <v>0</v>
      </c>
      <c r="D101" s="84">
        <f t="shared" si="82"/>
        <v>805.81718748909452</v>
      </c>
      <c r="E101" s="84">
        <f t="shared" si="82"/>
        <v>0</v>
      </c>
      <c r="F101" s="84">
        <f t="shared" ref="F101:H101" si="118">F595+F621+F647</f>
        <v>0</v>
      </c>
      <c r="G101" s="84">
        <f t="shared" si="118"/>
        <v>0</v>
      </c>
      <c r="H101" s="84">
        <f t="shared" si="118"/>
        <v>0</v>
      </c>
      <c r="I101" s="146">
        <f t="shared" si="87"/>
        <v>2568.2871444730035</v>
      </c>
      <c r="J101" s="141"/>
      <c r="K101" s="163" t="s">
        <v>60</v>
      </c>
      <c r="L101" s="84">
        <f t="shared" si="84"/>
        <v>1762.4699569839088</v>
      </c>
      <c r="M101" s="84">
        <f t="shared" si="84"/>
        <v>0</v>
      </c>
      <c r="N101" s="84">
        <f t="shared" si="84"/>
        <v>805.81718748909452</v>
      </c>
      <c r="O101" s="84">
        <f t="shared" si="84"/>
        <v>0</v>
      </c>
      <c r="P101" s="84">
        <f t="shared" ref="P101:R101" si="119">P595+P621+P647</f>
        <v>0</v>
      </c>
      <c r="Q101" s="84">
        <f t="shared" si="119"/>
        <v>0</v>
      </c>
      <c r="R101" s="84">
        <f t="shared" si="119"/>
        <v>0</v>
      </c>
      <c r="S101" s="150">
        <f t="shared" si="89"/>
        <v>2568.2871444730035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82"/>
        <v>1762.4699569839088</v>
      </c>
      <c r="C102" s="116">
        <f t="shared" si="82"/>
        <v>0</v>
      </c>
      <c r="D102" s="116">
        <f t="shared" si="82"/>
        <v>805.81718748909452</v>
      </c>
      <c r="E102" s="116">
        <f t="shared" si="82"/>
        <v>0</v>
      </c>
      <c r="F102" s="116">
        <f t="shared" ref="F102:H102" si="120">F596+F622+F648</f>
        <v>0</v>
      </c>
      <c r="G102" s="116">
        <f t="shared" si="120"/>
        <v>0</v>
      </c>
      <c r="H102" s="116">
        <f t="shared" si="120"/>
        <v>0</v>
      </c>
      <c r="I102" s="167">
        <f t="shared" si="87"/>
        <v>2568.2871444730035</v>
      </c>
      <c r="J102" s="141"/>
      <c r="K102" s="168" t="s">
        <v>19</v>
      </c>
      <c r="L102" s="90">
        <f t="shared" si="84"/>
        <v>1762.4699569839088</v>
      </c>
      <c r="M102" s="90">
        <f t="shared" si="84"/>
        <v>0</v>
      </c>
      <c r="N102" s="90">
        <f t="shared" si="84"/>
        <v>805.81718748909452</v>
      </c>
      <c r="O102" s="90">
        <f t="shared" si="84"/>
        <v>0</v>
      </c>
      <c r="P102" s="90">
        <f t="shared" ref="P102:R102" si="121">P596+P622+P648</f>
        <v>0</v>
      </c>
      <c r="Q102" s="90">
        <f t="shared" si="121"/>
        <v>0</v>
      </c>
      <c r="R102" s="90">
        <f t="shared" si="121"/>
        <v>0</v>
      </c>
      <c r="S102" s="171">
        <f t="shared" si="89"/>
        <v>2568.2871444730035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82"/>
        <v>0</v>
      </c>
      <c r="C103" s="93">
        <f t="shared" si="82"/>
        <v>0</v>
      </c>
      <c r="D103" s="93">
        <f t="shared" si="82"/>
        <v>0</v>
      </c>
      <c r="E103" s="93">
        <f t="shared" si="82"/>
        <v>0</v>
      </c>
      <c r="F103" s="93">
        <f t="shared" ref="F103:H103" si="122">F597+F623+F649</f>
        <v>0</v>
      </c>
      <c r="G103" s="93">
        <f t="shared" si="122"/>
        <v>0</v>
      </c>
      <c r="H103" s="93">
        <f t="shared" si="122"/>
        <v>0</v>
      </c>
      <c r="I103" s="175">
        <f t="shared" si="87"/>
        <v>0</v>
      </c>
      <c r="J103" s="141"/>
      <c r="K103" s="176" t="s">
        <v>15</v>
      </c>
      <c r="L103" s="93">
        <f t="shared" si="84"/>
        <v>0</v>
      </c>
      <c r="M103" s="93">
        <f t="shared" si="84"/>
        <v>0</v>
      </c>
      <c r="N103" s="93">
        <f t="shared" si="84"/>
        <v>0</v>
      </c>
      <c r="O103" s="93">
        <f t="shared" si="84"/>
        <v>0</v>
      </c>
      <c r="P103" s="93">
        <f t="shared" ref="P103:R103" si="123">P597+P623+P649</f>
        <v>0</v>
      </c>
      <c r="Q103" s="93">
        <f t="shared" si="123"/>
        <v>0</v>
      </c>
      <c r="R103" s="93">
        <f t="shared" si="123"/>
        <v>0</v>
      </c>
      <c r="S103" s="178">
        <f t="shared" si="89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82"/>
        <v>0</v>
      </c>
      <c r="C104" s="116">
        <f t="shared" si="82"/>
        <v>0</v>
      </c>
      <c r="D104" s="116">
        <f t="shared" si="82"/>
        <v>0</v>
      </c>
      <c r="E104" s="116">
        <f t="shared" si="82"/>
        <v>0</v>
      </c>
      <c r="F104" s="116">
        <f t="shared" ref="F104:H104" si="124">F598+F624+F650</f>
        <v>0</v>
      </c>
      <c r="G104" s="116">
        <f t="shared" si="124"/>
        <v>0</v>
      </c>
      <c r="H104" s="116">
        <f t="shared" si="124"/>
        <v>0</v>
      </c>
      <c r="I104" s="167">
        <f t="shared" si="87"/>
        <v>0</v>
      </c>
      <c r="J104" s="141"/>
      <c r="K104" s="168" t="s">
        <v>16</v>
      </c>
      <c r="L104" s="90">
        <f t="shared" si="84"/>
        <v>0</v>
      </c>
      <c r="M104" s="90">
        <f t="shared" si="84"/>
        <v>0</v>
      </c>
      <c r="N104" s="90">
        <f t="shared" si="84"/>
        <v>0</v>
      </c>
      <c r="O104" s="90">
        <f t="shared" si="84"/>
        <v>0</v>
      </c>
      <c r="P104" s="90">
        <f t="shared" ref="P104:R104" si="125">P598+P624+P650</f>
        <v>0</v>
      </c>
      <c r="Q104" s="90">
        <f t="shared" si="125"/>
        <v>0</v>
      </c>
      <c r="R104" s="90">
        <f t="shared" si="125"/>
        <v>0</v>
      </c>
      <c r="S104" s="171">
        <f t="shared" si="89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82"/>
        <v>0</v>
      </c>
      <c r="C105" s="96">
        <f t="shared" si="82"/>
        <v>0</v>
      </c>
      <c r="D105" s="96">
        <f t="shared" si="82"/>
        <v>0</v>
      </c>
      <c r="E105" s="96">
        <f t="shared" si="82"/>
        <v>0</v>
      </c>
      <c r="F105" s="96">
        <f t="shared" ref="F105:H105" si="126">F599+F625+F651</f>
        <v>0</v>
      </c>
      <c r="G105" s="96">
        <f t="shared" si="126"/>
        <v>0</v>
      </c>
      <c r="H105" s="96">
        <f t="shared" si="126"/>
        <v>0</v>
      </c>
      <c r="I105" s="182">
        <f t="shared" si="87"/>
        <v>0</v>
      </c>
      <c r="J105" s="141"/>
      <c r="K105" s="183" t="s">
        <v>10</v>
      </c>
      <c r="L105" s="96">
        <f t="shared" si="84"/>
        <v>0</v>
      </c>
      <c r="M105" s="96">
        <f t="shared" si="84"/>
        <v>0</v>
      </c>
      <c r="N105" s="96">
        <f t="shared" si="84"/>
        <v>0</v>
      </c>
      <c r="O105" s="96">
        <f t="shared" si="84"/>
        <v>0</v>
      </c>
      <c r="P105" s="96">
        <f t="shared" ref="P105:R105" si="127">P599+P625+P651</f>
        <v>0</v>
      </c>
      <c r="Q105" s="96">
        <f t="shared" si="127"/>
        <v>0</v>
      </c>
      <c r="R105" s="96">
        <f t="shared" si="127"/>
        <v>0</v>
      </c>
      <c r="S105" s="185">
        <f t="shared" si="89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39054.384115396068</v>
      </c>
      <c r="C106" s="187">
        <f t="shared" ref="C106:I106" si="128">SUM(C85:C101)</f>
        <v>240.12513416286089</v>
      </c>
      <c r="D106" s="187">
        <f t="shared" si="128"/>
        <v>9895.0111027950952</v>
      </c>
      <c r="E106" s="187">
        <f t="shared" si="128"/>
        <v>4411.7380906245698</v>
      </c>
      <c r="F106" s="187">
        <f t="shared" si="128"/>
        <v>1448.0013830652169</v>
      </c>
      <c r="G106" s="187">
        <f t="shared" si="128"/>
        <v>3399.1479264413492</v>
      </c>
      <c r="H106" s="187">
        <f t="shared" si="128"/>
        <v>2.378759035143851</v>
      </c>
      <c r="I106" s="187">
        <f t="shared" si="128"/>
        <v>58450.786511520309</v>
      </c>
      <c r="J106" s="141"/>
      <c r="K106" s="188" t="s">
        <v>22</v>
      </c>
      <c r="L106" s="187">
        <f>SUM(L85:L101)</f>
        <v>39054.384115396068</v>
      </c>
      <c r="M106" s="187">
        <f t="shared" ref="M106:S106" si="129">SUM(M85:M101)</f>
        <v>240.12513416286089</v>
      </c>
      <c r="N106" s="187">
        <f t="shared" si="129"/>
        <v>9895.0111027950952</v>
      </c>
      <c r="O106" s="187">
        <f t="shared" si="129"/>
        <v>4411.7380906245698</v>
      </c>
      <c r="P106" s="187">
        <f t="shared" si="129"/>
        <v>35023.58666478729</v>
      </c>
      <c r="Q106" s="187">
        <f t="shared" si="129"/>
        <v>3399.1479264413492</v>
      </c>
      <c r="R106" s="189">
        <f t="shared" si="129"/>
        <v>2.378759035143851</v>
      </c>
      <c r="S106" s="190">
        <f t="shared" si="129"/>
        <v>92026.371793242375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0.66815840207212052</v>
      </c>
      <c r="C107" s="125">
        <f t="shared" ref="C107:H107" si="130">IF($I106=0,"-",C106/$I106)</f>
        <v>4.1081591625038889E-3</v>
      </c>
      <c r="D107" s="125">
        <f t="shared" si="130"/>
        <v>0.16928790343727618</v>
      </c>
      <c r="E107" s="125">
        <f t="shared" si="130"/>
        <v>7.5477822522628371E-2</v>
      </c>
      <c r="F107" s="125">
        <f t="shared" si="130"/>
        <v>2.4773000835152565E-2</v>
      </c>
      <c r="G107" s="125">
        <f t="shared" si="130"/>
        <v>5.8154015186286621E-2</v>
      </c>
      <c r="H107" s="126">
        <f t="shared" si="130"/>
        <v>4.0696784031725757E-5</v>
      </c>
      <c r="I107" s="127">
        <f>SUM(B107:H107)</f>
        <v>0.99999999999999978</v>
      </c>
      <c r="K107" s="49" t="s">
        <v>108</v>
      </c>
      <c r="L107" s="102">
        <f t="shared" ref="L107:R107" si="131">IF($S106=0,"-",L106/$S106)</f>
        <v>0.42438252594745768</v>
      </c>
      <c r="M107" s="102">
        <f t="shared" si="131"/>
        <v>2.6093078482150225E-3</v>
      </c>
      <c r="N107" s="102">
        <f t="shared" si="131"/>
        <v>0.10752364686316689</v>
      </c>
      <c r="O107" s="102">
        <f t="shared" si="131"/>
        <v>4.7939932919842984E-2</v>
      </c>
      <c r="P107" s="102">
        <f t="shared" si="131"/>
        <v>0.38058206557871838</v>
      </c>
      <c r="Q107" s="102">
        <f t="shared" si="131"/>
        <v>3.6936672175648604E-2</v>
      </c>
      <c r="R107" s="103">
        <f t="shared" si="131"/>
        <v>2.5848666950472196E-5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0</v>
      </c>
      <c r="E111" s="144">
        <v>0</v>
      </c>
      <c r="F111" s="314"/>
      <c r="G111" s="144">
        <v>0</v>
      </c>
      <c r="H111" s="145">
        <v>0</v>
      </c>
      <c r="I111" s="146">
        <f>SUM(B111:H111)</f>
        <v>0</v>
      </c>
      <c r="J111" s="141"/>
      <c r="K111" s="195" t="s">
        <v>7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0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0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132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33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134">SUM(V112:AC112)</f>
        <v>0</v>
      </c>
      <c r="AJ112" s="133" t="str">
        <f t="shared" ref="AJ112:AJ133" si="135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2654.8319450741683</v>
      </c>
      <c r="E113" s="148">
        <v>0</v>
      </c>
      <c r="F113" s="315"/>
      <c r="G113" s="148">
        <v>0</v>
      </c>
      <c r="H113" s="160">
        <v>0</v>
      </c>
      <c r="I113" s="146">
        <f t="shared" si="132"/>
        <v>2654.8319450741683</v>
      </c>
      <c r="J113" s="141"/>
      <c r="K113" s="161" t="s">
        <v>9</v>
      </c>
      <c r="L113" s="148">
        <v>0</v>
      </c>
      <c r="M113" s="148">
        <v>0</v>
      </c>
      <c r="N113" s="148">
        <v>2654.8319450741683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33"/>
        <v>2654.8319450741683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2654.8319450741683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134"/>
        <v>2654.8319450741683</v>
      </c>
      <c r="AJ113" s="133" t="str">
        <f t="shared" si="135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132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33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134"/>
        <v>0</v>
      </c>
      <c r="AJ114" s="133" t="str">
        <f t="shared" si="135"/>
        <v/>
      </c>
      <c r="BA114" s="133"/>
      <c r="BR114" s="133"/>
      <c r="CG114" s="133"/>
    </row>
    <row r="115" spans="1:85" ht="15">
      <c r="A115" s="159" t="s">
        <v>13</v>
      </c>
      <c r="B115" s="148">
        <v>0</v>
      </c>
      <c r="C115" s="148">
        <v>0</v>
      </c>
      <c r="D115" s="148">
        <v>0.52582932099410717</v>
      </c>
      <c r="E115" s="148">
        <v>0</v>
      </c>
      <c r="F115" s="315"/>
      <c r="G115" s="148">
        <v>0</v>
      </c>
      <c r="H115" s="160">
        <v>0</v>
      </c>
      <c r="I115" s="146">
        <f t="shared" si="132"/>
        <v>0.52582932099410717</v>
      </c>
      <c r="J115" s="141"/>
      <c r="K115" s="161" t="s">
        <v>13</v>
      </c>
      <c r="L115" s="148">
        <v>0</v>
      </c>
      <c r="M115" s="148">
        <v>0</v>
      </c>
      <c r="N115" s="148">
        <v>0.52582932099410717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33"/>
        <v>0.52582932099410717</v>
      </c>
      <c r="U115" s="207" t="s">
        <v>13</v>
      </c>
      <c r="V115" s="199">
        <v>0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0.52582932099410717</v>
      </c>
      <c r="AD115" s="201">
        <v>0</v>
      </c>
      <c r="AE115" s="201">
        <v>0</v>
      </c>
      <c r="AF115" s="201">
        <v>0</v>
      </c>
      <c r="AG115" s="201">
        <v>0.52582932099410717</v>
      </c>
      <c r="AH115" s="201">
        <v>0</v>
      </c>
      <c r="AI115" s="202">
        <f t="shared" si="134"/>
        <v>0.52582932099410717</v>
      </c>
      <c r="AJ115" s="133" t="str">
        <f t="shared" si="135"/>
        <v/>
      </c>
      <c r="BA115" s="133"/>
      <c r="BR115" s="133"/>
      <c r="CG115" s="133"/>
    </row>
    <row r="116" spans="1:85" ht="15">
      <c r="A116" s="151" t="s">
        <v>12</v>
      </c>
      <c r="B116" s="152">
        <v>0.66734739350385097</v>
      </c>
      <c r="C116" s="152">
        <v>0</v>
      </c>
      <c r="D116" s="152">
        <v>0</v>
      </c>
      <c r="E116" s="152">
        <v>3.3426338189194355E-2</v>
      </c>
      <c r="F116" s="315"/>
      <c r="G116" s="152">
        <v>0</v>
      </c>
      <c r="H116" s="153">
        <v>0</v>
      </c>
      <c r="I116" s="154">
        <f t="shared" si="132"/>
        <v>0.70077373169304535</v>
      </c>
      <c r="J116" s="141"/>
      <c r="K116" s="155" t="s">
        <v>12</v>
      </c>
      <c r="L116" s="156">
        <v>0.66734739350385097</v>
      </c>
      <c r="M116" s="156">
        <v>0</v>
      </c>
      <c r="N116" s="156">
        <v>0</v>
      </c>
      <c r="O116" s="156">
        <v>3.3426338189194355E-2</v>
      </c>
      <c r="P116" s="156">
        <v>0</v>
      </c>
      <c r="Q116" s="156">
        <v>0</v>
      </c>
      <c r="R116" s="157">
        <v>0</v>
      </c>
      <c r="S116" s="158">
        <f t="shared" si="133"/>
        <v>0.70077373169304535</v>
      </c>
      <c r="U116" s="203" t="s">
        <v>53</v>
      </c>
      <c r="V116" s="204">
        <v>0.50860622247389786</v>
      </c>
      <c r="W116" s="204">
        <v>0</v>
      </c>
      <c r="X116" s="204">
        <v>0</v>
      </c>
      <c r="Y116" s="204">
        <v>0</v>
      </c>
      <c r="Z116" s="204">
        <v>0</v>
      </c>
      <c r="AA116" s="204">
        <v>3.3426338189194355E-2</v>
      </c>
      <c r="AB116" s="204">
        <v>0</v>
      </c>
      <c r="AC116" s="205">
        <v>0.15874117102995317</v>
      </c>
      <c r="AD116" s="204">
        <v>0.15874117102995317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134"/>
        <v>0.70077373169304535</v>
      </c>
      <c r="AJ116" s="133" t="str">
        <f t="shared" si="135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2.7236636679599036</v>
      </c>
      <c r="F117" s="315"/>
      <c r="G117" s="148">
        <v>0</v>
      </c>
      <c r="H117" s="160">
        <v>0</v>
      </c>
      <c r="I117" s="146">
        <f t="shared" si="132"/>
        <v>2.7236636679599036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2.7236636679599036</v>
      </c>
      <c r="P117" s="148">
        <v>218.40479701257158</v>
      </c>
      <c r="Q117" s="148">
        <v>0</v>
      </c>
      <c r="R117" s="149">
        <v>0</v>
      </c>
      <c r="S117" s="150">
        <f t="shared" si="133"/>
        <v>221.12846068053148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0.13618318339799518</v>
      </c>
      <c r="AB117" s="199">
        <v>218.40479701257158</v>
      </c>
      <c r="AC117" s="200">
        <v>2.5874804845619082</v>
      </c>
      <c r="AD117" s="199">
        <v>0</v>
      </c>
      <c r="AE117" s="199">
        <v>0</v>
      </c>
      <c r="AF117" s="199">
        <v>0</v>
      </c>
      <c r="AG117" s="199">
        <v>0</v>
      </c>
      <c r="AH117" s="199">
        <v>2.5874804845619082</v>
      </c>
      <c r="AI117" s="202">
        <f t="shared" si="134"/>
        <v>221.12846068053148</v>
      </c>
      <c r="AJ117" s="133" t="str">
        <f t="shared" si="135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132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4.002992807441343</v>
      </c>
      <c r="Q118" s="156">
        <v>0</v>
      </c>
      <c r="R118" s="157">
        <v>0</v>
      </c>
      <c r="S118" s="158">
        <f t="shared" si="133"/>
        <v>4.002992807441343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4.002992807441343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134"/>
        <v>4.002992807441343</v>
      </c>
      <c r="AJ118" s="133" t="str">
        <f t="shared" si="135"/>
        <v/>
      </c>
      <c r="BA118" s="133"/>
      <c r="BR118" s="133"/>
      <c r="CG118" s="133"/>
    </row>
    <row r="119" spans="1:85" ht="15">
      <c r="A119" s="159" t="s">
        <v>55</v>
      </c>
      <c r="B119" s="148">
        <v>1.1110189420012746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132"/>
        <v>1.1110189420012746</v>
      </c>
      <c r="J119" s="141"/>
      <c r="K119" s="161" t="s">
        <v>55</v>
      </c>
      <c r="L119" s="148">
        <v>1.1110189420012746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33"/>
        <v>1.1110189420012746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1.1110189420012746</v>
      </c>
      <c r="AD119" s="199">
        <v>1.1110189420012746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134"/>
        <v>1.1110189420012746</v>
      </c>
      <c r="AJ119" s="133" t="str">
        <f t="shared" si="135"/>
        <v/>
      </c>
      <c r="BA119" s="133"/>
      <c r="BR119" s="133"/>
      <c r="CG119" s="133"/>
    </row>
    <row r="120" spans="1:85" ht="15">
      <c r="A120" s="151" t="s">
        <v>14</v>
      </c>
      <c r="B120" s="152">
        <v>1.94134196867445</v>
      </c>
      <c r="C120" s="152">
        <v>0</v>
      </c>
      <c r="D120" s="152">
        <v>3.224098031325549</v>
      </c>
      <c r="E120" s="152">
        <v>0</v>
      </c>
      <c r="F120" s="315"/>
      <c r="G120" s="152">
        <v>0</v>
      </c>
      <c r="H120" s="153">
        <v>0</v>
      </c>
      <c r="I120" s="154">
        <f t="shared" si="132"/>
        <v>5.1654399999999985</v>
      </c>
      <c r="J120" s="141"/>
      <c r="K120" s="155" t="s">
        <v>14</v>
      </c>
      <c r="L120" s="156">
        <v>1.94134196867445</v>
      </c>
      <c r="M120" s="156">
        <v>0</v>
      </c>
      <c r="N120" s="156">
        <v>3.224098031325549</v>
      </c>
      <c r="O120" s="156">
        <v>0</v>
      </c>
      <c r="P120" s="156">
        <v>1.0343044800000003</v>
      </c>
      <c r="Q120" s="156">
        <v>0</v>
      </c>
      <c r="R120" s="157">
        <v>0</v>
      </c>
      <c r="S120" s="158">
        <f t="shared" si="133"/>
        <v>6.1997444799999988</v>
      </c>
      <c r="U120" s="203" t="s">
        <v>14</v>
      </c>
      <c r="V120" s="204">
        <v>1.94134196867445</v>
      </c>
      <c r="W120" s="204">
        <v>0</v>
      </c>
      <c r="X120" s="204">
        <v>0</v>
      </c>
      <c r="Y120" s="204">
        <v>0</v>
      </c>
      <c r="Z120" s="204">
        <v>3.224098031325549</v>
      </c>
      <c r="AA120" s="204">
        <v>0</v>
      </c>
      <c r="AB120" s="204">
        <v>1.0343044800000003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134"/>
        <v>6.1997444799999988</v>
      </c>
      <c r="AJ120" s="133" t="str">
        <f t="shared" si="135"/>
        <v/>
      </c>
      <c r="BA120" s="133"/>
      <c r="BR120" s="133"/>
      <c r="CG120" s="133"/>
    </row>
    <row r="121" spans="1:85" ht="15">
      <c r="A121" s="159" t="s">
        <v>136</v>
      </c>
      <c r="B121" s="148">
        <v>2421.4039253069905</v>
      </c>
      <c r="C121" s="148">
        <v>629.9605689936343</v>
      </c>
      <c r="D121" s="148">
        <v>3182.8855078722895</v>
      </c>
      <c r="E121" s="148">
        <v>1317.49119491125</v>
      </c>
      <c r="F121" s="315"/>
      <c r="G121" s="148">
        <v>0</v>
      </c>
      <c r="H121" s="160">
        <v>0</v>
      </c>
      <c r="I121" s="146">
        <f t="shared" si="132"/>
        <v>7551.741197084164</v>
      </c>
      <c r="J121" s="141"/>
      <c r="K121" s="161" t="s">
        <v>136</v>
      </c>
      <c r="L121" s="148">
        <v>2421.4039253069905</v>
      </c>
      <c r="M121" s="148">
        <v>629.9605689936343</v>
      </c>
      <c r="N121" s="148">
        <v>3182.8855078722895</v>
      </c>
      <c r="O121" s="148">
        <v>1317.49119491125</v>
      </c>
      <c r="P121" s="148">
        <v>0</v>
      </c>
      <c r="Q121" s="148">
        <v>0</v>
      </c>
      <c r="R121" s="149">
        <v>0</v>
      </c>
      <c r="S121" s="150">
        <f t="shared" si="133"/>
        <v>7551.741197084164</v>
      </c>
      <c r="U121" s="207" t="s">
        <v>136</v>
      </c>
      <c r="V121" s="199">
        <v>2296.5005995635383</v>
      </c>
      <c r="W121" s="199">
        <v>0</v>
      </c>
      <c r="X121" s="199">
        <v>0</v>
      </c>
      <c r="Y121" s="199">
        <v>629.9605689936343</v>
      </c>
      <c r="Z121" s="199">
        <v>3182.8855078722895</v>
      </c>
      <c r="AA121" s="199">
        <v>1298.6496243023316</v>
      </c>
      <c r="AB121" s="199">
        <v>0</v>
      </c>
      <c r="AC121" s="200">
        <v>143.74489635237077</v>
      </c>
      <c r="AD121" s="199">
        <v>124.90332574345233</v>
      </c>
      <c r="AE121" s="199">
        <v>0</v>
      </c>
      <c r="AF121" s="199">
        <v>0</v>
      </c>
      <c r="AG121" s="199">
        <v>0</v>
      </c>
      <c r="AH121" s="199">
        <v>18.841570608918445</v>
      </c>
      <c r="AI121" s="202">
        <f t="shared" si="134"/>
        <v>7551.7411970841658</v>
      </c>
      <c r="AJ121" s="133" t="str">
        <f t="shared" si="135"/>
        <v/>
      </c>
      <c r="BA121" s="133"/>
      <c r="BR121" s="133"/>
      <c r="CG121" s="133"/>
    </row>
    <row r="122" spans="1:85" ht="15">
      <c r="A122" s="151" t="s">
        <v>21</v>
      </c>
      <c r="B122" s="152">
        <v>375.75278687915181</v>
      </c>
      <c r="C122" s="152">
        <v>4.3550022771270331</v>
      </c>
      <c r="D122" s="152">
        <v>552.17105788826586</v>
      </c>
      <c r="E122" s="152">
        <v>2510.0903226903456</v>
      </c>
      <c r="F122" s="315"/>
      <c r="G122" s="152">
        <v>242.59025407622966</v>
      </c>
      <c r="H122" s="153">
        <v>0</v>
      </c>
      <c r="I122" s="154">
        <f t="shared" si="132"/>
        <v>3684.9594238111199</v>
      </c>
      <c r="J122" s="141"/>
      <c r="K122" s="155" t="s">
        <v>21</v>
      </c>
      <c r="L122" s="156">
        <v>375.75278687915181</v>
      </c>
      <c r="M122" s="156">
        <v>4.3550022771270331</v>
      </c>
      <c r="N122" s="156">
        <v>552.17105788826586</v>
      </c>
      <c r="O122" s="156">
        <v>2510.0903226903456</v>
      </c>
      <c r="P122" s="156">
        <v>3.5561796322991079</v>
      </c>
      <c r="Q122" s="156">
        <v>242.59025407622966</v>
      </c>
      <c r="R122" s="157">
        <v>0</v>
      </c>
      <c r="S122" s="158">
        <f t="shared" si="133"/>
        <v>3688.515603443419</v>
      </c>
      <c r="U122" s="203" t="s">
        <v>21</v>
      </c>
      <c r="V122" s="204">
        <v>336.53134815555183</v>
      </c>
      <c r="W122" s="204">
        <v>35.670584392927076</v>
      </c>
      <c r="X122" s="204">
        <v>242.59025407622966</v>
      </c>
      <c r="Y122" s="204">
        <v>4.3550022771270331</v>
      </c>
      <c r="Z122" s="204">
        <v>552.17105788826586</v>
      </c>
      <c r="AA122" s="204">
        <v>2475.551548537192</v>
      </c>
      <c r="AB122" s="204">
        <v>3.5561796322991079</v>
      </c>
      <c r="AC122" s="205">
        <v>38.089628483826267</v>
      </c>
      <c r="AD122" s="204">
        <v>3.5508543306728866</v>
      </c>
      <c r="AE122" s="204">
        <v>0</v>
      </c>
      <c r="AF122" s="204">
        <v>0</v>
      </c>
      <c r="AG122" s="204">
        <v>0</v>
      </c>
      <c r="AH122" s="204">
        <v>34.538774153153383</v>
      </c>
      <c r="AI122" s="206">
        <f t="shared" si="134"/>
        <v>3688.515603443419</v>
      </c>
      <c r="AJ122" s="133" t="str">
        <f t="shared" si="135"/>
        <v/>
      </c>
      <c r="BA122" s="133"/>
      <c r="BR122" s="133"/>
      <c r="CG122" s="133"/>
    </row>
    <row r="123" spans="1:85" ht="15">
      <c r="A123" s="159" t="s">
        <v>20</v>
      </c>
      <c r="B123" s="148">
        <v>185.14379781297581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132"/>
        <v>185.14379781297581</v>
      </c>
      <c r="J123" s="141"/>
      <c r="K123" s="161" t="s">
        <v>20</v>
      </c>
      <c r="L123" s="148">
        <v>185.14379781297581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33"/>
        <v>185.14379781297581</v>
      </c>
      <c r="U123" s="207" t="s">
        <v>20</v>
      </c>
      <c r="V123" s="199">
        <v>185.14379781297581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134"/>
        <v>185.14379781297581</v>
      </c>
      <c r="AJ123" s="133" t="str">
        <f t="shared" si="135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132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33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134"/>
        <v>0</v>
      </c>
      <c r="AJ124" s="133" t="str">
        <f t="shared" si="135"/>
        <v/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0.49220556857844944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132"/>
        <v>0.49220556857844944</v>
      </c>
      <c r="J125" s="141"/>
      <c r="K125" s="161" t="s">
        <v>18</v>
      </c>
      <c r="L125" s="148">
        <v>0</v>
      </c>
      <c r="M125" s="148">
        <v>0.49220556857844944</v>
      </c>
      <c r="N125" s="148">
        <v>0</v>
      </c>
      <c r="O125" s="148">
        <v>0</v>
      </c>
      <c r="P125" s="148">
        <v>13.687509639638627</v>
      </c>
      <c r="Q125" s="148">
        <v>0</v>
      </c>
      <c r="R125" s="149">
        <v>0</v>
      </c>
      <c r="S125" s="150">
        <f t="shared" si="133"/>
        <v>14.179715208217075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0.49220556857844944</v>
      </c>
      <c r="Z125" s="199">
        <v>0</v>
      </c>
      <c r="AA125" s="199">
        <v>0</v>
      </c>
      <c r="AB125" s="199">
        <v>13.687509639638627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134"/>
        <v>14.179715208217075</v>
      </c>
      <c r="AJ125" s="133" t="str">
        <f t="shared" si="135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132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33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134"/>
        <v>0</v>
      </c>
      <c r="AJ126" s="133" t="str">
        <f t="shared" si="135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0.20512336271090001</v>
      </c>
      <c r="D127" s="148">
        <v>89.582841274575728</v>
      </c>
      <c r="E127" s="148">
        <v>0</v>
      </c>
      <c r="F127" s="315"/>
      <c r="G127" s="148">
        <v>0</v>
      </c>
      <c r="H127" s="160">
        <v>0</v>
      </c>
      <c r="I127" s="146">
        <f t="shared" si="132"/>
        <v>89.787964637286635</v>
      </c>
      <c r="J127" s="141"/>
      <c r="K127" s="163" t="s">
        <v>60</v>
      </c>
      <c r="L127" s="148">
        <v>0</v>
      </c>
      <c r="M127" s="148">
        <v>0.20512336271090001</v>
      </c>
      <c r="N127" s="148">
        <v>89.582841274575728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33"/>
        <v>89.787964637286635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0.20512336271090001</v>
      </c>
      <c r="Z127" s="199">
        <v>89.582841274575728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134"/>
        <v>89.787964637286635</v>
      </c>
      <c r="AJ127" s="133" t="str">
        <f t="shared" si="135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132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33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134"/>
        <v>0</v>
      </c>
      <c r="AJ128" s="133" t="str">
        <f t="shared" si="135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0.20512336271090001</v>
      </c>
      <c r="D129" s="173">
        <v>89.582841274575728</v>
      </c>
      <c r="E129" s="173">
        <v>0</v>
      </c>
      <c r="F129" s="315"/>
      <c r="G129" s="173">
        <v>0</v>
      </c>
      <c r="H129" s="174">
        <v>0</v>
      </c>
      <c r="I129" s="175">
        <f t="shared" si="132"/>
        <v>89.787964637286635</v>
      </c>
      <c r="J129" s="141"/>
      <c r="K129" s="176" t="s">
        <v>15</v>
      </c>
      <c r="L129" s="173">
        <v>0</v>
      </c>
      <c r="M129" s="173">
        <v>0.20512336271090001</v>
      </c>
      <c r="N129" s="173">
        <v>89.582841274575728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33"/>
        <v>89.787964637286635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0.20512336271090001</v>
      </c>
      <c r="Z129" s="213">
        <v>89.582841274575728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134"/>
        <v>89.787964637286635</v>
      </c>
      <c r="AJ129" s="133" t="str">
        <f t="shared" si="135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132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33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134"/>
        <v>0</v>
      </c>
      <c r="AJ130" s="133" t="str">
        <f t="shared" si="135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132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33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134"/>
        <v>0</v>
      </c>
      <c r="AJ131" s="133" t="str">
        <f t="shared" si="135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2986.0202183032975</v>
      </c>
      <c r="C132" s="187">
        <f t="shared" ref="C132:I132" si="136">SUM(C111:C127)</f>
        <v>635.01290020205067</v>
      </c>
      <c r="D132" s="187">
        <f t="shared" si="136"/>
        <v>6483.2212794616189</v>
      </c>
      <c r="E132" s="187">
        <f t="shared" si="136"/>
        <v>3830.338607607745</v>
      </c>
      <c r="F132" s="187">
        <f t="shared" si="136"/>
        <v>0</v>
      </c>
      <c r="G132" s="187">
        <f t="shared" si="136"/>
        <v>242.59025407622966</v>
      </c>
      <c r="H132" s="189">
        <f t="shared" si="136"/>
        <v>0</v>
      </c>
      <c r="I132" s="146">
        <f t="shared" si="136"/>
        <v>14177.183259650941</v>
      </c>
      <c r="J132" s="141"/>
      <c r="K132" s="188" t="s">
        <v>22</v>
      </c>
      <c r="L132" s="187">
        <f>SUM(L111:L127)</f>
        <v>2986.0202183032975</v>
      </c>
      <c r="M132" s="187">
        <f t="shared" ref="M132:S132" si="137">SUM(M111:M127)</f>
        <v>635.01290020205067</v>
      </c>
      <c r="N132" s="187">
        <f t="shared" si="137"/>
        <v>6483.2212794616189</v>
      </c>
      <c r="O132" s="187">
        <f t="shared" si="137"/>
        <v>3830.338607607745</v>
      </c>
      <c r="P132" s="187">
        <f t="shared" si="137"/>
        <v>240.68578357195065</v>
      </c>
      <c r="Q132" s="187">
        <f t="shared" si="137"/>
        <v>242.59025407622966</v>
      </c>
      <c r="R132" s="189">
        <f t="shared" si="137"/>
        <v>0</v>
      </c>
      <c r="S132" s="190">
        <f t="shared" si="137"/>
        <v>14417.86904322289</v>
      </c>
      <c r="T132" s="133" t="str">
        <f>IF(ABS(S132-AI132)&gt;0.01,S132-AI132,"")</f>
        <v/>
      </c>
      <c r="U132" s="216" t="s">
        <v>59</v>
      </c>
      <c r="V132" s="217">
        <f>SUM(V111:V127)</f>
        <v>2820.6256937232142</v>
      </c>
      <c r="W132" s="217">
        <f t="shared" ref="W132:AH132" si="138">SUM(W111:W127)</f>
        <v>35.670584392927076</v>
      </c>
      <c r="X132" s="217">
        <f t="shared" si="138"/>
        <v>242.59025407622966</v>
      </c>
      <c r="Y132" s="217">
        <f t="shared" si="138"/>
        <v>635.01290020205067</v>
      </c>
      <c r="Z132" s="217">
        <f t="shared" si="138"/>
        <v>6482.6954501406244</v>
      </c>
      <c r="AA132" s="217">
        <f t="shared" si="138"/>
        <v>3774.3707823611112</v>
      </c>
      <c r="AB132" s="217">
        <f t="shared" si="138"/>
        <v>240.68578357195065</v>
      </c>
      <c r="AC132" s="217">
        <f t="shared" si="138"/>
        <v>186.21759475478427</v>
      </c>
      <c r="AD132" s="218">
        <f t="shared" si="138"/>
        <v>129.72394018715644</v>
      </c>
      <c r="AE132" s="218">
        <f t="shared" si="138"/>
        <v>0</v>
      </c>
      <c r="AF132" s="218">
        <f t="shared" si="138"/>
        <v>0</v>
      </c>
      <c r="AG132" s="218">
        <f t="shared" si="138"/>
        <v>0.52582932099410717</v>
      </c>
      <c r="AH132" s="218">
        <f t="shared" si="138"/>
        <v>55.967825246633737</v>
      </c>
      <c r="AI132" s="219">
        <f>SUM(V132:AC132)</f>
        <v>14417.869043222892</v>
      </c>
      <c r="AJ132" s="133" t="str">
        <f t="shared" si="135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0.21062154333588101</v>
      </c>
      <c r="C133" s="125">
        <f t="shared" ref="C133:H133" si="139">IF($I132=0,"-",C132/$I132)</f>
        <v>4.4791189376054197E-2</v>
      </c>
      <c r="D133" s="125">
        <f t="shared" si="139"/>
        <v>0.45729967375911901</v>
      </c>
      <c r="E133" s="125">
        <f t="shared" si="139"/>
        <v>0.27017627814046136</v>
      </c>
      <c r="F133" s="125">
        <f t="shared" si="139"/>
        <v>0</v>
      </c>
      <c r="G133" s="125">
        <f t="shared" si="139"/>
        <v>1.7111315388484476E-2</v>
      </c>
      <c r="H133" s="126">
        <f t="shared" si="139"/>
        <v>0</v>
      </c>
      <c r="I133" s="127">
        <f>SUM(B133:H133)</f>
        <v>0.99999999999999989</v>
      </c>
      <c r="J133" s="133"/>
      <c r="K133" s="49" t="s">
        <v>108</v>
      </c>
      <c r="L133" s="102">
        <f t="shared" ref="L133:R133" si="140">IF($S132=0,"-",L132/$S132)</f>
        <v>0.20710551672730543</v>
      </c>
      <c r="M133" s="102">
        <f t="shared" si="140"/>
        <v>4.4043464280218166E-2</v>
      </c>
      <c r="N133" s="102">
        <f t="shared" si="140"/>
        <v>0.44966570718777976</v>
      </c>
      <c r="O133" s="102">
        <f t="shared" si="140"/>
        <v>0.2656660700776855</v>
      </c>
      <c r="P133" s="102">
        <f t="shared" si="140"/>
        <v>1.6693575371672893E-2</v>
      </c>
      <c r="Q133" s="102">
        <f t="shared" si="140"/>
        <v>1.6825666355338345E-2</v>
      </c>
      <c r="R133" s="103">
        <f t="shared" si="140"/>
        <v>0</v>
      </c>
      <c r="S133" s="104">
        <f>SUM(L133:R133)</f>
        <v>1.0000000000000002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135"/>
        <v>1.0000000000000002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141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42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143">SUM(V138:AC138)</f>
        <v>0</v>
      </c>
      <c r="AJ138" s="133" t="str">
        <f t="shared" ref="AJ138:AJ159" si="144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141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42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143"/>
        <v>0</v>
      </c>
      <c r="AJ139" s="133" t="str">
        <f t="shared" si="144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141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42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143"/>
        <v>0</v>
      </c>
      <c r="AJ140" s="133" t="str">
        <f t="shared" si="144"/>
        <v/>
      </c>
      <c r="BA140" s="133"/>
      <c r="BR140" s="133"/>
      <c r="CG140" s="133"/>
    </row>
    <row r="141" spans="1:85" ht="15">
      <c r="A141" s="159" t="s">
        <v>13</v>
      </c>
      <c r="B141" s="148">
        <v>109.31589677716494</v>
      </c>
      <c r="C141" s="148">
        <v>18.73494396650139</v>
      </c>
      <c r="D141" s="148">
        <v>0</v>
      </c>
      <c r="E141" s="148">
        <v>0</v>
      </c>
      <c r="F141" s="315"/>
      <c r="G141" s="148">
        <v>0</v>
      </c>
      <c r="H141" s="160">
        <v>0</v>
      </c>
      <c r="I141" s="146">
        <f t="shared" si="141"/>
        <v>128.05084074366633</v>
      </c>
      <c r="J141" s="141"/>
      <c r="K141" s="161" t="s">
        <v>13</v>
      </c>
      <c r="L141" s="148">
        <v>109.31589677716494</v>
      </c>
      <c r="M141" s="148">
        <v>18.73494396650139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42"/>
        <v>128.05084074366633</v>
      </c>
      <c r="U141" s="207" t="s">
        <v>13</v>
      </c>
      <c r="V141" s="199">
        <v>109.31589677716494</v>
      </c>
      <c r="W141" s="199">
        <v>0</v>
      </c>
      <c r="X141" s="199">
        <v>0</v>
      </c>
      <c r="Y141" s="199">
        <v>18.73494396650139</v>
      </c>
      <c r="Z141" s="199">
        <v>0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143"/>
        <v>128.05084074366633</v>
      </c>
      <c r="AJ141" s="133" t="str">
        <f t="shared" si="144"/>
        <v/>
      </c>
      <c r="BA141" s="133"/>
      <c r="BR141" s="133"/>
      <c r="CG141" s="133"/>
    </row>
    <row r="142" spans="1:85" ht="15">
      <c r="A142" s="151" t="s">
        <v>12</v>
      </c>
      <c r="B142" s="152">
        <v>0.76518903224643242</v>
      </c>
      <c r="C142" s="152">
        <v>4.1057178320621412</v>
      </c>
      <c r="D142" s="152">
        <v>0.13019360565816465</v>
      </c>
      <c r="E142" s="152">
        <v>7.7045502700100299E-2</v>
      </c>
      <c r="F142" s="315"/>
      <c r="G142" s="152">
        <v>0</v>
      </c>
      <c r="H142" s="153">
        <v>0</v>
      </c>
      <c r="I142" s="154">
        <f t="shared" si="141"/>
        <v>5.0781459726668388</v>
      </c>
      <c r="J142" s="141"/>
      <c r="K142" s="155" t="s">
        <v>12</v>
      </c>
      <c r="L142" s="156">
        <v>0.76518903224643242</v>
      </c>
      <c r="M142" s="156">
        <v>4.1057178320621412</v>
      </c>
      <c r="N142" s="156">
        <v>0.13019360565816465</v>
      </c>
      <c r="O142" s="156">
        <v>7.7045502700100299E-2</v>
      </c>
      <c r="P142" s="156">
        <v>0</v>
      </c>
      <c r="Q142" s="156">
        <v>0</v>
      </c>
      <c r="R142" s="157">
        <v>0</v>
      </c>
      <c r="S142" s="158">
        <f t="shared" si="142"/>
        <v>5.0781459726668388</v>
      </c>
      <c r="U142" s="203" t="s">
        <v>53</v>
      </c>
      <c r="V142" s="204">
        <v>0.76518903224643242</v>
      </c>
      <c r="W142" s="204">
        <v>0</v>
      </c>
      <c r="X142" s="204">
        <v>0</v>
      </c>
      <c r="Y142" s="204">
        <v>4.1057178320621412</v>
      </c>
      <c r="Z142" s="204">
        <v>0.13019360565816465</v>
      </c>
      <c r="AA142" s="204">
        <v>0</v>
      </c>
      <c r="AB142" s="204">
        <v>0</v>
      </c>
      <c r="AC142" s="205">
        <v>7.7045502700100299E-2</v>
      </c>
      <c r="AD142" s="204">
        <v>0</v>
      </c>
      <c r="AE142" s="204">
        <v>0</v>
      </c>
      <c r="AF142" s="204">
        <v>0</v>
      </c>
      <c r="AG142" s="204">
        <v>0</v>
      </c>
      <c r="AH142" s="204">
        <v>7.7045502700100299E-2</v>
      </c>
      <c r="AI142" s="206">
        <f t="shared" si="143"/>
        <v>5.0781459726668388</v>
      </c>
      <c r="AJ142" s="133" t="str">
        <f t="shared" si="144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141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21.902999592327127</v>
      </c>
      <c r="Q143" s="148">
        <v>0</v>
      </c>
      <c r="R143" s="149">
        <v>0</v>
      </c>
      <c r="S143" s="150">
        <f t="shared" si="142"/>
        <v>21.902999592327127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21.902999592327127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143"/>
        <v>21.902999592327127</v>
      </c>
      <c r="AJ143" s="133" t="str">
        <f t="shared" si="144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141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4.1764940490193831</v>
      </c>
      <c r="Q144" s="156">
        <v>0</v>
      </c>
      <c r="R144" s="157">
        <v>0</v>
      </c>
      <c r="S144" s="158">
        <f t="shared" si="142"/>
        <v>4.1764940490193831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4.1764940490193831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143"/>
        <v>4.1764940490193831</v>
      </c>
      <c r="AJ144" s="133" t="str">
        <f t="shared" si="144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141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42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143"/>
        <v>0</v>
      </c>
      <c r="AJ145" s="133" t="str">
        <f t="shared" si="144"/>
        <v/>
      </c>
      <c r="BA145" s="133"/>
      <c r="BR145" s="133"/>
      <c r="CG145" s="133"/>
    </row>
    <row r="146" spans="1:85" ht="15">
      <c r="A146" s="151" t="s">
        <v>14</v>
      </c>
      <c r="B146" s="152">
        <v>1.1411892961085434E-4</v>
      </c>
      <c r="C146" s="152">
        <v>0.61352971854230642</v>
      </c>
      <c r="D146" s="152">
        <v>0.61455678890880405</v>
      </c>
      <c r="E146" s="152">
        <v>0</v>
      </c>
      <c r="F146" s="315"/>
      <c r="G146" s="152">
        <v>0</v>
      </c>
      <c r="H146" s="153">
        <v>0</v>
      </c>
      <c r="I146" s="154">
        <f t="shared" si="141"/>
        <v>1.2282006263807212</v>
      </c>
      <c r="J146" s="141"/>
      <c r="K146" s="155" t="s">
        <v>14</v>
      </c>
      <c r="L146" s="156">
        <v>1.1411892961085434E-4</v>
      </c>
      <c r="M146" s="156">
        <v>0.61352971854230642</v>
      </c>
      <c r="N146" s="156">
        <v>0.61455678890880405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142"/>
        <v>1.2282006263807212</v>
      </c>
      <c r="U146" s="203" t="s">
        <v>14</v>
      </c>
      <c r="V146" s="204">
        <v>1.1411892961085434E-4</v>
      </c>
      <c r="W146" s="204">
        <v>0</v>
      </c>
      <c r="X146" s="204">
        <v>0</v>
      </c>
      <c r="Y146" s="204">
        <v>0.61352971854230642</v>
      </c>
      <c r="Z146" s="204">
        <v>0.61455678890880405</v>
      </c>
      <c r="AA146" s="204">
        <v>0</v>
      </c>
      <c r="AB146" s="204">
        <v>0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143"/>
        <v>1.2282006263807212</v>
      </c>
      <c r="AJ146" s="133" t="str">
        <f t="shared" si="144"/>
        <v/>
      </c>
      <c r="BA146" s="133"/>
      <c r="BR146" s="133"/>
      <c r="CG146" s="133"/>
    </row>
    <row r="147" spans="1:85" ht="15">
      <c r="A147" s="159" t="s">
        <v>136</v>
      </c>
      <c r="B147" s="148">
        <v>17.124174094317404</v>
      </c>
      <c r="C147" s="148">
        <v>208.95556270244768</v>
      </c>
      <c r="D147" s="148">
        <v>549.60454512028161</v>
      </c>
      <c r="E147" s="148">
        <v>4.1366504984238794</v>
      </c>
      <c r="F147" s="315"/>
      <c r="G147" s="148">
        <v>0</v>
      </c>
      <c r="H147" s="160">
        <v>0</v>
      </c>
      <c r="I147" s="146">
        <f t="shared" si="141"/>
        <v>779.82093241547068</v>
      </c>
      <c r="J147" s="141"/>
      <c r="K147" s="161" t="s">
        <v>136</v>
      </c>
      <c r="L147" s="148">
        <v>17.124174094317404</v>
      </c>
      <c r="M147" s="148">
        <v>208.95556270244768</v>
      </c>
      <c r="N147" s="148">
        <v>549.60454512028161</v>
      </c>
      <c r="O147" s="148">
        <v>4.1366504984238794</v>
      </c>
      <c r="P147" s="148">
        <v>0</v>
      </c>
      <c r="Q147" s="148">
        <v>0</v>
      </c>
      <c r="R147" s="149">
        <v>0</v>
      </c>
      <c r="S147" s="150">
        <f t="shared" si="142"/>
        <v>779.82093241547068</v>
      </c>
      <c r="U147" s="207" t="s">
        <v>136</v>
      </c>
      <c r="V147" s="199">
        <v>16.995393883824811</v>
      </c>
      <c r="W147" s="199">
        <v>0</v>
      </c>
      <c r="X147" s="199">
        <v>0</v>
      </c>
      <c r="Y147" s="199">
        <v>208.95556270244768</v>
      </c>
      <c r="Z147" s="199">
        <v>548.84377957736422</v>
      </c>
      <c r="AA147" s="199">
        <v>0</v>
      </c>
      <c r="AB147" s="199">
        <v>0</v>
      </c>
      <c r="AC147" s="200">
        <v>5.0261962518338201</v>
      </c>
      <c r="AD147" s="199">
        <v>0.128780210492594</v>
      </c>
      <c r="AE147" s="199">
        <v>0</v>
      </c>
      <c r="AF147" s="199">
        <v>0</v>
      </c>
      <c r="AG147" s="199">
        <v>0.7607655429173471</v>
      </c>
      <c r="AH147" s="199">
        <v>4.1366504984238794</v>
      </c>
      <c r="AI147" s="202">
        <f t="shared" si="143"/>
        <v>779.82093241547045</v>
      </c>
      <c r="AJ147" s="133" t="str">
        <f t="shared" si="144"/>
        <v/>
      </c>
      <c r="BA147" s="133"/>
      <c r="BR147" s="133"/>
      <c r="CG147" s="133"/>
    </row>
    <row r="148" spans="1:85" ht="15">
      <c r="A148" s="151" t="s">
        <v>21</v>
      </c>
      <c r="B148" s="152">
        <v>20.933511426437871</v>
      </c>
      <c r="C148" s="152">
        <v>15.485593239507986</v>
      </c>
      <c r="D148" s="152">
        <v>6.1667358837768473</v>
      </c>
      <c r="E148" s="152">
        <v>807.47010147613184</v>
      </c>
      <c r="F148" s="315"/>
      <c r="G148" s="152">
        <v>22.610549390590933</v>
      </c>
      <c r="H148" s="153">
        <v>0</v>
      </c>
      <c r="I148" s="154">
        <f t="shared" si="141"/>
        <v>872.66649141644541</v>
      </c>
      <c r="J148" s="141"/>
      <c r="K148" s="155" t="s">
        <v>21</v>
      </c>
      <c r="L148" s="156">
        <v>20.933511426437871</v>
      </c>
      <c r="M148" s="156">
        <v>15.485593239507986</v>
      </c>
      <c r="N148" s="156">
        <v>6.1667358837768473</v>
      </c>
      <c r="O148" s="156">
        <v>807.47010147613184</v>
      </c>
      <c r="P148" s="156">
        <v>1.5523425019543151E-2</v>
      </c>
      <c r="Q148" s="156">
        <v>22.610549390590933</v>
      </c>
      <c r="R148" s="157">
        <v>0</v>
      </c>
      <c r="S148" s="158">
        <f t="shared" si="142"/>
        <v>872.68201484146493</v>
      </c>
      <c r="U148" s="203" t="s">
        <v>21</v>
      </c>
      <c r="V148" s="204">
        <v>3.9532175410618522</v>
      </c>
      <c r="W148" s="204">
        <v>16.980293885376017</v>
      </c>
      <c r="X148" s="204">
        <v>22.610549390590933</v>
      </c>
      <c r="Y148" s="204">
        <v>15.485593239507986</v>
      </c>
      <c r="Z148" s="204">
        <v>6.1667358837768473</v>
      </c>
      <c r="AA148" s="204">
        <v>802.44041276661414</v>
      </c>
      <c r="AB148" s="204">
        <v>1.5523425019543151E-2</v>
      </c>
      <c r="AC148" s="205">
        <v>5.0296887095175986</v>
      </c>
      <c r="AD148" s="204">
        <v>0</v>
      </c>
      <c r="AE148" s="204">
        <v>6.0294623415930511E-2</v>
      </c>
      <c r="AF148" s="204">
        <v>0</v>
      </c>
      <c r="AG148" s="204">
        <v>0</v>
      </c>
      <c r="AH148" s="204">
        <v>4.9693940861016674</v>
      </c>
      <c r="AI148" s="206">
        <f t="shared" si="143"/>
        <v>872.68201484146493</v>
      </c>
      <c r="AJ148" s="133" t="str">
        <f t="shared" si="144"/>
        <v/>
      </c>
      <c r="BA148" s="133"/>
      <c r="BR148" s="133"/>
      <c r="CG148" s="133"/>
    </row>
    <row r="149" spans="1:85" ht="15">
      <c r="A149" s="159" t="s">
        <v>20</v>
      </c>
      <c r="B149" s="148">
        <v>4.4498152179277382</v>
      </c>
      <c r="C149" s="148">
        <v>44.028357480722732</v>
      </c>
      <c r="D149" s="148">
        <v>2.4037822694022575</v>
      </c>
      <c r="E149" s="148">
        <v>0</v>
      </c>
      <c r="F149" s="315"/>
      <c r="G149" s="148">
        <v>0</v>
      </c>
      <c r="H149" s="160">
        <v>0</v>
      </c>
      <c r="I149" s="146">
        <f t="shared" si="141"/>
        <v>50.881954968052725</v>
      </c>
      <c r="J149" s="141"/>
      <c r="K149" s="161" t="s">
        <v>20</v>
      </c>
      <c r="L149" s="148">
        <v>4.4498152179277382</v>
      </c>
      <c r="M149" s="148">
        <v>44.028357480722732</v>
      </c>
      <c r="N149" s="148">
        <v>2.4037822694022575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42"/>
        <v>50.881954968052725</v>
      </c>
      <c r="U149" s="207" t="s">
        <v>20</v>
      </c>
      <c r="V149" s="199">
        <v>3.9778456088388654</v>
      </c>
      <c r="W149" s="199">
        <v>0.34971470717511116</v>
      </c>
      <c r="X149" s="199">
        <v>0</v>
      </c>
      <c r="Y149" s="199">
        <v>44.028357480722732</v>
      </c>
      <c r="Z149" s="199">
        <v>2.4037822694022575</v>
      </c>
      <c r="AA149" s="199">
        <v>0</v>
      </c>
      <c r="AB149" s="199">
        <v>0</v>
      </c>
      <c r="AC149" s="200">
        <v>0.12225490191376147</v>
      </c>
      <c r="AD149" s="199">
        <v>0.12225490191376147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143"/>
        <v>50.881954968052732</v>
      </c>
      <c r="AJ149" s="133" t="str">
        <f t="shared" si="144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141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42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143"/>
        <v>0</v>
      </c>
      <c r="AJ150" s="133" t="str">
        <f t="shared" si="144"/>
        <v/>
      </c>
      <c r="BA150" s="133"/>
      <c r="BR150" s="133"/>
      <c r="CG150" s="133"/>
    </row>
    <row r="151" spans="1:85" ht="15">
      <c r="A151" s="159" t="s">
        <v>18</v>
      </c>
      <c r="B151" s="148">
        <v>4.4684644792648998E-2</v>
      </c>
      <c r="C151" s="148">
        <v>0.84900825106033084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141"/>
        <v>0.89369289585297984</v>
      </c>
      <c r="J151" s="141"/>
      <c r="K151" s="161" t="s">
        <v>18</v>
      </c>
      <c r="L151" s="148">
        <v>4.4684644792648998E-2</v>
      </c>
      <c r="M151" s="148">
        <v>0.84900825106033084</v>
      </c>
      <c r="N151" s="148">
        <v>0</v>
      </c>
      <c r="O151" s="148">
        <v>0</v>
      </c>
      <c r="P151" s="148">
        <v>1.3577428321632214</v>
      </c>
      <c r="Q151" s="148">
        <v>0</v>
      </c>
      <c r="R151" s="149">
        <v>0</v>
      </c>
      <c r="S151" s="150">
        <f t="shared" si="142"/>
        <v>2.2514357280162014</v>
      </c>
      <c r="U151" s="207" t="s">
        <v>18</v>
      </c>
      <c r="V151" s="199">
        <v>4.4684644792648998E-2</v>
      </c>
      <c r="W151" s="199">
        <v>0</v>
      </c>
      <c r="X151" s="199">
        <v>0</v>
      </c>
      <c r="Y151" s="199">
        <v>0.84900825106033084</v>
      </c>
      <c r="Z151" s="199">
        <v>0</v>
      </c>
      <c r="AA151" s="199">
        <v>0</v>
      </c>
      <c r="AB151" s="199">
        <v>1.3577428321632214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143"/>
        <v>2.2514357280162014</v>
      </c>
      <c r="AJ151" s="133" t="str">
        <f t="shared" si="144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1.5334809444689621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141"/>
        <v>1.5334809444689621</v>
      </c>
      <c r="J152" s="141"/>
      <c r="K152" s="155" t="s">
        <v>17</v>
      </c>
      <c r="L152" s="156">
        <v>0</v>
      </c>
      <c r="M152" s="156">
        <v>1.5334809444689621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42"/>
        <v>1.5334809444689621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1.5334809444689621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143"/>
        <v>1.5334809444689621</v>
      </c>
      <c r="AJ152" s="133" t="str">
        <f t="shared" si="144"/>
        <v/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141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42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143"/>
        <v>0</v>
      </c>
      <c r="AJ153" s="133" t="str">
        <f t="shared" si="144"/>
        <v/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141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42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143"/>
        <v>0</v>
      </c>
      <c r="AJ154" s="133" t="str">
        <f t="shared" si="144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141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42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143"/>
        <v>0</v>
      </c>
      <c r="AJ155" s="133" t="str">
        <f t="shared" si="144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141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42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143"/>
        <v>0</v>
      </c>
      <c r="AJ156" s="133" t="str">
        <f t="shared" si="144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141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42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143"/>
        <v>0</v>
      </c>
      <c r="AJ157" s="133" t="str">
        <f t="shared" si="144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152.63338531181665</v>
      </c>
      <c r="C158" s="187">
        <f t="shared" ref="C158:I158" si="145">SUM(C137:C153)</f>
        <v>294.30619413531355</v>
      </c>
      <c r="D158" s="187">
        <f t="shared" si="145"/>
        <v>558.9198136680277</v>
      </c>
      <c r="E158" s="187">
        <f t="shared" si="145"/>
        <v>811.68379747725578</v>
      </c>
      <c r="F158" s="187">
        <f t="shared" si="145"/>
        <v>0</v>
      </c>
      <c r="G158" s="187">
        <f t="shared" si="145"/>
        <v>22.610549390590933</v>
      </c>
      <c r="H158" s="189">
        <f t="shared" si="145"/>
        <v>0</v>
      </c>
      <c r="I158" s="146">
        <f t="shared" si="145"/>
        <v>1840.1537399830047</v>
      </c>
      <c r="J158" s="141"/>
      <c r="K158" s="188" t="s">
        <v>22</v>
      </c>
      <c r="L158" s="187">
        <f>SUM(L137:L153)</f>
        <v>152.63338531181665</v>
      </c>
      <c r="M158" s="187">
        <f t="shared" ref="M158:S158" si="146">SUM(M137:M153)</f>
        <v>294.30619413531355</v>
      </c>
      <c r="N158" s="187">
        <f t="shared" si="146"/>
        <v>558.9198136680277</v>
      </c>
      <c r="O158" s="187">
        <f t="shared" si="146"/>
        <v>811.68379747725578</v>
      </c>
      <c r="P158" s="187">
        <f t="shared" si="146"/>
        <v>27.452759898529276</v>
      </c>
      <c r="Q158" s="187">
        <f t="shared" si="146"/>
        <v>22.610549390590933</v>
      </c>
      <c r="R158" s="189">
        <f t="shared" si="146"/>
        <v>0</v>
      </c>
      <c r="S158" s="190">
        <f t="shared" si="146"/>
        <v>1867.6064998815341</v>
      </c>
      <c r="T158" s="133" t="str">
        <f>IF(ABS(S158-AI158)&gt;0.01,S158-AI158,"")</f>
        <v/>
      </c>
      <c r="U158" s="216" t="s">
        <v>59</v>
      </c>
      <c r="V158" s="217">
        <f>SUM(V137:V153)</f>
        <v>135.05234160685916</v>
      </c>
      <c r="W158" s="217">
        <f t="shared" ref="W158:AH158" si="147">SUM(W137:W153)</f>
        <v>17.330008592551128</v>
      </c>
      <c r="X158" s="217">
        <f t="shared" si="147"/>
        <v>22.610549390590933</v>
      </c>
      <c r="Y158" s="217">
        <f t="shared" si="147"/>
        <v>294.30619413531355</v>
      </c>
      <c r="Z158" s="217">
        <f t="shared" si="147"/>
        <v>558.1590481251103</v>
      </c>
      <c r="AA158" s="217">
        <f t="shared" si="147"/>
        <v>802.44041276661414</v>
      </c>
      <c r="AB158" s="217">
        <f t="shared" si="147"/>
        <v>27.452759898529276</v>
      </c>
      <c r="AC158" s="217">
        <f t="shared" si="147"/>
        <v>10.25518536596528</v>
      </c>
      <c r="AD158" s="218">
        <f t="shared" si="147"/>
        <v>0.25103511240635545</v>
      </c>
      <c r="AE158" s="218">
        <f t="shared" si="147"/>
        <v>6.0294623415930511E-2</v>
      </c>
      <c r="AF158" s="218">
        <f t="shared" si="147"/>
        <v>0</v>
      </c>
      <c r="AG158" s="218">
        <f t="shared" si="147"/>
        <v>0.7607655429173471</v>
      </c>
      <c r="AH158" s="218">
        <f t="shared" si="147"/>
        <v>9.1830900872256471</v>
      </c>
      <c r="AI158" s="219">
        <f>SUM(V158:AC158)</f>
        <v>1867.6064998815336</v>
      </c>
      <c r="AJ158" s="133" t="str">
        <f t="shared" si="144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8.2945996302040692E-2</v>
      </c>
      <c r="C159" s="125">
        <f t="shared" ref="C159:H159" si="148">IF($I158=0,"-",C158/$I158)</f>
        <v>0.1599356552339109</v>
      </c>
      <c r="D159" s="125">
        <f t="shared" si="148"/>
        <v>0.30373538988823279</v>
      </c>
      <c r="E159" s="125">
        <f t="shared" si="148"/>
        <v>0.44109564317422323</v>
      </c>
      <c r="F159" s="125">
        <f t="shared" si="148"/>
        <v>0</v>
      </c>
      <c r="G159" s="125">
        <f t="shared" si="148"/>
        <v>1.2287315401592346E-2</v>
      </c>
      <c r="H159" s="126">
        <f t="shared" si="148"/>
        <v>0</v>
      </c>
      <c r="I159" s="127">
        <f>SUM(B159:H159)</f>
        <v>1</v>
      </c>
      <c r="J159" s="133"/>
      <c r="K159" s="49" t="s">
        <v>108</v>
      </c>
      <c r="L159" s="102">
        <f t="shared" ref="L159:R159" si="149">IF($S158=0,"-",L158/$S158)</f>
        <v>8.1726737040965794E-2</v>
      </c>
      <c r="M159" s="102">
        <f t="shared" si="149"/>
        <v>0.15758469150433024</v>
      </c>
      <c r="N159" s="102">
        <f t="shared" si="149"/>
        <v>0.29927065134089065</v>
      </c>
      <c r="O159" s="102">
        <f t="shared" si="149"/>
        <v>0.43461178654536836</v>
      </c>
      <c r="P159" s="102">
        <f t="shared" si="149"/>
        <v>1.4699434757948561E-2</v>
      </c>
      <c r="Q159" s="102">
        <f t="shared" si="149"/>
        <v>1.2106698810496303E-2</v>
      </c>
      <c r="R159" s="103">
        <f t="shared" si="149"/>
        <v>0</v>
      </c>
      <c r="S159" s="104">
        <f>SUM(L159:R159)</f>
        <v>0.99999999999999989</v>
      </c>
      <c r="U159" s="77" t="s">
        <v>108</v>
      </c>
      <c r="V159" s="78">
        <f>+V158/$AI158</f>
        <v>7.2313060387948866E-2</v>
      </c>
      <c r="W159" s="78">
        <f t="shared" ref="W159:AH159" si="150">+W158/$AI158</f>
        <v>9.2792612328402198E-3</v>
      </c>
      <c r="X159" s="78">
        <f t="shared" si="150"/>
        <v>1.2106698810496306E-2</v>
      </c>
      <c r="Y159" s="78">
        <f t="shared" si="150"/>
        <v>0.1575846915043303</v>
      </c>
      <c r="Z159" s="78">
        <f t="shared" si="150"/>
        <v>0.29886330346382683</v>
      </c>
      <c r="AA159" s="78">
        <f t="shared" si="150"/>
        <v>0.4296624652021262</v>
      </c>
      <c r="AB159" s="78">
        <f t="shared" si="150"/>
        <v>1.4699434757948564E-2</v>
      </c>
      <c r="AC159" s="78">
        <f t="shared" si="150"/>
        <v>5.491084640482773E-3</v>
      </c>
      <c r="AD159" s="78">
        <f t="shared" si="150"/>
        <v>1.3441542017672307E-4</v>
      </c>
      <c r="AE159" s="78">
        <f t="shared" si="150"/>
        <v>3.2284436480465843E-5</v>
      </c>
      <c r="AF159" s="78">
        <f t="shared" si="150"/>
        <v>0</v>
      </c>
      <c r="AG159" s="78">
        <f t="shared" si="150"/>
        <v>4.0734787706382696E-4</v>
      </c>
      <c r="AH159" s="78">
        <f t="shared" si="150"/>
        <v>4.9170369067617565E-3</v>
      </c>
      <c r="AI159" s="79">
        <f>SUM(V159:AC159)</f>
        <v>1</v>
      </c>
      <c r="AJ159" s="26" t="str">
        <f t="shared" si="144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0</v>
      </c>
      <c r="E163" s="144">
        <v>0</v>
      </c>
      <c r="F163" s="314"/>
      <c r="G163" s="144">
        <v>0</v>
      </c>
      <c r="H163" s="145">
        <v>0</v>
      </c>
      <c r="I163" s="146">
        <f>SUM(B163:H163)</f>
        <v>0</v>
      </c>
      <c r="J163" s="141"/>
      <c r="K163" s="195" t="s">
        <v>7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0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0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151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52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153">SUM(V164:AC164)</f>
        <v>0</v>
      </c>
      <c r="AJ164" s="133" t="str">
        <f t="shared" ref="AJ164:AJ185" si="154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151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52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153"/>
        <v>0</v>
      </c>
      <c r="AJ165" s="133" t="str">
        <f t="shared" si="154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151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52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153"/>
        <v>0</v>
      </c>
      <c r="AJ166" s="133" t="str">
        <f t="shared" si="154"/>
        <v/>
      </c>
      <c r="BA166" s="133"/>
      <c r="BR166" s="133"/>
      <c r="CG166" s="133"/>
    </row>
    <row r="167" spans="1:85" ht="15">
      <c r="A167" s="159" t="s">
        <v>13</v>
      </c>
      <c r="B167" s="148">
        <v>132.10450479744259</v>
      </c>
      <c r="C167" s="148">
        <v>0</v>
      </c>
      <c r="D167" s="148">
        <v>0</v>
      </c>
      <c r="E167" s="148">
        <v>0</v>
      </c>
      <c r="F167" s="315"/>
      <c r="G167" s="148">
        <v>0</v>
      </c>
      <c r="H167" s="160">
        <v>0</v>
      </c>
      <c r="I167" s="146">
        <f t="shared" si="151"/>
        <v>132.10450479744259</v>
      </c>
      <c r="J167" s="141"/>
      <c r="K167" s="161" t="s">
        <v>13</v>
      </c>
      <c r="L167" s="148">
        <v>132.10450479744259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52"/>
        <v>132.10450479744259</v>
      </c>
      <c r="U167" s="207" t="s">
        <v>13</v>
      </c>
      <c r="V167" s="199">
        <v>132.10450479744259</v>
      </c>
      <c r="W167" s="199">
        <v>0</v>
      </c>
      <c r="X167" s="199">
        <v>0</v>
      </c>
      <c r="Y167" s="199">
        <v>0</v>
      </c>
      <c r="Z167" s="199">
        <v>0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153"/>
        <v>132.10450479744259</v>
      </c>
      <c r="AJ167" s="133" t="str">
        <f t="shared" si="154"/>
        <v/>
      </c>
      <c r="BA167" s="133"/>
      <c r="BR167" s="133"/>
      <c r="CG167" s="133"/>
    </row>
    <row r="168" spans="1:85" ht="15">
      <c r="A168" s="151" t="s">
        <v>12</v>
      </c>
      <c r="B168" s="152">
        <v>0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151"/>
        <v>0</v>
      </c>
      <c r="J168" s="141"/>
      <c r="K168" s="155" t="s">
        <v>12</v>
      </c>
      <c r="L168" s="156">
        <v>0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52"/>
        <v>0</v>
      </c>
      <c r="U168" s="203" t="s">
        <v>53</v>
      </c>
      <c r="V168" s="204">
        <v>0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153"/>
        <v>0</v>
      </c>
      <c r="AJ168" s="133" t="str">
        <f t="shared" si="154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0.93784859480773397</v>
      </c>
      <c r="F169" s="315"/>
      <c r="G169" s="148">
        <v>0</v>
      </c>
      <c r="H169" s="160">
        <v>0</v>
      </c>
      <c r="I169" s="146">
        <f t="shared" si="151"/>
        <v>0.93784859480773397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0.93784859480773397</v>
      </c>
      <c r="P169" s="148">
        <v>13.802453462070309</v>
      </c>
      <c r="Q169" s="148">
        <v>0</v>
      </c>
      <c r="R169" s="149">
        <v>0</v>
      </c>
      <c r="S169" s="150">
        <f t="shared" si="152"/>
        <v>14.740302056878043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0.46892429740386699</v>
      </c>
      <c r="AB169" s="199">
        <v>13.802453462070309</v>
      </c>
      <c r="AC169" s="200">
        <v>0.46892429740386699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0.46892429740386699</v>
      </c>
      <c r="AI169" s="202">
        <f t="shared" si="153"/>
        <v>14.740302056878042</v>
      </c>
      <c r="AJ169" s="133" t="str">
        <f t="shared" si="154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151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2.0234342150603855E-2</v>
      </c>
      <c r="Q170" s="156">
        <v>0</v>
      </c>
      <c r="R170" s="157">
        <v>0</v>
      </c>
      <c r="S170" s="158">
        <f t="shared" si="152"/>
        <v>2.0234342150603855E-2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2.0234342150603855E-2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153"/>
        <v>2.0234342150603855E-2</v>
      </c>
      <c r="AJ170" s="133" t="str">
        <f t="shared" si="154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151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52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153"/>
        <v>0</v>
      </c>
      <c r="AJ171" s="133" t="str">
        <f t="shared" si="154"/>
        <v/>
      </c>
      <c r="BA171" s="133"/>
      <c r="BR171" s="133"/>
      <c r="CG171" s="133"/>
    </row>
    <row r="172" spans="1:85" ht="15">
      <c r="A172" s="151" t="s">
        <v>14</v>
      </c>
      <c r="B172" s="152">
        <v>0.15812074078104443</v>
      </c>
      <c r="C172" s="152">
        <v>0</v>
      </c>
      <c r="D172" s="152">
        <v>0.21835327400580953</v>
      </c>
      <c r="E172" s="152">
        <v>0</v>
      </c>
      <c r="F172" s="315"/>
      <c r="G172" s="152">
        <v>0</v>
      </c>
      <c r="H172" s="153">
        <v>0</v>
      </c>
      <c r="I172" s="154">
        <f t="shared" si="151"/>
        <v>0.37647401478685394</v>
      </c>
      <c r="J172" s="141"/>
      <c r="K172" s="155" t="s">
        <v>14</v>
      </c>
      <c r="L172" s="156">
        <v>0.15812074078104443</v>
      </c>
      <c r="M172" s="156">
        <v>0</v>
      </c>
      <c r="N172" s="156">
        <v>0.21835327400580953</v>
      </c>
      <c r="O172" s="156">
        <v>0</v>
      </c>
      <c r="P172" s="156">
        <v>1.674597849462366E-2</v>
      </c>
      <c r="Q172" s="156">
        <v>0</v>
      </c>
      <c r="R172" s="157">
        <v>0</v>
      </c>
      <c r="S172" s="158">
        <f t="shared" si="152"/>
        <v>0.39321999328147761</v>
      </c>
      <c r="U172" s="203" t="s">
        <v>14</v>
      </c>
      <c r="V172" s="204">
        <v>0.15812074078104443</v>
      </c>
      <c r="W172" s="204">
        <v>0</v>
      </c>
      <c r="X172" s="204">
        <v>0</v>
      </c>
      <c r="Y172" s="204">
        <v>0</v>
      </c>
      <c r="Z172" s="204">
        <v>0.21835327400580953</v>
      </c>
      <c r="AA172" s="204">
        <v>0</v>
      </c>
      <c r="AB172" s="204">
        <v>1.674597849462366E-2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153"/>
        <v>0.39321999328147761</v>
      </c>
      <c r="AJ172" s="133" t="str">
        <f t="shared" si="154"/>
        <v/>
      </c>
      <c r="BA172" s="133"/>
      <c r="BR172" s="133"/>
      <c r="CG172" s="133"/>
    </row>
    <row r="173" spans="1:85" ht="15">
      <c r="A173" s="159" t="s">
        <v>136</v>
      </c>
      <c r="B173" s="148">
        <v>134.87245182216489</v>
      </c>
      <c r="C173" s="148">
        <v>0</v>
      </c>
      <c r="D173" s="148">
        <v>363.35768518870526</v>
      </c>
      <c r="E173" s="148">
        <v>0</v>
      </c>
      <c r="F173" s="315"/>
      <c r="G173" s="148">
        <v>0</v>
      </c>
      <c r="H173" s="160">
        <v>0</v>
      </c>
      <c r="I173" s="146">
        <f t="shared" si="151"/>
        <v>498.23013701087018</v>
      </c>
      <c r="J173" s="141"/>
      <c r="K173" s="161" t="s">
        <v>136</v>
      </c>
      <c r="L173" s="148">
        <v>134.87245182216489</v>
      </c>
      <c r="M173" s="148">
        <v>0</v>
      </c>
      <c r="N173" s="148">
        <v>363.35768518870526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52"/>
        <v>498.23013701087018</v>
      </c>
      <c r="U173" s="207" t="s">
        <v>136</v>
      </c>
      <c r="V173" s="199">
        <v>134.87245182216489</v>
      </c>
      <c r="W173" s="199">
        <v>0</v>
      </c>
      <c r="X173" s="199">
        <v>0</v>
      </c>
      <c r="Y173" s="199">
        <v>0</v>
      </c>
      <c r="Z173" s="199">
        <v>363.35768518870526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153"/>
        <v>498.23013701087018</v>
      </c>
      <c r="AJ173" s="133" t="str">
        <f t="shared" si="154"/>
        <v/>
      </c>
      <c r="BA173" s="133"/>
      <c r="BR173" s="133"/>
      <c r="CG173" s="133"/>
    </row>
    <row r="174" spans="1:85" ht="15">
      <c r="A174" s="151" t="s">
        <v>21</v>
      </c>
      <c r="B174" s="152">
        <v>5.068597196995464</v>
      </c>
      <c r="C174" s="152">
        <v>4.4567413557046871</v>
      </c>
      <c r="D174" s="152">
        <v>435.68023783759969</v>
      </c>
      <c r="E174" s="152">
        <v>231.50450991828515</v>
      </c>
      <c r="F174" s="315"/>
      <c r="G174" s="152">
        <v>23.569430224783549</v>
      </c>
      <c r="H174" s="153">
        <v>0</v>
      </c>
      <c r="I174" s="154">
        <f t="shared" si="151"/>
        <v>700.27951653336856</v>
      </c>
      <c r="J174" s="141"/>
      <c r="K174" s="155" t="s">
        <v>21</v>
      </c>
      <c r="L174" s="156">
        <v>5.068597196995464</v>
      </c>
      <c r="M174" s="156">
        <v>4.4567413557046871</v>
      </c>
      <c r="N174" s="156">
        <v>435.68023783759969</v>
      </c>
      <c r="O174" s="156">
        <v>231.50450991828515</v>
      </c>
      <c r="P174" s="156">
        <v>0</v>
      </c>
      <c r="Q174" s="156">
        <v>23.569430224783549</v>
      </c>
      <c r="R174" s="157">
        <v>0</v>
      </c>
      <c r="S174" s="158">
        <f t="shared" si="152"/>
        <v>700.27951653336856</v>
      </c>
      <c r="U174" s="203" t="s">
        <v>21</v>
      </c>
      <c r="V174" s="204">
        <v>4.8032926068981823</v>
      </c>
      <c r="W174" s="204">
        <v>0.11370196718454936</v>
      </c>
      <c r="X174" s="204">
        <v>23.569430224783549</v>
      </c>
      <c r="Y174" s="204">
        <v>4.4567413557046871</v>
      </c>
      <c r="Z174" s="204">
        <v>435.68023783759969</v>
      </c>
      <c r="AA174" s="204">
        <v>231.50450991828515</v>
      </c>
      <c r="AB174" s="204">
        <v>0</v>
      </c>
      <c r="AC174" s="205">
        <v>0.15160262291273249</v>
      </c>
      <c r="AD174" s="204">
        <v>0.15160262291273249</v>
      </c>
      <c r="AE174" s="204">
        <v>0</v>
      </c>
      <c r="AF174" s="204">
        <v>0</v>
      </c>
      <c r="AG174" s="204">
        <v>0</v>
      </c>
      <c r="AH174" s="204">
        <v>0</v>
      </c>
      <c r="AI174" s="206">
        <f t="shared" si="153"/>
        <v>700.27951653336856</v>
      </c>
      <c r="AJ174" s="133" t="str">
        <f t="shared" si="154"/>
        <v/>
      </c>
      <c r="BA174" s="133"/>
      <c r="BR174" s="133"/>
      <c r="CG174" s="133"/>
    </row>
    <row r="175" spans="1:85" ht="15">
      <c r="A175" s="159" t="s">
        <v>20</v>
      </c>
      <c r="B175" s="148">
        <v>0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151"/>
        <v>0</v>
      </c>
      <c r="J175" s="141"/>
      <c r="K175" s="161" t="s">
        <v>20</v>
      </c>
      <c r="L175" s="148">
        <v>0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52"/>
        <v>0</v>
      </c>
      <c r="U175" s="207" t="s">
        <v>20</v>
      </c>
      <c r="V175" s="199">
        <v>0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153"/>
        <v>0</v>
      </c>
      <c r="AJ175" s="133" t="str">
        <f t="shared" si="154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151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52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153"/>
        <v>0</v>
      </c>
      <c r="AJ176" s="133" t="str">
        <f t="shared" si="154"/>
        <v/>
      </c>
      <c r="BA176" s="133"/>
      <c r="BR176" s="133"/>
      <c r="CG176" s="133"/>
    </row>
    <row r="177" spans="1:85" ht="15">
      <c r="A177" s="159" t="s">
        <v>18</v>
      </c>
      <c r="B177" s="148">
        <v>6.3022918286043519E-2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151"/>
        <v>6.3022918286043519E-2</v>
      </c>
      <c r="J177" s="141"/>
      <c r="K177" s="161" t="s">
        <v>18</v>
      </c>
      <c r="L177" s="148">
        <v>6.3022918286043519E-2</v>
      </c>
      <c r="M177" s="148">
        <v>0</v>
      </c>
      <c r="N177" s="148">
        <v>0</v>
      </c>
      <c r="O177" s="148">
        <v>0</v>
      </c>
      <c r="P177" s="148">
        <v>0.85161896612626098</v>
      </c>
      <c r="Q177" s="148">
        <v>0</v>
      </c>
      <c r="R177" s="149">
        <v>0</v>
      </c>
      <c r="S177" s="150">
        <f t="shared" si="152"/>
        <v>0.91464188441230454</v>
      </c>
      <c r="U177" s="207" t="s">
        <v>18</v>
      </c>
      <c r="V177" s="199">
        <v>6.3022918286043519E-2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0.85161896612626098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153"/>
        <v>0.91464188441230454</v>
      </c>
      <c r="AJ177" s="133" t="str">
        <f t="shared" si="154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151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52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153"/>
        <v>0</v>
      </c>
      <c r="AJ178" s="133" t="str">
        <f t="shared" si="154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151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52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153"/>
        <v>0</v>
      </c>
      <c r="AJ179" s="133" t="str">
        <f t="shared" si="154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151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52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153"/>
        <v>0</v>
      </c>
      <c r="AJ180" s="133" t="str">
        <f t="shared" si="154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151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52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153"/>
        <v>0</v>
      </c>
      <c r="AJ181" s="133" t="str">
        <f t="shared" si="154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151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52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153"/>
        <v>0</v>
      </c>
      <c r="AJ182" s="133" t="str">
        <f t="shared" si="154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151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52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153"/>
        <v>0</v>
      </c>
      <c r="AJ183" s="133" t="str">
        <f t="shared" si="154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272.26669747567007</v>
      </c>
      <c r="C184" s="187">
        <f t="shared" ref="C184:I184" si="155">SUM(C163:C179)</f>
        <v>4.4567413557046871</v>
      </c>
      <c r="D184" s="187">
        <f t="shared" si="155"/>
        <v>799.25627630031079</v>
      </c>
      <c r="E184" s="187">
        <f t="shared" si="155"/>
        <v>232.4423585130929</v>
      </c>
      <c r="F184" s="187">
        <f t="shared" si="155"/>
        <v>0</v>
      </c>
      <c r="G184" s="187">
        <f t="shared" si="155"/>
        <v>23.569430224783549</v>
      </c>
      <c r="H184" s="189">
        <f t="shared" si="155"/>
        <v>0</v>
      </c>
      <c r="I184" s="146">
        <f t="shared" si="155"/>
        <v>1331.9915038695622</v>
      </c>
      <c r="J184" s="141"/>
      <c r="K184" s="188" t="s">
        <v>22</v>
      </c>
      <c r="L184" s="187">
        <f>SUM(L163:L179)</f>
        <v>272.26669747567007</v>
      </c>
      <c r="M184" s="187">
        <f t="shared" ref="M184:S184" si="156">SUM(M163:M179)</f>
        <v>4.4567413557046871</v>
      </c>
      <c r="N184" s="187">
        <f t="shared" si="156"/>
        <v>799.25627630031079</v>
      </c>
      <c r="O184" s="187">
        <f t="shared" si="156"/>
        <v>232.4423585130929</v>
      </c>
      <c r="P184" s="187">
        <f t="shared" si="156"/>
        <v>14.691052748841798</v>
      </c>
      <c r="Q184" s="187">
        <f t="shared" si="156"/>
        <v>23.569430224783549</v>
      </c>
      <c r="R184" s="189">
        <f t="shared" si="156"/>
        <v>0</v>
      </c>
      <c r="S184" s="190">
        <f t="shared" si="156"/>
        <v>1346.6825566184036</v>
      </c>
      <c r="T184" s="133" t="str">
        <f>IF(ABS(S184-AI184)&gt;0.01,S184-AI184,"")</f>
        <v/>
      </c>
      <c r="U184" s="216" t="s">
        <v>59</v>
      </c>
      <c r="V184" s="217">
        <f>SUM(V163:V179)</f>
        <v>272.00139288557278</v>
      </c>
      <c r="W184" s="217">
        <f t="shared" ref="W184:AH184" si="157">SUM(W163:W179)</f>
        <v>0.11370196718454936</v>
      </c>
      <c r="X184" s="217">
        <f t="shared" si="157"/>
        <v>23.569430224783549</v>
      </c>
      <c r="Y184" s="217">
        <f t="shared" si="157"/>
        <v>4.4567413557046871</v>
      </c>
      <c r="Z184" s="217">
        <f t="shared" si="157"/>
        <v>799.25627630031079</v>
      </c>
      <c r="AA184" s="217">
        <f t="shared" si="157"/>
        <v>231.97343421568902</v>
      </c>
      <c r="AB184" s="217">
        <f t="shared" si="157"/>
        <v>14.691052748841798</v>
      </c>
      <c r="AC184" s="217">
        <f t="shared" si="157"/>
        <v>0.62052692031659951</v>
      </c>
      <c r="AD184" s="218">
        <f t="shared" si="157"/>
        <v>0.15160262291273249</v>
      </c>
      <c r="AE184" s="218">
        <f t="shared" si="157"/>
        <v>0</v>
      </c>
      <c r="AF184" s="218">
        <f t="shared" si="157"/>
        <v>0</v>
      </c>
      <c r="AG184" s="218">
        <f t="shared" si="157"/>
        <v>0</v>
      </c>
      <c r="AH184" s="218">
        <f t="shared" si="157"/>
        <v>0.46892429740386699</v>
      </c>
      <c r="AI184" s="219">
        <f>SUM(V184:AC184)</f>
        <v>1346.6825566184036</v>
      </c>
      <c r="AJ184" s="133" t="str">
        <f t="shared" si="154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0.20440573133140069</v>
      </c>
      <c r="C185" s="125">
        <f t="shared" ref="C185:H185" si="158">IF($I184=0,"-",C184/$I184)</f>
        <v>3.3459232605894474E-3</v>
      </c>
      <c r="D185" s="125">
        <f t="shared" si="158"/>
        <v>0.60004607685439071</v>
      </c>
      <c r="E185" s="125">
        <f t="shared" si="158"/>
        <v>0.17450738825122061</v>
      </c>
      <c r="F185" s="125">
        <f t="shared" si="158"/>
        <v>0</v>
      </c>
      <c r="G185" s="125">
        <f t="shared" si="158"/>
        <v>1.7694880302398408E-2</v>
      </c>
      <c r="H185" s="126">
        <f t="shared" si="158"/>
        <v>0</v>
      </c>
      <c r="I185" s="127">
        <f>SUM(B185:H185)</f>
        <v>0.99999999999999989</v>
      </c>
      <c r="J185" s="133"/>
      <c r="K185" s="49" t="s">
        <v>108</v>
      </c>
      <c r="L185" s="102">
        <f t="shared" ref="L185:R185" si="159">IF($S184=0,"-",L184/$S184)</f>
        <v>0.20217585513199726</v>
      </c>
      <c r="M185" s="102">
        <f t="shared" si="159"/>
        <v>3.3094223533241701E-3</v>
      </c>
      <c r="N185" s="102">
        <f t="shared" si="159"/>
        <v>0.59350013288008174</v>
      </c>
      <c r="O185" s="102">
        <f t="shared" si="159"/>
        <v>0.17260367513541489</v>
      </c>
      <c r="P185" s="102">
        <f t="shared" si="159"/>
        <v>1.0909068864552509E-2</v>
      </c>
      <c r="Q185" s="102">
        <f t="shared" si="159"/>
        <v>1.7501845634629535E-2</v>
      </c>
      <c r="R185" s="103">
        <f t="shared" si="159"/>
        <v>0</v>
      </c>
      <c r="S185" s="104">
        <f>SUM(L185:R185)</f>
        <v>1.0000000000000002</v>
      </c>
      <c r="U185" s="77" t="s">
        <v>108</v>
      </c>
      <c r="V185" s="78">
        <f>+V184/$AI184</f>
        <v>0.20197884909758074</v>
      </c>
      <c r="W185" s="78">
        <f t="shared" ref="W185:AH185" si="160">+W184/$AI184</f>
        <v>8.4431157607076646E-5</v>
      </c>
      <c r="X185" s="78">
        <f t="shared" si="160"/>
        <v>1.7501845634629535E-2</v>
      </c>
      <c r="Y185" s="78">
        <f t="shared" si="160"/>
        <v>3.3094223533241701E-3</v>
      </c>
      <c r="Z185" s="78">
        <f t="shared" si="160"/>
        <v>0.59350013288008174</v>
      </c>
      <c r="AA185" s="78">
        <f t="shared" si="160"/>
        <v>0.1722554681321391</v>
      </c>
      <c r="AB185" s="78">
        <f t="shared" si="160"/>
        <v>1.0909068864552509E-2</v>
      </c>
      <c r="AC185" s="78">
        <f t="shared" si="160"/>
        <v>4.6078188008522058E-4</v>
      </c>
      <c r="AD185" s="78">
        <f t="shared" si="160"/>
        <v>1.1257487680943555E-4</v>
      </c>
      <c r="AE185" s="78">
        <f t="shared" si="160"/>
        <v>0</v>
      </c>
      <c r="AF185" s="78">
        <f t="shared" si="160"/>
        <v>0</v>
      </c>
      <c r="AG185" s="78">
        <f t="shared" si="160"/>
        <v>0</v>
      </c>
      <c r="AH185" s="78">
        <f t="shared" si="160"/>
        <v>3.4820700327578498E-4</v>
      </c>
      <c r="AI185" s="79">
        <f>SUM(V185:AC185)</f>
        <v>1.0000000000000002</v>
      </c>
      <c r="AJ185" s="26" t="str">
        <f t="shared" si="154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27.481192000520323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27.481192000520323</v>
      </c>
      <c r="J189" s="141"/>
      <c r="K189" s="195" t="s">
        <v>7</v>
      </c>
      <c r="L189" s="144">
        <v>27.481192000520323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27.481192000520323</v>
      </c>
      <c r="U189" s="198" t="s">
        <v>7</v>
      </c>
      <c r="V189" s="199">
        <v>27.481192000520323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27.481192000520323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165.6189721637943</v>
      </c>
      <c r="E190" s="152">
        <v>0</v>
      </c>
      <c r="F190" s="315"/>
      <c r="G190" s="152">
        <v>0</v>
      </c>
      <c r="H190" s="153">
        <v>0</v>
      </c>
      <c r="I190" s="154">
        <f t="shared" ref="I190:I209" si="161">SUM(B190:H190)</f>
        <v>165.6189721637943</v>
      </c>
      <c r="J190" s="141"/>
      <c r="K190" s="155" t="s">
        <v>8</v>
      </c>
      <c r="L190" s="156">
        <v>0</v>
      </c>
      <c r="M190" s="156">
        <v>0</v>
      </c>
      <c r="N190" s="156">
        <v>165.6189721637943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62">SUM(L190:R190)</f>
        <v>165.6189721637943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165.6189721637943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163">SUM(V190:AC190)</f>
        <v>165.6189721637943</v>
      </c>
      <c r="AJ190" s="133" t="str">
        <f t="shared" ref="AJ190:AJ211" si="164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2.3116149198495122</v>
      </c>
      <c r="E191" s="148">
        <v>0</v>
      </c>
      <c r="F191" s="315"/>
      <c r="G191" s="148">
        <v>0</v>
      </c>
      <c r="H191" s="160">
        <v>0</v>
      </c>
      <c r="I191" s="146">
        <f t="shared" si="161"/>
        <v>2.3116149198495122</v>
      </c>
      <c r="J191" s="141"/>
      <c r="K191" s="161" t="s">
        <v>9</v>
      </c>
      <c r="L191" s="148">
        <v>0</v>
      </c>
      <c r="M191" s="148">
        <v>0</v>
      </c>
      <c r="N191" s="148">
        <v>2.3116149198495122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62"/>
        <v>2.3116149198495122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2.3116149198495122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163"/>
        <v>2.3116149198495122</v>
      </c>
      <c r="AJ191" s="133" t="str">
        <f t="shared" si="164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239.95786864598</v>
      </c>
      <c r="E192" s="152">
        <v>0</v>
      </c>
      <c r="F192" s="315"/>
      <c r="G192" s="152">
        <v>0</v>
      </c>
      <c r="H192" s="153">
        <v>0</v>
      </c>
      <c r="I192" s="154">
        <f t="shared" si="161"/>
        <v>239.95786864598</v>
      </c>
      <c r="J192" s="141"/>
      <c r="K192" s="155" t="s">
        <v>52</v>
      </c>
      <c r="L192" s="156">
        <v>0</v>
      </c>
      <c r="M192" s="156">
        <v>0</v>
      </c>
      <c r="N192" s="156">
        <v>239.95786864598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62"/>
        <v>239.95786864598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239.95786864598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163"/>
        <v>239.95786864598</v>
      </c>
      <c r="AJ192" s="133" t="str">
        <f t="shared" si="164"/>
        <v/>
      </c>
      <c r="BA192" s="133"/>
      <c r="BR192" s="133"/>
      <c r="CG192" s="133"/>
    </row>
    <row r="193" spans="1:85" ht="15">
      <c r="A193" s="159" t="s">
        <v>13</v>
      </c>
      <c r="B193" s="148">
        <v>4.7887669648933748</v>
      </c>
      <c r="C193" s="148">
        <v>0</v>
      </c>
      <c r="D193" s="148">
        <v>217.06581692935521</v>
      </c>
      <c r="E193" s="148">
        <v>0</v>
      </c>
      <c r="F193" s="315"/>
      <c r="G193" s="148">
        <v>0</v>
      </c>
      <c r="H193" s="160">
        <v>0</v>
      </c>
      <c r="I193" s="146">
        <f t="shared" si="161"/>
        <v>221.85458389424858</v>
      </c>
      <c r="J193" s="141"/>
      <c r="K193" s="161" t="s">
        <v>13</v>
      </c>
      <c r="L193" s="148">
        <v>4.7887669648933748</v>
      </c>
      <c r="M193" s="148">
        <v>0</v>
      </c>
      <c r="N193" s="148">
        <v>217.06581692935521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62"/>
        <v>221.85458389424858</v>
      </c>
      <c r="U193" s="207" t="s">
        <v>13</v>
      </c>
      <c r="V193" s="199">
        <v>4.7887669648933748</v>
      </c>
      <c r="W193" s="199">
        <v>0</v>
      </c>
      <c r="X193" s="199">
        <v>0</v>
      </c>
      <c r="Y193" s="199">
        <v>0</v>
      </c>
      <c r="Z193" s="199">
        <v>217.06581692935521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163"/>
        <v>221.85458389424858</v>
      </c>
      <c r="AJ193" s="133" t="str">
        <f t="shared" si="164"/>
        <v/>
      </c>
      <c r="BA193" s="133"/>
      <c r="BR193" s="133"/>
      <c r="CG193" s="133"/>
    </row>
    <row r="194" spans="1:85" ht="15">
      <c r="A194" s="151" t="s">
        <v>12</v>
      </c>
      <c r="B194" s="152">
        <v>45.470209541802802</v>
      </c>
      <c r="C194" s="152">
        <v>2.7678707926877557</v>
      </c>
      <c r="D194" s="152">
        <v>45.651554986207998</v>
      </c>
      <c r="E194" s="152">
        <v>10.661822845406533</v>
      </c>
      <c r="F194" s="315"/>
      <c r="G194" s="152">
        <v>0</v>
      </c>
      <c r="H194" s="153">
        <v>0</v>
      </c>
      <c r="I194" s="154">
        <f t="shared" si="161"/>
        <v>104.55145816610509</v>
      </c>
      <c r="J194" s="141"/>
      <c r="K194" s="155" t="s">
        <v>12</v>
      </c>
      <c r="L194" s="156">
        <v>45.470209541802802</v>
      </c>
      <c r="M194" s="156">
        <v>2.7678707926877557</v>
      </c>
      <c r="N194" s="156">
        <v>45.651554986207998</v>
      </c>
      <c r="O194" s="156">
        <v>10.661822845406533</v>
      </c>
      <c r="P194" s="156">
        <v>0</v>
      </c>
      <c r="Q194" s="156">
        <v>0</v>
      </c>
      <c r="R194" s="157">
        <v>0</v>
      </c>
      <c r="S194" s="158">
        <f t="shared" si="162"/>
        <v>104.55145816610509</v>
      </c>
      <c r="U194" s="203" t="s">
        <v>53</v>
      </c>
      <c r="V194" s="204">
        <v>31.69947936674696</v>
      </c>
      <c r="W194" s="204">
        <v>0</v>
      </c>
      <c r="X194" s="204">
        <v>0</v>
      </c>
      <c r="Y194" s="204">
        <v>2.7678707926877557</v>
      </c>
      <c r="Z194" s="204">
        <v>44.043750189857633</v>
      </c>
      <c r="AA194" s="204">
        <v>7.2889133727132167</v>
      </c>
      <c r="AB194" s="204">
        <v>0</v>
      </c>
      <c r="AC194" s="205">
        <v>18.751444444099526</v>
      </c>
      <c r="AD194" s="204">
        <v>13.770730175055842</v>
      </c>
      <c r="AE194" s="204">
        <v>0</v>
      </c>
      <c r="AF194" s="204">
        <v>0</v>
      </c>
      <c r="AG194" s="204">
        <v>1.6078047963503679</v>
      </c>
      <c r="AH194" s="204">
        <v>3.3729094726933155</v>
      </c>
      <c r="AI194" s="206">
        <f t="shared" si="163"/>
        <v>104.55145816610508</v>
      </c>
      <c r="AJ194" s="133" t="str">
        <f t="shared" si="164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5.3504563359036794</v>
      </c>
      <c r="F195" s="315"/>
      <c r="G195" s="148">
        <v>0</v>
      </c>
      <c r="H195" s="160">
        <v>0</v>
      </c>
      <c r="I195" s="146">
        <f t="shared" si="161"/>
        <v>5.3504563359036794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5.3504563359036794</v>
      </c>
      <c r="P195" s="148">
        <v>814.74678760777317</v>
      </c>
      <c r="Q195" s="148">
        <v>0</v>
      </c>
      <c r="R195" s="149">
        <v>0</v>
      </c>
      <c r="S195" s="150">
        <f t="shared" si="162"/>
        <v>820.09724394367686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0.80256845038555191</v>
      </c>
      <c r="AB195" s="199">
        <v>814.74678760777317</v>
      </c>
      <c r="AC195" s="200">
        <v>4.5478878855181275</v>
      </c>
      <c r="AD195" s="199">
        <v>0</v>
      </c>
      <c r="AE195" s="199">
        <v>0</v>
      </c>
      <c r="AF195" s="199">
        <v>0</v>
      </c>
      <c r="AG195" s="199">
        <v>0</v>
      </c>
      <c r="AH195" s="199">
        <v>4.5478878855181275</v>
      </c>
      <c r="AI195" s="202">
        <f t="shared" si="163"/>
        <v>820.09724394367686</v>
      </c>
      <c r="AJ195" s="133" t="str">
        <f t="shared" si="164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161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1.8988239707949404</v>
      </c>
      <c r="Q196" s="156">
        <v>0</v>
      </c>
      <c r="R196" s="157">
        <v>0</v>
      </c>
      <c r="S196" s="158">
        <f t="shared" si="162"/>
        <v>1.8988239707949404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1.8988239707949404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163"/>
        <v>1.8988239707949404</v>
      </c>
      <c r="AJ196" s="133" t="str">
        <f t="shared" si="164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161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62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163"/>
        <v>0</v>
      </c>
      <c r="AJ197" s="133" t="str">
        <f t="shared" si="164"/>
        <v/>
      </c>
      <c r="BA197" s="133"/>
      <c r="BR197" s="133"/>
      <c r="CG197" s="133"/>
    </row>
    <row r="198" spans="1:85" ht="15">
      <c r="A198" s="151" t="s">
        <v>14</v>
      </c>
      <c r="B198" s="152">
        <v>87.592807849418563</v>
      </c>
      <c r="C198" s="152">
        <v>0</v>
      </c>
      <c r="D198" s="152">
        <v>16.240687666513761</v>
      </c>
      <c r="E198" s="152">
        <v>0.79029434815272537</v>
      </c>
      <c r="F198" s="315"/>
      <c r="G198" s="152">
        <v>0</v>
      </c>
      <c r="H198" s="153">
        <v>0</v>
      </c>
      <c r="I198" s="154">
        <f t="shared" si="161"/>
        <v>104.62378986408505</v>
      </c>
      <c r="J198" s="141"/>
      <c r="K198" s="155" t="s">
        <v>14</v>
      </c>
      <c r="L198" s="156">
        <v>87.592807849418563</v>
      </c>
      <c r="M198" s="156">
        <v>0</v>
      </c>
      <c r="N198" s="156">
        <v>16.240687666513761</v>
      </c>
      <c r="O198" s="156">
        <v>0.79029434815272537</v>
      </c>
      <c r="P198" s="156">
        <v>1.6067182809224336E-2</v>
      </c>
      <c r="Q198" s="156">
        <v>0</v>
      </c>
      <c r="R198" s="157">
        <v>0</v>
      </c>
      <c r="S198" s="158">
        <f t="shared" si="162"/>
        <v>104.63985704689428</v>
      </c>
      <c r="U198" s="203" t="s">
        <v>14</v>
      </c>
      <c r="V198" s="204">
        <v>87.592807849418563</v>
      </c>
      <c r="W198" s="204">
        <v>0</v>
      </c>
      <c r="X198" s="204">
        <v>0</v>
      </c>
      <c r="Y198" s="204">
        <v>0</v>
      </c>
      <c r="Z198" s="204">
        <v>16.240687666513761</v>
      </c>
      <c r="AA198" s="204">
        <v>0.13597165476491391</v>
      </c>
      <c r="AB198" s="204">
        <v>1.6067182809224336E-2</v>
      </c>
      <c r="AC198" s="205">
        <v>0.65432269338781146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0.65432269338781146</v>
      </c>
      <c r="AI198" s="206">
        <f t="shared" si="163"/>
        <v>104.63985704689428</v>
      </c>
      <c r="AJ198" s="133" t="str">
        <f t="shared" si="164"/>
        <v/>
      </c>
      <c r="BA198" s="133"/>
      <c r="BR198" s="133"/>
      <c r="CG198" s="133"/>
    </row>
    <row r="199" spans="1:85" ht="15">
      <c r="A199" s="159" t="s">
        <v>136</v>
      </c>
      <c r="B199" s="148">
        <v>164.45647301816106</v>
      </c>
      <c r="C199" s="148">
        <v>125.89232846408417</v>
      </c>
      <c r="D199" s="148">
        <v>3354.5144839719023</v>
      </c>
      <c r="E199" s="148">
        <v>0</v>
      </c>
      <c r="F199" s="315"/>
      <c r="G199" s="148">
        <v>0</v>
      </c>
      <c r="H199" s="160">
        <v>0</v>
      </c>
      <c r="I199" s="146">
        <f t="shared" si="161"/>
        <v>3644.8632854541474</v>
      </c>
      <c r="J199" s="141"/>
      <c r="K199" s="161" t="s">
        <v>136</v>
      </c>
      <c r="L199" s="148">
        <v>164.45647301816106</v>
      </c>
      <c r="M199" s="148">
        <v>125.89232846408417</v>
      </c>
      <c r="N199" s="148">
        <v>3354.5144839719023</v>
      </c>
      <c r="O199" s="148">
        <v>0</v>
      </c>
      <c r="P199" s="148">
        <v>13.335445489572983</v>
      </c>
      <c r="Q199" s="148">
        <v>0</v>
      </c>
      <c r="R199" s="149">
        <v>0</v>
      </c>
      <c r="S199" s="150">
        <f t="shared" si="162"/>
        <v>3658.1987309437204</v>
      </c>
      <c r="U199" s="207" t="s">
        <v>136</v>
      </c>
      <c r="V199" s="199">
        <v>162.47121544009559</v>
      </c>
      <c r="W199" s="199">
        <v>0</v>
      </c>
      <c r="X199" s="199">
        <v>0</v>
      </c>
      <c r="Y199" s="199">
        <v>125.89232846408417</v>
      </c>
      <c r="Z199" s="199">
        <v>2704.4137375958485</v>
      </c>
      <c r="AA199" s="199">
        <v>0</v>
      </c>
      <c r="AB199" s="199">
        <v>13.335445489572983</v>
      </c>
      <c r="AC199" s="200">
        <v>652.08600395411906</v>
      </c>
      <c r="AD199" s="199">
        <v>1.9852575780654584</v>
      </c>
      <c r="AE199" s="199">
        <v>0</v>
      </c>
      <c r="AF199" s="199">
        <v>0</v>
      </c>
      <c r="AG199" s="199">
        <v>650.10074637605362</v>
      </c>
      <c r="AH199" s="199">
        <v>0</v>
      </c>
      <c r="AI199" s="202">
        <f t="shared" si="163"/>
        <v>3658.19873094372</v>
      </c>
      <c r="AJ199" s="133" t="str">
        <f t="shared" si="164"/>
        <v/>
      </c>
      <c r="BA199" s="133"/>
      <c r="BR199" s="133"/>
      <c r="CG199" s="133"/>
    </row>
    <row r="200" spans="1:85" ht="15">
      <c r="A200" s="151" t="s">
        <v>21</v>
      </c>
      <c r="B200" s="152">
        <v>24.806307968427806</v>
      </c>
      <c r="C200" s="152">
        <v>13.530713437324257</v>
      </c>
      <c r="D200" s="152">
        <v>369.83950062019636</v>
      </c>
      <c r="E200" s="152">
        <v>711.49001491263391</v>
      </c>
      <c r="F200" s="315"/>
      <c r="G200" s="152">
        <v>7.8929161717724838</v>
      </c>
      <c r="H200" s="153">
        <v>0</v>
      </c>
      <c r="I200" s="154">
        <f t="shared" si="161"/>
        <v>1127.5594531103548</v>
      </c>
      <c r="J200" s="141"/>
      <c r="K200" s="155" t="s">
        <v>21</v>
      </c>
      <c r="L200" s="156">
        <v>24.806307968427806</v>
      </c>
      <c r="M200" s="156">
        <v>13.530713437324257</v>
      </c>
      <c r="N200" s="156">
        <v>369.83950062019636</v>
      </c>
      <c r="O200" s="156">
        <v>711.49001491263391</v>
      </c>
      <c r="P200" s="156">
        <v>0</v>
      </c>
      <c r="Q200" s="156">
        <v>7.8929161717724838</v>
      </c>
      <c r="R200" s="157">
        <v>0</v>
      </c>
      <c r="S200" s="158">
        <f t="shared" si="162"/>
        <v>1127.5594531103548</v>
      </c>
      <c r="U200" s="203" t="s">
        <v>21</v>
      </c>
      <c r="V200" s="204">
        <v>2.2551189062207095</v>
      </c>
      <c r="W200" s="204">
        <v>22.551189062207097</v>
      </c>
      <c r="X200" s="204">
        <v>7.8929161717724838</v>
      </c>
      <c r="Y200" s="204">
        <v>13.530713437324257</v>
      </c>
      <c r="Z200" s="204">
        <v>369.83950062019636</v>
      </c>
      <c r="AA200" s="204">
        <v>706.97977710019245</v>
      </c>
      <c r="AB200" s="204">
        <v>0</v>
      </c>
      <c r="AC200" s="205">
        <v>4.5102378124414191</v>
      </c>
      <c r="AD200" s="204">
        <v>0</v>
      </c>
      <c r="AE200" s="204">
        <v>3.3826783593310643</v>
      </c>
      <c r="AF200" s="204">
        <v>0</v>
      </c>
      <c r="AG200" s="204">
        <v>0</v>
      </c>
      <c r="AH200" s="204">
        <v>1.1275594531103548</v>
      </c>
      <c r="AI200" s="206">
        <f t="shared" si="163"/>
        <v>1127.5594531103548</v>
      </c>
      <c r="AJ200" s="133" t="str">
        <f t="shared" si="164"/>
        <v/>
      </c>
      <c r="BA200" s="133"/>
      <c r="BR200" s="133"/>
      <c r="CG200" s="133"/>
    </row>
    <row r="201" spans="1:85" ht="15">
      <c r="A201" s="159" t="s">
        <v>20</v>
      </c>
      <c r="B201" s="148">
        <v>3.0058574115839791</v>
      </c>
      <c r="C201" s="148">
        <v>0</v>
      </c>
      <c r="D201" s="148">
        <v>0.3275254168370913</v>
      </c>
      <c r="E201" s="148">
        <v>0</v>
      </c>
      <c r="F201" s="315"/>
      <c r="G201" s="148">
        <v>0</v>
      </c>
      <c r="H201" s="160">
        <v>0</v>
      </c>
      <c r="I201" s="146">
        <f t="shared" si="161"/>
        <v>3.3333828284210703</v>
      </c>
      <c r="J201" s="141"/>
      <c r="K201" s="161" t="s">
        <v>20</v>
      </c>
      <c r="L201" s="148">
        <v>3.0058574115839791</v>
      </c>
      <c r="M201" s="148">
        <v>0</v>
      </c>
      <c r="N201" s="148">
        <v>0.3275254168370913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62"/>
        <v>3.3333828284210703</v>
      </c>
      <c r="U201" s="207" t="s">
        <v>20</v>
      </c>
      <c r="V201" s="199">
        <v>3.0058574115839791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0.3275254168370913</v>
      </c>
      <c r="AD201" s="199">
        <v>0</v>
      </c>
      <c r="AE201" s="199">
        <v>0</v>
      </c>
      <c r="AF201" s="199">
        <v>0</v>
      </c>
      <c r="AG201" s="199">
        <v>0.3275254168370913</v>
      </c>
      <c r="AH201" s="199">
        <v>0</v>
      </c>
      <c r="AI201" s="202">
        <f t="shared" si="163"/>
        <v>3.3333828284210703</v>
      </c>
      <c r="AJ201" s="133" t="str">
        <f t="shared" si="164"/>
        <v/>
      </c>
      <c r="BA201" s="133"/>
      <c r="BR201" s="133"/>
      <c r="CG201" s="133"/>
    </row>
    <row r="202" spans="1:85" ht="15">
      <c r="A202" s="151" t="s">
        <v>56</v>
      </c>
      <c r="B202" s="152">
        <v>2.029225283660345E-2</v>
      </c>
      <c r="C202" s="152">
        <v>3.4413150429085236E-2</v>
      </c>
      <c r="D202" s="152">
        <v>6.2759544855474594E-2</v>
      </c>
      <c r="E202" s="152">
        <v>0</v>
      </c>
      <c r="F202" s="315"/>
      <c r="G202" s="152">
        <v>0</v>
      </c>
      <c r="H202" s="153">
        <v>0</v>
      </c>
      <c r="I202" s="154">
        <f t="shared" si="161"/>
        <v>0.11746494812116329</v>
      </c>
      <c r="J202" s="141"/>
      <c r="K202" s="155" t="s">
        <v>56</v>
      </c>
      <c r="L202" s="156">
        <v>2.029225283660345E-2</v>
      </c>
      <c r="M202" s="156">
        <v>3.4413150429085236E-2</v>
      </c>
      <c r="N202" s="156">
        <v>6.2759544855474594E-2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62"/>
        <v>0.11746494812116329</v>
      </c>
      <c r="U202" s="203" t="s">
        <v>56</v>
      </c>
      <c r="V202" s="204">
        <v>2.029225283660345E-2</v>
      </c>
      <c r="W202" s="204">
        <v>0</v>
      </c>
      <c r="X202" s="204">
        <v>0</v>
      </c>
      <c r="Y202" s="204">
        <v>3.4413150429085236E-2</v>
      </c>
      <c r="Z202" s="204">
        <v>6.2759544855474594E-2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163"/>
        <v>0.11746494812116329</v>
      </c>
      <c r="AJ202" s="133" t="str">
        <f t="shared" si="164"/>
        <v/>
      </c>
      <c r="BA202" s="133"/>
      <c r="BR202" s="133"/>
      <c r="CG202" s="133"/>
    </row>
    <row r="203" spans="1:85" ht="15">
      <c r="A203" s="159" t="s">
        <v>18</v>
      </c>
      <c r="B203" s="148">
        <v>45.611474314354368</v>
      </c>
      <c r="C203" s="148">
        <v>0</v>
      </c>
      <c r="D203" s="148">
        <v>606.63576789189324</v>
      </c>
      <c r="E203" s="148">
        <v>0</v>
      </c>
      <c r="F203" s="315"/>
      <c r="G203" s="148">
        <v>0</v>
      </c>
      <c r="H203" s="160">
        <v>0</v>
      </c>
      <c r="I203" s="146">
        <f t="shared" si="161"/>
        <v>652.24724220624762</v>
      </c>
      <c r="J203" s="141"/>
      <c r="K203" s="161" t="s">
        <v>18</v>
      </c>
      <c r="L203" s="148">
        <v>45.611474314354368</v>
      </c>
      <c r="M203" s="148">
        <v>0</v>
      </c>
      <c r="N203" s="148">
        <v>606.63576789189324</v>
      </c>
      <c r="O203" s="148">
        <v>0</v>
      </c>
      <c r="P203" s="148">
        <v>50.482550802163054</v>
      </c>
      <c r="Q203" s="148">
        <v>0</v>
      </c>
      <c r="R203" s="149">
        <v>0</v>
      </c>
      <c r="S203" s="150">
        <f t="shared" si="162"/>
        <v>702.72979300841064</v>
      </c>
      <c r="U203" s="207" t="s">
        <v>18</v>
      </c>
      <c r="V203" s="199">
        <v>45.611474314354368</v>
      </c>
      <c r="W203" s="199">
        <v>0</v>
      </c>
      <c r="X203" s="199">
        <v>0</v>
      </c>
      <c r="Y203" s="199">
        <v>0</v>
      </c>
      <c r="Z203" s="199">
        <v>606.63576789189324</v>
      </c>
      <c r="AA203" s="199">
        <v>0</v>
      </c>
      <c r="AB203" s="199">
        <v>50.482550802163054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163"/>
        <v>702.72979300841064</v>
      </c>
      <c r="AJ203" s="133" t="str">
        <f t="shared" si="164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802.94923087225027</v>
      </c>
      <c r="E204" s="152">
        <v>0</v>
      </c>
      <c r="F204" s="315"/>
      <c r="G204" s="152">
        <v>0</v>
      </c>
      <c r="H204" s="153">
        <v>0</v>
      </c>
      <c r="I204" s="154">
        <f t="shared" si="161"/>
        <v>802.94923087225027</v>
      </c>
      <c r="J204" s="141"/>
      <c r="K204" s="155" t="s">
        <v>17</v>
      </c>
      <c r="L204" s="156">
        <v>0</v>
      </c>
      <c r="M204" s="156">
        <v>0</v>
      </c>
      <c r="N204" s="156">
        <v>802.94923087225027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62"/>
        <v>802.94923087225027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802.94923087225027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163"/>
        <v>802.94923087225027</v>
      </c>
      <c r="AJ204" s="133" t="str">
        <f t="shared" si="164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161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62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163"/>
        <v>0</v>
      </c>
      <c r="AJ205" s="133" t="str">
        <f t="shared" si="164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161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62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163"/>
        <v>0</v>
      </c>
      <c r="AJ206" s="133" t="str">
        <f t="shared" si="164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161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62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163"/>
        <v>0</v>
      </c>
      <c r="AJ207" s="133" t="str">
        <f t="shared" si="164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161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62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163"/>
        <v>0</v>
      </c>
      <c r="AJ208" s="133" t="str">
        <f t="shared" si="164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161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62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163"/>
        <v>0</v>
      </c>
      <c r="AJ209" s="133" t="str">
        <f t="shared" si="164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403.23338132199893</v>
      </c>
      <c r="C210" s="187">
        <f t="shared" ref="C210:I210" si="165">SUM(C189:C205)</f>
        <v>142.22532584452529</v>
      </c>
      <c r="D210" s="187">
        <f t="shared" si="165"/>
        <v>5821.1757836296365</v>
      </c>
      <c r="E210" s="187">
        <f t="shared" si="165"/>
        <v>728.29258844209687</v>
      </c>
      <c r="F210" s="187">
        <f t="shared" si="165"/>
        <v>0</v>
      </c>
      <c r="G210" s="187">
        <f t="shared" si="165"/>
        <v>7.8929161717724838</v>
      </c>
      <c r="H210" s="189">
        <f t="shared" si="165"/>
        <v>0</v>
      </c>
      <c r="I210" s="146">
        <f t="shared" si="165"/>
        <v>7102.8199954100292</v>
      </c>
      <c r="J210" s="141"/>
      <c r="K210" s="188" t="s">
        <v>22</v>
      </c>
      <c r="L210" s="187">
        <f>SUM(L189:L205)</f>
        <v>403.23338132199893</v>
      </c>
      <c r="M210" s="187">
        <f t="shared" ref="M210:S210" si="166">SUM(M189:M205)</f>
        <v>142.22532584452529</v>
      </c>
      <c r="N210" s="187">
        <f t="shared" si="166"/>
        <v>5821.1757836296365</v>
      </c>
      <c r="O210" s="187">
        <f t="shared" si="166"/>
        <v>728.29258844209687</v>
      </c>
      <c r="P210" s="187">
        <f t="shared" si="166"/>
        <v>880.4796750531134</v>
      </c>
      <c r="Q210" s="187">
        <f t="shared" si="166"/>
        <v>7.8929161717724838</v>
      </c>
      <c r="R210" s="189">
        <f t="shared" si="166"/>
        <v>0</v>
      </c>
      <c r="S210" s="190">
        <f t="shared" si="166"/>
        <v>7983.2996704631414</v>
      </c>
      <c r="T210" s="133" t="str">
        <f>IF(ABS(S210-AI210)&gt;0.01,S210-AI210,"")</f>
        <v/>
      </c>
      <c r="U210" s="216" t="s">
        <v>59</v>
      </c>
      <c r="V210" s="217">
        <f>SUM(V189:V205)</f>
        <v>364.9262045066705</v>
      </c>
      <c r="W210" s="217">
        <f t="shared" ref="W210:AH210" si="167">SUM(W189:W205)</f>
        <v>22.551189062207097</v>
      </c>
      <c r="X210" s="217">
        <f t="shared" si="167"/>
        <v>7.8929161717724838</v>
      </c>
      <c r="Y210" s="217">
        <f t="shared" si="167"/>
        <v>142.22532584452529</v>
      </c>
      <c r="Z210" s="217">
        <f t="shared" si="167"/>
        <v>5169.1397070403946</v>
      </c>
      <c r="AA210" s="217">
        <f t="shared" si="167"/>
        <v>715.20723057805617</v>
      </c>
      <c r="AB210" s="217">
        <f t="shared" si="167"/>
        <v>880.4796750531134</v>
      </c>
      <c r="AC210" s="217">
        <f t="shared" si="167"/>
        <v>680.87742220640314</v>
      </c>
      <c r="AD210" s="218">
        <f t="shared" si="167"/>
        <v>15.7559877531213</v>
      </c>
      <c r="AE210" s="218">
        <f t="shared" si="167"/>
        <v>3.3826783593310643</v>
      </c>
      <c r="AF210" s="218">
        <f t="shared" si="167"/>
        <v>0</v>
      </c>
      <c r="AG210" s="218">
        <f t="shared" si="167"/>
        <v>652.03607658924113</v>
      </c>
      <c r="AH210" s="218">
        <f t="shared" si="167"/>
        <v>9.702679504709609</v>
      </c>
      <c r="AI210" s="219">
        <f>SUM(V210:AC210)</f>
        <v>7983.2996704631432</v>
      </c>
      <c r="AJ210" s="133" t="str">
        <f t="shared" si="164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5.677088558946667E-2</v>
      </c>
      <c r="C211" s="125">
        <f t="shared" ref="C211:H211" si="168">IF($I210=0,"-",C210/$I210)</f>
        <v>2.0023782939231724E-2</v>
      </c>
      <c r="D211" s="125">
        <f t="shared" si="168"/>
        <v>0.81955839897271587</v>
      </c>
      <c r="E211" s="125">
        <f t="shared" si="168"/>
        <v>0.10253569552835813</v>
      </c>
      <c r="F211" s="125">
        <f t="shared" si="168"/>
        <v>0</v>
      </c>
      <c r="G211" s="125">
        <f t="shared" si="168"/>
        <v>1.1112369702277445E-3</v>
      </c>
      <c r="H211" s="126">
        <f t="shared" si="168"/>
        <v>0</v>
      </c>
      <c r="I211" s="127">
        <f>SUM(B211:H211)</f>
        <v>1.0000000000000002</v>
      </c>
      <c r="J211" s="133"/>
      <c r="K211" s="49" t="s">
        <v>108</v>
      </c>
      <c r="L211" s="102">
        <f t="shared" ref="L211:R211" si="169">IF($S210=0,"-",L210/$S210)</f>
        <v>5.0509613564162475E-2</v>
      </c>
      <c r="M211" s="102">
        <f t="shared" si="169"/>
        <v>1.7815356020109696E-2</v>
      </c>
      <c r="N211" s="102">
        <f t="shared" si="169"/>
        <v>0.72916914357693507</v>
      </c>
      <c r="O211" s="102">
        <f t="shared" si="169"/>
        <v>9.1227013704202567E-2</v>
      </c>
      <c r="P211" s="102">
        <f t="shared" si="169"/>
        <v>0.11029019470617385</v>
      </c>
      <c r="Q211" s="102">
        <f t="shared" si="169"/>
        <v>9.8867842841662812E-4</v>
      </c>
      <c r="R211" s="103">
        <f t="shared" si="169"/>
        <v>0</v>
      </c>
      <c r="S211" s="104">
        <f>SUM(L211:R211)</f>
        <v>1.0000000000000002</v>
      </c>
      <c r="U211" s="77" t="s">
        <v>108</v>
      </c>
      <c r="V211" s="78">
        <f>+V210/$AI210</f>
        <v>4.5711199575388065E-2</v>
      </c>
      <c r="W211" s="78">
        <f t="shared" ref="W211:AH211" si="170">+W210/$AI210</f>
        <v>2.8247955097617941E-3</v>
      </c>
      <c r="X211" s="78">
        <f t="shared" si="170"/>
        <v>9.8867842841662791E-4</v>
      </c>
      <c r="Y211" s="78">
        <f t="shared" si="170"/>
        <v>1.7815356020109693E-2</v>
      </c>
      <c r="Z211" s="78">
        <f t="shared" si="170"/>
        <v>0.6474941340565401</v>
      </c>
      <c r="AA211" s="78">
        <f t="shared" si="170"/>
        <v>8.9587922300374337E-2</v>
      </c>
      <c r="AB211" s="78">
        <f t="shared" si="170"/>
        <v>0.11029019470617382</v>
      </c>
      <c r="AC211" s="78">
        <f t="shared" si="170"/>
        <v>8.5287719403235512E-2</v>
      </c>
      <c r="AD211" s="78">
        <f t="shared" si="170"/>
        <v>1.9736184790126051E-3</v>
      </c>
      <c r="AE211" s="78">
        <f t="shared" si="170"/>
        <v>4.2371932646426906E-4</v>
      </c>
      <c r="AF211" s="78">
        <f t="shared" si="170"/>
        <v>0</v>
      </c>
      <c r="AG211" s="78">
        <f t="shared" si="170"/>
        <v>8.1675009520394706E-2</v>
      </c>
      <c r="AH211" s="78">
        <f t="shared" si="170"/>
        <v>1.2153720773639351E-3</v>
      </c>
      <c r="AI211" s="79">
        <f>SUM(V211:AC211)</f>
        <v>1</v>
      </c>
      <c r="AJ211" s="26" t="str">
        <f t="shared" si="164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171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172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173">SUM(V216:AC216)</f>
        <v>0</v>
      </c>
      <c r="AJ216" s="133" t="str">
        <f t="shared" ref="AJ216:AJ237" si="174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171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172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173"/>
        <v>0</v>
      </c>
      <c r="AJ217" s="133" t="str">
        <f t="shared" si="174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171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172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173"/>
        <v>0</v>
      </c>
      <c r="AJ218" s="133" t="str">
        <f t="shared" si="174"/>
        <v/>
      </c>
      <c r="BA218" s="133"/>
      <c r="BR218" s="133"/>
      <c r="CG218" s="133"/>
    </row>
    <row r="219" spans="1:85" ht="15">
      <c r="A219" s="159" t="s">
        <v>13</v>
      </c>
      <c r="B219" s="148">
        <v>22.180756050030471</v>
      </c>
      <c r="C219" s="148">
        <v>0</v>
      </c>
      <c r="D219" s="148">
        <v>0</v>
      </c>
      <c r="E219" s="148">
        <v>0</v>
      </c>
      <c r="F219" s="315"/>
      <c r="G219" s="148">
        <v>0</v>
      </c>
      <c r="H219" s="160">
        <v>0</v>
      </c>
      <c r="I219" s="146">
        <f t="shared" si="171"/>
        <v>22.180756050030471</v>
      </c>
      <c r="J219" s="141"/>
      <c r="K219" s="161" t="s">
        <v>13</v>
      </c>
      <c r="L219" s="148">
        <v>22.180756050030471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172"/>
        <v>22.180756050030471</v>
      </c>
      <c r="U219" s="207" t="s">
        <v>13</v>
      </c>
      <c r="V219" s="199">
        <v>22.180756050030471</v>
      </c>
      <c r="W219" s="199">
        <v>0</v>
      </c>
      <c r="X219" s="199">
        <v>0</v>
      </c>
      <c r="Y219" s="199">
        <v>0</v>
      </c>
      <c r="Z219" s="199">
        <v>0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173"/>
        <v>22.180756050030471</v>
      </c>
      <c r="AJ219" s="133" t="str">
        <f t="shared" si="174"/>
        <v/>
      </c>
      <c r="BA219" s="133"/>
      <c r="BR219" s="133"/>
      <c r="CG219" s="133"/>
    </row>
    <row r="220" spans="1:85" ht="15">
      <c r="A220" s="151" t="s">
        <v>12</v>
      </c>
      <c r="B220" s="152">
        <v>10.684740534206412</v>
      </c>
      <c r="C220" s="152">
        <v>0</v>
      </c>
      <c r="D220" s="152">
        <v>0</v>
      </c>
      <c r="E220" s="152">
        <v>0</v>
      </c>
      <c r="F220" s="315"/>
      <c r="G220" s="152">
        <v>0</v>
      </c>
      <c r="H220" s="153">
        <v>0</v>
      </c>
      <c r="I220" s="154">
        <f t="shared" si="171"/>
        <v>10.684740534206412</v>
      </c>
      <c r="J220" s="141"/>
      <c r="K220" s="155" t="s">
        <v>12</v>
      </c>
      <c r="L220" s="156">
        <v>10.684740534206412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172"/>
        <v>10.684740534206412</v>
      </c>
      <c r="U220" s="203" t="s">
        <v>53</v>
      </c>
      <c r="V220" s="204">
        <v>10.684740534206412</v>
      </c>
      <c r="W220" s="204">
        <v>0</v>
      </c>
      <c r="X220" s="204">
        <v>0</v>
      </c>
      <c r="Y220" s="204">
        <v>0</v>
      </c>
      <c r="Z220" s="204">
        <v>0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173"/>
        <v>10.684740534206412</v>
      </c>
      <c r="AJ220" s="133" t="str">
        <f t="shared" si="174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3.1811823325348897E-2</v>
      </c>
      <c r="F221" s="315"/>
      <c r="G221" s="148">
        <v>0</v>
      </c>
      <c r="H221" s="160">
        <v>0</v>
      </c>
      <c r="I221" s="146">
        <f t="shared" si="171"/>
        <v>3.1811823325348897E-2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3.1811823325348897E-2</v>
      </c>
      <c r="P221" s="148">
        <v>47.547055791476261</v>
      </c>
      <c r="Q221" s="148">
        <v>0</v>
      </c>
      <c r="R221" s="149">
        <v>0</v>
      </c>
      <c r="S221" s="150">
        <f t="shared" si="172"/>
        <v>47.578867614801609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</v>
      </c>
      <c r="AB221" s="199">
        <v>47.547055791476261</v>
      </c>
      <c r="AC221" s="200">
        <v>3.1811823325348897E-2</v>
      </c>
      <c r="AD221" s="199">
        <v>0</v>
      </c>
      <c r="AE221" s="199">
        <v>0</v>
      </c>
      <c r="AF221" s="199">
        <v>0</v>
      </c>
      <c r="AG221" s="199">
        <v>0</v>
      </c>
      <c r="AH221" s="199">
        <v>3.1811823325348897E-2</v>
      </c>
      <c r="AI221" s="202">
        <f t="shared" si="173"/>
        <v>47.578867614801609</v>
      </c>
      <c r="AJ221" s="133" t="str">
        <f t="shared" si="174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3.9559265314118778E-17</v>
      </c>
      <c r="F222" s="315"/>
      <c r="G222" s="152">
        <v>0</v>
      </c>
      <c r="H222" s="153">
        <v>0</v>
      </c>
      <c r="I222" s="154">
        <f t="shared" si="171"/>
        <v>3.9559265314118778E-17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3.9559265314118778E-17</v>
      </c>
      <c r="P222" s="156">
        <v>13.520109111769292</v>
      </c>
      <c r="Q222" s="156">
        <v>0</v>
      </c>
      <c r="R222" s="157">
        <v>0</v>
      </c>
      <c r="S222" s="158">
        <f t="shared" si="172"/>
        <v>13.520109111769292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0</v>
      </c>
      <c r="AB222" s="204">
        <v>13.520109111769292</v>
      </c>
      <c r="AC222" s="205">
        <v>3.9559265314118778E-17</v>
      </c>
      <c r="AD222" s="204">
        <v>0</v>
      </c>
      <c r="AE222" s="204">
        <v>0</v>
      </c>
      <c r="AF222" s="204">
        <v>0</v>
      </c>
      <c r="AG222" s="204">
        <v>0</v>
      </c>
      <c r="AH222" s="204">
        <v>3.9559265314118778E-17</v>
      </c>
      <c r="AI222" s="206">
        <f t="shared" si="173"/>
        <v>13.520109111769292</v>
      </c>
      <c r="AJ222" s="133" t="str">
        <f t="shared" si="174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171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172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173"/>
        <v>0</v>
      </c>
      <c r="AJ223" s="133" t="str">
        <f t="shared" si="174"/>
        <v/>
      </c>
      <c r="BA223" s="133"/>
      <c r="BR223" s="133"/>
      <c r="CG223" s="133"/>
    </row>
    <row r="224" spans="1:85" ht="15">
      <c r="A224" s="151" t="s">
        <v>14</v>
      </c>
      <c r="B224" s="152">
        <v>0</v>
      </c>
      <c r="C224" s="152">
        <v>0</v>
      </c>
      <c r="D224" s="152">
        <v>0</v>
      </c>
      <c r="E224" s="152">
        <v>1.840750393747391</v>
      </c>
      <c r="F224" s="315"/>
      <c r="G224" s="152">
        <v>0</v>
      </c>
      <c r="H224" s="153">
        <v>0</v>
      </c>
      <c r="I224" s="154">
        <f t="shared" si="171"/>
        <v>1.840750393747391</v>
      </c>
      <c r="J224" s="141"/>
      <c r="K224" s="155" t="s">
        <v>14</v>
      </c>
      <c r="L224" s="156">
        <v>0</v>
      </c>
      <c r="M224" s="156">
        <v>0</v>
      </c>
      <c r="N224" s="156">
        <v>0</v>
      </c>
      <c r="O224" s="156">
        <v>1.840750393747391</v>
      </c>
      <c r="P224" s="156">
        <v>0</v>
      </c>
      <c r="Q224" s="156">
        <v>0</v>
      </c>
      <c r="R224" s="157">
        <v>0</v>
      </c>
      <c r="S224" s="158">
        <f t="shared" si="172"/>
        <v>1.840750393747391</v>
      </c>
      <c r="U224" s="203" t="s">
        <v>14</v>
      </c>
      <c r="V224" s="204">
        <v>0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1.840750393747391</v>
      </c>
      <c r="AD224" s="204">
        <v>0</v>
      </c>
      <c r="AE224" s="204">
        <v>0</v>
      </c>
      <c r="AF224" s="204">
        <v>0</v>
      </c>
      <c r="AG224" s="204">
        <v>0</v>
      </c>
      <c r="AH224" s="204">
        <v>1.840750393747391</v>
      </c>
      <c r="AI224" s="206">
        <f t="shared" si="173"/>
        <v>1.840750393747391</v>
      </c>
      <c r="AJ224" s="133" t="str">
        <f t="shared" si="174"/>
        <v/>
      </c>
      <c r="BA224" s="133"/>
      <c r="BR224" s="133"/>
      <c r="CG224" s="133"/>
    </row>
    <row r="225" spans="1:85" ht="15">
      <c r="A225" s="159" t="s">
        <v>136</v>
      </c>
      <c r="B225" s="148">
        <v>478.4764077539088</v>
      </c>
      <c r="C225" s="148">
        <v>0</v>
      </c>
      <c r="D225" s="148">
        <v>6.7646384834976416</v>
      </c>
      <c r="E225" s="148">
        <v>15.764285547911127</v>
      </c>
      <c r="F225" s="315"/>
      <c r="G225" s="148">
        <v>0</v>
      </c>
      <c r="H225" s="160">
        <v>0</v>
      </c>
      <c r="I225" s="146">
        <f t="shared" si="171"/>
        <v>501.00533178531759</v>
      </c>
      <c r="J225" s="141"/>
      <c r="K225" s="161" t="s">
        <v>136</v>
      </c>
      <c r="L225" s="148">
        <v>478.4764077539088</v>
      </c>
      <c r="M225" s="148">
        <v>0</v>
      </c>
      <c r="N225" s="148">
        <v>6.7646384834976416</v>
      </c>
      <c r="O225" s="148">
        <v>15.764285547911127</v>
      </c>
      <c r="P225" s="148">
        <v>0</v>
      </c>
      <c r="Q225" s="148">
        <v>0</v>
      </c>
      <c r="R225" s="149">
        <v>0</v>
      </c>
      <c r="S225" s="150">
        <f t="shared" si="172"/>
        <v>501.00533178531759</v>
      </c>
      <c r="U225" s="207" t="s">
        <v>136</v>
      </c>
      <c r="V225" s="199">
        <v>475.35628441659617</v>
      </c>
      <c r="W225" s="199">
        <v>0</v>
      </c>
      <c r="X225" s="199">
        <v>0</v>
      </c>
      <c r="Y225" s="199">
        <v>0</v>
      </c>
      <c r="Z225" s="199">
        <v>6.7646384834976416</v>
      </c>
      <c r="AA225" s="199">
        <v>0</v>
      </c>
      <c r="AB225" s="199">
        <v>0</v>
      </c>
      <c r="AC225" s="200">
        <v>18.884408885223746</v>
      </c>
      <c r="AD225" s="199">
        <v>3.1201233373126187</v>
      </c>
      <c r="AE225" s="199">
        <v>0</v>
      </c>
      <c r="AF225" s="199">
        <v>0</v>
      </c>
      <c r="AG225" s="199">
        <v>0</v>
      </c>
      <c r="AH225" s="199">
        <v>15.764285547911127</v>
      </c>
      <c r="AI225" s="202">
        <f t="shared" si="173"/>
        <v>501.00533178531759</v>
      </c>
      <c r="AJ225" s="133" t="str">
        <f t="shared" si="174"/>
        <v/>
      </c>
      <c r="BA225" s="133"/>
      <c r="BR225" s="133"/>
      <c r="CG225" s="133"/>
    </row>
    <row r="226" spans="1:85" ht="15">
      <c r="A226" s="151" t="s">
        <v>21</v>
      </c>
      <c r="B226" s="152">
        <v>36.259634156652595</v>
      </c>
      <c r="C226" s="152">
        <v>0</v>
      </c>
      <c r="D226" s="152">
        <v>112.78692234091261</v>
      </c>
      <c r="E226" s="152">
        <v>441.03789134124332</v>
      </c>
      <c r="F226" s="315"/>
      <c r="G226" s="152">
        <v>86.595823813614572</v>
      </c>
      <c r="H226" s="153">
        <v>0</v>
      </c>
      <c r="I226" s="154">
        <f t="shared" si="171"/>
        <v>676.68027165242302</v>
      </c>
      <c r="J226" s="141"/>
      <c r="K226" s="155" t="s">
        <v>21</v>
      </c>
      <c r="L226" s="156">
        <v>36.259634156652595</v>
      </c>
      <c r="M226" s="156">
        <v>0</v>
      </c>
      <c r="N226" s="156">
        <v>112.78692234091261</v>
      </c>
      <c r="O226" s="156">
        <v>441.03789134124332</v>
      </c>
      <c r="P226" s="156">
        <v>0</v>
      </c>
      <c r="Q226" s="156">
        <v>86.595823813614572</v>
      </c>
      <c r="R226" s="157">
        <v>0</v>
      </c>
      <c r="S226" s="158">
        <f t="shared" si="172"/>
        <v>676.68027165242302</v>
      </c>
      <c r="U226" s="203" t="s">
        <v>21</v>
      </c>
      <c r="V226" s="204">
        <v>9.9966615226670399</v>
      </c>
      <c r="W226" s="204">
        <v>26.262972633985559</v>
      </c>
      <c r="X226" s="204">
        <v>86.595823813614572</v>
      </c>
      <c r="Y226" s="204">
        <v>0</v>
      </c>
      <c r="Z226" s="204">
        <v>112.78692234091261</v>
      </c>
      <c r="AA226" s="204">
        <v>429.23622359436393</v>
      </c>
      <c r="AB226" s="204">
        <v>0</v>
      </c>
      <c r="AC226" s="205">
        <v>11.80166774687938</v>
      </c>
      <c r="AD226" s="204">
        <v>0</v>
      </c>
      <c r="AE226" s="204">
        <v>4.8437374993268723</v>
      </c>
      <c r="AF226" s="204">
        <v>0</v>
      </c>
      <c r="AG226" s="204">
        <v>0</v>
      </c>
      <c r="AH226" s="204">
        <v>6.9579302475525067</v>
      </c>
      <c r="AI226" s="206">
        <f t="shared" si="173"/>
        <v>676.68027165242313</v>
      </c>
      <c r="AJ226" s="133" t="str">
        <f t="shared" si="174"/>
        <v/>
      </c>
      <c r="BA226" s="133"/>
      <c r="BR226" s="133"/>
      <c r="CG226" s="133"/>
    </row>
    <row r="227" spans="1:85" ht="15">
      <c r="A227" s="159" t="s">
        <v>20</v>
      </c>
      <c r="B227" s="148">
        <v>382.84050711150525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171"/>
        <v>382.84050711150525</v>
      </c>
      <c r="J227" s="141"/>
      <c r="K227" s="161" t="s">
        <v>20</v>
      </c>
      <c r="L227" s="148">
        <v>382.84050711150525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172"/>
        <v>382.84050711150525</v>
      </c>
      <c r="U227" s="207" t="s">
        <v>20</v>
      </c>
      <c r="V227" s="199">
        <v>373.81948690679769</v>
      </c>
      <c r="W227" s="199">
        <v>9.0210202047075292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173"/>
        <v>382.84050711150525</v>
      </c>
      <c r="AJ227" s="133" t="str">
        <f t="shared" si="174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171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172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173"/>
        <v>0</v>
      </c>
      <c r="AJ228" s="133" t="str">
        <f t="shared" si="174"/>
        <v/>
      </c>
      <c r="BA228" s="133"/>
      <c r="BR228" s="133"/>
      <c r="CG228" s="133"/>
    </row>
    <row r="229" spans="1:85" ht="15">
      <c r="A229" s="159" t="s">
        <v>18</v>
      </c>
      <c r="B229" s="148">
        <v>0.93554093982339803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171"/>
        <v>0.93554093982339803</v>
      </c>
      <c r="J229" s="141"/>
      <c r="K229" s="161" t="s">
        <v>18</v>
      </c>
      <c r="L229" s="148">
        <v>0.93554093982339803</v>
      </c>
      <c r="M229" s="148">
        <v>0</v>
      </c>
      <c r="N229" s="148">
        <v>0</v>
      </c>
      <c r="O229" s="148">
        <v>0</v>
      </c>
      <c r="P229" s="148">
        <v>2.9472546457380693</v>
      </c>
      <c r="Q229" s="148">
        <v>0</v>
      </c>
      <c r="R229" s="149">
        <v>0</v>
      </c>
      <c r="S229" s="150">
        <f t="shared" si="172"/>
        <v>3.8827955855614675</v>
      </c>
      <c r="U229" s="207" t="s">
        <v>18</v>
      </c>
      <c r="V229" s="199">
        <v>0.93554093982339803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2.9472546457380693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173"/>
        <v>3.8827955855614675</v>
      </c>
      <c r="AJ229" s="133" t="str">
        <f t="shared" si="174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171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172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173"/>
        <v>0</v>
      </c>
      <c r="AJ230" s="133" t="str">
        <f t="shared" si="174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171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172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173"/>
        <v>0</v>
      </c>
      <c r="AJ231" s="133" t="str">
        <f t="shared" si="174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171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172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173"/>
        <v>0</v>
      </c>
      <c r="AJ232" s="133" t="str">
        <f t="shared" si="174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171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172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173"/>
        <v>0</v>
      </c>
      <c r="AJ233" s="133" t="str">
        <f t="shared" si="174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171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172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173"/>
        <v>0</v>
      </c>
      <c r="AJ234" s="133" t="str">
        <f t="shared" si="174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171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172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173"/>
        <v>0</v>
      </c>
      <c r="AJ235" s="133" t="str">
        <f t="shared" si="174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931.37758654612696</v>
      </c>
      <c r="C236" s="187">
        <f t="shared" ref="C236:I236" si="175">SUM(C215:C231)</f>
        <v>0</v>
      </c>
      <c r="D236" s="187">
        <f t="shared" si="175"/>
        <v>119.55156082441025</v>
      </c>
      <c r="E236" s="187">
        <f t="shared" si="175"/>
        <v>458.67473910622721</v>
      </c>
      <c r="F236" s="187">
        <f t="shared" si="175"/>
        <v>0</v>
      </c>
      <c r="G236" s="187">
        <f t="shared" si="175"/>
        <v>86.595823813614572</v>
      </c>
      <c r="H236" s="189">
        <f t="shared" si="175"/>
        <v>0</v>
      </c>
      <c r="I236" s="146">
        <f t="shared" si="175"/>
        <v>1596.199710290379</v>
      </c>
      <c r="J236" s="141"/>
      <c r="K236" s="188" t="s">
        <v>22</v>
      </c>
      <c r="L236" s="187">
        <f>SUM(L215:L231)</f>
        <v>931.37758654612696</v>
      </c>
      <c r="M236" s="187">
        <f t="shared" ref="M236:S236" si="176">SUM(M215:M231)</f>
        <v>0</v>
      </c>
      <c r="N236" s="187">
        <f t="shared" si="176"/>
        <v>119.55156082441025</v>
      </c>
      <c r="O236" s="187">
        <f t="shared" si="176"/>
        <v>458.67473910622721</v>
      </c>
      <c r="P236" s="187">
        <f t="shared" si="176"/>
        <v>64.014419548983625</v>
      </c>
      <c r="Q236" s="187">
        <f t="shared" si="176"/>
        <v>86.595823813614572</v>
      </c>
      <c r="R236" s="189">
        <f t="shared" si="176"/>
        <v>0</v>
      </c>
      <c r="S236" s="190">
        <f t="shared" si="176"/>
        <v>1660.2141298393626</v>
      </c>
      <c r="T236" s="133" t="str">
        <f>IF(ABS(S236-AI236)&gt;0.01,S236-AI236,"")</f>
        <v/>
      </c>
      <c r="U236" s="216" t="s">
        <v>59</v>
      </c>
      <c r="V236" s="217">
        <f>SUM(V215:V231)</f>
        <v>892.97347037012128</v>
      </c>
      <c r="W236" s="217">
        <f t="shared" ref="W236:AH236" si="177">SUM(W215:W231)</f>
        <v>35.283992838693088</v>
      </c>
      <c r="X236" s="217">
        <f t="shared" si="177"/>
        <v>86.595823813614572</v>
      </c>
      <c r="Y236" s="217">
        <f t="shared" si="177"/>
        <v>0</v>
      </c>
      <c r="Z236" s="217">
        <f t="shared" si="177"/>
        <v>119.55156082441025</v>
      </c>
      <c r="AA236" s="217">
        <f t="shared" si="177"/>
        <v>429.23622359436393</v>
      </c>
      <c r="AB236" s="217">
        <f t="shared" si="177"/>
        <v>64.014419548983625</v>
      </c>
      <c r="AC236" s="217">
        <f t="shared" si="177"/>
        <v>32.558638849175864</v>
      </c>
      <c r="AD236" s="218">
        <f t="shared" si="177"/>
        <v>3.1201233373126187</v>
      </c>
      <c r="AE236" s="218">
        <f t="shared" si="177"/>
        <v>4.8437374993268723</v>
      </c>
      <c r="AF236" s="218">
        <f t="shared" si="177"/>
        <v>0</v>
      </c>
      <c r="AG236" s="218">
        <f t="shared" si="177"/>
        <v>0</v>
      </c>
      <c r="AH236" s="218">
        <f t="shared" si="177"/>
        <v>24.594778012536374</v>
      </c>
      <c r="AI236" s="219">
        <f>SUM(V236:AC236)</f>
        <v>1660.2141298393626</v>
      </c>
      <c r="AJ236" s="133" t="str">
        <f t="shared" si="174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0.58349690238741603</v>
      </c>
      <c r="C237" s="125">
        <f t="shared" ref="C237:H237" si="178">IF($I236=0,"-",C236/$I236)</f>
        <v>0</v>
      </c>
      <c r="D237" s="125">
        <f t="shared" si="178"/>
        <v>7.4897620926557829E-2</v>
      </c>
      <c r="E237" s="125">
        <f t="shared" si="178"/>
        <v>0.2873542302690843</v>
      </c>
      <c r="F237" s="125">
        <f t="shared" si="178"/>
        <v>0</v>
      </c>
      <c r="G237" s="125">
        <f t="shared" si="178"/>
        <v>5.4251246416941866E-2</v>
      </c>
      <c r="H237" s="126">
        <f t="shared" si="178"/>
        <v>0</v>
      </c>
      <c r="I237" s="127">
        <f>SUM(B237:H237)</f>
        <v>1</v>
      </c>
      <c r="J237" s="133"/>
      <c r="K237" s="49" t="s">
        <v>108</v>
      </c>
      <c r="L237" s="102">
        <f t="shared" ref="L237:R237" si="179">IF($S236=0,"-",L236/$S236)</f>
        <v>0.56099846989993052</v>
      </c>
      <c r="M237" s="102">
        <f t="shared" si="179"/>
        <v>0</v>
      </c>
      <c r="N237" s="102">
        <f t="shared" si="179"/>
        <v>7.200972373122598E-2</v>
      </c>
      <c r="O237" s="102">
        <f t="shared" si="179"/>
        <v>0.27627444608642576</v>
      </c>
      <c r="P237" s="102">
        <f t="shared" si="179"/>
        <v>3.8557929605849979E-2</v>
      </c>
      <c r="Q237" s="102">
        <f t="shared" si="179"/>
        <v>5.2159430676567801E-2</v>
      </c>
      <c r="R237" s="103">
        <f t="shared" si="179"/>
        <v>0</v>
      </c>
      <c r="S237" s="104">
        <f>SUM(L237:R237)</f>
        <v>1</v>
      </c>
      <c r="U237" s="77" t="s">
        <v>108</v>
      </c>
      <c r="V237" s="78">
        <f>+V236/$AI236</f>
        <v>0.53786644404509598</v>
      </c>
      <c r="W237" s="78">
        <f t="shared" ref="W237:AH237" si="180">+W236/$AI236</f>
        <v>2.125267590759938E-2</v>
      </c>
      <c r="X237" s="78">
        <f t="shared" si="180"/>
        <v>5.2159430676567801E-2</v>
      </c>
      <c r="Y237" s="78">
        <f t="shared" si="180"/>
        <v>0</v>
      </c>
      <c r="Z237" s="78">
        <f t="shared" si="180"/>
        <v>7.200972373122598E-2</v>
      </c>
      <c r="AA237" s="78">
        <f t="shared" si="180"/>
        <v>0.25854268788562568</v>
      </c>
      <c r="AB237" s="78">
        <f t="shared" si="180"/>
        <v>3.8557929605849979E-2</v>
      </c>
      <c r="AC237" s="78">
        <f t="shared" si="180"/>
        <v>1.9611108148035183E-2</v>
      </c>
      <c r="AD237" s="78">
        <f t="shared" si="180"/>
        <v>1.8793499472351271E-3</v>
      </c>
      <c r="AE237" s="78">
        <f t="shared" si="180"/>
        <v>2.9175378117011555E-3</v>
      </c>
      <c r="AF237" s="78">
        <f t="shared" si="180"/>
        <v>0</v>
      </c>
      <c r="AG237" s="78">
        <f t="shared" si="180"/>
        <v>0</v>
      </c>
      <c r="AH237" s="78">
        <f t="shared" si="180"/>
        <v>1.48142203890989E-2</v>
      </c>
      <c r="AI237" s="79">
        <f>SUM(V237:AC237)</f>
        <v>1</v>
      </c>
      <c r="AJ237" s="26" t="str">
        <f t="shared" si="174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0.1113105775344487</v>
      </c>
      <c r="E241" s="144">
        <v>0</v>
      </c>
      <c r="F241" s="314"/>
      <c r="G241" s="144">
        <v>0</v>
      </c>
      <c r="H241" s="145">
        <v>0</v>
      </c>
      <c r="I241" s="146">
        <f>SUM(B241:H241)</f>
        <v>0.1113105775344487</v>
      </c>
      <c r="J241" s="141"/>
      <c r="K241" s="195" t="s">
        <v>7</v>
      </c>
      <c r="L241" s="144">
        <v>0</v>
      </c>
      <c r="M241" s="144">
        <v>0</v>
      </c>
      <c r="N241" s="144">
        <v>0.1113105775344487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0.1113105775344487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0.1113105775344487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0.1113105775344487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81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82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83">SUM(V242:AC242)</f>
        <v>0</v>
      </c>
      <c r="AJ242" s="133" t="str">
        <f t="shared" ref="AJ242:AJ263" si="184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0.81716968024669545</v>
      </c>
      <c r="E243" s="148">
        <v>0</v>
      </c>
      <c r="F243" s="315"/>
      <c r="G243" s="148">
        <v>0</v>
      </c>
      <c r="H243" s="160">
        <v>0</v>
      </c>
      <c r="I243" s="146">
        <f t="shared" si="181"/>
        <v>0.81716968024669545</v>
      </c>
      <c r="J243" s="141"/>
      <c r="K243" s="161" t="s">
        <v>9</v>
      </c>
      <c r="L243" s="148">
        <v>0</v>
      </c>
      <c r="M243" s="148">
        <v>0</v>
      </c>
      <c r="N243" s="148">
        <v>0.81716968024669545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82"/>
        <v>0.81716968024669545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0.81716968024669545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83"/>
        <v>0.81716968024669545</v>
      </c>
      <c r="AJ243" s="133" t="str">
        <f t="shared" si="184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81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82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83"/>
        <v>0</v>
      </c>
      <c r="AJ244" s="133" t="str">
        <f t="shared" si="184"/>
        <v/>
      </c>
      <c r="BA244" s="133"/>
      <c r="BR244" s="133"/>
      <c r="CG244" s="133"/>
    </row>
    <row r="245" spans="1:85" ht="15">
      <c r="A245" s="159" t="s">
        <v>13</v>
      </c>
      <c r="B245" s="148">
        <v>230.82659553481449</v>
      </c>
      <c r="C245" s="148">
        <v>0</v>
      </c>
      <c r="D245" s="148">
        <v>36.24994219490133</v>
      </c>
      <c r="E245" s="148">
        <v>0</v>
      </c>
      <c r="F245" s="315"/>
      <c r="G245" s="148">
        <v>0</v>
      </c>
      <c r="H245" s="160">
        <v>0</v>
      </c>
      <c r="I245" s="146">
        <f t="shared" si="181"/>
        <v>267.07653772971582</v>
      </c>
      <c r="J245" s="141"/>
      <c r="K245" s="161" t="s">
        <v>13</v>
      </c>
      <c r="L245" s="148">
        <v>230.82659553481449</v>
      </c>
      <c r="M245" s="148">
        <v>0</v>
      </c>
      <c r="N245" s="148">
        <v>36.24994219490133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82"/>
        <v>267.07653772971582</v>
      </c>
      <c r="U245" s="207" t="s">
        <v>13</v>
      </c>
      <c r="V245" s="199">
        <v>230.82659553481449</v>
      </c>
      <c r="W245" s="199">
        <v>0</v>
      </c>
      <c r="X245" s="199">
        <v>0</v>
      </c>
      <c r="Y245" s="199">
        <v>0</v>
      </c>
      <c r="Z245" s="199">
        <v>36.24994219490133</v>
      </c>
      <c r="AA245" s="199">
        <v>0</v>
      </c>
      <c r="AB245" s="199">
        <v>0</v>
      </c>
      <c r="AC245" s="200">
        <v>0</v>
      </c>
      <c r="AD245" s="201">
        <v>0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183"/>
        <v>267.07653772971582</v>
      </c>
      <c r="AJ245" s="133" t="str">
        <f t="shared" si="184"/>
        <v/>
      </c>
      <c r="BA245" s="133"/>
      <c r="BR245" s="133"/>
      <c r="CG245" s="133"/>
    </row>
    <row r="246" spans="1:85" ht="15">
      <c r="A246" s="151" t="s">
        <v>12</v>
      </c>
      <c r="B246" s="152">
        <v>100.80332720637635</v>
      </c>
      <c r="C246" s="152">
        <v>1.2648372089469015</v>
      </c>
      <c r="D246" s="152">
        <v>25.126816850500532</v>
      </c>
      <c r="E246" s="152">
        <v>0.9485063982560904</v>
      </c>
      <c r="F246" s="315"/>
      <c r="G246" s="152">
        <v>0</v>
      </c>
      <c r="H246" s="153">
        <v>0</v>
      </c>
      <c r="I246" s="154">
        <f t="shared" si="181"/>
        <v>128.14348766407988</v>
      </c>
      <c r="J246" s="141"/>
      <c r="K246" s="155" t="s">
        <v>12</v>
      </c>
      <c r="L246" s="156">
        <v>100.80332720637635</v>
      </c>
      <c r="M246" s="156">
        <v>1.2648372089469015</v>
      </c>
      <c r="N246" s="156">
        <v>25.126816850500532</v>
      </c>
      <c r="O246" s="156">
        <v>0.9485063982560904</v>
      </c>
      <c r="P246" s="156">
        <v>0</v>
      </c>
      <c r="Q246" s="156">
        <v>0</v>
      </c>
      <c r="R246" s="157">
        <v>0</v>
      </c>
      <c r="S246" s="158">
        <f t="shared" si="182"/>
        <v>128.14348766407988</v>
      </c>
      <c r="U246" s="203" t="s">
        <v>53</v>
      </c>
      <c r="V246" s="204">
        <v>98.872402373244896</v>
      </c>
      <c r="W246" s="204">
        <v>0</v>
      </c>
      <c r="X246" s="204">
        <v>0</v>
      </c>
      <c r="Y246" s="204">
        <v>1.2648372089469015</v>
      </c>
      <c r="Z246" s="204">
        <v>25.126816850500532</v>
      </c>
      <c r="AA246" s="204">
        <v>0.81300548421950591</v>
      </c>
      <c r="AB246" s="204">
        <v>0</v>
      </c>
      <c r="AC246" s="205">
        <v>2.0664257471680458</v>
      </c>
      <c r="AD246" s="204">
        <v>1.9309248331314617</v>
      </c>
      <c r="AE246" s="204">
        <v>0</v>
      </c>
      <c r="AF246" s="204">
        <v>0</v>
      </c>
      <c r="AG246" s="204">
        <v>0</v>
      </c>
      <c r="AH246" s="204">
        <v>0.13550091403658449</v>
      </c>
      <c r="AI246" s="206">
        <f t="shared" si="183"/>
        <v>128.14348766407988</v>
      </c>
      <c r="AJ246" s="133" t="str">
        <f t="shared" si="184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1.9482548891984179</v>
      </c>
      <c r="F247" s="315"/>
      <c r="G247" s="148">
        <v>0</v>
      </c>
      <c r="H247" s="160">
        <v>0</v>
      </c>
      <c r="I247" s="146">
        <f t="shared" si="181"/>
        <v>1.9482548891984179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1.9482548891984179</v>
      </c>
      <c r="P247" s="148">
        <v>363.0462121592949</v>
      </c>
      <c r="Q247" s="148">
        <v>0</v>
      </c>
      <c r="R247" s="149">
        <v>0</v>
      </c>
      <c r="S247" s="150">
        <f t="shared" si="182"/>
        <v>364.99446704849333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0.13637784224388927</v>
      </c>
      <c r="AB247" s="199">
        <v>363.0462121592949</v>
      </c>
      <c r="AC247" s="200">
        <v>1.8118770469545287</v>
      </c>
      <c r="AD247" s="199">
        <v>0</v>
      </c>
      <c r="AE247" s="199">
        <v>0</v>
      </c>
      <c r="AF247" s="199">
        <v>0</v>
      </c>
      <c r="AG247" s="199">
        <v>0</v>
      </c>
      <c r="AH247" s="199">
        <v>1.8118770469545287</v>
      </c>
      <c r="AI247" s="202">
        <f t="shared" si="183"/>
        <v>364.99446704849333</v>
      </c>
      <c r="AJ247" s="133" t="str">
        <f t="shared" si="184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0.25822203437286595</v>
      </c>
      <c r="F248" s="315"/>
      <c r="G248" s="152">
        <v>0</v>
      </c>
      <c r="H248" s="153">
        <v>0</v>
      </c>
      <c r="I248" s="154">
        <f t="shared" si="181"/>
        <v>0.25822203437286595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0.25822203437286595</v>
      </c>
      <c r="P248" s="156">
        <v>40.289174982889854</v>
      </c>
      <c r="Q248" s="156">
        <v>0</v>
      </c>
      <c r="R248" s="157">
        <v>0</v>
      </c>
      <c r="S248" s="158">
        <f t="shared" si="182"/>
        <v>40.547397017262718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0.25563981402913727</v>
      </c>
      <c r="AB248" s="204">
        <v>40.289174982889854</v>
      </c>
      <c r="AC248" s="205">
        <v>2.5822203437286593E-3</v>
      </c>
      <c r="AD248" s="204">
        <v>0</v>
      </c>
      <c r="AE248" s="204">
        <v>0</v>
      </c>
      <c r="AF248" s="204">
        <v>0</v>
      </c>
      <c r="AG248" s="204">
        <v>0</v>
      </c>
      <c r="AH248" s="204">
        <v>2.5822203437286593E-3</v>
      </c>
      <c r="AI248" s="206">
        <f t="shared" si="183"/>
        <v>40.547397017262718</v>
      </c>
      <c r="AJ248" s="133" t="str">
        <f t="shared" si="184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0.13778063479308955</v>
      </c>
      <c r="E249" s="148">
        <v>0</v>
      </c>
      <c r="F249" s="315"/>
      <c r="G249" s="148">
        <v>0</v>
      </c>
      <c r="H249" s="160">
        <v>0</v>
      </c>
      <c r="I249" s="146">
        <f t="shared" si="181"/>
        <v>0.13778063479308955</v>
      </c>
      <c r="J249" s="141"/>
      <c r="K249" s="161" t="s">
        <v>55</v>
      </c>
      <c r="L249" s="148">
        <v>0</v>
      </c>
      <c r="M249" s="148">
        <v>0</v>
      </c>
      <c r="N249" s="148">
        <v>0.13778063479308955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82"/>
        <v>0.13778063479308955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0.13778063479308955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83"/>
        <v>0.13778063479308955</v>
      </c>
      <c r="AJ249" s="133" t="str">
        <f t="shared" si="184"/>
        <v/>
      </c>
      <c r="BA249" s="133"/>
      <c r="BR249" s="133"/>
      <c r="CG249" s="133"/>
    </row>
    <row r="250" spans="1:85" ht="15">
      <c r="A250" s="151" t="s">
        <v>14</v>
      </c>
      <c r="B250" s="152">
        <v>6.5093734907726386</v>
      </c>
      <c r="C250" s="152">
        <v>0</v>
      </c>
      <c r="D250" s="152">
        <v>9.2307208546616124</v>
      </c>
      <c r="E250" s="152">
        <v>18.258492628606884</v>
      </c>
      <c r="F250" s="315"/>
      <c r="G250" s="152">
        <v>0</v>
      </c>
      <c r="H250" s="153">
        <v>0</v>
      </c>
      <c r="I250" s="154">
        <f t="shared" si="181"/>
        <v>33.998586974041132</v>
      </c>
      <c r="J250" s="141"/>
      <c r="K250" s="155" t="s">
        <v>14</v>
      </c>
      <c r="L250" s="156">
        <v>6.5093734907726386</v>
      </c>
      <c r="M250" s="156">
        <v>0</v>
      </c>
      <c r="N250" s="156">
        <v>9.2307208546616124</v>
      </c>
      <c r="O250" s="156">
        <v>18.258492628606884</v>
      </c>
      <c r="P250" s="156">
        <v>9.7230668267584947E-2</v>
      </c>
      <c r="Q250" s="156">
        <v>0</v>
      </c>
      <c r="R250" s="157">
        <v>0</v>
      </c>
      <c r="S250" s="158">
        <f t="shared" si="182"/>
        <v>34.095817642308717</v>
      </c>
      <c r="U250" s="203" t="s">
        <v>14</v>
      </c>
      <c r="V250" s="204">
        <v>6.5093734907726386</v>
      </c>
      <c r="W250" s="204">
        <v>0</v>
      </c>
      <c r="X250" s="204">
        <v>0</v>
      </c>
      <c r="Y250" s="204">
        <v>0</v>
      </c>
      <c r="Z250" s="204">
        <v>9.2307208546616124</v>
      </c>
      <c r="AA250" s="204">
        <v>9.233678526203698E-2</v>
      </c>
      <c r="AB250" s="204">
        <v>9.7230668267584947E-2</v>
      </c>
      <c r="AC250" s="205">
        <v>18.166155843344846</v>
      </c>
      <c r="AD250" s="204">
        <v>0</v>
      </c>
      <c r="AE250" s="204">
        <v>0</v>
      </c>
      <c r="AF250" s="204">
        <v>0</v>
      </c>
      <c r="AG250" s="204">
        <v>0</v>
      </c>
      <c r="AH250" s="204">
        <v>18.166155843344846</v>
      </c>
      <c r="AI250" s="206">
        <f t="shared" si="183"/>
        <v>34.095817642308717</v>
      </c>
      <c r="AJ250" s="133" t="str">
        <f t="shared" si="184"/>
        <v/>
      </c>
      <c r="BA250" s="133"/>
      <c r="BR250" s="133"/>
      <c r="CG250" s="133"/>
    </row>
    <row r="251" spans="1:85" ht="15">
      <c r="A251" s="159" t="s">
        <v>136</v>
      </c>
      <c r="B251" s="148">
        <v>1478.5815174599304</v>
      </c>
      <c r="C251" s="148">
        <v>49.348333797775609</v>
      </c>
      <c r="D251" s="148">
        <v>636.0647721940943</v>
      </c>
      <c r="E251" s="148">
        <v>135.89559730382061</v>
      </c>
      <c r="F251" s="315"/>
      <c r="G251" s="148">
        <v>0</v>
      </c>
      <c r="H251" s="160">
        <v>0</v>
      </c>
      <c r="I251" s="146">
        <f t="shared" si="181"/>
        <v>2299.8902207556207</v>
      </c>
      <c r="J251" s="141"/>
      <c r="K251" s="161" t="s">
        <v>136</v>
      </c>
      <c r="L251" s="148">
        <v>1478.5815174599304</v>
      </c>
      <c r="M251" s="148">
        <v>49.348333797775609</v>
      </c>
      <c r="N251" s="148">
        <v>636.0647721940943</v>
      </c>
      <c r="O251" s="148">
        <v>135.89559730382061</v>
      </c>
      <c r="P251" s="148">
        <v>0.26970154281499154</v>
      </c>
      <c r="Q251" s="148">
        <v>0</v>
      </c>
      <c r="R251" s="149">
        <v>0</v>
      </c>
      <c r="S251" s="150">
        <f t="shared" si="182"/>
        <v>2300.1599222984355</v>
      </c>
      <c r="U251" s="207" t="s">
        <v>136</v>
      </c>
      <c r="V251" s="199">
        <v>1458.9724363600781</v>
      </c>
      <c r="W251" s="199">
        <v>0</v>
      </c>
      <c r="X251" s="199">
        <v>0</v>
      </c>
      <c r="Y251" s="199">
        <v>49.348333797775609</v>
      </c>
      <c r="Z251" s="199">
        <v>636.0647721940943</v>
      </c>
      <c r="AA251" s="199">
        <v>15.829800634562218</v>
      </c>
      <c r="AB251" s="199">
        <v>0.26970154281499154</v>
      </c>
      <c r="AC251" s="200">
        <v>139.67487776911079</v>
      </c>
      <c r="AD251" s="199">
        <v>19.609081099852396</v>
      </c>
      <c r="AE251" s="199">
        <v>48.560006070835044</v>
      </c>
      <c r="AF251" s="199">
        <v>0</v>
      </c>
      <c r="AG251" s="199">
        <v>0</v>
      </c>
      <c r="AH251" s="199">
        <v>71.505790598423346</v>
      </c>
      <c r="AI251" s="202">
        <f t="shared" si="183"/>
        <v>2300.159922298436</v>
      </c>
      <c r="AJ251" s="133" t="str">
        <f t="shared" si="184"/>
        <v/>
      </c>
      <c r="BA251" s="133"/>
      <c r="BR251" s="133"/>
      <c r="CG251" s="133"/>
    </row>
    <row r="252" spans="1:85" ht="15">
      <c r="A252" s="151" t="s">
        <v>21</v>
      </c>
      <c r="B252" s="152">
        <v>116.88105333481711</v>
      </c>
      <c r="C252" s="152">
        <v>1.0691232072625636</v>
      </c>
      <c r="D252" s="152">
        <v>781.67321374828919</v>
      </c>
      <c r="E252" s="152">
        <v>1424.7756304391023</v>
      </c>
      <c r="F252" s="315"/>
      <c r="G252" s="152">
        <v>282.5288215022241</v>
      </c>
      <c r="H252" s="153">
        <v>73.060483033065751</v>
      </c>
      <c r="I252" s="154">
        <f t="shared" si="181"/>
        <v>2679.988325264761</v>
      </c>
      <c r="J252" s="141"/>
      <c r="K252" s="155" t="s">
        <v>21</v>
      </c>
      <c r="L252" s="156">
        <v>116.88105333481711</v>
      </c>
      <c r="M252" s="156">
        <v>1.0691232072625636</v>
      </c>
      <c r="N252" s="156">
        <v>781.67321374828919</v>
      </c>
      <c r="O252" s="156">
        <v>1424.7756304391023</v>
      </c>
      <c r="P252" s="156">
        <v>2.588117539995582</v>
      </c>
      <c r="Q252" s="156">
        <v>282.5288215022241</v>
      </c>
      <c r="R252" s="157">
        <v>73.060483033065751</v>
      </c>
      <c r="S252" s="158">
        <f t="shared" si="182"/>
        <v>2682.5764428047564</v>
      </c>
      <c r="U252" s="203" t="s">
        <v>21</v>
      </c>
      <c r="V252" s="204">
        <v>24.00546486519357</v>
      </c>
      <c r="W252" s="204">
        <v>91.424890416667409</v>
      </c>
      <c r="X252" s="204">
        <v>282.5288215022241</v>
      </c>
      <c r="Y252" s="204">
        <v>1.0691232072625636</v>
      </c>
      <c r="Z252" s="204">
        <v>781.67321374828919</v>
      </c>
      <c r="AA252" s="204">
        <v>1402.5173006353164</v>
      </c>
      <c r="AB252" s="204">
        <v>2.588117539995582</v>
      </c>
      <c r="AC252" s="205">
        <v>96.769510889808004</v>
      </c>
      <c r="AD252" s="204">
        <v>1.4506980529561238</v>
      </c>
      <c r="AE252" s="204">
        <v>3.4921558084957809</v>
      </c>
      <c r="AF252" s="204">
        <v>73.060483033065751</v>
      </c>
      <c r="AG252" s="204">
        <v>0</v>
      </c>
      <c r="AH252" s="204">
        <v>18.76617399529033</v>
      </c>
      <c r="AI252" s="206">
        <f t="shared" si="183"/>
        <v>2682.5764428047569</v>
      </c>
      <c r="AJ252" s="133" t="str">
        <f t="shared" si="184"/>
        <v/>
      </c>
      <c r="BA252" s="133"/>
      <c r="BR252" s="133"/>
      <c r="CG252" s="133"/>
    </row>
    <row r="253" spans="1:85" ht="15">
      <c r="A253" s="159" t="s">
        <v>20</v>
      </c>
      <c r="B253" s="148">
        <v>238.16032110894147</v>
      </c>
      <c r="C253" s="148">
        <v>0</v>
      </c>
      <c r="D253" s="148">
        <v>3.4635090146771157</v>
      </c>
      <c r="E253" s="148">
        <v>0</v>
      </c>
      <c r="F253" s="315"/>
      <c r="G253" s="148">
        <v>0</v>
      </c>
      <c r="H253" s="160">
        <v>0</v>
      </c>
      <c r="I253" s="146">
        <f t="shared" si="181"/>
        <v>241.6238301236186</v>
      </c>
      <c r="J253" s="141"/>
      <c r="K253" s="161" t="s">
        <v>20</v>
      </c>
      <c r="L253" s="148">
        <v>238.16032110894147</v>
      </c>
      <c r="M253" s="148">
        <v>0</v>
      </c>
      <c r="N253" s="148">
        <v>3.4635090146771157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82"/>
        <v>241.6238301236186</v>
      </c>
      <c r="U253" s="207" t="s">
        <v>20</v>
      </c>
      <c r="V253" s="199">
        <v>238.05970152417578</v>
      </c>
      <c r="W253" s="199">
        <v>0</v>
      </c>
      <c r="X253" s="199">
        <v>0</v>
      </c>
      <c r="Y253" s="199">
        <v>0</v>
      </c>
      <c r="Z253" s="199">
        <v>3.4635090146771157</v>
      </c>
      <c r="AA253" s="199">
        <v>0</v>
      </c>
      <c r="AB253" s="199">
        <v>0</v>
      </c>
      <c r="AC253" s="200">
        <v>0.10061958476569081</v>
      </c>
      <c r="AD253" s="199">
        <v>0.10061958476569081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183"/>
        <v>241.6238301236186</v>
      </c>
      <c r="AJ253" s="133" t="str">
        <f t="shared" si="184"/>
        <v/>
      </c>
      <c r="BA253" s="133"/>
      <c r="BR253" s="133"/>
      <c r="CG253" s="133"/>
    </row>
    <row r="254" spans="1:85" ht="15">
      <c r="A254" s="151" t="s">
        <v>56</v>
      </c>
      <c r="B254" s="152">
        <v>5.7659210432168395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81"/>
        <v>5.7659210432168395</v>
      </c>
      <c r="J254" s="141"/>
      <c r="K254" s="155" t="s">
        <v>56</v>
      </c>
      <c r="L254" s="156">
        <v>5.7659210432168395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82"/>
        <v>5.7659210432168395</v>
      </c>
      <c r="U254" s="203" t="s">
        <v>56</v>
      </c>
      <c r="V254" s="204">
        <v>5.7659210432168395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83"/>
        <v>5.7659210432168395</v>
      </c>
      <c r="AJ254" s="133" t="str">
        <f t="shared" si="184"/>
        <v/>
      </c>
      <c r="BA254" s="133"/>
      <c r="BR254" s="133"/>
      <c r="CG254" s="133"/>
    </row>
    <row r="255" spans="1:85" ht="15">
      <c r="A255" s="159" t="s">
        <v>18</v>
      </c>
      <c r="B255" s="148">
        <v>175.22716924347048</v>
      </c>
      <c r="C255" s="148">
        <v>0</v>
      </c>
      <c r="D255" s="148">
        <v>0</v>
      </c>
      <c r="E255" s="148">
        <v>4.4930043395761663</v>
      </c>
      <c r="F255" s="315"/>
      <c r="G255" s="148">
        <v>0</v>
      </c>
      <c r="H255" s="160">
        <v>0</v>
      </c>
      <c r="I255" s="146">
        <f t="shared" si="181"/>
        <v>179.72017358304666</v>
      </c>
      <c r="J255" s="141"/>
      <c r="K255" s="161" t="s">
        <v>18</v>
      </c>
      <c r="L255" s="148">
        <v>175.22716924347048</v>
      </c>
      <c r="M255" s="148">
        <v>0</v>
      </c>
      <c r="N255" s="148">
        <v>0</v>
      </c>
      <c r="O255" s="148">
        <v>4.4930043395761663</v>
      </c>
      <c r="P255" s="148">
        <v>22.496567251649385</v>
      </c>
      <c r="Q255" s="148">
        <v>0</v>
      </c>
      <c r="R255" s="149">
        <v>0</v>
      </c>
      <c r="S255" s="150">
        <f t="shared" si="182"/>
        <v>202.21674083469605</v>
      </c>
      <c r="U255" s="207" t="s">
        <v>18</v>
      </c>
      <c r="V255" s="199">
        <v>174.32856837555525</v>
      </c>
      <c r="W255" s="199">
        <v>0</v>
      </c>
      <c r="X255" s="199">
        <v>0</v>
      </c>
      <c r="Y255" s="199">
        <v>0</v>
      </c>
      <c r="Z255" s="199">
        <v>0</v>
      </c>
      <c r="AA255" s="199">
        <v>0</v>
      </c>
      <c r="AB255" s="199">
        <v>22.496567251649385</v>
      </c>
      <c r="AC255" s="200">
        <v>5.3916052074913994</v>
      </c>
      <c r="AD255" s="199">
        <v>0.8986008679152333</v>
      </c>
      <c r="AE255" s="199">
        <v>0</v>
      </c>
      <c r="AF255" s="199">
        <v>0</v>
      </c>
      <c r="AG255" s="199">
        <v>0</v>
      </c>
      <c r="AH255" s="199">
        <v>4.4930043395761663</v>
      </c>
      <c r="AI255" s="202">
        <f t="shared" si="183"/>
        <v>202.21674083469605</v>
      </c>
      <c r="AJ255" s="133" t="str">
        <f t="shared" si="184"/>
        <v/>
      </c>
      <c r="BA255" s="133"/>
      <c r="BR255" s="133"/>
      <c r="CG255" s="133"/>
    </row>
    <row r="256" spans="1:85" ht="15">
      <c r="A256" s="151" t="s">
        <v>17</v>
      </c>
      <c r="B256" s="152">
        <v>7.6679035707459672E-4</v>
      </c>
      <c r="C256" s="152">
        <v>0</v>
      </c>
      <c r="D256" s="152">
        <v>1.9169758926864918E-4</v>
      </c>
      <c r="E256" s="152">
        <v>0</v>
      </c>
      <c r="F256" s="315"/>
      <c r="G256" s="152">
        <v>0</v>
      </c>
      <c r="H256" s="153">
        <v>0</v>
      </c>
      <c r="I256" s="154">
        <f t="shared" si="181"/>
        <v>9.584879463432459E-4</v>
      </c>
      <c r="J256" s="141"/>
      <c r="K256" s="155" t="s">
        <v>17</v>
      </c>
      <c r="L256" s="156">
        <v>7.6679035707459672E-4</v>
      </c>
      <c r="M256" s="156">
        <v>0</v>
      </c>
      <c r="N256" s="156">
        <v>1.9169758926864918E-4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82"/>
        <v>9.584879463432459E-4</v>
      </c>
      <c r="U256" s="203" t="s">
        <v>57</v>
      </c>
      <c r="V256" s="204">
        <v>7.6679035707459672E-4</v>
      </c>
      <c r="W256" s="204">
        <v>0</v>
      </c>
      <c r="X256" s="204">
        <v>0</v>
      </c>
      <c r="Y256" s="204">
        <v>0</v>
      </c>
      <c r="Z256" s="204">
        <v>1.9169758926864918E-4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83"/>
        <v>9.584879463432459E-4</v>
      </c>
      <c r="AJ256" s="133" t="str">
        <f t="shared" si="184"/>
        <v/>
      </c>
      <c r="BA256" s="133"/>
      <c r="BR256" s="133"/>
      <c r="CG256" s="133"/>
    </row>
    <row r="257" spans="1:85" ht="15">
      <c r="A257" s="162" t="s">
        <v>60</v>
      </c>
      <c r="B257" s="148">
        <v>2.448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81"/>
        <v>2.448</v>
      </c>
      <c r="J257" s="141"/>
      <c r="K257" s="163" t="s">
        <v>60</v>
      </c>
      <c r="L257" s="148">
        <v>2.448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82"/>
        <v>2.448</v>
      </c>
      <c r="U257" s="208" t="s">
        <v>58</v>
      </c>
      <c r="V257" s="199">
        <v>2.448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83"/>
        <v>2.448</v>
      </c>
      <c r="AJ257" s="133" t="str">
        <f t="shared" si="184"/>
        <v/>
      </c>
      <c r="BA257" s="133"/>
      <c r="BR257" s="133"/>
      <c r="CG257" s="133"/>
    </row>
    <row r="258" spans="1:85">
      <c r="A258" s="164" t="s">
        <v>19</v>
      </c>
      <c r="B258" s="165">
        <v>2.448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81"/>
        <v>2.448</v>
      </c>
      <c r="J258" s="141"/>
      <c r="K258" s="168" t="s">
        <v>19</v>
      </c>
      <c r="L258" s="169">
        <v>2.448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82"/>
        <v>2.448</v>
      </c>
      <c r="U258" s="209" t="s">
        <v>62</v>
      </c>
      <c r="V258" s="210">
        <v>2.448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83"/>
        <v>2.448</v>
      </c>
      <c r="AJ258" s="133" t="str">
        <f t="shared" si="184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81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82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83"/>
        <v>0</v>
      </c>
      <c r="AJ259" s="133" t="str">
        <f t="shared" si="184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81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82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83"/>
        <v>0</v>
      </c>
      <c r="AJ260" s="133" t="str">
        <f t="shared" si="184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81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82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83"/>
        <v>0</v>
      </c>
      <c r="AJ261" s="133" t="str">
        <f t="shared" si="184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2355.2040452126967</v>
      </c>
      <c r="C262" s="187">
        <f t="shared" ref="C262:I262" si="185">SUM(C241:C257)</f>
        <v>51.682294213985074</v>
      </c>
      <c r="D262" s="187">
        <f t="shared" si="185"/>
        <v>1492.8754274472876</v>
      </c>
      <c r="E262" s="187">
        <f t="shared" si="185"/>
        <v>1586.5777080329333</v>
      </c>
      <c r="F262" s="187">
        <f t="shared" si="185"/>
        <v>0</v>
      </c>
      <c r="G262" s="187">
        <f t="shared" si="185"/>
        <v>282.5288215022241</v>
      </c>
      <c r="H262" s="189">
        <f t="shared" si="185"/>
        <v>73.060483033065751</v>
      </c>
      <c r="I262" s="146">
        <f t="shared" si="185"/>
        <v>5841.9287794421925</v>
      </c>
      <c r="J262" s="141"/>
      <c r="K262" s="188" t="s">
        <v>22</v>
      </c>
      <c r="L262" s="187">
        <f>SUM(L241:L257)</f>
        <v>2355.2040452126967</v>
      </c>
      <c r="M262" s="187">
        <f t="shared" ref="M262:S262" si="186">SUM(M241:M257)</f>
        <v>51.682294213985074</v>
      </c>
      <c r="N262" s="187">
        <f t="shared" si="186"/>
        <v>1492.8754274472876</v>
      </c>
      <c r="O262" s="187">
        <f t="shared" si="186"/>
        <v>1586.5777080329333</v>
      </c>
      <c r="P262" s="187">
        <f t="shared" si="186"/>
        <v>428.78700414491226</v>
      </c>
      <c r="Q262" s="187">
        <f t="shared" si="186"/>
        <v>282.5288215022241</v>
      </c>
      <c r="R262" s="189">
        <f t="shared" si="186"/>
        <v>73.060483033065751</v>
      </c>
      <c r="S262" s="190">
        <f t="shared" si="186"/>
        <v>6270.7157835871049</v>
      </c>
      <c r="T262" s="133" t="str">
        <f>IF(ABS(S262-AI262)&gt;0.01,S262-AI262,"")</f>
        <v/>
      </c>
      <c r="U262" s="216" t="s">
        <v>59</v>
      </c>
      <c r="V262" s="217">
        <f>SUM(V241:V257)</f>
        <v>2239.7892303574081</v>
      </c>
      <c r="W262" s="217">
        <f t="shared" ref="W262:AH262" si="187">SUM(W241:W257)</f>
        <v>91.424890416667409</v>
      </c>
      <c r="X262" s="217">
        <f t="shared" si="187"/>
        <v>282.5288215022241</v>
      </c>
      <c r="Y262" s="217">
        <f t="shared" si="187"/>
        <v>51.682294213985074</v>
      </c>
      <c r="Z262" s="217">
        <f t="shared" si="187"/>
        <v>1492.8754274472876</v>
      </c>
      <c r="AA262" s="217">
        <f t="shared" si="187"/>
        <v>1419.6444611956331</v>
      </c>
      <c r="AB262" s="217">
        <f t="shared" si="187"/>
        <v>428.78700414491226</v>
      </c>
      <c r="AC262" s="217">
        <f t="shared" si="187"/>
        <v>263.98365430898701</v>
      </c>
      <c r="AD262" s="218">
        <f t="shared" si="187"/>
        <v>23.989924438620911</v>
      </c>
      <c r="AE262" s="218">
        <f t="shared" si="187"/>
        <v>52.052161879330825</v>
      </c>
      <c r="AF262" s="218">
        <f t="shared" si="187"/>
        <v>73.060483033065751</v>
      </c>
      <c r="AG262" s="218">
        <f t="shared" si="187"/>
        <v>0</v>
      </c>
      <c r="AH262" s="218">
        <f t="shared" si="187"/>
        <v>114.88108495796952</v>
      </c>
      <c r="AI262" s="219">
        <f>SUM(V262:AC262)</f>
        <v>6270.7157835871049</v>
      </c>
      <c r="AJ262" s="133" t="str">
        <f t="shared" si="184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0.40315521365147139</v>
      </c>
      <c r="C263" s="125">
        <f t="shared" ref="C263:H263" si="188">IF($I262=0,"-",C262/$I262)</f>
        <v>8.8467860813119803E-3</v>
      </c>
      <c r="D263" s="125">
        <f t="shared" si="188"/>
        <v>0.25554495506702024</v>
      </c>
      <c r="E263" s="125">
        <f t="shared" si="188"/>
        <v>0.2715845687157496</v>
      </c>
      <c r="F263" s="125">
        <f t="shared" si="188"/>
        <v>0</v>
      </c>
      <c r="G263" s="125">
        <f t="shared" si="188"/>
        <v>4.8362250237703332E-2</v>
      </c>
      <c r="H263" s="126">
        <f t="shared" si="188"/>
        <v>1.2506226246743428E-2</v>
      </c>
      <c r="I263" s="127">
        <f>SUM(B263:H263)</f>
        <v>1</v>
      </c>
      <c r="J263" s="133"/>
      <c r="K263" s="49" t="s">
        <v>108</v>
      </c>
      <c r="L263" s="102">
        <f t="shared" ref="L263:R263" si="189">IF($S262=0,"-",L262/$S262)</f>
        <v>0.37558775209955758</v>
      </c>
      <c r="M263" s="102">
        <f t="shared" si="189"/>
        <v>8.2418492557512629E-3</v>
      </c>
      <c r="N263" s="102">
        <f t="shared" si="189"/>
        <v>0.23807097610048308</v>
      </c>
      <c r="O263" s="102">
        <f t="shared" si="189"/>
        <v>0.2530138125835048</v>
      </c>
      <c r="P263" s="102">
        <f t="shared" si="189"/>
        <v>6.8379275818434337E-2</v>
      </c>
      <c r="Q263" s="102">
        <f t="shared" si="189"/>
        <v>4.5055274589499275E-2</v>
      </c>
      <c r="R263" s="103">
        <f t="shared" si="189"/>
        <v>1.1651059552769617E-2</v>
      </c>
      <c r="S263" s="104">
        <f>SUM(L263:R263)</f>
        <v>1</v>
      </c>
      <c r="U263" s="77" t="s">
        <v>108</v>
      </c>
      <c r="V263" s="78">
        <f>+V262/$AI262</f>
        <v>0.35718238677310254</v>
      </c>
      <c r="W263" s="78">
        <f t="shared" ref="W263:AH263" si="190">+W262/$AI262</f>
        <v>1.4579657820876175E-2</v>
      </c>
      <c r="X263" s="78">
        <f t="shared" si="190"/>
        <v>4.5055274589499275E-2</v>
      </c>
      <c r="Y263" s="78">
        <f t="shared" si="190"/>
        <v>8.2418492557512629E-3</v>
      </c>
      <c r="Z263" s="78">
        <f t="shared" si="190"/>
        <v>0.23807097610048308</v>
      </c>
      <c r="AA263" s="78">
        <f t="shared" si="190"/>
        <v>0.22639272934541113</v>
      </c>
      <c r="AB263" s="78">
        <f t="shared" si="190"/>
        <v>6.8379275818434337E-2</v>
      </c>
      <c r="AC263" s="78">
        <f t="shared" si="190"/>
        <v>4.2097850296442176E-2</v>
      </c>
      <c r="AD263" s="78">
        <f t="shared" si="190"/>
        <v>3.8257075055788442E-3</v>
      </c>
      <c r="AE263" s="78">
        <f t="shared" si="190"/>
        <v>8.3008325804801303E-3</v>
      </c>
      <c r="AF263" s="78">
        <f t="shared" si="190"/>
        <v>1.1651059552769617E-2</v>
      </c>
      <c r="AG263" s="78">
        <f t="shared" si="190"/>
        <v>0</v>
      </c>
      <c r="AH263" s="78">
        <f t="shared" si="190"/>
        <v>1.8320250657613581E-2</v>
      </c>
      <c r="AI263" s="79">
        <f>SUM(V263:AC263)</f>
        <v>1</v>
      </c>
      <c r="AJ263" s="26" t="str">
        <f t="shared" si="184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0.12173419472884729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0.12173419472884729</v>
      </c>
      <c r="J267" s="141"/>
      <c r="K267" s="195" t="s">
        <v>7</v>
      </c>
      <c r="L267" s="144">
        <v>0.12173419472884729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0.12173419472884729</v>
      </c>
      <c r="U267" s="198" t="s">
        <v>7</v>
      </c>
      <c r="V267" s="199">
        <v>0.12173419472884729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0.12173419472884729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191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192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193">SUM(V268:AC268)</f>
        <v>0</v>
      </c>
      <c r="AJ268" s="133" t="str">
        <f t="shared" ref="AJ268:AJ289" si="194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191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192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193"/>
        <v>0</v>
      </c>
      <c r="AJ269" s="133" t="str">
        <f t="shared" si="194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191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192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193"/>
        <v>0</v>
      </c>
      <c r="AJ270" s="133" t="str">
        <f t="shared" si="194"/>
        <v/>
      </c>
      <c r="BA270" s="133"/>
      <c r="BR270" s="133"/>
      <c r="CG270" s="133"/>
    </row>
    <row r="271" spans="1:85" ht="15">
      <c r="A271" s="159" t="s">
        <v>13</v>
      </c>
      <c r="B271" s="148">
        <v>0</v>
      </c>
      <c r="C271" s="148">
        <v>0</v>
      </c>
      <c r="D271" s="148">
        <v>0</v>
      </c>
      <c r="E271" s="148">
        <v>86.532523818389691</v>
      </c>
      <c r="F271" s="315"/>
      <c r="G271" s="148">
        <v>0</v>
      </c>
      <c r="H271" s="160">
        <v>0</v>
      </c>
      <c r="I271" s="146">
        <f t="shared" si="191"/>
        <v>86.532523818389691</v>
      </c>
      <c r="J271" s="141"/>
      <c r="K271" s="161" t="s">
        <v>13</v>
      </c>
      <c r="L271" s="148">
        <v>0</v>
      </c>
      <c r="M271" s="148">
        <v>0</v>
      </c>
      <c r="N271" s="148">
        <v>0</v>
      </c>
      <c r="O271" s="148">
        <v>86.532523818389691</v>
      </c>
      <c r="P271" s="148">
        <v>0</v>
      </c>
      <c r="Q271" s="148">
        <v>0</v>
      </c>
      <c r="R271" s="149">
        <v>0</v>
      </c>
      <c r="S271" s="150">
        <f t="shared" si="192"/>
        <v>86.532523818389691</v>
      </c>
      <c r="U271" s="207" t="s">
        <v>13</v>
      </c>
      <c r="V271" s="199">
        <v>0</v>
      </c>
      <c r="W271" s="199">
        <v>0</v>
      </c>
      <c r="X271" s="199">
        <v>0</v>
      </c>
      <c r="Y271" s="199">
        <v>0</v>
      </c>
      <c r="Z271" s="199">
        <v>0</v>
      </c>
      <c r="AA271" s="199">
        <v>86.532523818389691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193"/>
        <v>86.532523818389691</v>
      </c>
      <c r="AJ271" s="133" t="str">
        <f t="shared" si="194"/>
        <v/>
      </c>
      <c r="BA271" s="133"/>
      <c r="BR271" s="133"/>
      <c r="CG271" s="133"/>
    </row>
    <row r="272" spans="1:85" ht="15">
      <c r="A272" s="151" t="s">
        <v>12</v>
      </c>
      <c r="B272" s="152">
        <v>11.562298930801527</v>
      </c>
      <c r="C272" s="152">
        <v>0.30766579390018606</v>
      </c>
      <c r="D272" s="152">
        <v>7.8305978075825671</v>
      </c>
      <c r="E272" s="152">
        <v>4.473521094946773</v>
      </c>
      <c r="F272" s="315"/>
      <c r="G272" s="152">
        <v>0</v>
      </c>
      <c r="H272" s="153">
        <v>0</v>
      </c>
      <c r="I272" s="154">
        <f t="shared" si="191"/>
        <v>24.174083627231052</v>
      </c>
      <c r="J272" s="141"/>
      <c r="K272" s="155" t="s">
        <v>12</v>
      </c>
      <c r="L272" s="156">
        <v>11.562298930801527</v>
      </c>
      <c r="M272" s="156">
        <v>0.30766579390018606</v>
      </c>
      <c r="N272" s="156">
        <v>7.8305978075825671</v>
      </c>
      <c r="O272" s="156">
        <v>4.473521094946773</v>
      </c>
      <c r="P272" s="156">
        <v>0</v>
      </c>
      <c r="Q272" s="156">
        <v>0</v>
      </c>
      <c r="R272" s="157">
        <v>0</v>
      </c>
      <c r="S272" s="158">
        <f t="shared" si="192"/>
        <v>24.174083627231052</v>
      </c>
      <c r="U272" s="203" t="s">
        <v>53</v>
      </c>
      <c r="V272" s="204">
        <v>11.143259621140421</v>
      </c>
      <c r="W272" s="204">
        <v>0</v>
      </c>
      <c r="X272" s="204">
        <v>0</v>
      </c>
      <c r="Y272" s="204">
        <v>0.30766579390018606</v>
      </c>
      <c r="Z272" s="204">
        <v>5.8971713483801427</v>
      </c>
      <c r="AA272" s="204">
        <v>4.473521094946773</v>
      </c>
      <c r="AB272" s="204">
        <v>0</v>
      </c>
      <c r="AC272" s="205">
        <v>2.3524657688635298</v>
      </c>
      <c r="AD272" s="204">
        <v>0.41903930966110553</v>
      </c>
      <c r="AE272" s="204">
        <v>0</v>
      </c>
      <c r="AF272" s="204">
        <v>0</v>
      </c>
      <c r="AG272" s="204">
        <v>1.9334264592024244</v>
      </c>
      <c r="AH272" s="204">
        <v>0</v>
      </c>
      <c r="AI272" s="206">
        <f t="shared" si="193"/>
        <v>24.174083627231049</v>
      </c>
      <c r="AJ272" s="133" t="str">
        <f t="shared" si="194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44.888998164128999</v>
      </c>
      <c r="F273" s="315"/>
      <c r="G273" s="148">
        <v>0</v>
      </c>
      <c r="H273" s="160">
        <v>0</v>
      </c>
      <c r="I273" s="146">
        <f t="shared" si="191"/>
        <v>44.888998164128999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44.888998164128999</v>
      </c>
      <c r="P273" s="148">
        <v>615.12915883703783</v>
      </c>
      <c r="Q273" s="148">
        <v>0</v>
      </c>
      <c r="R273" s="149">
        <v>0</v>
      </c>
      <c r="S273" s="150">
        <f t="shared" si="192"/>
        <v>660.01815700116686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6.7333497246193499</v>
      </c>
      <c r="AB273" s="199">
        <v>615.12915883703783</v>
      </c>
      <c r="AC273" s="200">
        <v>38.155648439509648</v>
      </c>
      <c r="AD273" s="199">
        <v>0</v>
      </c>
      <c r="AE273" s="199">
        <v>0</v>
      </c>
      <c r="AF273" s="199">
        <v>0</v>
      </c>
      <c r="AG273" s="199">
        <v>0</v>
      </c>
      <c r="AH273" s="199">
        <v>38.155648439509648</v>
      </c>
      <c r="AI273" s="202">
        <f t="shared" si="193"/>
        <v>660.01815700116674</v>
      </c>
      <c r="AJ273" s="133" t="str">
        <f t="shared" si="194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3.737030345604474E-3</v>
      </c>
      <c r="F274" s="315"/>
      <c r="G274" s="152">
        <v>0</v>
      </c>
      <c r="H274" s="153">
        <v>0</v>
      </c>
      <c r="I274" s="154">
        <f t="shared" si="191"/>
        <v>3.737030345604474E-3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3.737030345604474E-3</v>
      </c>
      <c r="P274" s="156">
        <v>0.20886158707466299</v>
      </c>
      <c r="Q274" s="156">
        <v>0</v>
      </c>
      <c r="R274" s="157">
        <v>0</v>
      </c>
      <c r="S274" s="158">
        <f t="shared" si="192"/>
        <v>0.21259861742026745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0.20886158707466299</v>
      </c>
      <c r="AC274" s="205">
        <v>3.737030345604474E-3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3.737030345604474E-3</v>
      </c>
      <c r="AI274" s="206">
        <f t="shared" si="193"/>
        <v>0.21259861742026745</v>
      </c>
      <c r="AJ274" s="133" t="str">
        <f t="shared" si="194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191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192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193"/>
        <v>0</v>
      </c>
      <c r="AJ275" s="133" t="str">
        <f t="shared" si="194"/>
        <v/>
      </c>
      <c r="BA275" s="133"/>
      <c r="BR275" s="133"/>
      <c r="CG275" s="133"/>
    </row>
    <row r="276" spans="1:85" ht="15">
      <c r="A276" s="151" t="s">
        <v>14</v>
      </c>
      <c r="B276" s="152">
        <v>0</v>
      </c>
      <c r="C276" s="152">
        <v>0</v>
      </c>
      <c r="D276" s="152">
        <v>4.7071475273848407</v>
      </c>
      <c r="E276" s="152">
        <v>0.42603222437686777</v>
      </c>
      <c r="F276" s="315"/>
      <c r="G276" s="152">
        <v>0</v>
      </c>
      <c r="H276" s="153">
        <v>0</v>
      </c>
      <c r="I276" s="154">
        <f t="shared" si="191"/>
        <v>5.1331797517617082</v>
      </c>
      <c r="J276" s="141"/>
      <c r="K276" s="155" t="s">
        <v>14</v>
      </c>
      <c r="L276" s="156">
        <v>0</v>
      </c>
      <c r="M276" s="156">
        <v>0</v>
      </c>
      <c r="N276" s="156">
        <v>4.7071475273848407</v>
      </c>
      <c r="O276" s="156">
        <v>0.42603222437686777</v>
      </c>
      <c r="P276" s="156">
        <v>1.6555695187165704</v>
      </c>
      <c r="Q276" s="156">
        <v>0</v>
      </c>
      <c r="R276" s="157">
        <v>0</v>
      </c>
      <c r="S276" s="158">
        <f t="shared" si="192"/>
        <v>6.788749270478279</v>
      </c>
      <c r="U276" s="203" t="s">
        <v>14</v>
      </c>
      <c r="V276" s="204">
        <v>0</v>
      </c>
      <c r="W276" s="204">
        <v>0</v>
      </c>
      <c r="X276" s="204">
        <v>0</v>
      </c>
      <c r="Y276" s="204">
        <v>0</v>
      </c>
      <c r="Z276" s="204">
        <v>4.7071475273848407</v>
      </c>
      <c r="AA276" s="204">
        <v>0</v>
      </c>
      <c r="AB276" s="204">
        <v>1.6555695187165704</v>
      </c>
      <c r="AC276" s="205">
        <v>0.42603222437686777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0.42603222437686777</v>
      </c>
      <c r="AI276" s="206">
        <f t="shared" si="193"/>
        <v>6.7887492704782781</v>
      </c>
      <c r="AJ276" s="133" t="str">
        <f t="shared" si="194"/>
        <v/>
      </c>
      <c r="BA276" s="133"/>
      <c r="BR276" s="133"/>
      <c r="CG276" s="133"/>
    </row>
    <row r="277" spans="1:85" ht="15">
      <c r="A277" s="159" t="s">
        <v>136</v>
      </c>
      <c r="B277" s="148">
        <v>38.789707527534205</v>
      </c>
      <c r="C277" s="148">
        <v>1360.488184768885</v>
      </c>
      <c r="D277" s="148">
        <v>83.627578071559128</v>
      </c>
      <c r="E277" s="148">
        <v>104.29356866875014</v>
      </c>
      <c r="F277" s="315"/>
      <c r="G277" s="148">
        <v>0</v>
      </c>
      <c r="H277" s="160">
        <v>0</v>
      </c>
      <c r="I277" s="146">
        <f t="shared" si="191"/>
        <v>1587.1990390367284</v>
      </c>
      <c r="J277" s="141"/>
      <c r="K277" s="161" t="s">
        <v>136</v>
      </c>
      <c r="L277" s="148">
        <v>38.789707527534205</v>
      </c>
      <c r="M277" s="148">
        <v>1360.488184768885</v>
      </c>
      <c r="N277" s="148">
        <v>83.627578071559128</v>
      </c>
      <c r="O277" s="148">
        <v>104.29356866875014</v>
      </c>
      <c r="P277" s="148">
        <v>0</v>
      </c>
      <c r="Q277" s="148">
        <v>0</v>
      </c>
      <c r="R277" s="149">
        <v>0</v>
      </c>
      <c r="S277" s="150">
        <f t="shared" si="192"/>
        <v>1587.1990390367284</v>
      </c>
      <c r="U277" s="207" t="s">
        <v>136</v>
      </c>
      <c r="V277" s="199">
        <v>38.789707527534205</v>
      </c>
      <c r="W277" s="199">
        <v>0</v>
      </c>
      <c r="X277" s="199">
        <v>0</v>
      </c>
      <c r="Y277" s="199">
        <v>1360.488184768885</v>
      </c>
      <c r="Z277" s="199">
        <v>0</v>
      </c>
      <c r="AA277" s="199">
        <v>0</v>
      </c>
      <c r="AB277" s="199">
        <v>0</v>
      </c>
      <c r="AC277" s="200">
        <v>187.92114674030927</v>
      </c>
      <c r="AD277" s="199">
        <v>0</v>
      </c>
      <c r="AE277" s="199">
        <v>0</v>
      </c>
      <c r="AF277" s="199">
        <v>0</v>
      </c>
      <c r="AG277" s="199">
        <v>83.627578071559128</v>
      </c>
      <c r="AH277" s="199">
        <v>104.29356866875014</v>
      </c>
      <c r="AI277" s="202">
        <f t="shared" si="193"/>
        <v>1587.1990390367284</v>
      </c>
      <c r="AJ277" s="133" t="str">
        <f t="shared" si="194"/>
        <v/>
      </c>
      <c r="BA277" s="133"/>
      <c r="BR277" s="133"/>
      <c r="CG277" s="133"/>
    </row>
    <row r="278" spans="1:85" ht="15">
      <c r="A278" s="151" t="s">
        <v>21</v>
      </c>
      <c r="B278" s="152">
        <v>6.6264098624394308</v>
      </c>
      <c r="C278" s="152">
        <v>0.23015720865419623</v>
      </c>
      <c r="D278" s="152">
        <v>120.82183566331572</v>
      </c>
      <c r="E278" s="152">
        <v>410.8973762424481</v>
      </c>
      <c r="F278" s="315"/>
      <c r="G278" s="152">
        <v>6.6665843497204227</v>
      </c>
      <c r="H278" s="153">
        <v>0</v>
      </c>
      <c r="I278" s="154">
        <f t="shared" si="191"/>
        <v>545.2423633265779</v>
      </c>
      <c r="J278" s="141"/>
      <c r="K278" s="155" t="s">
        <v>21</v>
      </c>
      <c r="L278" s="156">
        <v>6.6264098624394308</v>
      </c>
      <c r="M278" s="156">
        <v>0.23015720865419623</v>
      </c>
      <c r="N278" s="156">
        <v>120.82183566331572</v>
      </c>
      <c r="O278" s="156">
        <v>410.8973762424481</v>
      </c>
      <c r="P278" s="156">
        <v>0</v>
      </c>
      <c r="Q278" s="156">
        <v>6.6665843497204227</v>
      </c>
      <c r="R278" s="157">
        <v>0</v>
      </c>
      <c r="S278" s="158">
        <f t="shared" si="192"/>
        <v>545.2423633265779</v>
      </c>
      <c r="U278" s="203" t="s">
        <v>21</v>
      </c>
      <c r="V278" s="204">
        <v>3.6308481076760586</v>
      </c>
      <c r="W278" s="204">
        <v>2.9955617547633722</v>
      </c>
      <c r="X278" s="204">
        <v>6.6665843497204227</v>
      </c>
      <c r="Y278" s="204">
        <v>0.23015720865419623</v>
      </c>
      <c r="Z278" s="204">
        <v>120.82183566331572</v>
      </c>
      <c r="AA278" s="204">
        <v>410.82602602764092</v>
      </c>
      <c r="AB278" s="204">
        <v>0</v>
      </c>
      <c r="AC278" s="205">
        <v>7.1350214807183038E-2</v>
      </c>
      <c r="AD278" s="204">
        <v>0</v>
      </c>
      <c r="AE278" s="204">
        <v>0</v>
      </c>
      <c r="AF278" s="204">
        <v>0</v>
      </c>
      <c r="AG278" s="204">
        <v>0</v>
      </c>
      <c r="AH278" s="204">
        <v>7.1350214807183038E-2</v>
      </c>
      <c r="AI278" s="206">
        <f t="shared" si="193"/>
        <v>545.2423633265779</v>
      </c>
      <c r="AJ278" s="133" t="str">
        <f t="shared" si="194"/>
        <v/>
      </c>
      <c r="BA278" s="133"/>
      <c r="BR278" s="133"/>
      <c r="CG278" s="133"/>
    </row>
    <row r="279" spans="1:85" ht="15">
      <c r="A279" s="159" t="s">
        <v>20</v>
      </c>
      <c r="B279" s="148">
        <v>12.071772103072089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191"/>
        <v>12.071772103072089</v>
      </c>
      <c r="J279" s="141"/>
      <c r="K279" s="161" t="s">
        <v>20</v>
      </c>
      <c r="L279" s="148">
        <v>12.071772103072089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192"/>
        <v>12.071772103072089</v>
      </c>
      <c r="U279" s="207" t="s">
        <v>20</v>
      </c>
      <c r="V279" s="199">
        <v>12.071772103072089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193"/>
        <v>12.071772103072089</v>
      </c>
      <c r="AJ279" s="133" t="str">
        <f t="shared" si="194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191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192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193"/>
        <v>0</v>
      </c>
      <c r="AJ280" s="133" t="str">
        <f t="shared" si="194"/>
        <v/>
      </c>
      <c r="BA280" s="133"/>
      <c r="BR280" s="133"/>
      <c r="CG280" s="133"/>
    </row>
    <row r="281" spans="1:85" ht="15">
      <c r="A281" s="159" t="s">
        <v>18</v>
      </c>
      <c r="B281" s="148">
        <v>10.587716756175132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191"/>
        <v>10.587716756175132</v>
      </c>
      <c r="J281" s="141"/>
      <c r="K281" s="161" t="s">
        <v>18</v>
      </c>
      <c r="L281" s="148">
        <v>10.587716756175132</v>
      </c>
      <c r="M281" s="148">
        <v>0</v>
      </c>
      <c r="N281" s="148">
        <v>0</v>
      </c>
      <c r="O281" s="148">
        <v>0</v>
      </c>
      <c r="P281" s="148">
        <v>37.940684837897372</v>
      </c>
      <c r="Q281" s="148">
        <v>0</v>
      </c>
      <c r="R281" s="149">
        <v>0</v>
      </c>
      <c r="S281" s="150">
        <f t="shared" si="192"/>
        <v>48.528401594072506</v>
      </c>
      <c r="U281" s="207" t="s">
        <v>18</v>
      </c>
      <c r="V281" s="199">
        <v>10.587716756175132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37.940684837897372</v>
      </c>
      <c r="AC281" s="200">
        <v>0</v>
      </c>
      <c r="AD281" s="199">
        <v>0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193"/>
        <v>48.528401594072506</v>
      </c>
      <c r="AJ281" s="133" t="str">
        <f t="shared" si="194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191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192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193"/>
        <v>0</v>
      </c>
      <c r="AJ282" s="133" t="str">
        <f t="shared" si="194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191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192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193"/>
        <v>0</v>
      </c>
      <c r="AJ283" s="133" t="str">
        <f t="shared" si="194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191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192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193"/>
        <v>0</v>
      </c>
      <c r="AJ284" s="133" t="str">
        <f t="shared" si="194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191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192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193"/>
        <v>0</v>
      </c>
      <c r="AJ285" s="133" t="str">
        <f t="shared" si="194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191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192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193"/>
        <v>0</v>
      </c>
      <c r="AJ286" s="133" t="str">
        <f t="shared" si="194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191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192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193"/>
        <v>0</v>
      </c>
      <c r="AJ287" s="133" t="str">
        <f t="shared" si="194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79.759639374751231</v>
      </c>
      <c r="C288" s="187">
        <f t="shared" ref="C288:I288" si="195">SUM(C267:C283)</f>
        <v>1361.0260077714395</v>
      </c>
      <c r="D288" s="187">
        <f t="shared" si="195"/>
        <v>216.98715906984228</v>
      </c>
      <c r="E288" s="187">
        <f t="shared" si="195"/>
        <v>651.51575724338613</v>
      </c>
      <c r="F288" s="187">
        <f t="shared" si="195"/>
        <v>0</v>
      </c>
      <c r="G288" s="187">
        <f t="shared" si="195"/>
        <v>6.6665843497204227</v>
      </c>
      <c r="H288" s="189">
        <f t="shared" si="195"/>
        <v>0</v>
      </c>
      <c r="I288" s="146">
        <f t="shared" si="195"/>
        <v>2315.9551478091394</v>
      </c>
      <c r="J288" s="141"/>
      <c r="K288" s="188" t="s">
        <v>22</v>
      </c>
      <c r="L288" s="187">
        <f>SUM(L267:L283)</f>
        <v>79.759639374751231</v>
      </c>
      <c r="M288" s="187">
        <f t="shared" ref="M288:S288" si="196">SUM(M267:M283)</f>
        <v>1361.0260077714395</v>
      </c>
      <c r="N288" s="187">
        <f t="shared" si="196"/>
        <v>216.98715906984228</v>
      </c>
      <c r="O288" s="187">
        <f t="shared" si="196"/>
        <v>651.51575724338613</v>
      </c>
      <c r="P288" s="187">
        <f t="shared" si="196"/>
        <v>654.93427478072647</v>
      </c>
      <c r="Q288" s="187">
        <f t="shared" si="196"/>
        <v>6.6665843497204227</v>
      </c>
      <c r="R288" s="189">
        <f t="shared" si="196"/>
        <v>0</v>
      </c>
      <c r="S288" s="190">
        <f t="shared" si="196"/>
        <v>2970.8894225898657</v>
      </c>
      <c r="T288" s="133" t="str">
        <f>IF(ABS(S288-AI288)&gt;0.01,S288-AI288,"")</f>
        <v/>
      </c>
      <c r="U288" s="216" t="s">
        <v>59</v>
      </c>
      <c r="V288" s="217">
        <f>SUM(V267:V283)</f>
        <v>76.345038310326743</v>
      </c>
      <c r="W288" s="217">
        <f t="shared" ref="W288:AH288" si="197">SUM(W267:W283)</f>
        <v>2.9955617547633722</v>
      </c>
      <c r="X288" s="217">
        <f t="shared" si="197"/>
        <v>6.6665843497204227</v>
      </c>
      <c r="Y288" s="217">
        <f t="shared" si="197"/>
        <v>1361.0260077714395</v>
      </c>
      <c r="Z288" s="217">
        <f t="shared" si="197"/>
        <v>131.4261545390807</v>
      </c>
      <c r="AA288" s="217">
        <f t="shared" si="197"/>
        <v>508.56542066559672</v>
      </c>
      <c r="AB288" s="217">
        <f t="shared" si="197"/>
        <v>654.93427478072647</v>
      </c>
      <c r="AC288" s="217">
        <f t="shared" si="197"/>
        <v>228.93038041821211</v>
      </c>
      <c r="AD288" s="218">
        <f t="shared" si="197"/>
        <v>0.41903930966110553</v>
      </c>
      <c r="AE288" s="218">
        <f t="shared" si="197"/>
        <v>0</v>
      </c>
      <c r="AF288" s="218">
        <f t="shared" si="197"/>
        <v>0</v>
      </c>
      <c r="AG288" s="218">
        <f t="shared" si="197"/>
        <v>85.561004530761551</v>
      </c>
      <c r="AH288" s="218">
        <f t="shared" si="197"/>
        <v>142.95033657778944</v>
      </c>
      <c r="AI288" s="219">
        <f>SUM(V288:AC288)</f>
        <v>2970.8894225898662</v>
      </c>
      <c r="AJ288" s="133" t="str">
        <f t="shared" si="194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3.4439198639145803E-2</v>
      </c>
      <c r="C289" s="125">
        <f t="shared" ref="C289:H289" si="198">IF($I288=0,"-",C288/$I288)</f>
        <v>0.5876737332581552</v>
      </c>
      <c r="D289" s="125">
        <f t="shared" si="198"/>
        <v>9.3692297657452059E-2</v>
      </c>
      <c r="E289" s="125">
        <f t="shared" si="198"/>
        <v>0.28131622404678724</v>
      </c>
      <c r="F289" s="125">
        <f t="shared" si="198"/>
        <v>0</v>
      </c>
      <c r="G289" s="125">
        <f t="shared" si="198"/>
        <v>2.878546398459796E-3</v>
      </c>
      <c r="H289" s="126">
        <f t="shared" si="198"/>
        <v>0</v>
      </c>
      <c r="I289" s="127">
        <f>SUM(B289:H289)</f>
        <v>1</v>
      </c>
      <c r="J289" s="133"/>
      <c r="K289" s="49" t="s">
        <v>108</v>
      </c>
      <c r="L289" s="102">
        <f t="shared" ref="L289:R289" si="199">IF($S288=0,"-",L288/$S288)</f>
        <v>2.6847057574166108E-2</v>
      </c>
      <c r="M289" s="102">
        <f t="shared" si="199"/>
        <v>0.45812072217247601</v>
      </c>
      <c r="N289" s="102">
        <f t="shared" si="199"/>
        <v>7.3037776976796476E-2</v>
      </c>
      <c r="O289" s="102">
        <f t="shared" si="199"/>
        <v>0.21929990133238578</v>
      </c>
      <c r="P289" s="102">
        <f t="shared" si="199"/>
        <v>0.22045057274793792</v>
      </c>
      <c r="Q289" s="102">
        <f t="shared" si="199"/>
        <v>2.24396919623782E-3</v>
      </c>
      <c r="R289" s="103">
        <f t="shared" si="199"/>
        <v>0</v>
      </c>
      <c r="S289" s="104">
        <f>SUM(L289:R289)</f>
        <v>1</v>
      </c>
      <c r="U289" s="77" t="s">
        <v>108</v>
      </c>
      <c r="V289" s="78">
        <f>+V288/$AI288</f>
        <v>2.5697704441578685E-2</v>
      </c>
      <c r="W289" s="78">
        <f t="shared" ref="W289:AH289" si="200">+W288/$AI288</f>
        <v>1.0083046955520808E-3</v>
      </c>
      <c r="X289" s="78">
        <f t="shared" si="200"/>
        <v>2.24396919623782E-3</v>
      </c>
      <c r="Y289" s="78">
        <f t="shared" si="200"/>
        <v>0.4581207221724759</v>
      </c>
      <c r="Z289" s="78">
        <f t="shared" si="200"/>
        <v>4.4237982585198427E-2</v>
      </c>
      <c r="AA289" s="78">
        <f t="shared" si="200"/>
        <v>0.17118288442464344</v>
      </c>
      <c r="AB289" s="78">
        <f t="shared" si="200"/>
        <v>0.22045057274793789</v>
      </c>
      <c r="AC289" s="78">
        <f t="shared" si="200"/>
        <v>7.7057859736375703E-2</v>
      </c>
      <c r="AD289" s="78">
        <f t="shared" si="200"/>
        <v>1.4104843703533366E-4</v>
      </c>
      <c r="AE289" s="78">
        <f t="shared" si="200"/>
        <v>0</v>
      </c>
      <c r="AF289" s="78">
        <f t="shared" si="200"/>
        <v>0</v>
      </c>
      <c r="AG289" s="78">
        <f t="shared" si="200"/>
        <v>2.8799794391598035E-2</v>
      </c>
      <c r="AH289" s="78">
        <f t="shared" si="200"/>
        <v>4.8117016907742331E-2</v>
      </c>
      <c r="AI289" s="79">
        <f>SUM(V289:AC289)</f>
        <v>1</v>
      </c>
      <c r="AJ289" s="26" t="str">
        <f t="shared" si="194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201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02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203">SUM(V294:AC294)</f>
        <v>0</v>
      </c>
      <c r="AJ294" s="133" t="str">
        <f t="shared" ref="AJ294:AJ315" si="204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201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02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203"/>
        <v>0</v>
      </c>
      <c r="AJ295" s="133" t="str">
        <f t="shared" si="204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201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02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203"/>
        <v>0</v>
      </c>
      <c r="AJ296" s="133" t="str">
        <f t="shared" si="204"/>
        <v/>
      </c>
      <c r="BA296" s="133"/>
      <c r="BR296" s="133"/>
      <c r="CG296" s="133"/>
    </row>
    <row r="297" spans="1:85" ht="15">
      <c r="A297" s="159" t="s">
        <v>13</v>
      </c>
      <c r="B297" s="148">
        <v>27.512833430228593</v>
      </c>
      <c r="C297" s="148">
        <v>207.9539028359645</v>
      </c>
      <c r="D297" s="148">
        <v>34.443070969921784</v>
      </c>
      <c r="E297" s="148">
        <v>0.62680216620524853</v>
      </c>
      <c r="F297" s="315"/>
      <c r="G297" s="148">
        <v>0</v>
      </c>
      <c r="H297" s="160">
        <v>0</v>
      </c>
      <c r="I297" s="146">
        <f t="shared" si="201"/>
        <v>270.53660940232015</v>
      </c>
      <c r="J297" s="141"/>
      <c r="K297" s="161" t="s">
        <v>13</v>
      </c>
      <c r="L297" s="148">
        <v>27.512833430228593</v>
      </c>
      <c r="M297" s="148">
        <v>207.9539028359645</v>
      </c>
      <c r="N297" s="148">
        <v>34.443070969921784</v>
      </c>
      <c r="O297" s="148">
        <v>0.62680216620524853</v>
      </c>
      <c r="P297" s="148">
        <v>0</v>
      </c>
      <c r="Q297" s="148">
        <v>0</v>
      </c>
      <c r="R297" s="149">
        <v>0</v>
      </c>
      <c r="S297" s="150">
        <f t="shared" si="202"/>
        <v>270.53660940232015</v>
      </c>
      <c r="U297" s="207" t="s">
        <v>13</v>
      </c>
      <c r="V297" s="199">
        <v>27.512833430228593</v>
      </c>
      <c r="W297" s="199">
        <v>0</v>
      </c>
      <c r="X297" s="199">
        <v>0</v>
      </c>
      <c r="Y297" s="199">
        <v>207.9539028359645</v>
      </c>
      <c r="Z297" s="199">
        <v>34.443070969921784</v>
      </c>
      <c r="AA297" s="199">
        <v>0.62680216620524853</v>
      </c>
      <c r="AB297" s="199">
        <v>0</v>
      </c>
      <c r="AC297" s="200">
        <v>0</v>
      </c>
      <c r="AD297" s="201">
        <v>0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203"/>
        <v>270.53660940232015</v>
      </c>
      <c r="AJ297" s="133" t="str">
        <f t="shared" si="204"/>
        <v/>
      </c>
      <c r="BA297" s="133"/>
      <c r="BR297" s="133"/>
      <c r="CG297" s="133"/>
    </row>
    <row r="298" spans="1:85" ht="15">
      <c r="A298" s="151" t="s">
        <v>12</v>
      </c>
      <c r="B298" s="152">
        <v>37.982970672623246</v>
      </c>
      <c r="C298" s="152">
        <v>65.643332748947458</v>
      </c>
      <c r="D298" s="152">
        <v>27.048366059624698</v>
      </c>
      <c r="E298" s="152">
        <v>0.48394584239844152</v>
      </c>
      <c r="F298" s="315"/>
      <c r="G298" s="152">
        <v>0</v>
      </c>
      <c r="H298" s="153">
        <v>0</v>
      </c>
      <c r="I298" s="154">
        <f t="shared" si="201"/>
        <v>131.15861532359384</v>
      </c>
      <c r="J298" s="141"/>
      <c r="K298" s="155" t="s">
        <v>12</v>
      </c>
      <c r="L298" s="156">
        <v>37.982970672623246</v>
      </c>
      <c r="M298" s="156">
        <v>65.643332748947458</v>
      </c>
      <c r="N298" s="156">
        <v>27.048366059624698</v>
      </c>
      <c r="O298" s="156">
        <v>0.48394584239844152</v>
      </c>
      <c r="P298" s="156">
        <v>0</v>
      </c>
      <c r="Q298" s="156">
        <v>0</v>
      </c>
      <c r="R298" s="157">
        <v>0</v>
      </c>
      <c r="S298" s="158">
        <f t="shared" si="202"/>
        <v>131.15861532359384</v>
      </c>
      <c r="U298" s="203" t="s">
        <v>53</v>
      </c>
      <c r="V298" s="204">
        <v>32.615875838688019</v>
      </c>
      <c r="W298" s="204">
        <v>0</v>
      </c>
      <c r="X298" s="204">
        <v>0</v>
      </c>
      <c r="Y298" s="204">
        <v>65.643332748947458</v>
      </c>
      <c r="Z298" s="204">
        <v>27.048366059624698</v>
      </c>
      <c r="AA298" s="204">
        <v>0.48394584239844152</v>
      </c>
      <c r="AB298" s="204">
        <v>0</v>
      </c>
      <c r="AC298" s="205">
        <v>5.3670948339352256</v>
      </c>
      <c r="AD298" s="204">
        <v>5.3670948339352256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203"/>
        <v>131.15861532359384</v>
      </c>
      <c r="AJ298" s="133" t="str">
        <f t="shared" si="204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1.0588265327394004</v>
      </c>
      <c r="F299" s="315"/>
      <c r="G299" s="148">
        <v>0</v>
      </c>
      <c r="H299" s="160">
        <v>0</v>
      </c>
      <c r="I299" s="146">
        <f t="shared" si="201"/>
        <v>1.0588265327394004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1.0588265327394004</v>
      </c>
      <c r="P299" s="148">
        <v>395.74166070619589</v>
      </c>
      <c r="Q299" s="148">
        <v>0</v>
      </c>
      <c r="R299" s="149">
        <v>0</v>
      </c>
      <c r="S299" s="150">
        <f t="shared" si="202"/>
        <v>396.80048723893526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1.0588265327394004</v>
      </c>
      <c r="AB299" s="199">
        <v>395.74166070619589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203"/>
        <v>396.80048723893526</v>
      </c>
      <c r="AJ299" s="133" t="str">
        <f t="shared" si="204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201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6.7967698517004438</v>
      </c>
      <c r="Q300" s="156">
        <v>0</v>
      </c>
      <c r="R300" s="157">
        <v>0</v>
      </c>
      <c r="S300" s="158">
        <f t="shared" si="202"/>
        <v>6.7967698517004438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6.7967698517004438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203"/>
        <v>6.7967698517004438</v>
      </c>
      <c r="AJ300" s="133" t="str">
        <f t="shared" si="204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201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02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203"/>
        <v>0</v>
      </c>
      <c r="AJ301" s="133" t="str">
        <f t="shared" si="204"/>
        <v/>
      </c>
      <c r="BA301" s="133"/>
      <c r="BR301" s="133"/>
      <c r="CG301" s="133"/>
    </row>
    <row r="302" spans="1:85" ht="15">
      <c r="A302" s="151" t="s">
        <v>14</v>
      </c>
      <c r="B302" s="152">
        <v>5.4409174464084067E-2</v>
      </c>
      <c r="C302" s="152">
        <v>0</v>
      </c>
      <c r="D302" s="152">
        <v>23.836091397807518</v>
      </c>
      <c r="E302" s="152">
        <v>0.33749408379492479</v>
      </c>
      <c r="F302" s="315"/>
      <c r="G302" s="152">
        <v>0</v>
      </c>
      <c r="H302" s="153">
        <v>0</v>
      </c>
      <c r="I302" s="154">
        <f t="shared" si="201"/>
        <v>24.227994656066528</v>
      </c>
      <c r="J302" s="141"/>
      <c r="K302" s="155" t="s">
        <v>14</v>
      </c>
      <c r="L302" s="156">
        <v>5.4409174464084067E-2</v>
      </c>
      <c r="M302" s="156">
        <v>0</v>
      </c>
      <c r="N302" s="156">
        <v>23.836091397807518</v>
      </c>
      <c r="O302" s="156">
        <v>0.33749408379492479</v>
      </c>
      <c r="P302" s="156">
        <v>0.94124073906871131</v>
      </c>
      <c r="Q302" s="156">
        <v>0</v>
      </c>
      <c r="R302" s="157">
        <v>0</v>
      </c>
      <c r="S302" s="158">
        <f t="shared" si="202"/>
        <v>25.169235395135239</v>
      </c>
      <c r="U302" s="203" t="s">
        <v>14</v>
      </c>
      <c r="V302" s="204">
        <v>0</v>
      </c>
      <c r="W302" s="204">
        <v>0</v>
      </c>
      <c r="X302" s="204">
        <v>0</v>
      </c>
      <c r="Y302" s="204">
        <v>0</v>
      </c>
      <c r="Z302" s="204">
        <v>23.836091397807518</v>
      </c>
      <c r="AA302" s="204">
        <v>0.15487141121901712</v>
      </c>
      <c r="AB302" s="204">
        <v>0.94124073906871131</v>
      </c>
      <c r="AC302" s="205">
        <v>0.23703184703999175</v>
      </c>
      <c r="AD302" s="204">
        <v>5.4409174464084067E-2</v>
      </c>
      <c r="AE302" s="204">
        <v>0</v>
      </c>
      <c r="AF302" s="204">
        <v>0</v>
      </c>
      <c r="AG302" s="204">
        <v>0</v>
      </c>
      <c r="AH302" s="204">
        <v>0.18262267257590767</v>
      </c>
      <c r="AI302" s="206">
        <f t="shared" si="203"/>
        <v>25.169235395135235</v>
      </c>
      <c r="AJ302" s="133" t="str">
        <f t="shared" si="204"/>
        <v/>
      </c>
      <c r="BA302" s="133"/>
      <c r="BR302" s="133"/>
      <c r="CG302" s="133"/>
    </row>
    <row r="303" spans="1:85" ht="15">
      <c r="A303" s="159" t="s">
        <v>136</v>
      </c>
      <c r="B303" s="148">
        <v>127.23289817900948</v>
      </c>
      <c r="C303" s="148">
        <v>746.96538767703032</v>
      </c>
      <c r="D303" s="148">
        <v>264.83488677438436</v>
      </c>
      <c r="E303" s="148">
        <v>43.12144406701389</v>
      </c>
      <c r="F303" s="315"/>
      <c r="G303" s="148">
        <v>0</v>
      </c>
      <c r="H303" s="160">
        <v>0</v>
      </c>
      <c r="I303" s="146">
        <f t="shared" si="201"/>
        <v>1182.1546166974381</v>
      </c>
      <c r="J303" s="141"/>
      <c r="K303" s="161" t="s">
        <v>136</v>
      </c>
      <c r="L303" s="148">
        <v>127.23289817900948</v>
      </c>
      <c r="M303" s="148">
        <v>746.96538767703032</v>
      </c>
      <c r="N303" s="148">
        <v>264.83488677438436</v>
      </c>
      <c r="O303" s="148">
        <v>43.12144406701389</v>
      </c>
      <c r="P303" s="148">
        <v>0.88403439406049389</v>
      </c>
      <c r="Q303" s="148">
        <v>0</v>
      </c>
      <c r="R303" s="149">
        <v>0</v>
      </c>
      <c r="S303" s="150">
        <f t="shared" si="202"/>
        <v>1183.0386510914987</v>
      </c>
      <c r="U303" s="207" t="s">
        <v>136</v>
      </c>
      <c r="V303" s="199">
        <v>104.88185195614426</v>
      </c>
      <c r="W303" s="199">
        <v>0</v>
      </c>
      <c r="X303" s="199">
        <v>0</v>
      </c>
      <c r="Y303" s="199">
        <v>746.96538767703032</v>
      </c>
      <c r="Z303" s="199">
        <v>264.83488677438436</v>
      </c>
      <c r="AA303" s="199">
        <v>39.310646190150379</v>
      </c>
      <c r="AB303" s="199">
        <v>0.88403439406049389</v>
      </c>
      <c r="AC303" s="200">
        <v>26.161844099728736</v>
      </c>
      <c r="AD303" s="199">
        <v>22.351046222865225</v>
      </c>
      <c r="AE303" s="199">
        <v>0</v>
      </c>
      <c r="AF303" s="199">
        <v>0</v>
      </c>
      <c r="AG303" s="199">
        <v>0</v>
      </c>
      <c r="AH303" s="199">
        <v>3.8107978768635107</v>
      </c>
      <c r="AI303" s="202">
        <f t="shared" si="203"/>
        <v>1183.0386510914987</v>
      </c>
      <c r="AJ303" s="133" t="str">
        <f t="shared" si="204"/>
        <v/>
      </c>
      <c r="BA303" s="133"/>
      <c r="BR303" s="133"/>
      <c r="CG303" s="133"/>
    </row>
    <row r="304" spans="1:85" ht="15">
      <c r="A304" s="151" t="s">
        <v>21</v>
      </c>
      <c r="B304" s="152">
        <v>61.344385935329782</v>
      </c>
      <c r="C304" s="152">
        <v>9.5752908986851804</v>
      </c>
      <c r="D304" s="152">
        <v>48.059078507803193</v>
      </c>
      <c r="E304" s="152">
        <v>786.92459625327376</v>
      </c>
      <c r="F304" s="315"/>
      <c r="G304" s="152">
        <v>77.047712067327524</v>
      </c>
      <c r="H304" s="153">
        <v>0</v>
      </c>
      <c r="I304" s="154">
        <f t="shared" si="201"/>
        <v>982.95106366241941</v>
      </c>
      <c r="J304" s="141"/>
      <c r="K304" s="155" t="s">
        <v>21</v>
      </c>
      <c r="L304" s="156">
        <v>61.344385935329782</v>
      </c>
      <c r="M304" s="156">
        <v>9.5752908986851804</v>
      </c>
      <c r="N304" s="156">
        <v>48.059078507803193</v>
      </c>
      <c r="O304" s="156">
        <v>786.92459625327376</v>
      </c>
      <c r="P304" s="156">
        <v>0.63707446386740552</v>
      </c>
      <c r="Q304" s="156">
        <v>77.047712067327524</v>
      </c>
      <c r="R304" s="157">
        <v>0</v>
      </c>
      <c r="S304" s="158">
        <f t="shared" si="202"/>
        <v>983.58813812628682</v>
      </c>
      <c r="U304" s="203" t="s">
        <v>21</v>
      </c>
      <c r="V304" s="204">
        <v>5.7720137401774849</v>
      </c>
      <c r="W304" s="204">
        <v>53.21627572029594</v>
      </c>
      <c r="X304" s="204">
        <v>77.047712067327524</v>
      </c>
      <c r="Y304" s="204">
        <v>9.5752908986851804</v>
      </c>
      <c r="Z304" s="204">
        <v>48.059078507803193</v>
      </c>
      <c r="AA304" s="204">
        <v>567.94709373775618</v>
      </c>
      <c r="AB304" s="204">
        <v>0.63707446386740552</v>
      </c>
      <c r="AC304" s="205">
        <v>221.33359899037396</v>
      </c>
      <c r="AD304" s="204">
        <v>2.3560964748563595</v>
      </c>
      <c r="AE304" s="204">
        <v>205.91953827701909</v>
      </c>
      <c r="AF304" s="204">
        <v>0</v>
      </c>
      <c r="AG304" s="204">
        <v>0</v>
      </c>
      <c r="AH304" s="204">
        <v>13.057964238498517</v>
      </c>
      <c r="AI304" s="206">
        <f t="shared" si="203"/>
        <v>983.58813812628694</v>
      </c>
      <c r="AJ304" s="133" t="str">
        <f t="shared" si="204"/>
        <v/>
      </c>
      <c r="BA304" s="133"/>
      <c r="BR304" s="133"/>
      <c r="CG304" s="133"/>
    </row>
    <row r="305" spans="1:85" ht="15">
      <c r="A305" s="159" t="s">
        <v>20</v>
      </c>
      <c r="B305" s="148">
        <v>57.384701997675045</v>
      </c>
      <c r="C305" s="148">
        <v>5.8358899639799473</v>
      </c>
      <c r="D305" s="148">
        <v>371.72838302558853</v>
      </c>
      <c r="E305" s="148">
        <v>0</v>
      </c>
      <c r="F305" s="315"/>
      <c r="G305" s="148">
        <v>0</v>
      </c>
      <c r="H305" s="160">
        <v>0</v>
      </c>
      <c r="I305" s="146">
        <f t="shared" si="201"/>
        <v>434.9489749872435</v>
      </c>
      <c r="J305" s="141"/>
      <c r="K305" s="161" t="s">
        <v>20</v>
      </c>
      <c r="L305" s="148">
        <v>57.384701997675045</v>
      </c>
      <c r="M305" s="148">
        <v>5.8358899639799473</v>
      </c>
      <c r="N305" s="148">
        <v>371.72838302558853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02"/>
        <v>434.9489749872435</v>
      </c>
      <c r="U305" s="207" t="s">
        <v>20</v>
      </c>
      <c r="V305" s="199">
        <v>53.442706926855656</v>
      </c>
      <c r="W305" s="199">
        <v>0.89897853986977616</v>
      </c>
      <c r="X305" s="199">
        <v>0</v>
      </c>
      <c r="Y305" s="199">
        <v>5.8358899639799473</v>
      </c>
      <c r="Z305" s="199">
        <v>371.72838302558853</v>
      </c>
      <c r="AA305" s="199">
        <v>0</v>
      </c>
      <c r="AB305" s="199">
        <v>0</v>
      </c>
      <c r="AC305" s="200">
        <v>3.0430165309496129</v>
      </c>
      <c r="AD305" s="199">
        <v>3.0430165309496129</v>
      </c>
      <c r="AE305" s="199">
        <v>0</v>
      </c>
      <c r="AF305" s="199">
        <v>0</v>
      </c>
      <c r="AG305" s="199">
        <v>0</v>
      </c>
      <c r="AH305" s="199">
        <v>0</v>
      </c>
      <c r="AI305" s="202">
        <f t="shared" si="203"/>
        <v>434.9489749872435</v>
      </c>
      <c r="AJ305" s="133" t="str">
        <f t="shared" si="204"/>
        <v/>
      </c>
      <c r="BA305" s="133"/>
      <c r="BR305" s="133"/>
      <c r="CG305" s="133"/>
    </row>
    <row r="306" spans="1:85" ht="15">
      <c r="A306" s="151" t="s">
        <v>56</v>
      </c>
      <c r="B306" s="152">
        <v>3.4112050660020041</v>
      </c>
      <c r="C306" s="152">
        <v>0.10035979367434934</v>
      </c>
      <c r="D306" s="152">
        <v>3.7062841067963825</v>
      </c>
      <c r="E306" s="152">
        <v>0</v>
      </c>
      <c r="F306" s="315"/>
      <c r="G306" s="152">
        <v>0</v>
      </c>
      <c r="H306" s="153">
        <v>0</v>
      </c>
      <c r="I306" s="154">
        <f t="shared" si="201"/>
        <v>7.2178489664727365</v>
      </c>
      <c r="J306" s="141"/>
      <c r="K306" s="155" t="s">
        <v>56</v>
      </c>
      <c r="L306" s="156">
        <v>3.4112050660020041</v>
      </c>
      <c r="M306" s="156">
        <v>0.10035979367434934</v>
      </c>
      <c r="N306" s="156">
        <v>3.7062841067963825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02"/>
        <v>7.2178489664727365</v>
      </c>
      <c r="U306" s="203" t="s">
        <v>56</v>
      </c>
      <c r="V306" s="204">
        <v>3.2090563993847581</v>
      </c>
      <c r="W306" s="204">
        <v>0</v>
      </c>
      <c r="X306" s="204">
        <v>0</v>
      </c>
      <c r="Y306" s="204">
        <v>0.10035979367434934</v>
      </c>
      <c r="Z306" s="204">
        <v>3.7062841067963825</v>
      </c>
      <c r="AA306" s="204">
        <v>0</v>
      </c>
      <c r="AB306" s="204">
        <v>0</v>
      </c>
      <c r="AC306" s="205">
        <v>0.2021486666172459</v>
      </c>
      <c r="AD306" s="204">
        <v>0.2021486666172459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203"/>
        <v>7.2178489664727365</v>
      </c>
      <c r="AJ306" s="133" t="str">
        <f t="shared" si="204"/>
        <v/>
      </c>
      <c r="BA306" s="133"/>
      <c r="BR306" s="133"/>
      <c r="CG306" s="133"/>
    </row>
    <row r="307" spans="1:85" ht="15">
      <c r="A307" s="159" t="s">
        <v>18</v>
      </c>
      <c r="B307" s="148">
        <v>45.217055542488787</v>
      </c>
      <c r="C307" s="148">
        <v>20.755369757207973</v>
      </c>
      <c r="D307" s="148">
        <v>8.1538952617602742</v>
      </c>
      <c r="E307" s="148">
        <v>0</v>
      </c>
      <c r="F307" s="315"/>
      <c r="G307" s="148">
        <v>0</v>
      </c>
      <c r="H307" s="160">
        <v>0</v>
      </c>
      <c r="I307" s="146">
        <f t="shared" si="201"/>
        <v>74.126320561457035</v>
      </c>
      <c r="J307" s="141"/>
      <c r="K307" s="161" t="s">
        <v>18</v>
      </c>
      <c r="L307" s="148">
        <v>45.217055542488787</v>
      </c>
      <c r="M307" s="148">
        <v>20.755369757207973</v>
      </c>
      <c r="N307" s="148">
        <v>8.1538952617602742</v>
      </c>
      <c r="O307" s="148">
        <v>0</v>
      </c>
      <c r="P307" s="148">
        <v>24.527096562480153</v>
      </c>
      <c r="Q307" s="148">
        <v>0</v>
      </c>
      <c r="R307" s="149">
        <v>0</v>
      </c>
      <c r="S307" s="150">
        <f t="shared" si="202"/>
        <v>98.653417123937189</v>
      </c>
      <c r="U307" s="207" t="s">
        <v>18</v>
      </c>
      <c r="V307" s="199">
        <v>43.734529131259649</v>
      </c>
      <c r="W307" s="199">
        <v>0</v>
      </c>
      <c r="X307" s="199">
        <v>0</v>
      </c>
      <c r="Y307" s="199">
        <v>20.755369757207973</v>
      </c>
      <c r="Z307" s="199">
        <v>8.1538952617602742</v>
      </c>
      <c r="AA307" s="199">
        <v>0</v>
      </c>
      <c r="AB307" s="199">
        <v>24.527096562480153</v>
      </c>
      <c r="AC307" s="200">
        <v>1.4825264112291408</v>
      </c>
      <c r="AD307" s="199">
        <v>1.4825264112291408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203"/>
        <v>98.653417123937189</v>
      </c>
      <c r="AJ307" s="133" t="str">
        <f t="shared" si="204"/>
        <v/>
      </c>
      <c r="BA307" s="133"/>
      <c r="BR307" s="133"/>
      <c r="CG307" s="133"/>
    </row>
    <row r="308" spans="1:85" ht="15">
      <c r="A308" s="151" t="s">
        <v>17</v>
      </c>
      <c r="B308" s="152">
        <v>2.5064064988761126E-2</v>
      </c>
      <c r="C308" s="152">
        <v>3.7596097483141688E-2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201"/>
        <v>6.2660162471902814E-2</v>
      </c>
      <c r="J308" s="141"/>
      <c r="K308" s="155" t="s">
        <v>17</v>
      </c>
      <c r="L308" s="156">
        <v>2.5064064988761126E-2</v>
      </c>
      <c r="M308" s="156">
        <v>3.7596097483141688E-2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02"/>
        <v>6.2660162471902814E-2</v>
      </c>
      <c r="U308" s="203" t="s">
        <v>57</v>
      </c>
      <c r="V308" s="204">
        <v>2.5064064988761126E-2</v>
      </c>
      <c r="W308" s="204">
        <v>0</v>
      </c>
      <c r="X308" s="204">
        <v>0</v>
      </c>
      <c r="Y308" s="204">
        <v>3.7596097483141688E-2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203"/>
        <v>6.2660162471902814E-2</v>
      </c>
      <c r="AJ308" s="133" t="str">
        <f t="shared" si="204"/>
        <v/>
      </c>
      <c r="BA308" s="133"/>
      <c r="BR308" s="133"/>
      <c r="CG308" s="133"/>
    </row>
    <row r="309" spans="1:85" ht="15">
      <c r="A309" s="162" t="s">
        <v>60</v>
      </c>
      <c r="B309" s="148">
        <v>0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201"/>
        <v>0</v>
      </c>
      <c r="J309" s="141"/>
      <c r="K309" s="163" t="s">
        <v>60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02"/>
        <v>0</v>
      </c>
      <c r="U309" s="208" t="s">
        <v>58</v>
      </c>
      <c r="V309" s="199">
        <v>0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203"/>
        <v>0</v>
      </c>
      <c r="AJ309" s="133" t="str">
        <f t="shared" si="204"/>
        <v/>
      </c>
      <c r="BA309" s="133"/>
      <c r="BR309" s="133"/>
      <c r="CG309" s="133"/>
    </row>
    <row r="310" spans="1:85">
      <c r="A310" s="164" t="s">
        <v>19</v>
      </c>
      <c r="B310" s="165">
        <v>0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201"/>
        <v>0</v>
      </c>
      <c r="J310" s="141"/>
      <c r="K310" s="168" t="s">
        <v>19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02"/>
        <v>0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203"/>
        <v>0</v>
      </c>
      <c r="AJ310" s="133" t="str">
        <f t="shared" si="204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201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02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203"/>
        <v>0</v>
      </c>
      <c r="AJ311" s="133" t="str">
        <f t="shared" si="204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201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02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203"/>
        <v>0</v>
      </c>
      <c r="AJ312" s="133" t="str">
        <f t="shared" si="204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201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02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203"/>
        <v>0</v>
      </c>
      <c r="AJ313" s="133" t="str">
        <f t="shared" si="204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360.16552406280982</v>
      </c>
      <c r="C314" s="187">
        <f t="shared" ref="C314:I314" si="205">SUM(C293:C309)</f>
        <v>1056.8671297729729</v>
      </c>
      <c r="D314" s="187">
        <f t="shared" si="205"/>
        <v>781.81005610368663</v>
      </c>
      <c r="E314" s="187">
        <f t="shared" si="205"/>
        <v>832.55310894542572</v>
      </c>
      <c r="F314" s="187">
        <f t="shared" si="205"/>
        <v>0</v>
      </c>
      <c r="G314" s="187">
        <f t="shared" si="205"/>
        <v>77.047712067327524</v>
      </c>
      <c r="H314" s="189">
        <f t="shared" si="205"/>
        <v>0</v>
      </c>
      <c r="I314" s="146">
        <f t="shared" si="205"/>
        <v>3108.4435309522228</v>
      </c>
      <c r="J314" s="141"/>
      <c r="K314" s="188" t="s">
        <v>22</v>
      </c>
      <c r="L314" s="187">
        <f>SUM(L293:L309)</f>
        <v>360.16552406280982</v>
      </c>
      <c r="M314" s="187">
        <f t="shared" ref="M314:S314" si="206">SUM(M293:M309)</f>
        <v>1056.8671297729729</v>
      </c>
      <c r="N314" s="187">
        <f t="shared" si="206"/>
        <v>781.81005610368663</v>
      </c>
      <c r="O314" s="187">
        <f t="shared" si="206"/>
        <v>832.55310894542572</v>
      </c>
      <c r="P314" s="187">
        <f t="shared" si="206"/>
        <v>429.52787671737309</v>
      </c>
      <c r="Q314" s="187">
        <f t="shared" si="206"/>
        <v>77.047712067327524</v>
      </c>
      <c r="R314" s="189">
        <f t="shared" si="206"/>
        <v>0</v>
      </c>
      <c r="S314" s="190">
        <f t="shared" si="206"/>
        <v>3537.9714076695964</v>
      </c>
      <c r="T314" s="133" t="str">
        <f>IF(ABS(S314-AI314)&gt;0.01,S314-AI314,"")</f>
        <v/>
      </c>
      <c r="U314" s="216" t="s">
        <v>59</v>
      </c>
      <c r="V314" s="217">
        <f>SUM(V293:V309)</f>
        <v>271.19393148772724</v>
      </c>
      <c r="W314" s="217">
        <f t="shared" ref="W314:AH314" si="207">SUM(W293:W309)</f>
        <v>54.115254260165713</v>
      </c>
      <c r="X314" s="217">
        <f t="shared" si="207"/>
        <v>77.047712067327524</v>
      </c>
      <c r="Y314" s="217">
        <f t="shared" si="207"/>
        <v>1056.8671297729729</v>
      </c>
      <c r="Z314" s="217">
        <f t="shared" si="207"/>
        <v>781.81005610368663</v>
      </c>
      <c r="AA314" s="217">
        <f t="shared" si="207"/>
        <v>609.58218588046861</v>
      </c>
      <c r="AB314" s="217">
        <f t="shared" si="207"/>
        <v>429.52787671737309</v>
      </c>
      <c r="AC314" s="217">
        <f t="shared" si="207"/>
        <v>257.82726137987385</v>
      </c>
      <c r="AD314" s="218">
        <f t="shared" si="207"/>
        <v>34.856338314916897</v>
      </c>
      <c r="AE314" s="218">
        <f t="shared" si="207"/>
        <v>205.91953827701909</v>
      </c>
      <c r="AF314" s="218">
        <f t="shared" si="207"/>
        <v>0</v>
      </c>
      <c r="AG314" s="218">
        <f t="shared" si="207"/>
        <v>0</v>
      </c>
      <c r="AH314" s="218">
        <f t="shared" si="207"/>
        <v>17.051384787937934</v>
      </c>
      <c r="AI314" s="219">
        <f>SUM(V314:AC314)</f>
        <v>3537.9714076695959</v>
      </c>
      <c r="AJ314" s="133" t="str">
        <f t="shared" si="204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0.11586683833129785</v>
      </c>
      <c r="C315" s="125">
        <f t="shared" ref="C315:H315" si="208">IF($I314=0,"-",C314/$I314)</f>
        <v>0.3399988191032759</v>
      </c>
      <c r="D315" s="125">
        <f t="shared" si="208"/>
        <v>0.25151174480695532</v>
      </c>
      <c r="E315" s="125">
        <f t="shared" si="208"/>
        <v>0.26783600881126063</v>
      </c>
      <c r="F315" s="125">
        <f t="shared" si="208"/>
        <v>0</v>
      </c>
      <c r="G315" s="125">
        <f t="shared" si="208"/>
        <v>2.4786588947210236E-2</v>
      </c>
      <c r="H315" s="126">
        <f t="shared" si="208"/>
        <v>0</v>
      </c>
      <c r="I315" s="127">
        <f>SUM(B315:H315)</f>
        <v>0.99999999999999989</v>
      </c>
      <c r="J315" s="133"/>
      <c r="K315" s="49" t="s">
        <v>108</v>
      </c>
      <c r="L315" s="102">
        <f t="shared" ref="L315:R315" si="209">IF($S314=0,"-",L314/$S314)</f>
        <v>0.10180000982541713</v>
      </c>
      <c r="M315" s="102">
        <f t="shared" si="209"/>
        <v>0.29872121845922828</v>
      </c>
      <c r="N315" s="102">
        <f t="shared" si="209"/>
        <v>0.22097692887197529</v>
      </c>
      <c r="O315" s="102">
        <f t="shared" si="209"/>
        <v>0.23531934349175954</v>
      </c>
      <c r="P315" s="102">
        <f t="shared" si="209"/>
        <v>0.12140512944402115</v>
      </c>
      <c r="Q315" s="102">
        <f t="shared" si="209"/>
        <v>2.1777369907598428E-2</v>
      </c>
      <c r="R315" s="103">
        <f t="shared" si="209"/>
        <v>0</v>
      </c>
      <c r="S315" s="104">
        <f>SUM(L315:R315)</f>
        <v>0.99999999999999978</v>
      </c>
      <c r="U315" s="77" t="s">
        <v>108</v>
      </c>
      <c r="V315" s="78">
        <f>+V314/$AI314</f>
        <v>7.665238076820928E-2</v>
      </c>
      <c r="W315" s="78">
        <f t="shared" ref="W315:AH315" si="210">+W314/$AI314</f>
        <v>1.5295560089280243E-2</v>
      </c>
      <c r="X315" s="78">
        <f t="shared" si="210"/>
        <v>2.1777369907598432E-2</v>
      </c>
      <c r="Y315" s="78">
        <f t="shared" si="210"/>
        <v>0.29872121845922833</v>
      </c>
      <c r="Z315" s="78">
        <f t="shared" si="210"/>
        <v>0.22097692887197531</v>
      </c>
      <c r="AA315" s="78">
        <f t="shared" si="210"/>
        <v>0.17229709221477019</v>
      </c>
      <c r="AB315" s="78">
        <f t="shared" si="210"/>
        <v>0.12140512944402117</v>
      </c>
      <c r="AC315" s="78">
        <f t="shared" si="210"/>
        <v>7.2874320244916982E-2</v>
      </c>
      <c r="AD315" s="78">
        <f t="shared" si="210"/>
        <v>9.8520689679276411E-3</v>
      </c>
      <c r="AE315" s="78">
        <f t="shared" si="210"/>
        <v>5.8202714083733911E-2</v>
      </c>
      <c r="AF315" s="78">
        <f t="shared" si="210"/>
        <v>0</v>
      </c>
      <c r="AG315" s="78">
        <f t="shared" si="210"/>
        <v>0</v>
      </c>
      <c r="AH315" s="78">
        <f t="shared" si="210"/>
        <v>4.8195371932554434E-3</v>
      </c>
      <c r="AI315" s="79">
        <f>SUM(V315:AC315)</f>
        <v>1</v>
      </c>
      <c r="AJ315" s="26" t="str">
        <f t="shared" si="204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1950.1333018547407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1950.1333018547407</v>
      </c>
      <c r="J319" s="141"/>
      <c r="K319" s="195" t="s">
        <v>7</v>
      </c>
      <c r="L319" s="144">
        <v>0</v>
      </c>
      <c r="M319" s="144">
        <v>1950.1333018547407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1950.1333018547407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1950.1333018547407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1950.1333018547407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211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12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213">SUM(V320:AC320)</f>
        <v>0</v>
      </c>
      <c r="AJ320" s="133" t="str">
        <f t="shared" ref="AJ320:AJ341" si="214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211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12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213"/>
        <v>0</v>
      </c>
      <c r="AJ321" s="133" t="str">
        <f t="shared" si="214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211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12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213"/>
        <v>0</v>
      </c>
      <c r="AJ322" s="133" t="str">
        <f t="shared" si="214"/>
        <v/>
      </c>
      <c r="BA322" s="133"/>
      <c r="BR322" s="133"/>
      <c r="CG322" s="133"/>
    </row>
    <row r="323" spans="1:85" ht="15">
      <c r="A323" s="159" t="s">
        <v>13</v>
      </c>
      <c r="B323" s="148">
        <v>18.231218879313225</v>
      </c>
      <c r="C323" s="148">
        <v>187.54242341641546</v>
      </c>
      <c r="D323" s="148">
        <v>0</v>
      </c>
      <c r="E323" s="148">
        <v>0</v>
      </c>
      <c r="F323" s="315"/>
      <c r="G323" s="148">
        <v>0</v>
      </c>
      <c r="H323" s="160">
        <v>0</v>
      </c>
      <c r="I323" s="146">
        <f t="shared" si="211"/>
        <v>205.77364229572868</v>
      </c>
      <c r="J323" s="141"/>
      <c r="K323" s="161" t="s">
        <v>13</v>
      </c>
      <c r="L323" s="148">
        <v>18.231218879313225</v>
      </c>
      <c r="M323" s="148">
        <v>187.54242341641546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12"/>
        <v>205.77364229572868</v>
      </c>
      <c r="U323" s="207" t="s">
        <v>13</v>
      </c>
      <c r="V323" s="199">
        <v>18.231218879313225</v>
      </c>
      <c r="W323" s="199">
        <v>0</v>
      </c>
      <c r="X323" s="199">
        <v>0</v>
      </c>
      <c r="Y323" s="199">
        <v>187.54242341641546</v>
      </c>
      <c r="Z323" s="199">
        <v>0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213"/>
        <v>205.77364229572868</v>
      </c>
      <c r="AJ323" s="133" t="str">
        <f t="shared" si="214"/>
        <v/>
      </c>
      <c r="BA323" s="133"/>
      <c r="BR323" s="133"/>
      <c r="CG323" s="133"/>
    </row>
    <row r="324" spans="1:85" ht="15">
      <c r="A324" s="151" t="s">
        <v>12</v>
      </c>
      <c r="B324" s="152">
        <v>2.238917572322793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211"/>
        <v>2.238917572322793</v>
      </c>
      <c r="J324" s="141"/>
      <c r="K324" s="155" t="s">
        <v>12</v>
      </c>
      <c r="L324" s="156">
        <v>2.238917572322793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12"/>
        <v>2.238917572322793</v>
      </c>
      <c r="U324" s="203" t="s">
        <v>53</v>
      </c>
      <c r="V324" s="204">
        <v>2.238917572322793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213"/>
        <v>2.238917572322793</v>
      </c>
      <c r="AJ324" s="133" t="str">
        <f t="shared" si="214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2.8184936402856793</v>
      </c>
      <c r="F325" s="315"/>
      <c r="G325" s="148">
        <v>0</v>
      </c>
      <c r="H325" s="160">
        <v>0</v>
      </c>
      <c r="I325" s="146">
        <f t="shared" si="211"/>
        <v>2.8184936402856793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2.8184936402856793</v>
      </c>
      <c r="P325" s="148">
        <v>44.009867131016158</v>
      </c>
      <c r="Q325" s="148">
        <v>0</v>
      </c>
      <c r="R325" s="149">
        <v>0</v>
      </c>
      <c r="S325" s="150">
        <f t="shared" si="212"/>
        <v>46.828360771301838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0</v>
      </c>
      <c r="AB325" s="199">
        <v>44.009867131016158</v>
      </c>
      <c r="AC325" s="200">
        <v>2.8184936402856793</v>
      </c>
      <c r="AD325" s="199">
        <v>0</v>
      </c>
      <c r="AE325" s="199">
        <v>0</v>
      </c>
      <c r="AF325" s="199">
        <v>0</v>
      </c>
      <c r="AG325" s="199">
        <v>0</v>
      </c>
      <c r="AH325" s="199">
        <v>2.8184936402856793</v>
      </c>
      <c r="AI325" s="202">
        <f t="shared" si="213"/>
        <v>46.828360771301838</v>
      </c>
      <c r="AJ325" s="133" t="str">
        <f t="shared" si="214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211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4.2172094388835646</v>
      </c>
      <c r="Q326" s="156">
        <v>0</v>
      </c>
      <c r="R326" s="157">
        <v>0</v>
      </c>
      <c r="S326" s="158">
        <f t="shared" si="212"/>
        <v>4.2172094388835646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4.2172094388835646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213"/>
        <v>4.2172094388835646</v>
      </c>
      <c r="AJ326" s="133" t="str">
        <f t="shared" si="214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211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12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213"/>
        <v>0</v>
      </c>
      <c r="AJ327" s="133" t="str">
        <f t="shared" si="214"/>
        <v/>
      </c>
      <c r="BA327" s="133"/>
      <c r="BR327" s="133"/>
      <c r="CG327" s="133"/>
    </row>
    <row r="328" spans="1:85" ht="15">
      <c r="A328" s="151" t="s">
        <v>14</v>
      </c>
      <c r="B328" s="152">
        <v>0</v>
      </c>
      <c r="C328" s="152">
        <v>0</v>
      </c>
      <c r="D328" s="152">
        <v>2.6632668028786042</v>
      </c>
      <c r="E328" s="152">
        <v>7.5213700897023061E-2</v>
      </c>
      <c r="F328" s="315"/>
      <c r="G328" s="152">
        <v>0</v>
      </c>
      <c r="H328" s="153">
        <v>0</v>
      </c>
      <c r="I328" s="154">
        <f t="shared" si="211"/>
        <v>2.7384805037756275</v>
      </c>
      <c r="J328" s="141"/>
      <c r="K328" s="155" t="s">
        <v>14</v>
      </c>
      <c r="L328" s="156">
        <v>0</v>
      </c>
      <c r="M328" s="156">
        <v>0</v>
      </c>
      <c r="N328" s="156">
        <v>2.6632668028786042</v>
      </c>
      <c r="O328" s="156">
        <v>7.5213700897023061E-2</v>
      </c>
      <c r="P328" s="156">
        <v>9.344890733732146E-3</v>
      </c>
      <c r="Q328" s="156">
        <v>0</v>
      </c>
      <c r="R328" s="157">
        <v>0</v>
      </c>
      <c r="S328" s="158">
        <f t="shared" si="212"/>
        <v>2.7478253945093596</v>
      </c>
      <c r="U328" s="203" t="s">
        <v>14</v>
      </c>
      <c r="V328" s="204">
        <v>0</v>
      </c>
      <c r="W328" s="204">
        <v>0</v>
      </c>
      <c r="X328" s="204">
        <v>0</v>
      </c>
      <c r="Y328" s="204">
        <v>0</v>
      </c>
      <c r="Z328" s="204">
        <v>2.6632668028786042</v>
      </c>
      <c r="AA328" s="204">
        <v>0</v>
      </c>
      <c r="AB328" s="204">
        <v>9.344890733732146E-3</v>
      </c>
      <c r="AC328" s="205">
        <v>7.5213700897023061E-2</v>
      </c>
      <c r="AD328" s="204">
        <v>0</v>
      </c>
      <c r="AE328" s="204">
        <v>0</v>
      </c>
      <c r="AF328" s="204">
        <v>0</v>
      </c>
      <c r="AG328" s="204">
        <v>0</v>
      </c>
      <c r="AH328" s="204">
        <v>7.5213700897023061E-2</v>
      </c>
      <c r="AI328" s="206">
        <f t="shared" si="213"/>
        <v>2.7478253945093591</v>
      </c>
      <c r="AJ328" s="133" t="str">
        <f t="shared" si="214"/>
        <v/>
      </c>
      <c r="BA328" s="133"/>
      <c r="BR328" s="133"/>
      <c r="CG328" s="133"/>
    </row>
    <row r="329" spans="1:85" ht="15">
      <c r="A329" s="159" t="s">
        <v>136</v>
      </c>
      <c r="B329" s="148">
        <v>192.49084067868293</v>
      </c>
      <c r="C329" s="148">
        <v>6782.7201862442771</v>
      </c>
      <c r="D329" s="148">
        <v>202.53346033359009</v>
      </c>
      <c r="E329" s="148">
        <v>0</v>
      </c>
      <c r="F329" s="315"/>
      <c r="G329" s="148">
        <v>0</v>
      </c>
      <c r="H329" s="160">
        <v>0</v>
      </c>
      <c r="I329" s="146">
        <f t="shared" si="211"/>
        <v>7177.7444872565502</v>
      </c>
      <c r="J329" s="141"/>
      <c r="K329" s="161" t="s">
        <v>136</v>
      </c>
      <c r="L329" s="148">
        <v>192.49084067868293</v>
      </c>
      <c r="M329" s="148">
        <v>6782.7201862442771</v>
      </c>
      <c r="N329" s="148">
        <v>202.53346033359009</v>
      </c>
      <c r="O329" s="148">
        <v>0</v>
      </c>
      <c r="P329" s="148">
        <v>3.2182578998384469E-2</v>
      </c>
      <c r="Q329" s="148">
        <v>0</v>
      </c>
      <c r="R329" s="149">
        <v>0</v>
      </c>
      <c r="S329" s="150">
        <f t="shared" si="212"/>
        <v>7177.776669835549</v>
      </c>
      <c r="U329" s="207" t="s">
        <v>136</v>
      </c>
      <c r="V329" s="199">
        <v>192.42723876957146</v>
      </c>
      <c r="W329" s="199">
        <v>0</v>
      </c>
      <c r="X329" s="199">
        <v>0</v>
      </c>
      <c r="Y329" s="199">
        <v>6782.7201862442771</v>
      </c>
      <c r="Z329" s="199">
        <v>123.4855751903537</v>
      </c>
      <c r="AA329" s="199">
        <v>0</v>
      </c>
      <c r="AB329" s="199">
        <v>3.2182578998384469E-2</v>
      </c>
      <c r="AC329" s="200">
        <v>79.111487052347854</v>
      </c>
      <c r="AD329" s="199">
        <v>6.3601909111462893E-2</v>
      </c>
      <c r="AE329" s="199">
        <v>0</v>
      </c>
      <c r="AF329" s="199">
        <v>0</v>
      </c>
      <c r="AG329" s="199">
        <v>79.047885143236385</v>
      </c>
      <c r="AH329" s="199">
        <v>0</v>
      </c>
      <c r="AI329" s="202">
        <f t="shared" si="213"/>
        <v>7177.776669835549</v>
      </c>
      <c r="AJ329" s="133" t="str">
        <f t="shared" si="214"/>
        <v/>
      </c>
      <c r="BA329" s="133"/>
      <c r="BR329" s="133"/>
      <c r="CG329" s="133"/>
    </row>
    <row r="330" spans="1:85" ht="15">
      <c r="A330" s="151" t="s">
        <v>21</v>
      </c>
      <c r="B330" s="152">
        <v>28.136132404530244</v>
      </c>
      <c r="C330" s="152">
        <v>56.671308226714388</v>
      </c>
      <c r="D330" s="152">
        <v>21.943883062238523</v>
      </c>
      <c r="E330" s="152">
        <v>3837.9401134164673</v>
      </c>
      <c r="F330" s="315"/>
      <c r="G330" s="152">
        <v>338.19027345057344</v>
      </c>
      <c r="H330" s="153">
        <v>0</v>
      </c>
      <c r="I330" s="154">
        <f t="shared" si="211"/>
        <v>4282.881710560524</v>
      </c>
      <c r="J330" s="141"/>
      <c r="K330" s="155" t="s">
        <v>21</v>
      </c>
      <c r="L330" s="156">
        <v>28.136132404530244</v>
      </c>
      <c r="M330" s="156">
        <v>56.671308226714388</v>
      </c>
      <c r="N330" s="156">
        <v>21.943883062238523</v>
      </c>
      <c r="O330" s="156">
        <v>3837.9401134164673</v>
      </c>
      <c r="P330" s="156">
        <v>0</v>
      </c>
      <c r="Q330" s="156">
        <v>338.19027345057344</v>
      </c>
      <c r="R330" s="157">
        <v>0</v>
      </c>
      <c r="S330" s="158">
        <f t="shared" si="212"/>
        <v>4282.881710560524</v>
      </c>
      <c r="U330" s="203" t="s">
        <v>21</v>
      </c>
      <c r="V330" s="204">
        <v>3.0286248825865085</v>
      </c>
      <c r="W330" s="204">
        <v>24.788796203213014</v>
      </c>
      <c r="X330" s="204">
        <v>338.19027345057344</v>
      </c>
      <c r="Y330" s="204">
        <v>56.671308226714388</v>
      </c>
      <c r="Z330" s="204">
        <v>16.996003359405538</v>
      </c>
      <c r="AA330" s="204">
        <v>3836.4171025293185</v>
      </c>
      <c r="AB330" s="204">
        <v>0</v>
      </c>
      <c r="AC330" s="205">
        <v>6.7896019087126769</v>
      </c>
      <c r="AD330" s="204">
        <v>0.31871131873071978</v>
      </c>
      <c r="AE330" s="204">
        <v>1.5230108871489729</v>
      </c>
      <c r="AF330" s="204">
        <v>0</v>
      </c>
      <c r="AG330" s="204">
        <v>4.9478797028329851</v>
      </c>
      <c r="AH330" s="204">
        <v>0</v>
      </c>
      <c r="AI330" s="206">
        <f t="shared" si="213"/>
        <v>4282.8817105605249</v>
      </c>
      <c r="AJ330" s="133" t="str">
        <f t="shared" si="214"/>
        <v/>
      </c>
      <c r="BA330" s="133"/>
      <c r="BR330" s="133"/>
      <c r="CG330" s="133"/>
    </row>
    <row r="331" spans="1:85" ht="15">
      <c r="A331" s="159" t="s">
        <v>20</v>
      </c>
      <c r="B331" s="148">
        <v>627.86020248959369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211"/>
        <v>627.86020248959369</v>
      </c>
      <c r="J331" s="141"/>
      <c r="K331" s="161" t="s">
        <v>20</v>
      </c>
      <c r="L331" s="148">
        <v>627.86020248959369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12"/>
        <v>627.86020248959369</v>
      </c>
      <c r="U331" s="207" t="s">
        <v>20</v>
      </c>
      <c r="V331" s="199">
        <v>626.08709508288439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1.7731074067092667</v>
      </c>
      <c r="AD331" s="199">
        <v>1.7731074067092667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213"/>
        <v>627.86020248959369</v>
      </c>
      <c r="AJ331" s="133" t="str">
        <f t="shared" si="214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211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12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213"/>
        <v>0</v>
      </c>
      <c r="AJ332" s="133" t="str">
        <f t="shared" si="214"/>
        <v/>
      </c>
      <c r="BA332" s="133"/>
      <c r="BR332" s="133"/>
      <c r="CG332" s="133"/>
    </row>
    <row r="333" spans="1:85" ht="15">
      <c r="A333" s="159" t="s">
        <v>18</v>
      </c>
      <c r="B333" s="148">
        <v>1671.1507208252008</v>
      </c>
      <c r="C333" s="148">
        <v>8022.4566711379794</v>
      </c>
      <c r="D333" s="148">
        <v>0</v>
      </c>
      <c r="E333" s="148">
        <v>557.05024027506693</v>
      </c>
      <c r="F333" s="315"/>
      <c r="G333" s="148">
        <v>0</v>
      </c>
      <c r="H333" s="160">
        <v>0</v>
      </c>
      <c r="I333" s="146">
        <f t="shared" si="211"/>
        <v>10250.657632238246</v>
      </c>
      <c r="J333" s="141"/>
      <c r="K333" s="161" t="s">
        <v>18</v>
      </c>
      <c r="L333" s="148">
        <v>1671.1507208252008</v>
      </c>
      <c r="M333" s="148">
        <v>8022.4566711379794</v>
      </c>
      <c r="N333" s="148">
        <v>0</v>
      </c>
      <c r="O333" s="148">
        <v>557.05024027506693</v>
      </c>
      <c r="P333" s="148">
        <v>2.7161624293266744</v>
      </c>
      <c r="Q333" s="148">
        <v>0</v>
      </c>
      <c r="R333" s="149">
        <v>0</v>
      </c>
      <c r="S333" s="150">
        <f t="shared" si="212"/>
        <v>10253.373794667572</v>
      </c>
      <c r="U333" s="207" t="s">
        <v>18</v>
      </c>
      <c r="V333" s="199">
        <v>1671.1507208252008</v>
      </c>
      <c r="W333" s="199">
        <v>0</v>
      </c>
      <c r="X333" s="199">
        <v>0</v>
      </c>
      <c r="Y333" s="199">
        <v>8022.4566711379794</v>
      </c>
      <c r="Z333" s="199">
        <v>0</v>
      </c>
      <c r="AA333" s="199">
        <v>0</v>
      </c>
      <c r="AB333" s="199">
        <v>2.7161624293266744</v>
      </c>
      <c r="AC333" s="200">
        <v>557.05024027506693</v>
      </c>
      <c r="AD333" s="199">
        <v>0</v>
      </c>
      <c r="AE333" s="199">
        <v>0</v>
      </c>
      <c r="AF333" s="199">
        <v>0</v>
      </c>
      <c r="AG333" s="199">
        <v>0</v>
      </c>
      <c r="AH333" s="199">
        <v>557.05024027506693</v>
      </c>
      <c r="AI333" s="202">
        <f t="shared" si="213"/>
        <v>10253.373794667572</v>
      </c>
      <c r="AJ333" s="133" t="str">
        <f t="shared" si="214"/>
        <v/>
      </c>
      <c r="BA333" s="133"/>
      <c r="BR333" s="133"/>
      <c r="CG333" s="133"/>
    </row>
    <row r="334" spans="1:85" ht="15">
      <c r="A334" s="151" t="s">
        <v>17</v>
      </c>
      <c r="B334" s="152">
        <v>0.20888143348028515</v>
      </c>
      <c r="C334" s="152">
        <v>11.245091920398831</v>
      </c>
      <c r="D334" s="152">
        <v>3.5010746461208844</v>
      </c>
      <c r="E334" s="152">
        <v>0</v>
      </c>
      <c r="F334" s="315"/>
      <c r="G334" s="152">
        <v>0</v>
      </c>
      <c r="H334" s="153">
        <v>0</v>
      </c>
      <c r="I334" s="154">
        <f t="shared" si="211"/>
        <v>14.955048</v>
      </c>
      <c r="J334" s="141"/>
      <c r="K334" s="155" t="s">
        <v>17</v>
      </c>
      <c r="L334" s="156">
        <v>0.20888143348028515</v>
      </c>
      <c r="M334" s="156">
        <v>11.245091920398831</v>
      </c>
      <c r="N334" s="156">
        <v>3.5010746461208844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12"/>
        <v>14.955048</v>
      </c>
      <c r="U334" s="203" t="s">
        <v>57</v>
      </c>
      <c r="V334" s="204">
        <v>0.20888143348028515</v>
      </c>
      <c r="W334" s="204">
        <v>0</v>
      </c>
      <c r="X334" s="204">
        <v>0</v>
      </c>
      <c r="Y334" s="204">
        <v>11.245091920398831</v>
      </c>
      <c r="Z334" s="204">
        <v>3.5010746461208844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213"/>
        <v>14.955048</v>
      </c>
      <c r="AJ334" s="133" t="str">
        <f t="shared" si="214"/>
        <v/>
      </c>
      <c r="BA334" s="133"/>
      <c r="BR334" s="133"/>
      <c r="CG334" s="133"/>
    </row>
    <row r="335" spans="1:85" ht="15">
      <c r="A335" s="162" t="s">
        <v>60</v>
      </c>
      <c r="B335" s="148">
        <v>0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211"/>
        <v>0</v>
      </c>
      <c r="J335" s="141"/>
      <c r="K335" s="163" t="s">
        <v>60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12"/>
        <v>0</v>
      </c>
      <c r="U335" s="208" t="s">
        <v>58</v>
      </c>
      <c r="V335" s="199">
        <v>0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213"/>
        <v>0</v>
      </c>
      <c r="AJ335" s="133" t="str">
        <f t="shared" si="214"/>
        <v/>
      </c>
      <c r="BA335" s="133"/>
      <c r="BR335" s="133"/>
      <c r="CG335" s="133"/>
    </row>
    <row r="336" spans="1:85">
      <c r="A336" s="164" t="s">
        <v>19</v>
      </c>
      <c r="B336" s="165">
        <v>0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211"/>
        <v>0</v>
      </c>
      <c r="J336" s="141"/>
      <c r="K336" s="168" t="s">
        <v>19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12"/>
        <v>0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213"/>
        <v>0</v>
      </c>
      <c r="AJ336" s="133" t="str">
        <f t="shared" si="214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211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12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213"/>
        <v>0</v>
      </c>
      <c r="AJ337" s="133" t="str">
        <f t="shared" si="214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211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12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213"/>
        <v>0</v>
      </c>
      <c r="AJ338" s="133" t="str">
        <f t="shared" si="214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211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12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213"/>
        <v>0</v>
      </c>
      <c r="AJ339" s="133" t="str">
        <f t="shared" si="214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2540.3169142831239</v>
      </c>
      <c r="C340" s="187">
        <f t="shared" ref="C340:I340" si="215">SUM(C319:C335)</f>
        <v>17010.768982800524</v>
      </c>
      <c r="D340" s="187">
        <f t="shared" si="215"/>
        <v>230.64168484482809</v>
      </c>
      <c r="E340" s="187">
        <f t="shared" si="215"/>
        <v>4397.884061032717</v>
      </c>
      <c r="F340" s="187">
        <f t="shared" si="215"/>
        <v>0</v>
      </c>
      <c r="G340" s="187">
        <f t="shared" si="215"/>
        <v>338.19027345057344</v>
      </c>
      <c r="H340" s="189">
        <f t="shared" si="215"/>
        <v>0</v>
      </c>
      <c r="I340" s="146">
        <f t="shared" si="215"/>
        <v>24517.801916411769</v>
      </c>
      <c r="J340" s="141"/>
      <c r="K340" s="188" t="s">
        <v>22</v>
      </c>
      <c r="L340" s="187">
        <f>SUM(L319:L335)</f>
        <v>2540.3169142831239</v>
      </c>
      <c r="M340" s="187">
        <f t="shared" ref="M340:S340" si="216">SUM(M319:M335)</f>
        <v>17010.768982800524</v>
      </c>
      <c r="N340" s="187">
        <f t="shared" si="216"/>
        <v>230.64168484482809</v>
      </c>
      <c r="O340" s="187">
        <f t="shared" si="216"/>
        <v>4397.884061032717</v>
      </c>
      <c r="P340" s="187">
        <f t="shared" si="216"/>
        <v>50.984766468958512</v>
      </c>
      <c r="Q340" s="187">
        <f t="shared" si="216"/>
        <v>338.19027345057344</v>
      </c>
      <c r="R340" s="189">
        <f t="shared" si="216"/>
        <v>0</v>
      </c>
      <c r="S340" s="190">
        <f t="shared" si="216"/>
        <v>24568.786682880727</v>
      </c>
      <c r="T340" s="133" t="str">
        <f>IF(ABS(S340-AI340)&gt;0.01,S340-AI340,"")</f>
        <v/>
      </c>
      <c r="U340" s="216" t="s">
        <v>59</v>
      </c>
      <c r="V340" s="217">
        <f>SUM(V319:V335)</f>
        <v>2513.3726974453593</v>
      </c>
      <c r="W340" s="217">
        <f t="shared" ref="W340:AH340" si="217">SUM(W319:W335)</f>
        <v>24.788796203213014</v>
      </c>
      <c r="X340" s="217">
        <f t="shared" si="217"/>
        <v>338.19027345057344</v>
      </c>
      <c r="Y340" s="217">
        <f t="shared" si="217"/>
        <v>17010.768982800524</v>
      </c>
      <c r="Z340" s="217">
        <f t="shared" si="217"/>
        <v>146.64591999875873</v>
      </c>
      <c r="AA340" s="217">
        <f t="shared" si="217"/>
        <v>3836.4171025293185</v>
      </c>
      <c r="AB340" s="217">
        <f t="shared" si="217"/>
        <v>50.984766468958512</v>
      </c>
      <c r="AC340" s="217">
        <f t="shared" si="217"/>
        <v>647.61814398401941</v>
      </c>
      <c r="AD340" s="218">
        <f t="shared" si="217"/>
        <v>2.1554206345514495</v>
      </c>
      <c r="AE340" s="218">
        <f t="shared" si="217"/>
        <v>1.5230108871489729</v>
      </c>
      <c r="AF340" s="218">
        <f t="shared" si="217"/>
        <v>0</v>
      </c>
      <c r="AG340" s="218">
        <f t="shared" si="217"/>
        <v>83.995764846069363</v>
      </c>
      <c r="AH340" s="218">
        <f t="shared" si="217"/>
        <v>559.9439476162496</v>
      </c>
      <c r="AI340" s="219">
        <f>SUM(V340:AC340)</f>
        <v>24568.786682880724</v>
      </c>
      <c r="AJ340" s="133" t="str">
        <f t="shared" si="214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0.10361111990968008</v>
      </c>
      <c r="C341" s="125">
        <f t="shared" ref="C341:H341" si="218">IF($I340=0,"-",C340/$I340)</f>
        <v>0.69381297070573955</v>
      </c>
      <c r="D341" s="125">
        <f t="shared" si="218"/>
        <v>9.4071110302282341E-3</v>
      </c>
      <c r="E341" s="125">
        <f t="shared" si="218"/>
        <v>0.17937513632039151</v>
      </c>
      <c r="F341" s="125">
        <f t="shared" si="218"/>
        <v>0</v>
      </c>
      <c r="G341" s="125">
        <f t="shared" si="218"/>
        <v>1.3793662033960518E-2</v>
      </c>
      <c r="H341" s="126">
        <f t="shared" si="218"/>
        <v>0</v>
      </c>
      <c r="I341" s="127">
        <f>SUM(B341:H341)</f>
        <v>0.99999999999999989</v>
      </c>
      <c r="J341" s="133"/>
      <c r="K341" s="49" t="s">
        <v>108</v>
      </c>
      <c r="L341" s="102">
        <f t="shared" ref="L341:R341" si="219">IF($S340=0,"-",L340/$S340)</f>
        <v>0.10339610771472041</v>
      </c>
      <c r="M341" s="102">
        <f t="shared" si="219"/>
        <v>0.69237318075025045</v>
      </c>
      <c r="N341" s="102">
        <f t="shared" si="219"/>
        <v>9.3875895387840538E-3</v>
      </c>
      <c r="O341" s="102">
        <f t="shared" si="219"/>
        <v>0.17900289980933884</v>
      </c>
      <c r="P341" s="102">
        <f t="shared" si="219"/>
        <v>2.0751845472484877E-3</v>
      </c>
      <c r="Q341" s="102">
        <f t="shared" si="219"/>
        <v>1.3765037639657675E-2</v>
      </c>
      <c r="R341" s="103">
        <f t="shared" si="219"/>
        <v>0</v>
      </c>
      <c r="S341" s="104">
        <f>SUM(L341:R341)</f>
        <v>0.99999999999999989</v>
      </c>
      <c r="U341" s="77" t="s">
        <v>108</v>
      </c>
      <c r="V341" s="78">
        <f>+V340/$AI340</f>
        <v>0.10229942283623844</v>
      </c>
      <c r="W341" s="78">
        <f t="shared" ref="W341:AH341" si="220">+W340/$AI340</f>
        <v>1.0089548386402651E-3</v>
      </c>
      <c r="X341" s="78">
        <f t="shared" si="220"/>
        <v>1.3765037639657677E-2</v>
      </c>
      <c r="Y341" s="78">
        <f t="shared" si="220"/>
        <v>0.69237318075025056</v>
      </c>
      <c r="Z341" s="78">
        <f t="shared" si="220"/>
        <v>5.9687896635506254E-3</v>
      </c>
      <c r="AA341" s="78">
        <f t="shared" si="220"/>
        <v>0.15615004322547577</v>
      </c>
      <c r="AB341" s="78">
        <f t="shared" si="220"/>
        <v>2.0751845472484877E-3</v>
      </c>
      <c r="AC341" s="78">
        <f t="shared" si="220"/>
        <v>2.6359386498938226E-2</v>
      </c>
      <c r="AD341" s="78">
        <f t="shared" si="220"/>
        <v>8.7730039841703872E-5</v>
      </c>
      <c r="AE341" s="78">
        <f t="shared" si="220"/>
        <v>6.1989666270747957E-5</v>
      </c>
      <c r="AF341" s="78">
        <f t="shared" si="220"/>
        <v>0</v>
      </c>
      <c r="AG341" s="78">
        <f t="shared" si="220"/>
        <v>3.4187998752334297E-3</v>
      </c>
      <c r="AH341" s="78">
        <f t="shared" si="220"/>
        <v>2.2790866917592342E-2</v>
      </c>
      <c r="AI341" s="79">
        <f>SUM(V341:AC341)</f>
        <v>1.0000000000000002</v>
      </c>
      <c r="AJ341" s="26" t="str">
        <f t="shared" si="214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221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22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223">SUM(V346:AC346)</f>
        <v>0</v>
      </c>
      <c r="AJ346" s="133" t="str">
        <f t="shared" ref="AJ346:AJ367" si="224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221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22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223"/>
        <v>0</v>
      </c>
      <c r="AJ347" s="133" t="str">
        <f t="shared" si="224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221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22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223"/>
        <v>0</v>
      </c>
      <c r="AJ348" s="133" t="str">
        <f t="shared" si="224"/>
        <v/>
      </c>
      <c r="BA348" s="133"/>
      <c r="BR348" s="133"/>
      <c r="CG348" s="133"/>
    </row>
    <row r="349" spans="1:85" ht="15">
      <c r="A349" s="159" t="s">
        <v>13</v>
      </c>
      <c r="B349" s="148">
        <v>16.189001850965159</v>
      </c>
      <c r="C349" s="148">
        <v>24.839739440505362</v>
      </c>
      <c r="D349" s="148">
        <v>0</v>
      </c>
      <c r="E349" s="148">
        <v>0</v>
      </c>
      <c r="F349" s="315"/>
      <c r="G349" s="148">
        <v>0</v>
      </c>
      <c r="H349" s="160">
        <v>0</v>
      </c>
      <c r="I349" s="146">
        <f t="shared" si="221"/>
        <v>41.028741291470524</v>
      </c>
      <c r="J349" s="141"/>
      <c r="K349" s="161" t="s">
        <v>13</v>
      </c>
      <c r="L349" s="148">
        <v>16.189001850965159</v>
      </c>
      <c r="M349" s="148">
        <v>24.839739440505362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22"/>
        <v>41.028741291470524</v>
      </c>
      <c r="U349" s="207" t="s">
        <v>13</v>
      </c>
      <c r="V349" s="199">
        <v>16.189001850965159</v>
      </c>
      <c r="W349" s="199">
        <v>0</v>
      </c>
      <c r="X349" s="199">
        <v>0</v>
      </c>
      <c r="Y349" s="199">
        <v>24.839739440505362</v>
      </c>
      <c r="Z349" s="199">
        <v>0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223"/>
        <v>41.028741291470524</v>
      </c>
      <c r="AJ349" s="133" t="str">
        <f t="shared" si="224"/>
        <v/>
      </c>
      <c r="BA349" s="133"/>
      <c r="BR349" s="133"/>
      <c r="CG349" s="133"/>
    </row>
    <row r="350" spans="1:85" ht="15">
      <c r="A350" s="151" t="s">
        <v>12</v>
      </c>
      <c r="B350" s="152">
        <v>7.5720649882509949</v>
      </c>
      <c r="C350" s="152">
        <v>0</v>
      </c>
      <c r="D350" s="152">
        <v>36.333244059872328</v>
      </c>
      <c r="E350" s="152">
        <v>3.089869553405693</v>
      </c>
      <c r="F350" s="315"/>
      <c r="G350" s="152">
        <v>0</v>
      </c>
      <c r="H350" s="153">
        <v>0</v>
      </c>
      <c r="I350" s="154">
        <f t="shared" si="221"/>
        <v>46.995178601529012</v>
      </c>
      <c r="J350" s="141"/>
      <c r="K350" s="155" t="s">
        <v>12</v>
      </c>
      <c r="L350" s="156">
        <v>7.5720649882509949</v>
      </c>
      <c r="M350" s="156">
        <v>0</v>
      </c>
      <c r="N350" s="156">
        <v>36.333244059872328</v>
      </c>
      <c r="O350" s="156">
        <v>3.089869553405693</v>
      </c>
      <c r="P350" s="156">
        <v>0</v>
      </c>
      <c r="Q350" s="156">
        <v>0</v>
      </c>
      <c r="R350" s="157">
        <v>0</v>
      </c>
      <c r="S350" s="158">
        <f t="shared" si="222"/>
        <v>46.995178601529012</v>
      </c>
      <c r="U350" s="203" t="s">
        <v>53</v>
      </c>
      <c r="V350" s="204">
        <v>7.4004208045478164</v>
      </c>
      <c r="W350" s="204">
        <v>0</v>
      </c>
      <c r="X350" s="204">
        <v>0</v>
      </c>
      <c r="Y350" s="204">
        <v>0</v>
      </c>
      <c r="Z350" s="204">
        <v>0</v>
      </c>
      <c r="AA350" s="204">
        <v>2.8437673774909493</v>
      </c>
      <c r="AB350" s="204">
        <v>0</v>
      </c>
      <c r="AC350" s="205">
        <v>36.75099041949025</v>
      </c>
      <c r="AD350" s="204">
        <v>0.1716441837031786</v>
      </c>
      <c r="AE350" s="204">
        <v>0</v>
      </c>
      <c r="AF350" s="204">
        <v>0</v>
      </c>
      <c r="AG350" s="204">
        <v>36.333244059872328</v>
      </c>
      <c r="AH350" s="204">
        <v>0.24610217591474381</v>
      </c>
      <c r="AI350" s="206">
        <f t="shared" si="223"/>
        <v>46.99517860152902</v>
      </c>
      <c r="AJ350" s="133" t="str">
        <f t="shared" si="224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7.334333330802532</v>
      </c>
      <c r="F351" s="315"/>
      <c r="G351" s="148">
        <v>0</v>
      </c>
      <c r="H351" s="160">
        <v>0</v>
      </c>
      <c r="I351" s="146">
        <f t="shared" si="221"/>
        <v>7.334333330802532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7.334333330802532</v>
      </c>
      <c r="P351" s="148">
        <v>426.23458475208332</v>
      </c>
      <c r="Q351" s="148">
        <v>0</v>
      </c>
      <c r="R351" s="149">
        <v>0</v>
      </c>
      <c r="S351" s="150">
        <f t="shared" si="222"/>
        <v>433.56891808288583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426.23458475208332</v>
      </c>
      <c r="AC351" s="200">
        <v>7.334333330802532</v>
      </c>
      <c r="AD351" s="199">
        <v>0</v>
      </c>
      <c r="AE351" s="199">
        <v>0</v>
      </c>
      <c r="AF351" s="199">
        <v>0</v>
      </c>
      <c r="AG351" s="199">
        <v>0</v>
      </c>
      <c r="AH351" s="199">
        <v>7.334333330802532</v>
      </c>
      <c r="AI351" s="202">
        <f t="shared" si="223"/>
        <v>433.56891808288583</v>
      </c>
      <c r="AJ351" s="133" t="str">
        <f t="shared" si="224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221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4.2107495379842037</v>
      </c>
      <c r="Q352" s="156">
        <v>0</v>
      </c>
      <c r="R352" s="157">
        <v>0</v>
      </c>
      <c r="S352" s="158">
        <f t="shared" si="222"/>
        <v>4.2107495379842037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4.2107495379842037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223"/>
        <v>4.2107495379842037</v>
      </c>
      <c r="AJ352" s="133" t="str">
        <f t="shared" si="224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221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22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223"/>
        <v>0</v>
      </c>
      <c r="AJ353" s="133" t="str">
        <f t="shared" si="224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3.4104447765678565E-2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221"/>
        <v>3.4104447765678565E-2</v>
      </c>
      <c r="J354" s="141"/>
      <c r="K354" s="155" t="s">
        <v>14</v>
      </c>
      <c r="L354" s="156">
        <v>0</v>
      </c>
      <c r="M354" s="156">
        <v>3.4104447765678565E-2</v>
      </c>
      <c r="N354" s="156">
        <v>0</v>
      </c>
      <c r="O354" s="156">
        <v>0</v>
      </c>
      <c r="P354" s="156">
        <v>1.3993261623673783</v>
      </c>
      <c r="Q354" s="156">
        <v>0</v>
      </c>
      <c r="R354" s="157">
        <v>0</v>
      </c>
      <c r="S354" s="158">
        <f t="shared" si="222"/>
        <v>1.4334306101330569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3.4104447765678565E-2</v>
      </c>
      <c r="Z354" s="204">
        <v>0</v>
      </c>
      <c r="AA354" s="204">
        <v>0</v>
      </c>
      <c r="AB354" s="204">
        <v>1.3993261623673783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223"/>
        <v>1.4334306101330569</v>
      </c>
      <c r="AJ354" s="133" t="str">
        <f t="shared" si="224"/>
        <v/>
      </c>
      <c r="BA354" s="133"/>
      <c r="BR354" s="133"/>
      <c r="CG354" s="133"/>
    </row>
    <row r="355" spans="1:85" ht="15">
      <c r="A355" s="159" t="s">
        <v>136</v>
      </c>
      <c r="B355" s="148">
        <v>5.8894982822612016</v>
      </c>
      <c r="C355" s="148">
        <v>0</v>
      </c>
      <c r="D355" s="148">
        <v>115.09874783618845</v>
      </c>
      <c r="E355" s="148">
        <v>0</v>
      </c>
      <c r="F355" s="315"/>
      <c r="G355" s="148">
        <v>0</v>
      </c>
      <c r="H355" s="160">
        <v>0</v>
      </c>
      <c r="I355" s="146">
        <f t="shared" si="221"/>
        <v>120.98824611844965</v>
      </c>
      <c r="J355" s="141"/>
      <c r="K355" s="161" t="s">
        <v>136</v>
      </c>
      <c r="L355" s="148">
        <v>5.8894982822612016</v>
      </c>
      <c r="M355" s="148">
        <v>0</v>
      </c>
      <c r="N355" s="148">
        <v>115.09874783618845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22"/>
        <v>120.98824611844965</v>
      </c>
      <c r="U355" s="207" t="s">
        <v>136</v>
      </c>
      <c r="V355" s="199">
        <v>5.8894982822612016</v>
      </c>
      <c r="W355" s="199">
        <v>0</v>
      </c>
      <c r="X355" s="199">
        <v>0</v>
      </c>
      <c r="Y355" s="199">
        <v>0</v>
      </c>
      <c r="Z355" s="199">
        <v>115.09874783618845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223"/>
        <v>120.98824611844965</v>
      </c>
      <c r="AJ355" s="133" t="str">
        <f t="shared" si="224"/>
        <v/>
      </c>
      <c r="BA355" s="133"/>
      <c r="BR355" s="133"/>
      <c r="CG355" s="133"/>
    </row>
    <row r="356" spans="1:85" ht="15">
      <c r="A356" s="151" t="s">
        <v>21</v>
      </c>
      <c r="B356" s="152">
        <v>16.094719341449768</v>
      </c>
      <c r="C356" s="152">
        <v>7.9874729081788454</v>
      </c>
      <c r="D356" s="152">
        <v>5.5253157842874003</v>
      </c>
      <c r="E356" s="152">
        <v>709.10342764636584</v>
      </c>
      <c r="F356" s="315"/>
      <c r="G356" s="152">
        <v>24.573504697877567</v>
      </c>
      <c r="H356" s="153">
        <v>0</v>
      </c>
      <c r="I356" s="154">
        <f t="shared" si="221"/>
        <v>763.28444037815939</v>
      </c>
      <c r="J356" s="141"/>
      <c r="K356" s="155" t="s">
        <v>21</v>
      </c>
      <c r="L356" s="156">
        <v>16.094719341449768</v>
      </c>
      <c r="M356" s="156">
        <v>7.9874729081788454</v>
      </c>
      <c r="N356" s="156">
        <v>5.5253157842874003</v>
      </c>
      <c r="O356" s="156">
        <v>709.10342764636584</v>
      </c>
      <c r="P356" s="156">
        <v>2.6384886586424852</v>
      </c>
      <c r="Q356" s="156">
        <v>24.573504697877567</v>
      </c>
      <c r="R356" s="157">
        <v>0</v>
      </c>
      <c r="S356" s="158">
        <f t="shared" si="222"/>
        <v>765.92292903680186</v>
      </c>
      <c r="U356" s="203" t="s">
        <v>21</v>
      </c>
      <c r="V356" s="204">
        <v>3.8890929023241818</v>
      </c>
      <c r="W356" s="204">
        <v>12.178454921936284</v>
      </c>
      <c r="X356" s="204">
        <v>24.573504697877567</v>
      </c>
      <c r="Y356" s="204">
        <v>7.9874729081788454</v>
      </c>
      <c r="Z356" s="204">
        <v>2.8002904508294417</v>
      </c>
      <c r="AA356" s="204">
        <v>707.53889525710406</v>
      </c>
      <c r="AB356" s="204">
        <v>2.6384886586424852</v>
      </c>
      <c r="AC356" s="205">
        <v>4.3167292399089847</v>
      </c>
      <c r="AD356" s="204">
        <v>2.717151718930181E-2</v>
      </c>
      <c r="AE356" s="204">
        <v>8.7135475933546973E-3</v>
      </c>
      <c r="AF356" s="204">
        <v>0</v>
      </c>
      <c r="AG356" s="204">
        <v>2.7250253334579582</v>
      </c>
      <c r="AH356" s="204">
        <v>1.5558188416683705</v>
      </c>
      <c r="AI356" s="206">
        <f t="shared" si="223"/>
        <v>765.92292903680186</v>
      </c>
      <c r="AJ356" s="133" t="str">
        <f t="shared" si="224"/>
        <v/>
      </c>
      <c r="BA356" s="133"/>
      <c r="BR356" s="133"/>
      <c r="CG356" s="133"/>
    </row>
    <row r="357" spans="1:85" ht="15">
      <c r="A357" s="159" t="s">
        <v>20</v>
      </c>
      <c r="B357" s="148">
        <v>17.146044926066196</v>
      </c>
      <c r="C357" s="148">
        <v>0</v>
      </c>
      <c r="D357" s="148">
        <v>257.59877391379638</v>
      </c>
      <c r="E357" s="148">
        <v>0</v>
      </c>
      <c r="F357" s="315"/>
      <c r="G357" s="148">
        <v>0</v>
      </c>
      <c r="H357" s="160">
        <v>0</v>
      </c>
      <c r="I357" s="146">
        <f t="shared" si="221"/>
        <v>274.74481883986255</v>
      </c>
      <c r="J357" s="141"/>
      <c r="K357" s="161" t="s">
        <v>20</v>
      </c>
      <c r="L357" s="148">
        <v>17.146044926066196</v>
      </c>
      <c r="M357" s="148">
        <v>0</v>
      </c>
      <c r="N357" s="148">
        <v>257.59877391379638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22"/>
        <v>274.74481883986255</v>
      </c>
      <c r="U357" s="207" t="s">
        <v>20</v>
      </c>
      <c r="V357" s="199">
        <v>17.146044926066196</v>
      </c>
      <c r="W357" s="199">
        <v>0</v>
      </c>
      <c r="X357" s="199">
        <v>0</v>
      </c>
      <c r="Y357" s="199">
        <v>0</v>
      </c>
      <c r="Z357" s="199">
        <v>7.1728451478591886</v>
      </c>
      <c r="AA357" s="199">
        <v>0</v>
      </c>
      <c r="AB357" s="199">
        <v>0</v>
      </c>
      <c r="AC357" s="200">
        <v>250.42592876593719</v>
      </c>
      <c r="AD357" s="199">
        <v>0</v>
      </c>
      <c r="AE357" s="199">
        <v>0</v>
      </c>
      <c r="AF357" s="199">
        <v>0</v>
      </c>
      <c r="AG357" s="199">
        <v>250.42592876593719</v>
      </c>
      <c r="AH357" s="199">
        <v>0</v>
      </c>
      <c r="AI357" s="202">
        <f t="shared" si="223"/>
        <v>274.74481883986255</v>
      </c>
      <c r="AJ357" s="133" t="str">
        <f t="shared" si="224"/>
        <v/>
      </c>
      <c r="BA357" s="133"/>
      <c r="BR357" s="133"/>
      <c r="CG357" s="133"/>
    </row>
    <row r="358" spans="1:85" ht="15">
      <c r="A358" s="151" t="s">
        <v>56</v>
      </c>
      <c r="B358" s="152">
        <v>6.0334710589991474</v>
      </c>
      <c r="C358" s="152">
        <v>10.23202050727175</v>
      </c>
      <c r="D358" s="152">
        <v>18.660219770100454</v>
      </c>
      <c r="E358" s="152">
        <v>0</v>
      </c>
      <c r="F358" s="315"/>
      <c r="G358" s="152">
        <v>0</v>
      </c>
      <c r="H358" s="153">
        <v>0</v>
      </c>
      <c r="I358" s="154">
        <f t="shared" si="221"/>
        <v>34.92571133637135</v>
      </c>
      <c r="J358" s="141"/>
      <c r="K358" s="155" t="s">
        <v>56</v>
      </c>
      <c r="L358" s="156">
        <v>6.0334710589991474</v>
      </c>
      <c r="M358" s="156">
        <v>10.23202050727175</v>
      </c>
      <c r="N358" s="156">
        <v>18.660219770100454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22"/>
        <v>34.92571133637135</v>
      </c>
      <c r="U358" s="203" t="s">
        <v>56</v>
      </c>
      <c r="V358" s="204">
        <v>6.0334710589991474</v>
      </c>
      <c r="W358" s="204">
        <v>0</v>
      </c>
      <c r="X358" s="204">
        <v>0</v>
      </c>
      <c r="Y358" s="204">
        <v>10.23202050727175</v>
      </c>
      <c r="Z358" s="204">
        <v>18.660219770100454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223"/>
        <v>34.92571133637135</v>
      </c>
      <c r="AJ358" s="133" t="str">
        <f t="shared" si="224"/>
        <v/>
      </c>
      <c r="BA358" s="133"/>
      <c r="BR358" s="133"/>
      <c r="CG358" s="133"/>
    </row>
    <row r="359" spans="1:85" ht="15">
      <c r="A359" s="159" t="s">
        <v>18</v>
      </c>
      <c r="B359" s="148">
        <v>125.31213477377321</v>
      </c>
      <c r="C359" s="148">
        <v>619.60115825070216</v>
      </c>
      <c r="D359" s="148">
        <v>353.29318407972244</v>
      </c>
      <c r="E359" s="148">
        <v>9.2179434452662683</v>
      </c>
      <c r="F359" s="315"/>
      <c r="G359" s="148">
        <v>0</v>
      </c>
      <c r="H359" s="160">
        <v>0</v>
      </c>
      <c r="I359" s="146">
        <f t="shared" si="221"/>
        <v>1107.424420549464</v>
      </c>
      <c r="J359" s="141"/>
      <c r="K359" s="161" t="s">
        <v>18</v>
      </c>
      <c r="L359" s="148">
        <v>125.31213477377321</v>
      </c>
      <c r="M359" s="148">
        <v>619.60115825070216</v>
      </c>
      <c r="N359" s="148">
        <v>353.29318407972244</v>
      </c>
      <c r="O359" s="148">
        <v>9.2179434452662683</v>
      </c>
      <c r="P359" s="148">
        <v>26.390688113539976</v>
      </c>
      <c r="Q359" s="148">
        <v>0</v>
      </c>
      <c r="R359" s="149">
        <v>0</v>
      </c>
      <c r="S359" s="150">
        <f t="shared" si="222"/>
        <v>1133.8151086630039</v>
      </c>
      <c r="U359" s="207" t="s">
        <v>18</v>
      </c>
      <c r="V359" s="199">
        <v>125.31213477377321</v>
      </c>
      <c r="W359" s="199">
        <v>0</v>
      </c>
      <c r="X359" s="199">
        <v>0</v>
      </c>
      <c r="Y359" s="199">
        <v>619.60115825070216</v>
      </c>
      <c r="Z359" s="199">
        <v>255.89869043457364</v>
      </c>
      <c r="AA359" s="199">
        <v>0</v>
      </c>
      <c r="AB359" s="199">
        <v>26.390688113539976</v>
      </c>
      <c r="AC359" s="200">
        <v>106.61243709041507</v>
      </c>
      <c r="AD359" s="199">
        <v>0</v>
      </c>
      <c r="AE359" s="199">
        <v>0</v>
      </c>
      <c r="AF359" s="199">
        <v>0</v>
      </c>
      <c r="AG359" s="199">
        <v>97.394493645148799</v>
      </c>
      <c r="AH359" s="199">
        <v>9.2179434452662683</v>
      </c>
      <c r="AI359" s="202">
        <f t="shared" si="223"/>
        <v>1133.8151086630041</v>
      </c>
      <c r="AJ359" s="133" t="str">
        <f t="shared" si="224"/>
        <v/>
      </c>
      <c r="BA359" s="133"/>
      <c r="BR359" s="133"/>
      <c r="CG359" s="133"/>
    </row>
    <row r="360" spans="1:85" ht="15">
      <c r="A360" s="151" t="s">
        <v>17</v>
      </c>
      <c r="B360" s="152">
        <v>0</v>
      </c>
      <c r="C360" s="152">
        <v>0</v>
      </c>
      <c r="D360" s="152">
        <v>0</v>
      </c>
      <c r="E360" s="152">
        <v>0</v>
      </c>
      <c r="F360" s="315"/>
      <c r="G360" s="152">
        <v>0</v>
      </c>
      <c r="H360" s="153">
        <v>0</v>
      </c>
      <c r="I360" s="154">
        <f t="shared" si="221"/>
        <v>0</v>
      </c>
      <c r="J360" s="141"/>
      <c r="K360" s="155" t="s">
        <v>17</v>
      </c>
      <c r="L360" s="156">
        <v>0</v>
      </c>
      <c r="M360" s="156">
        <v>0</v>
      </c>
      <c r="N360" s="156">
        <v>0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22"/>
        <v>0</v>
      </c>
      <c r="U360" s="203" t="s">
        <v>57</v>
      </c>
      <c r="V360" s="204">
        <v>0</v>
      </c>
      <c r="W360" s="204">
        <v>0</v>
      </c>
      <c r="X360" s="204">
        <v>0</v>
      </c>
      <c r="Y360" s="204">
        <v>0</v>
      </c>
      <c r="Z360" s="204">
        <v>0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223"/>
        <v>0</v>
      </c>
      <c r="AJ360" s="133" t="str">
        <f t="shared" si="224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221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22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223"/>
        <v>0</v>
      </c>
      <c r="AJ361" s="133" t="str">
        <f t="shared" si="224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221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22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223"/>
        <v>0</v>
      </c>
      <c r="AJ362" s="133" t="str">
        <f t="shared" si="224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221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22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223"/>
        <v>0</v>
      </c>
      <c r="AJ363" s="133" t="str">
        <f t="shared" si="224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221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22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223"/>
        <v>0</v>
      </c>
      <c r="AJ364" s="133" t="str">
        <f t="shared" si="224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221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22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223"/>
        <v>0</v>
      </c>
      <c r="AJ365" s="133" t="str">
        <f t="shared" si="224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194.23693522176569</v>
      </c>
      <c r="C366" s="187">
        <f t="shared" ref="C366:I366" si="225">SUM(C345:C361)</f>
        <v>662.69449555442384</v>
      </c>
      <c r="D366" s="187">
        <f t="shared" si="225"/>
        <v>786.50948544396738</v>
      </c>
      <c r="E366" s="187">
        <f t="shared" si="225"/>
        <v>728.74557397584033</v>
      </c>
      <c r="F366" s="187">
        <f t="shared" si="225"/>
        <v>0</v>
      </c>
      <c r="G366" s="187">
        <f t="shared" si="225"/>
        <v>24.573504697877567</v>
      </c>
      <c r="H366" s="189">
        <f t="shared" si="225"/>
        <v>0</v>
      </c>
      <c r="I366" s="146">
        <f t="shared" si="225"/>
        <v>2396.7599948938746</v>
      </c>
      <c r="J366" s="141"/>
      <c r="K366" s="188" t="s">
        <v>22</v>
      </c>
      <c r="L366" s="187">
        <f>SUM(L345:L361)</f>
        <v>194.23693522176569</v>
      </c>
      <c r="M366" s="187">
        <f t="shared" ref="M366:S366" si="226">SUM(M345:M361)</f>
        <v>662.69449555442384</v>
      </c>
      <c r="N366" s="187">
        <f t="shared" si="226"/>
        <v>786.50948544396738</v>
      </c>
      <c r="O366" s="187">
        <f t="shared" si="226"/>
        <v>728.74557397584033</v>
      </c>
      <c r="P366" s="187">
        <f t="shared" si="226"/>
        <v>460.87383722461738</v>
      </c>
      <c r="Q366" s="187">
        <f t="shared" si="226"/>
        <v>24.573504697877567</v>
      </c>
      <c r="R366" s="189">
        <f t="shared" si="226"/>
        <v>0</v>
      </c>
      <c r="S366" s="190">
        <f t="shared" si="226"/>
        <v>2857.6338321184917</v>
      </c>
      <c r="T366" s="133" t="str">
        <f>IF(ABS(S366-AI366)&gt;0.01,S366-AI366,"")</f>
        <v/>
      </c>
      <c r="U366" s="216" t="s">
        <v>59</v>
      </c>
      <c r="V366" s="217">
        <f>SUM(V345:V361)</f>
        <v>181.85966459893692</v>
      </c>
      <c r="W366" s="217">
        <f t="shared" ref="W366:AH366" si="227">SUM(W345:W361)</f>
        <v>12.178454921936284</v>
      </c>
      <c r="X366" s="217">
        <f t="shared" si="227"/>
        <v>24.573504697877567</v>
      </c>
      <c r="Y366" s="217">
        <f t="shared" si="227"/>
        <v>662.69449555442384</v>
      </c>
      <c r="Z366" s="217">
        <f t="shared" si="227"/>
        <v>399.63079363955114</v>
      </c>
      <c r="AA366" s="217">
        <f t="shared" si="227"/>
        <v>710.38266263459502</v>
      </c>
      <c r="AB366" s="217">
        <f t="shared" si="227"/>
        <v>460.87383722461738</v>
      </c>
      <c r="AC366" s="217">
        <f t="shared" si="227"/>
        <v>405.44041884655405</v>
      </c>
      <c r="AD366" s="218">
        <f t="shared" si="227"/>
        <v>0.19881570089248041</v>
      </c>
      <c r="AE366" s="218">
        <f t="shared" si="227"/>
        <v>8.7135475933546973E-3</v>
      </c>
      <c r="AF366" s="218">
        <f t="shared" si="227"/>
        <v>0</v>
      </c>
      <c r="AG366" s="218">
        <f t="shared" si="227"/>
        <v>386.87869180441623</v>
      </c>
      <c r="AH366" s="218">
        <f t="shared" si="227"/>
        <v>18.354197793651913</v>
      </c>
      <c r="AI366" s="219">
        <f>SUM(V366:AC366)</f>
        <v>2857.6338321184926</v>
      </c>
      <c r="AJ366" s="133" t="str">
        <f t="shared" si="224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8.1041462489182717E-2</v>
      </c>
      <c r="C367" s="125">
        <f t="shared" ref="C367:H367" si="228">IF($I366=0,"-",C366/$I366)</f>
        <v>0.27649597663773051</v>
      </c>
      <c r="D367" s="125">
        <f t="shared" si="228"/>
        <v>0.32815529594935222</v>
      </c>
      <c r="E367" s="125">
        <f t="shared" si="228"/>
        <v>0.304054463328986</v>
      </c>
      <c r="F367" s="125">
        <f t="shared" si="228"/>
        <v>0</v>
      </c>
      <c r="G367" s="125">
        <f t="shared" si="228"/>
        <v>1.0252801594748602E-2</v>
      </c>
      <c r="H367" s="126">
        <f t="shared" si="228"/>
        <v>0</v>
      </c>
      <c r="I367" s="127">
        <f>SUM(B367:H367)</f>
        <v>1</v>
      </c>
      <c r="J367" s="133"/>
      <c r="K367" s="49" t="s">
        <v>108</v>
      </c>
      <c r="L367" s="102">
        <f t="shared" ref="L367:R367" si="229">IF($S366=0,"-",L366/$S366)</f>
        <v>6.7971247064138082E-2</v>
      </c>
      <c r="M367" s="102">
        <f t="shared" si="229"/>
        <v>0.23190322290632273</v>
      </c>
      <c r="N367" s="102">
        <f t="shared" si="229"/>
        <v>0.27523102386455606</v>
      </c>
      <c r="O367" s="102">
        <f t="shared" si="229"/>
        <v>0.25501712843159779</v>
      </c>
      <c r="P367" s="102">
        <f t="shared" si="229"/>
        <v>0.16127812879474171</v>
      </c>
      <c r="Q367" s="102">
        <f t="shared" si="229"/>
        <v>8.5992489386438036E-3</v>
      </c>
      <c r="R367" s="103">
        <f t="shared" si="229"/>
        <v>0</v>
      </c>
      <c r="S367" s="104">
        <f>SUM(L367:R367)</f>
        <v>1.0000000000000002</v>
      </c>
      <c r="U367" s="77" t="s">
        <v>108</v>
      </c>
      <c r="V367" s="78">
        <f>+V366/$AI366</f>
        <v>6.3639946642189693E-2</v>
      </c>
      <c r="W367" s="78">
        <f t="shared" ref="W367:AH367" si="230">+W366/$AI366</f>
        <v>4.261726882239439E-3</v>
      </c>
      <c r="X367" s="78">
        <f t="shared" si="230"/>
        <v>8.5992489386438019E-3</v>
      </c>
      <c r="Y367" s="78">
        <f t="shared" si="230"/>
        <v>0.23190322290632268</v>
      </c>
      <c r="Z367" s="78">
        <f t="shared" si="230"/>
        <v>0.13984674633533675</v>
      </c>
      <c r="AA367" s="78">
        <f t="shared" si="230"/>
        <v>0.24859121369932705</v>
      </c>
      <c r="AB367" s="78">
        <f t="shared" si="230"/>
        <v>0.16127812879474165</v>
      </c>
      <c r="AC367" s="78">
        <f t="shared" si="230"/>
        <v>0.14187976580119882</v>
      </c>
      <c r="AD367" s="78">
        <f t="shared" si="230"/>
        <v>6.9573539708930928E-5</v>
      </c>
      <c r="AE367" s="78">
        <f t="shared" si="230"/>
        <v>3.049217676323125E-6</v>
      </c>
      <c r="AF367" s="78">
        <f t="shared" si="230"/>
        <v>0</v>
      </c>
      <c r="AG367" s="78">
        <f t="shared" si="230"/>
        <v>0.13538427752921922</v>
      </c>
      <c r="AH367" s="78">
        <f t="shared" si="230"/>
        <v>6.4228655145943314E-3</v>
      </c>
      <c r="AI367" s="79">
        <f>SUM(V367:AC367)</f>
        <v>1</v>
      </c>
      <c r="AJ367" s="26" t="str">
        <f t="shared" si="224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231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32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233">SUM(V372:AC372)</f>
        <v>0</v>
      </c>
      <c r="AJ372" s="133" t="str">
        <f t="shared" ref="AJ372:AJ393" si="234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231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32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233"/>
        <v>0</v>
      </c>
      <c r="AJ373" s="133" t="str">
        <f t="shared" si="234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231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32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233"/>
        <v>0</v>
      </c>
      <c r="AJ374" s="133" t="str">
        <f t="shared" si="234"/>
        <v/>
      </c>
      <c r="BA374" s="133"/>
      <c r="BR374" s="133"/>
      <c r="CG374" s="133"/>
    </row>
    <row r="375" spans="1:85" ht="15">
      <c r="A375" s="159" t="s">
        <v>13</v>
      </c>
      <c r="B375" s="148">
        <v>208.34087615574464</v>
      </c>
      <c r="C375" s="148">
        <v>0</v>
      </c>
      <c r="D375" s="148">
        <v>0</v>
      </c>
      <c r="E375" s="148">
        <v>0</v>
      </c>
      <c r="F375" s="315"/>
      <c r="G375" s="148">
        <v>0</v>
      </c>
      <c r="H375" s="160">
        <v>0</v>
      </c>
      <c r="I375" s="146">
        <f t="shared" si="231"/>
        <v>208.34087615574464</v>
      </c>
      <c r="J375" s="141"/>
      <c r="K375" s="161" t="s">
        <v>13</v>
      </c>
      <c r="L375" s="148">
        <v>208.34087615574464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32"/>
        <v>208.34087615574464</v>
      </c>
      <c r="U375" s="207" t="s">
        <v>13</v>
      </c>
      <c r="V375" s="199">
        <v>208.34087615574464</v>
      </c>
      <c r="W375" s="199">
        <v>0</v>
      </c>
      <c r="X375" s="199">
        <v>0</v>
      </c>
      <c r="Y375" s="199">
        <v>0</v>
      </c>
      <c r="Z375" s="199">
        <v>0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233"/>
        <v>208.34087615574464</v>
      </c>
      <c r="AJ375" s="133" t="str">
        <f t="shared" si="234"/>
        <v/>
      </c>
      <c r="BA375" s="133"/>
      <c r="BR375" s="133"/>
      <c r="CG375" s="133"/>
    </row>
    <row r="376" spans="1:85" ht="15">
      <c r="A376" s="151" t="s">
        <v>12</v>
      </c>
      <c r="B376" s="152">
        <v>108.33258453105752</v>
      </c>
      <c r="C376" s="152">
        <v>0</v>
      </c>
      <c r="D376" s="152">
        <v>5.4989818153467409</v>
      </c>
      <c r="E376" s="152">
        <v>3.2518510139347132</v>
      </c>
      <c r="F376" s="315"/>
      <c r="G376" s="152">
        <v>0</v>
      </c>
      <c r="H376" s="153">
        <v>0</v>
      </c>
      <c r="I376" s="154">
        <f t="shared" si="231"/>
        <v>117.08341736033897</v>
      </c>
      <c r="J376" s="141"/>
      <c r="K376" s="155" t="s">
        <v>12</v>
      </c>
      <c r="L376" s="156">
        <v>108.33258453105752</v>
      </c>
      <c r="M376" s="156">
        <v>0</v>
      </c>
      <c r="N376" s="156">
        <v>5.4989818153467409</v>
      </c>
      <c r="O376" s="156">
        <v>3.2518510139347132</v>
      </c>
      <c r="P376" s="156">
        <v>0</v>
      </c>
      <c r="Q376" s="156">
        <v>0</v>
      </c>
      <c r="R376" s="157">
        <v>0</v>
      </c>
      <c r="S376" s="158">
        <f t="shared" si="232"/>
        <v>117.08341736033897</v>
      </c>
      <c r="U376" s="203" t="s">
        <v>53</v>
      </c>
      <c r="V376" s="204">
        <v>108.01805706190203</v>
      </c>
      <c r="W376" s="204">
        <v>0</v>
      </c>
      <c r="X376" s="204">
        <v>0</v>
      </c>
      <c r="Y376" s="204">
        <v>0</v>
      </c>
      <c r="Z376" s="204">
        <v>5.4989818153467409</v>
      </c>
      <c r="AA376" s="204">
        <v>3.2518510139347132</v>
      </c>
      <c r="AB376" s="204">
        <v>0</v>
      </c>
      <c r="AC376" s="205">
        <v>0.31452746915549407</v>
      </c>
      <c r="AD376" s="204">
        <v>0.31452746915549407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233"/>
        <v>117.08341736033897</v>
      </c>
      <c r="AJ376" s="133" t="str">
        <f t="shared" si="234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1643.4073937895046</v>
      </c>
      <c r="F377" s="315"/>
      <c r="G377" s="148">
        <v>0</v>
      </c>
      <c r="H377" s="160">
        <v>0</v>
      </c>
      <c r="I377" s="146">
        <f t="shared" si="231"/>
        <v>1643.4073937895046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1643.4073937895046</v>
      </c>
      <c r="P377" s="148">
        <v>1037.4671864607553</v>
      </c>
      <c r="Q377" s="148">
        <v>0</v>
      </c>
      <c r="R377" s="149">
        <v>0</v>
      </c>
      <c r="S377" s="150">
        <f t="shared" si="232"/>
        <v>2680.8745802502599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821.70369689475228</v>
      </c>
      <c r="AB377" s="199">
        <v>1037.4671864607553</v>
      </c>
      <c r="AC377" s="200">
        <v>821.70369689475228</v>
      </c>
      <c r="AD377" s="199">
        <v>0</v>
      </c>
      <c r="AE377" s="199">
        <v>0</v>
      </c>
      <c r="AF377" s="199">
        <v>0</v>
      </c>
      <c r="AG377" s="199">
        <v>0</v>
      </c>
      <c r="AH377" s="199">
        <v>821.70369689475228</v>
      </c>
      <c r="AI377" s="202">
        <f t="shared" si="233"/>
        <v>2680.8745802502599</v>
      </c>
      <c r="AJ377" s="133" t="str">
        <f t="shared" si="234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31.425256169987886</v>
      </c>
      <c r="F378" s="315"/>
      <c r="G378" s="152">
        <v>0</v>
      </c>
      <c r="H378" s="153">
        <v>0</v>
      </c>
      <c r="I378" s="154">
        <f t="shared" si="231"/>
        <v>31.425256169987886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31.425256169987886</v>
      </c>
      <c r="P378" s="156">
        <v>95.576049598204548</v>
      </c>
      <c r="Q378" s="156">
        <v>0</v>
      </c>
      <c r="R378" s="157">
        <v>0</v>
      </c>
      <c r="S378" s="158">
        <f t="shared" si="232"/>
        <v>127.00130576819244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25.140204935990308</v>
      </c>
      <c r="AB378" s="204">
        <v>95.576049598204548</v>
      </c>
      <c r="AC378" s="205">
        <v>6.285051233997577</v>
      </c>
      <c r="AD378" s="204">
        <v>0</v>
      </c>
      <c r="AE378" s="204">
        <v>0</v>
      </c>
      <c r="AF378" s="204">
        <v>0</v>
      </c>
      <c r="AG378" s="204">
        <v>0</v>
      </c>
      <c r="AH378" s="204">
        <v>6.285051233997577</v>
      </c>
      <c r="AI378" s="206">
        <f t="shared" si="233"/>
        <v>127.00130576819244</v>
      </c>
      <c r="AJ378" s="133" t="str">
        <f t="shared" si="234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5.7052932102941581E-3</v>
      </c>
      <c r="F379" s="315"/>
      <c r="G379" s="148">
        <v>0</v>
      </c>
      <c r="H379" s="160">
        <v>0</v>
      </c>
      <c r="I379" s="146">
        <f t="shared" si="231"/>
        <v>5.7052932102941581E-3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5.7052932102941581E-3</v>
      </c>
      <c r="P379" s="148">
        <v>0</v>
      </c>
      <c r="Q379" s="148">
        <v>0</v>
      </c>
      <c r="R379" s="149">
        <v>0</v>
      </c>
      <c r="S379" s="150">
        <f t="shared" si="232"/>
        <v>5.7052932102941581E-3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5.7052932102941581E-3</v>
      </c>
      <c r="AD379" s="199">
        <v>0</v>
      </c>
      <c r="AE379" s="199">
        <v>0</v>
      </c>
      <c r="AF379" s="199">
        <v>0</v>
      </c>
      <c r="AG379" s="199">
        <v>0</v>
      </c>
      <c r="AH379" s="199">
        <v>5.7052932102941581E-3</v>
      </c>
      <c r="AI379" s="202">
        <f t="shared" si="233"/>
        <v>5.7052932102941581E-3</v>
      </c>
      <c r="AJ379" s="133" t="str">
        <f t="shared" si="234"/>
        <v/>
      </c>
      <c r="BA379" s="133"/>
      <c r="BR379" s="133"/>
      <c r="CG379" s="133"/>
    </row>
    <row r="380" spans="1:85" ht="15">
      <c r="A380" s="151" t="s">
        <v>14</v>
      </c>
      <c r="B380" s="152">
        <v>2.0452906179089161</v>
      </c>
      <c r="C380" s="152">
        <v>0</v>
      </c>
      <c r="D380" s="152">
        <v>56.00482695967883</v>
      </c>
      <c r="E380" s="152">
        <v>12.69123508422677</v>
      </c>
      <c r="F380" s="315"/>
      <c r="G380" s="152">
        <v>0</v>
      </c>
      <c r="H380" s="153">
        <v>0</v>
      </c>
      <c r="I380" s="154">
        <f t="shared" si="231"/>
        <v>70.741352661814517</v>
      </c>
      <c r="J380" s="141"/>
      <c r="K380" s="155" t="s">
        <v>14</v>
      </c>
      <c r="L380" s="156">
        <v>2.0452906179089161</v>
      </c>
      <c r="M380" s="156">
        <v>0</v>
      </c>
      <c r="N380" s="156">
        <v>56.00482695967883</v>
      </c>
      <c r="O380" s="156">
        <v>12.69123508422677</v>
      </c>
      <c r="P380" s="156">
        <v>3.0498086025698403</v>
      </c>
      <c r="Q380" s="156">
        <v>0</v>
      </c>
      <c r="R380" s="157">
        <v>0</v>
      </c>
      <c r="S380" s="158">
        <f t="shared" si="232"/>
        <v>73.791161264384357</v>
      </c>
      <c r="U380" s="203" t="s">
        <v>14</v>
      </c>
      <c r="V380" s="204">
        <v>2.0452906179089161</v>
      </c>
      <c r="W380" s="204">
        <v>0</v>
      </c>
      <c r="X380" s="204">
        <v>0</v>
      </c>
      <c r="Y380" s="204">
        <v>0</v>
      </c>
      <c r="Z380" s="204">
        <v>55.995505716645781</v>
      </c>
      <c r="AA380" s="204">
        <v>0</v>
      </c>
      <c r="AB380" s="204">
        <v>3.0498086025698403</v>
      </c>
      <c r="AC380" s="205">
        <v>12.70055632725982</v>
      </c>
      <c r="AD380" s="204">
        <v>0</v>
      </c>
      <c r="AE380" s="204">
        <v>0</v>
      </c>
      <c r="AF380" s="204">
        <v>0</v>
      </c>
      <c r="AG380" s="204">
        <v>9.3212430330524565E-3</v>
      </c>
      <c r="AH380" s="204">
        <v>12.69123508422677</v>
      </c>
      <c r="AI380" s="206">
        <f t="shared" si="233"/>
        <v>73.791161264384357</v>
      </c>
      <c r="AJ380" s="133" t="str">
        <f t="shared" si="234"/>
        <v/>
      </c>
      <c r="BA380" s="133"/>
      <c r="BR380" s="133"/>
      <c r="CG380" s="133"/>
    </row>
    <row r="381" spans="1:85" ht="15">
      <c r="A381" s="159" t="s">
        <v>136</v>
      </c>
      <c r="B381" s="148">
        <v>143.85328005319403</v>
      </c>
      <c r="C381" s="148">
        <v>4.0155301406921051</v>
      </c>
      <c r="D381" s="148">
        <v>116.96940411491187</v>
      </c>
      <c r="E381" s="148">
        <v>0.16372928741515977</v>
      </c>
      <c r="F381" s="315"/>
      <c r="G381" s="148">
        <v>0</v>
      </c>
      <c r="H381" s="160">
        <v>0</v>
      </c>
      <c r="I381" s="146">
        <f t="shared" si="231"/>
        <v>265.00194359621315</v>
      </c>
      <c r="J381" s="141"/>
      <c r="K381" s="161" t="s">
        <v>136</v>
      </c>
      <c r="L381" s="148">
        <v>143.85328005319403</v>
      </c>
      <c r="M381" s="148">
        <v>4.0155301406921051</v>
      </c>
      <c r="N381" s="148">
        <v>116.96940411491187</v>
      </c>
      <c r="O381" s="148">
        <v>0.16372928741515977</v>
      </c>
      <c r="P381" s="148">
        <v>0.28117492265402882</v>
      </c>
      <c r="Q381" s="148">
        <v>0</v>
      </c>
      <c r="R381" s="149">
        <v>0</v>
      </c>
      <c r="S381" s="150">
        <f t="shared" si="232"/>
        <v>265.28311851886718</v>
      </c>
      <c r="U381" s="207" t="s">
        <v>136</v>
      </c>
      <c r="V381" s="199">
        <v>142.94110471582133</v>
      </c>
      <c r="W381" s="199">
        <v>0</v>
      </c>
      <c r="X381" s="199">
        <v>0</v>
      </c>
      <c r="Y381" s="199">
        <v>4.0155301406921051</v>
      </c>
      <c r="Z381" s="199">
        <v>116.96940411491187</v>
      </c>
      <c r="AA381" s="199">
        <v>0.16372928741515977</v>
      </c>
      <c r="AB381" s="199">
        <v>0.28117492265402882</v>
      </c>
      <c r="AC381" s="200">
        <v>0.91217533737270162</v>
      </c>
      <c r="AD381" s="199">
        <v>0.91217533737270162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233"/>
        <v>265.28311851886718</v>
      </c>
      <c r="AJ381" s="133" t="str">
        <f t="shared" si="234"/>
        <v/>
      </c>
      <c r="BA381" s="133"/>
      <c r="BR381" s="133"/>
      <c r="CG381" s="133"/>
    </row>
    <row r="382" spans="1:85" ht="15">
      <c r="A382" s="151" t="s">
        <v>21</v>
      </c>
      <c r="B382" s="152">
        <v>33.260204328919443</v>
      </c>
      <c r="C382" s="152">
        <v>2.7082690524055173</v>
      </c>
      <c r="D382" s="152">
        <v>19.833502361257651</v>
      </c>
      <c r="E382" s="152">
        <v>138.14423874401828</v>
      </c>
      <c r="F382" s="315"/>
      <c r="G382" s="152">
        <v>94.789505751999073</v>
      </c>
      <c r="H382" s="153">
        <v>0</v>
      </c>
      <c r="I382" s="154">
        <f t="shared" si="231"/>
        <v>288.73572023859998</v>
      </c>
      <c r="J382" s="141"/>
      <c r="K382" s="155" t="s">
        <v>21</v>
      </c>
      <c r="L382" s="156">
        <v>33.260204328919443</v>
      </c>
      <c r="M382" s="156">
        <v>2.7082690524055173</v>
      </c>
      <c r="N382" s="156">
        <v>19.833502361257651</v>
      </c>
      <c r="O382" s="156">
        <v>138.14423874401828</v>
      </c>
      <c r="P382" s="156">
        <v>0</v>
      </c>
      <c r="Q382" s="156">
        <v>94.789505751999073</v>
      </c>
      <c r="R382" s="157">
        <v>0</v>
      </c>
      <c r="S382" s="158">
        <f t="shared" si="232"/>
        <v>288.73572023859998</v>
      </c>
      <c r="U382" s="203" t="s">
        <v>21</v>
      </c>
      <c r="V382" s="204">
        <v>22.442753674241072</v>
      </c>
      <c r="W382" s="204">
        <v>8.772337637201101</v>
      </c>
      <c r="X382" s="204">
        <v>94.789505751999073</v>
      </c>
      <c r="Y382" s="204">
        <v>2.7082690524055173</v>
      </c>
      <c r="Z382" s="204">
        <v>19.833502361257651</v>
      </c>
      <c r="AA382" s="204">
        <v>110.2725799249373</v>
      </c>
      <c r="AB382" s="204">
        <v>0</v>
      </c>
      <c r="AC382" s="205">
        <v>29.91677183655824</v>
      </c>
      <c r="AD382" s="204">
        <v>2.0451130174772714</v>
      </c>
      <c r="AE382" s="204">
        <v>1.5647025473016659E-2</v>
      </c>
      <c r="AF382" s="204">
        <v>0</v>
      </c>
      <c r="AG382" s="204">
        <v>0</v>
      </c>
      <c r="AH382" s="204">
        <v>27.856011793607955</v>
      </c>
      <c r="AI382" s="206">
        <f t="shared" si="233"/>
        <v>288.73572023859992</v>
      </c>
      <c r="AJ382" s="133" t="str">
        <f t="shared" si="234"/>
        <v/>
      </c>
      <c r="BA382" s="133"/>
      <c r="BR382" s="133"/>
      <c r="CG382" s="133"/>
    </row>
    <row r="383" spans="1:85" ht="15">
      <c r="A383" s="159" t="s">
        <v>20</v>
      </c>
      <c r="B383" s="148">
        <v>56.889869842632038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231"/>
        <v>56.889869842632038</v>
      </c>
      <c r="J383" s="141"/>
      <c r="K383" s="161" t="s">
        <v>20</v>
      </c>
      <c r="L383" s="148">
        <v>56.889869842632038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32"/>
        <v>56.889869842632038</v>
      </c>
      <c r="U383" s="207" t="s">
        <v>20</v>
      </c>
      <c r="V383" s="199">
        <v>56.889869842632038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233"/>
        <v>56.889869842632038</v>
      </c>
      <c r="AJ383" s="133" t="str">
        <f t="shared" si="234"/>
        <v/>
      </c>
      <c r="BA383" s="133"/>
      <c r="BR383" s="133"/>
      <c r="CG383" s="133"/>
    </row>
    <row r="384" spans="1:85" ht="15">
      <c r="A384" s="151" t="s">
        <v>56</v>
      </c>
      <c r="B384" s="152">
        <v>11.012879043148573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231"/>
        <v>11.012879043148573</v>
      </c>
      <c r="J384" s="141"/>
      <c r="K384" s="155" t="s">
        <v>56</v>
      </c>
      <c r="L384" s="156">
        <v>11.012879043148573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32"/>
        <v>11.012879043148573</v>
      </c>
      <c r="U384" s="203" t="s">
        <v>56</v>
      </c>
      <c r="V384" s="204">
        <v>11.012879043148573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233"/>
        <v>11.012879043148573</v>
      </c>
      <c r="AJ384" s="133" t="str">
        <f t="shared" si="234"/>
        <v/>
      </c>
      <c r="BA384" s="133"/>
      <c r="BR384" s="133"/>
      <c r="CG384" s="133"/>
    </row>
    <row r="385" spans="1:85" ht="15">
      <c r="A385" s="159" t="s">
        <v>18</v>
      </c>
      <c r="B385" s="148">
        <v>254.32210042312548</v>
      </c>
      <c r="C385" s="148">
        <v>0</v>
      </c>
      <c r="D385" s="148">
        <v>26.937430967016358</v>
      </c>
      <c r="E385" s="148">
        <v>0</v>
      </c>
      <c r="F385" s="315"/>
      <c r="G385" s="148">
        <v>0</v>
      </c>
      <c r="H385" s="160">
        <v>0</v>
      </c>
      <c r="I385" s="146">
        <f t="shared" si="231"/>
        <v>281.25953139014183</v>
      </c>
      <c r="J385" s="141"/>
      <c r="K385" s="161" t="s">
        <v>18</v>
      </c>
      <c r="L385" s="148">
        <v>254.32210042312548</v>
      </c>
      <c r="M385" s="148">
        <v>0</v>
      </c>
      <c r="N385" s="148">
        <v>26.937430967016358</v>
      </c>
      <c r="O385" s="148">
        <v>0</v>
      </c>
      <c r="P385" s="148">
        <v>164.39781845917847</v>
      </c>
      <c r="Q385" s="148">
        <v>0</v>
      </c>
      <c r="R385" s="149">
        <v>0</v>
      </c>
      <c r="S385" s="150">
        <f t="shared" si="232"/>
        <v>445.65734984932033</v>
      </c>
      <c r="U385" s="207" t="s">
        <v>18</v>
      </c>
      <c r="V385" s="199">
        <v>252.48323086775585</v>
      </c>
      <c r="W385" s="199">
        <v>0</v>
      </c>
      <c r="X385" s="199">
        <v>0</v>
      </c>
      <c r="Y385" s="199">
        <v>0</v>
      </c>
      <c r="Z385" s="199">
        <v>3.1419098864565846</v>
      </c>
      <c r="AA385" s="199">
        <v>0</v>
      </c>
      <c r="AB385" s="199">
        <v>164.39781845917847</v>
      </c>
      <c r="AC385" s="200">
        <v>25.634390635929396</v>
      </c>
      <c r="AD385" s="199">
        <v>1.8388695553696244</v>
      </c>
      <c r="AE385" s="199">
        <v>0</v>
      </c>
      <c r="AF385" s="199">
        <v>0</v>
      </c>
      <c r="AG385" s="199">
        <v>23.795521080559773</v>
      </c>
      <c r="AH385" s="199">
        <v>0</v>
      </c>
      <c r="AI385" s="202">
        <f t="shared" si="233"/>
        <v>445.65734984932027</v>
      </c>
      <c r="AJ385" s="133" t="str">
        <f t="shared" si="234"/>
        <v/>
      </c>
      <c r="BA385" s="133"/>
      <c r="BR385" s="133"/>
      <c r="CG385" s="133"/>
    </row>
    <row r="386" spans="1:85" ht="15">
      <c r="A386" s="151" t="s">
        <v>17</v>
      </c>
      <c r="B386" s="152">
        <v>0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231"/>
        <v>0</v>
      </c>
      <c r="J386" s="141"/>
      <c r="K386" s="155" t="s">
        <v>17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32"/>
        <v>0</v>
      </c>
      <c r="U386" s="203" t="s">
        <v>57</v>
      </c>
      <c r="V386" s="204">
        <v>0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233"/>
        <v>0</v>
      </c>
      <c r="AJ386" s="133" t="str">
        <f t="shared" si="234"/>
        <v/>
      </c>
      <c r="BA386" s="133"/>
      <c r="BR386" s="133"/>
      <c r="CG386" s="133"/>
    </row>
    <row r="387" spans="1:85" ht="15">
      <c r="A387" s="162" t="s">
        <v>60</v>
      </c>
      <c r="B387" s="148">
        <v>0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231"/>
        <v>0</v>
      </c>
      <c r="J387" s="141"/>
      <c r="K387" s="163" t="s">
        <v>60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32"/>
        <v>0</v>
      </c>
      <c r="U387" s="208" t="s">
        <v>58</v>
      </c>
      <c r="V387" s="199">
        <v>0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233"/>
        <v>0</v>
      </c>
      <c r="AJ387" s="133" t="str">
        <f t="shared" si="234"/>
        <v/>
      </c>
      <c r="BA387" s="133"/>
      <c r="BR387" s="133"/>
      <c r="CG387" s="133"/>
    </row>
    <row r="388" spans="1:85">
      <c r="A388" s="164" t="s">
        <v>19</v>
      </c>
      <c r="B388" s="165">
        <v>0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231"/>
        <v>0</v>
      </c>
      <c r="J388" s="141"/>
      <c r="K388" s="168" t="s">
        <v>19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32"/>
        <v>0</v>
      </c>
      <c r="U388" s="209" t="s">
        <v>62</v>
      </c>
      <c r="V388" s="210">
        <v>0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233"/>
        <v>0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231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32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233"/>
        <v>0</v>
      </c>
      <c r="AJ389" s="133" t="str">
        <f t="shared" si="234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231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32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233"/>
        <v>0</v>
      </c>
      <c r="AJ390" s="133" t="str">
        <f t="shared" si="234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231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32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233"/>
        <v>0</v>
      </c>
      <c r="AJ391" s="133" t="str">
        <f t="shared" si="234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818.05708499573052</v>
      </c>
      <c r="C392" s="187">
        <f t="shared" ref="C392:I392" si="235">SUM(C371:C387)</f>
        <v>6.7237991930976229</v>
      </c>
      <c r="D392" s="187">
        <f t="shared" si="235"/>
        <v>225.24414621821143</v>
      </c>
      <c r="E392" s="187">
        <f t="shared" si="235"/>
        <v>1829.0894093822978</v>
      </c>
      <c r="F392" s="187">
        <f t="shared" si="235"/>
        <v>0</v>
      </c>
      <c r="G392" s="187">
        <f t="shared" si="235"/>
        <v>94.789505751999073</v>
      </c>
      <c r="H392" s="189">
        <f t="shared" si="235"/>
        <v>0</v>
      </c>
      <c r="I392" s="146">
        <f t="shared" si="235"/>
        <v>2973.9039455413367</v>
      </c>
      <c r="J392" s="141"/>
      <c r="K392" s="188" t="s">
        <v>22</v>
      </c>
      <c r="L392" s="187">
        <f>SUM(L371:L387)</f>
        <v>818.05708499573052</v>
      </c>
      <c r="M392" s="187">
        <f t="shared" ref="M392:S392" si="236">SUM(M371:M387)</f>
        <v>6.7237991930976229</v>
      </c>
      <c r="N392" s="187">
        <f t="shared" si="236"/>
        <v>225.24414621821143</v>
      </c>
      <c r="O392" s="187">
        <f t="shared" si="236"/>
        <v>1829.0894093822978</v>
      </c>
      <c r="P392" s="187">
        <f t="shared" si="236"/>
        <v>1300.772038043362</v>
      </c>
      <c r="Q392" s="187">
        <f t="shared" si="236"/>
        <v>94.789505751999073</v>
      </c>
      <c r="R392" s="189">
        <f t="shared" si="236"/>
        <v>0</v>
      </c>
      <c r="S392" s="190">
        <f t="shared" si="236"/>
        <v>4274.6759835846988</v>
      </c>
      <c r="T392" s="133" t="str">
        <f>IF(ABS(S392-AI392)&gt;0.01,S392-AI392,"")</f>
        <v/>
      </c>
      <c r="U392" s="216" t="s">
        <v>59</v>
      </c>
      <c r="V392" s="217">
        <f>SUM(V371:V387)</f>
        <v>804.17406197915454</v>
      </c>
      <c r="W392" s="217">
        <f t="shared" ref="W392:AH392" si="237">SUM(W371:W387)</f>
        <v>8.772337637201101</v>
      </c>
      <c r="X392" s="217">
        <f t="shared" si="237"/>
        <v>94.789505751999073</v>
      </c>
      <c r="Y392" s="217">
        <f t="shared" si="237"/>
        <v>6.7237991930976229</v>
      </c>
      <c r="Z392" s="217">
        <f t="shared" si="237"/>
        <v>201.4393038946186</v>
      </c>
      <c r="AA392" s="217">
        <f t="shared" si="237"/>
        <v>960.53206205702975</v>
      </c>
      <c r="AB392" s="217">
        <f t="shared" si="237"/>
        <v>1300.772038043362</v>
      </c>
      <c r="AC392" s="217">
        <f t="shared" si="237"/>
        <v>897.47287502823588</v>
      </c>
      <c r="AD392" s="218">
        <f t="shared" si="237"/>
        <v>5.1106853793750915</v>
      </c>
      <c r="AE392" s="218">
        <f t="shared" si="237"/>
        <v>1.5647025473016659E-2</v>
      </c>
      <c r="AF392" s="218">
        <f t="shared" si="237"/>
        <v>0</v>
      </c>
      <c r="AG392" s="218">
        <f t="shared" si="237"/>
        <v>23.804842323592826</v>
      </c>
      <c r="AH392" s="218">
        <f t="shared" si="237"/>
        <v>868.54170029979491</v>
      </c>
      <c r="AI392" s="219">
        <f>SUM(V392:AC392)</f>
        <v>4274.6759835846988</v>
      </c>
      <c r="AJ392" s="133" t="str">
        <f t="shared" si="234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0.27507851631261088</v>
      </c>
      <c r="C393" s="125">
        <f t="shared" ref="C393:H393" si="238">IF($I392=0,"-",C392/$I392)</f>
        <v>2.2609335460139404E-3</v>
      </c>
      <c r="D393" s="125">
        <f t="shared" si="238"/>
        <v>7.5740222395518711E-2</v>
      </c>
      <c r="E393" s="125">
        <f t="shared" si="238"/>
        <v>0.61504656602126762</v>
      </c>
      <c r="F393" s="125">
        <f t="shared" si="238"/>
        <v>0</v>
      </c>
      <c r="G393" s="125">
        <f t="shared" si="238"/>
        <v>3.1873761724588799E-2</v>
      </c>
      <c r="H393" s="126">
        <f t="shared" si="238"/>
        <v>0</v>
      </c>
      <c r="I393" s="127">
        <f>SUM(B393:H393)</f>
        <v>0.99999999999999989</v>
      </c>
      <c r="J393" s="133"/>
      <c r="K393" s="49" t="s">
        <v>108</v>
      </c>
      <c r="L393" s="102">
        <f t="shared" ref="L393:R393" si="239">IF($S392=0,"-",L392/$S392)</f>
        <v>0.19137288724038362</v>
      </c>
      <c r="M393" s="102">
        <f t="shared" si="239"/>
        <v>1.5729377428646918E-3</v>
      </c>
      <c r="N393" s="102">
        <f t="shared" si="239"/>
        <v>5.2692682926887953E-2</v>
      </c>
      <c r="O393" s="102">
        <f t="shared" si="239"/>
        <v>0.42788960295616196</v>
      </c>
      <c r="P393" s="102">
        <f t="shared" si="239"/>
        <v>0.30429722464076636</v>
      </c>
      <c r="Q393" s="102">
        <f t="shared" si="239"/>
        <v>2.2174664492935342E-2</v>
      </c>
      <c r="R393" s="103">
        <f t="shared" si="239"/>
        <v>0</v>
      </c>
      <c r="S393" s="104">
        <f>SUM(L393:R393)</f>
        <v>1</v>
      </c>
      <c r="U393" s="77" t="s">
        <v>108</v>
      </c>
      <c r="V393" s="78">
        <f>+V392/$AI392</f>
        <v>0.18812515031952962</v>
      </c>
      <c r="W393" s="78">
        <f t="shared" ref="W393:AH393" si="240">+W392/$AI392</f>
        <v>2.0521643443591974E-3</v>
      </c>
      <c r="X393" s="78">
        <f t="shared" si="240"/>
        <v>2.2174664492935342E-2</v>
      </c>
      <c r="Y393" s="78">
        <f t="shared" si="240"/>
        <v>1.5729377428646918E-3</v>
      </c>
      <c r="Z393" s="78">
        <f t="shared" si="240"/>
        <v>4.7123876679348621E-2</v>
      </c>
      <c r="AA393" s="78">
        <f t="shared" si="240"/>
        <v>0.22470289344633265</v>
      </c>
      <c r="AB393" s="78">
        <f t="shared" si="240"/>
        <v>0.30429722464076636</v>
      </c>
      <c r="AC393" s="78">
        <f t="shared" si="240"/>
        <v>0.2099510883338635</v>
      </c>
      <c r="AD393" s="78">
        <f t="shared" si="240"/>
        <v>1.1955725764948679E-3</v>
      </c>
      <c r="AE393" s="78">
        <f t="shared" si="240"/>
        <v>3.6604003515361708E-6</v>
      </c>
      <c r="AF393" s="78">
        <f t="shared" si="240"/>
        <v>0</v>
      </c>
      <c r="AG393" s="78">
        <f t="shared" si="240"/>
        <v>5.5688062475393362E-3</v>
      </c>
      <c r="AH393" s="78">
        <f t="shared" si="240"/>
        <v>0.20318304910947774</v>
      </c>
      <c r="AI393" s="79">
        <f>SUM(V393:AC393)</f>
        <v>1</v>
      </c>
      <c r="AJ393" s="26" t="str">
        <f t="shared" si="234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241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42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243">SUM(V398:AC398)</f>
        <v>0</v>
      </c>
      <c r="AJ398" s="133" t="str">
        <f t="shared" ref="AJ398:AJ419" si="244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241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42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243"/>
        <v>0</v>
      </c>
      <c r="AJ399" s="133" t="str">
        <f t="shared" si="244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241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42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243"/>
        <v>0</v>
      </c>
      <c r="AJ400" s="133" t="str">
        <f t="shared" si="244"/>
        <v/>
      </c>
      <c r="BA400" s="133"/>
      <c r="BR400" s="133"/>
      <c r="CG400" s="133"/>
    </row>
    <row r="401" spans="1:85" ht="15">
      <c r="A401" s="159" t="s">
        <v>13</v>
      </c>
      <c r="B401" s="148">
        <v>37.469977710092458</v>
      </c>
      <c r="C401" s="148">
        <v>0</v>
      </c>
      <c r="D401" s="148">
        <v>25.405892756916103</v>
      </c>
      <c r="E401" s="148">
        <v>0</v>
      </c>
      <c r="F401" s="315"/>
      <c r="G401" s="148">
        <v>0</v>
      </c>
      <c r="H401" s="160">
        <v>0</v>
      </c>
      <c r="I401" s="146">
        <f t="shared" si="241"/>
        <v>62.875870467008561</v>
      </c>
      <c r="J401" s="141"/>
      <c r="K401" s="161" t="s">
        <v>13</v>
      </c>
      <c r="L401" s="148">
        <v>37.469977710092458</v>
      </c>
      <c r="M401" s="148">
        <v>0</v>
      </c>
      <c r="N401" s="148">
        <v>25.405892756916103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42"/>
        <v>62.875870467008561</v>
      </c>
      <c r="U401" s="207" t="s">
        <v>13</v>
      </c>
      <c r="V401" s="199">
        <v>37.469977710092458</v>
      </c>
      <c r="W401" s="199">
        <v>0</v>
      </c>
      <c r="X401" s="199">
        <v>0</v>
      </c>
      <c r="Y401" s="199">
        <v>0</v>
      </c>
      <c r="Z401" s="199">
        <v>25.405892756916103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243"/>
        <v>62.875870467008561</v>
      </c>
      <c r="AJ401" s="133" t="str">
        <f t="shared" si="244"/>
        <v/>
      </c>
      <c r="BA401" s="133"/>
      <c r="BR401" s="133"/>
      <c r="CG401" s="133"/>
    </row>
    <row r="402" spans="1:85" ht="15">
      <c r="A402" s="151" t="s">
        <v>12</v>
      </c>
      <c r="B402" s="152">
        <v>8.4803338496093055</v>
      </c>
      <c r="C402" s="152">
        <v>5.918173497362659</v>
      </c>
      <c r="D402" s="152">
        <v>3.9636830881720278E-2</v>
      </c>
      <c r="E402" s="152">
        <v>0</v>
      </c>
      <c r="F402" s="315"/>
      <c r="G402" s="152">
        <v>0</v>
      </c>
      <c r="H402" s="153">
        <v>0</v>
      </c>
      <c r="I402" s="154">
        <f t="shared" si="241"/>
        <v>14.438144177853685</v>
      </c>
      <c r="J402" s="141"/>
      <c r="K402" s="155" t="s">
        <v>12</v>
      </c>
      <c r="L402" s="156">
        <v>8.4803338496093055</v>
      </c>
      <c r="M402" s="156">
        <v>5.918173497362659</v>
      </c>
      <c r="N402" s="156">
        <v>3.9636830881720278E-2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42"/>
        <v>14.438144177853685</v>
      </c>
      <c r="U402" s="203" t="s">
        <v>53</v>
      </c>
      <c r="V402" s="204">
        <v>8.4803338496093055</v>
      </c>
      <c r="W402" s="204">
        <v>0</v>
      </c>
      <c r="X402" s="204">
        <v>0</v>
      </c>
      <c r="Y402" s="204">
        <v>5.918173497362659</v>
      </c>
      <c r="Z402" s="204">
        <v>3.9636830881720278E-2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243"/>
        <v>14.438144177853685</v>
      </c>
      <c r="AJ402" s="133" t="str">
        <f t="shared" si="244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241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12.597359052046121</v>
      </c>
      <c r="Q403" s="148">
        <v>0</v>
      </c>
      <c r="R403" s="149">
        <v>0</v>
      </c>
      <c r="S403" s="150">
        <f t="shared" si="242"/>
        <v>12.597359052046121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12.597359052046121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243"/>
        <v>12.597359052046121</v>
      </c>
      <c r="AJ403" s="133" t="str">
        <f t="shared" si="244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6.3347760651659854E-2</v>
      </c>
      <c r="F404" s="315"/>
      <c r="G404" s="152">
        <v>0</v>
      </c>
      <c r="H404" s="153">
        <v>0</v>
      </c>
      <c r="I404" s="154">
        <f t="shared" si="241"/>
        <v>6.3347760651659854E-2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6.3347760651659854E-2</v>
      </c>
      <c r="P404" s="156">
        <v>6.4434215553791896</v>
      </c>
      <c r="Q404" s="156">
        <v>0</v>
      </c>
      <c r="R404" s="157">
        <v>0</v>
      </c>
      <c r="S404" s="158">
        <f t="shared" si="242"/>
        <v>6.5067693160308497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5.0678208521327886E-2</v>
      </c>
      <c r="AB404" s="204">
        <v>6.4434215553791896</v>
      </c>
      <c r="AC404" s="205">
        <v>1.2669552130331972E-2</v>
      </c>
      <c r="AD404" s="204">
        <v>0</v>
      </c>
      <c r="AE404" s="204">
        <v>0</v>
      </c>
      <c r="AF404" s="204">
        <v>0</v>
      </c>
      <c r="AG404" s="204">
        <v>0</v>
      </c>
      <c r="AH404" s="204">
        <v>1.2669552130331972E-2</v>
      </c>
      <c r="AI404" s="206">
        <f t="shared" si="243"/>
        <v>6.5067693160308497</v>
      </c>
      <c r="AJ404" s="133" t="str">
        <f t="shared" si="244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241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42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243"/>
        <v>0</v>
      </c>
      <c r="AJ405" s="133" t="str">
        <f t="shared" si="244"/>
        <v/>
      </c>
      <c r="BA405" s="133"/>
      <c r="BR405" s="133"/>
      <c r="CG405" s="133"/>
    </row>
    <row r="406" spans="1:85" ht="15">
      <c r="A406" s="151" t="s">
        <v>14</v>
      </c>
      <c r="B406" s="152">
        <v>7.4828006430813582E-2</v>
      </c>
      <c r="C406" s="152">
        <v>0.6734520578773221</v>
      </c>
      <c r="D406" s="152">
        <v>0</v>
      </c>
      <c r="E406" s="152">
        <v>0</v>
      </c>
      <c r="F406" s="315"/>
      <c r="G406" s="152">
        <v>0</v>
      </c>
      <c r="H406" s="153">
        <v>0</v>
      </c>
      <c r="I406" s="154">
        <f t="shared" si="241"/>
        <v>0.74828006430813565</v>
      </c>
      <c r="J406" s="141"/>
      <c r="K406" s="155" t="s">
        <v>14</v>
      </c>
      <c r="L406" s="156">
        <v>7.4828006430813582E-2</v>
      </c>
      <c r="M406" s="156">
        <v>0.6734520578773221</v>
      </c>
      <c r="N406" s="156">
        <v>0</v>
      </c>
      <c r="O406" s="156">
        <v>0</v>
      </c>
      <c r="P406" s="156">
        <v>6.5417450628366472E-2</v>
      </c>
      <c r="Q406" s="156">
        <v>0</v>
      </c>
      <c r="R406" s="157">
        <v>0</v>
      </c>
      <c r="S406" s="158">
        <f t="shared" si="242"/>
        <v>0.81369751493650211</v>
      </c>
      <c r="U406" s="203" t="s">
        <v>14</v>
      </c>
      <c r="V406" s="204">
        <v>7.4828006430813582E-2</v>
      </c>
      <c r="W406" s="204">
        <v>0</v>
      </c>
      <c r="X406" s="204">
        <v>0</v>
      </c>
      <c r="Y406" s="204">
        <v>0.6734520578773221</v>
      </c>
      <c r="Z406" s="204">
        <v>0</v>
      </c>
      <c r="AA406" s="204">
        <v>0</v>
      </c>
      <c r="AB406" s="204">
        <v>6.5417450628366472E-2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243"/>
        <v>0.81369751493650211</v>
      </c>
      <c r="AJ406" s="133" t="str">
        <f t="shared" si="244"/>
        <v/>
      </c>
      <c r="BA406" s="133"/>
      <c r="BR406" s="133"/>
      <c r="CG406" s="133"/>
    </row>
    <row r="407" spans="1:85" ht="15">
      <c r="A407" s="159" t="s">
        <v>136</v>
      </c>
      <c r="B407" s="148">
        <v>66.795381846516221</v>
      </c>
      <c r="C407" s="148">
        <v>300.20187068804114</v>
      </c>
      <c r="D407" s="148">
        <v>158.81713926479441</v>
      </c>
      <c r="E407" s="148">
        <v>24.52685971072372</v>
      </c>
      <c r="F407" s="315"/>
      <c r="G407" s="148">
        <v>0</v>
      </c>
      <c r="H407" s="160">
        <v>0</v>
      </c>
      <c r="I407" s="146">
        <f t="shared" si="241"/>
        <v>550.34125151007538</v>
      </c>
      <c r="J407" s="141"/>
      <c r="K407" s="161" t="s">
        <v>136</v>
      </c>
      <c r="L407" s="148">
        <v>66.795381846516221</v>
      </c>
      <c r="M407" s="148">
        <v>300.20187068804114</v>
      </c>
      <c r="N407" s="148">
        <v>158.81713926479441</v>
      </c>
      <c r="O407" s="148">
        <v>24.52685971072372</v>
      </c>
      <c r="P407" s="148">
        <v>0</v>
      </c>
      <c r="Q407" s="148">
        <v>0</v>
      </c>
      <c r="R407" s="149">
        <v>0</v>
      </c>
      <c r="S407" s="150">
        <f t="shared" si="242"/>
        <v>550.34125151007538</v>
      </c>
      <c r="U407" s="207" t="s">
        <v>136</v>
      </c>
      <c r="V407" s="199">
        <v>66.795381846516221</v>
      </c>
      <c r="W407" s="199">
        <v>0</v>
      </c>
      <c r="X407" s="199">
        <v>0</v>
      </c>
      <c r="Y407" s="199">
        <v>300.20187068804114</v>
      </c>
      <c r="Z407" s="199">
        <v>158.81713926479441</v>
      </c>
      <c r="AA407" s="199">
        <v>0.39256521015491302</v>
      </c>
      <c r="AB407" s="199">
        <v>0</v>
      </c>
      <c r="AC407" s="200">
        <v>24.134294500568807</v>
      </c>
      <c r="AD407" s="199">
        <v>0</v>
      </c>
      <c r="AE407" s="199">
        <v>0</v>
      </c>
      <c r="AF407" s="199">
        <v>0</v>
      </c>
      <c r="AG407" s="199">
        <v>0</v>
      </c>
      <c r="AH407" s="199">
        <v>24.134294500568807</v>
      </c>
      <c r="AI407" s="202">
        <f t="shared" si="243"/>
        <v>550.34125151007538</v>
      </c>
      <c r="AJ407" s="133" t="str">
        <f t="shared" si="244"/>
        <v/>
      </c>
      <c r="BA407" s="133"/>
      <c r="BR407" s="133"/>
      <c r="CG407" s="133"/>
    </row>
    <row r="408" spans="1:85" ht="15">
      <c r="A408" s="151" t="s">
        <v>21</v>
      </c>
      <c r="B408" s="152">
        <v>26.766560028106348</v>
      </c>
      <c r="C408" s="152">
        <v>11.324816535743912</v>
      </c>
      <c r="D408" s="152">
        <v>5.8833635192909659</v>
      </c>
      <c r="E408" s="152">
        <v>371.29834668024097</v>
      </c>
      <c r="F408" s="315"/>
      <c r="G408" s="152">
        <v>49.908930779844361</v>
      </c>
      <c r="H408" s="153">
        <v>0</v>
      </c>
      <c r="I408" s="154">
        <f t="shared" si="241"/>
        <v>465.18201754322655</v>
      </c>
      <c r="J408" s="141"/>
      <c r="K408" s="155" t="s">
        <v>21</v>
      </c>
      <c r="L408" s="156">
        <v>26.766560028106348</v>
      </c>
      <c r="M408" s="156">
        <v>11.324816535743912</v>
      </c>
      <c r="N408" s="156">
        <v>5.8833635192909659</v>
      </c>
      <c r="O408" s="156">
        <v>371.29834668024097</v>
      </c>
      <c r="P408" s="156">
        <v>0</v>
      </c>
      <c r="Q408" s="156">
        <v>49.908930779844361</v>
      </c>
      <c r="R408" s="157">
        <v>0</v>
      </c>
      <c r="S408" s="158">
        <f t="shared" si="242"/>
        <v>465.18201754322655</v>
      </c>
      <c r="U408" s="203" t="s">
        <v>21</v>
      </c>
      <c r="V408" s="204">
        <v>7.4782088505446884</v>
      </c>
      <c r="W408" s="204">
        <v>17.875625612523987</v>
      </c>
      <c r="X408" s="204">
        <v>49.908930779844361</v>
      </c>
      <c r="Y408" s="204">
        <v>11.324816535743912</v>
      </c>
      <c r="Z408" s="204">
        <v>5.8833635192909659</v>
      </c>
      <c r="AA408" s="204">
        <v>368.01177325975652</v>
      </c>
      <c r="AB408" s="204">
        <v>0</v>
      </c>
      <c r="AC408" s="205">
        <v>4.6992989855220868</v>
      </c>
      <c r="AD408" s="204">
        <v>1.4127255650376707</v>
      </c>
      <c r="AE408" s="204">
        <v>0</v>
      </c>
      <c r="AF408" s="204">
        <v>0</v>
      </c>
      <c r="AG408" s="204">
        <v>0</v>
      </c>
      <c r="AH408" s="204">
        <v>3.2865734204844164</v>
      </c>
      <c r="AI408" s="206">
        <f t="shared" si="243"/>
        <v>465.18201754322649</v>
      </c>
      <c r="AJ408" s="133" t="str">
        <f t="shared" si="244"/>
        <v/>
      </c>
      <c r="BA408" s="133"/>
      <c r="BR408" s="133"/>
      <c r="CG408" s="133"/>
    </row>
    <row r="409" spans="1:85" ht="15">
      <c r="A409" s="159" t="s">
        <v>20</v>
      </c>
      <c r="B409" s="148">
        <v>5.3089370448559663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241"/>
        <v>5.3089370448559663</v>
      </c>
      <c r="J409" s="141"/>
      <c r="K409" s="161" t="s">
        <v>20</v>
      </c>
      <c r="L409" s="148">
        <v>5.3089370448559663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42"/>
        <v>5.3089370448559663</v>
      </c>
      <c r="U409" s="207" t="s">
        <v>20</v>
      </c>
      <c r="V409" s="199">
        <v>5.0963959015349722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0.21254114332099372</v>
      </c>
      <c r="AD409" s="199">
        <v>0.21254114332099372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243"/>
        <v>5.3089370448559663</v>
      </c>
      <c r="AJ409" s="133" t="str">
        <f t="shared" si="244"/>
        <v/>
      </c>
      <c r="BA409" s="133"/>
      <c r="BR409" s="133"/>
      <c r="CG409" s="133"/>
    </row>
    <row r="410" spans="1:85" ht="15">
      <c r="A410" s="151" t="s">
        <v>56</v>
      </c>
      <c r="B410" s="152">
        <v>0.75578043536835904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241"/>
        <v>0.75578043536835904</v>
      </c>
      <c r="J410" s="141"/>
      <c r="K410" s="155" t="s">
        <v>56</v>
      </c>
      <c r="L410" s="156">
        <v>0.75578043536835904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42"/>
        <v>0.75578043536835904</v>
      </c>
      <c r="U410" s="203" t="s">
        <v>56</v>
      </c>
      <c r="V410" s="204">
        <v>0.75578043536835904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243"/>
        <v>0.75578043536835904</v>
      </c>
      <c r="AJ410" s="133" t="str">
        <f t="shared" si="244"/>
        <v/>
      </c>
      <c r="BA410" s="133"/>
      <c r="BR410" s="133"/>
      <c r="CG410" s="133"/>
    </row>
    <row r="411" spans="1:85" ht="15">
      <c r="A411" s="159" t="s">
        <v>18</v>
      </c>
      <c r="B411" s="148">
        <v>2.7244171802879968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241"/>
        <v>2.7244171802879968</v>
      </c>
      <c r="J411" s="141"/>
      <c r="K411" s="161" t="s">
        <v>18</v>
      </c>
      <c r="L411" s="148">
        <v>2.7244171802879968</v>
      </c>
      <c r="M411" s="148">
        <v>0</v>
      </c>
      <c r="N411" s="148">
        <v>0</v>
      </c>
      <c r="O411" s="148">
        <v>0</v>
      </c>
      <c r="P411" s="148">
        <v>0.78089641946091326</v>
      </c>
      <c r="Q411" s="148">
        <v>0</v>
      </c>
      <c r="R411" s="149">
        <v>0</v>
      </c>
      <c r="S411" s="150">
        <f t="shared" si="242"/>
        <v>3.5053135997489102</v>
      </c>
      <c r="U411" s="207" t="s">
        <v>18</v>
      </c>
      <c r="V411" s="199">
        <v>2.588196321273597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0.78089641946091326</v>
      </c>
      <c r="AC411" s="200">
        <v>0.13622085901439984</v>
      </c>
      <c r="AD411" s="199">
        <v>0.13622085901439984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243"/>
        <v>3.5053135997489102</v>
      </c>
      <c r="AJ411" s="133" t="str">
        <f t="shared" si="244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241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42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243"/>
        <v>0</v>
      </c>
      <c r="AJ412" s="133" t="str">
        <f t="shared" si="244"/>
        <v/>
      </c>
      <c r="BA412" s="133"/>
      <c r="BR412" s="133"/>
      <c r="CG412" s="133"/>
    </row>
    <row r="413" spans="1:85" ht="15">
      <c r="A413" s="162" t="s">
        <v>60</v>
      </c>
      <c r="B413" s="148">
        <v>0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241"/>
        <v>0</v>
      </c>
      <c r="J413" s="141"/>
      <c r="K413" s="163" t="s">
        <v>60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42"/>
        <v>0</v>
      </c>
      <c r="U413" s="208" t="s">
        <v>58</v>
      </c>
      <c r="V413" s="199">
        <v>0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243"/>
        <v>0</v>
      </c>
      <c r="AJ413" s="133" t="str">
        <f t="shared" si="244"/>
        <v/>
      </c>
      <c r="BA413" s="133"/>
      <c r="BR413" s="133"/>
      <c r="CG413" s="133"/>
    </row>
    <row r="414" spans="1:85">
      <c r="A414" s="164" t="s">
        <v>19</v>
      </c>
      <c r="B414" s="165">
        <v>0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241"/>
        <v>0</v>
      </c>
      <c r="J414" s="141"/>
      <c r="K414" s="168" t="s">
        <v>19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42"/>
        <v>0</v>
      </c>
      <c r="U414" s="209" t="s">
        <v>62</v>
      </c>
      <c r="V414" s="210">
        <v>0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243"/>
        <v>0</v>
      </c>
      <c r="AJ414" s="133" t="str">
        <f t="shared" si="244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241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42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243"/>
        <v>0</v>
      </c>
      <c r="AJ415" s="133" t="str">
        <f t="shared" si="244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241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42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243"/>
        <v>0</v>
      </c>
      <c r="AJ416" s="133" t="str">
        <f t="shared" si="244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241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42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243"/>
        <v>0</v>
      </c>
      <c r="AJ417" s="133" t="str">
        <f t="shared" si="244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148.37621610126743</v>
      </c>
      <c r="C418" s="187">
        <f t="shared" ref="C418:I418" si="245">SUM(C397:C413)</f>
        <v>318.11831277902508</v>
      </c>
      <c r="D418" s="187">
        <f t="shared" si="245"/>
        <v>190.14603237188319</v>
      </c>
      <c r="E418" s="187">
        <f t="shared" si="245"/>
        <v>395.88855415161635</v>
      </c>
      <c r="F418" s="187">
        <f t="shared" si="245"/>
        <v>0</v>
      </c>
      <c r="G418" s="187">
        <f t="shared" si="245"/>
        <v>49.908930779844361</v>
      </c>
      <c r="H418" s="189">
        <f t="shared" si="245"/>
        <v>0</v>
      </c>
      <c r="I418" s="146">
        <f t="shared" si="245"/>
        <v>1102.4380461836363</v>
      </c>
      <c r="J418" s="141"/>
      <c r="K418" s="188" t="s">
        <v>22</v>
      </c>
      <c r="L418" s="187">
        <f>SUM(L397:L413)</f>
        <v>148.37621610126743</v>
      </c>
      <c r="M418" s="187">
        <f t="shared" ref="M418:S418" si="246">SUM(M397:M413)</f>
        <v>318.11831277902508</v>
      </c>
      <c r="N418" s="187">
        <f t="shared" si="246"/>
        <v>190.14603237188319</v>
      </c>
      <c r="O418" s="187">
        <f t="shared" si="246"/>
        <v>395.88855415161635</v>
      </c>
      <c r="P418" s="187">
        <f t="shared" si="246"/>
        <v>19.887094477514591</v>
      </c>
      <c r="Q418" s="187">
        <f t="shared" si="246"/>
        <v>49.908930779844361</v>
      </c>
      <c r="R418" s="189">
        <f t="shared" si="246"/>
        <v>0</v>
      </c>
      <c r="S418" s="190">
        <f t="shared" si="246"/>
        <v>1122.325140661151</v>
      </c>
      <c r="T418" s="133" t="str">
        <f>IF(ABS(S418-AI418)&gt;0.01,S418-AI418,"")</f>
        <v/>
      </c>
      <c r="U418" s="216" t="s">
        <v>59</v>
      </c>
      <c r="V418" s="217">
        <f>SUM(V397:V413)</f>
        <v>128.7391029213704</v>
      </c>
      <c r="W418" s="217">
        <f t="shared" ref="W418:AH418" si="247">SUM(W397:W413)</f>
        <v>17.875625612523987</v>
      </c>
      <c r="X418" s="217">
        <f t="shared" si="247"/>
        <v>49.908930779844361</v>
      </c>
      <c r="Y418" s="217">
        <f t="shared" si="247"/>
        <v>318.11831277902508</v>
      </c>
      <c r="Z418" s="217">
        <f t="shared" si="247"/>
        <v>190.14603237188319</v>
      </c>
      <c r="AA418" s="217">
        <f t="shared" si="247"/>
        <v>368.45501667843274</v>
      </c>
      <c r="AB418" s="217">
        <f t="shared" si="247"/>
        <v>19.887094477514591</v>
      </c>
      <c r="AC418" s="217">
        <f t="shared" si="247"/>
        <v>29.195025040556622</v>
      </c>
      <c r="AD418" s="218">
        <f t="shared" si="247"/>
        <v>1.7614875673730643</v>
      </c>
      <c r="AE418" s="218">
        <f t="shared" si="247"/>
        <v>0</v>
      </c>
      <c r="AF418" s="218">
        <f t="shared" si="247"/>
        <v>0</v>
      </c>
      <c r="AG418" s="218">
        <f t="shared" si="247"/>
        <v>0</v>
      </c>
      <c r="AH418" s="218">
        <f t="shared" si="247"/>
        <v>27.433537473183556</v>
      </c>
      <c r="AI418" s="219">
        <f>SUM(V418:AC418)</f>
        <v>1122.325140661151</v>
      </c>
      <c r="AJ418" s="133" t="str">
        <f t="shared" si="244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0.13458916500107071</v>
      </c>
      <c r="C419" s="125">
        <f t="shared" ref="C419:H419" si="248">IF($I418=0,"-",C418/$I418)</f>
        <v>0.2885589025889217</v>
      </c>
      <c r="D419" s="125">
        <f t="shared" si="248"/>
        <v>0.17247774877701383</v>
      </c>
      <c r="E419" s="125">
        <f t="shared" si="248"/>
        <v>0.35910276819825215</v>
      </c>
      <c r="F419" s="125">
        <f t="shared" si="248"/>
        <v>0</v>
      </c>
      <c r="G419" s="125">
        <f t="shared" si="248"/>
        <v>4.5271415434741703E-2</v>
      </c>
      <c r="H419" s="126">
        <f t="shared" si="248"/>
        <v>0</v>
      </c>
      <c r="I419" s="127">
        <f>SUM(B419:H419)</f>
        <v>1.0000000000000002</v>
      </c>
      <c r="J419" s="133"/>
      <c r="K419" s="49" t="s">
        <v>108</v>
      </c>
      <c r="L419" s="102">
        <f t="shared" ref="L419:R419" si="249">IF($S418=0,"-",L418/$S418)</f>
        <v>0.13220430579846087</v>
      </c>
      <c r="M419" s="102">
        <f t="shared" si="249"/>
        <v>0.28344576919271774</v>
      </c>
      <c r="N419" s="102">
        <f t="shared" si="249"/>
        <v>0.16942152098621793</v>
      </c>
      <c r="O419" s="102">
        <f t="shared" si="249"/>
        <v>0.35273962937193243</v>
      </c>
      <c r="P419" s="102">
        <f t="shared" si="249"/>
        <v>1.7719548245884696E-2</v>
      </c>
      <c r="Q419" s="102">
        <f t="shared" si="249"/>
        <v>4.4469226404786309E-2</v>
      </c>
      <c r="R419" s="103">
        <f t="shared" si="249"/>
        <v>0</v>
      </c>
      <c r="S419" s="104">
        <f>SUM(L419:R419)</f>
        <v>1</v>
      </c>
      <c r="U419" s="77" t="s">
        <v>108</v>
      </c>
      <c r="V419" s="78">
        <f>+V418/$AI418</f>
        <v>0.11470749273738218</v>
      </c>
      <c r="W419" s="78">
        <f t="shared" ref="W419:AH419" si="250">+W418/$AI418</f>
        <v>1.5927314612228707E-2</v>
      </c>
      <c r="X419" s="78">
        <f t="shared" si="250"/>
        <v>4.4469226404786309E-2</v>
      </c>
      <c r="Y419" s="78">
        <f t="shared" si="250"/>
        <v>0.28344576919271774</v>
      </c>
      <c r="Z419" s="78">
        <f t="shared" si="250"/>
        <v>0.16942152098621793</v>
      </c>
      <c r="AA419" s="78">
        <f t="shared" si="250"/>
        <v>0.32829614461044632</v>
      </c>
      <c r="AB419" s="78">
        <f t="shared" si="250"/>
        <v>1.7719548245884696E-2</v>
      </c>
      <c r="AC419" s="78">
        <f t="shared" si="250"/>
        <v>2.6012983210336099E-2</v>
      </c>
      <c r="AD419" s="78">
        <f t="shared" si="250"/>
        <v>1.5694984488500265E-3</v>
      </c>
      <c r="AE419" s="78">
        <f t="shared" si="250"/>
        <v>0</v>
      </c>
      <c r="AF419" s="78">
        <f t="shared" si="250"/>
        <v>0</v>
      </c>
      <c r="AG419" s="78">
        <f t="shared" si="250"/>
        <v>0</v>
      </c>
      <c r="AH419" s="78">
        <f t="shared" si="250"/>
        <v>2.4443484761486074E-2</v>
      </c>
      <c r="AI419" s="79">
        <f>SUM(V419:AC419)</f>
        <v>1</v>
      </c>
      <c r="AJ419" s="26" t="str">
        <f t="shared" si="244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251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52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253">SUM(V424:AC424)</f>
        <v>0</v>
      </c>
      <c r="AJ424" s="133" t="str">
        <f t="shared" ref="AJ424:AJ445" si="254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251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52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253"/>
        <v>0</v>
      </c>
      <c r="AJ425" s="133" t="str">
        <f t="shared" si="254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251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52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253"/>
        <v>0</v>
      </c>
      <c r="AJ426" s="133" t="str">
        <f t="shared" si="254"/>
        <v/>
      </c>
      <c r="BA426" s="133"/>
      <c r="BR426" s="133"/>
      <c r="CG426" s="133"/>
    </row>
    <row r="427" spans="1:85" ht="15">
      <c r="A427" s="159" t="s">
        <v>13</v>
      </c>
      <c r="B427" s="148">
        <v>13.971415456097564</v>
      </c>
      <c r="C427" s="148">
        <v>3.3684761225386053</v>
      </c>
      <c r="D427" s="148">
        <v>0</v>
      </c>
      <c r="E427" s="148">
        <v>0</v>
      </c>
      <c r="F427" s="315"/>
      <c r="G427" s="148">
        <v>0</v>
      </c>
      <c r="H427" s="160">
        <v>0</v>
      </c>
      <c r="I427" s="146">
        <f t="shared" si="251"/>
        <v>17.33989157863617</v>
      </c>
      <c r="J427" s="141"/>
      <c r="K427" s="161" t="s">
        <v>13</v>
      </c>
      <c r="L427" s="148">
        <v>13.971415456097564</v>
      </c>
      <c r="M427" s="148">
        <v>3.3684761225386053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52"/>
        <v>17.33989157863617</v>
      </c>
      <c r="U427" s="207" t="s">
        <v>13</v>
      </c>
      <c r="V427" s="199">
        <v>13.917135915614637</v>
      </c>
      <c r="W427" s="199">
        <v>0</v>
      </c>
      <c r="X427" s="199">
        <v>0</v>
      </c>
      <c r="Y427" s="199">
        <v>3.3684761225386053</v>
      </c>
      <c r="Z427" s="199">
        <v>0</v>
      </c>
      <c r="AA427" s="199">
        <v>0</v>
      </c>
      <c r="AB427" s="199">
        <v>0</v>
      </c>
      <c r="AC427" s="200">
        <v>5.4279540482927491E-2</v>
      </c>
      <c r="AD427" s="201">
        <v>5.4279540482927491E-2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253"/>
        <v>17.33989157863617</v>
      </c>
      <c r="AJ427" s="133" t="str">
        <f t="shared" si="254"/>
        <v/>
      </c>
      <c r="BA427" s="133"/>
      <c r="BR427" s="133"/>
      <c r="CG427" s="133"/>
    </row>
    <row r="428" spans="1:85" ht="15">
      <c r="A428" s="151" t="s">
        <v>12</v>
      </c>
      <c r="B428" s="152">
        <v>5.6544004326248727</v>
      </c>
      <c r="C428" s="152">
        <v>0</v>
      </c>
      <c r="D428" s="152">
        <v>1.9070136045922743</v>
      </c>
      <c r="E428" s="152">
        <v>1.8201867141774796E-3</v>
      </c>
      <c r="F428" s="315"/>
      <c r="G428" s="152">
        <v>0</v>
      </c>
      <c r="H428" s="153">
        <v>0</v>
      </c>
      <c r="I428" s="154">
        <f t="shared" si="251"/>
        <v>7.5632342239313246</v>
      </c>
      <c r="J428" s="141"/>
      <c r="K428" s="155" t="s">
        <v>12</v>
      </c>
      <c r="L428" s="156">
        <v>5.6544004326248727</v>
      </c>
      <c r="M428" s="156">
        <v>0</v>
      </c>
      <c r="N428" s="156">
        <v>1.9070136045922743</v>
      </c>
      <c r="O428" s="156">
        <v>1.8201867141774796E-3</v>
      </c>
      <c r="P428" s="156">
        <v>0</v>
      </c>
      <c r="Q428" s="156">
        <v>0</v>
      </c>
      <c r="R428" s="157">
        <v>0</v>
      </c>
      <c r="S428" s="158">
        <f t="shared" si="252"/>
        <v>7.5632342239313246</v>
      </c>
      <c r="U428" s="203" t="s">
        <v>53</v>
      </c>
      <c r="V428" s="204">
        <v>5.4919460361318304</v>
      </c>
      <c r="W428" s="204">
        <v>0</v>
      </c>
      <c r="X428" s="204">
        <v>0</v>
      </c>
      <c r="Y428" s="204">
        <v>0</v>
      </c>
      <c r="Z428" s="204">
        <v>1.9070136045922743</v>
      </c>
      <c r="AA428" s="204">
        <v>1.8201867141774796E-3</v>
      </c>
      <c r="AB428" s="204">
        <v>0</v>
      </c>
      <c r="AC428" s="205">
        <v>0.16245439649304202</v>
      </c>
      <c r="AD428" s="204">
        <v>0.16245439649304202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253"/>
        <v>7.5632342239313246</v>
      </c>
      <c r="AJ428" s="133" t="str">
        <f t="shared" si="254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1.1413795443795971E-2</v>
      </c>
      <c r="F429" s="315"/>
      <c r="G429" s="148">
        <v>0</v>
      </c>
      <c r="H429" s="160">
        <v>0</v>
      </c>
      <c r="I429" s="146">
        <f t="shared" si="251"/>
        <v>1.1413795443795971E-2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1.1413795443795971E-2</v>
      </c>
      <c r="P429" s="148">
        <v>131.99033282683644</v>
      </c>
      <c r="Q429" s="148">
        <v>0</v>
      </c>
      <c r="R429" s="149">
        <v>0</v>
      </c>
      <c r="S429" s="150">
        <f t="shared" si="252"/>
        <v>132.00174662228022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1.1389588286577252E-2</v>
      </c>
      <c r="AB429" s="199">
        <v>131.99033282683644</v>
      </c>
      <c r="AC429" s="200">
        <v>2.420715721871934E-5</v>
      </c>
      <c r="AD429" s="199">
        <v>0</v>
      </c>
      <c r="AE429" s="199">
        <v>0</v>
      </c>
      <c r="AF429" s="199">
        <v>0</v>
      </c>
      <c r="AG429" s="199">
        <v>0</v>
      </c>
      <c r="AH429" s="199">
        <v>2.420715721871934E-5</v>
      </c>
      <c r="AI429" s="202">
        <f t="shared" si="253"/>
        <v>132.00174662228025</v>
      </c>
      <c r="AJ429" s="133" t="str">
        <f t="shared" si="254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251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7.9561660849996381</v>
      </c>
      <c r="Q430" s="156">
        <v>0</v>
      </c>
      <c r="R430" s="157">
        <v>0</v>
      </c>
      <c r="S430" s="158">
        <f t="shared" si="252"/>
        <v>7.9561660849996381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7.9561660849996381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253"/>
        <v>7.9561660849996381</v>
      </c>
      <c r="AJ430" s="133" t="str">
        <f t="shared" si="254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251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52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253"/>
        <v>0</v>
      </c>
      <c r="AJ431" s="133" t="str">
        <f t="shared" si="254"/>
        <v/>
      </c>
      <c r="BA431" s="133"/>
      <c r="BR431" s="133"/>
      <c r="CG431" s="133"/>
    </row>
    <row r="432" spans="1:85" ht="15">
      <c r="A432" s="151" t="s">
        <v>14</v>
      </c>
      <c r="B432" s="152">
        <v>3.5254141241743491</v>
      </c>
      <c r="C432" s="152">
        <v>0</v>
      </c>
      <c r="D432" s="152">
        <v>1.0778635697805306</v>
      </c>
      <c r="E432" s="152">
        <v>1.4450545403303072</v>
      </c>
      <c r="F432" s="315"/>
      <c r="G432" s="152">
        <v>0</v>
      </c>
      <c r="H432" s="153">
        <v>0</v>
      </c>
      <c r="I432" s="154">
        <f t="shared" si="251"/>
        <v>6.0483322342851871</v>
      </c>
      <c r="J432" s="141"/>
      <c r="K432" s="155" t="s">
        <v>14</v>
      </c>
      <c r="L432" s="156">
        <v>3.5254141241743491</v>
      </c>
      <c r="M432" s="156">
        <v>0</v>
      </c>
      <c r="N432" s="156">
        <v>1.0778635697805306</v>
      </c>
      <c r="O432" s="156">
        <v>1.4450545403303072</v>
      </c>
      <c r="P432" s="156">
        <v>0.19836162208578839</v>
      </c>
      <c r="Q432" s="156">
        <v>0</v>
      </c>
      <c r="R432" s="157">
        <v>0</v>
      </c>
      <c r="S432" s="158">
        <f t="shared" si="252"/>
        <v>6.2466938563709755</v>
      </c>
      <c r="U432" s="203" t="s">
        <v>14</v>
      </c>
      <c r="V432" s="204">
        <v>3.5254141241743491</v>
      </c>
      <c r="W432" s="204">
        <v>0</v>
      </c>
      <c r="X432" s="204">
        <v>0</v>
      </c>
      <c r="Y432" s="204">
        <v>0</v>
      </c>
      <c r="Z432" s="204">
        <v>1.0778635697805306</v>
      </c>
      <c r="AA432" s="204">
        <v>0</v>
      </c>
      <c r="AB432" s="204">
        <v>0.19836162208578839</v>
      </c>
      <c r="AC432" s="205">
        <v>1.4450545403303072</v>
      </c>
      <c r="AD432" s="204">
        <v>0</v>
      </c>
      <c r="AE432" s="204">
        <v>0</v>
      </c>
      <c r="AF432" s="204">
        <v>0</v>
      </c>
      <c r="AG432" s="204">
        <v>0</v>
      </c>
      <c r="AH432" s="204">
        <v>1.4450545403303072</v>
      </c>
      <c r="AI432" s="206">
        <f t="shared" si="253"/>
        <v>6.2466938563709755</v>
      </c>
      <c r="AJ432" s="133" t="str">
        <f t="shared" si="254"/>
        <v/>
      </c>
      <c r="BA432" s="133"/>
      <c r="BR432" s="133"/>
      <c r="CG432" s="133"/>
    </row>
    <row r="433" spans="1:85" ht="15">
      <c r="A433" s="159" t="s">
        <v>136</v>
      </c>
      <c r="B433" s="148">
        <v>62.499147561477209</v>
      </c>
      <c r="C433" s="148">
        <v>49.36268355863988</v>
      </c>
      <c r="D433" s="148">
        <v>19.439192120735772</v>
      </c>
      <c r="E433" s="148">
        <v>19.445656869007479</v>
      </c>
      <c r="F433" s="315"/>
      <c r="G433" s="148">
        <v>0</v>
      </c>
      <c r="H433" s="160">
        <v>0</v>
      </c>
      <c r="I433" s="146">
        <f t="shared" si="251"/>
        <v>150.74668010986034</v>
      </c>
      <c r="J433" s="141"/>
      <c r="K433" s="161" t="s">
        <v>136</v>
      </c>
      <c r="L433" s="148">
        <v>62.499147561477209</v>
      </c>
      <c r="M433" s="148">
        <v>49.36268355863988</v>
      </c>
      <c r="N433" s="148">
        <v>19.439192120735772</v>
      </c>
      <c r="O433" s="148">
        <v>19.445656869007479</v>
      </c>
      <c r="P433" s="148">
        <v>0</v>
      </c>
      <c r="Q433" s="148">
        <v>0</v>
      </c>
      <c r="R433" s="149">
        <v>0</v>
      </c>
      <c r="S433" s="150">
        <f t="shared" si="252"/>
        <v>150.74668010986034</v>
      </c>
      <c r="U433" s="207" t="s">
        <v>136</v>
      </c>
      <c r="V433" s="199">
        <v>62.478836886092708</v>
      </c>
      <c r="W433" s="199">
        <v>0</v>
      </c>
      <c r="X433" s="199">
        <v>0</v>
      </c>
      <c r="Y433" s="199">
        <v>49.36268355863988</v>
      </c>
      <c r="Z433" s="199">
        <v>19.439192120735772</v>
      </c>
      <c r="AA433" s="199">
        <v>0</v>
      </c>
      <c r="AB433" s="199">
        <v>0</v>
      </c>
      <c r="AC433" s="200">
        <v>19.465967544391983</v>
      </c>
      <c r="AD433" s="199">
        <v>2.0310675384501473E-2</v>
      </c>
      <c r="AE433" s="199">
        <v>0</v>
      </c>
      <c r="AF433" s="199">
        <v>0</v>
      </c>
      <c r="AG433" s="199">
        <v>0</v>
      </c>
      <c r="AH433" s="199">
        <v>19.445656869007479</v>
      </c>
      <c r="AI433" s="202">
        <f t="shared" si="253"/>
        <v>150.74668010986036</v>
      </c>
      <c r="AJ433" s="133" t="str">
        <f t="shared" si="254"/>
        <v/>
      </c>
      <c r="BA433" s="133"/>
      <c r="BR433" s="133"/>
      <c r="CG433" s="133"/>
    </row>
    <row r="434" spans="1:85" ht="15">
      <c r="A434" s="151" t="s">
        <v>21</v>
      </c>
      <c r="B434" s="152">
        <v>38.177750294614434</v>
      </c>
      <c r="C434" s="152">
        <v>10.052697175009261</v>
      </c>
      <c r="D434" s="152">
        <v>22.88930699468343</v>
      </c>
      <c r="E434" s="152">
        <v>416.89057370775987</v>
      </c>
      <c r="F434" s="315"/>
      <c r="G434" s="152">
        <v>54.831425512249709</v>
      </c>
      <c r="H434" s="153">
        <v>0</v>
      </c>
      <c r="I434" s="154">
        <f t="shared" si="251"/>
        <v>542.8417536843167</v>
      </c>
      <c r="J434" s="141"/>
      <c r="K434" s="155" t="s">
        <v>21</v>
      </c>
      <c r="L434" s="156">
        <v>38.177750294614434</v>
      </c>
      <c r="M434" s="156">
        <v>10.052697175009261</v>
      </c>
      <c r="N434" s="156">
        <v>22.88930699468343</v>
      </c>
      <c r="O434" s="156">
        <v>416.89057370775987</v>
      </c>
      <c r="P434" s="156">
        <v>0.98288305698747103</v>
      </c>
      <c r="Q434" s="156">
        <v>54.831425512249709</v>
      </c>
      <c r="R434" s="157">
        <v>0</v>
      </c>
      <c r="S434" s="158">
        <f t="shared" si="252"/>
        <v>543.82463674130418</v>
      </c>
      <c r="U434" s="203" t="s">
        <v>21</v>
      </c>
      <c r="V434" s="204">
        <v>9.2645766537512415</v>
      </c>
      <c r="W434" s="204">
        <v>28.18728909535437</v>
      </c>
      <c r="X434" s="204">
        <v>54.831425512249709</v>
      </c>
      <c r="Y434" s="204">
        <v>10.052697175009261</v>
      </c>
      <c r="Z434" s="204">
        <v>22.43866278824671</v>
      </c>
      <c r="AA434" s="204">
        <v>414.92812234861435</v>
      </c>
      <c r="AB434" s="204">
        <v>0.98288305698747103</v>
      </c>
      <c r="AC434" s="205">
        <v>3.1389801110910458</v>
      </c>
      <c r="AD434" s="204">
        <v>0.72588454550882764</v>
      </c>
      <c r="AE434" s="204">
        <v>1.0747718966918971</v>
      </c>
      <c r="AF434" s="204">
        <v>0</v>
      </c>
      <c r="AG434" s="204">
        <v>0.45064420643672176</v>
      </c>
      <c r="AH434" s="204">
        <v>0.88767946245359908</v>
      </c>
      <c r="AI434" s="206">
        <f t="shared" si="253"/>
        <v>543.82463674130418</v>
      </c>
      <c r="AJ434" s="133" t="str">
        <f t="shared" si="254"/>
        <v/>
      </c>
      <c r="BA434" s="133"/>
      <c r="BR434" s="133"/>
      <c r="CG434" s="133"/>
    </row>
    <row r="435" spans="1:85" ht="15">
      <c r="A435" s="159" t="s">
        <v>20</v>
      </c>
      <c r="B435" s="148">
        <v>31.211537932899631</v>
      </c>
      <c r="C435" s="148">
        <v>0</v>
      </c>
      <c r="D435" s="148">
        <v>2.9403308641002033</v>
      </c>
      <c r="E435" s="148">
        <v>0</v>
      </c>
      <c r="F435" s="315"/>
      <c r="G435" s="148">
        <v>0</v>
      </c>
      <c r="H435" s="160">
        <v>0</v>
      </c>
      <c r="I435" s="146">
        <f t="shared" si="251"/>
        <v>34.151868796999835</v>
      </c>
      <c r="J435" s="141"/>
      <c r="K435" s="161" t="s">
        <v>20</v>
      </c>
      <c r="L435" s="148">
        <v>31.211537932899631</v>
      </c>
      <c r="M435" s="148">
        <v>0</v>
      </c>
      <c r="N435" s="148">
        <v>2.9403308641002033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52"/>
        <v>34.151868796999835</v>
      </c>
      <c r="U435" s="207" t="s">
        <v>20</v>
      </c>
      <c r="V435" s="199">
        <v>29.303092915185388</v>
      </c>
      <c r="W435" s="199">
        <v>1.7622311065422986</v>
      </c>
      <c r="X435" s="199">
        <v>0</v>
      </c>
      <c r="Y435" s="199">
        <v>0</v>
      </c>
      <c r="Z435" s="199">
        <v>2.9403308641002033</v>
      </c>
      <c r="AA435" s="199">
        <v>0</v>
      </c>
      <c r="AB435" s="199">
        <v>0</v>
      </c>
      <c r="AC435" s="200">
        <v>0.14621391117194463</v>
      </c>
      <c r="AD435" s="199">
        <v>0.14621391117194463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253"/>
        <v>34.151868796999835</v>
      </c>
      <c r="AJ435" s="133" t="str">
        <f t="shared" si="254"/>
        <v/>
      </c>
      <c r="BA435" s="133"/>
      <c r="BR435" s="133"/>
      <c r="CG435" s="133"/>
    </row>
    <row r="436" spans="1:85" ht="15">
      <c r="A436" s="151" t="s">
        <v>56</v>
      </c>
      <c r="B436" s="152">
        <v>3.0130814373722474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251"/>
        <v>3.0130814373722474</v>
      </c>
      <c r="J436" s="141"/>
      <c r="K436" s="155" t="s">
        <v>56</v>
      </c>
      <c r="L436" s="156">
        <v>3.0130814373722474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52"/>
        <v>3.0130814373722474</v>
      </c>
      <c r="U436" s="203" t="s">
        <v>56</v>
      </c>
      <c r="V436" s="204">
        <v>2.7995756256192963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0.21350581175295122</v>
      </c>
      <c r="AD436" s="204">
        <v>0.21350581175295122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253"/>
        <v>3.0130814373722474</v>
      </c>
      <c r="AJ436" s="133" t="str">
        <f t="shared" si="254"/>
        <v/>
      </c>
      <c r="BA436" s="133"/>
      <c r="BR436" s="133"/>
      <c r="CG436" s="133"/>
    </row>
    <row r="437" spans="1:85" ht="15">
      <c r="A437" s="159" t="s">
        <v>18</v>
      </c>
      <c r="B437" s="148">
        <v>227.41481619076851</v>
      </c>
      <c r="C437" s="148">
        <v>0</v>
      </c>
      <c r="D437" s="148">
        <v>14.319424776493449</v>
      </c>
      <c r="E437" s="148">
        <v>0</v>
      </c>
      <c r="F437" s="315"/>
      <c r="G437" s="148">
        <v>0</v>
      </c>
      <c r="H437" s="160">
        <v>0</v>
      </c>
      <c r="I437" s="146">
        <f t="shared" si="251"/>
        <v>241.73424096726194</v>
      </c>
      <c r="J437" s="141"/>
      <c r="K437" s="161" t="s">
        <v>18</v>
      </c>
      <c r="L437" s="148">
        <v>227.41481619076851</v>
      </c>
      <c r="M437" s="148">
        <v>0</v>
      </c>
      <c r="N437" s="148">
        <v>14.319424776493449</v>
      </c>
      <c r="O437" s="148">
        <v>0</v>
      </c>
      <c r="P437" s="148">
        <v>8.1818869899792492</v>
      </c>
      <c r="Q437" s="148">
        <v>0</v>
      </c>
      <c r="R437" s="149">
        <v>0</v>
      </c>
      <c r="S437" s="150">
        <f t="shared" si="252"/>
        <v>249.9161279572412</v>
      </c>
      <c r="U437" s="207" t="s">
        <v>18</v>
      </c>
      <c r="V437" s="199">
        <v>226.38390763053138</v>
      </c>
      <c r="W437" s="199">
        <v>0</v>
      </c>
      <c r="X437" s="199">
        <v>0</v>
      </c>
      <c r="Y437" s="199">
        <v>0</v>
      </c>
      <c r="Z437" s="199">
        <v>0.26094074385911886</v>
      </c>
      <c r="AA437" s="199">
        <v>0</v>
      </c>
      <c r="AB437" s="199">
        <v>8.1818869899792492</v>
      </c>
      <c r="AC437" s="200">
        <v>15.089392592871443</v>
      </c>
      <c r="AD437" s="199">
        <v>1.0309085602371131</v>
      </c>
      <c r="AE437" s="199">
        <v>0</v>
      </c>
      <c r="AF437" s="199">
        <v>0</v>
      </c>
      <c r="AG437" s="199">
        <v>14.058484032634331</v>
      </c>
      <c r="AH437" s="199">
        <v>0</v>
      </c>
      <c r="AI437" s="202">
        <f t="shared" si="253"/>
        <v>249.9161279572412</v>
      </c>
      <c r="AJ437" s="133" t="str">
        <f t="shared" si="254"/>
        <v/>
      </c>
      <c r="BA437" s="133"/>
      <c r="BR437" s="133"/>
      <c r="CG437" s="133"/>
    </row>
    <row r="438" spans="1:85" ht="15">
      <c r="A438" s="151" t="s">
        <v>17</v>
      </c>
      <c r="B438" s="152">
        <v>0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251"/>
        <v>0</v>
      </c>
      <c r="J438" s="141"/>
      <c r="K438" s="155" t="s">
        <v>17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52"/>
        <v>0</v>
      </c>
      <c r="U438" s="203" t="s">
        <v>57</v>
      </c>
      <c r="V438" s="204">
        <v>0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253"/>
        <v>0</v>
      </c>
      <c r="AJ438" s="133" t="str">
        <f t="shared" si="254"/>
        <v/>
      </c>
      <c r="BA438" s="133"/>
      <c r="BR438" s="133"/>
      <c r="CG438" s="133"/>
    </row>
    <row r="439" spans="1:85" ht="15">
      <c r="A439" s="162" t="s">
        <v>60</v>
      </c>
      <c r="B439" s="148">
        <v>0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251"/>
        <v>0</v>
      </c>
      <c r="J439" s="141"/>
      <c r="K439" s="163" t="s">
        <v>60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52"/>
        <v>0</v>
      </c>
      <c r="U439" s="208" t="s">
        <v>58</v>
      </c>
      <c r="V439" s="199">
        <v>0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253"/>
        <v>0</v>
      </c>
      <c r="AJ439" s="133" t="str">
        <f t="shared" si="254"/>
        <v/>
      </c>
      <c r="BA439" s="133"/>
      <c r="BR439" s="133"/>
      <c r="CG439" s="133"/>
    </row>
    <row r="440" spans="1:85">
      <c r="A440" s="164" t="s">
        <v>19</v>
      </c>
      <c r="B440" s="165">
        <v>0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251"/>
        <v>0</v>
      </c>
      <c r="J440" s="141"/>
      <c r="K440" s="168" t="s">
        <v>19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52"/>
        <v>0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253"/>
        <v>0</v>
      </c>
      <c r="AJ440" s="133" t="str">
        <f t="shared" si="254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251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52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253"/>
        <v>0</v>
      </c>
      <c r="AJ441" s="133" t="str">
        <f t="shared" si="254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251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52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253"/>
        <v>0</v>
      </c>
      <c r="AJ442" s="133" t="str">
        <f t="shared" si="254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251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52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253"/>
        <v>0</v>
      </c>
      <c r="AJ443" s="142" t="str">
        <f t="shared" si="254"/>
        <v/>
      </c>
    </row>
    <row r="444" spans="1:85" ht="15">
      <c r="A444" s="186" t="s">
        <v>22</v>
      </c>
      <c r="B444" s="187">
        <f>SUM(B423:B439)</f>
        <v>385.4675634300288</v>
      </c>
      <c r="C444" s="187">
        <f t="shared" ref="C444:I444" si="255">SUM(C423:C439)</f>
        <v>62.783856856187739</v>
      </c>
      <c r="D444" s="187">
        <f t="shared" si="255"/>
        <v>62.573131930385657</v>
      </c>
      <c r="E444" s="187">
        <f t="shared" si="255"/>
        <v>437.79451909925564</v>
      </c>
      <c r="F444" s="187">
        <f t="shared" si="255"/>
        <v>0</v>
      </c>
      <c r="G444" s="187">
        <f t="shared" si="255"/>
        <v>54.831425512249709</v>
      </c>
      <c r="H444" s="189">
        <f t="shared" si="255"/>
        <v>0</v>
      </c>
      <c r="I444" s="146">
        <f t="shared" si="255"/>
        <v>1003.4504968281075</v>
      </c>
      <c r="J444" s="141"/>
      <c r="K444" s="188" t="s">
        <v>22</v>
      </c>
      <c r="L444" s="187">
        <f>SUM(L423:L439)</f>
        <v>385.4675634300288</v>
      </c>
      <c r="M444" s="187">
        <f t="shared" ref="M444:S444" si="256">SUM(M423:M439)</f>
        <v>62.783856856187739</v>
      </c>
      <c r="N444" s="187">
        <f t="shared" si="256"/>
        <v>62.573131930385657</v>
      </c>
      <c r="O444" s="187">
        <f t="shared" si="256"/>
        <v>437.79451909925564</v>
      </c>
      <c r="P444" s="187">
        <f t="shared" si="256"/>
        <v>149.30963058088861</v>
      </c>
      <c r="Q444" s="187">
        <f t="shared" si="256"/>
        <v>54.831425512249709</v>
      </c>
      <c r="R444" s="189">
        <f t="shared" si="256"/>
        <v>0</v>
      </c>
      <c r="S444" s="190">
        <f t="shared" si="256"/>
        <v>1152.7601274089961</v>
      </c>
      <c r="T444" s="133" t="str">
        <f>IF(ABS(S444-AI444)&gt;0.01,S444-AI444,"")</f>
        <v/>
      </c>
      <c r="U444" s="216" t="s">
        <v>59</v>
      </c>
      <c r="V444" s="217">
        <f>SUM(V423:V439)</f>
        <v>353.16448578710083</v>
      </c>
      <c r="W444" s="217">
        <f t="shared" ref="W444:AH444" si="257">SUM(W423:W439)</f>
        <v>29.949520201896668</v>
      </c>
      <c r="X444" s="217">
        <f t="shared" si="257"/>
        <v>54.831425512249709</v>
      </c>
      <c r="Y444" s="217">
        <f t="shared" si="257"/>
        <v>62.783856856187739</v>
      </c>
      <c r="Z444" s="217">
        <f t="shared" si="257"/>
        <v>48.064003691314603</v>
      </c>
      <c r="AA444" s="217">
        <f t="shared" si="257"/>
        <v>414.9413321236151</v>
      </c>
      <c r="AB444" s="217">
        <f t="shared" si="257"/>
        <v>149.30963058088861</v>
      </c>
      <c r="AC444" s="217">
        <f t="shared" si="257"/>
        <v>39.715872655742864</v>
      </c>
      <c r="AD444" s="218">
        <f t="shared" si="257"/>
        <v>2.3535574410313078</v>
      </c>
      <c r="AE444" s="218">
        <f t="shared" si="257"/>
        <v>1.0747718966918971</v>
      </c>
      <c r="AF444" s="218">
        <f t="shared" si="257"/>
        <v>0</v>
      </c>
      <c r="AG444" s="218">
        <f t="shared" si="257"/>
        <v>14.509128239071053</v>
      </c>
      <c r="AH444" s="218">
        <f t="shared" si="257"/>
        <v>21.778415078948601</v>
      </c>
      <c r="AI444" s="219">
        <f>SUM(V444:AC444)</f>
        <v>1152.7601274089961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0.38414208239318853</v>
      </c>
      <c r="C445" s="125">
        <f t="shared" ref="C445:H445" si="258">IF($I444=0,"-",C444/$I444)</f>
        <v>6.2567966286973406E-2</v>
      </c>
      <c r="D445" s="125">
        <f t="shared" si="258"/>
        <v>6.2357965966610633E-2</v>
      </c>
      <c r="E445" s="125">
        <f t="shared" si="258"/>
        <v>0.43628910492656864</v>
      </c>
      <c r="F445" s="125">
        <f t="shared" si="258"/>
        <v>0</v>
      </c>
      <c r="G445" s="125">
        <f t="shared" si="258"/>
        <v>5.4642880426658866E-2</v>
      </c>
      <c r="H445" s="126">
        <f t="shared" si="258"/>
        <v>0</v>
      </c>
      <c r="I445" s="127">
        <f>SUM(B445:H445)</f>
        <v>1</v>
      </c>
      <c r="J445" s="133"/>
      <c r="K445" s="49" t="s">
        <v>108</v>
      </c>
      <c r="L445" s="102">
        <f t="shared" ref="L445:R445" si="259">IF($S444=0,"-",L444/$S444)</f>
        <v>0.33438662065491964</v>
      </c>
      <c r="M445" s="102">
        <f t="shared" si="259"/>
        <v>5.4463938648974627E-2</v>
      </c>
      <c r="N445" s="102">
        <f t="shared" si="259"/>
        <v>5.4281138324092017E-2</v>
      </c>
      <c r="O445" s="102">
        <f t="shared" si="259"/>
        <v>0.37977937360070346</v>
      </c>
      <c r="P445" s="102">
        <f t="shared" si="259"/>
        <v>0.12952359040773273</v>
      </c>
      <c r="Q445" s="102">
        <f t="shared" si="259"/>
        <v>4.7565338363577583E-2</v>
      </c>
      <c r="R445" s="103">
        <f t="shared" si="259"/>
        <v>0</v>
      </c>
      <c r="S445" s="104">
        <f>SUM(L445:R445)</f>
        <v>1.0000000000000002</v>
      </c>
      <c r="U445" s="77" t="s">
        <v>108</v>
      </c>
      <c r="V445" s="78">
        <f>+V444/$AI444</f>
        <v>0.30636424472877266</v>
      </c>
      <c r="W445" s="78">
        <f t="shared" ref="W445:AH445" si="260">+W444/$AI444</f>
        <v>2.5980704475971748E-2</v>
      </c>
      <c r="X445" s="78">
        <f t="shared" si="260"/>
        <v>4.7565338363577583E-2</v>
      </c>
      <c r="Y445" s="78">
        <f t="shared" si="260"/>
        <v>5.4463938648974627E-2</v>
      </c>
      <c r="Z445" s="78">
        <f t="shared" si="260"/>
        <v>4.1694713885833096E-2</v>
      </c>
      <c r="AA445" s="78">
        <f t="shared" si="260"/>
        <v>0.35995461870828138</v>
      </c>
      <c r="AB445" s="78">
        <f t="shared" si="260"/>
        <v>0.12952359040773273</v>
      </c>
      <c r="AC445" s="78">
        <f t="shared" si="260"/>
        <v>3.4452850780856144E-2</v>
      </c>
      <c r="AD445" s="78">
        <f t="shared" si="260"/>
        <v>2.0416714501752297E-3</v>
      </c>
      <c r="AE445" s="78">
        <f t="shared" si="260"/>
        <v>9.3234652304257824E-4</v>
      </c>
      <c r="AF445" s="78">
        <f t="shared" si="260"/>
        <v>0</v>
      </c>
      <c r="AG445" s="78">
        <f t="shared" si="260"/>
        <v>1.2586424438258918E-2</v>
      </c>
      <c r="AH445" s="78">
        <f t="shared" si="260"/>
        <v>1.8892408369379415E-2</v>
      </c>
      <c r="AI445" s="79">
        <f>SUM(V445:AC445)</f>
        <v>1</v>
      </c>
      <c r="AJ445" s="133" t="str">
        <f t="shared" si="254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0.29414029167145006</v>
      </c>
      <c r="G449" s="325"/>
      <c r="H449" s="327"/>
      <c r="I449" s="146">
        <f>SUM(B449:H449)</f>
        <v>0.29414029167145006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261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262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261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262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261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262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261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262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261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262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236.98596722442105</v>
      </c>
      <c r="G455" s="328"/>
      <c r="H455" s="330"/>
      <c r="I455" s="146">
        <f t="shared" si="261"/>
        <v>236.98596722442105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262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261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262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261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262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261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262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261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262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531.72653815352874</v>
      </c>
      <c r="G460" s="328"/>
      <c r="H460" s="330"/>
      <c r="I460" s="154">
        <f t="shared" si="261"/>
        <v>531.72653815352874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262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261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262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1.8334916470588238E-2</v>
      </c>
      <c r="G462" s="328"/>
      <c r="H462" s="330"/>
      <c r="I462" s="154">
        <f t="shared" si="261"/>
        <v>1.8334916470588238E-2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262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15.925328811081256</v>
      </c>
      <c r="G463" s="328"/>
      <c r="H463" s="330"/>
      <c r="I463" s="146">
        <f t="shared" si="261"/>
        <v>15.925328811081256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262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261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262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261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262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261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262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261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262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261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262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261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262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I470" si="263">SUM(C449:C465)</f>
        <v>0</v>
      </c>
      <c r="D470" s="187">
        <f t="shared" si="263"/>
        <v>0</v>
      </c>
      <c r="E470" s="187">
        <f t="shared" si="263"/>
        <v>0</v>
      </c>
      <c r="F470" s="187">
        <f t="shared" si="263"/>
        <v>784.9503093971731</v>
      </c>
      <c r="G470" s="187">
        <f t="shared" si="263"/>
        <v>0</v>
      </c>
      <c r="H470" s="189">
        <f t="shared" si="263"/>
        <v>0</v>
      </c>
      <c r="I470" s="146">
        <f t="shared" si="263"/>
        <v>784.9503093971731</v>
      </c>
      <c r="J470" s="141"/>
      <c r="K470" s="188" t="s">
        <v>22</v>
      </c>
      <c r="L470" s="187">
        <f>SUM(L449:L465)</f>
        <v>0</v>
      </c>
      <c r="M470" s="187">
        <f t="shared" ref="M470:S470" si="264">SUM(M449:M465)</f>
        <v>0</v>
      </c>
      <c r="N470" s="187">
        <f t="shared" si="264"/>
        <v>0</v>
      </c>
      <c r="O470" s="187">
        <f t="shared" si="264"/>
        <v>0</v>
      </c>
      <c r="P470" s="187">
        <f t="shared" si="264"/>
        <v>0</v>
      </c>
      <c r="Q470" s="187">
        <f t="shared" si="264"/>
        <v>0</v>
      </c>
      <c r="R470" s="189">
        <f t="shared" si="264"/>
        <v>0</v>
      </c>
      <c r="S470" s="190">
        <f t="shared" si="264"/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265">IF($I470=0,"-",C470/$I470)</f>
        <v>0</v>
      </c>
      <c r="D471" s="125">
        <f t="shared" si="265"/>
        <v>0</v>
      </c>
      <c r="E471" s="125">
        <f t="shared" si="265"/>
        <v>0</v>
      </c>
      <c r="F471" s="125">
        <f t="shared" si="265"/>
        <v>1</v>
      </c>
      <c r="G471" s="125">
        <f t="shared" si="265"/>
        <v>0</v>
      </c>
      <c r="H471" s="126">
        <f t="shared" si="265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266">IF($S470=0,"-",L470/$S470)</f>
        <v>-</v>
      </c>
      <c r="M471" s="102" t="str">
        <f t="shared" si="266"/>
        <v>-</v>
      </c>
      <c r="N471" s="102" t="str">
        <f t="shared" si="266"/>
        <v>-</v>
      </c>
      <c r="O471" s="102" t="str">
        <f t="shared" si="266"/>
        <v>-</v>
      </c>
      <c r="P471" s="102" t="str">
        <f t="shared" si="266"/>
        <v>-</v>
      </c>
      <c r="Q471" s="102" t="str">
        <f t="shared" si="266"/>
        <v>-</v>
      </c>
      <c r="R471" s="103" t="str">
        <f t="shared" si="266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267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268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267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268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267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268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267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268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267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268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32701.620016095254</v>
      </c>
      <c r="G481" s="328"/>
      <c r="H481" s="330"/>
      <c r="I481" s="146">
        <f t="shared" si="267"/>
        <v>32701.620016095254</v>
      </c>
      <c r="J481" s="141"/>
      <c r="K481" s="161" t="s">
        <v>54</v>
      </c>
      <c r="L481" s="328"/>
      <c r="M481" s="329"/>
      <c r="N481" s="329"/>
      <c r="O481" s="330"/>
      <c r="P481" s="148">
        <v>7762.9651752708114</v>
      </c>
      <c r="Q481" s="328"/>
      <c r="R481" s="335"/>
      <c r="S481" s="150">
        <f t="shared" si="268"/>
        <v>7762.9651752708114</v>
      </c>
    </row>
    <row r="482" spans="1:19" ht="15">
      <c r="A482" s="151" t="s">
        <v>11</v>
      </c>
      <c r="B482" s="328"/>
      <c r="C482" s="329"/>
      <c r="D482" s="329"/>
      <c r="E482" s="330"/>
      <c r="F482" s="152">
        <v>10103.041126716478</v>
      </c>
      <c r="G482" s="328"/>
      <c r="H482" s="330"/>
      <c r="I482" s="154">
        <f t="shared" si="267"/>
        <v>10103.041126716478</v>
      </c>
      <c r="J482" s="141"/>
      <c r="K482" s="155" t="s">
        <v>11</v>
      </c>
      <c r="L482" s="328"/>
      <c r="M482" s="329"/>
      <c r="N482" s="329"/>
      <c r="O482" s="330"/>
      <c r="P482" s="156">
        <v>4732.6976342243934</v>
      </c>
      <c r="Q482" s="328"/>
      <c r="R482" s="335"/>
      <c r="S482" s="158">
        <f t="shared" si="268"/>
        <v>4732.6976342243934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267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268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18.530851019880981</v>
      </c>
      <c r="G484" s="328"/>
      <c r="H484" s="330"/>
      <c r="I484" s="154">
        <f t="shared" si="267"/>
        <v>18.530851019880981</v>
      </c>
      <c r="J484" s="141"/>
      <c r="K484" s="155" t="s">
        <v>14</v>
      </c>
      <c r="L484" s="328"/>
      <c r="M484" s="329"/>
      <c r="N484" s="329"/>
      <c r="O484" s="330"/>
      <c r="P484" s="156">
        <v>10.047433724139161</v>
      </c>
      <c r="Q484" s="328"/>
      <c r="R484" s="335"/>
      <c r="S484" s="158">
        <f t="shared" si="268"/>
        <v>10.047433724139161</v>
      </c>
    </row>
    <row r="485" spans="1:19" ht="15">
      <c r="A485" s="159" t="s">
        <v>136</v>
      </c>
      <c r="B485" s="328"/>
      <c r="C485" s="329"/>
      <c r="D485" s="329"/>
      <c r="E485" s="330"/>
      <c r="F485" s="148">
        <v>82.416171331805529</v>
      </c>
      <c r="G485" s="328"/>
      <c r="H485" s="330"/>
      <c r="I485" s="146">
        <f t="shared" si="267"/>
        <v>82.416171331805529</v>
      </c>
      <c r="J485" s="141"/>
      <c r="K485" s="161" t="s">
        <v>136</v>
      </c>
      <c r="L485" s="328"/>
      <c r="M485" s="329"/>
      <c r="N485" s="329"/>
      <c r="O485" s="330"/>
      <c r="P485" s="148">
        <v>67.613632403704287</v>
      </c>
      <c r="Q485" s="328"/>
      <c r="R485" s="335"/>
      <c r="S485" s="150">
        <f t="shared" si="268"/>
        <v>67.613632403704287</v>
      </c>
    </row>
    <row r="486" spans="1:19" ht="15">
      <c r="A486" s="151" t="s">
        <v>21</v>
      </c>
      <c r="B486" s="328"/>
      <c r="C486" s="329"/>
      <c r="D486" s="329"/>
      <c r="E486" s="330"/>
      <c r="F486" s="152">
        <v>863.13251039830482</v>
      </c>
      <c r="G486" s="328"/>
      <c r="H486" s="330"/>
      <c r="I486" s="154">
        <f t="shared" si="267"/>
        <v>863.13251039830482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268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267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268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267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268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3112.1686489455296</v>
      </c>
      <c r="G489" s="328"/>
      <c r="H489" s="330"/>
      <c r="I489" s="146">
        <f t="shared" si="267"/>
        <v>3112.1686489455296</v>
      </c>
      <c r="J489" s="141"/>
      <c r="K489" s="161" t="s">
        <v>18</v>
      </c>
      <c r="L489" s="328"/>
      <c r="M489" s="329"/>
      <c r="N489" s="329"/>
      <c r="O489" s="330"/>
      <c r="P489" s="148">
        <v>1100.0909554617303</v>
      </c>
      <c r="Q489" s="328"/>
      <c r="R489" s="335"/>
      <c r="S489" s="150">
        <f t="shared" si="268"/>
        <v>1100.0909554617303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267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268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267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268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267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268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267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268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267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268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267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268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I496" si="269">SUM(C475:C491)</f>
        <v>0</v>
      </c>
      <c r="D496" s="187">
        <f t="shared" si="269"/>
        <v>0</v>
      </c>
      <c r="E496" s="187">
        <f t="shared" si="269"/>
        <v>0</v>
      </c>
      <c r="F496" s="187">
        <f t="shared" si="269"/>
        <v>46880.909324507251</v>
      </c>
      <c r="G496" s="187">
        <f t="shared" si="269"/>
        <v>0</v>
      </c>
      <c r="H496" s="189">
        <f t="shared" si="269"/>
        <v>0</v>
      </c>
      <c r="I496" s="146">
        <f t="shared" si="269"/>
        <v>46880.909324507251</v>
      </c>
      <c r="J496" s="141"/>
      <c r="K496" s="188" t="s">
        <v>22</v>
      </c>
      <c r="L496" s="187">
        <f>SUM(L475:L491)</f>
        <v>0</v>
      </c>
      <c r="M496" s="187">
        <f t="shared" ref="M496:S496" si="270">SUM(M475:M491)</f>
        <v>0</v>
      </c>
      <c r="N496" s="187">
        <f t="shared" si="270"/>
        <v>0</v>
      </c>
      <c r="O496" s="187">
        <f t="shared" si="270"/>
        <v>0</v>
      </c>
      <c r="P496" s="187">
        <f t="shared" si="270"/>
        <v>13673.41483108478</v>
      </c>
      <c r="Q496" s="187">
        <f t="shared" si="270"/>
        <v>0</v>
      </c>
      <c r="R496" s="189">
        <f t="shared" si="270"/>
        <v>0</v>
      </c>
      <c r="S496" s="190">
        <f t="shared" si="270"/>
        <v>13673.41483108478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271">IF($I496=0,"-",C496/$I496)</f>
        <v>0</v>
      </c>
      <c r="D497" s="125">
        <f t="shared" si="271"/>
        <v>0</v>
      </c>
      <c r="E497" s="125">
        <f t="shared" si="271"/>
        <v>0</v>
      </c>
      <c r="F497" s="125">
        <f t="shared" si="271"/>
        <v>1</v>
      </c>
      <c r="G497" s="125">
        <f t="shared" si="271"/>
        <v>0</v>
      </c>
      <c r="H497" s="126">
        <f t="shared" si="271"/>
        <v>0</v>
      </c>
      <c r="I497" s="127">
        <f>SUM(B497:H497)</f>
        <v>1</v>
      </c>
      <c r="J497" s="26"/>
      <c r="K497" s="49" t="s">
        <v>108</v>
      </c>
      <c r="L497" s="102">
        <f t="shared" ref="L497:R497" si="272">IF($S496=0,"-",L496/$S496)</f>
        <v>0</v>
      </c>
      <c r="M497" s="102">
        <f t="shared" si="272"/>
        <v>0</v>
      </c>
      <c r="N497" s="102">
        <f t="shared" si="272"/>
        <v>0</v>
      </c>
      <c r="O497" s="102">
        <f t="shared" si="272"/>
        <v>0</v>
      </c>
      <c r="P497" s="102">
        <f t="shared" si="272"/>
        <v>1</v>
      </c>
      <c r="Q497" s="102">
        <f t="shared" si="272"/>
        <v>0</v>
      </c>
      <c r="R497" s="103">
        <f t="shared" si="272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273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274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273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274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273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274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273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274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273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274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273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274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273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274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273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274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273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274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2792.134395</v>
      </c>
      <c r="G511" s="328"/>
      <c r="H511" s="330"/>
      <c r="I511" s="146">
        <f t="shared" si="273"/>
        <v>2792.134395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274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273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274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273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274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273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274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273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274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273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274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273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274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273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274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273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274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273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274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273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274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I522" si="275">SUM(C501:C517)</f>
        <v>0</v>
      </c>
      <c r="D522" s="187">
        <f t="shared" si="275"/>
        <v>0</v>
      </c>
      <c r="E522" s="187">
        <f t="shared" si="275"/>
        <v>0</v>
      </c>
      <c r="F522" s="187">
        <f t="shared" si="275"/>
        <v>2792.134395</v>
      </c>
      <c r="G522" s="187">
        <f t="shared" si="275"/>
        <v>0</v>
      </c>
      <c r="H522" s="189">
        <f t="shared" si="275"/>
        <v>0</v>
      </c>
      <c r="I522" s="146">
        <f t="shared" si="275"/>
        <v>2792.134395</v>
      </c>
      <c r="J522" s="141"/>
      <c r="K522" s="188" t="s">
        <v>22</v>
      </c>
      <c r="L522" s="187">
        <f>SUM(L501:L517)</f>
        <v>0</v>
      </c>
      <c r="M522" s="187">
        <f t="shared" ref="M522:S522" si="276">SUM(M501:M517)</f>
        <v>0</v>
      </c>
      <c r="N522" s="187">
        <f t="shared" si="276"/>
        <v>0</v>
      </c>
      <c r="O522" s="187">
        <f t="shared" si="276"/>
        <v>0</v>
      </c>
      <c r="P522" s="187">
        <f t="shared" si="276"/>
        <v>0</v>
      </c>
      <c r="Q522" s="187">
        <f t="shared" si="276"/>
        <v>0</v>
      </c>
      <c r="R522" s="189">
        <f t="shared" si="276"/>
        <v>0</v>
      </c>
      <c r="S522" s="190">
        <f t="shared" si="276"/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277">IF($I522=0,"-",C522/$I522)</f>
        <v>0</v>
      </c>
      <c r="D523" s="125">
        <f t="shared" si="277"/>
        <v>0</v>
      </c>
      <c r="E523" s="125">
        <f t="shared" si="277"/>
        <v>0</v>
      </c>
      <c r="F523" s="125">
        <f t="shared" si="277"/>
        <v>1</v>
      </c>
      <c r="G523" s="125">
        <f t="shared" si="277"/>
        <v>0</v>
      </c>
      <c r="H523" s="126">
        <f t="shared" si="277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278">IF($S522=0,"-",L522/$S522)</f>
        <v>-</v>
      </c>
      <c r="M523" s="102" t="str">
        <f t="shared" si="278"/>
        <v>-</v>
      </c>
      <c r="N523" s="102" t="str">
        <f t="shared" si="278"/>
        <v>-</v>
      </c>
      <c r="O523" s="102" t="str">
        <f t="shared" si="278"/>
        <v>-</v>
      </c>
      <c r="P523" s="102" t="str">
        <f t="shared" si="278"/>
        <v>-</v>
      </c>
      <c r="Q523" s="102" t="str">
        <f t="shared" si="278"/>
        <v>-</v>
      </c>
      <c r="R523" s="103" t="str">
        <f t="shared" si="278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279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280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279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280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279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280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279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280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279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280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0.74283976013890096</v>
      </c>
      <c r="G533" s="328"/>
      <c r="H533" s="330"/>
      <c r="I533" s="146">
        <f t="shared" si="279"/>
        <v>0.74283976013890096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280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7.9796524418144277E-2</v>
      </c>
      <c r="G534" s="328"/>
      <c r="H534" s="330"/>
      <c r="I534" s="154">
        <f t="shared" si="279"/>
        <v>7.9796524418144277E-2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280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279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280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279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280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279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280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279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280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279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280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279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280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279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280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279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280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279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280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279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280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279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280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279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280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279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280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I548" si="281">SUM(C527:C543)</f>
        <v>0</v>
      </c>
      <c r="D548" s="187">
        <f t="shared" si="281"/>
        <v>0</v>
      </c>
      <c r="E548" s="187">
        <f t="shared" si="281"/>
        <v>0</v>
      </c>
      <c r="F548" s="187">
        <f t="shared" si="281"/>
        <v>0.82263628455704518</v>
      </c>
      <c r="G548" s="187">
        <f t="shared" si="281"/>
        <v>0</v>
      </c>
      <c r="H548" s="189">
        <f t="shared" si="281"/>
        <v>0</v>
      </c>
      <c r="I548" s="146">
        <f t="shared" si="281"/>
        <v>0.82263628455704518</v>
      </c>
      <c r="J548" s="141"/>
      <c r="K548" s="188" t="s">
        <v>22</v>
      </c>
      <c r="L548" s="187">
        <f>SUM(L527:L543)</f>
        <v>0</v>
      </c>
      <c r="M548" s="187">
        <f t="shared" ref="M548:S548" si="282">SUM(M527:M543)</f>
        <v>0</v>
      </c>
      <c r="N548" s="187">
        <f t="shared" si="282"/>
        <v>0</v>
      </c>
      <c r="O548" s="187">
        <f t="shared" si="282"/>
        <v>0</v>
      </c>
      <c r="P548" s="187">
        <f t="shared" si="282"/>
        <v>0</v>
      </c>
      <c r="Q548" s="187">
        <f t="shared" si="282"/>
        <v>0</v>
      </c>
      <c r="R548" s="189">
        <f t="shared" si="282"/>
        <v>0</v>
      </c>
      <c r="S548" s="190">
        <f t="shared" si="282"/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283">IF($I548=0,"-",C548/$I548)</f>
        <v>0</v>
      </c>
      <c r="D549" s="125">
        <f t="shared" si="283"/>
        <v>0</v>
      </c>
      <c r="E549" s="125">
        <f t="shared" si="283"/>
        <v>0</v>
      </c>
      <c r="F549" s="125">
        <f t="shared" si="283"/>
        <v>1</v>
      </c>
      <c r="G549" s="125">
        <f t="shared" si="283"/>
        <v>0</v>
      </c>
      <c r="H549" s="126">
        <f t="shared" si="283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284">IF($S548=0,"-",L548/$S548)</f>
        <v>-</v>
      </c>
      <c r="M549" s="102" t="str">
        <f t="shared" si="284"/>
        <v>-</v>
      </c>
      <c r="N549" s="102" t="str">
        <f t="shared" si="284"/>
        <v>-</v>
      </c>
      <c r="O549" s="102" t="str">
        <f t="shared" si="284"/>
        <v>-</v>
      </c>
      <c r="P549" s="102" t="str">
        <f t="shared" si="284"/>
        <v>-</v>
      </c>
      <c r="Q549" s="102" t="str">
        <f t="shared" si="284"/>
        <v>-</v>
      </c>
      <c r="R549" s="103" t="str">
        <f t="shared" si="284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285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286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285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286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285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286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285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286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285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286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285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286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12.701765225506348</v>
      </c>
      <c r="G560" s="328"/>
      <c r="H560" s="330"/>
      <c r="I560" s="154">
        <f t="shared" si="285"/>
        <v>12.701765225506348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286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1499.8818956521297</v>
      </c>
      <c r="G561" s="328"/>
      <c r="H561" s="330"/>
      <c r="I561" s="146">
        <f t="shared" si="285"/>
        <v>1499.8818956521297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286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285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286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285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286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285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286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285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286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285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286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285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286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285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286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285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286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285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286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285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286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285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286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285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286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I574" si="287">SUM(C553:C569)</f>
        <v>0</v>
      </c>
      <c r="D574" s="187">
        <f t="shared" si="287"/>
        <v>0</v>
      </c>
      <c r="E574" s="187">
        <f t="shared" si="287"/>
        <v>0</v>
      </c>
      <c r="F574" s="187">
        <f t="shared" si="287"/>
        <v>1512.583660877636</v>
      </c>
      <c r="G574" s="187">
        <f t="shared" si="287"/>
        <v>0</v>
      </c>
      <c r="H574" s="189">
        <f t="shared" si="287"/>
        <v>0</v>
      </c>
      <c r="I574" s="146">
        <f t="shared" si="287"/>
        <v>1512.583660877636</v>
      </c>
      <c r="J574" s="141"/>
      <c r="K574" s="188" t="s">
        <v>22</v>
      </c>
      <c r="L574" s="187">
        <f>SUM(L553:L569)</f>
        <v>0</v>
      </c>
      <c r="M574" s="187">
        <f t="shared" ref="M574:S574" si="288">SUM(M553:M569)</f>
        <v>0</v>
      </c>
      <c r="N574" s="187">
        <f t="shared" si="288"/>
        <v>0</v>
      </c>
      <c r="O574" s="187">
        <f t="shared" si="288"/>
        <v>0</v>
      </c>
      <c r="P574" s="187">
        <f t="shared" si="288"/>
        <v>0</v>
      </c>
      <c r="Q574" s="187">
        <f t="shared" si="288"/>
        <v>0</v>
      </c>
      <c r="R574" s="189">
        <f t="shared" si="288"/>
        <v>0</v>
      </c>
      <c r="S574" s="190">
        <f t="shared" si="288"/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289">IF($I574=0,"-",C574/$I574)</f>
        <v>0</v>
      </c>
      <c r="D575" s="125">
        <f t="shared" si="289"/>
        <v>0</v>
      </c>
      <c r="E575" s="125">
        <f t="shared" si="289"/>
        <v>0</v>
      </c>
      <c r="F575" s="125">
        <f t="shared" si="289"/>
        <v>1</v>
      </c>
      <c r="G575" s="125">
        <f t="shared" si="289"/>
        <v>0</v>
      </c>
      <c r="H575" s="126">
        <f t="shared" si="289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290">IF($S574=0,"-",L574/$S574)</f>
        <v>-</v>
      </c>
      <c r="M575" s="102" t="str">
        <f t="shared" si="290"/>
        <v>-</v>
      </c>
      <c r="N575" s="102" t="str">
        <f t="shared" si="290"/>
        <v>-</v>
      </c>
      <c r="O575" s="102" t="str">
        <f t="shared" si="290"/>
        <v>-</v>
      </c>
      <c r="P575" s="102" t="str">
        <f t="shared" si="290"/>
        <v>-</v>
      </c>
      <c r="Q575" s="102" t="str">
        <f t="shared" si="290"/>
        <v>-</v>
      </c>
      <c r="R575" s="103" t="str">
        <f t="shared" si="290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0</v>
      </c>
      <c r="C579" s="144">
        <v>0</v>
      </c>
      <c r="D579" s="144">
        <v>0</v>
      </c>
      <c r="E579" s="144">
        <v>0</v>
      </c>
      <c r="F579" s="314"/>
      <c r="G579" s="144">
        <v>0</v>
      </c>
      <c r="H579" s="145">
        <v>0</v>
      </c>
      <c r="I579" s="146">
        <f>SUM(B579:H579)</f>
        <v>0</v>
      </c>
      <c r="J579" s="141"/>
      <c r="K579" s="195" t="s">
        <v>7</v>
      </c>
      <c r="L579" s="144">
        <v>0</v>
      </c>
      <c r="M579" s="144">
        <v>0</v>
      </c>
      <c r="N579" s="144">
        <v>0</v>
      </c>
      <c r="O579" s="144">
        <v>0</v>
      </c>
      <c r="P579" s="144">
        <v>0.29414029167145006</v>
      </c>
      <c r="Q579" s="144">
        <v>0</v>
      </c>
      <c r="R579" s="196">
        <v>0</v>
      </c>
      <c r="S579" s="197">
        <f>SUM(L579:R579)</f>
        <v>0.29414029167145006</v>
      </c>
    </row>
    <row r="580" spans="1:19" ht="15">
      <c r="A580" s="151" t="s">
        <v>8</v>
      </c>
      <c r="B580" s="152">
        <v>0</v>
      </c>
      <c r="C580" s="152">
        <v>0</v>
      </c>
      <c r="D580" s="152">
        <v>0</v>
      </c>
      <c r="E580" s="152">
        <v>0</v>
      </c>
      <c r="F580" s="315"/>
      <c r="G580" s="152">
        <v>0</v>
      </c>
      <c r="H580" s="153">
        <v>0</v>
      </c>
      <c r="I580" s="154">
        <f t="shared" ref="I580:I599" si="291">SUM(B580:H580)</f>
        <v>0</v>
      </c>
      <c r="J580" s="141"/>
      <c r="K580" s="155" t="s">
        <v>8</v>
      </c>
      <c r="L580" s="156">
        <v>0</v>
      </c>
      <c r="M580" s="156">
        <v>0</v>
      </c>
      <c r="N580" s="156">
        <v>0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292">SUM(L580:R580)</f>
        <v>0</v>
      </c>
    </row>
    <row r="581" spans="1:19" ht="15">
      <c r="A581" s="159" t="s">
        <v>9</v>
      </c>
      <c r="B581" s="148">
        <v>0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291"/>
        <v>0</v>
      </c>
      <c r="J581" s="141"/>
      <c r="K581" s="161" t="s">
        <v>9</v>
      </c>
      <c r="L581" s="148">
        <v>0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292"/>
        <v>0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291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292"/>
        <v>0</v>
      </c>
    </row>
    <row r="583" spans="1:19" ht="15">
      <c r="A583" s="159" t="s">
        <v>13</v>
      </c>
      <c r="B583" s="148">
        <v>46.480891812191118</v>
      </c>
      <c r="C583" s="148">
        <v>5.6299886784576048</v>
      </c>
      <c r="D583" s="148">
        <v>1.2139489701128574</v>
      </c>
      <c r="E583" s="148">
        <v>2.7074508997471565</v>
      </c>
      <c r="F583" s="315"/>
      <c r="G583" s="148">
        <v>0</v>
      </c>
      <c r="H583" s="160">
        <v>0</v>
      </c>
      <c r="I583" s="146">
        <f t="shared" si="291"/>
        <v>56.032280360508743</v>
      </c>
      <c r="J583" s="141"/>
      <c r="K583" s="161" t="s">
        <v>13</v>
      </c>
      <c r="L583" s="148">
        <v>46.480891812191118</v>
      </c>
      <c r="M583" s="148">
        <v>5.6299886784576048</v>
      </c>
      <c r="N583" s="148">
        <v>1.2139489701128574</v>
      </c>
      <c r="O583" s="148">
        <v>2.7074508997471565</v>
      </c>
      <c r="P583" s="148">
        <v>0</v>
      </c>
      <c r="Q583" s="148">
        <v>0</v>
      </c>
      <c r="R583" s="149">
        <v>0</v>
      </c>
      <c r="S583" s="150">
        <f t="shared" si="292"/>
        <v>56.032280360508743</v>
      </c>
    </row>
    <row r="584" spans="1:19" ht="15">
      <c r="A584" s="151" t="s">
        <v>12</v>
      </c>
      <c r="B584" s="152">
        <v>944.05374151923832</v>
      </c>
      <c r="C584" s="152">
        <v>14.326813170357884</v>
      </c>
      <c r="D584" s="152">
        <v>16.939988756768422</v>
      </c>
      <c r="E584" s="152">
        <v>0</v>
      </c>
      <c r="F584" s="315"/>
      <c r="G584" s="152">
        <v>0</v>
      </c>
      <c r="H584" s="153">
        <v>0</v>
      </c>
      <c r="I584" s="154">
        <f t="shared" si="291"/>
        <v>975.3205434463647</v>
      </c>
      <c r="J584" s="141"/>
      <c r="K584" s="155" t="s">
        <v>12</v>
      </c>
      <c r="L584" s="156">
        <v>944.05374151923832</v>
      </c>
      <c r="M584" s="156">
        <v>14.326813170357884</v>
      </c>
      <c r="N584" s="156">
        <v>16.939988756768422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292"/>
        <v>975.3205434463647</v>
      </c>
    </row>
    <row r="585" spans="1:19" ht="15">
      <c r="A585" s="159" t="s">
        <v>54</v>
      </c>
      <c r="B585" s="148">
        <v>0</v>
      </c>
      <c r="C585" s="148">
        <v>0</v>
      </c>
      <c r="D585" s="148">
        <v>9.779085973464044E-2</v>
      </c>
      <c r="E585" s="148">
        <v>45.617935447428032</v>
      </c>
      <c r="F585" s="315"/>
      <c r="G585" s="148">
        <v>0</v>
      </c>
      <c r="H585" s="160">
        <v>0</v>
      </c>
      <c r="I585" s="146">
        <f t="shared" si="291"/>
        <v>45.715726307162669</v>
      </c>
      <c r="J585" s="141"/>
      <c r="K585" s="161" t="s">
        <v>54</v>
      </c>
      <c r="L585" s="148">
        <v>0</v>
      </c>
      <c r="M585" s="148">
        <v>0</v>
      </c>
      <c r="N585" s="148">
        <v>9.779085973464044E-2</v>
      </c>
      <c r="O585" s="148">
        <v>45.617935447428032</v>
      </c>
      <c r="P585" s="148">
        <v>6790.8015433019646</v>
      </c>
      <c r="Q585" s="148">
        <v>0</v>
      </c>
      <c r="R585" s="149">
        <v>0</v>
      </c>
      <c r="S585" s="150">
        <f t="shared" si="292"/>
        <v>6836.5172696091277</v>
      </c>
    </row>
    <row r="586" spans="1:19" ht="15">
      <c r="A586" s="151" t="s">
        <v>11</v>
      </c>
      <c r="B586" s="152">
        <v>0</v>
      </c>
      <c r="C586" s="152">
        <v>0</v>
      </c>
      <c r="D586" s="152">
        <v>0.14370408496070186</v>
      </c>
      <c r="E586" s="152">
        <v>4.2015494827999476</v>
      </c>
      <c r="F586" s="315"/>
      <c r="G586" s="152">
        <v>0</v>
      </c>
      <c r="H586" s="153">
        <v>0</v>
      </c>
      <c r="I586" s="154">
        <f t="shared" si="291"/>
        <v>4.3452535677606496</v>
      </c>
      <c r="J586" s="141"/>
      <c r="K586" s="155" t="s">
        <v>11</v>
      </c>
      <c r="L586" s="156">
        <v>0</v>
      </c>
      <c r="M586" s="156">
        <v>0</v>
      </c>
      <c r="N586" s="156">
        <v>0.14370408496070186</v>
      </c>
      <c r="O586" s="156">
        <v>4.2015494827999476</v>
      </c>
      <c r="P586" s="156">
        <v>354.70352039428042</v>
      </c>
      <c r="Q586" s="156">
        <v>0</v>
      </c>
      <c r="R586" s="157">
        <v>0</v>
      </c>
      <c r="S586" s="158">
        <f t="shared" si="292"/>
        <v>359.04877396204108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291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1499.8818956521297</v>
      </c>
      <c r="Q587" s="148">
        <v>0</v>
      </c>
      <c r="R587" s="149">
        <v>0</v>
      </c>
      <c r="S587" s="150">
        <f t="shared" si="292"/>
        <v>1499.8818956521297</v>
      </c>
    </row>
    <row r="588" spans="1:19" ht="15">
      <c r="A588" s="151" t="s">
        <v>14</v>
      </c>
      <c r="B588" s="152">
        <v>20.023144666558192</v>
      </c>
      <c r="C588" s="152">
        <v>0.10849129870472096</v>
      </c>
      <c r="D588" s="152">
        <v>2.5412656384269066</v>
      </c>
      <c r="E588" s="152">
        <v>0.34641852463797856</v>
      </c>
      <c r="F588" s="315"/>
      <c r="G588" s="152">
        <v>0</v>
      </c>
      <c r="H588" s="153">
        <v>0</v>
      </c>
      <c r="I588" s="154">
        <f t="shared" si="291"/>
        <v>23.019320128327799</v>
      </c>
      <c r="J588" s="141"/>
      <c r="K588" s="155" t="s">
        <v>14</v>
      </c>
      <c r="L588" s="156">
        <v>20.023144666558192</v>
      </c>
      <c r="M588" s="156">
        <v>0.10849129870472096</v>
      </c>
      <c r="N588" s="156">
        <v>2.5412656384269066</v>
      </c>
      <c r="O588" s="156">
        <v>0.34641852463797856</v>
      </c>
      <c r="P588" s="156">
        <v>0</v>
      </c>
      <c r="Q588" s="156">
        <v>0</v>
      </c>
      <c r="R588" s="157">
        <v>0</v>
      </c>
      <c r="S588" s="158">
        <f t="shared" si="292"/>
        <v>23.019320128327799</v>
      </c>
    </row>
    <row r="589" spans="1:19" ht="15">
      <c r="A589" s="159" t="s">
        <v>136</v>
      </c>
      <c r="B589" s="148">
        <v>1113.4217002839478</v>
      </c>
      <c r="C589" s="148">
        <v>175.46054452698803</v>
      </c>
      <c r="D589" s="148">
        <v>34.220280071126744</v>
      </c>
      <c r="E589" s="148">
        <v>26.94571333793856</v>
      </c>
      <c r="F589" s="315"/>
      <c r="G589" s="148">
        <v>0</v>
      </c>
      <c r="H589" s="160">
        <v>0</v>
      </c>
      <c r="I589" s="146">
        <f t="shared" si="291"/>
        <v>1350.0482382200012</v>
      </c>
      <c r="J589" s="141"/>
      <c r="K589" s="161" t="s">
        <v>136</v>
      </c>
      <c r="L589" s="148">
        <v>1113.4217002839478</v>
      </c>
      <c r="M589" s="148">
        <v>175.46054452698803</v>
      </c>
      <c r="N589" s="148">
        <v>34.220280071126744</v>
      </c>
      <c r="O589" s="148">
        <v>26.94571333793856</v>
      </c>
      <c r="P589" s="148">
        <v>2792.134395</v>
      </c>
      <c r="Q589" s="148">
        <v>0</v>
      </c>
      <c r="R589" s="149">
        <v>0</v>
      </c>
      <c r="S589" s="150">
        <f t="shared" si="292"/>
        <v>4142.1826332200017</v>
      </c>
    </row>
    <row r="590" spans="1:19" ht="15">
      <c r="A590" s="151" t="s">
        <v>21</v>
      </c>
      <c r="B590" s="152">
        <v>1073.6374383092027</v>
      </c>
      <c r="C590" s="152">
        <v>0</v>
      </c>
      <c r="D590" s="152">
        <v>2367.939122286813</v>
      </c>
      <c r="E590" s="152">
        <v>521.80714836769312</v>
      </c>
      <c r="F590" s="315"/>
      <c r="G590" s="152">
        <v>1622.3066225740129</v>
      </c>
      <c r="H590" s="153">
        <v>0.4223400278811047</v>
      </c>
      <c r="I590" s="154">
        <f t="shared" si="291"/>
        <v>5586.1126715656037</v>
      </c>
      <c r="J590" s="141"/>
      <c r="K590" s="155" t="s">
        <v>21</v>
      </c>
      <c r="L590" s="156">
        <v>1073.6374383092027</v>
      </c>
      <c r="M590" s="156">
        <v>0</v>
      </c>
      <c r="N590" s="156">
        <v>2367.939122286813</v>
      </c>
      <c r="O590" s="156">
        <v>521.80714836769312</v>
      </c>
      <c r="P590" s="156">
        <v>1384.4407817750218</v>
      </c>
      <c r="Q590" s="156">
        <v>1622.3066225740129</v>
      </c>
      <c r="R590" s="157">
        <v>0.4223400278811047</v>
      </c>
      <c r="S590" s="158">
        <f t="shared" si="292"/>
        <v>6970.5534533406253</v>
      </c>
    </row>
    <row r="591" spans="1:19" ht="15">
      <c r="A591" s="159" t="s">
        <v>20</v>
      </c>
      <c r="B591" s="148">
        <v>3297.7932770307984</v>
      </c>
      <c r="C591" s="148">
        <v>20.907420871310315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291"/>
        <v>3318.7006979021089</v>
      </c>
      <c r="J591" s="141"/>
      <c r="K591" s="161" t="s">
        <v>20</v>
      </c>
      <c r="L591" s="148">
        <v>3297.7932770307984</v>
      </c>
      <c r="M591" s="148">
        <v>20.907420871310315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292"/>
        <v>3318.7006979021089</v>
      </c>
    </row>
    <row r="592" spans="1:19" ht="15">
      <c r="A592" s="151" t="s">
        <v>56</v>
      </c>
      <c r="B592" s="152">
        <v>8.3664745199828197</v>
      </c>
      <c r="C592" s="152">
        <v>0</v>
      </c>
      <c r="D592" s="152">
        <v>1.4873127949429654</v>
      </c>
      <c r="E592" s="152">
        <v>0</v>
      </c>
      <c r="F592" s="315"/>
      <c r="G592" s="152">
        <v>0</v>
      </c>
      <c r="H592" s="153">
        <v>0</v>
      </c>
      <c r="I592" s="154">
        <f t="shared" si="291"/>
        <v>9.8537873149257855</v>
      </c>
      <c r="J592" s="141"/>
      <c r="K592" s="155" t="s">
        <v>56</v>
      </c>
      <c r="L592" s="156">
        <v>8.3664745199828197</v>
      </c>
      <c r="M592" s="156">
        <v>0</v>
      </c>
      <c r="N592" s="156">
        <v>1.4873127949429654</v>
      </c>
      <c r="O592" s="156">
        <v>0</v>
      </c>
      <c r="P592" s="156">
        <v>1.8334916470588238E-2</v>
      </c>
      <c r="Q592" s="156">
        <v>0</v>
      </c>
      <c r="R592" s="157">
        <v>0</v>
      </c>
      <c r="S592" s="158">
        <f t="shared" si="292"/>
        <v>9.8721222313963732</v>
      </c>
    </row>
    <row r="593" spans="1:85" ht="15">
      <c r="A593" s="159" t="s">
        <v>18</v>
      </c>
      <c r="B593" s="148">
        <v>196.31311049062168</v>
      </c>
      <c r="C593" s="148">
        <v>0</v>
      </c>
      <c r="D593" s="148">
        <v>12.108439172774991</v>
      </c>
      <c r="E593" s="148">
        <v>0</v>
      </c>
      <c r="F593" s="315"/>
      <c r="G593" s="148">
        <v>0</v>
      </c>
      <c r="H593" s="160">
        <v>0</v>
      </c>
      <c r="I593" s="146">
        <f t="shared" si="291"/>
        <v>208.42154966339666</v>
      </c>
      <c r="J593" s="141"/>
      <c r="K593" s="161" t="s">
        <v>18</v>
      </c>
      <c r="L593" s="148">
        <v>196.31311049062168</v>
      </c>
      <c r="M593" s="148">
        <v>0</v>
      </c>
      <c r="N593" s="148">
        <v>12.108439172774991</v>
      </c>
      <c r="O593" s="148">
        <v>0</v>
      </c>
      <c r="P593" s="148">
        <v>475.17997588991142</v>
      </c>
      <c r="Q593" s="148">
        <v>0</v>
      </c>
      <c r="R593" s="149">
        <v>0</v>
      </c>
      <c r="S593" s="150">
        <f t="shared" si="292"/>
        <v>683.60152555330808</v>
      </c>
    </row>
    <row r="594" spans="1:85" ht="15">
      <c r="A594" s="151" t="s">
        <v>17</v>
      </c>
      <c r="B594" s="152">
        <v>0</v>
      </c>
      <c r="C594" s="152">
        <v>0</v>
      </c>
      <c r="D594" s="152">
        <v>0</v>
      </c>
      <c r="E594" s="152">
        <v>0</v>
      </c>
      <c r="F594" s="315"/>
      <c r="G594" s="152">
        <v>0</v>
      </c>
      <c r="H594" s="153">
        <v>0</v>
      </c>
      <c r="I594" s="154">
        <f t="shared" si="291"/>
        <v>0</v>
      </c>
      <c r="J594" s="141"/>
      <c r="K594" s="155" t="s">
        <v>17</v>
      </c>
      <c r="L594" s="156">
        <v>0</v>
      </c>
      <c r="M594" s="156">
        <v>0</v>
      </c>
      <c r="N594" s="156">
        <v>0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292"/>
        <v>0</v>
      </c>
    </row>
    <row r="595" spans="1:85" ht="15">
      <c r="A595" s="162" t="s">
        <v>60</v>
      </c>
      <c r="B595" s="148">
        <v>1142.9643691225415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291"/>
        <v>1142.9643691225415</v>
      </c>
      <c r="J595" s="141"/>
      <c r="K595" s="163" t="s">
        <v>60</v>
      </c>
      <c r="L595" s="148">
        <v>1142.9643691225415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292"/>
        <v>1142.9643691225415</v>
      </c>
    </row>
    <row r="596" spans="1:85">
      <c r="A596" s="164" t="s">
        <v>19</v>
      </c>
      <c r="B596" s="165">
        <v>1142.9643691225415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291"/>
        <v>1142.9643691225415</v>
      </c>
      <c r="J596" s="141"/>
      <c r="K596" s="168" t="s">
        <v>19</v>
      </c>
      <c r="L596" s="169">
        <v>1142.9643691225415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292"/>
        <v>1142.9643691225415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291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292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291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292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291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292"/>
        <v>0</v>
      </c>
    </row>
    <row r="600" spans="1:85" ht="15">
      <c r="A600" s="186" t="s">
        <v>22</v>
      </c>
      <c r="B600" s="187">
        <f>SUM(B579:B595)</f>
        <v>7843.0541477550814</v>
      </c>
      <c r="C600" s="187">
        <f t="shared" ref="C600:I600" si="293">SUM(C579:C595)</f>
        <v>216.43325854581855</v>
      </c>
      <c r="D600" s="187">
        <f t="shared" si="293"/>
        <v>2436.6918526356612</v>
      </c>
      <c r="E600" s="187">
        <f t="shared" si="293"/>
        <v>601.62621606024481</v>
      </c>
      <c r="F600" s="187">
        <f t="shared" si="293"/>
        <v>0</v>
      </c>
      <c r="G600" s="187">
        <f t="shared" si="293"/>
        <v>1622.3066225740129</v>
      </c>
      <c r="H600" s="189">
        <f t="shared" si="293"/>
        <v>0.4223400278811047</v>
      </c>
      <c r="I600" s="146">
        <f t="shared" si="293"/>
        <v>12720.534437598701</v>
      </c>
      <c r="J600" s="141"/>
      <c r="K600" s="188" t="s">
        <v>22</v>
      </c>
      <c r="L600" s="187">
        <f>SUM(L579:L595)</f>
        <v>7843.0541477550814</v>
      </c>
      <c r="M600" s="187">
        <f t="shared" ref="M600:S600" si="294">SUM(M579:M595)</f>
        <v>216.43325854581855</v>
      </c>
      <c r="N600" s="187">
        <f t="shared" si="294"/>
        <v>2436.6918526356612</v>
      </c>
      <c r="O600" s="187">
        <f t="shared" si="294"/>
        <v>601.62621606024481</v>
      </c>
      <c r="P600" s="187">
        <f t="shared" si="294"/>
        <v>13297.454587221449</v>
      </c>
      <c r="Q600" s="187">
        <f t="shared" si="294"/>
        <v>1622.3066225740129</v>
      </c>
      <c r="R600" s="189">
        <f t="shared" si="294"/>
        <v>0.4223400278811047</v>
      </c>
      <c r="S600" s="190">
        <f t="shared" si="294"/>
        <v>26017.989024820159</v>
      </c>
    </row>
    <row r="601" spans="1:85" s="26" customFormat="1" ht="15" thickBot="1">
      <c r="A601" s="39" t="s">
        <v>108</v>
      </c>
      <c r="B601" s="125">
        <f>IF($I600=0,"-",B600/$I600)</f>
        <v>0.61656640184652822</v>
      </c>
      <c r="C601" s="125">
        <f t="shared" ref="C601:H601" si="295">IF($I600=0,"-",C600/$I600)</f>
        <v>1.7014478409499545E-2</v>
      </c>
      <c r="D601" s="125">
        <f t="shared" si="295"/>
        <v>0.19155577657440342</v>
      </c>
      <c r="E601" s="125">
        <f t="shared" si="295"/>
        <v>4.72956713423918E-2</v>
      </c>
      <c r="F601" s="125">
        <f t="shared" si="295"/>
        <v>0</v>
      </c>
      <c r="G601" s="125">
        <f t="shared" si="295"/>
        <v>0.1275344703897725</v>
      </c>
      <c r="H601" s="126">
        <f t="shared" si="295"/>
        <v>3.3201437404451637E-5</v>
      </c>
      <c r="I601" s="127">
        <f>SUM(B601:H601)</f>
        <v>1</v>
      </c>
      <c r="K601" s="49" t="s">
        <v>108</v>
      </c>
      <c r="L601" s="102">
        <f t="shared" ref="L601:R601" si="296">IF($S600=0,"-",L600/$S600)</f>
        <v>0.30144736168014791</v>
      </c>
      <c r="M601" s="102">
        <f t="shared" si="296"/>
        <v>8.3186005782133875E-3</v>
      </c>
      <c r="N601" s="102">
        <f t="shared" si="296"/>
        <v>9.3654119475227351E-2</v>
      </c>
      <c r="O601" s="102">
        <f t="shared" si="296"/>
        <v>2.3123471052521261E-2</v>
      </c>
      <c r="P601" s="102">
        <f t="shared" si="296"/>
        <v>0.5110869473630798</v>
      </c>
      <c r="Q601" s="102">
        <f t="shared" si="296"/>
        <v>6.2353267234696537E-2</v>
      </c>
      <c r="R601" s="103">
        <f t="shared" si="296"/>
        <v>1.6232616113344062E-5</v>
      </c>
      <c r="S601" s="104">
        <f>SUM(L601:R601)</f>
        <v>0.99999999999999967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85.216869642914986</v>
      </c>
      <c r="C605" s="144">
        <v>0</v>
      </c>
      <c r="D605" s="144">
        <v>3.8252964208156977</v>
      </c>
      <c r="E605" s="144">
        <v>0</v>
      </c>
      <c r="F605" s="314"/>
      <c r="G605" s="144">
        <v>0</v>
      </c>
      <c r="H605" s="145">
        <v>0</v>
      </c>
      <c r="I605" s="146">
        <f>SUM(B605:H605)</f>
        <v>89.04216606373069</v>
      </c>
      <c r="J605" s="141"/>
      <c r="K605" s="195" t="s">
        <v>7</v>
      </c>
      <c r="L605" s="144">
        <v>85.216869642914986</v>
      </c>
      <c r="M605" s="144">
        <v>0</v>
      </c>
      <c r="N605" s="144">
        <v>3.8252964208156977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89.04216606373069</v>
      </c>
      <c r="U605" s="54" t="s">
        <v>7</v>
      </c>
      <c r="V605" s="199">
        <v>85.216869642914986</v>
      </c>
      <c r="W605" s="199">
        <v>3.8252964208156977</v>
      </c>
      <c r="X605" s="199">
        <v>0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297">+P605</f>
        <v>0</v>
      </c>
      <c r="AF605" s="202">
        <f t="shared" ref="AF605:AF625" si="298">SUM(V605:AE605)</f>
        <v>89.04216606373069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37.463198515632406</v>
      </c>
      <c r="C606" s="152">
        <v>0</v>
      </c>
      <c r="D606" s="152">
        <v>0</v>
      </c>
      <c r="E606" s="152">
        <v>0</v>
      </c>
      <c r="F606" s="315"/>
      <c r="G606" s="152">
        <v>0</v>
      </c>
      <c r="H606" s="153">
        <v>0</v>
      </c>
      <c r="I606" s="154">
        <f t="shared" ref="I606:I625" si="299">SUM(B606:H606)</f>
        <v>37.463198515632406</v>
      </c>
      <c r="J606" s="141"/>
      <c r="K606" s="155" t="s">
        <v>8</v>
      </c>
      <c r="L606" s="156">
        <v>37.463198515632406</v>
      </c>
      <c r="M606" s="156">
        <v>0</v>
      </c>
      <c r="N606" s="156">
        <v>0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00">SUM(L606:R606)</f>
        <v>37.463198515632406</v>
      </c>
      <c r="U606" s="59" t="s">
        <v>8</v>
      </c>
      <c r="V606" s="204">
        <v>37.463198515632406</v>
      </c>
      <c r="W606" s="204">
        <v>0</v>
      </c>
      <c r="X606" s="204">
        <v>0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297"/>
        <v>0</v>
      </c>
      <c r="AF606" s="206">
        <f t="shared" si="298"/>
        <v>37.463198515632406</v>
      </c>
      <c r="AG606" s="236" t="str">
        <f t="shared" ref="AG606:AG626" si="301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170.16102835917704</v>
      </c>
      <c r="C607" s="148">
        <v>0</v>
      </c>
      <c r="D607" s="148">
        <v>11.743994914902519</v>
      </c>
      <c r="E607" s="148">
        <v>0</v>
      </c>
      <c r="F607" s="315"/>
      <c r="G607" s="148">
        <v>0</v>
      </c>
      <c r="H607" s="160">
        <v>0</v>
      </c>
      <c r="I607" s="146">
        <f t="shared" si="299"/>
        <v>181.90502327407955</v>
      </c>
      <c r="J607" s="141"/>
      <c r="K607" s="161" t="s">
        <v>9</v>
      </c>
      <c r="L607" s="148">
        <v>170.16102835917704</v>
      </c>
      <c r="M607" s="148">
        <v>0</v>
      </c>
      <c r="N607" s="148">
        <v>11.743994914902519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00"/>
        <v>181.90502327407955</v>
      </c>
      <c r="U607" s="267" t="s">
        <v>9</v>
      </c>
      <c r="V607" s="199">
        <v>170.16102835917704</v>
      </c>
      <c r="W607" s="199">
        <v>11.743994914902519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297"/>
        <v>0</v>
      </c>
      <c r="AF607" s="202">
        <f t="shared" si="298"/>
        <v>181.90502327407955</v>
      </c>
      <c r="AG607" s="236" t="str">
        <f t="shared" si="301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299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00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297"/>
        <v>0</v>
      </c>
      <c r="AF608" s="206">
        <f t="shared" si="298"/>
        <v>0</v>
      </c>
      <c r="AG608" s="236" t="str">
        <f t="shared" si="301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47.068353630239798</v>
      </c>
      <c r="C609" s="148">
        <v>0</v>
      </c>
      <c r="D609" s="148">
        <v>5.621132661057902</v>
      </c>
      <c r="E609" s="148">
        <v>0</v>
      </c>
      <c r="F609" s="315"/>
      <c r="G609" s="148">
        <v>0</v>
      </c>
      <c r="H609" s="160">
        <v>0</v>
      </c>
      <c r="I609" s="146">
        <f t="shared" si="299"/>
        <v>52.689486291297698</v>
      </c>
      <c r="J609" s="141"/>
      <c r="K609" s="161" t="s">
        <v>13</v>
      </c>
      <c r="L609" s="148">
        <v>47.068353630239798</v>
      </c>
      <c r="M609" s="148">
        <v>0</v>
      </c>
      <c r="N609" s="148">
        <v>5.621132661057902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00"/>
        <v>52.689486291297698</v>
      </c>
      <c r="U609" s="267" t="s">
        <v>13</v>
      </c>
      <c r="V609" s="199">
        <v>47.068353630239798</v>
      </c>
      <c r="W609" s="199">
        <v>5.621132661057902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297"/>
        <v>0</v>
      </c>
      <c r="AF609" s="202">
        <f t="shared" si="298"/>
        <v>52.689486291297698</v>
      </c>
      <c r="AG609" s="236" t="str">
        <f t="shared" si="301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7163.3907345743819</v>
      </c>
      <c r="C610" s="152">
        <v>0</v>
      </c>
      <c r="D610" s="152">
        <v>855.48710580277987</v>
      </c>
      <c r="E610" s="152">
        <v>0</v>
      </c>
      <c r="F610" s="315"/>
      <c r="G610" s="152">
        <v>0</v>
      </c>
      <c r="H610" s="153">
        <v>0</v>
      </c>
      <c r="I610" s="154">
        <f t="shared" si="299"/>
        <v>8018.8778403771621</v>
      </c>
      <c r="J610" s="141"/>
      <c r="K610" s="155" t="s">
        <v>12</v>
      </c>
      <c r="L610" s="156">
        <v>7163.3907345743819</v>
      </c>
      <c r="M610" s="156">
        <v>0</v>
      </c>
      <c r="N610" s="156">
        <v>855.48710580277987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00"/>
        <v>8018.8778403771621</v>
      </c>
      <c r="U610" s="59" t="s">
        <v>12</v>
      </c>
      <c r="V610" s="204">
        <v>7163.3907345743819</v>
      </c>
      <c r="W610" s="204">
        <v>855.48710580277987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297"/>
        <v>0</v>
      </c>
      <c r="AF610" s="206">
        <f t="shared" si="298"/>
        <v>8018.8778403771621</v>
      </c>
      <c r="AG610" s="236" t="str">
        <f t="shared" si="301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299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14242.96164911555</v>
      </c>
      <c r="Q611" s="148">
        <v>0</v>
      </c>
      <c r="R611" s="149">
        <v>0</v>
      </c>
      <c r="S611" s="150">
        <f t="shared" si="300"/>
        <v>14242.96164911555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14242.96164911555</v>
      </c>
      <c r="AF611" s="239">
        <f t="shared" si="298"/>
        <v>14242.96164911555</v>
      </c>
      <c r="AG611" s="236" t="str">
        <f t="shared" si="301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299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4839.1044769294385</v>
      </c>
      <c r="Q612" s="156">
        <v>0</v>
      </c>
      <c r="R612" s="157">
        <v>0</v>
      </c>
      <c r="S612" s="158">
        <f t="shared" si="300"/>
        <v>4839.1044769294385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302">+P612</f>
        <v>4839.1044769294385</v>
      </c>
      <c r="AF612" s="206">
        <f t="shared" si="298"/>
        <v>4839.1044769294385</v>
      </c>
      <c r="AG612" s="236" t="str">
        <f t="shared" si="301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299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00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302"/>
        <v>0</v>
      </c>
      <c r="AF613" s="239">
        <f t="shared" si="298"/>
        <v>0</v>
      </c>
      <c r="AG613" s="236" t="str">
        <f t="shared" si="301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76.687871266148406</v>
      </c>
      <c r="C614" s="152">
        <v>0</v>
      </c>
      <c r="D614" s="152">
        <v>19.25212442719566</v>
      </c>
      <c r="E614" s="152">
        <v>0</v>
      </c>
      <c r="F614" s="315"/>
      <c r="G614" s="152">
        <v>0</v>
      </c>
      <c r="H614" s="153">
        <v>0</v>
      </c>
      <c r="I614" s="154">
        <f t="shared" si="299"/>
        <v>95.939995693344059</v>
      </c>
      <c r="J614" s="141"/>
      <c r="K614" s="155" t="s">
        <v>14</v>
      </c>
      <c r="L614" s="156">
        <v>76.687871266148406</v>
      </c>
      <c r="M614" s="156">
        <v>0</v>
      </c>
      <c r="N614" s="156">
        <v>19.25212442719566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00"/>
        <v>95.939995693344059</v>
      </c>
      <c r="U614" s="59" t="s">
        <v>14</v>
      </c>
      <c r="V614" s="204">
        <v>76.687871266148406</v>
      </c>
      <c r="W614" s="204">
        <v>19.25212442719566</v>
      </c>
      <c r="X614" s="204">
        <v>0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302"/>
        <v>0</v>
      </c>
      <c r="AF614" s="206">
        <f t="shared" si="298"/>
        <v>95.939995693344059</v>
      </c>
      <c r="AG614" s="236" t="str">
        <f t="shared" si="301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3204.3470500658186</v>
      </c>
      <c r="C615" s="148">
        <v>0</v>
      </c>
      <c r="D615" s="148">
        <v>439.97553032748942</v>
      </c>
      <c r="E615" s="148">
        <v>0</v>
      </c>
      <c r="F615" s="315"/>
      <c r="G615" s="148">
        <v>0</v>
      </c>
      <c r="H615" s="160">
        <v>0</v>
      </c>
      <c r="I615" s="146">
        <f t="shared" si="299"/>
        <v>3644.3225803933083</v>
      </c>
      <c r="J615" s="141"/>
      <c r="K615" s="161" t="s">
        <v>136</v>
      </c>
      <c r="L615" s="148">
        <v>3204.3470500658186</v>
      </c>
      <c r="M615" s="148">
        <v>0</v>
      </c>
      <c r="N615" s="148">
        <v>439.97553032748942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00"/>
        <v>3644.3225803933083</v>
      </c>
      <c r="U615" s="63" t="s">
        <v>136</v>
      </c>
      <c r="V615" s="199">
        <v>3204.3470500658186</v>
      </c>
      <c r="W615" s="199">
        <v>432.39145769327604</v>
      </c>
      <c r="X615" s="199">
        <v>7.5840726342134044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302"/>
        <v>0</v>
      </c>
      <c r="AF615" s="239">
        <f t="shared" si="298"/>
        <v>3644.3225803933083</v>
      </c>
      <c r="AG615" s="236" t="str">
        <f t="shared" si="301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2133.4036357494879</v>
      </c>
      <c r="C616" s="152">
        <v>0</v>
      </c>
      <c r="D616" s="152">
        <v>2801.1278023661616</v>
      </c>
      <c r="E616" s="152">
        <v>3324.8968694378682</v>
      </c>
      <c r="F616" s="315"/>
      <c r="G616" s="152">
        <v>1637.3958129422706</v>
      </c>
      <c r="H616" s="153">
        <v>0</v>
      </c>
      <c r="I616" s="154">
        <f t="shared" si="299"/>
        <v>9896.8241204957867</v>
      </c>
      <c r="J616" s="141"/>
      <c r="K616" s="155" t="s">
        <v>21</v>
      </c>
      <c r="L616" s="156">
        <v>2133.4036357494879</v>
      </c>
      <c r="M616" s="156">
        <v>0</v>
      </c>
      <c r="N616" s="156">
        <v>2801.1278023661616</v>
      </c>
      <c r="O616" s="156">
        <v>3324.8968694378682</v>
      </c>
      <c r="P616" s="156">
        <v>0</v>
      </c>
      <c r="Q616" s="156">
        <v>1637.3958129422706</v>
      </c>
      <c r="R616" s="157">
        <v>0</v>
      </c>
      <c r="S616" s="158">
        <f t="shared" si="300"/>
        <v>9896.8241204957867</v>
      </c>
      <c r="U616" s="59" t="s">
        <v>21</v>
      </c>
      <c r="V616" s="204">
        <v>2133.4036357494879</v>
      </c>
      <c r="W616" s="204">
        <v>1907.9094730635318</v>
      </c>
      <c r="X616" s="204">
        <v>893.21832930262997</v>
      </c>
      <c r="Y616" s="204">
        <v>1014.4095855816606</v>
      </c>
      <c r="Z616" s="204">
        <v>1107.4492929032356</v>
      </c>
      <c r="AA616" s="204">
        <v>302.02108037631677</v>
      </c>
      <c r="AB616" s="204">
        <v>911.8881376058697</v>
      </c>
      <c r="AC616" s="204">
        <v>725.50767533640089</v>
      </c>
      <c r="AD616" s="204">
        <v>901.01691057665516</v>
      </c>
      <c r="AE616" s="237">
        <f t="shared" si="302"/>
        <v>0</v>
      </c>
      <c r="AF616" s="206">
        <f t="shared" si="298"/>
        <v>9896.8241204957867</v>
      </c>
      <c r="AG616" s="236" t="str">
        <f t="shared" si="301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3558.946472075379</v>
      </c>
      <c r="C617" s="148">
        <v>0</v>
      </c>
      <c r="D617" s="148">
        <v>302.39234300786842</v>
      </c>
      <c r="E617" s="148">
        <v>0</v>
      </c>
      <c r="F617" s="315"/>
      <c r="G617" s="148">
        <v>0</v>
      </c>
      <c r="H617" s="160">
        <v>0</v>
      </c>
      <c r="I617" s="146">
        <f t="shared" si="299"/>
        <v>3861.3388150832475</v>
      </c>
      <c r="J617" s="141"/>
      <c r="K617" s="161" t="s">
        <v>20</v>
      </c>
      <c r="L617" s="148">
        <v>3558.946472075379</v>
      </c>
      <c r="M617" s="148">
        <v>0</v>
      </c>
      <c r="N617" s="148">
        <v>302.39234300786842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00"/>
        <v>3861.3388150832475</v>
      </c>
      <c r="U617" s="269" t="s">
        <v>20</v>
      </c>
      <c r="V617" s="199">
        <v>3558.946472075379</v>
      </c>
      <c r="W617" s="199">
        <v>302.39234300786842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302"/>
        <v>0</v>
      </c>
      <c r="AF617" s="239">
        <f t="shared" si="298"/>
        <v>3861.3388150832475</v>
      </c>
      <c r="AG617" s="236" t="str">
        <f t="shared" si="301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11240.644448801964</v>
      </c>
      <c r="C618" s="152">
        <v>0</v>
      </c>
      <c r="D618" s="152">
        <v>1348.039447779393</v>
      </c>
      <c r="E618" s="152">
        <v>0</v>
      </c>
      <c r="F618" s="315"/>
      <c r="G618" s="152">
        <v>0</v>
      </c>
      <c r="H618" s="153">
        <v>0</v>
      </c>
      <c r="I618" s="154">
        <f t="shared" si="299"/>
        <v>12588.683896581357</v>
      </c>
      <c r="J618" s="141"/>
      <c r="K618" s="155" t="s">
        <v>56</v>
      </c>
      <c r="L618" s="156">
        <v>11240.644448801964</v>
      </c>
      <c r="M618" s="156">
        <v>0</v>
      </c>
      <c r="N618" s="156">
        <v>1348.039447779393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00"/>
        <v>12588.683896581357</v>
      </c>
      <c r="U618" s="59" t="s">
        <v>56</v>
      </c>
      <c r="V618" s="204">
        <v>11240.644448801964</v>
      </c>
      <c r="W618" s="204">
        <v>1255.4002275220771</v>
      </c>
      <c r="X618" s="204">
        <v>92.639220257315799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302"/>
        <v>0</v>
      </c>
      <c r="AF618" s="206">
        <f t="shared" si="298"/>
        <v>12588.683896581357</v>
      </c>
      <c r="AG618" s="236" t="str">
        <f t="shared" si="301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1555.4579096381854</v>
      </c>
      <c r="C619" s="148">
        <v>0</v>
      </c>
      <c r="D619" s="148">
        <v>569.84972806768246</v>
      </c>
      <c r="E619" s="148">
        <v>0</v>
      </c>
      <c r="F619" s="315"/>
      <c r="G619" s="148">
        <v>0</v>
      </c>
      <c r="H619" s="160">
        <v>0</v>
      </c>
      <c r="I619" s="146">
        <f t="shared" si="299"/>
        <v>2125.3076377058678</v>
      </c>
      <c r="J619" s="141"/>
      <c r="K619" s="161" t="s">
        <v>18</v>
      </c>
      <c r="L619" s="148">
        <v>1555.4579096381854</v>
      </c>
      <c r="M619" s="148">
        <v>0</v>
      </c>
      <c r="N619" s="148">
        <v>569.84972806768246</v>
      </c>
      <c r="O619" s="148">
        <v>0</v>
      </c>
      <c r="P619" s="148">
        <v>1196.0645684556278</v>
      </c>
      <c r="Q619" s="148">
        <v>0</v>
      </c>
      <c r="R619" s="149">
        <v>0</v>
      </c>
      <c r="S619" s="150">
        <f t="shared" si="300"/>
        <v>3321.3722061614953</v>
      </c>
      <c r="U619" s="269" t="s">
        <v>18</v>
      </c>
      <c r="V619" s="199">
        <v>1555.4579096381854</v>
      </c>
      <c r="W619" s="199">
        <v>563.7267608939859</v>
      </c>
      <c r="X619" s="199">
        <v>6.122967173696555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302"/>
        <v>1196.0645684556278</v>
      </c>
      <c r="AF619" s="239">
        <f t="shared" si="298"/>
        <v>3321.3722061614953</v>
      </c>
      <c r="AG619" s="236" t="str">
        <f t="shared" si="301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299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00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302"/>
        <v>0</v>
      </c>
      <c r="AF620" s="206">
        <f t="shared" si="298"/>
        <v>0</v>
      </c>
      <c r="AG620" s="236" t="str">
        <f t="shared" si="301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600.51616671601937</v>
      </c>
      <c r="C621" s="148">
        <v>0</v>
      </c>
      <c r="D621" s="148">
        <v>805.81718748909452</v>
      </c>
      <c r="E621" s="148">
        <v>0</v>
      </c>
      <c r="F621" s="315"/>
      <c r="G621" s="148">
        <v>0</v>
      </c>
      <c r="H621" s="160">
        <v>0</v>
      </c>
      <c r="I621" s="146">
        <f t="shared" si="299"/>
        <v>1406.3333542051139</v>
      </c>
      <c r="J621" s="141"/>
      <c r="K621" s="163" t="s">
        <v>60</v>
      </c>
      <c r="L621" s="148">
        <v>600.51616671601937</v>
      </c>
      <c r="M621" s="148">
        <v>0</v>
      </c>
      <c r="N621" s="148">
        <v>805.81718748909452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00"/>
        <v>1406.3333542051139</v>
      </c>
      <c r="U621" s="270" t="s">
        <v>60</v>
      </c>
      <c r="V621" s="199">
        <v>600.51616671601937</v>
      </c>
      <c r="W621" s="199">
        <v>805.81718748909452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302"/>
        <v>0</v>
      </c>
      <c r="AF621" s="202">
        <f t="shared" si="298"/>
        <v>1406.3333542051139</v>
      </c>
      <c r="AG621" s="236" t="str">
        <f t="shared" si="301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600.51616671601937</v>
      </c>
      <c r="C622" s="165">
        <v>0</v>
      </c>
      <c r="D622" s="165">
        <v>805.81718748909452</v>
      </c>
      <c r="E622" s="165">
        <v>0</v>
      </c>
      <c r="F622" s="315"/>
      <c r="G622" s="165">
        <v>0</v>
      </c>
      <c r="H622" s="166">
        <v>0</v>
      </c>
      <c r="I622" s="167">
        <f t="shared" si="299"/>
        <v>1406.3333542051139</v>
      </c>
      <c r="J622" s="141"/>
      <c r="K622" s="168" t="s">
        <v>19</v>
      </c>
      <c r="L622" s="169">
        <v>600.51616671601937</v>
      </c>
      <c r="M622" s="169">
        <v>0</v>
      </c>
      <c r="N622" s="169">
        <v>805.81718748909452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00"/>
        <v>1406.3333542051139</v>
      </c>
      <c r="U622" s="271" t="s">
        <v>131</v>
      </c>
      <c r="V622" s="204">
        <v>600.51616671601937</v>
      </c>
      <c r="W622" s="204">
        <v>805.81718748909452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302"/>
        <v>0</v>
      </c>
      <c r="AF622" s="206">
        <f t="shared" si="298"/>
        <v>1406.3333542051139</v>
      </c>
      <c r="AG622" s="240" t="str">
        <f t="shared" si="301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299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00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302"/>
        <v>0</v>
      </c>
      <c r="AF623" s="239">
        <f t="shared" si="298"/>
        <v>0</v>
      </c>
      <c r="AG623" s="240" t="str">
        <f t="shared" si="301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299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00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302"/>
        <v>0</v>
      </c>
      <c r="AF624" s="206">
        <f t="shared" si="298"/>
        <v>0</v>
      </c>
      <c r="AG624" s="240" t="str">
        <f t="shared" si="301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299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00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302"/>
        <v>0</v>
      </c>
      <c r="AF625" s="239">
        <f t="shared" si="298"/>
        <v>0</v>
      </c>
      <c r="AG625" s="240" t="str">
        <f t="shared" si="301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29873.303739035349</v>
      </c>
      <c r="C626" s="187">
        <f t="shared" ref="C626:I626" si="303">SUM(C605:C621)</f>
        <v>0</v>
      </c>
      <c r="D626" s="187">
        <f t="shared" si="303"/>
        <v>7163.1316932644404</v>
      </c>
      <c r="E626" s="187">
        <f t="shared" si="303"/>
        <v>3324.8968694378682</v>
      </c>
      <c r="F626" s="187">
        <f t="shared" si="303"/>
        <v>0</v>
      </c>
      <c r="G626" s="187">
        <f t="shared" si="303"/>
        <v>1637.3958129422706</v>
      </c>
      <c r="H626" s="189">
        <f t="shared" si="303"/>
        <v>0</v>
      </c>
      <c r="I626" s="146">
        <f t="shared" si="303"/>
        <v>41998.728114679929</v>
      </c>
      <c r="J626" s="141"/>
      <c r="K626" s="188" t="s">
        <v>22</v>
      </c>
      <c r="L626" s="187">
        <f>SUM(L605:L621)</f>
        <v>29873.303739035349</v>
      </c>
      <c r="M626" s="187">
        <f t="shared" ref="M626:S626" si="304">SUM(M605:M621)</f>
        <v>0</v>
      </c>
      <c r="N626" s="187">
        <f t="shared" si="304"/>
        <v>7163.1316932644404</v>
      </c>
      <c r="O626" s="187">
        <f t="shared" si="304"/>
        <v>3324.8968694378682</v>
      </c>
      <c r="P626" s="187">
        <f t="shared" si="304"/>
        <v>20278.130694500618</v>
      </c>
      <c r="Q626" s="187">
        <f t="shared" si="304"/>
        <v>1637.3958129422706</v>
      </c>
      <c r="R626" s="189">
        <f t="shared" si="304"/>
        <v>0</v>
      </c>
      <c r="S626" s="190">
        <f t="shared" si="304"/>
        <v>62276.858809180543</v>
      </c>
      <c r="U626" s="216" t="s">
        <v>59</v>
      </c>
      <c r="V626" s="217">
        <f>SUM(V605:V621)</f>
        <v>29873.303739035349</v>
      </c>
      <c r="W626" s="217">
        <f t="shared" ref="W626:AE626" si="305">SUM(W605:W621)</f>
        <v>6163.5671038965847</v>
      </c>
      <c r="X626" s="217">
        <f t="shared" si="305"/>
        <v>999.56458936785577</v>
      </c>
      <c r="Y626" s="217">
        <f t="shared" si="305"/>
        <v>1014.4095855816606</v>
      </c>
      <c r="Z626" s="217">
        <f t="shared" si="305"/>
        <v>1107.4492929032356</v>
      </c>
      <c r="AA626" s="217">
        <f t="shared" si="305"/>
        <v>302.02108037631677</v>
      </c>
      <c r="AB626" s="217">
        <f t="shared" si="305"/>
        <v>911.8881376058697</v>
      </c>
      <c r="AC626" s="217">
        <f t="shared" si="305"/>
        <v>725.50767533640089</v>
      </c>
      <c r="AD626" s="217">
        <f t="shared" si="305"/>
        <v>901.01691057665516</v>
      </c>
      <c r="AE626" s="241">
        <f t="shared" si="305"/>
        <v>20278.130694500618</v>
      </c>
      <c r="AF626" s="242">
        <f>SUM(AF605:AF621)</f>
        <v>62276.858809180543</v>
      </c>
      <c r="AG626" s="243" t="str">
        <f t="shared" si="301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0.71129067664774481</v>
      </c>
      <c r="C627" s="125">
        <f t="shared" ref="C627:H627" si="306">IF($I626=0,"-",C626/$I626)</f>
        <v>0</v>
      </c>
      <c r="D627" s="125">
        <f t="shared" si="306"/>
        <v>0.17055591954368474</v>
      </c>
      <c r="E627" s="125">
        <f t="shared" si="306"/>
        <v>7.916660857821807E-2</v>
      </c>
      <c r="F627" s="125">
        <f t="shared" si="306"/>
        <v>0</v>
      </c>
      <c r="G627" s="125">
        <f t="shared" si="306"/>
        <v>3.8986795230352395E-2</v>
      </c>
      <c r="H627" s="126">
        <f t="shared" si="306"/>
        <v>0</v>
      </c>
      <c r="I627" s="127">
        <f>SUM(B627:H627)</f>
        <v>1</v>
      </c>
      <c r="K627" s="49" t="s">
        <v>108</v>
      </c>
      <c r="L627" s="102">
        <f t="shared" ref="L627:R627" si="307">IF($S626=0,"-",L626/$S626)</f>
        <v>0.47968546118500721</v>
      </c>
      <c r="M627" s="102">
        <f t="shared" si="307"/>
        <v>0</v>
      </c>
      <c r="N627" s="102">
        <f t="shared" si="307"/>
        <v>0.11502076100550671</v>
      </c>
      <c r="O627" s="102">
        <f t="shared" si="307"/>
        <v>5.3388962337126235E-2</v>
      </c>
      <c r="P627" s="102">
        <f t="shared" si="307"/>
        <v>0.32561261248955797</v>
      </c>
      <c r="Q627" s="102">
        <f t="shared" si="307"/>
        <v>2.6292202982801917E-2</v>
      </c>
      <c r="R627" s="103">
        <f t="shared" si="307"/>
        <v>0</v>
      </c>
      <c r="S627" s="104">
        <f>SUM(L627:R627)</f>
        <v>1</v>
      </c>
      <c r="U627" s="77" t="s">
        <v>108</v>
      </c>
      <c r="V627" s="78">
        <f>V626/$AF626</f>
        <v>0.47968546118500721</v>
      </c>
      <c r="W627" s="78">
        <f t="shared" ref="W627:AF627" si="308">W626/$AF626</f>
        <v>9.8970423713599098E-2</v>
      </c>
      <c r="X627" s="78">
        <f t="shared" si="308"/>
        <v>1.6050337291907614E-2</v>
      </c>
      <c r="Y627" s="78">
        <f t="shared" si="308"/>
        <v>1.6288708277497795E-2</v>
      </c>
      <c r="Z627" s="78">
        <f t="shared" si="308"/>
        <v>1.7782677451611946E-2</v>
      </c>
      <c r="AA627" s="78">
        <f t="shared" si="308"/>
        <v>4.8496517992618208E-3</v>
      </c>
      <c r="AB627" s="78">
        <f t="shared" si="308"/>
        <v>1.4642487675878793E-2</v>
      </c>
      <c r="AC627" s="78">
        <f t="shared" si="308"/>
        <v>1.1649715306923126E-2</v>
      </c>
      <c r="AD627" s="244">
        <f t="shared" si="308"/>
        <v>1.4467924808754673E-2</v>
      </c>
      <c r="AE627" s="244">
        <f t="shared" si="308"/>
        <v>0.32561261248955797</v>
      </c>
      <c r="AF627" s="245">
        <f t="shared" si="308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0.25217457988848446</v>
      </c>
      <c r="C631" s="144">
        <v>0</v>
      </c>
      <c r="D631" s="144">
        <v>0.37864523493777585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0.63081981482626026</v>
      </c>
      <c r="J631" s="141"/>
      <c r="K631" s="195" t="s">
        <v>7</v>
      </c>
      <c r="L631" s="144">
        <v>0.25217457988848446</v>
      </c>
      <c r="M631" s="144">
        <v>0</v>
      </c>
      <c r="N631" s="144">
        <v>0.37864523493777585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0.63081981482626026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1.6505393191008413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09">SUM(B632:H632)</f>
        <v>1.6505393191008413</v>
      </c>
      <c r="J632" s="141"/>
      <c r="K632" s="155" t="s">
        <v>8</v>
      </c>
      <c r="L632" s="156">
        <v>1.6505393191008413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10">SUM(L632:R632)</f>
        <v>1.6505393191008413</v>
      </c>
    </row>
    <row r="633" spans="1:85" ht="15">
      <c r="A633" s="159" t="s">
        <v>9</v>
      </c>
      <c r="B633" s="148">
        <v>4.1887614144661596</v>
      </c>
      <c r="C633" s="148">
        <v>0</v>
      </c>
      <c r="D633" s="148">
        <v>1.3418468649258721E-2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09"/>
        <v>4.2021798831154182</v>
      </c>
      <c r="J633" s="141"/>
      <c r="K633" s="161" t="s">
        <v>9</v>
      </c>
      <c r="L633" s="148">
        <v>4.1887614144661596</v>
      </c>
      <c r="M633" s="148">
        <v>0</v>
      </c>
      <c r="N633" s="148">
        <v>1.3418468649258721E-2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10"/>
        <v>4.2021798831154182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09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10"/>
        <v>0</v>
      </c>
    </row>
    <row r="635" spans="1:85" ht="15">
      <c r="A635" s="159" t="s">
        <v>13</v>
      </c>
      <c r="B635" s="148">
        <v>47.29704668357406</v>
      </c>
      <c r="C635" s="148">
        <v>0.20442080024002904</v>
      </c>
      <c r="D635" s="148">
        <v>3.8111832431461905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09"/>
        <v>51.312650726960278</v>
      </c>
      <c r="J635" s="141"/>
      <c r="K635" s="161" t="s">
        <v>13</v>
      </c>
      <c r="L635" s="148">
        <v>47.29704668357406</v>
      </c>
      <c r="M635" s="148">
        <v>0.20442080024002904</v>
      </c>
      <c r="N635" s="148">
        <v>3.8111832431461905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10"/>
        <v>51.312650726960278</v>
      </c>
    </row>
    <row r="636" spans="1:85" ht="15">
      <c r="A636" s="151" t="s">
        <v>12</v>
      </c>
      <c r="B636" s="152">
        <v>8.6790355891423498</v>
      </c>
      <c r="C636" s="152">
        <v>0.19586679475407956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09"/>
        <v>8.8749023838964298</v>
      </c>
      <c r="J636" s="141"/>
      <c r="K636" s="155" t="s">
        <v>12</v>
      </c>
      <c r="L636" s="156">
        <v>8.6790355891423498</v>
      </c>
      <c r="M636" s="156">
        <v>0.19586679475407956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10"/>
        <v>8.8749023838964298</v>
      </c>
    </row>
    <row r="637" spans="1:85" ht="15">
      <c r="A637" s="159" t="s">
        <v>54</v>
      </c>
      <c r="B637" s="148">
        <v>0</v>
      </c>
      <c r="C637" s="148">
        <v>0.70611327394550716</v>
      </c>
      <c r="D637" s="148">
        <v>0</v>
      </c>
      <c r="E637" s="148">
        <v>34.271674295916192</v>
      </c>
      <c r="F637" s="148">
        <v>1353.483681203621</v>
      </c>
      <c r="G637" s="148">
        <v>0</v>
      </c>
      <c r="H637" s="160">
        <v>0</v>
      </c>
      <c r="I637" s="146">
        <f t="shared" si="309"/>
        <v>1388.4614687734827</v>
      </c>
      <c r="J637" s="141"/>
      <c r="K637" s="161" t="s">
        <v>54</v>
      </c>
      <c r="L637" s="148">
        <v>0</v>
      </c>
      <c r="M637" s="148">
        <v>0.70611327394550716</v>
      </c>
      <c r="N637" s="148">
        <v>0</v>
      </c>
      <c r="O637" s="148">
        <v>34.271674295916192</v>
      </c>
      <c r="P637" s="148">
        <v>1353.483681203621</v>
      </c>
      <c r="Q637" s="148">
        <v>0</v>
      </c>
      <c r="R637" s="149">
        <v>0</v>
      </c>
      <c r="S637" s="150">
        <f t="shared" si="310"/>
        <v>1388.4614687734827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34.844964164905484</v>
      </c>
      <c r="F638" s="152">
        <v>0</v>
      </c>
      <c r="G638" s="152">
        <v>0</v>
      </c>
      <c r="H638" s="153">
        <v>0</v>
      </c>
      <c r="I638" s="154">
        <f t="shared" si="309"/>
        <v>34.844964164905484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34.844964164905484</v>
      </c>
      <c r="P638" s="156">
        <v>0</v>
      </c>
      <c r="Q638" s="156">
        <v>0</v>
      </c>
      <c r="R638" s="157">
        <v>0</v>
      </c>
      <c r="S638" s="158">
        <f t="shared" si="310"/>
        <v>34.844964164905484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09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10"/>
        <v>0</v>
      </c>
    </row>
    <row r="640" spans="1:85" ht="15">
      <c r="A640" s="151" t="s">
        <v>14</v>
      </c>
      <c r="B640" s="152">
        <v>9.4909073662839596</v>
      </c>
      <c r="C640" s="152">
        <v>0</v>
      </c>
      <c r="D640" s="152">
        <v>4.5947682560984443E-2</v>
      </c>
      <c r="E640" s="152">
        <v>0.2795784719780921</v>
      </c>
      <c r="F640" s="152">
        <v>0</v>
      </c>
      <c r="G640" s="152">
        <v>0</v>
      </c>
      <c r="H640" s="153">
        <v>0</v>
      </c>
      <c r="I640" s="154">
        <f t="shared" si="309"/>
        <v>9.8164335208230362</v>
      </c>
      <c r="J640" s="141"/>
      <c r="K640" s="155" t="s">
        <v>14</v>
      </c>
      <c r="L640" s="156">
        <v>9.4909073662839596</v>
      </c>
      <c r="M640" s="156">
        <v>0</v>
      </c>
      <c r="N640" s="156">
        <v>4.5947682560984443E-2</v>
      </c>
      <c r="O640" s="156">
        <v>0.2795784719780921</v>
      </c>
      <c r="P640" s="156">
        <v>0</v>
      </c>
      <c r="Q640" s="156">
        <v>0</v>
      </c>
      <c r="R640" s="157">
        <v>0</v>
      </c>
      <c r="S640" s="158">
        <f t="shared" si="310"/>
        <v>9.8164335208230362</v>
      </c>
    </row>
    <row r="641" spans="1:70" ht="15">
      <c r="A641" s="159" t="s">
        <v>136</v>
      </c>
      <c r="B641" s="148">
        <v>22.98882646021934</v>
      </c>
      <c r="C641" s="148">
        <v>0</v>
      </c>
      <c r="D641" s="148">
        <v>5.9416078775067476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09"/>
        <v>28.930434337726087</v>
      </c>
      <c r="J641" s="141"/>
      <c r="K641" s="161" t="s">
        <v>136</v>
      </c>
      <c r="L641" s="148">
        <v>22.98882646021934</v>
      </c>
      <c r="M641" s="148">
        <v>0</v>
      </c>
      <c r="N641" s="148">
        <v>5.9416078775067476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10"/>
        <v>28.930434337726087</v>
      </c>
    </row>
    <row r="642" spans="1:70" ht="15">
      <c r="A642" s="151" t="s">
        <v>21</v>
      </c>
      <c r="B642" s="152">
        <v>248.85228677547059</v>
      </c>
      <c r="C642" s="152">
        <v>0.32333961620149515</v>
      </c>
      <c r="D642" s="152">
        <v>5.1473356582109329</v>
      </c>
      <c r="E642" s="152">
        <v>413.51457839414985</v>
      </c>
      <c r="F642" s="152">
        <v>0</v>
      </c>
      <c r="G642" s="152">
        <v>139.445490925066</v>
      </c>
      <c r="H642" s="153">
        <v>1.9564190072627465</v>
      </c>
      <c r="I642" s="154">
        <f t="shared" si="309"/>
        <v>809.23945037636156</v>
      </c>
      <c r="J642" s="141"/>
      <c r="K642" s="155" t="s">
        <v>21</v>
      </c>
      <c r="L642" s="156">
        <v>248.85228677547059</v>
      </c>
      <c r="M642" s="156">
        <v>0.32333961620149515</v>
      </c>
      <c r="N642" s="156">
        <v>5.1473356582109329</v>
      </c>
      <c r="O642" s="156">
        <v>413.51457839414985</v>
      </c>
      <c r="P642" s="156">
        <v>0</v>
      </c>
      <c r="Q642" s="156">
        <v>139.445490925066</v>
      </c>
      <c r="R642" s="157">
        <v>1.9564190072627465</v>
      </c>
      <c r="S642" s="158">
        <f t="shared" si="310"/>
        <v>809.23945037636156</v>
      </c>
    </row>
    <row r="643" spans="1:70" ht="15">
      <c r="A643" s="159" t="s">
        <v>20</v>
      </c>
      <c r="B643" s="148">
        <v>54.584441222626396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09"/>
        <v>54.584441222626396</v>
      </c>
      <c r="J643" s="141"/>
      <c r="K643" s="161" t="s">
        <v>20</v>
      </c>
      <c r="L643" s="148">
        <v>54.584441222626396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10"/>
        <v>54.584441222626396</v>
      </c>
    </row>
    <row r="644" spans="1:70" ht="15">
      <c r="A644" s="151" t="s">
        <v>56</v>
      </c>
      <c r="B644" s="152">
        <v>491.47468394879849</v>
      </c>
      <c r="C644" s="152">
        <v>22.262135131901211</v>
      </c>
      <c r="D644" s="152">
        <v>279.84941872998377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09"/>
        <v>793.58623781068343</v>
      </c>
      <c r="J644" s="141"/>
      <c r="K644" s="155" t="s">
        <v>56</v>
      </c>
      <c r="L644" s="156">
        <v>491.47468394879849</v>
      </c>
      <c r="M644" s="156">
        <v>22.262135131901211</v>
      </c>
      <c r="N644" s="156">
        <v>279.84941872998377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10"/>
        <v>793.58623781068343</v>
      </c>
    </row>
    <row r="645" spans="1:70" ht="15">
      <c r="A645" s="159" t="s">
        <v>18</v>
      </c>
      <c r="B645" s="148">
        <v>429.57810410072057</v>
      </c>
      <c r="C645" s="148">
        <v>0</v>
      </c>
      <c r="D645" s="148">
        <v>0</v>
      </c>
      <c r="E645" s="148">
        <v>2.3042097995075839</v>
      </c>
      <c r="F645" s="148">
        <v>94.517701861595839</v>
      </c>
      <c r="G645" s="148">
        <v>0</v>
      </c>
      <c r="H645" s="160">
        <v>0</v>
      </c>
      <c r="I645" s="146">
        <f t="shared" si="309"/>
        <v>526.40001576182397</v>
      </c>
      <c r="J645" s="141"/>
      <c r="K645" s="161" t="s">
        <v>18</v>
      </c>
      <c r="L645" s="148">
        <v>429.57810410072057</v>
      </c>
      <c r="M645" s="148">
        <v>0</v>
      </c>
      <c r="N645" s="148">
        <v>0</v>
      </c>
      <c r="O645" s="148">
        <v>2.3042097995075839</v>
      </c>
      <c r="P645" s="148">
        <v>94.517701861595839</v>
      </c>
      <c r="Q645" s="148">
        <v>0</v>
      </c>
      <c r="R645" s="149">
        <v>0</v>
      </c>
      <c r="S645" s="150">
        <f t="shared" si="310"/>
        <v>526.40001576182397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09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10"/>
        <v>0</v>
      </c>
    </row>
    <row r="647" spans="1:70" ht="15">
      <c r="A647" s="162" t="s">
        <v>60</v>
      </c>
      <c r="B647" s="148">
        <v>18.989421145348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09"/>
        <v>18.989421145348</v>
      </c>
      <c r="J647" s="141"/>
      <c r="K647" s="163" t="s">
        <v>60</v>
      </c>
      <c r="L647" s="148">
        <v>18.989421145348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10"/>
        <v>18.989421145348</v>
      </c>
    </row>
    <row r="648" spans="1:70">
      <c r="A648" s="164" t="s">
        <v>19</v>
      </c>
      <c r="B648" s="165">
        <v>18.989421145348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09"/>
        <v>18.989421145348</v>
      </c>
      <c r="J648" s="141"/>
      <c r="K648" s="168" t="s">
        <v>19</v>
      </c>
      <c r="L648" s="169">
        <v>18.989421145348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10"/>
        <v>18.989421145348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09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10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09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10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09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10"/>
        <v>0</v>
      </c>
    </row>
    <row r="652" spans="1:70" ht="15">
      <c r="A652" s="186" t="s">
        <v>22</v>
      </c>
      <c r="B652" s="187">
        <f>SUM(B631:B647)</f>
        <v>1338.0262286056391</v>
      </c>
      <c r="C652" s="187">
        <f t="shared" ref="C652:I652" si="311">SUM(C631:C647)</f>
        <v>23.691875617042321</v>
      </c>
      <c r="D652" s="187">
        <f t="shared" si="311"/>
        <v>295.18755689499568</v>
      </c>
      <c r="E652" s="187">
        <f t="shared" si="311"/>
        <v>485.21500512645719</v>
      </c>
      <c r="F652" s="187">
        <f t="shared" si="311"/>
        <v>1448.0013830652169</v>
      </c>
      <c r="G652" s="187">
        <f t="shared" si="311"/>
        <v>139.445490925066</v>
      </c>
      <c r="H652" s="189">
        <f t="shared" si="311"/>
        <v>1.9564190072627465</v>
      </c>
      <c r="I652" s="146">
        <f t="shared" si="311"/>
        <v>3731.5239592416801</v>
      </c>
      <c r="J652" s="141"/>
      <c r="K652" s="188" t="s">
        <v>22</v>
      </c>
      <c r="L652" s="187">
        <f>SUM(L631:L647)</f>
        <v>1338.0262286056391</v>
      </c>
      <c r="M652" s="187">
        <f t="shared" ref="M652:S652" si="312">SUM(M631:M647)</f>
        <v>23.691875617042321</v>
      </c>
      <c r="N652" s="187">
        <f t="shared" si="312"/>
        <v>295.18755689499568</v>
      </c>
      <c r="O652" s="187">
        <f t="shared" si="312"/>
        <v>485.21500512645719</v>
      </c>
      <c r="P652" s="187">
        <f t="shared" si="312"/>
        <v>1448.0013830652169</v>
      </c>
      <c r="Q652" s="187">
        <f t="shared" si="312"/>
        <v>139.445490925066</v>
      </c>
      <c r="R652" s="189">
        <f t="shared" si="312"/>
        <v>1.9564190072627465</v>
      </c>
      <c r="S652" s="190">
        <f t="shared" si="312"/>
        <v>3731.5239592416801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0.35857366674326607</v>
      </c>
      <c r="C653" s="125">
        <f t="shared" ref="C653:H653" si="313">IF($I652=0,"-",C652/$I652)</f>
        <v>6.3491152343711551E-3</v>
      </c>
      <c r="D653" s="125">
        <f t="shared" si="313"/>
        <v>7.9106434829104955E-2</v>
      </c>
      <c r="E653" s="125">
        <f t="shared" si="313"/>
        <v>0.13003132511711449</v>
      </c>
      <c r="F653" s="125">
        <f t="shared" si="313"/>
        <v>0.38804558107660647</v>
      </c>
      <c r="G653" s="125">
        <f t="shared" si="313"/>
        <v>3.7369582092514314E-2</v>
      </c>
      <c r="H653" s="126">
        <f t="shared" si="313"/>
        <v>5.2429490702247288E-4</v>
      </c>
      <c r="I653" s="127">
        <f>SUM(B653:H653)</f>
        <v>0.99999999999999989</v>
      </c>
      <c r="K653" s="49" t="s">
        <v>108</v>
      </c>
      <c r="L653" s="102">
        <f t="shared" ref="L653:R653" si="314">IF($S652=0,"-",L652/$S652)</f>
        <v>0.35857366674326607</v>
      </c>
      <c r="M653" s="102">
        <f t="shared" si="314"/>
        <v>6.3491152343711551E-3</v>
      </c>
      <c r="N653" s="102">
        <f t="shared" si="314"/>
        <v>7.9106434829104955E-2</v>
      </c>
      <c r="O653" s="102">
        <f t="shared" si="314"/>
        <v>0.13003132511711449</v>
      </c>
      <c r="P653" s="102">
        <f t="shared" si="314"/>
        <v>0.38804558107660647</v>
      </c>
      <c r="Q653" s="102">
        <f t="shared" si="314"/>
        <v>3.7369582092514314E-2</v>
      </c>
      <c r="R653" s="103">
        <f t="shared" si="314"/>
        <v>5.2429490702247288E-4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</mergeCells>
  <pageMargins left="0.7" right="0.7" top="0.78740157499999996" bottom="0.78740157499999996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114</v>
      </c>
      <c r="B1" s="350"/>
      <c r="C1" s="350"/>
      <c r="D1" s="350"/>
      <c r="E1" s="350"/>
      <c r="F1" s="350"/>
      <c r="G1" s="350"/>
      <c r="H1" s="350"/>
      <c r="I1" s="351"/>
      <c r="K1" s="358" t="s">
        <v>115</v>
      </c>
      <c r="L1" s="359"/>
      <c r="M1" s="359"/>
      <c r="N1" s="359"/>
      <c r="O1" s="359"/>
      <c r="P1" s="359"/>
      <c r="Q1" s="359"/>
      <c r="R1" s="359"/>
      <c r="S1" s="360"/>
      <c r="U1" s="367" t="s">
        <v>116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115.1324232774252</v>
      </c>
      <c r="C7" s="105">
        <f t="shared" ref="C7:E7" si="0">C33+C85</f>
        <v>1742.2520834259021</v>
      </c>
      <c r="D7" s="105">
        <f t="shared" si="0"/>
        <v>10.002239213456106</v>
      </c>
      <c r="E7" s="105">
        <f t="shared" si="0"/>
        <v>0</v>
      </c>
      <c r="F7" s="144">
        <f>F59+F85</f>
        <v>0.2804756649487935</v>
      </c>
      <c r="G7" s="105">
        <f t="shared" ref="G7:H7" si="1">G33+G85</f>
        <v>0</v>
      </c>
      <c r="H7" s="105">
        <f t="shared" si="1"/>
        <v>0</v>
      </c>
      <c r="I7" s="146">
        <f>SUM(B7:H7)</f>
        <v>1867.6672215817323</v>
      </c>
      <c r="J7" s="141"/>
      <c r="K7" s="147" t="s">
        <v>7</v>
      </c>
      <c r="L7" s="105">
        <f>L33+L85</f>
        <v>115.1324232774252</v>
      </c>
      <c r="M7" s="105">
        <f t="shared" ref="M7:O7" si="2">M33+M85</f>
        <v>1742.2520834259021</v>
      </c>
      <c r="N7" s="105">
        <f t="shared" si="2"/>
        <v>10.002239213456106</v>
      </c>
      <c r="O7" s="105">
        <f t="shared" si="2"/>
        <v>0</v>
      </c>
      <c r="P7" s="84">
        <f>P59+P85+P33</f>
        <v>0.2804756649487935</v>
      </c>
      <c r="Q7" s="105">
        <f t="shared" ref="Q7:R7" si="3">Q33+Q85</f>
        <v>0</v>
      </c>
      <c r="R7" s="105">
        <f t="shared" si="3"/>
        <v>0</v>
      </c>
      <c r="S7" s="150">
        <f>SUM(L7:R7)</f>
        <v>1867.6672215817323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7" si="4">B34+B86</f>
        <v>45.061305180219314</v>
      </c>
      <c r="C8" s="112">
        <f t="shared" si="4"/>
        <v>0</v>
      </c>
      <c r="D8" s="112">
        <f t="shared" si="4"/>
        <v>143.37412826481852</v>
      </c>
      <c r="E8" s="112">
        <f t="shared" si="4"/>
        <v>0</v>
      </c>
      <c r="F8" s="15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54">
        <f t="shared" ref="I8:I27" si="7">SUM(B8:H8)</f>
        <v>188.43543344503783</v>
      </c>
      <c r="J8" s="141"/>
      <c r="K8" s="155" t="s">
        <v>8</v>
      </c>
      <c r="L8" s="87">
        <f t="shared" ref="L8:O27" si="8">L34+L86</f>
        <v>45.061305180219314</v>
      </c>
      <c r="M8" s="87">
        <f t="shared" si="8"/>
        <v>0</v>
      </c>
      <c r="N8" s="87">
        <f t="shared" si="8"/>
        <v>143.37412826481852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158">
        <f t="shared" ref="S8:S27" si="11">SUM(L8:R8)</f>
        <v>188.43543344503783</v>
      </c>
      <c r="T8" s="141" t="str">
        <f t="shared" ref="T8:T24" si="12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170.70216026867479</v>
      </c>
      <c r="C9" s="84">
        <f t="shared" si="4"/>
        <v>0</v>
      </c>
      <c r="D9" s="84">
        <f t="shared" si="4"/>
        <v>2783.1319295497215</v>
      </c>
      <c r="E9" s="84">
        <f t="shared" si="4"/>
        <v>0</v>
      </c>
      <c r="F9" s="148">
        <f t="shared" si="5"/>
        <v>0</v>
      </c>
      <c r="G9" s="84">
        <f t="shared" ref="G9:H9" si="13">G35+G87</f>
        <v>0</v>
      </c>
      <c r="H9" s="84">
        <f t="shared" si="13"/>
        <v>0</v>
      </c>
      <c r="I9" s="146">
        <f t="shared" si="7"/>
        <v>2953.834089818396</v>
      </c>
      <c r="J9" s="141"/>
      <c r="K9" s="147" t="s">
        <v>9</v>
      </c>
      <c r="L9" s="84">
        <f t="shared" si="8"/>
        <v>170.70216026867479</v>
      </c>
      <c r="M9" s="84">
        <f t="shared" si="8"/>
        <v>0</v>
      </c>
      <c r="N9" s="84">
        <f t="shared" si="8"/>
        <v>2783.1319295497215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150">
        <f t="shared" si="11"/>
        <v>2953.834089818396</v>
      </c>
      <c r="T9" s="141" t="str">
        <f t="shared" si="12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270.06744351999998</v>
      </c>
      <c r="E10" s="112">
        <f t="shared" si="4"/>
        <v>0</v>
      </c>
      <c r="F10" s="15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54">
        <f t="shared" si="7"/>
        <v>270.06744351999998</v>
      </c>
      <c r="J10" s="141"/>
      <c r="K10" s="155" t="s">
        <v>52</v>
      </c>
      <c r="L10" s="87">
        <f t="shared" si="8"/>
        <v>0</v>
      </c>
      <c r="M10" s="87">
        <f t="shared" si="8"/>
        <v>0</v>
      </c>
      <c r="N10" s="87">
        <f t="shared" si="8"/>
        <v>270.06744351999998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158">
        <f t="shared" si="11"/>
        <v>270.06744351999998</v>
      </c>
      <c r="T10" s="141" t="str">
        <f t="shared" si="12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897.73870292208642</v>
      </c>
      <c r="C11" s="84">
        <f t="shared" si="4"/>
        <v>459.84344605273014</v>
      </c>
      <c r="D11" s="84">
        <f t="shared" si="4"/>
        <v>538.58226012871069</v>
      </c>
      <c r="E11" s="84">
        <f t="shared" si="4"/>
        <v>89.915548572568355</v>
      </c>
      <c r="F11" s="148">
        <f t="shared" si="5"/>
        <v>0</v>
      </c>
      <c r="G11" s="84">
        <f t="shared" ref="G11:H11" si="17">G37+G89</f>
        <v>0</v>
      </c>
      <c r="H11" s="84">
        <f t="shared" si="17"/>
        <v>0</v>
      </c>
      <c r="I11" s="146">
        <f t="shared" si="7"/>
        <v>1986.0799576760955</v>
      </c>
      <c r="J11" s="141"/>
      <c r="K11" s="147" t="s">
        <v>13</v>
      </c>
      <c r="L11" s="84">
        <f t="shared" si="8"/>
        <v>897.73870292208642</v>
      </c>
      <c r="M11" s="84">
        <f t="shared" si="8"/>
        <v>459.84344605273014</v>
      </c>
      <c r="N11" s="84">
        <f t="shared" si="8"/>
        <v>538.58226012871069</v>
      </c>
      <c r="O11" s="84">
        <f t="shared" si="8"/>
        <v>89.915548572568355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150">
        <f t="shared" si="11"/>
        <v>1986.0799576760955</v>
      </c>
      <c r="T11" s="141" t="str">
        <f t="shared" si="12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9484.5682999271776</v>
      </c>
      <c r="C12" s="112">
        <f t="shared" si="4"/>
        <v>108.80581813452761</v>
      </c>
      <c r="D12" s="112">
        <f t="shared" si="4"/>
        <v>1232.4308315483343</v>
      </c>
      <c r="E12" s="112">
        <f t="shared" si="4"/>
        <v>10.638596254638731</v>
      </c>
      <c r="F12" s="15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54">
        <f t="shared" si="7"/>
        <v>10836.443545864679</v>
      </c>
      <c r="J12" s="141"/>
      <c r="K12" s="155" t="s">
        <v>12</v>
      </c>
      <c r="L12" s="87">
        <f t="shared" si="8"/>
        <v>9484.5682999271776</v>
      </c>
      <c r="M12" s="87">
        <f t="shared" si="8"/>
        <v>108.80581813452761</v>
      </c>
      <c r="N12" s="87">
        <f t="shared" si="8"/>
        <v>1232.4308315483343</v>
      </c>
      <c r="O12" s="87">
        <f t="shared" si="8"/>
        <v>10.638596254638731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158">
        <f t="shared" si="11"/>
        <v>10836.443545864679</v>
      </c>
      <c r="T12" s="141" t="str">
        <f t="shared" si="12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0.7159313247610064</v>
      </c>
      <c r="D13" s="84">
        <f t="shared" si="4"/>
        <v>0.41457100673335617</v>
      </c>
      <c r="E13" s="84">
        <f t="shared" si="4"/>
        <v>1983.8113240144933</v>
      </c>
      <c r="F13" s="148">
        <f t="shared" si="5"/>
        <v>34299.751648237769</v>
      </c>
      <c r="G13" s="84">
        <f t="shared" ref="G13:H13" si="21">G39+G91</f>
        <v>0</v>
      </c>
      <c r="H13" s="84">
        <f t="shared" si="21"/>
        <v>0</v>
      </c>
      <c r="I13" s="146">
        <f t="shared" si="7"/>
        <v>36284.693474583757</v>
      </c>
      <c r="J13" s="141"/>
      <c r="K13" s="161" t="s">
        <v>54</v>
      </c>
      <c r="L13" s="84">
        <f t="shared" si="8"/>
        <v>0</v>
      </c>
      <c r="M13" s="84">
        <f t="shared" si="8"/>
        <v>0.7159313247610064</v>
      </c>
      <c r="N13" s="84">
        <f t="shared" si="8"/>
        <v>0.41457100673335617</v>
      </c>
      <c r="O13" s="84">
        <f t="shared" si="8"/>
        <v>1983.8113240144933</v>
      </c>
      <c r="P13" s="84">
        <f t="shared" si="9"/>
        <v>34299.751648237769</v>
      </c>
      <c r="Q13" s="84">
        <f t="shared" ref="Q13:R13" si="22">Q39+Q91</f>
        <v>0</v>
      </c>
      <c r="R13" s="84">
        <f t="shared" si="22"/>
        <v>0</v>
      </c>
      <c r="S13" s="150">
        <f t="shared" si="11"/>
        <v>36284.693474583757</v>
      </c>
      <c r="T13" s="141" t="str">
        <f t="shared" si="12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0.11220458385353821</v>
      </c>
      <c r="E14" s="112">
        <f t="shared" si="4"/>
        <v>74.961166240653881</v>
      </c>
      <c r="F14" s="152">
        <f t="shared" si="5"/>
        <v>10383.965458678031</v>
      </c>
      <c r="G14" s="112">
        <f t="shared" ref="G14:H14" si="23">G40+G92</f>
        <v>0</v>
      </c>
      <c r="H14" s="112">
        <f t="shared" si="23"/>
        <v>0</v>
      </c>
      <c r="I14" s="154">
        <f t="shared" si="7"/>
        <v>10459.038829502539</v>
      </c>
      <c r="J14" s="141"/>
      <c r="K14" s="155" t="s">
        <v>11</v>
      </c>
      <c r="L14" s="87">
        <f t="shared" si="8"/>
        <v>0</v>
      </c>
      <c r="M14" s="87">
        <f t="shared" si="8"/>
        <v>0</v>
      </c>
      <c r="N14" s="87">
        <f t="shared" si="8"/>
        <v>0.11220458385353821</v>
      </c>
      <c r="O14" s="87">
        <f t="shared" si="8"/>
        <v>74.961166240653881</v>
      </c>
      <c r="P14" s="87">
        <f t="shared" si="9"/>
        <v>10383.965458678031</v>
      </c>
      <c r="Q14" s="87">
        <f t="shared" ref="Q14:R14" si="24">Q40+Q92</f>
        <v>0</v>
      </c>
      <c r="R14" s="87">
        <f t="shared" si="24"/>
        <v>0</v>
      </c>
      <c r="S14" s="158">
        <f t="shared" si="11"/>
        <v>10459.038829502539</v>
      </c>
      <c r="T14" s="141" t="str">
        <f t="shared" si="12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0.83441884512428333</v>
      </c>
      <c r="C15" s="84">
        <f t="shared" si="4"/>
        <v>0</v>
      </c>
      <c r="D15" s="84">
        <f t="shared" si="4"/>
        <v>0.12960964242667741</v>
      </c>
      <c r="E15" s="84">
        <f t="shared" si="4"/>
        <v>2.2852795713473883E-2</v>
      </c>
      <c r="F15" s="148">
        <f t="shared" si="5"/>
        <v>1744.4139998706378</v>
      </c>
      <c r="G15" s="84">
        <f t="shared" ref="G15:H15" si="25">G41+G93</f>
        <v>0</v>
      </c>
      <c r="H15" s="84">
        <f t="shared" si="25"/>
        <v>0</v>
      </c>
      <c r="I15" s="146">
        <f t="shared" si="7"/>
        <v>1745.4008811539022</v>
      </c>
      <c r="J15" s="141"/>
      <c r="K15" s="161" t="s">
        <v>55</v>
      </c>
      <c r="L15" s="84">
        <f t="shared" si="8"/>
        <v>0.83441884512428333</v>
      </c>
      <c r="M15" s="84">
        <f t="shared" si="8"/>
        <v>0</v>
      </c>
      <c r="N15" s="84">
        <f t="shared" si="8"/>
        <v>0.12960964242667741</v>
      </c>
      <c r="O15" s="84">
        <f t="shared" si="8"/>
        <v>2.2852795713473883E-2</v>
      </c>
      <c r="P15" s="84">
        <f t="shared" si="9"/>
        <v>1744.4139998706378</v>
      </c>
      <c r="Q15" s="84">
        <f t="shared" ref="Q15:R15" si="26">Q41+Q93</f>
        <v>0</v>
      </c>
      <c r="R15" s="84">
        <f t="shared" si="26"/>
        <v>0</v>
      </c>
      <c r="S15" s="150">
        <f t="shared" si="11"/>
        <v>1745.4008811539022</v>
      </c>
      <c r="T15" s="141" t="str">
        <f t="shared" si="12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420.64742476768441</v>
      </c>
      <c r="C16" s="112">
        <f t="shared" si="4"/>
        <v>2.5605857683194762</v>
      </c>
      <c r="D16" s="112">
        <f t="shared" si="4"/>
        <v>177.07592909305072</v>
      </c>
      <c r="E16" s="112">
        <f t="shared" si="4"/>
        <v>41.615527678915313</v>
      </c>
      <c r="F16" s="152">
        <f t="shared" si="5"/>
        <v>8.5775966569964179</v>
      </c>
      <c r="G16" s="112">
        <f t="shared" ref="G16:H16" si="27">G42+G94</f>
        <v>0</v>
      </c>
      <c r="H16" s="112">
        <f t="shared" si="27"/>
        <v>0</v>
      </c>
      <c r="I16" s="154">
        <f t="shared" si="7"/>
        <v>650.47706396496642</v>
      </c>
      <c r="J16" s="141"/>
      <c r="K16" s="155" t="s">
        <v>14</v>
      </c>
      <c r="L16" s="87">
        <f t="shared" si="8"/>
        <v>420.64742476768441</v>
      </c>
      <c r="M16" s="87">
        <f t="shared" si="8"/>
        <v>2.5605857683194762</v>
      </c>
      <c r="N16" s="87">
        <f t="shared" si="8"/>
        <v>177.07592909305072</v>
      </c>
      <c r="O16" s="87">
        <f t="shared" si="8"/>
        <v>41.615527678915313</v>
      </c>
      <c r="P16" s="87">
        <f t="shared" si="9"/>
        <v>8.5775966569964393</v>
      </c>
      <c r="Q16" s="87">
        <f t="shared" ref="Q16:R16" si="28">Q42+Q94</f>
        <v>0</v>
      </c>
      <c r="R16" s="87">
        <f t="shared" si="28"/>
        <v>0</v>
      </c>
      <c r="S16" s="158">
        <f t="shared" si="11"/>
        <v>650.47706396496642</v>
      </c>
      <c r="T16" s="141" t="str">
        <f t="shared" si="12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9692.0162785550183</v>
      </c>
      <c r="C17" s="84">
        <f t="shared" si="4"/>
        <v>11122.54692376118</v>
      </c>
      <c r="D17" s="84">
        <f t="shared" si="4"/>
        <v>9980.2755828667978</v>
      </c>
      <c r="E17" s="84">
        <f t="shared" si="4"/>
        <v>1663.2743902615264</v>
      </c>
      <c r="F17" s="148">
        <f t="shared" si="5"/>
        <v>3753.2309382945491</v>
      </c>
      <c r="G17" s="84">
        <f t="shared" ref="G17:H17" si="29">G43+G95</f>
        <v>0</v>
      </c>
      <c r="H17" s="84">
        <f t="shared" si="29"/>
        <v>0</v>
      </c>
      <c r="I17" s="146">
        <f t="shared" si="7"/>
        <v>36211.344113739069</v>
      </c>
      <c r="J17" s="141"/>
      <c r="K17" s="161" t="s">
        <v>136</v>
      </c>
      <c r="L17" s="84">
        <f t="shared" si="8"/>
        <v>9692.0162785550183</v>
      </c>
      <c r="M17" s="84">
        <f t="shared" si="8"/>
        <v>11122.54692376118</v>
      </c>
      <c r="N17" s="84">
        <f t="shared" si="8"/>
        <v>9980.2755828667978</v>
      </c>
      <c r="O17" s="84">
        <f t="shared" si="8"/>
        <v>1663.2743902615264</v>
      </c>
      <c r="P17" s="84">
        <f t="shared" si="9"/>
        <v>3753.2309382945491</v>
      </c>
      <c r="Q17" s="84">
        <f t="shared" ref="Q17:R17" si="30">Q43+Q95</f>
        <v>0</v>
      </c>
      <c r="R17" s="84">
        <f t="shared" si="30"/>
        <v>0</v>
      </c>
      <c r="S17" s="150">
        <f t="shared" si="11"/>
        <v>36211.344113739069</v>
      </c>
      <c r="T17" s="141" t="str">
        <f t="shared" si="12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4150.2240666418156</v>
      </c>
      <c r="C18" s="112">
        <f t="shared" si="4"/>
        <v>137.6138720102756</v>
      </c>
      <c r="D18" s="112">
        <f t="shared" si="4"/>
        <v>7715.4408093860256</v>
      </c>
      <c r="E18" s="112">
        <f t="shared" si="4"/>
        <v>16997.966644597574</v>
      </c>
      <c r="F18" s="152">
        <f t="shared" si="5"/>
        <v>1411.4784789652567</v>
      </c>
      <c r="G18" s="112">
        <f t="shared" ref="G18:H18" si="31">G44+G96</f>
        <v>4703.882829233733</v>
      </c>
      <c r="H18" s="112">
        <f t="shared" si="31"/>
        <v>73.798613960267204</v>
      </c>
      <c r="I18" s="154">
        <f t="shared" si="7"/>
        <v>35190.405314794945</v>
      </c>
      <c r="J18" s="141"/>
      <c r="K18" s="155" t="s">
        <v>21</v>
      </c>
      <c r="L18" s="87">
        <f t="shared" si="8"/>
        <v>4150.2240666418156</v>
      </c>
      <c r="M18" s="87">
        <f t="shared" si="8"/>
        <v>137.6138720102756</v>
      </c>
      <c r="N18" s="87">
        <f t="shared" si="8"/>
        <v>7715.4408093860256</v>
      </c>
      <c r="O18" s="87">
        <f t="shared" si="8"/>
        <v>16997.966644597574</v>
      </c>
      <c r="P18" s="87">
        <f t="shared" si="9"/>
        <v>1411.4784789652567</v>
      </c>
      <c r="Q18" s="87">
        <f t="shared" ref="Q18:R18" si="32">Q44+Q96</f>
        <v>4703.882829233733</v>
      </c>
      <c r="R18" s="87">
        <f t="shared" si="32"/>
        <v>73.798613960267204</v>
      </c>
      <c r="S18" s="158">
        <f t="shared" si="11"/>
        <v>35190.405314794945</v>
      </c>
      <c r="T18" s="141" t="str">
        <f t="shared" si="12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8445.1974967356964</v>
      </c>
      <c r="C19" s="84">
        <f t="shared" si="4"/>
        <v>63.697476285703686</v>
      </c>
      <c r="D19" s="84">
        <f t="shared" si="4"/>
        <v>991.49520931255859</v>
      </c>
      <c r="E19" s="84">
        <f t="shared" si="4"/>
        <v>0</v>
      </c>
      <c r="F19" s="148">
        <f t="shared" si="5"/>
        <v>0</v>
      </c>
      <c r="G19" s="84">
        <f t="shared" ref="G19:H19" si="33">G45+G97</f>
        <v>0</v>
      </c>
      <c r="H19" s="84">
        <f t="shared" si="33"/>
        <v>0</v>
      </c>
      <c r="I19" s="146">
        <f t="shared" si="7"/>
        <v>9500.3901823339602</v>
      </c>
      <c r="J19" s="141"/>
      <c r="K19" s="161" t="s">
        <v>20</v>
      </c>
      <c r="L19" s="84">
        <f t="shared" si="8"/>
        <v>8445.1974967356964</v>
      </c>
      <c r="M19" s="84">
        <f t="shared" si="8"/>
        <v>63.697476285703686</v>
      </c>
      <c r="N19" s="84">
        <f t="shared" si="8"/>
        <v>991.49520931255859</v>
      </c>
      <c r="O19" s="84">
        <f t="shared" si="8"/>
        <v>0</v>
      </c>
      <c r="P19" s="84">
        <f t="shared" si="9"/>
        <v>0</v>
      </c>
      <c r="Q19" s="84">
        <f t="shared" ref="Q19:R19" si="34">Q45+Q97</f>
        <v>0</v>
      </c>
      <c r="R19" s="84">
        <f t="shared" si="34"/>
        <v>0</v>
      </c>
      <c r="S19" s="150">
        <f t="shared" si="11"/>
        <v>9500.3901823339602</v>
      </c>
      <c r="T19" s="141" t="str">
        <f t="shared" si="12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11403.229866808981</v>
      </c>
      <c r="C20" s="112">
        <f t="shared" si="4"/>
        <v>31.507159103497493</v>
      </c>
      <c r="D20" s="112">
        <f t="shared" si="4"/>
        <v>1631.8833640927908</v>
      </c>
      <c r="E20" s="112">
        <f t="shared" si="4"/>
        <v>0</v>
      </c>
      <c r="F20" s="15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54">
        <f t="shared" si="7"/>
        <v>13066.638655471299</v>
      </c>
      <c r="J20" s="141"/>
      <c r="K20" s="155" t="s">
        <v>56</v>
      </c>
      <c r="L20" s="87">
        <f t="shared" si="8"/>
        <v>11403.229866808981</v>
      </c>
      <c r="M20" s="87">
        <f t="shared" si="8"/>
        <v>31.507159103497493</v>
      </c>
      <c r="N20" s="87">
        <f t="shared" si="8"/>
        <v>1631.8833640927908</v>
      </c>
      <c r="O20" s="87">
        <f t="shared" si="8"/>
        <v>0</v>
      </c>
      <c r="P20" s="87">
        <f t="shared" si="9"/>
        <v>1.8265466029411762E-2</v>
      </c>
      <c r="Q20" s="87">
        <f t="shared" ref="Q20:R20" si="36">Q46+Q98</f>
        <v>0</v>
      </c>
      <c r="R20" s="87">
        <f t="shared" si="36"/>
        <v>0</v>
      </c>
      <c r="S20" s="158">
        <f t="shared" si="11"/>
        <v>13066.638655471299</v>
      </c>
      <c r="T20" s="141" t="str">
        <f t="shared" si="12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4560.548924449784</v>
      </c>
      <c r="C21" s="84">
        <f t="shared" si="4"/>
        <v>8377.0776711528051</v>
      </c>
      <c r="D21" s="84">
        <f t="shared" si="4"/>
        <v>1408.3811385921742</v>
      </c>
      <c r="E21" s="84">
        <f t="shared" si="4"/>
        <v>554.38919094176265</v>
      </c>
      <c r="F21" s="148">
        <f t="shared" si="5"/>
        <v>3114.1943663654656</v>
      </c>
      <c r="G21" s="84">
        <f t="shared" ref="G21:H21" si="37">G47+G99</f>
        <v>0</v>
      </c>
      <c r="H21" s="84">
        <f t="shared" si="37"/>
        <v>0</v>
      </c>
      <c r="I21" s="146">
        <f t="shared" si="7"/>
        <v>18014.591291501994</v>
      </c>
      <c r="J21" s="141"/>
      <c r="K21" s="161" t="s">
        <v>18</v>
      </c>
      <c r="L21" s="84">
        <f t="shared" si="8"/>
        <v>4560.548924449784</v>
      </c>
      <c r="M21" s="84">
        <f t="shared" si="8"/>
        <v>8377.0776711528051</v>
      </c>
      <c r="N21" s="84">
        <f t="shared" si="8"/>
        <v>1408.3811385921742</v>
      </c>
      <c r="O21" s="84">
        <f t="shared" si="8"/>
        <v>554.38919094176265</v>
      </c>
      <c r="P21" s="84">
        <f t="shared" si="9"/>
        <v>3114.1943663654656</v>
      </c>
      <c r="Q21" s="84">
        <f t="shared" ref="Q21:R21" si="38">Q47+Q99</f>
        <v>0</v>
      </c>
      <c r="R21" s="84">
        <f t="shared" si="38"/>
        <v>0</v>
      </c>
      <c r="S21" s="150">
        <f t="shared" si="11"/>
        <v>18014.591291501994</v>
      </c>
      <c r="T21" s="141" t="str">
        <f t="shared" si="12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5.6256936775805944</v>
      </c>
      <c r="C22" s="112">
        <f t="shared" si="4"/>
        <v>38.67186099993738</v>
      </c>
      <c r="D22" s="112">
        <f t="shared" si="4"/>
        <v>804.95362254060672</v>
      </c>
      <c r="E22" s="112">
        <f t="shared" si="4"/>
        <v>0</v>
      </c>
      <c r="F22" s="15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54">
        <f t="shared" si="7"/>
        <v>849.25117721812467</v>
      </c>
      <c r="J22" s="141"/>
      <c r="K22" s="155" t="s">
        <v>17</v>
      </c>
      <c r="L22" s="87">
        <f t="shared" si="8"/>
        <v>5.6256936775805944</v>
      </c>
      <c r="M22" s="87">
        <f t="shared" si="8"/>
        <v>38.67186099993738</v>
      </c>
      <c r="N22" s="87">
        <f t="shared" si="8"/>
        <v>804.95362254060672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158">
        <f t="shared" si="11"/>
        <v>849.25117721812467</v>
      </c>
      <c r="T22" s="141" t="str">
        <f t="shared" si="12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1636.1704369596089</v>
      </c>
      <c r="C23" s="84">
        <f t="shared" si="4"/>
        <v>0.20853846017026828</v>
      </c>
      <c r="D23" s="84">
        <f t="shared" si="4"/>
        <v>824.78033720462645</v>
      </c>
      <c r="E23" s="84">
        <f t="shared" si="4"/>
        <v>0</v>
      </c>
      <c r="F23" s="148">
        <f t="shared" si="5"/>
        <v>0</v>
      </c>
      <c r="G23" s="84">
        <f t="shared" ref="G23:H23" si="41">G49+G101</f>
        <v>0</v>
      </c>
      <c r="H23" s="84">
        <f t="shared" si="41"/>
        <v>0</v>
      </c>
      <c r="I23" s="146">
        <f t="shared" si="7"/>
        <v>2461.1593126244056</v>
      </c>
      <c r="J23" s="141"/>
      <c r="K23" s="163" t="s">
        <v>60</v>
      </c>
      <c r="L23" s="84">
        <f t="shared" si="8"/>
        <v>1636.1704369596089</v>
      </c>
      <c r="M23" s="84">
        <f t="shared" si="8"/>
        <v>0.20853846017026828</v>
      </c>
      <c r="N23" s="84">
        <f t="shared" si="8"/>
        <v>824.78033720462645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150">
        <f t="shared" si="11"/>
        <v>2461.1593126244056</v>
      </c>
      <c r="T23" s="141" t="str">
        <f t="shared" si="12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si="4"/>
        <v>1636.1704369596089</v>
      </c>
      <c r="C24" s="116">
        <f t="shared" si="4"/>
        <v>0</v>
      </c>
      <c r="D24" s="116">
        <f t="shared" si="4"/>
        <v>733.70603181988508</v>
      </c>
      <c r="E24" s="116">
        <f t="shared" si="4"/>
        <v>0</v>
      </c>
      <c r="F24" s="165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67">
        <f t="shared" si="7"/>
        <v>2369.8764687794937</v>
      </c>
      <c r="J24" s="141"/>
      <c r="K24" s="168" t="s">
        <v>19</v>
      </c>
      <c r="L24" s="90">
        <f t="shared" si="8"/>
        <v>1636.1704369596089</v>
      </c>
      <c r="M24" s="90">
        <f t="shared" si="8"/>
        <v>0</v>
      </c>
      <c r="N24" s="90">
        <f t="shared" si="8"/>
        <v>733.70603181988508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171">
        <f t="shared" si="11"/>
        <v>2369.8764687794937</v>
      </c>
      <c r="T24" s="141" t="str">
        <f t="shared" si="12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4"/>
        <v>0</v>
      </c>
      <c r="C25" s="93">
        <f t="shared" si="4"/>
        <v>0.20853846017026828</v>
      </c>
      <c r="D25" s="93">
        <f t="shared" si="4"/>
        <v>91.074305384741365</v>
      </c>
      <c r="E25" s="93">
        <f t="shared" si="4"/>
        <v>0</v>
      </c>
      <c r="F25" s="173">
        <f t="shared" si="5"/>
        <v>0</v>
      </c>
      <c r="G25" s="93">
        <f t="shared" ref="G25:H25" si="45">G51+G103</f>
        <v>0</v>
      </c>
      <c r="H25" s="93">
        <f t="shared" si="45"/>
        <v>0</v>
      </c>
      <c r="I25" s="175">
        <f t="shared" si="7"/>
        <v>91.282843844911639</v>
      </c>
      <c r="J25" s="141"/>
      <c r="K25" s="176" t="s">
        <v>15</v>
      </c>
      <c r="L25" s="93">
        <f t="shared" si="8"/>
        <v>0</v>
      </c>
      <c r="M25" s="93">
        <f t="shared" si="8"/>
        <v>0.20853846017026828</v>
      </c>
      <c r="N25" s="93">
        <f t="shared" si="8"/>
        <v>91.074305384741365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178">
        <f t="shared" si="11"/>
        <v>91.282843844911639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65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67">
        <f t="shared" si="7"/>
        <v>0</v>
      </c>
      <c r="J26" s="141"/>
      <c r="K26" s="168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171">
        <f t="shared" si="11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180">
        <f t="shared" si="5"/>
        <v>0</v>
      </c>
      <c r="G27" s="96">
        <f t="shared" ref="G27:H27" si="49">G53+G105</f>
        <v>0</v>
      </c>
      <c r="H27" s="96">
        <f t="shared" si="49"/>
        <v>0</v>
      </c>
      <c r="I27" s="182">
        <f t="shared" si="7"/>
        <v>0</v>
      </c>
      <c r="J27" s="141"/>
      <c r="K27" s="183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185">
        <f t="shared" si="11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51027.697499016875</v>
      </c>
      <c r="C28" s="187">
        <f t="shared" ref="C28:H28" si="51">SUM(C7:C23)</f>
        <v>22085.50136647981</v>
      </c>
      <c r="D28" s="187">
        <f t="shared" si="51"/>
        <v>28512.531210546684</v>
      </c>
      <c r="E28" s="187">
        <f t="shared" si="51"/>
        <v>21416.595241357845</v>
      </c>
      <c r="F28" s="187">
        <f t="shared" si="51"/>
        <v>54715.911228199686</v>
      </c>
      <c r="G28" s="187">
        <f t="shared" si="51"/>
        <v>4703.882829233733</v>
      </c>
      <c r="H28" s="187">
        <f t="shared" si="51"/>
        <v>73.798613960267204</v>
      </c>
      <c r="I28" s="187">
        <f t="shared" ref="I28" si="52">SUM(I7:I23)</f>
        <v>182535.91798879491</v>
      </c>
      <c r="J28" s="141"/>
      <c r="K28" s="188" t="s">
        <v>22</v>
      </c>
      <c r="L28" s="187">
        <f>SUM(L7:L23)</f>
        <v>51027.697499016875</v>
      </c>
      <c r="M28" s="187">
        <f t="shared" ref="M28:R28" si="53">SUM(M7:M23)</f>
        <v>22085.50136647981</v>
      </c>
      <c r="N28" s="187">
        <f t="shared" si="53"/>
        <v>28512.531210546684</v>
      </c>
      <c r="O28" s="187">
        <f t="shared" si="53"/>
        <v>21416.595241357845</v>
      </c>
      <c r="P28" s="187">
        <f t="shared" si="53"/>
        <v>54715.911228199686</v>
      </c>
      <c r="Q28" s="187">
        <f t="shared" si="53"/>
        <v>4703.882829233733</v>
      </c>
      <c r="R28" s="187">
        <f t="shared" si="53"/>
        <v>73.798613960267204</v>
      </c>
      <c r="S28" s="187">
        <f t="shared" ref="S28" si="54">SUM(S7:S23)</f>
        <v>182535.91798879491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0.27954880366147578</v>
      </c>
      <c r="C29" s="123">
        <f t="shared" ref="C29:H29" si="55">IF($I28=0,"-",C28/$I28)</f>
        <v>0.12099263317499816</v>
      </c>
      <c r="D29" s="123">
        <f t="shared" si="55"/>
        <v>0.15620230541310201</v>
      </c>
      <c r="E29" s="123">
        <f t="shared" si="55"/>
        <v>0.11732811535027597</v>
      </c>
      <c r="F29" s="123">
        <f t="shared" si="55"/>
        <v>0.29975421731277269</v>
      </c>
      <c r="G29" s="123">
        <f t="shared" si="55"/>
        <v>2.5769628690406474E-2</v>
      </c>
      <c r="H29" s="123">
        <f t="shared" si="55"/>
        <v>4.0429639696882772E-4</v>
      </c>
      <c r="I29" s="124">
        <f>SUM(B29:H29)</f>
        <v>0.99999999999999989</v>
      </c>
      <c r="K29" s="49" t="s">
        <v>108</v>
      </c>
      <c r="L29" s="102">
        <f>IF($I28=0,"-",L28/$I28)</f>
        <v>0.27954880366147578</v>
      </c>
      <c r="M29" s="102">
        <f t="shared" ref="M29:R29" si="56">IF($I28=0,"-",M28/$I28)</f>
        <v>0.12099263317499816</v>
      </c>
      <c r="N29" s="102">
        <f t="shared" si="56"/>
        <v>0.15620230541310201</v>
      </c>
      <c r="O29" s="102">
        <f t="shared" si="56"/>
        <v>0.11732811535027597</v>
      </c>
      <c r="P29" s="102">
        <f t="shared" si="56"/>
        <v>0.29975421731277269</v>
      </c>
      <c r="Q29" s="102">
        <f t="shared" si="56"/>
        <v>2.5769628690406474E-2</v>
      </c>
      <c r="R29" s="103">
        <f t="shared" si="56"/>
        <v>4.0429639696882772E-4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36.253177457395431</v>
      </c>
      <c r="C33" s="105">
        <f t="shared" ref="C33:E33" si="57">C111+C137+C163+C189+C215+C241+C267+C293+C319+C345+C371+C397+C423</f>
        <v>1742.2520834259021</v>
      </c>
      <c r="D33" s="105">
        <f t="shared" si="57"/>
        <v>0.11038422349215146</v>
      </c>
      <c r="E33" s="105">
        <f t="shared" si="57"/>
        <v>0</v>
      </c>
      <c r="F33" s="314">
        <v>0</v>
      </c>
      <c r="G33" s="105">
        <f t="shared" ref="G33:H48" si="58">G111+G137+G163+G189+G215+G241+G267+G293+G319+G345+G371+G397+G423</f>
        <v>0</v>
      </c>
      <c r="H33" s="105">
        <f t="shared" si="58"/>
        <v>0</v>
      </c>
      <c r="I33" s="146">
        <f>SUM(B33:H33)</f>
        <v>1778.6156451067898</v>
      </c>
      <c r="J33" s="141"/>
      <c r="K33" s="195" t="s">
        <v>7</v>
      </c>
      <c r="L33" s="105">
        <f t="shared" ref="L33:R48" si="59">L111+L137+L163+L189+L215+L241+L267+L293+L319+L345+L371+L397+L423</f>
        <v>36.253177457395431</v>
      </c>
      <c r="M33" s="105">
        <f t="shared" si="59"/>
        <v>1742.2520834259021</v>
      </c>
      <c r="N33" s="105">
        <f t="shared" si="59"/>
        <v>0.11038422349215146</v>
      </c>
      <c r="O33" s="105">
        <f t="shared" si="59"/>
        <v>0</v>
      </c>
      <c r="P33" s="105">
        <f t="shared" si="59"/>
        <v>0</v>
      </c>
      <c r="Q33" s="105">
        <f t="shared" si="59"/>
        <v>0</v>
      </c>
      <c r="R33" s="105">
        <f t="shared" si="59"/>
        <v>0</v>
      </c>
      <c r="S33" s="197">
        <f>SUM(L33:R33)</f>
        <v>1778.6156451067898</v>
      </c>
      <c r="T33" s="141"/>
      <c r="U33" s="198" t="s">
        <v>7</v>
      </c>
      <c r="V33" s="55">
        <f t="shared" ref="V33:AH48" si="60">V111+V137+V163+V189+V215+V241+V267+V293+V319+V345+V371+V397+V423</f>
        <v>36.253177457395431</v>
      </c>
      <c r="W33" s="55">
        <f t="shared" si="60"/>
        <v>0</v>
      </c>
      <c r="X33" s="55">
        <f t="shared" si="60"/>
        <v>0</v>
      </c>
      <c r="Y33" s="55">
        <f t="shared" si="60"/>
        <v>1742.2520834259021</v>
      </c>
      <c r="Z33" s="55">
        <f t="shared" si="60"/>
        <v>0.11038422349215146</v>
      </c>
      <c r="AA33" s="55">
        <f t="shared" si="60"/>
        <v>0</v>
      </c>
      <c r="AB33" s="55">
        <f t="shared" si="60"/>
        <v>0</v>
      </c>
      <c r="AC33" s="56">
        <f t="shared" si="60"/>
        <v>0</v>
      </c>
      <c r="AD33" s="55">
        <f t="shared" si="60"/>
        <v>0</v>
      </c>
      <c r="AE33" s="55">
        <f t="shared" si="60"/>
        <v>0</v>
      </c>
      <c r="AF33" s="55">
        <f t="shared" si="60"/>
        <v>0</v>
      </c>
      <c r="AG33" s="55">
        <f t="shared" si="60"/>
        <v>0</v>
      </c>
      <c r="AH33" s="55">
        <f t="shared" si="60"/>
        <v>0</v>
      </c>
      <c r="AI33" s="202">
        <f>SUM(V33:AC33)</f>
        <v>1778.6156451067898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61">B112+B138+B164+B190+B216+B242+B268+B294+B320+B346+B372+B398+B424</f>
        <v>0</v>
      </c>
      <c r="C34" s="112">
        <f t="shared" si="61"/>
        <v>0</v>
      </c>
      <c r="D34" s="112">
        <f t="shared" si="61"/>
        <v>137.06428663272527</v>
      </c>
      <c r="E34" s="112">
        <f t="shared" si="61"/>
        <v>0</v>
      </c>
      <c r="F34" s="315">
        <v>0</v>
      </c>
      <c r="G34" s="112">
        <f t="shared" si="58"/>
        <v>0</v>
      </c>
      <c r="H34" s="112">
        <f t="shared" si="58"/>
        <v>0</v>
      </c>
      <c r="I34" s="154">
        <f t="shared" ref="I34:I53" si="62">SUM(B34:H34)</f>
        <v>137.06428663272527</v>
      </c>
      <c r="J34" s="141"/>
      <c r="K34" s="155" t="s">
        <v>8</v>
      </c>
      <c r="L34" s="87">
        <f t="shared" si="59"/>
        <v>0</v>
      </c>
      <c r="M34" s="87">
        <f t="shared" si="59"/>
        <v>0</v>
      </c>
      <c r="N34" s="87">
        <f t="shared" si="59"/>
        <v>137.06428663272527</v>
      </c>
      <c r="O34" s="87">
        <f t="shared" si="59"/>
        <v>0</v>
      </c>
      <c r="P34" s="87">
        <f t="shared" si="59"/>
        <v>0</v>
      </c>
      <c r="Q34" s="87">
        <f t="shared" si="59"/>
        <v>0</v>
      </c>
      <c r="R34" s="87">
        <f t="shared" si="59"/>
        <v>0</v>
      </c>
      <c r="S34" s="158">
        <f t="shared" ref="S34:S53" si="63">SUM(L34:R34)</f>
        <v>137.06428663272527</v>
      </c>
      <c r="T34" s="141"/>
      <c r="U34" s="203" t="s">
        <v>8</v>
      </c>
      <c r="V34" s="60">
        <f t="shared" si="60"/>
        <v>0</v>
      </c>
      <c r="W34" s="60">
        <f t="shared" si="60"/>
        <v>0</v>
      </c>
      <c r="X34" s="60">
        <f t="shared" si="60"/>
        <v>0</v>
      </c>
      <c r="Y34" s="60">
        <f t="shared" si="60"/>
        <v>0</v>
      </c>
      <c r="Z34" s="60">
        <f t="shared" si="60"/>
        <v>137.06428663272527</v>
      </c>
      <c r="AA34" s="60">
        <f t="shared" si="60"/>
        <v>0</v>
      </c>
      <c r="AB34" s="60">
        <f t="shared" si="60"/>
        <v>0</v>
      </c>
      <c r="AC34" s="61">
        <f t="shared" si="60"/>
        <v>0</v>
      </c>
      <c r="AD34" s="60">
        <f t="shared" si="60"/>
        <v>0</v>
      </c>
      <c r="AE34" s="60">
        <f t="shared" si="60"/>
        <v>0</v>
      </c>
      <c r="AF34" s="60">
        <f t="shared" si="60"/>
        <v>0</v>
      </c>
      <c r="AG34" s="60">
        <f t="shared" si="60"/>
        <v>0</v>
      </c>
      <c r="AH34" s="60">
        <f t="shared" si="60"/>
        <v>0</v>
      </c>
      <c r="AI34" s="206">
        <f t="shared" ref="AI34:AI53" si="64">SUM(V34:AC34)</f>
        <v>137.06428663272527</v>
      </c>
      <c r="AJ34" s="133" t="str">
        <f t="shared" ref="AJ34:AJ55" si="65">IF(ABS(S34-AI34)&gt;0.001,S34-AI34,"")</f>
        <v/>
      </c>
    </row>
    <row r="35" spans="1:36" ht="15">
      <c r="A35" s="159" t="s">
        <v>9</v>
      </c>
      <c r="B35" s="84">
        <f t="shared" si="61"/>
        <v>0</v>
      </c>
      <c r="C35" s="84">
        <f t="shared" si="61"/>
        <v>0</v>
      </c>
      <c r="D35" s="84">
        <f t="shared" si="61"/>
        <v>2767.8524338566685</v>
      </c>
      <c r="E35" s="84">
        <f t="shared" si="61"/>
        <v>0</v>
      </c>
      <c r="F35" s="315">
        <v>0</v>
      </c>
      <c r="G35" s="84">
        <f t="shared" si="58"/>
        <v>0</v>
      </c>
      <c r="H35" s="84">
        <f t="shared" si="58"/>
        <v>0</v>
      </c>
      <c r="I35" s="146">
        <f t="shared" si="62"/>
        <v>2767.8524338566685</v>
      </c>
      <c r="J35" s="141"/>
      <c r="K35" s="161" t="s">
        <v>9</v>
      </c>
      <c r="L35" s="84">
        <f t="shared" si="59"/>
        <v>0</v>
      </c>
      <c r="M35" s="84">
        <f t="shared" si="59"/>
        <v>0</v>
      </c>
      <c r="N35" s="84">
        <f t="shared" si="59"/>
        <v>2767.8524338566685</v>
      </c>
      <c r="O35" s="84">
        <f t="shared" si="59"/>
        <v>0</v>
      </c>
      <c r="P35" s="84">
        <f t="shared" si="59"/>
        <v>0</v>
      </c>
      <c r="Q35" s="84">
        <f t="shared" si="59"/>
        <v>0</v>
      </c>
      <c r="R35" s="84">
        <f t="shared" si="59"/>
        <v>0</v>
      </c>
      <c r="S35" s="150">
        <f t="shared" si="63"/>
        <v>2767.8524338566685</v>
      </c>
      <c r="T35" s="141"/>
      <c r="U35" s="207" t="s">
        <v>9</v>
      </c>
      <c r="V35" s="55">
        <f t="shared" si="60"/>
        <v>0</v>
      </c>
      <c r="W35" s="55">
        <f t="shared" si="60"/>
        <v>0</v>
      </c>
      <c r="X35" s="55">
        <f t="shared" si="60"/>
        <v>0</v>
      </c>
      <c r="Y35" s="55">
        <f t="shared" si="60"/>
        <v>0</v>
      </c>
      <c r="Z35" s="55">
        <f t="shared" si="60"/>
        <v>2767.8524338566685</v>
      </c>
      <c r="AA35" s="55">
        <f t="shared" si="60"/>
        <v>0</v>
      </c>
      <c r="AB35" s="55">
        <f t="shared" si="60"/>
        <v>0</v>
      </c>
      <c r="AC35" s="56">
        <f t="shared" si="60"/>
        <v>0</v>
      </c>
      <c r="AD35" s="55">
        <f t="shared" si="60"/>
        <v>0</v>
      </c>
      <c r="AE35" s="55">
        <f t="shared" si="60"/>
        <v>0</v>
      </c>
      <c r="AF35" s="55">
        <f t="shared" si="60"/>
        <v>0</v>
      </c>
      <c r="AG35" s="55">
        <f t="shared" si="60"/>
        <v>0</v>
      </c>
      <c r="AH35" s="55">
        <f t="shared" si="60"/>
        <v>0</v>
      </c>
      <c r="AI35" s="202">
        <f t="shared" si="64"/>
        <v>2767.8524338566685</v>
      </c>
      <c r="AJ35" s="133" t="str">
        <f t="shared" si="65"/>
        <v/>
      </c>
    </row>
    <row r="36" spans="1:36" ht="15">
      <c r="A36" s="151" t="s">
        <v>52</v>
      </c>
      <c r="B36" s="112">
        <f t="shared" si="61"/>
        <v>0</v>
      </c>
      <c r="C36" s="112">
        <f t="shared" si="61"/>
        <v>0</v>
      </c>
      <c r="D36" s="112">
        <f t="shared" si="61"/>
        <v>270.06744351999998</v>
      </c>
      <c r="E36" s="112">
        <f t="shared" si="61"/>
        <v>0</v>
      </c>
      <c r="F36" s="315">
        <v>0</v>
      </c>
      <c r="G36" s="112">
        <f t="shared" si="58"/>
        <v>0</v>
      </c>
      <c r="H36" s="112">
        <f t="shared" si="58"/>
        <v>0</v>
      </c>
      <c r="I36" s="154">
        <f t="shared" si="62"/>
        <v>270.06744351999998</v>
      </c>
      <c r="J36" s="141"/>
      <c r="K36" s="155" t="s">
        <v>52</v>
      </c>
      <c r="L36" s="87">
        <f t="shared" si="59"/>
        <v>0</v>
      </c>
      <c r="M36" s="87">
        <f t="shared" si="59"/>
        <v>0</v>
      </c>
      <c r="N36" s="87">
        <f t="shared" si="59"/>
        <v>270.06744351999998</v>
      </c>
      <c r="O36" s="87">
        <f t="shared" si="59"/>
        <v>0</v>
      </c>
      <c r="P36" s="87">
        <f t="shared" si="59"/>
        <v>0</v>
      </c>
      <c r="Q36" s="87">
        <f t="shared" si="59"/>
        <v>0</v>
      </c>
      <c r="R36" s="87">
        <f t="shared" si="59"/>
        <v>0</v>
      </c>
      <c r="S36" s="158">
        <f t="shared" si="63"/>
        <v>270.06744351999998</v>
      </c>
      <c r="T36" s="141"/>
      <c r="U36" s="203" t="s">
        <v>52</v>
      </c>
      <c r="V36" s="60">
        <f t="shared" si="60"/>
        <v>0</v>
      </c>
      <c r="W36" s="60">
        <f t="shared" si="60"/>
        <v>0</v>
      </c>
      <c r="X36" s="60">
        <f t="shared" si="60"/>
        <v>0</v>
      </c>
      <c r="Y36" s="60">
        <f t="shared" si="60"/>
        <v>0</v>
      </c>
      <c r="Z36" s="60">
        <f t="shared" si="60"/>
        <v>270.06744351999998</v>
      </c>
      <c r="AA36" s="60">
        <f t="shared" si="60"/>
        <v>0</v>
      </c>
      <c r="AB36" s="60">
        <f t="shared" si="60"/>
        <v>0</v>
      </c>
      <c r="AC36" s="61">
        <f t="shared" si="60"/>
        <v>0</v>
      </c>
      <c r="AD36" s="60">
        <f t="shared" si="60"/>
        <v>0</v>
      </c>
      <c r="AE36" s="60">
        <f t="shared" si="60"/>
        <v>0</v>
      </c>
      <c r="AF36" s="60">
        <f t="shared" si="60"/>
        <v>0</v>
      </c>
      <c r="AG36" s="60">
        <f t="shared" si="60"/>
        <v>0</v>
      </c>
      <c r="AH36" s="60">
        <f t="shared" si="60"/>
        <v>0</v>
      </c>
      <c r="AI36" s="206">
        <f t="shared" si="64"/>
        <v>270.06744351999998</v>
      </c>
      <c r="AJ36" s="133" t="str">
        <f t="shared" si="65"/>
        <v/>
      </c>
    </row>
    <row r="37" spans="1:36" ht="15">
      <c r="A37" s="159" t="s">
        <v>13</v>
      </c>
      <c r="B37" s="84">
        <f t="shared" si="61"/>
        <v>680.63849627057209</v>
      </c>
      <c r="C37" s="84">
        <f t="shared" si="61"/>
        <v>450.39458562332896</v>
      </c>
      <c r="D37" s="84">
        <f t="shared" si="61"/>
        <v>520.0862105732449</v>
      </c>
      <c r="E37" s="84">
        <f t="shared" si="61"/>
        <v>85.473957940830317</v>
      </c>
      <c r="F37" s="315">
        <v>0</v>
      </c>
      <c r="G37" s="84">
        <f t="shared" si="58"/>
        <v>0</v>
      </c>
      <c r="H37" s="84">
        <f t="shared" si="58"/>
        <v>0</v>
      </c>
      <c r="I37" s="146">
        <f t="shared" si="62"/>
        <v>1736.5932504079763</v>
      </c>
      <c r="J37" s="141"/>
      <c r="K37" s="161" t="s">
        <v>13</v>
      </c>
      <c r="L37" s="84">
        <f t="shared" si="59"/>
        <v>680.63849627057209</v>
      </c>
      <c r="M37" s="84">
        <f t="shared" si="59"/>
        <v>450.39458562332896</v>
      </c>
      <c r="N37" s="84">
        <f t="shared" si="59"/>
        <v>520.0862105732449</v>
      </c>
      <c r="O37" s="84">
        <f t="shared" si="59"/>
        <v>85.473957940830317</v>
      </c>
      <c r="P37" s="84">
        <f t="shared" si="59"/>
        <v>0</v>
      </c>
      <c r="Q37" s="84">
        <f t="shared" si="59"/>
        <v>0</v>
      </c>
      <c r="R37" s="84">
        <f t="shared" si="59"/>
        <v>0</v>
      </c>
      <c r="S37" s="150">
        <f t="shared" si="63"/>
        <v>1736.5932504079763</v>
      </c>
      <c r="T37" s="141"/>
      <c r="U37" s="207" t="s">
        <v>13</v>
      </c>
      <c r="V37" s="55">
        <f t="shared" si="60"/>
        <v>680.53746893155426</v>
      </c>
      <c r="W37" s="55">
        <f t="shared" si="60"/>
        <v>0</v>
      </c>
      <c r="X37" s="55">
        <f t="shared" si="60"/>
        <v>0</v>
      </c>
      <c r="Y37" s="55">
        <f t="shared" si="60"/>
        <v>450.39458562332896</v>
      </c>
      <c r="Z37" s="55">
        <f t="shared" si="60"/>
        <v>498.58932668922733</v>
      </c>
      <c r="AA37" s="55">
        <f t="shared" si="60"/>
        <v>85.473957940830317</v>
      </c>
      <c r="AB37" s="55">
        <f t="shared" si="60"/>
        <v>0</v>
      </c>
      <c r="AC37" s="56">
        <f t="shared" si="60"/>
        <v>21.59791122303541</v>
      </c>
      <c r="AD37" s="55">
        <f t="shared" si="60"/>
        <v>0.10102733901790605</v>
      </c>
      <c r="AE37" s="55">
        <f t="shared" si="60"/>
        <v>0</v>
      </c>
      <c r="AF37" s="55">
        <f t="shared" si="60"/>
        <v>0</v>
      </c>
      <c r="AG37" s="55">
        <f t="shared" si="60"/>
        <v>21.496883884017503</v>
      </c>
      <c r="AH37" s="55">
        <f t="shared" si="60"/>
        <v>0</v>
      </c>
      <c r="AI37" s="202">
        <f t="shared" si="64"/>
        <v>1736.5932504079765</v>
      </c>
      <c r="AJ37" s="133" t="str">
        <f t="shared" si="65"/>
        <v/>
      </c>
    </row>
    <row r="38" spans="1:36" ht="15">
      <c r="A38" s="151" t="s">
        <v>12</v>
      </c>
      <c r="B38" s="112">
        <f t="shared" si="61"/>
        <v>242.81980812639114</v>
      </c>
      <c r="C38" s="112">
        <f t="shared" si="61"/>
        <v>94.047301068191985</v>
      </c>
      <c r="D38" s="112">
        <f t="shared" si="61"/>
        <v>82.946934876732755</v>
      </c>
      <c r="E38" s="112">
        <f t="shared" si="61"/>
        <v>10.638596254638731</v>
      </c>
      <c r="F38" s="315">
        <v>0</v>
      </c>
      <c r="G38" s="112">
        <f t="shared" si="58"/>
        <v>0</v>
      </c>
      <c r="H38" s="112">
        <f t="shared" si="58"/>
        <v>0</v>
      </c>
      <c r="I38" s="154">
        <f t="shared" si="62"/>
        <v>430.45264032595463</v>
      </c>
      <c r="J38" s="141"/>
      <c r="K38" s="155" t="s">
        <v>12</v>
      </c>
      <c r="L38" s="87">
        <f t="shared" si="59"/>
        <v>242.81980812639114</v>
      </c>
      <c r="M38" s="87">
        <f t="shared" si="59"/>
        <v>94.047301068191985</v>
      </c>
      <c r="N38" s="87">
        <f t="shared" si="59"/>
        <v>82.946934876732755</v>
      </c>
      <c r="O38" s="87">
        <f t="shared" si="59"/>
        <v>10.638596254638731</v>
      </c>
      <c r="P38" s="87">
        <f t="shared" si="59"/>
        <v>0</v>
      </c>
      <c r="Q38" s="87">
        <f t="shared" si="59"/>
        <v>0</v>
      </c>
      <c r="R38" s="87">
        <f t="shared" si="59"/>
        <v>0</v>
      </c>
      <c r="S38" s="158">
        <f t="shared" si="63"/>
        <v>430.45264032595463</v>
      </c>
      <c r="T38" s="141"/>
      <c r="U38" s="203" t="s">
        <v>53</v>
      </c>
      <c r="V38" s="60">
        <f t="shared" si="60"/>
        <v>228.83024888729113</v>
      </c>
      <c r="W38" s="60">
        <f t="shared" si="60"/>
        <v>0</v>
      </c>
      <c r="X38" s="60">
        <f t="shared" si="60"/>
        <v>0</v>
      </c>
      <c r="Y38" s="60">
        <f t="shared" si="60"/>
        <v>94.047301068191985</v>
      </c>
      <c r="Z38" s="60">
        <f t="shared" si="60"/>
        <v>75.401347191475224</v>
      </c>
      <c r="AA38" s="60">
        <f t="shared" si="60"/>
        <v>9.3030102001431469</v>
      </c>
      <c r="AB38" s="60">
        <f t="shared" si="60"/>
        <v>0</v>
      </c>
      <c r="AC38" s="61">
        <f t="shared" si="60"/>
        <v>22.870732978853091</v>
      </c>
      <c r="AD38" s="60">
        <f t="shared" si="60"/>
        <v>13.989559239099965</v>
      </c>
      <c r="AE38" s="60">
        <f t="shared" si="60"/>
        <v>0</v>
      </c>
      <c r="AF38" s="60">
        <f t="shared" si="60"/>
        <v>0</v>
      </c>
      <c r="AG38" s="60">
        <f t="shared" si="60"/>
        <v>7.5455876852575425</v>
      </c>
      <c r="AH38" s="60">
        <f t="shared" si="60"/>
        <v>1.3355860544955849</v>
      </c>
      <c r="AI38" s="206">
        <f t="shared" si="64"/>
        <v>430.45264032595458</v>
      </c>
      <c r="AJ38" s="133" t="str">
        <f t="shared" si="65"/>
        <v/>
      </c>
    </row>
    <row r="39" spans="1:36" ht="15">
      <c r="A39" s="159" t="s">
        <v>54</v>
      </c>
      <c r="B39" s="84">
        <f t="shared" si="61"/>
        <v>0</v>
      </c>
      <c r="C39" s="84">
        <f t="shared" si="61"/>
        <v>0</v>
      </c>
      <c r="D39" s="84">
        <f t="shared" si="61"/>
        <v>0</v>
      </c>
      <c r="E39" s="84">
        <f t="shared" si="61"/>
        <v>1755.6721111627012</v>
      </c>
      <c r="F39" s="315">
        <v>0</v>
      </c>
      <c r="G39" s="84">
        <f t="shared" si="58"/>
        <v>0</v>
      </c>
      <c r="H39" s="84">
        <f t="shared" si="58"/>
        <v>0</v>
      </c>
      <c r="I39" s="146">
        <f t="shared" si="62"/>
        <v>1755.6721111627012</v>
      </c>
      <c r="J39" s="141"/>
      <c r="K39" s="161" t="s">
        <v>54</v>
      </c>
      <c r="L39" s="84">
        <f t="shared" si="59"/>
        <v>0</v>
      </c>
      <c r="M39" s="84">
        <f t="shared" si="59"/>
        <v>0</v>
      </c>
      <c r="N39" s="84">
        <f t="shared" si="59"/>
        <v>0</v>
      </c>
      <c r="O39" s="84">
        <f t="shared" si="59"/>
        <v>1755.6721111627012</v>
      </c>
      <c r="P39" s="84">
        <f t="shared" si="59"/>
        <v>4246.1445456811198</v>
      </c>
      <c r="Q39" s="84">
        <f t="shared" si="59"/>
        <v>0</v>
      </c>
      <c r="R39" s="84">
        <f t="shared" si="59"/>
        <v>0</v>
      </c>
      <c r="S39" s="150">
        <f t="shared" si="63"/>
        <v>6001.816656843821</v>
      </c>
      <c r="T39" s="141"/>
      <c r="U39" s="207" t="s">
        <v>54</v>
      </c>
      <c r="V39" s="55">
        <f t="shared" si="60"/>
        <v>0</v>
      </c>
      <c r="W39" s="55">
        <f t="shared" si="60"/>
        <v>0</v>
      </c>
      <c r="X39" s="55">
        <f t="shared" si="60"/>
        <v>0</v>
      </c>
      <c r="Y39" s="55">
        <f t="shared" si="60"/>
        <v>0</v>
      </c>
      <c r="Z39" s="55">
        <f t="shared" si="60"/>
        <v>0</v>
      </c>
      <c r="AA39" s="55">
        <f t="shared" si="60"/>
        <v>853.8707422241248</v>
      </c>
      <c r="AB39" s="55">
        <f t="shared" si="60"/>
        <v>4246.1445456811198</v>
      </c>
      <c r="AC39" s="56">
        <f t="shared" si="60"/>
        <v>901.80136893857627</v>
      </c>
      <c r="AD39" s="55">
        <f t="shared" si="60"/>
        <v>0</v>
      </c>
      <c r="AE39" s="55">
        <f t="shared" si="60"/>
        <v>0</v>
      </c>
      <c r="AF39" s="55">
        <f t="shared" si="60"/>
        <v>0</v>
      </c>
      <c r="AG39" s="55">
        <f t="shared" si="60"/>
        <v>0</v>
      </c>
      <c r="AH39" s="55">
        <f t="shared" si="60"/>
        <v>901.80136893857627</v>
      </c>
      <c r="AI39" s="202">
        <f t="shared" si="64"/>
        <v>6001.816656843821</v>
      </c>
      <c r="AJ39" s="133" t="str">
        <f t="shared" si="65"/>
        <v/>
      </c>
    </row>
    <row r="40" spans="1:36" ht="15">
      <c r="A40" s="151" t="s">
        <v>11</v>
      </c>
      <c r="B40" s="112">
        <f t="shared" si="61"/>
        <v>0</v>
      </c>
      <c r="C40" s="112">
        <f t="shared" si="61"/>
        <v>0</v>
      </c>
      <c r="D40" s="112">
        <f t="shared" si="61"/>
        <v>0</v>
      </c>
      <c r="E40" s="112">
        <f t="shared" si="61"/>
        <v>31.534691136735635</v>
      </c>
      <c r="F40" s="315">
        <v>0</v>
      </c>
      <c r="G40" s="112">
        <f t="shared" si="58"/>
        <v>0</v>
      </c>
      <c r="H40" s="112">
        <f t="shared" si="58"/>
        <v>0</v>
      </c>
      <c r="I40" s="154">
        <f t="shared" si="62"/>
        <v>31.534691136735635</v>
      </c>
      <c r="J40" s="141"/>
      <c r="K40" s="155" t="s">
        <v>11</v>
      </c>
      <c r="L40" s="87">
        <f t="shared" si="59"/>
        <v>0</v>
      </c>
      <c r="M40" s="87">
        <f t="shared" si="59"/>
        <v>0</v>
      </c>
      <c r="N40" s="87">
        <f t="shared" si="59"/>
        <v>0</v>
      </c>
      <c r="O40" s="87">
        <f t="shared" si="59"/>
        <v>31.534691136735635</v>
      </c>
      <c r="P40" s="87">
        <f t="shared" si="59"/>
        <v>184.04774187142033</v>
      </c>
      <c r="Q40" s="87">
        <f t="shared" si="59"/>
        <v>0</v>
      </c>
      <c r="R40" s="87">
        <f t="shared" si="59"/>
        <v>0</v>
      </c>
      <c r="S40" s="158">
        <f t="shared" si="63"/>
        <v>215.58243300815596</v>
      </c>
      <c r="T40" s="141"/>
      <c r="U40" s="203" t="s">
        <v>11</v>
      </c>
      <c r="V40" s="60">
        <f t="shared" si="60"/>
        <v>0</v>
      </c>
      <c r="W40" s="60">
        <f t="shared" si="60"/>
        <v>0</v>
      </c>
      <c r="X40" s="60">
        <f t="shared" si="60"/>
        <v>0</v>
      </c>
      <c r="Y40" s="60">
        <f t="shared" si="60"/>
        <v>0</v>
      </c>
      <c r="Z40" s="60">
        <f t="shared" si="60"/>
        <v>0</v>
      </c>
      <c r="AA40" s="60">
        <f t="shared" si="60"/>
        <v>25.270921877684803</v>
      </c>
      <c r="AB40" s="60">
        <f t="shared" si="60"/>
        <v>184.04774187142033</v>
      </c>
      <c r="AC40" s="61">
        <f t="shared" si="60"/>
        <v>6.2637692590508367</v>
      </c>
      <c r="AD40" s="60">
        <f t="shared" si="60"/>
        <v>0</v>
      </c>
      <c r="AE40" s="60">
        <f t="shared" si="60"/>
        <v>0</v>
      </c>
      <c r="AF40" s="60">
        <f t="shared" si="60"/>
        <v>0</v>
      </c>
      <c r="AG40" s="60">
        <f t="shared" si="60"/>
        <v>0</v>
      </c>
      <c r="AH40" s="60">
        <f t="shared" si="60"/>
        <v>6.2637692590508367</v>
      </c>
      <c r="AI40" s="206">
        <f t="shared" si="64"/>
        <v>215.58243300815596</v>
      </c>
      <c r="AJ40" s="133" t="str">
        <f t="shared" si="65"/>
        <v/>
      </c>
    </row>
    <row r="41" spans="1:36" ht="15">
      <c r="A41" s="159" t="s">
        <v>55</v>
      </c>
      <c r="B41" s="84">
        <f t="shared" si="61"/>
        <v>0.83441884512428333</v>
      </c>
      <c r="C41" s="84">
        <f t="shared" si="61"/>
        <v>0</v>
      </c>
      <c r="D41" s="84">
        <f t="shared" si="61"/>
        <v>0.12960964242667741</v>
      </c>
      <c r="E41" s="84">
        <f t="shared" si="61"/>
        <v>2.2852795713473883E-2</v>
      </c>
      <c r="F41" s="315">
        <v>0</v>
      </c>
      <c r="G41" s="84">
        <f t="shared" si="58"/>
        <v>0</v>
      </c>
      <c r="H41" s="84">
        <f t="shared" si="58"/>
        <v>0</v>
      </c>
      <c r="I41" s="146">
        <f t="shared" si="62"/>
        <v>0.98688128326443458</v>
      </c>
      <c r="J41" s="141"/>
      <c r="K41" s="161" t="s">
        <v>55</v>
      </c>
      <c r="L41" s="84">
        <f t="shared" si="59"/>
        <v>0.83441884512428333</v>
      </c>
      <c r="M41" s="84">
        <f t="shared" si="59"/>
        <v>0</v>
      </c>
      <c r="N41" s="84">
        <f t="shared" si="59"/>
        <v>0.12960964242667741</v>
      </c>
      <c r="O41" s="84">
        <f t="shared" si="59"/>
        <v>2.2852795713473883E-2</v>
      </c>
      <c r="P41" s="84">
        <f t="shared" si="59"/>
        <v>0</v>
      </c>
      <c r="Q41" s="84">
        <f t="shared" si="59"/>
        <v>0</v>
      </c>
      <c r="R41" s="84">
        <f t="shared" si="59"/>
        <v>0</v>
      </c>
      <c r="S41" s="150">
        <f t="shared" si="63"/>
        <v>0.98688128326443458</v>
      </c>
      <c r="T41" s="141"/>
      <c r="U41" s="207" t="s">
        <v>55</v>
      </c>
      <c r="V41" s="55">
        <f t="shared" si="60"/>
        <v>0</v>
      </c>
      <c r="W41" s="55">
        <f t="shared" si="60"/>
        <v>0</v>
      </c>
      <c r="X41" s="55">
        <f t="shared" si="60"/>
        <v>0</v>
      </c>
      <c r="Y41" s="55">
        <f t="shared" si="60"/>
        <v>0</v>
      </c>
      <c r="Z41" s="55">
        <f t="shared" si="60"/>
        <v>0.12960964242667741</v>
      </c>
      <c r="AA41" s="55">
        <f t="shared" si="60"/>
        <v>0</v>
      </c>
      <c r="AB41" s="55">
        <f t="shared" si="60"/>
        <v>0</v>
      </c>
      <c r="AC41" s="56">
        <f t="shared" si="60"/>
        <v>0.8572716408377572</v>
      </c>
      <c r="AD41" s="55">
        <f t="shared" si="60"/>
        <v>0.83441884512428333</v>
      </c>
      <c r="AE41" s="55">
        <f t="shared" si="60"/>
        <v>0</v>
      </c>
      <c r="AF41" s="55">
        <f t="shared" si="60"/>
        <v>0</v>
      </c>
      <c r="AG41" s="55">
        <f t="shared" si="60"/>
        <v>0</v>
      </c>
      <c r="AH41" s="55">
        <f t="shared" si="60"/>
        <v>2.2852795713473883E-2</v>
      </c>
      <c r="AI41" s="202">
        <f t="shared" si="64"/>
        <v>0.98688128326443458</v>
      </c>
      <c r="AJ41" s="133" t="str">
        <f t="shared" si="65"/>
        <v/>
      </c>
    </row>
    <row r="42" spans="1:36" ht="15">
      <c r="A42" s="151" t="s">
        <v>14</v>
      </c>
      <c r="B42" s="112">
        <f t="shared" si="61"/>
        <v>100.91261094285325</v>
      </c>
      <c r="C42" s="112">
        <f t="shared" si="61"/>
        <v>1.2696131484640212</v>
      </c>
      <c r="D42" s="112">
        <f t="shared" si="61"/>
        <v>126.78272866295369</v>
      </c>
      <c r="E42" s="112">
        <f t="shared" si="61"/>
        <v>37.224274350484805</v>
      </c>
      <c r="F42" s="315">
        <v>0</v>
      </c>
      <c r="G42" s="112">
        <f t="shared" si="58"/>
        <v>0</v>
      </c>
      <c r="H42" s="112">
        <f t="shared" si="58"/>
        <v>0</v>
      </c>
      <c r="I42" s="154">
        <f t="shared" si="62"/>
        <v>266.18922710475573</v>
      </c>
      <c r="J42" s="141"/>
      <c r="K42" s="155" t="s">
        <v>14</v>
      </c>
      <c r="L42" s="87">
        <f t="shared" si="59"/>
        <v>100.91261094285325</v>
      </c>
      <c r="M42" s="87">
        <f t="shared" si="59"/>
        <v>1.2696131484640212</v>
      </c>
      <c r="N42" s="87">
        <f t="shared" si="59"/>
        <v>126.78272866295369</v>
      </c>
      <c r="O42" s="87">
        <f t="shared" si="59"/>
        <v>37.224274350484805</v>
      </c>
      <c r="P42" s="87">
        <f t="shared" si="59"/>
        <v>8.5775966569964393</v>
      </c>
      <c r="Q42" s="87">
        <f t="shared" si="59"/>
        <v>0</v>
      </c>
      <c r="R42" s="87">
        <f t="shared" si="59"/>
        <v>0</v>
      </c>
      <c r="S42" s="158">
        <f t="shared" si="63"/>
        <v>274.76682376175216</v>
      </c>
      <c r="T42" s="141"/>
      <c r="U42" s="203" t="s">
        <v>14</v>
      </c>
      <c r="V42" s="60">
        <f t="shared" si="60"/>
        <v>100.85259926299204</v>
      </c>
      <c r="W42" s="60">
        <f t="shared" si="60"/>
        <v>0</v>
      </c>
      <c r="X42" s="60">
        <f t="shared" si="60"/>
        <v>0</v>
      </c>
      <c r="Y42" s="60">
        <f t="shared" si="60"/>
        <v>1.2696131484640212</v>
      </c>
      <c r="Z42" s="60">
        <f t="shared" si="60"/>
        <v>126.7724513908167</v>
      </c>
      <c r="AA42" s="60">
        <f t="shared" si="60"/>
        <v>0.39765153852554663</v>
      </c>
      <c r="AB42" s="60">
        <f t="shared" si="60"/>
        <v>8.5775966569964393</v>
      </c>
      <c r="AC42" s="61">
        <f t="shared" si="60"/>
        <v>36.896911763957476</v>
      </c>
      <c r="AD42" s="60">
        <f t="shared" si="60"/>
        <v>6.0011679861209678E-2</v>
      </c>
      <c r="AE42" s="60">
        <f t="shared" si="60"/>
        <v>0</v>
      </c>
      <c r="AF42" s="60">
        <f t="shared" si="60"/>
        <v>0</v>
      </c>
      <c r="AG42" s="60">
        <f t="shared" si="60"/>
        <v>1.0277272137006414E-2</v>
      </c>
      <c r="AH42" s="60">
        <f t="shared" si="60"/>
        <v>36.826622811959261</v>
      </c>
      <c r="AI42" s="206">
        <f t="shared" si="64"/>
        <v>274.76682376175222</v>
      </c>
      <c r="AJ42" s="133" t="str">
        <f t="shared" si="65"/>
        <v/>
      </c>
    </row>
    <row r="43" spans="1:36" ht="15">
      <c r="A43" s="159" t="s">
        <v>136</v>
      </c>
      <c r="B43" s="84">
        <f t="shared" si="61"/>
        <v>5350.2539193874663</v>
      </c>
      <c r="C43" s="84">
        <f t="shared" si="61"/>
        <v>10972.976459784755</v>
      </c>
      <c r="D43" s="84">
        <f t="shared" si="61"/>
        <v>9468.9510214776601</v>
      </c>
      <c r="E43" s="84">
        <f t="shared" si="61"/>
        <v>1640.3046516402533</v>
      </c>
      <c r="F43" s="315">
        <v>0</v>
      </c>
      <c r="G43" s="84">
        <f t="shared" si="58"/>
        <v>0</v>
      </c>
      <c r="H43" s="84">
        <f t="shared" si="58"/>
        <v>0</v>
      </c>
      <c r="I43" s="146">
        <f t="shared" si="62"/>
        <v>27432.486052290136</v>
      </c>
      <c r="J43" s="141"/>
      <c r="K43" s="161" t="s">
        <v>136</v>
      </c>
      <c r="L43" s="84">
        <f t="shared" si="59"/>
        <v>5350.2539193874663</v>
      </c>
      <c r="M43" s="84">
        <f t="shared" si="59"/>
        <v>10972.976459784755</v>
      </c>
      <c r="N43" s="84">
        <f t="shared" si="59"/>
        <v>9468.9510214776601</v>
      </c>
      <c r="O43" s="84">
        <f t="shared" si="59"/>
        <v>1640.3046516402533</v>
      </c>
      <c r="P43" s="84">
        <f t="shared" si="59"/>
        <v>14.852068332855492</v>
      </c>
      <c r="Q43" s="84">
        <f t="shared" si="59"/>
        <v>0</v>
      </c>
      <c r="R43" s="84">
        <f t="shared" si="59"/>
        <v>0</v>
      </c>
      <c r="S43" s="150">
        <f t="shared" si="63"/>
        <v>27447.338120622993</v>
      </c>
      <c r="T43" s="141"/>
      <c r="U43" s="207" t="s">
        <v>136</v>
      </c>
      <c r="V43" s="55">
        <f t="shared" si="60"/>
        <v>5180.7514205934049</v>
      </c>
      <c r="W43" s="55">
        <f t="shared" si="60"/>
        <v>0</v>
      </c>
      <c r="X43" s="55">
        <f t="shared" si="60"/>
        <v>0</v>
      </c>
      <c r="Y43" s="55">
        <f t="shared" si="60"/>
        <v>10972.976459784755</v>
      </c>
      <c r="Z43" s="55">
        <f t="shared" si="60"/>
        <v>8563.3050239045533</v>
      </c>
      <c r="AA43" s="55">
        <f t="shared" si="60"/>
        <v>1323.90998171038</v>
      </c>
      <c r="AB43" s="55">
        <f t="shared" si="60"/>
        <v>14.852068332855492</v>
      </c>
      <c r="AC43" s="56">
        <f t="shared" si="60"/>
        <v>1391.5431662970386</v>
      </c>
      <c r="AD43" s="55">
        <f t="shared" si="60"/>
        <v>169.5024987940613</v>
      </c>
      <c r="AE43" s="55">
        <f t="shared" si="60"/>
        <v>48.185211860584488</v>
      </c>
      <c r="AF43" s="55">
        <f t="shared" si="60"/>
        <v>0</v>
      </c>
      <c r="AG43" s="55">
        <f t="shared" si="60"/>
        <v>905.64599757310418</v>
      </c>
      <c r="AH43" s="55">
        <f t="shared" si="60"/>
        <v>268.20945806928887</v>
      </c>
      <c r="AI43" s="202">
        <f t="shared" si="64"/>
        <v>27447.33812062299</v>
      </c>
      <c r="AJ43" s="133" t="str">
        <f t="shared" si="65"/>
        <v/>
      </c>
    </row>
    <row r="44" spans="1:36" ht="15">
      <c r="A44" s="151" t="s">
        <v>21</v>
      </c>
      <c r="B44" s="112">
        <f t="shared" si="61"/>
        <v>781.91547483991837</v>
      </c>
      <c r="C44" s="112">
        <f t="shared" si="61"/>
        <v>137.29620314249075</v>
      </c>
      <c r="D44" s="112">
        <f t="shared" si="61"/>
        <v>2507.6769103409529</v>
      </c>
      <c r="E44" s="112">
        <f t="shared" si="61"/>
        <v>12727.715862067673</v>
      </c>
      <c r="F44" s="315">
        <v>0</v>
      </c>
      <c r="G44" s="112">
        <f t="shared" si="58"/>
        <v>1304.4985211513349</v>
      </c>
      <c r="H44" s="112">
        <f t="shared" si="58"/>
        <v>71.457733996589454</v>
      </c>
      <c r="I44" s="154">
        <f t="shared" si="62"/>
        <v>17530.560705538959</v>
      </c>
      <c r="J44" s="141"/>
      <c r="K44" s="155" t="s">
        <v>21</v>
      </c>
      <c r="L44" s="87">
        <f t="shared" si="59"/>
        <v>781.91547483991837</v>
      </c>
      <c r="M44" s="87">
        <f t="shared" si="59"/>
        <v>137.29620314249075</v>
      </c>
      <c r="N44" s="87">
        <f t="shared" si="59"/>
        <v>2507.6769103409529</v>
      </c>
      <c r="O44" s="87">
        <f t="shared" si="59"/>
        <v>12727.715862067673</v>
      </c>
      <c r="P44" s="87">
        <f t="shared" si="59"/>
        <v>10.301760326744176</v>
      </c>
      <c r="Q44" s="87">
        <f t="shared" si="59"/>
        <v>1304.4985211513349</v>
      </c>
      <c r="R44" s="87">
        <f t="shared" si="59"/>
        <v>71.457733996589454</v>
      </c>
      <c r="S44" s="158">
        <f t="shared" si="63"/>
        <v>17540.862465865703</v>
      </c>
      <c r="T44" s="141"/>
      <c r="U44" s="203" t="s">
        <v>21</v>
      </c>
      <c r="V44" s="60">
        <f t="shared" si="60"/>
        <v>427.70054704889503</v>
      </c>
      <c r="W44" s="60">
        <f t="shared" si="60"/>
        <v>342.21298265793195</v>
      </c>
      <c r="X44" s="60">
        <f t="shared" si="60"/>
        <v>1304.4985211513349</v>
      </c>
      <c r="Y44" s="60">
        <f t="shared" si="60"/>
        <v>137.29620314249075</v>
      </c>
      <c r="Z44" s="60">
        <f t="shared" si="60"/>
        <v>2499.6640706817452</v>
      </c>
      <c r="AA44" s="60">
        <f t="shared" si="60"/>
        <v>12385.492761445654</v>
      </c>
      <c r="AB44" s="60">
        <f t="shared" si="60"/>
        <v>10.301760326744176</v>
      </c>
      <c r="AC44" s="61">
        <f t="shared" si="60"/>
        <v>433.69561941090552</v>
      </c>
      <c r="AD44" s="60">
        <f t="shared" si="60"/>
        <v>12.001945133091226</v>
      </c>
      <c r="AE44" s="60">
        <f t="shared" si="60"/>
        <v>229.35819632725978</v>
      </c>
      <c r="AF44" s="60">
        <f t="shared" si="60"/>
        <v>71.457733996589454</v>
      </c>
      <c r="AG44" s="60">
        <f t="shared" si="60"/>
        <v>8.0128396592078506</v>
      </c>
      <c r="AH44" s="60">
        <f t="shared" si="60"/>
        <v>112.86490429475724</v>
      </c>
      <c r="AI44" s="206">
        <f t="shared" si="64"/>
        <v>17540.862465865699</v>
      </c>
      <c r="AJ44" s="133" t="str">
        <f t="shared" si="65"/>
        <v/>
      </c>
    </row>
    <row r="45" spans="1:36" ht="15">
      <c r="A45" s="159" t="s">
        <v>20</v>
      </c>
      <c r="B45" s="84">
        <f t="shared" si="61"/>
        <v>1528.6951490020142</v>
      </c>
      <c r="C45" s="84">
        <f t="shared" si="61"/>
        <v>40.049840453199494</v>
      </c>
      <c r="D45" s="84">
        <f t="shared" si="61"/>
        <v>672.873200295723</v>
      </c>
      <c r="E45" s="84">
        <f t="shared" si="61"/>
        <v>0</v>
      </c>
      <c r="F45" s="315">
        <v>0</v>
      </c>
      <c r="G45" s="84">
        <f t="shared" si="58"/>
        <v>0</v>
      </c>
      <c r="H45" s="84">
        <f t="shared" si="58"/>
        <v>0</v>
      </c>
      <c r="I45" s="146">
        <f t="shared" si="62"/>
        <v>2241.6181897509368</v>
      </c>
      <c r="J45" s="141"/>
      <c r="K45" s="161" t="s">
        <v>20</v>
      </c>
      <c r="L45" s="84">
        <f t="shared" si="59"/>
        <v>1528.6951490020142</v>
      </c>
      <c r="M45" s="84">
        <f t="shared" si="59"/>
        <v>40.049840453199494</v>
      </c>
      <c r="N45" s="84">
        <f t="shared" si="59"/>
        <v>672.873200295723</v>
      </c>
      <c r="O45" s="84">
        <f t="shared" si="59"/>
        <v>0</v>
      </c>
      <c r="P45" s="84">
        <f t="shared" si="59"/>
        <v>0</v>
      </c>
      <c r="Q45" s="84">
        <f t="shared" si="59"/>
        <v>0</v>
      </c>
      <c r="R45" s="84">
        <f t="shared" si="59"/>
        <v>0</v>
      </c>
      <c r="S45" s="150">
        <f t="shared" si="63"/>
        <v>2241.6181897509368</v>
      </c>
      <c r="T45" s="141"/>
      <c r="U45" s="207" t="s">
        <v>20</v>
      </c>
      <c r="V45" s="55">
        <f t="shared" si="60"/>
        <v>1512.5469398175073</v>
      </c>
      <c r="W45" s="55">
        <f t="shared" si="60"/>
        <v>11.326176115308145</v>
      </c>
      <c r="X45" s="55">
        <f t="shared" si="60"/>
        <v>0</v>
      </c>
      <c r="Y45" s="55">
        <f t="shared" si="60"/>
        <v>40.049840453199494</v>
      </c>
      <c r="Z45" s="55">
        <f t="shared" si="60"/>
        <v>347.13806231784696</v>
      </c>
      <c r="AA45" s="55">
        <f t="shared" si="60"/>
        <v>0</v>
      </c>
      <c r="AB45" s="55">
        <f t="shared" si="60"/>
        <v>0</v>
      </c>
      <c r="AC45" s="56">
        <f t="shared" si="60"/>
        <v>330.55717104707446</v>
      </c>
      <c r="AD45" s="55">
        <f t="shared" si="60"/>
        <v>4.8220330691985218</v>
      </c>
      <c r="AE45" s="55">
        <f t="shared" si="60"/>
        <v>0</v>
      </c>
      <c r="AF45" s="55">
        <f t="shared" si="60"/>
        <v>0</v>
      </c>
      <c r="AG45" s="55">
        <f t="shared" si="60"/>
        <v>325.73513797787598</v>
      </c>
      <c r="AH45" s="55">
        <f t="shared" si="60"/>
        <v>0</v>
      </c>
      <c r="AI45" s="202">
        <f t="shared" si="64"/>
        <v>2241.6181897509364</v>
      </c>
      <c r="AJ45" s="133" t="str">
        <f t="shared" si="65"/>
        <v/>
      </c>
    </row>
    <row r="46" spans="1:36" ht="15">
      <c r="A46" s="151" t="s">
        <v>56</v>
      </c>
      <c r="B46" s="112">
        <f t="shared" si="61"/>
        <v>28.918500743926145</v>
      </c>
      <c r="C46" s="112">
        <f t="shared" si="61"/>
        <v>9.9888653800095462</v>
      </c>
      <c r="D46" s="112">
        <f t="shared" si="61"/>
        <v>21.61159030933873</v>
      </c>
      <c r="E46" s="112">
        <f t="shared" si="61"/>
        <v>0</v>
      </c>
      <c r="F46" s="315">
        <v>0</v>
      </c>
      <c r="G46" s="112">
        <f t="shared" si="58"/>
        <v>0</v>
      </c>
      <c r="H46" s="112">
        <f t="shared" si="58"/>
        <v>0</v>
      </c>
      <c r="I46" s="154">
        <f t="shared" si="62"/>
        <v>60.518956433274418</v>
      </c>
      <c r="J46" s="141"/>
      <c r="K46" s="155" t="s">
        <v>56</v>
      </c>
      <c r="L46" s="87">
        <f t="shared" si="59"/>
        <v>28.918500743926145</v>
      </c>
      <c r="M46" s="87">
        <f t="shared" si="59"/>
        <v>9.9888653800095462</v>
      </c>
      <c r="N46" s="87">
        <f t="shared" si="59"/>
        <v>21.61159030933873</v>
      </c>
      <c r="O46" s="87">
        <f t="shared" si="59"/>
        <v>0</v>
      </c>
      <c r="P46" s="87">
        <f t="shared" si="59"/>
        <v>0</v>
      </c>
      <c r="Q46" s="87">
        <f t="shared" si="59"/>
        <v>0</v>
      </c>
      <c r="R46" s="87">
        <f t="shared" si="59"/>
        <v>0</v>
      </c>
      <c r="S46" s="158">
        <f t="shared" si="63"/>
        <v>60.518956433274418</v>
      </c>
      <c r="T46" s="141"/>
      <c r="U46" s="203" t="s">
        <v>56</v>
      </c>
      <c r="V46" s="60">
        <f t="shared" si="60"/>
        <v>28.51799921483595</v>
      </c>
      <c r="W46" s="60">
        <f t="shared" si="60"/>
        <v>0</v>
      </c>
      <c r="X46" s="60">
        <f t="shared" si="60"/>
        <v>0</v>
      </c>
      <c r="Y46" s="60">
        <f t="shared" si="60"/>
        <v>9.9888653800095462</v>
      </c>
      <c r="Z46" s="60">
        <f t="shared" si="60"/>
        <v>21.61159030933873</v>
      </c>
      <c r="AA46" s="60">
        <f t="shared" si="60"/>
        <v>0</v>
      </c>
      <c r="AB46" s="60">
        <f t="shared" si="60"/>
        <v>0</v>
      </c>
      <c r="AC46" s="61">
        <f t="shared" si="60"/>
        <v>0.40050152909019576</v>
      </c>
      <c r="AD46" s="60">
        <f t="shared" si="60"/>
        <v>0.40050152909019576</v>
      </c>
      <c r="AE46" s="60">
        <f t="shared" si="60"/>
        <v>0</v>
      </c>
      <c r="AF46" s="60">
        <f t="shared" si="60"/>
        <v>0</v>
      </c>
      <c r="AG46" s="60">
        <f t="shared" si="60"/>
        <v>0</v>
      </c>
      <c r="AH46" s="60">
        <f t="shared" si="60"/>
        <v>0</v>
      </c>
      <c r="AI46" s="206">
        <f t="shared" si="64"/>
        <v>60.518956433274418</v>
      </c>
      <c r="AJ46" s="133" t="str">
        <f t="shared" si="65"/>
        <v/>
      </c>
    </row>
    <row r="47" spans="1:36" ht="15">
      <c r="A47" s="159" t="s">
        <v>18</v>
      </c>
      <c r="B47" s="84">
        <f t="shared" si="61"/>
        <v>2499.2502307114937</v>
      </c>
      <c r="C47" s="84">
        <f t="shared" si="61"/>
        <v>8377.0776711528051</v>
      </c>
      <c r="D47" s="84">
        <f t="shared" si="61"/>
        <v>922.64098105061021</v>
      </c>
      <c r="E47" s="84">
        <f t="shared" si="61"/>
        <v>552.14947085469169</v>
      </c>
      <c r="F47" s="315">
        <v>0</v>
      </c>
      <c r="G47" s="84">
        <f t="shared" si="58"/>
        <v>0</v>
      </c>
      <c r="H47" s="84">
        <f t="shared" si="58"/>
        <v>0</v>
      </c>
      <c r="I47" s="146">
        <f t="shared" si="62"/>
        <v>12351.118353769602</v>
      </c>
      <c r="J47" s="141"/>
      <c r="K47" s="161" t="s">
        <v>18</v>
      </c>
      <c r="L47" s="84">
        <f t="shared" si="59"/>
        <v>2499.2502307114937</v>
      </c>
      <c r="M47" s="84">
        <f t="shared" si="59"/>
        <v>8377.0776711528051</v>
      </c>
      <c r="N47" s="84">
        <f t="shared" si="59"/>
        <v>922.64098105061021</v>
      </c>
      <c r="O47" s="84">
        <f t="shared" si="59"/>
        <v>552.14947085469169</v>
      </c>
      <c r="P47" s="84">
        <f t="shared" si="59"/>
        <v>350.70287619466984</v>
      </c>
      <c r="Q47" s="84">
        <f t="shared" si="59"/>
        <v>0</v>
      </c>
      <c r="R47" s="84">
        <f t="shared" si="59"/>
        <v>0</v>
      </c>
      <c r="S47" s="150">
        <f t="shared" si="63"/>
        <v>12701.821229964271</v>
      </c>
      <c r="T47" s="141"/>
      <c r="U47" s="207" t="s">
        <v>18</v>
      </c>
      <c r="V47" s="55">
        <f t="shared" si="60"/>
        <v>2493.845685389766</v>
      </c>
      <c r="W47" s="55">
        <f t="shared" si="60"/>
        <v>0</v>
      </c>
      <c r="X47" s="55">
        <f t="shared" si="60"/>
        <v>0</v>
      </c>
      <c r="Y47" s="55">
        <f t="shared" si="60"/>
        <v>8377.0776711528051</v>
      </c>
      <c r="Z47" s="55">
        <f t="shared" si="60"/>
        <v>790.54665116660658</v>
      </c>
      <c r="AA47" s="55">
        <f t="shared" si="60"/>
        <v>0</v>
      </c>
      <c r="AB47" s="55">
        <f t="shared" si="60"/>
        <v>350.70287619466984</v>
      </c>
      <c r="AC47" s="56">
        <f t="shared" si="60"/>
        <v>689.64834606042268</v>
      </c>
      <c r="AD47" s="55">
        <f t="shared" si="60"/>
        <v>5.4045453217274835</v>
      </c>
      <c r="AE47" s="55">
        <f t="shared" si="60"/>
        <v>0</v>
      </c>
      <c r="AF47" s="55">
        <f t="shared" si="60"/>
        <v>0</v>
      </c>
      <c r="AG47" s="55">
        <f t="shared" si="60"/>
        <v>132.09432988400363</v>
      </c>
      <c r="AH47" s="55">
        <f t="shared" si="60"/>
        <v>552.14947085469169</v>
      </c>
      <c r="AI47" s="202">
        <f t="shared" si="64"/>
        <v>12701.821229964271</v>
      </c>
      <c r="AJ47" s="133" t="str">
        <f t="shared" si="65"/>
        <v/>
      </c>
    </row>
    <row r="48" spans="1:36" ht="15">
      <c r="A48" s="151" t="s">
        <v>17</v>
      </c>
      <c r="B48" s="112">
        <f t="shared" si="61"/>
        <v>1.120032526276507</v>
      </c>
      <c r="C48" s="112">
        <f t="shared" si="61"/>
        <v>38.67186099993738</v>
      </c>
      <c r="D48" s="112">
        <f t="shared" si="61"/>
        <v>804.87037478477782</v>
      </c>
      <c r="E48" s="112">
        <f t="shared" si="61"/>
        <v>0</v>
      </c>
      <c r="F48" s="315">
        <v>0</v>
      </c>
      <c r="G48" s="112">
        <f t="shared" si="58"/>
        <v>0</v>
      </c>
      <c r="H48" s="112">
        <f t="shared" si="58"/>
        <v>0</v>
      </c>
      <c r="I48" s="154">
        <f t="shared" si="62"/>
        <v>844.66226831099175</v>
      </c>
      <c r="J48" s="141"/>
      <c r="K48" s="155" t="s">
        <v>17</v>
      </c>
      <c r="L48" s="87">
        <f t="shared" si="59"/>
        <v>1.120032526276507</v>
      </c>
      <c r="M48" s="87">
        <f t="shared" si="59"/>
        <v>38.67186099993738</v>
      </c>
      <c r="N48" s="87">
        <f t="shared" si="59"/>
        <v>804.87037478477782</v>
      </c>
      <c r="O48" s="87">
        <f t="shared" si="59"/>
        <v>0</v>
      </c>
      <c r="P48" s="87">
        <f t="shared" si="59"/>
        <v>0</v>
      </c>
      <c r="Q48" s="87">
        <f t="shared" si="59"/>
        <v>0</v>
      </c>
      <c r="R48" s="87">
        <f t="shared" si="59"/>
        <v>0</v>
      </c>
      <c r="S48" s="158">
        <f t="shared" si="63"/>
        <v>844.66226831099175</v>
      </c>
      <c r="T48" s="141"/>
      <c r="U48" s="203" t="s">
        <v>57</v>
      </c>
      <c r="V48" s="60">
        <f t="shared" si="60"/>
        <v>1.120032526276507</v>
      </c>
      <c r="W48" s="60">
        <f t="shared" si="60"/>
        <v>0</v>
      </c>
      <c r="X48" s="60">
        <f t="shared" si="60"/>
        <v>0</v>
      </c>
      <c r="Y48" s="60">
        <f t="shared" si="60"/>
        <v>38.67186099993738</v>
      </c>
      <c r="Z48" s="60">
        <f t="shared" si="60"/>
        <v>804.87037478477782</v>
      </c>
      <c r="AA48" s="60">
        <f t="shared" si="60"/>
        <v>0</v>
      </c>
      <c r="AB48" s="60">
        <f t="shared" si="60"/>
        <v>0</v>
      </c>
      <c r="AC48" s="61">
        <f t="shared" si="60"/>
        <v>0</v>
      </c>
      <c r="AD48" s="60">
        <f t="shared" si="60"/>
        <v>0</v>
      </c>
      <c r="AE48" s="60">
        <f t="shared" si="60"/>
        <v>0</v>
      </c>
      <c r="AF48" s="60">
        <f t="shared" si="60"/>
        <v>0</v>
      </c>
      <c r="AG48" s="60">
        <f t="shared" si="60"/>
        <v>0</v>
      </c>
      <c r="AH48" s="60">
        <f t="shared" si="60"/>
        <v>0</v>
      </c>
      <c r="AI48" s="206">
        <f t="shared" si="64"/>
        <v>844.66226831099175</v>
      </c>
      <c r="AJ48" s="133" t="str">
        <f t="shared" si="65"/>
        <v/>
      </c>
    </row>
    <row r="49" spans="1:36" ht="15">
      <c r="A49" s="162" t="s">
        <v>60</v>
      </c>
      <c r="B49" s="84">
        <f t="shared" si="61"/>
        <v>2.4299999999999997</v>
      </c>
      <c r="C49" s="84">
        <f t="shared" si="61"/>
        <v>0.20853846017026828</v>
      </c>
      <c r="D49" s="84">
        <f t="shared" si="61"/>
        <v>91.074305384741365</v>
      </c>
      <c r="E49" s="84">
        <f t="shared" si="61"/>
        <v>0</v>
      </c>
      <c r="F49" s="315">
        <v>0</v>
      </c>
      <c r="G49" s="84">
        <f t="shared" ref="G49:H53" si="66">G127+G153+G179+G205+G231+G257+G283+G309+G335+G361+G387+G413+G439</f>
        <v>0</v>
      </c>
      <c r="H49" s="84">
        <f t="shared" si="66"/>
        <v>0</v>
      </c>
      <c r="I49" s="146">
        <f t="shared" si="62"/>
        <v>93.712843844911632</v>
      </c>
      <c r="J49" s="141"/>
      <c r="K49" s="163" t="s">
        <v>60</v>
      </c>
      <c r="L49" s="84">
        <f t="shared" ref="L49:R53" si="67">L127+L153+L179+L205+L231+L257+L283+L309+L335+L361+L387+L413+L439</f>
        <v>2.4299999999999997</v>
      </c>
      <c r="M49" s="84">
        <f t="shared" si="67"/>
        <v>0.20853846017026828</v>
      </c>
      <c r="N49" s="84">
        <f t="shared" si="67"/>
        <v>91.074305384741365</v>
      </c>
      <c r="O49" s="84">
        <f t="shared" si="67"/>
        <v>0</v>
      </c>
      <c r="P49" s="84">
        <f t="shared" si="67"/>
        <v>0</v>
      </c>
      <c r="Q49" s="84">
        <f t="shared" si="67"/>
        <v>0</v>
      </c>
      <c r="R49" s="84">
        <f t="shared" si="67"/>
        <v>0</v>
      </c>
      <c r="S49" s="150">
        <f t="shared" si="63"/>
        <v>93.712843844911632</v>
      </c>
      <c r="T49" s="141"/>
      <c r="U49" s="208" t="s">
        <v>58</v>
      </c>
      <c r="V49" s="55">
        <f t="shared" ref="V49:AH53" si="68">V127+V153+V179+V205+V231+V257+V283+V309+V335+V361+V387+V413+V439</f>
        <v>2.4299999999999997</v>
      </c>
      <c r="W49" s="55">
        <f t="shared" si="68"/>
        <v>0</v>
      </c>
      <c r="X49" s="55">
        <f t="shared" si="68"/>
        <v>0</v>
      </c>
      <c r="Y49" s="55">
        <f t="shared" si="68"/>
        <v>0.20853846017026828</v>
      </c>
      <c r="Z49" s="55">
        <f t="shared" si="68"/>
        <v>91.074305384741365</v>
      </c>
      <c r="AA49" s="55">
        <f t="shared" si="68"/>
        <v>0</v>
      </c>
      <c r="AB49" s="55">
        <f t="shared" si="68"/>
        <v>0</v>
      </c>
      <c r="AC49" s="56">
        <f t="shared" si="68"/>
        <v>0</v>
      </c>
      <c r="AD49" s="55">
        <f t="shared" si="68"/>
        <v>0</v>
      </c>
      <c r="AE49" s="55">
        <f t="shared" si="68"/>
        <v>0</v>
      </c>
      <c r="AF49" s="55">
        <f t="shared" si="68"/>
        <v>0</v>
      </c>
      <c r="AG49" s="55">
        <f t="shared" si="68"/>
        <v>0</v>
      </c>
      <c r="AH49" s="55">
        <f t="shared" si="68"/>
        <v>0</v>
      </c>
      <c r="AI49" s="202">
        <f t="shared" si="64"/>
        <v>93.712843844911632</v>
      </c>
      <c r="AJ49" s="133" t="str">
        <f t="shared" si="65"/>
        <v/>
      </c>
    </row>
    <row r="50" spans="1:36">
      <c r="A50" s="164" t="s">
        <v>19</v>
      </c>
      <c r="B50" s="116">
        <f t="shared" ref="B50:E53" si="69">B128+B154+B180+B206+B232+B258+B284+B310+B336+B362+B388+B414+B440</f>
        <v>2.4299999999999997</v>
      </c>
      <c r="C50" s="116">
        <f t="shared" si="69"/>
        <v>0</v>
      </c>
      <c r="D50" s="116">
        <f t="shared" si="69"/>
        <v>0</v>
      </c>
      <c r="E50" s="116">
        <f t="shared" si="69"/>
        <v>0</v>
      </c>
      <c r="F50" s="315">
        <v>0</v>
      </c>
      <c r="G50" s="116">
        <f t="shared" si="66"/>
        <v>0</v>
      </c>
      <c r="H50" s="116">
        <f t="shared" si="66"/>
        <v>0</v>
      </c>
      <c r="I50" s="167">
        <f t="shared" si="62"/>
        <v>2.4299999999999997</v>
      </c>
      <c r="J50" s="141"/>
      <c r="K50" s="168" t="s">
        <v>19</v>
      </c>
      <c r="L50" s="90">
        <f t="shared" si="67"/>
        <v>2.4299999999999997</v>
      </c>
      <c r="M50" s="90">
        <f t="shared" si="67"/>
        <v>0</v>
      </c>
      <c r="N50" s="90">
        <f t="shared" si="67"/>
        <v>0</v>
      </c>
      <c r="O50" s="90">
        <f t="shared" si="67"/>
        <v>0</v>
      </c>
      <c r="P50" s="90">
        <f t="shared" si="67"/>
        <v>0</v>
      </c>
      <c r="Q50" s="90">
        <f t="shared" si="67"/>
        <v>0</v>
      </c>
      <c r="R50" s="90">
        <f t="shared" si="67"/>
        <v>0</v>
      </c>
      <c r="S50" s="171">
        <f t="shared" si="63"/>
        <v>2.4299999999999997</v>
      </c>
      <c r="T50" s="141"/>
      <c r="U50" s="209" t="s">
        <v>62</v>
      </c>
      <c r="V50" s="66">
        <f t="shared" si="68"/>
        <v>2.4299999999999997</v>
      </c>
      <c r="W50" s="66">
        <f t="shared" si="68"/>
        <v>0</v>
      </c>
      <c r="X50" s="66">
        <f t="shared" si="68"/>
        <v>0</v>
      </c>
      <c r="Y50" s="66">
        <f t="shared" si="68"/>
        <v>0</v>
      </c>
      <c r="Z50" s="66">
        <f t="shared" si="68"/>
        <v>0</v>
      </c>
      <c r="AA50" s="66">
        <f t="shared" si="68"/>
        <v>0</v>
      </c>
      <c r="AB50" s="66">
        <f t="shared" si="68"/>
        <v>0</v>
      </c>
      <c r="AC50" s="277">
        <f t="shared" si="68"/>
        <v>0</v>
      </c>
      <c r="AD50" s="66">
        <f t="shared" si="68"/>
        <v>0</v>
      </c>
      <c r="AE50" s="66">
        <f t="shared" si="68"/>
        <v>0</v>
      </c>
      <c r="AF50" s="66">
        <f t="shared" si="68"/>
        <v>0</v>
      </c>
      <c r="AG50" s="66">
        <f t="shared" si="68"/>
        <v>0</v>
      </c>
      <c r="AH50" s="66">
        <f t="shared" si="68"/>
        <v>0</v>
      </c>
      <c r="AI50" s="211">
        <f t="shared" si="64"/>
        <v>2.4299999999999997</v>
      </c>
      <c r="AJ50" s="133" t="str">
        <f t="shared" si="65"/>
        <v/>
      </c>
    </row>
    <row r="51" spans="1:36">
      <c r="A51" s="172" t="s">
        <v>15</v>
      </c>
      <c r="B51" s="93">
        <f t="shared" si="69"/>
        <v>0</v>
      </c>
      <c r="C51" s="93">
        <f t="shared" si="69"/>
        <v>0.20853846017026828</v>
      </c>
      <c r="D51" s="93">
        <f t="shared" si="69"/>
        <v>91.074305384741365</v>
      </c>
      <c r="E51" s="93">
        <f t="shared" si="69"/>
        <v>0</v>
      </c>
      <c r="F51" s="315">
        <v>0</v>
      </c>
      <c r="G51" s="93">
        <f t="shared" si="66"/>
        <v>0</v>
      </c>
      <c r="H51" s="93">
        <f t="shared" si="66"/>
        <v>0</v>
      </c>
      <c r="I51" s="175">
        <f t="shared" si="62"/>
        <v>91.282843844911639</v>
      </c>
      <c r="J51" s="141"/>
      <c r="K51" s="176" t="s">
        <v>15</v>
      </c>
      <c r="L51" s="93">
        <f t="shared" si="67"/>
        <v>0</v>
      </c>
      <c r="M51" s="93">
        <f t="shared" si="67"/>
        <v>0.20853846017026828</v>
      </c>
      <c r="N51" s="93">
        <f t="shared" si="67"/>
        <v>91.074305384741365</v>
      </c>
      <c r="O51" s="93">
        <f t="shared" si="67"/>
        <v>0</v>
      </c>
      <c r="P51" s="93">
        <f t="shared" si="67"/>
        <v>0</v>
      </c>
      <c r="Q51" s="93">
        <f t="shared" si="67"/>
        <v>0</v>
      </c>
      <c r="R51" s="93">
        <f t="shared" si="67"/>
        <v>0</v>
      </c>
      <c r="S51" s="178">
        <f t="shared" si="63"/>
        <v>91.282843844911639</v>
      </c>
      <c r="T51" s="141"/>
      <c r="U51" s="212" t="s">
        <v>15</v>
      </c>
      <c r="V51" s="70">
        <f t="shared" si="68"/>
        <v>0</v>
      </c>
      <c r="W51" s="70">
        <f t="shared" si="68"/>
        <v>0</v>
      </c>
      <c r="X51" s="70">
        <f t="shared" si="68"/>
        <v>0</v>
      </c>
      <c r="Y51" s="70">
        <f t="shared" si="68"/>
        <v>0.20853846017026828</v>
      </c>
      <c r="Z51" s="70">
        <f t="shared" si="68"/>
        <v>91.074305384741365</v>
      </c>
      <c r="AA51" s="70">
        <f t="shared" si="68"/>
        <v>0</v>
      </c>
      <c r="AB51" s="70">
        <f t="shared" si="68"/>
        <v>0</v>
      </c>
      <c r="AC51" s="278">
        <f t="shared" si="68"/>
        <v>0</v>
      </c>
      <c r="AD51" s="70">
        <f t="shared" si="68"/>
        <v>0</v>
      </c>
      <c r="AE51" s="70">
        <f t="shared" si="68"/>
        <v>0</v>
      </c>
      <c r="AF51" s="70">
        <f t="shared" si="68"/>
        <v>0</v>
      </c>
      <c r="AG51" s="70">
        <f t="shared" si="68"/>
        <v>0</v>
      </c>
      <c r="AH51" s="70">
        <f t="shared" si="68"/>
        <v>0</v>
      </c>
      <c r="AI51" s="215">
        <f t="shared" si="64"/>
        <v>91.282843844911639</v>
      </c>
      <c r="AJ51" s="133" t="str">
        <f t="shared" si="65"/>
        <v/>
      </c>
    </row>
    <row r="52" spans="1:36">
      <c r="A52" s="164" t="s">
        <v>16</v>
      </c>
      <c r="B52" s="116">
        <f t="shared" si="69"/>
        <v>0</v>
      </c>
      <c r="C52" s="116">
        <f t="shared" si="69"/>
        <v>0</v>
      </c>
      <c r="D52" s="116">
        <f t="shared" si="69"/>
        <v>0</v>
      </c>
      <c r="E52" s="116">
        <f t="shared" si="69"/>
        <v>0</v>
      </c>
      <c r="F52" s="315">
        <v>0</v>
      </c>
      <c r="G52" s="116">
        <f t="shared" si="66"/>
        <v>0</v>
      </c>
      <c r="H52" s="116">
        <f t="shared" si="66"/>
        <v>0</v>
      </c>
      <c r="I52" s="167">
        <f t="shared" si="62"/>
        <v>0</v>
      </c>
      <c r="J52" s="141"/>
      <c r="K52" s="168" t="s">
        <v>16</v>
      </c>
      <c r="L52" s="90">
        <f t="shared" si="67"/>
        <v>0</v>
      </c>
      <c r="M52" s="90">
        <f t="shared" si="67"/>
        <v>0</v>
      </c>
      <c r="N52" s="90">
        <f t="shared" si="67"/>
        <v>0</v>
      </c>
      <c r="O52" s="90">
        <f t="shared" si="67"/>
        <v>0</v>
      </c>
      <c r="P52" s="90">
        <f t="shared" si="67"/>
        <v>0</v>
      </c>
      <c r="Q52" s="90">
        <f t="shared" si="67"/>
        <v>0</v>
      </c>
      <c r="R52" s="90">
        <f t="shared" si="67"/>
        <v>0</v>
      </c>
      <c r="S52" s="171">
        <f t="shared" si="63"/>
        <v>0</v>
      </c>
      <c r="T52" s="141"/>
      <c r="U52" s="209" t="s">
        <v>16</v>
      </c>
      <c r="V52" s="66">
        <f t="shared" si="68"/>
        <v>0</v>
      </c>
      <c r="W52" s="66">
        <f t="shared" si="68"/>
        <v>0</v>
      </c>
      <c r="X52" s="66">
        <f t="shared" si="68"/>
        <v>0</v>
      </c>
      <c r="Y52" s="66">
        <f t="shared" si="68"/>
        <v>0</v>
      </c>
      <c r="Z52" s="66">
        <f t="shared" si="68"/>
        <v>0</v>
      </c>
      <c r="AA52" s="66">
        <f t="shared" si="68"/>
        <v>0</v>
      </c>
      <c r="AB52" s="66">
        <f t="shared" si="68"/>
        <v>0</v>
      </c>
      <c r="AC52" s="277">
        <f t="shared" si="68"/>
        <v>0</v>
      </c>
      <c r="AD52" s="66">
        <f t="shared" si="68"/>
        <v>0</v>
      </c>
      <c r="AE52" s="66">
        <f t="shared" si="68"/>
        <v>0</v>
      </c>
      <c r="AF52" s="66">
        <f t="shared" si="68"/>
        <v>0</v>
      </c>
      <c r="AG52" s="66">
        <f t="shared" si="68"/>
        <v>0</v>
      </c>
      <c r="AH52" s="66">
        <f t="shared" si="68"/>
        <v>0</v>
      </c>
      <c r="AI52" s="211">
        <f t="shared" si="64"/>
        <v>0</v>
      </c>
      <c r="AJ52" s="133" t="str">
        <f t="shared" si="65"/>
        <v/>
      </c>
    </row>
    <row r="53" spans="1:36" ht="15" thickBot="1">
      <c r="A53" s="179" t="s">
        <v>10</v>
      </c>
      <c r="B53" s="96">
        <f t="shared" si="69"/>
        <v>0</v>
      </c>
      <c r="C53" s="96">
        <f t="shared" si="69"/>
        <v>0</v>
      </c>
      <c r="D53" s="96">
        <f t="shared" si="69"/>
        <v>0</v>
      </c>
      <c r="E53" s="96">
        <f t="shared" si="69"/>
        <v>0</v>
      </c>
      <c r="F53" s="316">
        <v>0</v>
      </c>
      <c r="G53" s="96">
        <f t="shared" si="66"/>
        <v>0</v>
      </c>
      <c r="H53" s="96">
        <f t="shared" si="66"/>
        <v>0</v>
      </c>
      <c r="I53" s="182">
        <f t="shared" si="62"/>
        <v>0</v>
      </c>
      <c r="J53" s="141"/>
      <c r="K53" s="183" t="s">
        <v>10</v>
      </c>
      <c r="L53" s="96">
        <f t="shared" si="67"/>
        <v>0</v>
      </c>
      <c r="M53" s="96">
        <f t="shared" si="67"/>
        <v>0</v>
      </c>
      <c r="N53" s="96">
        <f t="shared" si="67"/>
        <v>0</v>
      </c>
      <c r="O53" s="96">
        <f t="shared" si="67"/>
        <v>0</v>
      </c>
      <c r="P53" s="96">
        <f t="shared" si="67"/>
        <v>0</v>
      </c>
      <c r="Q53" s="96">
        <f t="shared" si="67"/>
        <v>0</v>
      </c>
      <c r="R53" s="96">
        <f t="shared" si="67"/>
        <v>0</v>
      </c>
      <c r="S53" s="185">
        <f t="shared" si="63"/>
        <v>0</v>
      </c>
      <c r="T53" s="141"/>
      <c r="U53" s="212" t="s">
        <v>10</v>
      </c>
      <c r="V53" s="70">
        <f t="shared" si="68"/>
        <v>0</v>
      </c>
      <c r="W53" s="70">
        <f t="shared" si="68"/>
        <v>0</v>
      </c>
      <c r="X53" s="70">
        <f t="shared" si="68"/>
        <v>0</v>
      </c>
      <c r="Y53" s="70">
        <f t="shared" si="68"/>
        <v>0</v>
      </c>
      <c r="Z53" s="70">
        <f t="shared" si="68"/>
        <v>0</v>
      </c>
      <c r="AA53" s="70">
        <f t="shared" si="68"/>
        <v>0</v>
      </c>
      <c r="AB53" s="70">
        <f t="shared" si="68"/>
        <v>0</v>
      </c>
      <c r="AC53" s="278">
        <f t="shared" si="68"/>
        <v>0</v>
      </c>
      <c r="AD53" s="70">
        <f t="shared" si="68"/>
        <v>0</v>
      </c>
      <c r="AE53" s="70">
        <f t="shared" si="68"/>
        <v>0</v>
      </c>
      <c r="AF53" s="70">
        <f t="shared" si="68"/>
        <v>0</v>
      </c>
      <c r="AG53" s="70">
        <f t="shared" si="68"/>
        <v>0</v>
      </c>
      <c r="AH53" s="70">
        <f t="shared" si="68"/>
        <v>0</v>
      </c>
      <c r="AI53" s="215">
        <f t="shared" si="64"/>
        <v>0</v>
      </c>
      <c r="AJ53" s="133" t="str">
        <f t="shared" si="65"/>
        <v/>
      </c>
    </row>
    <row r="54" spans="1:36" ht="15">
      <c r="A54" s="186" t="s">
        <v>22</v>
      </c>
      <c r="B54" s="187">
        <f>SUM(B33:B49)</f>
        <v>11254.041818853431</v>
      </c>
      <c r="C54" s="187">
        <f t="shared" ref="C54:H54" si="70">SUM(C33:C49)</f>
        <v>21864.233022639255</v>
      </c>
      <c r="D54" s="187">
        <f t="shared" si="70"/>
        <v>18394.738415632044</v>
      </c>
      <c r="E54" s="187">
        <f t="shared" si="70"/>
        <v>16840.736468203722</v>
      </c>
      <c r="F54" s="187">
        <f t="shared" si="70"/>
        <v>0</v>
      </c>
      <c r="G54" s="187">
        <f t="shared" si="70"/>
        <v>1304.4985211513349</v>
      </c>
      <c r="H54" s="187">
        <f t="shared" si="70"/>
        <v>71.457733996589454</v>
      </c>
      <c r="I54" s="187">
        <f t="shared" ref="I54" si="71">SUM(I33:I49)</f>
        <v>69729.705980476385</v>
      </c>
      <c r="J54" s="141"/>
      <c r="K54" s="188" t="s">
        <v>22</v>
      </c>
      <c r="L54" s="187">
        <f>SUM(L33:L49)</f>
        <v>11254.041818853431</v>
      </c>
      <c r="M54" s="187">
        <f t="shared" ref="M54:R54" si="72">SUM(M33:M49)</f>
        <v>21864.233022639255</v>
      </c>
      <c r="N54" s="187">
        <f t="shared" si="72"/>
        <v>18394.738415632044</v>
      </c>
      <c r="O54" s="187">
        <f t="shared" si="72"/>
        <v>16840.736468203722</v>
      </c>
      <c r="P54" s="187">
        <f t="shared" si="72"/>
        <v>4814.6265890638051</v>
      </c>
      <c r="Q54" s="187">
        <f t="shared" si="72"/>
        <v>1304.4985211513349</v>
      </c>
      <c r="R54" s="189">
        <f t="shared" si="72"/>
        <v>71.457733996589454</v>
      </c>
      <c r="S54" s="190">
        <f t="shared" ref="S54" si="73">SUM(S33:S49)</f>
        <v>74544.332569540187</v>
      </c>
      <c r="T54" s="141" t="str">
        <f>IF(ABS(S54-AI54)&gt;0.01,S54-AI54,"")</f>
        <v/>
      </c>
      <c r="U54" s="216" t="s">
        <v>59</v>
      </c>
      <c r="V54" s="217">
        <f>SUM(V33:V49)</f>
        <v>10693.386119129918</v>
      </c>
      <c r="W54" s="217">
        <f t="shared" ref="W54:AH54" si="74">SUM(W33:W49)</f>
        <v>353.5391587732401</v>
      </c>
      <c r="X54" s="217">
        <f t="shared" si="74"/>
        <v>1304.4985211513349</v>
      </c>
      <c r="Y54" s="217">
        <f t="shared" si="74"/>
        <v>21864.233022639255</v>
      </c>
      <c r="Z54" s="217">
        <f t="shared" si="74"/>
        <v>16994.197361696442</v>
      </c>
      <c r="AA54" s="217">
        <f t="shared" si="74"/>
        <v>14683.719026937342</v>
      </c>
      <c r="AB54" s="217">
        <f t="shared" si="74"/>
        <v>4814.6265890638051</v>
      </c>
      <c r="AC54" s="217">
        <f t="shared" si="74"/>
        <v>3836.1327701488426</v>
      </c>
      <c r="AD54" s="218">
        <f t="shared" si="74"/>
        <v>207.11654095027208</v>
      </c>
      <c r="AE54" s="218">
        <f t="shared" si="74"/>
        <v>277.54340818784425</v>
      </c>
      <c r="AF54" s="218">
        <f t="shared" si="74"/>
        <v>71.457733996589454</v>
      </c>
      <c r="AG54" s="218">
        <f t="shared" si="74"/>
        <v>1400.5410539356037</v>
      </c>
      <c r="AH54" s="218">
        <f t="shared" si="74"/>
        <v>1879.474033078533</v>
      </c>
      <c r="AI54" s="219">
        <f>SUM(V54:AC54)</f>
        <v>74544.332569540173</v>
      </c>
      <c r="AJ54" s="133" t="str">
        <f t="shared" si="65"/>
        <v/>
      </c>
    </row>
    <row r="55" spans="1:36" ht="15" thickBot="1">
      <c r="A55" s="38" t="s">
        <v>108</v>
      </c>
      <c r="B55" s="125">
        <f>IF($I54=0,"-",B54/$I54)</f>
        <v>0.16139522834076556</v>
      </c>
      <c r="C55" s="125">
        <f t="shared" ref="C55:H55" si="75">IF($I54=0,"-",C54/$I54)</f>
        <v>0.31355693696401099</v>
      </c>
      <c r="D55" s="125">
        <f t="shared" si="75"/>
        <v>0.26380060201002981</v>
      </c>
      <c r="E55" s="125">
        <f t="shared" si="75"/>
        <v>0.24151451997974807</v>
      </c>
      <c r="F55" s="125">
        <f t="shared" si="75"/>
        <v>0</v>
      </c>
      <c r="G55" s="125">
        <f t="shared" si="75"/>
        <v>1.8707930899874745E-2</v>
      </c>
      <c r="H55" s="126">
        <f t="shared" si="75"/>
        <v>1.0247818055707405E-3</v>
      </c>
      <c r="I55" s="127">
        <f>SUM(B55:H55)</f>
        <v>1</v>
      </c>
      <c r="K55" s="49" t="s">
        <v>108</v>
      </c>
      <c r="L55" s="102">
        <f>IF($S54=0,"-",L54/$S54)</f>
        <v>0.15097112591832346</v>
      </c>
      <c r="M55" s="102">
        <f t="shared" ref="M55:R55" si="76">IF($S54=0,"-",M54/$S54)</f>
        <v>0.29330510139376142</v>
      </c>
      <c r="N55" s="102">
        <f t="shared" si="76"/>
        <v>0.24676240005867839</v>
      </c>
      <c r="O55" s="102">
        <f t="shared" si="76"/>
        <v>0.22591571870998375</v>
      </c>
      <c r="P55" s="102">
        <f t="shared" si="76"/>
        <v>6.4587426342202256E-2</v>
      </c>
      <c r="Q55" s="102">
        <f t="shared" si="76"/>
        <v>1.7499633790864076E-2</v>
      </c>
      <c r="R55" s="103">
        <f t="shared" si="76"/>
        <v>9.5859378618661135E-4</v>
      </c>
      <c r="S55" s="104">
        <f>SUM(L55:R55)</f>
        <v>0.99999999999999989</v>
      </c>
      <c r="U55" s="77" t="s">
        <v>108</v>
      </c>
      <c r="V55" s="78">
        <f>+V54/$AI54</f>
        <v>0.14345002162510986</v>
      </c>
      <c r="W55" s="78">
        <f t="shared" ref="W55:AH55" si="77">+W54/$AI54</f>
        <v>4.7426698527810148E-3</v>
      </c>
      <c r="X55" s="78">
        <f t="shared" si="77"/>
        <v>1.749963379086408E-2</v>
      </c>
      <c r="Y55" s="78">
        <f t="shared" si="77"/>
        <v>0.29330510139376148</v>
      </c>
      <c r="Z55" s="78">
        <f t="shared" si="77"/>
        <v>0.22797437143652827</v>
      </c>
      <c r="AA55" s="78">
        <f t="shared" si="77"/>
        <v>0.19697968337484734</v>
      </c>
      <c r="AB55" s="78">
        <f t="shared" si="77"/>
        <v>6.458742634220227E-2</v>
      </c>
      <c r="AC55" s="78">
        <f t="shared" si="77"/>
        <v>5.1461092183905856E-2</v>
      </c>
      <c r="AD55" s="78">
        <f t="shared" si="77"/>
        <v>2.7784344404326012E-3</v>
      </c>
      <c r="AE55" s="78">
        <f t="shared" si="77"/>
        <v>3.723199318055901E-3</v>
      </c>
      <c r="AF55" s="78">
        <f t="shared" si="77"/>
        <v>9.5859378618661157E-4</v>
      </c>
      <c r="AG55" s="78">
        <f t="shared" si="77"/>
        <v>1.8788028622150194E-2</v>
      </c>
      <c r="AH55" s="78">
        <f t="shared" si="77"/>
        <v>2.5212836017080548E-2</v>
      </c>
      <c r="AI55" s="79">
        <f>SUM(V55:AC55)</f>
        <v>1.0000000000000002</v>
      </c>
      <c r="AJ55" s="133" t="str">
        <f t="shared" si="65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0.2804756649487935</v>
      </c>
      <c r="G59" s="325"/>
      <c r="H59" s="327"/>
      <c r="I59" s="146">
        <f>SUM(B59:H59)</f>
        <v>0.2804756649487935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78">F450+F476+F502+F528+F554</f>
        <v>0</v>
      </c>
      <c r="G60" s="328"/>
      <c r="H60" s="330"/>
      <c r="I60" s="154">
        <f t="shared" ref="I60:I79" si="7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80">P450+P476+P502+P528+P554</f>
        <v>0</v>
      </c>
      <c r="Q60" s="328"/>
      <c r="R60" s="335"/>
      <c r="S60" s="158">
        <f t="shared" ref="S60:S79" si="8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78"/>
        <v>0</v>
      </c>
      <c r="G61" s="328"/>
      <c r="H61" s="330"/>
      <c r="I61" s="146">
        <f t="shared" si="79"/>
        <v>0</v>
      </c>
      <c r="J61" s="141"/>
      <c r="K61" s="161" t="s">
        <v>9</v>
      </c>
      <c r="L61" s="328"/>
      <c r="M61" s="329"/>
      <c r="N61" s="329"/>
      <c r="O61" s="330"/>
      <c r="P61" s="84">
        <f t="shared" si="80"/>
        <v>0</v>
      </c>
      <c r="Q61" s="328"/>
      <c r="R61" s="335"/>
      <c r="S61" s="150">
        <f t="shared" si="8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78"/>
        <v>0</v>
      </c>
      <c r="G62" s="328"/>
      <c r="H62" s="330"/>
      <c r="I62" s="154">
        <f t="shared" si="7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80"/>
        <v>0</v>
      </c>
      <c r="Q62" s="328"/>
      <c r="R62" s="335"/>
      <c r="S62" s="158">
        <f t="shared" si="8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78"/>
        <v>0</v>
      </c>
      <c r="G63" s="328"/>
      <c r="H63" s="330"/>
      <c r="I63" s="146">
        <f t="shared" si="7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80"/>
        <v>0</v>
      </c>
      <c r="Q63" s="328"/>
      <c r="R63" s="335"/>
      <c r="S63" s="150">
        <f t="shared" si="8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78"/>
        <v>0</v>
      </c>
      <c r="G64" s="328"/>
      <c r="H64" s="330"/>
      <c r="I64" s="154">
        <f t="shared" si="7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80"/>
        <v>0</v>
      </c>
      <c r="Q64" s="328"/>
      <c r="R64" s="335"/>
      <c r="S64" s="158">
        <f t="shared" si="8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78"/>
        <v>32927.448647173813</v>
      </c>
      <c r="G65" s="328"/>
      <c r="H65" s="330"/>
      <c r="I65" s="146">
        <f t="shared" si="79"/>
        <v>32927.448647173813</v>
      </c>
      <c r="J65" s="141"/>
      <c r="K65" s="161" t="s">
        <v>54</v>
      </c>
      <c r="L65" s="328"/>
      <c r="M65" s="329"/>
      <c r="N65" s="329"/>
      <c r="O65" s="330"/>
      <c r="P65" s="84">
        <f t="shared" si="80"/>
        <v>4168.4217299514494</v>
      </c>
      <c r="Q65" s="328"/>
      <c r="R65" s="335"/>
      <c r="S65" s="150">
        <f t="shared" si="81"/>
        <v>4168.4217299514494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78"/>
        <v>10383.965458678031</v>
      </c>
      <c r="G66" s="328"/>
      <c r="H66" s="330"/>
      <c r="I66" s="154">
        <f t="shared" si="79"/>
        <v>10383.965458678031</v>
      </c>
      <c r="J66" s="141"/>
      <c r="K66" s="155" t="s">
        <v>11</v>
      </c>
      <c r="L66" s="328"/>
      <c r="M66" s="329"/>
      <c r="N66" s="329"/>
      <c r="O66" s="330"/>
      <c r="P66" s="87">
        <f t="shared" si="80"/>
        <v>3449.7848997891401</v>
      </c>
      <c r="Q66" s="328"/>
      <c r="R66" s="335"/>
      <c r="S66" s="158">
        <f t="shared" si="81"/>
        <v>3449.7848997891401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78"/>
        <v>1744.4139998706378</v>
      </c>
      <c r="G67" s="328"/>
      <c r="H67" s="330"/>
      <c r="I67" s="146">
        <f t="shared" si="79"/>
        <v>1744.4139998706378</v>
      </c>
      <c r="J67" s="141"/>
      <c r="K67" s="161" t="s">
        <v>55</v>
      </c>
      <c r="L67" s="328"/>
      <c r="M67" s="329"/>
      <c r="N67" s="329"/>
      <c r="O67" s="330"/>
      <c r="P67" s="84">
        <f t="shared" si="80"/>
        <v>0</v>
      </c>
      <c r="Q67" s="328"/>
      <c r="R67" s="335"/>
      <c r="S67" s="150">
        <f t="shared" si="8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78"/>
        <v>8.5775966569964179</v>
      </c>
      <c r="G68" s="328"/>
      <c r="H68" s="330"/>
      <c r="I68" s="154">
        <f t="shared" si="79"/>
        <v>8.5775966569964179</v>
      </c>
      <c r="J68" s="141"/>
      <c r="K68" s="155" t="s">
        <v>14</v>
      </c>
      <c r="L68" s="328"/>
      <c r="M68" s="329"/>
      <c r="N68" s="329"/>
      <c r="O68" s="330"/>
      <c r="P68" s="87">
        <f t="shared" si="80"/>
        <v>0</v>
      </c>
      <c r="Q68" s="328"/>
      <c r="R68" s="335"/>
      <c r="S68" s="158">
        <f t="shared" si="81"/>
        <v>0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78"/>
        <v>3753.2309382945491</v>
      </c>
      <c r="G69" s="328"/>
      <c r="H69" s="330"/>
      <c r="I69" s="146">
        <f t="shared" si="79"/>
        <v>3753.2309382945491</v>
      </c>
      <c r="J69" s="141"/>
      <c r="K69" s="161" t="s">
        <v>136</v>
      </c>
      <c r="L69" s="328"/>
      <c r="M69" s="329"/>
      <c r="N69" s="329"/>
      <c r="O69" s="330"/>
      <c r="P69" s="84">
        <f t="shared" si="80"/>
        <v>60.688002525935644</v>
      </c>
      <c r="Q69" s="328"/>
      <c r="R69" s="335"/>
      <c r="S69" s="150">
        <f t="shared" si="81"/>
        <v>60.688002525935644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78"/>
        <v>1411.4784789652567</v>
      </c>
      <c r="G70" s="328"/>
      <c r="H70" s="330"/>
      <c r="I70" s="154">
        <f t="shared" si="79"/>
        <v>1411.4784789652567</v>
      </c>
      <c r="J70" s="141"/>
      <c r="K70" s="155" t="s">
        <v>21</v>
      </c>
      <c r="L70" s="328"/>
      <c r="M70" s="329"/>
      <c r="N70" s="329"/>
      <c r="O70" s="330"/>
      <c r="P70" s="87">
        <f t="shared" si="80"/>
        <v>0</v>
      </c>
      <c r="Q70" s="328"/>
      <c r="R70" s="335"/>
      <c r="S70" s="158">
        <f t="shared" si="8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78"/>
        <v>0</v>
      </c>
      <c r="G71" s="328"/>
      <c r="H71" s="330"/>
      <c r="I71" s="146">
        <f t="shared" si="7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80"/>
        <v>0</v>
      </c>
      <c r="Q71" s="328"/>
      <c r="R71" s="335"/>
      <c r="S71" s="150">
        <f t="shared" si="8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78"/>
        <v>1.8265466029411762E-2</v>
      </c>
      <c r="G72" s="328"/>
      <c r="H72" s="330"/>
      <c r="I72" s="154">
        <f t="shared" si="79"/>
        <v>1.8265466029411762E-2</v>
      </c>
      <c r="J72" s="141"/>
      <c r="K72" s="155" t="s">
        <v>56</v>
      </c>
      <c r="L72" s="328"/>
      <c r="M72" s="329"/>
      <c r="N72" s="329"/>
      <c r="O72" s="330"/>
      <c r="P72" s="87">
        <f t="shared" si="80"/>
        <v>0</v>
      </c>
      <c r="Q72" s="328"/>
      <c r="R72" s="335"/>
      <c r="S72" s="158">
        <f t="shared" si="8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78"/>
        <v>3019.3229161588424</v>
      </c>
      <c r="G73" s="328"/>
      <c r="H73" s="330"/>
      <c r="I73" s="146">
        <f t="shared" si="79"/>
        <v>3019.3229161588424</v>
      </c>
      <c r="J73" s="141"/>
      <c r="K73" s="161" t="s">
        <v>18</v>
      </c>
      <c r="L73" s="328"/>
      <c r="M73" s="329"/>
      <c r="N73" s="329"/>
      <c r="O73" s="330"/>
      <c r="P73" s="84">
        <f t="shared" si="80"/>
        <v>774.94484717099795</v>
      </c>
      <c r="Q73" s="328"/>
      <c r="R73" s="335"/>
      <c r="S73" s="150">
        <f t="shared" si="81"/>
        <v>774.94484717099795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78"/>
        <v>0</v>
      </c>
      <c r="G74" s="328"/>
      <c r="H74" s="330"/>
      <c r="I74" s="154">
        <f t="shared" si="7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80"/>
        <v>0</v>
      </c>
      <c r="Q74" s="328"/>
      <c r="R74" s="335"/>
      <c r="S74" s="158">
        <f t="shared" si="8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78"/>
        <v>0</v>
      </c>
      <c r="G75" s="328"/>
      <c r="H75" s="330"/>
      <c r="I75" s="146">
        <f t="shared" si="7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80"/>
        <v>0</v>
      </c>
      <c r="Q75" s="328"/>
      <c r="R75" s="335"/>
      <c r="S75" s="150">
        <f t="shared" si="8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78"/>
        <v>0</v>
      </c>
      <c r="G76" s="328"/>
      <c r="H76" s="330"/>
      <c r="I76" s="167">
        <f t="shared" si="7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80"/>
        <v>0</v>
      </c>
      <c r="Q76" s="328"/>
      <c r="R76" s="335"/>
      <c r="S76" s="171">
        <f t="shared" si="8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78"/>
        <v>0</v>
      </c>
      <c r="G77" s="328"/>
      <c r="H77" s="330"/>
      <c r="I77" s="175">
        <f t="shared" si="7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80"/>
        <v>0</v>
      </c>
      <c r="Q77" s="328"/>
      <c r="R77" s="335"/>
      <c r="S77" s="178">
        <f t="shared" si="8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78"/>
        <v>0</v>
      </c>
      <c r="G78" s="328"/>
      <c r="H78" s="330"/>
      <c r="I78" s="167">
        <f t="shared" si="7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80"/>
        <v>0</v>
      </c>
      <c r="Q78" s="328"/>
      <c r="R78" s="335"/>
      <c r="S78" s="171">
        <f t="shared" si="8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78"/>
        <v>0</v>
      </c>
      <c r="G79" s="331"/>
      <c r="H79" s="333"/>
      <c r="I79" s="182">
        <f t="shared" si="7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80"/>
        <v>0</v>
      </c>
      <c r="Q79" s="331"/>
      <c r="R79" s="336"/>
      <c r="S79" s="185">
        <f t="shared" si="8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H80" si="82">SUM(C59:C75)</f>
        <v>0</v>
      </c>
      <c r="D80" s="187">
        <f t="shared" si="82"/>
        <v>0</v>
      </c>
      <c r="E80" s="187">
        <f t="shared" si="82"/>
        <v>0</v>
      </c>
      <c r="F80" s="187">
        <f t="shared" si="82"/>
        <v>53248.736776929101</v>
      </c>
      <c r="G80" s="187">
        <f t="shared" si="82"/>
        <v>0</v>
      </c>
      <c r="H80" s="189">
        <f t="shared" si="82"/>
        <v>0</v>
      </c>
      <c r="I80" s="187">
        <f t="shared" ref="I80" si="83">SUM(I59:I75)</f>
        <v>53248.736776929101</v>
      </c>
      <c r="J80" s="141"/>
      <c r="K80" s="188" t="s">
        <v>22</v>
      </c>
      <c r="L80" s="187">
        <f>SUM(L59:L75)</f>
        <v>0</v>
      </c>
      <c r="M80" s="187">
        <f t="shared" ref="M80:R80" si="84">SUM(M59:M75)</f>
        <v>0</v>
      </c>
      <c r="N80" s="187">
        <f t="shared" si="84"/>
        <v>0</v>
      </c>
      <c r="O80" s="187">
        <f t="shared" si="84"/>
        <v>0</v>
      </c>
      <c r="P80" s="187">
        <f t="shared" si="84"/>
        <v>8453.8394794375236</v>
      </c>
      <c r="Q80" s="187">
        <f t="shared" si="84"/>
        <v>0</v>
      </c>
      <c r="R80" s="189">
        <f t="shared" si="84"/>
        <v>0</v>
      </c>
      <c r="S80" s="190">
        <f t="shared" ref="S80" si="85">SUM(S59:S75)</f>
        <v>8453.8394794375236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86">IF($I80=0,"-",C80/$I80)</f>
        <v>0</v>
      </c>
      <c r="D81" s="125">
        <f t="shared" si="86"/>
        <v>0</v>
      </c>
      <c r="E81" s="125">
        <f t="shared" si="86"/>
        <v>0</v>
      </c>
      <c r="F81" s="125">
        <f t="shared" si="86"/>
        <v>1</v>
      </c>
      <c r="G81" s="125">
        <f t="shared" si="86"/>
        <v>0</v>
      </c>
      <c r="H81" s="125">
        <f t="shared" si="86"/>
        <v>0</v>
      </c>
      <c r="I81" s="127">
        <f>SUM(B81:H81)</f>
        <v>1</v>
      </c>
      <c r="K81" s="49" t="s">
        <v>108</v>
      </c>
      <c r="L81" s="102">
        <f t="shared" ref="L81:R81" si="87">IF($S80=0,"-",L80/$S80)</f>
        <v>0</v>
      </c>
      <c r="M81" s="102">
        <f t="shared" si="87"/>
        <v>0</v>
      </c>
      <c r="N81" s="102">
        <f t="shared" si="87"/>
        <v>0</v>
      </c>
      <c r="O81" s="102">
        <f t="shared" si="87"/>
        <v>0</v>
      </c>
      <c r="P81" s="102">
        <f t="shared" si="87"/>
        <v>1</v>
      </c>
      <c r="Q81" s="102">
        <f t="shared" si="87"/>
        <v>0</v>
      </c>
      <c r="R81" s="103">
        <f t="shared" si="87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E105" si="88">B579+B605+B631</f>
        <v>78.879245820029766</v>
      </c>
      <c r="C85" s="105">
        <f t="shared" si="88"/>
        <v>0</v>
      </c>
      <c r="D85" s="105">
        <f t="shared" si="88"/>
        <v>9.8918549899639547</v>
      </c>
      <c r="E85" s="105">
        <f t="shared" si="88"/>
        <v>0</v>
      </c>
      <c r="F85" s="105">
        <f t="shared" ref="F85:H85" si="89">F579+F605+F631</f>
        <v>0</v>
      </c>
      <c r="G85" s="105">
        <f t="shared" si="89"/>
        <v>0</v>
      </c>
      <c r="H85" s="105">
        <f t="shared" si="89"/>
        <v>0</v>
      </c>
      <c r="I85" s="146">
        <f>SUM(B85:H85)</f>
        <v>88.771100809993726</v>
      </c>
      <c r="J85" s="141"/>
      <c r="K85" s="195" t="s">
        <v>7</v>
      </c>
      <c r="L85" s="105">
        <f t="shared" ref="L85:O105" si="90">L579+L605+L631</f>
        <v>78.879245820029766</v>
      </c>
      <c r="M85" s="105">
        <f t="shared" si="90"/>
        <v>0</v>
      </c>
      <c r="N85" s="105">
        <f t="shared" si="90"/>
        <v>9.8918549899639547</v>
      </c>
      <c r="O85" s="105">
        <f t="shared" si="90"/>
        <v>0</v>
      </c>
      <c r="P85" s="105">
        <f t="shared" ref="P85:R85" si="91">P579+P605+P631</f>
        <v>0.2804756649487935</v>
      </c>
      <c r="Q85" s="105">
        <f t="shared" si="91"/>
        <v>0</v>
      </c>
      <c r="R85" s="105">
        <f t="shared" si="91"/>
        <v>0</v>
      </c>
      <c r="S85" s="197">
        <f>SUM(L85:R85)</f>
        <v>89.051576474942522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88"/>
        <v>45.061305180219314</v>
      </c>
      <c r="C86" s="112">
        <f t="shared" si="88"/>
        <v>0</v>
      </c>
      <c r="D86" s="112">
        <f t="shared" si="88"/>
        <v>6.3098416320932547</v>
      </c>
      <c r="E86" s="112">
        <f t="shared" si="88"/>
        <v>0</v>
      </c>
      <c r="F86" s="112">
        <f t="shared" ref="F86:H86" si="92">F580+F606+F632</f>
        <v>0</v>
      </c>
      <c r="G86" s="112">
        <f t="shared" si="92"/>
        <v>0</v>
      </c>
      <c r="H86" s="112">
        <f t="shared" si="92"/>
        <v>0</v>
      </c>
      <c r="I86" s="154">
        <f t="shared" ref="I86:I105" si="93">SUM(B86:H86)</f>
        <v>51.371146812312567</v>
      </c>
      <c r="J86" s="141"/>
      <c r="K86" s="155" t="s">
        <v>8</v>
      </c>
      <c r="L86" s="87">
        <f t="shared" si="90"/>
        <v>45.061305180219314</v>
      </c>
      <c r="M86" s="87">
        <f t="shared" si="90"/>
        <v>0</v>
      </c>
      <c r="N86" s="87">
        <f t="shared" si="90"/>
        <v>6.3098416320932547</v>
      </c>
      <c r="O86" s="87">
        <f t="shared" si="90"/>
        <v>0</v>
      </c>
      <c r="P86" s="87">
        <f t="shared" ref="P86:R86" si="94">P580+P606+P632</f>
        <v>0</v>
      </c>
      <c r="Q86" s="87">
        <f t="shared" si="94"/>
        <v>0</v>
      </c>
      <c r="R86" s="87">
        <f t="shared" si="94"/>
        <v>0</v>
      </c>
      <c r="S86" s="158">
        <f t="shared" ref="S86:S105" si="95">SUM(L86:R86)</f>
        <v>51.371146812312567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88"/>
        <v>170.70216026867479</v>
      </c>
      <c r="C87" s="84">
        <f t="shared" si="88"/>
        <v>0</v>
      </c>
      <c r="D87" s="84">
        <f t="shared" si="88"/>
        <v>15.279495693052844</v>
      </c>
      <c r="E87" s="84">
        <f t="shared" si="88"/>
        <v>0</v>
      </c>
      <c r="F87" s="84">
        <f t="shared" ref="F87:H87" si="96">F581+F607+F633</f>
        <v>0</v>
      </c>
      <c r="G87" s="84">
        <f t="shared" si="96"/>
        <v>0</v>
      </c>
      <c r="H87" s="84">
        <f t="shared" si="96"/>
        <v>0</v>
      </c>
      <c r="I87" s="146">
        <f t="shared" si="93"/>
        <v>185.98165596172763</v>
      </c>
      <c r="J87" s="141"/>
      <c r="K87" s="161" t="s">
        <v>9</v>
      </c>
      <c r="L87" s="84">
        <f t="shared" si="90"/>
        <v>170.70216026867479</v>
      </c>
      <c r="M87" s="84">
        <f t="shared" si="90"/>
        <v>0</v>
      </c>
      <c r="N87" s="84">
        <f t="shared" si="90"/>
        <v>15.279495693052844</v>
      </c>
      <c r="O87" s="84">
        <f t="shared" si="90"/>
        <v>0</v>
      </c>
      <c r="P87" s="84">
        <f t="shared" ref="P87:R87" si="97">P581+P607+P633</f>
        <v>0</v>
      </c>
      <c r="Q87" s="84">
        <f t="shared" si="97"/>
        <v>0</v>
      </c>
      <c r="R87" s="84">
        <f t="shared" si="97"/>
        <v>0</v>
      </c>
      <c r="S87" s="150">
        <f t="shared" si="95"/>
        <v>185.98165596172763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88"/>
        <v>0</v>
      </c>
      <c r="C88" s="112">
        <f t="shared" si="88"/>
        <v>0</v>
      </c>
      <c r="D88" s="112">
        <f t="shared" si="88"/>
        <v>0</v>
      </c>
      <c r="E88" s="112">
        <f t="shared" si="88"/>
        <v>0</v>
      </c>
      <c r="F88" s="112">
        <f t="shared" ref="F88:H88" si="98">F582+F608+F634</f>
        <v>0</v>
      </c>
      <c r="G88" s="112">
        <f t="shared" si="98"/>
        <v>0</v>
      </c>
      <c r="H88" s="112">
        <f t="shared" si="98"/>
        <v>0</v>
      </c>
      <c r="I88" s="154">
        <f t="shared" si="93"/>
        <v>0</v>
      </c>
      <c r="J88" s="141"/>
      <c r="K88" s="155" t="s">
        <v>52</v>
      </c>
      <c r="L88" s="87">
        <f t="shared" si="90"/>
        <v>0</v>
      </c>
      <c r="M88" s="87">
        <f t="shared" si="90"/>
        <v>0</v>
      </c>
      <c r="N88" s="87">
        <f t="shared" si="90"/>
        <v>0</v>
      </c>
      <c r="O88" s="87">
        <f t="shared" si="90"/>
        <v>0</v>
      </c>
      <c r="P88" s="87">
        <f t="shared" ref="P88:R88" si="99">P582+P608+P634</f>
        <v>0</v>
      </c>
      <c r="Q88" s="87">
        <f t="shared" si="99"/>
        <v>0</v>
      </c>
      <c r="R88" s="87">
        <f t="shared" si="99"/>
        <v>0</v>
      </c>
      <c r="S88" s="158">
        <f t="shared" si="95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88"/>
        <v>217.10020665151436</v>
      </c>
      <c r="C89" s="84">
        <f t="shared" si="88"/>
        <v>9.4488604294011864</v>
      </c>
      <c r="D89" s="84">
        <f t="shared" si="88"/>
        <v>18.496049555465767</v>
      </c>
      <c r="E89" s="84">
        <f t="shared" si="88"/>
        <v>4.4415906317380385</v>
      </c>
      <c r="F89" s="84">
        <f t="shared" ref="F89:H89" si="100">F583+F609+F635</f>
        <v>0</v>
      </c>
      <c r="G89" s="84">
        <f t="shared" si="100"/>
        <v>0</v>
      </c>
      <c r="H89" s="84">
        <f t="shared" si="100"/>
        <v>0</v>
      </c>
      <c r="I89" s="146">
        <f t="shared" si="93"/>
        <v>249.48670726811935</v>
      </c>
      <c r="J89" s="141"/>
      <c r="K89" s="161" t="s">
        <v>13</v>
      </c>
      <c r="L89" s="84">
        <f t="shared" si="90"/>
        <v>217.10020665151436</v>
      </c>
      <c r="M89" s="84">
        <f t="shared" si="90"/>
        <v>9.4488604294011864</v>
      </c>
      <c r="N89" s="84">
        <f t="shared" si="90"/>
        <v>18.496049555465767</v>
      </c>
      <c r="O89" s="84">
        <f t="shared" si="90"/>
        <v>4.4415906317380385</v>
      </c>
      <c r="P89" s="84">
        <f t="shared" ref="P89:R89" si="101">P583+P609+P635</f>
        <v>0</v>
      </c>
      <c r="Q89" s="84">
        <f t="shared" si="101"/>
        <v>0</v>
      </c>
      <c r="R89" s="84">
        <f t="shared" si="101"/>
        <v>0</v>
      </c>
      <c r="S89" s="150">
        <f t="shared" si="95"/>
        <v>249.48670726811935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88"/>
        <v>9241.7484918007867</v>
      </c>
      <c r="C90" s="112">
        <f t="shared" si="88"/>
        <v>14.758517066335621</v>
      </c>
      <c r="D90" s="112">
        <f t="shared" si="88"/>
        <v>1149.4838966716015</v>
      </c>
      <c r="E90" s="112">
        <f t="shared" si="88"/>
        <v>0</v>
      </c>
      <c r="F90" s="112">
        <f t="shared" ref="F90:H90" si="102">F584+F610+F636</f>
        <v>0</v>
      </c>
      <c r="G90" s="112">
        <f t="shared" si="102"/>
        <v>0</v>
      </c>
      <c r="H90" s="112">
        <f t="shared" si="102"/>
        <v>0</v>
      </c>
      <c r="I90" s="154">
        <f t="shared" si="93"/>
        <v>10405.990905538723</v>
      </c>
      <c r="J90" s="141"/>
      <c r="K90" s="155" t="s">
        <v>12</v>
      </c>
      <c r="L90" s="87">
        <f t="shared" si="90"/>
        <v>9241.7484918007867</v>
      </c>
      <c r="M90" s="87">
        <f t="shared" si="90"/>
        <v>14.758517066335621</v>
      </c>
      <c r="N90" s="87">
        <f t="shared" si="90"/>
        <v>1149.4838966716015</v>
      </c>
      <c r="O90" s="87">
        <f t="shared" si="90"/>
        <v>0</v>
      </c>
      <c r="P90" s="87">
        <f t="shared" ref="P90:R90" si="103">P584+P610+P636</f>
        <v>0</v>
      </c>
      <c r="Q90" s="87">
        <f t="shared" si="103"/>
        <v>0</v>
      </c>
      <c r="R90" s="87">
        <f t="shared" si="103"/>
        <v>0</v>
      </c>
      <c r="S90" s="158">
        <f t="shared" si="95"/>
        <v>10405.990905538723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88"/>
        <v>0</v>
      </c>
      <c r="C91" s="84">
        <f t="shared" si="88"/>
        <v>0.7159313247610064</v>
      </c>
      <c r="D91" s="84">
        <f t="shared" si="88"/>
        <v>0.41457100673335617</v>
      </c>
      <c r="E91" s="84">
        <f t="shared" si="88"/>
        <v>228.13921285179217</v>
      </c>
      <c r="F91" s="84">
        <f t="shared" ref="F91:H91" si="104">F585+F611+F637</f>
        <v>1372.3030010639523</v>
      </c>
      <c r="G91" s="84">
        <f t="shared" si="104"/>
        <v>0</v>
      </c>
      <c r="H91" s="84">
        <f t="shared" si="104"/>
        <v>0</v>
      </c>
      <c r="I91" s="146">
        <f t="shared" si="93"/>
        <v>1601.5727162472388</v>
      </c>
      <c r="J91" s="141"/>
      <c r="K91" s="161" t="s">
        <v>54</v>
      </c>
      <c r="L91" s="84">
        <f t="shared" si="90"/>
        <v>0</v>
      </c>
      <c r="M91" s="84">
        <f t="shared" si="90"/>
        <v>0.7159313247610064</v>
      </c>
      <c r="N91" s="84">
        <f t="shared" si="90"/>
        <v>0.41457100673335617</v>
      </c>
      <c r="O91" s="84">
        <f t="shared" si="90"/>
        <v>228.13921285179217</v>
      </c>
      <c r="P91" s="84">
        <f t="shared" ref="P91:R91" si="105">P585+P611+P637</f>
        <v>25885.185372605203</v>
      </c>
      <c r="Q91" s="84">
        <f t="shared" si="105"/>
        <v>0</v>
      </c>
      <c r="R91" s="84">
        <f t="shared" si="105"/>
        <v>0</v>
      </c>
      <c r="S91" s="150">
        <f t="shared" si="95"/>
        <v>26114.45508778849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88"/>
        <v>0</v>
      </c>
      <c r="C92" s="112">
        <f t="shared" si="88"/>
        <v>0</v>
      </c>
      <c r="D92" s="112">
        <f t="shared" si="88"/>
        <v>0.11220458385353821</v>
      </c>
      <c r="E92" s="112">
        <f t="shared" si="88"/>
        <v>43.42647510391825</v>
      </c>
      <c r="F92" s="112">
        <f t="shared" ref="F92:H92" si="106">F586+F612+F638</f>
        <v>0</v>
      </c>
      <c r="G92" s="112">
        <f t="shared" si="106"/>
        <v>0</v>
      </c>
      <c r="H92" s="112">
        <f t="shared" si="106"/>
        <v>0</v>
      </c>
      <c r="I92" s="154">
        <f t="shared" si="93"/>
        <v>43.53867968777179</v>
      </c>
      <c r="J92" s="141"/>
      <c r="K92" s="155" t="s">
        <v>11</v>
      </c>
      <c r="L92" s="87">
        <f t="shared" si="90"/>
        <v>0</v>
      </c>
      <c r="M92" s="87">
        <f t="shared" si="90"/>
        <v>0</v>
      </c>
      <c r="N92" s="87">
        <f t="shared" si="90"/>
        <v>0.11220458385353821</v>
      </c>
      <c r="O92" s="87">
        <f t="shared" si="90"/>
        <v>43.42647510391825</v>
      </c>
      <c r="P92" s="87">
        <f t="shared" ref="P92:R92" si="107">P586+P612+P638</f>
        <v>6750.1328170174702</v>
      </c>
      <c r="Q92" s="87">
        <f t="shared" si="107"/>
        <v>0</v>
      </c>
      <c r="R92" s="87">
        <f t="shared" si="107"/>
        <v>0</v>
      </c>
      <c r="S92" s="158">
        <f t="shared" si="95"/>
        <v>6793.6714967052421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88"/>
        <v>0</v>
      </c>
      <c r="C93" s="84">
        <f t="shared" si="88"/>
        <v>0</v>
      </c>
      <c r="D93" s="84">
        <f t="shared" si="88"/>
        <v>0</v>
      </c>
      <c r="E93" s="84">
        <f t="shared" si="88"/>
        <v>0</v>
      </c>
      <c r="F93" s="84">
        <f t="shared" ref="F93:H93" si="108">F587+F613+F639</f>
        <v>0</v>
      </c>
      <c r="G93" s="84">
        <f t="shared" si="108"/>
        <v>0</v>
      </c>
      <c r="H93" s="84">
        <f t="shared" si="108"/>
        <v>0</v>
      </c>
      <c r="I93" s="146">
        <f t="shared" si="93"/>
        <v>0</v>
      </c>
      <c r="J93" s="141"/>
      <c r="K93" s="161" t="s">
        <v>55</v>
      </c>
      <c r="L93" s="84">
        <f t="shared" si="90"/>
        <v>0</v>
      </c>
      <c r="M93" s="84">
        <f t="shared" si="90"/>
        <v>0</v>
      </c>
      <c r="N93" s="84">
        <f t="shared" si="90"/>
        <v>0</v>
      </c>
      <c r="O93" s="84">
        <f t="shared" si="90"/>
        <v>0</v>
      </c>
      <c r="P93" s="84">
        <f t="shared" ref="P93:R93" si="109">P587+P613+P639</f>
        <v>1744.4139998706378</v>
      </c>
      <c r="Q93" s="84">
        <f t="shared" si="109"/>
        <v>0</v>
      </c>
      <c r="R93" s="84">
        <f t="shared" si="109"/>
        <v>0</v>
      </c>
      <c r="S93" s="150">
        <f t="shared" si="95"/>
        <v>1744.4139998706378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88"/>
        <v>319.73481382483118</v>
      </c>
      <c r="C94" s="112">
        <f t="shared" si="88"/>
        <v>1.290972619855455</v>
      </c>
      <c r="D94" s="112">
        <f t="shared" si="88"/>
        <v>50.293200430097023</v>
      </c>
      <c r="E94" s="112">
        <f t="shared" si="88"/>
        <v>4.3912533284305066</v>
      </c>
      <c r="F94" s="112">
        <f t="shared" ref="F94:H94" si="110">F588+F614+F640</f>
        <v>0</v>
      </c>
      <c r="G94" s="112">
        <f t="shared" si="110"/>
        <v>0</v>
      </c>
      <c r="H94" s="112">
        <f t="shared" si="110"/>
        <v>0</v>
      </c>
      <c r="I94" s="154">
        <f t="shared" si="93"/>
        <v>375.71024020321414</v>
      </c>
      <c r="J94" s="141"/>
      <c r="K94" s="155" t="s">
        <v>14</v>
      </c>
      <c r="L94" s="87">
        <f t="shared" si="90"/>
        <v>319.73481382483118</v>
      </c>
      <c r="M94" s="87">
        <f t="shared" si="90"/>
        <v>1.290972619855455</v>
      </c>
      <c r="N94" s="87">
        <f t="shared" si="90"/>
        <v>50.293200430097023</v>
      </c>
      <c r="O94" s="87">
        <f t="shared" si="90"/>
        <v>4.3912533284305066</v>
      </c>
      <c r="P94" s="87">
        <f t="shared" ref="P94:R94" si="111">P588+P614+P640</f>
        <v>0</v>
      </c>
      <c r="Q94" s="87">
        <f t="shared" si="111"/>
        <v>0</v>
      </c>
      <c r="R94" s="87">
        <f t="shared" si="111"/>
        <v>0</v>
      </c>
      <c r="S94" s="158">
        <f t="shared" si="95"/>
        <v>375.71024020321414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88"/>
        <v>4341.7623591675519</v>
      </c>
      <c r="C95" s="84">
        <f t="shared" si="88"/>
        <v>149.57046397642364</v>
      </c>
      <c r="D95" s="84">
        <f t="shared" si="88"/>
        <v>511.32456138913847</v>
      </c>
      <c r="E95" s="84">
        <f t="shared" si="88"/>
        <v>22.969738621273166</v>
      </c>
      <c r="F95" s="84">
        <f t="shared" ref="F95:H95" si="112">F589+F615+F641</f>
        <v>0</v>
      </c>
      <c r="G95" s="84">
        <f t="shared" si="112"/>
        <v>0</v>
      </c>
      <c r="H95" s="84">
        <f t="shared" si="112"/>
        <v>0</v>
      </c>
      <c r="I95" s="146">
        <f t="shared" si="93"/>
        <v>5025.6271231543869</v>
      </c>
      <c r="J95" s="141"/>
      <c r="K95" s="161" t="s">
        <v>136</v>
      </c>
      <c r="L95" s="84">
        <f t="shared" si="90"/>
        <v>4341.7623591675519</v>
      </c>
      <c r="M95" s="84">
        <f t="shared" si="90"/>
        <v>149.57046397642364</v>
      </c>
      <c r="N95" s="84">
        <f t="shared" si="90"/>
        <v>511.32456138913847</v>
      </c>
      <c r="O95" s="84">
        <f t="shared" si="90"/>
        <v>22.969738621273166</v>
      </c>
      <c r="P95" s="84">
        <f t="shared" ref="P95:R95" si="113">P589+P615+P641</f>
        <v>3677.6908674357578</v>
      </c>
      <c r="Q95" s="84">
        <f t="shared" si="113"/>
        <v>0</v>
      </c>
      <c r="R95" s="84">
        <f t="shared" si="113"/>
        <v>0</v>
      </c>
      <c r="S95" s="150">
        <f t="shared" si="95"/>
        <v>8703.3179905901452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88"/>
        <v>3368.3085918018969</v>
      </c>
      <c r="C96" s="112">
        <f t="shared" si="88"/>
        <v>0.31766886778483761</v>
      </c>
      <c r="D96" s="112">
        <f t="shared" si="88"/>
        <v>5207.7638990450732</v>
      </c>
      <c r="E96" s="112">
        <f t="shared" si="88"/>
        <v>4270.2507825299035</v>
      </c>
      <c r="F96" s="112">
        <f t="shared" ref="F96:H96" si="114">F590+F616+F642</f>
        <v>0</v>
      </c>
      <c r="G96" s="112">
        <f t="shared" si="114"/>
        <v>3399.3843080823985</v>
      </c>
      <c r="H96" s="112">
        <f t="shared" si="114"/>
        <v>2.3408799636777431</v>
      </c>
      <c r="I96" s="154">
        <f t="shared" si="93"/>
        <v>16248.366130290737</v>
      </c>
      <c r="J96" s="141"/>
      <c r="K96" s="155" t="s">
        <v>21</v>
      </c>
      <c r="L96" s="87">
        <f t="shared" si="90"/>
        <v>3368.3085918018969</v>
      </c>
      <c r="M96" s="87">
        <f t="shared" si="90"/>
        <v>0.31766886778483761</v>
      </c>
      <c r="N96" s="87">
        <f t="shared" si="90"/>
        <v>5207.7638990450732</v>
      </c>
      <c r="O96" s="87">
        <f t="shared" si="90"/>
        <v>4270.2507825299035</v>
      </c>
      <c r="P96" s="87">
        <f t="shared" ref="P96:R96" si="115">P590+P616+P642</f>
        <v>1401.1767186385125</v>
      </c>
      <c r="Q96" s="87">
        <f t="shared" si="115"/>
        <v>3399.3843080823985</v>
      </c>
      <c r="R96" s="87">
        <f t="shared" si="115"/>
        <v>2.3408799636777431</v>
      </c>
      <c r="S96" s="158">
        <f t="shared" si="95"/>
        <v>17649.54284892925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88"/>
        <v>6916.5023477336817</v>
      </c>
      <c r="C97" s="84">
        <f t="shared" si="88"/>
        <v>23.647635832504193</v>
      </c>
      <c r="D97" s="84">
        <f t="shared" si="88"/>
        <v>318.62200901683559</v>
      </c>
      <c r="E97" s="84">
        <f t="shared" si="88"/>
        <v>0</v>
      </c>
      <c r="F97" s="84">
        <f t="shared" ref="F97:H97" si="116">F591+F617+F643</f>
        <v>0</v>
      </c>
      <c r="G97" s="84">
        <f t="shared" si="116"/>
        <v>0</v>
      </c>
      <c r="H97" s="84">
        <f t="shared" si="116"/>
        <v>0</v>
      </c>
      <c r="I97" s="146">
        <f t="shared" si="93"/>
        <v>7258.7719925830215</v>
      </c>
      <c r="J97" s="141"/>
      <c r="K97" s="161" t="s">
        <v>20</v>
      </c>
      <c r="L97" s="84">
        <f t="shared" si="90"/>
        <v>6916.5023477336817</v>
      </c>
      <c r="M97" s="84">
        <f t="shared" si="90"/>
        <v>23.647635832504193</v>
      </c>
      <c r="N97" s="84">
        <f t="shared" si="90"/>
        <v>318.62200901683559</v>
      </c>
      <c r="O97" s="84">
        <f t="shared" si="90"/>
        <v>0</v>
      </c>
      <c r="P97" s="84">
        <f t="shared" ref="P97:R97" si="117">P591+P617+P643</f>
        <v>0</v>
      </c>
      <c r="Q97" s="84">
        <f t="shared" si="117"/>
        <v>0</v>
      </c>
      <c r="R97" s="84">
        <f t="shared" si="117"/>
        <v>0</v>
      </c>
      <c r="S97" s="150">
        <f t="shared" si="95"/>
        <v>7258.7719925830215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88"/>
        <v>11374.311366065054</v>
      </c>
      <c r="C98" s="112">
        <f t="shared" si="88"/>
        <v>21.518293723487947</v>
      </c>
      <c r="D98" s="112">
        <f t="shared" si="88"/>
        <v>1610.2717737834521</v>
      </c>
      <c r="E98" s="112">
        <f t="shared" si="88"/>
        <v>0</v>
      </c>
      <c r="F98" s="112">
        <f t="shared" ref="F98:H98" si="118">F592+F618+F644</f>
        <v>0</v>
      </c>
      <c r="G98" s="112">
        <f t="shared" si="118"/>
        <v>0</v>
      </c>
      <c r="H98" s="112">
        <f t="shared" si="118"/>
        <v>0</v>
      </c>
      <c r="I98" s="154">
        <f t="shared" si="93"/>
        <v>13006.101433571994</v>
      </c>
      <c r="J98" s="141"/>
      <c r="K98" s="155" t="s">
        <v>56</v>
      </c>
      <c r="L98" s="87">
        <f t="shared" si="90"/>
        <v>11374.311366065054</v>
      </c>
      <c r="M98" s="87">
        <f t="shared" si="90"/>
        <v>21.518293723487947</v>
      </c>
      <c r="N98" s="87">
        <f t="shared" si="90"/>
        <v>1610.2717737834521</v>
      </c>
      <c r="O98" s="87">
        <f t="shared" si="90"/>
        <v>0</v>
      </c>
      <c r="P98" s="87">
        <f t="shared" ref="P98:R98" si="119">P592+P618+P644</f>
        <v>1.8265466029411762E-2</v>
      </c>
      <c r="Q98" s="87">
        <f t="shared" si="119"/>
        <v>0</v>
      </c>
      <c r="R98" s="87">
        <f t="shared" si="119"/>
        <v>0</v>
      </c>
      <c r="S98" s="158">
        <f t="shared" si="95"/>
        <v>13006.119699038023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88"/>
        <v>2061.2986937382898</v>
      </c>
      <c r="C99" s="84">
        <f t="shared" si="88"/>
        <v>0</v>
      </c>
      <c r="D99" s="84">
        <f t="shared" si="88"/>
        <v>485.74015754156397</v>
      </c>
      <c r="E99" s="84">
        <f t="shared" si="88"/>
        <v>2.2397200870709306</v>
      </c>
      <c r="F99" s="84">
        <f t="shared" ref="F99:H99" si="120">F593+F619+F645</f>
        <v>94.871450206623024</v>
      </c>
      <c r="G99" s="84">
        <f t="shared" si="120"/>
        <v>0</v>
      </c>
      <c r="H99" s="84">
        <f t="shared" si="120"/>
        <v>0</v>
      </c>
      <c r="I99" s="146">
        <f t="shared" si="93"/>
        <v>2644.1500215735477</v>
      </c>
      <c r="J99" s="141"/>
      <c r="K99" s="161" t="s">
        <v>18</v>
      </c>
      <c r="L99" s="84">
        <f t="shared" si="90"/>
        <v>2061.2986937382898</v>
      </c>
      <c r="M99" s="84">
        <f t="shared" si="90"/>
        <v>0</v>
      </c>
      <c r="N99" s="84">
        <f t="shared" si="90"/>
        <v>485.74015754156397</v>
      </c>
      <c r="O99" s="84">
        <f t="shared" si="90"/>
        <v>2.2397200870709306</v>
      </c>
      <c r="P99" s="84">
        <f t="shared" ref="P99:R99" si="121">P593+P619+P645</f>
        <v>1988.5466429997978</v>
      </c>
      <c r="Q99" s="84">
        <f t="shared" si="121"/>
        <v>0</v>
      </c>
      <c r="R99" s="84">
        <f t="shared" si="121"/>
        <v>0</v>
      </c>
      <c r="S99" s="150">
        <f t="shared" si="95"/>
        <v>4537.8252143667223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88"/>
        <v>4.5056611513040874</v>
      </c>
      <c r="C100" s="112">
        <f t="shared" si="88"/>
        <v>0</v>
      </c>
      <c r="D100" s="112">
        <f t="shared" si="88"/>
        <v>8.3247755828934816E-2</v>
      </c>
      <c r="E100" s="112">
        <f t="shared" si="88"/>
        <v>0</v>
      </c>
      <c r="F100" s="112">
        <f t="shared" ref="F100:H100" si="122">F594+F620+F646</f>
        <v>0</v>
      </c>
      <c r="G100" s="112">
        <f t="shared" si="122"/>
        <v>0</v>
      </c>
      <c r="H100" s="112">
        <f t="shared" si="122"/>
        <v>0</v>
      </c>
      <c r="I100" s="154">
        <f t="shared" si="93"/>
        <v>4.588908907133022</v>
      </c>
      <c r="J100" s="141"/>
      <c r="K100" s="155" t="s">
        <v>17</v>
      </c>
      <c r="L100" s="87">
        <f t="shared" si="90"/>
        <v>4.5056611513040874</v>
      </c>
      <c r="M100" s="87">
        <f t="shared" si="90"/>
        <v>0</v>
      </c>
      <c r="N100" s="87">
        <f t="shared" si="90"/>
        <v>8.3247755828934816E-2</v>
      </c>
      <c r="O100" s="87">
        <f t="shared" si="90"/>
        <v>0</v>
      </c>
      <c r="P100" s="87">
        <f t="shared" ref="P100:R100" si="123">P594+P620+P646</f>
        <v>0</v>
      </c>
      <c r="Q100" s="87">
        <f t="shared" si="123"/>
        <v>0</v>
      </c>
      <c r="R100" s="87">
        <f t="shared" si="123"/>
        <v>0</v>
      </c>
      <c r="S100" s="158">
        <f t="shared" si="95"/>
        <v>4.588908907133022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si="88"/>
        <v>1633.7404369596088</v>
      </c>
      <c r="C101" s="84">
        <f t="shared" si="88"/>
        <v>0</v>
      </c>
      <c r="D101" s="84">
        <f t="shared" si="88"/>
        <v>733.70603181988508</v>
      </c>
      <c r="E101" s="84">
        <f t="shared" si="88"/>
        <v>0</v>
      </c>
      <c r="F101" s="84">
        <f t="shared" ref="F101:H101" si="124">F595+F621+F647</f>
        <v>0</v>
      </c>
      <c r="G101" s="84">
        <f t="shared" si="124"/>
        <v>0</v>
      </c>
      <c r="H101" s="84">
        <f t="shared" si="124"/>
        <v>0</v>
      </c>
      <c r="I101" s="146">
        <f t="shared" si="93"/>
        <v>2367.4464687794939</v>
      </c>
      <c r="J101" s="141"/>
      <c r="K101" s="163" t="s">
        <v>60</v>
      </c>
      <c r="L101" s="84">
        <f t="shared" si="90"/>
        <v>1633.7404369596088</v>
      </c>
      <c r="M101" s="84">
        <f t="shared" si="90"/>
        <v>0</v>
      </c>
      <c r="N101" s="84">
        <f t="shared" si="90"/>
        <v>733.70603181988508</v>
      </c>
      <c r="O101" s="84">
        <f t="shared" si="90"/>
        <v>0</v>
      </c>
      <c r="P101" s="84">
        <f t="shared" ref="P101:R101" si="125">P595+P621+P647</f>
        <v>0</v>
      </c>
      <c r="Q101" s="84">
        <f t="shared" si="125"/>
        <v>0</v>
      </c>
      <c r="R101" s="84">
        <f t="shared" si="125"/>
        <v>0</v>
      </c>
      <c r="S101" s="150">
        <f t="shared" si="95"/>
        <v>2367.4464687794939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88"/>
        <v>1633.7404369596088</v>
      </c>
      <c r="C102" s="116">
        <f t="shared" si="88"/>
        <v>0</v>
      </c>
      <c r="D102" s="116">
        <f t="shared" si="88"/>
        <v>733.70603181988508</v>
      </c>
      <c r="E102" s="116">
        <f t="shared" si="88"/>
        <v>0</v>
      </c>
      <c r="F102" s="116">
        <f t="shared" ref="F102:H102" si="126">F596+F622+F648</f>
        <v>0</v>
      </c>
      <c r="G102" s="116">
        <f t="shared" si="126"/>
        <v>0</v>
      </c>
      <c r="H102" s="116">
        <f t="shared" si="126"/>
        <v>0</v>
      </c>
      <c r="I102" s="167">
        <f t="shared" si="93"/>
        <v>2367.4464687794939</v>
      </c>
      <c r="J102" s="141"/>
      <c r="K102" s="168" t="s">
        <v>19</v>
      </c>
      <c r="L102" s="90">
        <f t="shared" si="90"/>
        <v>1633.7404369596088</v>
      </c>
      <c r="M102" s="90">
        <f t="shared" si="90"/>
        <v>0</v>
      </c>
      <c r="N102" s="90">
        <f t="shared" si="90"/>
        <v>733.70603181988508</v>
      </c>
      <c r="O102" s="90">
        <f t="shared" si="90"/>
        <v>0</v>
      </c>
      <c r="P102" s="90">
        <f t="shared" ref="P102:R102" si="127">P596+P622+P648</f>
        <v>0</v>
      </c>
      <c r="Q102" s="90">
        <f t="shared" si="127"/>
        <v>0</v>
      </c>
      <c r="R102" s="90">
        <f t="shared" si="127"/>
        <v>0</v>
      </c>
      <c r="S102" s="171">
        <f t="shared" si="95"/>
        <v>2367.4464687794939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88"/>
        <v>0</v>
      </c>
      <c r="C103" s="93">
        <f t="shared" si="88"/>
        <v>0</v>
      </c>
      <c r="D103" s="93">
        <f t="shared" si="88"/>
        <v>0</v>
      </c>
      <c r="E103" s="93">
        <f t="shared" si="88"/>
        <v>0</v>
      </c>
      <c r="F103" s="93">
        <f t="shared" ref="F103:H103" si="128">F597+F623+F649</f>
        <v>0</v>
      </c>
      <c r="G103" s="93">
        <f t="shared" si="128"/>
        <v>0</v>
      </c>
      <c r="H103" s="93">
        <f t="shared" si="128"/>
        <v>0</v>
      </c>
      <c r="I103" s="175">
        <f t="shared" si="93"/>
        <v>0</v>
      </c>
      <c r="J103" s="141"/>
      <c r="K103" s="176" t="s">
        <v>15</v>
      </c>
      <c r="L103" s="93">
        <f t="shared" si="90"/>
        <v>0</v>
      </c>
      <c r="M103" s="93">
        <f t="shared" si="90"/>
        <v>0</v>
      </c>
      <c r="N103" s="93">
        <f t="shared" si="90"/>
        <v>0</v>
      </c>
      <c r="O103" s="93">
        <f t="shared" si="90"/>
        <v>0</v>
      </c>
      <c r="P103" s="93">
        <f t="shared" ref="P103:R103" si="129">P597+P623+P649</f>
        <v>0</v>
      </c>
      <c r="Q103" s="93">
        <f t="shared" si="129"/>
        <v>0</v>
      </c>
      <c r="R103" s="93">
        <f t="shared" si="129"/>
        <v>0</v>
      </c>
      <c r="S103" s="178">
        <f t="shared" si="95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88"/>
        <v>0</v>
      </c>
      <c r="C104" s="116">
        <f t="shared" si="88"/>
        <v>0</v>
      </c>
      <c r="D104" s="116">
        <f t="shared" si="88"/>
        <v>0</v>
      </c>
      <c r="E104" s="116">
        <f t="shared" si="88"/>
        <v>0</v>
      </c>
      <c r="F104" s="116">
        <f t="shared" ref="F104:H104" si="130">F598+F624+F650</f>
        <v>0</v>
      </c>
      <c r="G104" s="116">
        <f t="shared" si="130"/>
        <v>0</v>
      </c>
      <c r="H104" s="116">
        <f t="shared" si="130"/>
        <v>0</v>
      </c>
      <c r="I104" s="167">
        <f t="shared" si="93"/>
        <v>0</v>
      </c>
      <c r="J104" s="141"/>
      <c r="K104" s="168" t="s">
        <v>16</v>
      </c>
      <c r="L104" s="90">
        <f t="shared" si="90"/>
        <v>0</v>
      </c>
      <c r="M104" s="90">
        <f t="shared" si="90"/>
        <v>0</v>
      </c>
      <c r="N104" s="90">
        <f t="shared" si="90"/>
        <v>0</v>
      </c>
      <c r="O104" s="90">
        <f t="shared" si="90"/>
        <v>0</v>
      </c>
      <c r="P104" s="90">
        <f t="shared" ref="P104:R104" si="131">P598+P624+P650</f>
        <v>0</v>
      </c>
      <c r="Q104" s="90">
        <f t="shared" si="131"/>
        <v>0</v>
      </c>
      <c r="R104" s="90">
        <f t="shared" si="131"/>
        <v>0</v>
      </c>
      <c r="S104" s="171">
        <f t="shared" si="95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88"/>
        <v>0</v>
      </c>
      <c r="C105" s="96">
        <f t="shared" si="88"/>
        <v>0</v>
      </c>
      <c r="D105" s="96">
        <f t="shared" si="88"/>
        <v>0</v>
      </c>
      <c r="E105" s="96">
        <f t="shared" si="88"/>
        <v>0</v>
      </c>
      <c r="F105" s="96">
        <f t="shared" ref="F105:H105" si="132">F599+F625+F651</f>
        <v>0</v>
      </c>
      <c r="G105" s="96">
        <f t="shared" si="132"/>
        <v>0</v>
      </c>
      <c r="H105" s="96">
        <f t="shared" si="132"/>
        <v>0</v>
      </c>
      <c r="I105" s="182">
        <f t="shared" si="93"/>
        <v>0</v>
      </c>
      <c r="J105" s="141"/>
      <c r="K105" s="183" t="s">
        <v>10</v>
      </c>
      <c r="L105" s="96">
        <f t="shared" si="90"/>
        <v>0</v>
      </c>
      <c r="M105" s="96">
        <f t="shared" si="90"/>
        <v>0</v>
      </c>
      <c r="N105" s="96">
        <f t="shared" si="90"/>
        <v>0</v>
      </c>
      <c r="O105" s="96">
        <f t="shared" si="90"/>
        <v>0</v>
      </c>
      <c r="P105" s="96">
        <f t="shared" ref="P105:R105" si="133">P599+P625+P651</f>
        <v>0</v>
      </c>
      <c r="Q105" s="96">
        <f t="shared" si="133"/>
        <v>0</v>
      </c>
      <c r="R105" s="96">
        <f t="shared" si="133"/>
        <v>0</v>
      </c>
      <c r="S105" s="185">
        <f t="shared" si="95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39773.655680163443</v>
      </c>
      <c r="C106" s="187">
        <f t="shared" ref="C106:H106" si="134">SUM(C85:C101)</f>
        <v>221.26834384055388</v>
      </c>
      <c r="D106" s="187">
        <f t="shared" si="134"/>
        <v>10117.79279491464</v>
      </c>
      <c r="E106" s="187">
        <f t="shared" si="134"/>
        <v>4575.8587731541265</v>
      </c>
      <c r="F106" s="187">
        <f t="shared" si="134"/>
        <v>1467.1744512705752</v>
      </c>
      <c r="G106" s="187">
        <f t="shared" si="134"/>
        <v>3399.3843080823985</v>
      </c>
      <c r="H106" s="187">
        <f t="shared" si="134"/>
        <v>2.3408799636777431</v>
      </c>
      <c r="I106" s="187">
        <f t="shared" ref="I106" si="135">SUM(I85:I101)</f>
        <v>59557.475231389428</v>
      </c>
      <c r="J106" s="141"/>
      <c r="K106" s="188" t="s">
        <v>22</v>
      </c>
      <c r="L106" s="187">
        <f>SUM(L85:L101)</f>
        <v>39773.655680163443</v>
      </c>
      <c r="M106" s="187">
        <f t="shared" ref="M106:R106" si="136">SUM(M85:M101)</f>
        <v>221.26834384055388</v>
      </c>
      <c r="N106" s="187">
        <f t="shared" si="136"/>
        <v>10117.79279491464</v>
      </c>
      <c r="O106" s="187">
        <f t="shared" si="136"/>
        <v>4575.8587731541265</v>
      </c>
      <c r="P106" s="187">
        <f t="shared" si="136"/>
        <v>41447.445159698356</v>
      </c>
      <c r="Q106" s="187">
        <f t="shared" si="136"/>
        <v>3399.3843080823985</v>
      </c>
      <c r="R106" s="189">
        <f t="shared" si="136"/>
        <v>2.3408799636777431</v>
      </c>
      <c r="S106" s="190">
        <f t="shared" ref="S106" si="137">SUM(S85:S101)</f>
        <v>99537.745939817192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0.66781970736061302</v>
      </c>
      <c r="C107" s="125">
        <f t="shared" ref="C107:H107" si="138">IF($I106=0,"-",C106/$I106)</f>
        <v>3.715206915351839E-3</v>
      </c>
      <c r="D107" s="125">
        <f t="shared" si="138"/>
        <v>0.16988283595981105</v>
      </c>
      <c r="E107" s="125">
        <f t="shared" si="138"/>
        <v>7.6830973028595512E-2</v>
      </c>
      <c r="F107" s="125">
        <f t="shared" si="138"/>
        <v>2.4634597849730697E-2</v>
      </c>
      <c r="G107" s="125">
        <f t="shared" si="138"/>
        <v>5.7077374332530004E-2</v>
      </c>
      <c r="H107" s="126">
        <f t="shared" si="138"/>
        <v>3.930455336770212E-5</v>
      </c>
      <c r="I107" s="127">
        <f>SUM(B107:H107)</f>
        <v>0.99999999999999978</v>
      </c>
      <c r="K107" s="49" t="s">
        <v>108</v>
      </c>
      <c r="L107" s="102">
        <f t="shared" ref="L107:R107" si="139">IF($S106=0,"-",L106/$S106)</f>
        <v>0.39958364844037669</v>
      </c>
      <c r="M107" s="102">
        <f t="shared" si="139"/>
        <v>2.2229591573666718E-3</v>
      </c>
      <c r="N107" s="102">
        <f t="shared" si="139"/>
        <v>0.10164779902723625</v>
      </c>
      <c r="O107" s="102">
        <f t="shared" si="139"/>
        <v>4.5971090966042127E-2</v>
      </c>
      <c r="P107" s="102">
        <f t="shared" si="139"/>
        <v>0.41639927414830585</v>
      </c>
      <c r="Q107" s="102">
        <f t="shared" si="139"/>
        <v>3.4151710750389551E-2</v>
      </c>
      <c r="R107" s="103">
        <f t="shared" si="139"/>
        <v>2.3517510282914111E-5</v>
      </c>
      <c r="S107" s="104">
        <f>SUM(L107:R107)</f>
        <v>1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0</v>
      </c>
      <c r="E111" s="144">
        <v>0</v>
      </c>
      <c r="F111" s="314"/>
      <c r="G111" s="144">
        <v>0</v>
      </c>
      <c r="H111" s="145">
        <v>0</v>
      </c>
      <c r="I111" s="146">
        <f>SUM(B111:H111)</f>
        <v>0</v>
      </c>
      <c r="J111" s="141"/>
      <c r="K111" s="195" t="s">
        <v>7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0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0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140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41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142">SUM(V112:AC112)</f>
        <v>0</v>
      </c>
      <c r="AJ112" s="133" t="str">
        <f t="shared" ref="AJ112:AJ133" si="143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2757.0490770275301</v>
      </c>
      <c r="E113" s="148">
        <v>0</v>
      </c>
      <c r="F113" s="315"/>
      <c r="G113" s="148">
        <v>0</v>
      </c>
      <c r="H113" s="160">
        <v>0</v>
      </c>
      <c r="I113" s="146">
        <f t="shared" si="140"/>
        <v>2757.0490770275301</v>
      </c>
      <c r="J113" s="141"/>
      <c r="K113" s="161" t="s">
        <v>9</v>
      </c>
      <c r="L113" s="148">
        <v>0</v>
      </c>
      <c r="M113" s="148">
        <v>0</v>
      </c>
      <c r="N113" s="148">
        <v>2757.0490770275301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41"/>
        <v>2757.0490770275301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2757.0490770275301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142"/>
        <v>2757.0490770275301</v>
      </c>
      <c r="AJ113" s="133" t="str">
        <f t="shared" si="143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140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41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142"/>
        <v>0</v>
      </c>
      <c r="AJ114" s="133" t="str">
        <f t="shared" si="143"/>
        <v/>
      </c>
      <c r="BA114" s="133"/>
      <c r="BR114" s="133"/>
      <c r="CG114" s="133"/>
    </row>
    <row r="115" spans="1:85" ht="15">
      <c r="A115" s="159" t="s">
        <v>13</v>
      </c>
      <c r="B115" s="148">
        <v>0</v>
      </c>
      <c r="C115" s="148">
        <v>0</v>
      </c>
      <c r="D115" s="148">
        <v>21.496883884017503</v>
      </c>
      <c r="E115" s="148">
        <v>0</v>
      </c>
      <c r="F115" s="315"/>
      <c r="G115" s="148">
        <v>0</v>
      </c>
      <c r="H115" s="160">
        <v>0</v>
      </c>
      <c r="I115" s="146">
        <f t="shared" si="140"/>
        <v>21.496883884017503</v>
      </c>
      <c r="J115" s="141"/>
      <c r="K115" s="161" t="s">
        <v>13</v>
      </c>
      <c r="L115" s="148">
        <v>0</v>
      </c>
      <c r="M115" s="148">
        <v>0</v>
      </c>
      <c r="N115" s="148">
        <v>21.496883884017503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41"/>
        <v>21.496883884017503</v>
      </c>
      <c r="U115" s="207" t="s">
        <v>13</v>
      </c>
      <c r="V115" s="199">
        <v>0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21.496883884017503</v>
      </c>
      <c r="AD115" s="201">
        <v>0</v>
      </c>
      <c r="AE115" s="201">
        <v>0</v>
      </c>
      <c r="AF115" s="201">
        <v>0</v>
      </c>
      <c r="AG115" s="201">
        <v>21.496883884017503</v>
      </c>
      <c r="AH115" s="201">
        <v>0</v>
      </c>
      <c r="AI115" s="202">
        <f t="shared" si="142"/>
        <v>21.496883884017503</v>
      </c>
      <c r="AJ115" s="133" t="str">
        <f t="shared" si="143"/>
        <v/>
      </c>
      <c r="BA115" s="133"/>
      <c r="BR115" s="133"/>
      <c r="CG115" s="133"/>
    </row>
    <row r="116" spans="1:85" ht="15">
      <c r="A116" s="151" t="s">
        <v>12</v>
      </c>
      <c r="B116" s="152">
        <v>0.82438312364865174</v>
      </c>
      <c r="C116" s="152">
        <v>0</v>
      </c>
      <c r="D116" s="152">
        <v>0</v>
      </c>
      <c r="E116" s="152">
        <v>4.1292000773185372E-2</v>
      </c>
      <c r="F116" s="315"/>
      <c r="G116" s="152">
        <v>0</v>
      </c>
      <c r="H116" s="153">
        <v>0</v>
      </c>
      <c r="I116" s="154">
        <f t="shared" si="140"/>
        <v>0.86567512442183714</v>
      </c>
      <c r="J116" s="141"/>
      <c r="K116" s="155" t="s">
        <v>12</v>
      </c>
      <c r="L116" s="156">
        <v>0.82438312364865174</v>
      </c>
      <c r="M116" s="156">
        <v>0</v>
      </c>
      <c r="N116" s="156">
        <v>0</v>
      </c>
      <c r="O116" s="156">
        <v>4.1292000773185372E-2</v>
      </c>
      <c r="P116" s="156">
        <v>0</v>
      </c>
      <c r="Q116" s="156">
        <v>0</v>
      </c>
      <c r="R116" s="157">
        <v>0</v>
      </c>
      <c r="S116" s="158">
        <f t="shared" si="141"/>
        <v>0.86567512442183714</v>
      </c>
      <c r="U116" s="203" t="s">
        <v>53</v>
      </c>
      <c r="V116" s="204">
        <v>0.62828804078898892</v>
      </c>
      <c r="W116" s="204">
        <v>0</v>
      </c>
      <c r="X116" s="204">
        <v>0</v>
      </c>
      <c r="Y116" s="204">
        <v>0</v>
      </c>
      <c r="Z116" s="204">
        <v>0</v>
      </c>
      <c r="AA116" s="204">
        <v>4.1292000773185372E-2</v>
      </c>
      <c r="AB116" s="204">
        <v>0</v>
      </c>
      <c r="AC116" s="205">
        <v>0.19609508285966282</v>
      </c>
      <c r="AD116" s="204">
        <v>0.19609508285966282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142"/>
        <v>0.86567512442183714</v>
      </c>
      <c r="AJ116" s="133" t="str">
        <f t="shared" si="143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2.5542239034866476</v>
      </c>
      <c r="F117" s="315"/>
      <c r="G117" s="148">
        <v>0</v>
      </c>
      <c r="H117" s="160">
        <v>0</v>
      </c>
      <c r="I117" s="146">
        <f t="shared" si="140"/>
        <v>2.5542239034866476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2.5542239034866476</v>
      </c>
      <c r="P117" s="148">
        <v>205.09659080177005</v>
      </c>
      <c r="Q117" s="148">
        <v>0</v>
      </c>
      <c r="R117" s="149">
        <v>0</v>
      </c>
      <c r="S117" s="150">
        <f t="shared" si="141"/>
        <v>207.65081470525669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0.12771119517433238</v>
      </c>
      <c r="AB117" s="199">
        <v>205.09659080177005</v>
      </c>
      <c r="AC117" s="200">
        <v>2.4265127083123152</v>
      </c>
      <c r="AD117" s="199">
        <v>0</v>
      </c>
      <c r="AE117" s="199">
        <v>0</v>
      </c>
      <c r="AF117" s="199">
        <v>0</v>
      </c>
      <c r="AG117" s="199">
        <v>0</v>
      </c>
      <c r="AH117" s="199">
        <v>2.4265127083123152</v>
      </c>
      <c r="AI117" s="202">
        <f t="shared" si="142"/>
        <v>207.65081470525669</v>
      </c>
      <c r="AJ117" s="133" t="str">
        <f t="shared" si="143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140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4.3108405129979985</v>
      </c>
      <c r="Q118" s="156">
        <v>0</v>
      </c>
      <c r="R118" s="157">
        <v>0</v>
      </c>
      <c r="S118" s="158">
        <f t="shared" si="141"/>
        <v>4.3108405129979985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4.3108405129979985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142"/>
        <v>4.3108405129979985</v>
      </c>
      <c r="AJ118" s="133" t="str">
        <f t="shared" si="143"/>
        <v/>
      </c>
      <c r="BA118" s="133"/>
      <c r="BR118" s="133"/>
      <c r="CG118" s="133"/>
    </row>
    <row r="119" spans="1:85" ht="15">
      <c r="A119" s="159" t="s">
        <v>55</v>
      </c>
      <c r="B119" s="148">
        <v>0.83441884512428333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140"/>
        <v>0.83441884512428333</v>
      </c>
      <c r="J119" s="141"/>
      <c r="K119" s="161" t="s">
        <v>55</v>
      </c>
      <c r="L119" s="148">
        <v>0.83441884512428333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41"/>
        <v>0.83441884512428333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0.83441884512428333</v>
      </c>
      <c r="AD119" s="199">
        <v>0.83441884512428333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142"/>
        <v>0.83441884512428333</v>
      </c>
      <c r="AJ119" s="133" t="str">
        <f t="shared" si="143"/>
        <v/>
      </c>
      <c r="BA119" s="133"/>
      <c r="BR119" s="133"/>
      <c r="CG119" s="133"/>
    </row>
    <row r="120" spans="1:85" ht="15">
      <c r="A120" s="151" t="s">
        <v>14</v>
      </c>
      <c r="B120" s="152">
        <v>1.296623287063029</v>
      </c>
      <c r="C120" s="152">
        <v>0</v>
      </c>
      <c r="D120" s="152">
        <v>2.1533767129369705</v>
      </c>
      <c r="E120" s="152">
        <v>0</v>
      </c>
      <c r="F120" s="315"/>
      <c r="G120" s="152">
        <v>0</v>
      </c>
      <c r="H120" s="153">
        <v>0</v>
      </c>
      <c r="I120" s="154">
        <f t="shared" si="140"/>
        <v>3.4499999999999993</v>
      </c>
      <c r="J120" s="141"/>
      <c r="K120" s="155" t="s">
        <v>14</v>
      </c>
      <c r="L120" s="156">
        <v>1.296623287063029</v>
      </c>
      <c r="M120" s="156">
        <v>0</v>
      </c>
      <c r="N120" s="156">
        <v>2.1533767129369705</v>
      </c>
      <c r="O120" s="156">
        <v>0</v>
      </c>
      <c r="P120" s="156">
        <v>1.0343044800000003</v>
      </c>
      <c r="Q120" s="156">
        <v>0</v>
      </c>
      <c r="R120" s="157">
        <v>0</v>
      </c>
      <c r="S120" s="158">
        <f t="shared" si="141"/>
        <v>4.4843044799999996</v>
      </c>
      <c r="U120" s="203" t="s">
        <v>14</v>
      </c>
      <c r="V120" s="204">
        <v>1.296623287063029</v>
      </c>
      <c r="W120" s="204">
        <v>0</v>
      </c>
      <c r="X120" s="204">
        <v>0</v>
      </c>
      <c r="Y120" s="204">
        <v>0</v>
      </c>
      <c r="Z120" s="204">
        <v>2.1533767129369705</v>
      </c>
      <c r="AA120" s="204">
        <v>0</v>
      </c>
      <c r="AB120" s="204">
        <v>1.0343044800000003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142"/>
        <v>4.4843044799999996</v>
      </c>
      <c r="AJ120" s="133" t="str">
        <f t="shared" si="143"/>
        <v/>
      </c>
      <c r="BA120" s="133"/>
      <c r="BR120" s="133"/>
      <c r="CG120" s="133"/>
    </row>
    <row r="121" spans="1:85" ht="15">
      <c r="A121" s="159" t="s">
        <v>136</v>
      </c>
      <c r="B121" s="148">
        <v>2368.6260814032785</v>
      </c>
      <c r="C121" s="148">
        <v>616.22970805451018</v>
      </c>
      <c r="D121" s="148">
        <v>3113.5101208324863</v>
      </c>
      <c r="E121" s="148">
        <v>1288.7746541049798</v>
      </c>
      <c r="F121" s="315"/>
      <c r="G121" s="148">
        <v>0</v>
      </c>
      <c r="H121" s="160">
        <v>0</v>
      </c>
      <c r="I121" s="146">
        <f t="shared" si="140"/>
        <v>7387.1405643952548</v>
      </c>
      <c r="J121" s="141"/>
      <c r="K121" s="161" t="s">
        <v>136</v>
      </c>
      <c r="L121" s="148">
        <v>2368.6260814032785</v>
      </c>
      <c r="M121" s="148">
        <v>616.22970805451018</v>
      </c>
      <c r="N121" s="148">
        <v>3113.5101208324863</v>
      </c>
      <c r="O121" s="148">
        <v>1288.7746541049798</v>
      </c>
      <c r="P121" s="148">
        <v>0</v>
      </c>
      <c r="Q121" s="148">
        <v>0</v>
      </c>
      <c r="R121" s="149">
        <v>0</v>
      </c>
      <c r="S121" s="150">
        <f t="shared" si="141"/>
        <v>7387.1405643952548</v>
      </c>
      <c r="U121" s="207" t="s">
        <v>136</v>
      </c>
      <c r="V121" s="199">
        <v>2246.4451962077437</v>
      </c>
      <c r="W121" s="199">
        <v>0</v>
      </c>
      <c r="X121" s="199">
        <v>0</v>
      </c>
      <c r="Y121" s="199">
        <v>616.22970805451018</v>
      </c>
      <c r="Z121" s="199">
        <v>3113.5101208324863</v>
      </c>
      <c r="AA121" s="199">
        <v>1270.3437615585296</v>
      </c>
      <c r="AB121" s="199">
        <v>0</v>
      </c>
      <c r="AC121" s="200">
        <v>140.61177774198492</v>
      </c>
      <c r="AD121" s="199">
        <v>122.1808851955348</v>
      </c>
      <c r="AE121" s="199">
        <v>0</v>
      </c>
      <c r="AF121" s="199">
        <v>0</v>
      </c>
      <c r="AG121" s="199">
        <v>0</v>
      </c>
      <c r="AH121" s="199">
        <v>18.430892546450124</v>
      </c>
      <c r="AI121" s="202">
        <f t="shared" si="142"/>
        <v>7387.1405643952558</v>
      </c>
      <c r="AJ121" s="133" t="str">
        <f t="shared" si="143"/>
        <v/>
      </c>
      <c r="BA121" s="133"/>
      <c r="BR121" s="133"/>
      <c r="CG121" s="133"/>
    </row>
    <row r="122" spans="1:85" ht="15">
      <c r="A122" s="151" t="s">
        <v>21</v>
      </c>
      <c r="B122" s="152">
        <v>364.7204429122682</v>
      </c>
      <c r="C122" s="152">
        <v>4.2271366038026219</v>
      </c>
      <c r="D122" s="152">
        <v>535.95895979638783</v>
      </c>
      <c r="E122" s="152">
        <v>2436.3924532537258</v>
      </c>
      <c r="F122" s="315"/>
      <c r="G122" s="152">
        <v>235.4676478855711</v>
      </c>
      <c r="H122" s="153">
        <v>0</v>
      </c>
      <c r="I122" s="154">
        <f t="shared" si="140"/>
        <v>3576.7666404517558</v>
      </c>
      <c r="J122" s="141"/>
      <c r="K122" s="155" t="s">
        <v>21</v>
      </c>
      <c r="L122" s="156">
        <v>364.7204429122682</v>
      </c>
      <c r="M122" s="156">
        <v>4.2271366038026219</v>
      </c>
      <c r="N122" s="156">
        <v>535.95895979638783</v>
      </c>
      <c r="O122" s="156">
        <v>2436.3924532537258</v>
      </c>
      <c r="P122" s="156">
        <v>3.4797346418208432</v>
      </c>
      <c r="Q122" s="156">
        <v>235.4676478855711</v>
      </c>
      <c r="R122" s="157">
        <v>0</v>
      </c>
      <c r="S122" s="158">
        <f t="shared" si="141"/>
        <v>3580.2463750935767</v>
      </c>
      <c r="U122" s="203" t="s">
        <v>21</v>
      </c>
      <c r="V122" s="204">
        <v>326.65057090482929</v>
      </c>
      <c r="W122" s="204">
        <v>34.623273048170269</v>
      </c>
      <c r="X122" s="204">
        <v>235.4676478855711</v>
      </c>
      <c r="Y122" s="204">
        <v>4.2271366038026219</v>
      </c>
      <c r="Z122" s="204">
        <v>535.95895979638783</v>
      </c>
      <c r="AA122" s="204">
        <v>2402.8677597673236</v>
      </c>
      <c r="AB122" s="204">
        <v>3.4797346418208432</v>
      </c>
      <c r="AC122" s="205">
        <v>36.971292445670606</v>
      </c>
      <c r="AD122" s="204">
        <v>3.4465989592685999</v>
      </c>
      <c r="AE122" s="204">
        <v>0</v>
      </c>
      <c r="AF122" s="204">
        <v>0</v>
      </c>
      <c r="AG122" s="204">
        <v>0</v>
      </c>
      <c r="AH122" s="204">
        <v>33.524693486402008</v>
      </c>
      <c r="AI122" s="206">
        <f t="shared" si="142"/>
        <v>3580.2463750935763</v>
      </c>
      <c r="AJ122" s="133" t="str">
        <f t="shared" si="143"/>
        <v/>
      </c>
      <c r="BA122" s="133"/>
      <c r="BR122" s="133"/>
      <c r="CG122" s="133"/>
    </row>
    <row r="123" spans="1:85" ht="15">
      <c r="A123" s="159" t="s">
        <v>20</v>
      </c>
      <c r="B123" s="148">
        <v>189.87327199999999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140"/>
        <v>189.87327199999999</v>
      </c>
      <c r="J123" s="141"/>
      <c r="K123" s="161" t="s">
        <v>20</v>
      </c>
      <c r="L123" s="148">
        <v>189.87327199999999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41"/>
        <v>189.87327199999999</v>
      </c>
      <c r="U123" s="207" t="s">
        <v>20</v>
      </c>
      <c r="V123" s="199">
        <v>189.87327199999999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142"/>
        <v>189.87327199999999</v>
      </c>
      <c r="AJ123" s="133" t="str">
        <f t="shared" si="143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140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41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142"/>
        <v>0</v>
      </c>
      <c r="AJ124" s="133" t="str">
        <f t="shared" si="143"/>
        <v/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0.42059447052281956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140"/>
        <v>0.42059447052281956</v>
      </c>
      <c r="J125" s="141"/>
      <c r="K125" s="161" t="s">
        <v>18</v>
      </c>
      <c r="L125" s="148">
        <v>0</v>
      </c>
      <c r="M125" s="148">
        <v>0.42059447052281956</v>
      </c>
      <c r="N125" s="148">
        <v>0</v>
      </c>
      <c r="O125" s="148">
        <v>0</v>
      </c>
      <c r="P125" s="148">
        <v>12.316946565827028</v>
      </c>
      <c r="Q125" s="148">
        <v>0</v>
      </c>
      <c r="R125" s="149">
        <v>0</v>
      </c>
      <c r="S125" s="150">
        <f t="shared" si="141"/>
        <v>12.737541036349848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0.42059447052281956</v>
      </c>
      <c r="Z125" s="199">
        <v>0</v>
      </c>
      <c r="AA125" s="199">
        <v>0</v>
      </c>
      <c r="AB125" s="199">
        <v>12.316946565827028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142"/>
        <v>12.737541036349848</v>
      </c>
      <c r="AJ125" s="133" t="str">
        <f t="shared" si="143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140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41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142"/>
        <v>0</v>
      </c>
      <c r="AJ126" s="133" t="str">
        <f t="shared" si="143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0.20853846017026828</v>
      </c>
      <c r="D127" s="148">
        <v>91.074305384741365</v>
      </c>
      <c r="E127" s="148">
        <v>0</v>
      </c>
      <c r="F127" s="315"/>
      <c r="G127" s="148">
        <v>0</v>
      </c>
      <c r="H127" s="160">
        <v>0</v>
      </c>
      <c r="I127" s="146">
        <f t="shared" si="140"/>
        <v>91.282843844911639</v>
      </c>
      <c r="J127" s="141"/>
      <c r="K127" s="163" t="s">
        <v>60</v>
      </c>
      <c r="L127" s="148">
        <v>0</v>
      </c>
      <c r="M127" s="148">
        <v>0.20853846017026828</v>
      </c>
      <c r="N127" s="148">
        <v>91.074305384741365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41"/>
        <v>91.282843844911639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0.20853846017026828</v>
      </c>
      <c r="Z127" s="199">
        <v>91.074305384741365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142"/>
        <v>91.282843844911639</v>
      </c>
      <c r="AJ127" s="133" t="str">
        <f t="shared" si="143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140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41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142"/>
        <v>0</v>
      </c>
      <c r="AJ128" s="133" t="str">
        <f t="shared" si="143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0.20853846017026828</v>
      </c>
      <c r="D129" s="173">
        <v>91.074305384741365</v>
      </c>
      <c r="E129" s="173">
        <v>0</v>
      </c>
      <c r="F129" s="315"/>
      <c r="G129" s="173">
        <v>0</v>
      </c>
      <c r="H129" s="174">
        <v>0</v>
      </c>
      <c r="I129" s="175">
        <f t="shared" si="140"/>
        <v>91.282843844911639</v>
      </c>
      <c r="J129" s="141"/>
      <c r="K129" s="176" t="s">
        <v>15</v>
      </c>
      <c r="L129" s="173">
        <v>0</v>
      </c>
      <c r="M129" s="173">
        <v>0.20853846017026828</v>
      </c>
      <c r="N129" s="173">
        <v>91.074305384741365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41"/>
        <v>91.282843844911639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0.20853846017026828</v>
      </c>
      <c r="Z129" s="213">
        <v>91.074305384741365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142"/>
        <v>91.282843844911639</v>
      </c>
      <c r="AJ129" s="133" t="str">
        <f t="shared" si="143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140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41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142"/>
        <v>0</v>
      </c>
      <c r="AJ130" s="133" t="str">
        <f t="shared" si="143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140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41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142"/>
        <v>0</v>
      </c>
      <c r="AJ131" s="133" t="str">
        <f t="shared" si="143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2926.1752215713823</v>
      </c>
      <c r="C132" s="187">
        <f t="shared" ref="C132:H132" si="144">SUM(C111:C127)</f>
        <v>621.08597758900589</v>
      </c>
      <c r="D132" s="187">
        <f t="shared" si="144"/>
        <v>6521.2427236381009</v>
      </c>
      <c r="E132" s="187">
        <f t="shared" si="144"/>
        <v>3727.7626232629655</v>
      </c>
      <c r="F132" s="187">
        <f t="shared" si="144"/>
        <v>0</v>
      </c>
      <c r="G132" s="187">
        <f t="shared" si="144"/>
        <v>235.4676478855711</v>
      </c>
      <c r="H132" s="189">
        <f t="shared" si="144"/>
        <v>0</v>
      </c>
      <c r="I132" s="146">
        <f t="shared" ref="I132" si="145">SUM(I111:I127)</f>
        <v>14031.734193947024</v>
      </c>
      <c r="J132" s="141"/>
      <c r="K132" s="188" t="s">
        <v>22</v>
      </c>
      <c r="L132" s="187">
        <f>SUM(L111:L127)</f>
        <v>2926.1752215713823</v>
      </c>
      <c r="M132" s="187">
        <f t="shared" ref="M132:R132" si="146">SUM(M111:M127)</f>
        <v>621.08597758900589</v>
      </c>
      <c r="N132" s="187">
        <f t="shared" si="146"/>
        <v>6521.2427236381009</v>
      </c>
      <c r="O132" s="187">
        <f t="shared" si="146"/>
        <v>3727.7626232629655</v>
      </c>
      <c r="P132" s="187">
        <f t="shared" si="146"/>
        <v>226.23841700241593</v>
      </c>
      <c r="Q132" s="187">
        <f t="shared" si="146"/>
        <v>235.4676478855711</v>
      </c>
      <c r="R132" s="189">
        <f t="shared" si="146"/>
        <v>0</v>
      </c>
      <c r="S132" s="190">
        <f t="shared" ref="S132" si="147">SUM(S111:S127)</f>
        <v>14257.972610949442</v>
      </c>
      <c r="T132" s="133" t="str">
        <f>IF(ABS(S132-AI132)&gt;0.01,S132-AI132,"")</f>
        <v/>
      </c>
      <c r="U132" s="216" t="s">
        <v>59</v>
      </c>
      <c r="V132" s="217">
        <f>SUM(V111:V127)</f>
        <v>2764.8939504404248</v>
      </c>
      <c r="W132" s="217">
        <f t="shared" ref="W132:AH132" si="148">SUM(W111:W127)</f>
        <v>34.623273048170269</v>
      </c>
      <c r="X132" s="217">
        <f t="shared" si="148"/>
        <v>235.4676478855711</v>
      </c>
      <c r="Y132" s="217">
        <f t="shared" si="148"/>
        <v>621.08597758900589</v>
      </c>
      <c r="Z132" s="217">
        <f t="shared" si="148"/>
        <v>6499.7458397540831</v>
      </c>
      <c r="AA132" s="217">
        <f t="shared" si="148"/>
        <v>3673.3805245218009</v>
      </c>
      <c r="AB132" s="217">
        <f t="shared" si="148"/>
        <v>226.23841700241593</v>
      </c>
      <c r="AC132" s="217">
        <f t="shared" si="148"/>
        <v>202.53698070796929</v>
      </c>
      <c r="AD132" s="218">
        <f t="shared" si="148"/>
        <v>126.65799808278734</v>
      </c>
      <c r="AE132" s="218">
        <f t="shared" si="148"/>
        <v>0</v>
      </c>
      <c r="AF132" s="218">
        <f t="shared" si="148"/>
        <v>0</v>
      </c>
      <c r="AG132" s="218">
        <f t="shared" si="148"/>
        <v>21.496883884017503</v>
      </c>
      <c r="AH132" s="218">
        <f t="shared" si="148"/>
        <v>54.382098741164448</v>
      </c>
      <c r="AI132" s="219">
        <f>SUM(V132:AC132)</f>
        <v>14257.972610949442</v>
      </c>
      <c r="AJ132" s="133" t="str">
        <f t="shared" si="143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0.20853981276481626</v>
      </c>
      <c r="C133" s="125">
        <f t="shared" ref="C133:H133" si="149">IF($I132=0,"-",C132/$I132)</f>
        <v>4.4262952034605133E-2</v>
      </c>
      <c r="D133" s="125">
        <f t="shared" si="149"/>
        <v>0.46474959071354266</v>
      </c>
      <c r="E133" s="125">
        <f t="shared" si="149"/>
        <v>0.26566656492616847</v>
      </c>
      <c r="F133" s="125">
        <f t="shared" si="149"/>
        <v>0</v>
      </c>
      <c r="G133" s="125">
        <f t="shared" si="149"/>
        <v>1.6781079560867575E-2</v>
      </c>
      <c r="H133" s="126">
        <f t="shared" si="149"/>
        <v>0</v>
      </c>
      <c r="I133" s="127">
        <f>SUM(B133:H133)</f>
        <v>1</v>
      </c>
      <c r="J133" s="133"/>
      <c r="K133" s="49" t="s">
        <v>108</v>
      </c>
      <c r="L133" s="102">
        <f t="shared" ref="L133:R133" si="150">IF($S132=0,"-",L132/$S132)</f>
        <v>0.20523080675047864</v>
      </c>
      <c r="M133" s="102">
        <f t="shared" si="150"/>
        <v>4.3560609529579367E-2</v>
      </c>
      <c r="N133" s="102">
        <f t="shared" si="150"/>
        <v>0.45737517538994976</v>
      </c>
      <c r="O133" s="102">
        <f t="shared" si="150"/>
        <v>0.26145110002527439</v>
      </c>
      <c r="P133" s="102">
        <f t="shared" si="150"/>
        <v>1.5867502566856921E-2</v>
      </c>
      <c r="Q133" s="102">
        <f t="shared" si="150"/>
        <v>1.6514805737860877E-2</v>
      </c>
      <c r="R133" s="103">
        <f t="shared" si="150"/>
        <v>0</v>
      </c>
      <c r="S133" s="104">
        <f>SUM(L133:R133)</f>
        <v>0.99999999999999989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143"/>
        <v>0.99999999999999989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151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52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153">SUM(V138:AC138)</f>
        <v>0</v>
      </c>
      <c r="AJ138" s="133" t="str">
        <f t="shared" ref="AJ138:AJ159" si="154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151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52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153"/>
        <v>0</v>
      </c>
      <c r="AJ139" s="133" t="str">
        <f t="shared" si="154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151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52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153"/>
        <v>0</v>
      </c>
      <c r="AJ140" s="133" t="str">
        <f t="shared" si="154"/>
        <v/>
      </c>
      <c r="BA140" s="133"/>
      <c r="BR140" s="133"/>
      <c r="CG140" s="133"/>
    </row>
    <row r="141" spans="1:85" ht="15">
      <c r="A141" s="159" t="s">
        <v>13</v>
      </c>
      <c r="B141" s="148">
        <v>133.91144092421942</v>
      </c>
      <c r="C141" s="148">
        <v>22.950215075331855</v>
      </c>
      <c r="D141" s="148">
        <v>0</v>
      </c>
      <c r="E141" s="148">
        <v>0</v>
      </c>
      <c r="F141" s="315"/>
      <c r="G141" s="148">
        <v>0</v>
      </c>
      <c r="H141" s="160">
        <v>0</v>
      </c>
      <c r="I141" s="146">
        <f t="shared" si="151"/>
        <v>156.86165599955126</v>
      </c>
      <c r="J141" s="141"/>
      <c r="K141" s="161" t="s">
        <v>13</v>
      </c>
      <c r="L141" s="148">
        <v>133.91144092421942</v>
      </c>
      <c r="M141" s="148">
        <v>22.950215075331855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52"/>
        <v>156.86165599955126</v>
      </c>
      <c r="U141" s="207" t="s">
        <v>13</v>
      </c>
      <c r="V141" s="199">
        <v>133.91144092421942</v>
      </c>
      <c r="W141" s="199">
        <v>0</v>
      </c>
      <c r="X141" s="199">
        <v>0</v>
      </c>
      <c r="Y141" s="199">
        <v>22.950215075331855</v>
      </c>
      <c r="Z141" s="199">
        <v>0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153"/>
        <v>156.86165599955126</v>
      </c>
      <c r="AJ141" s="133" t="str">
        <f t="shared" si="154"/>
        <v/>
      </c>
      <c r="BA141" s="133"/>
      <c r="BR141" s="133"/>
      <c r="CG141" s="133"/>
    </row>
    <row r="142" spans="1:85" ht="15">
      <c r="A142" s="151" t="s">
        <v>12</v>
      </c>
      <c r="B142" s="152">
        <v>0.37287842919142228</v>
      </c>
      <c r="C142" s="152">
        <v>2.0007260316160664</v>
      </c>
      <c r="D142" s="152">
        <v>6.3443652643663778E-2</v>
      </c>
      <c r="E142" s="152">
        <v>3.7544456091765717E-2</v>
      </c>
      <c r="F142" s="315"/>
      <c r="G142" s="152">
        <v>0</v>
      </c>
      <c r="H142" s="153">
        <v>0</v>
      </c>
      <c r="I142" s="154">
        <f t="shared" si="151"/>
        <v>2.4745925695429185</v>
      </c>
      <c r="J142" s="141"/>
      <c r="K142" s="155" t="s">
        <v>12</v>
      </c>
      <c r="L142" s="156">
        <v>0.37287842919142228</v>
      </c>
      <c r="M142" s="156">
        <v>2.0007260316160664</v>
      </c>
      <c r="N142" s="156">
        <v>6.3443652643663778E-2</v>
      </c>
      <c r="O142" s="156">
        <v>3.7544456091765717E-2</v>
      </c>
      <c r="P142" s="156">
        <v>0</v>
      </c>
      <c r="Q142" s="156">
        <v>0</v>
      </c>
      <c r="R142" s="157">
        <v>0</v>
      </c>
      <c r="S142" s="158">
        <f t="shared" si="152"/>
        <v>2.4745925695429185</v>
      </c>
      <c r="U142" s="203" t="s">
        <v>53</v>
      </c>
      <c r="V142" s="204">
        <v>0.37287842919142228</v>
      </c>
      <c r="W142" s="204">
        <v>0</v>
      </c>
      <c r="X142" s="204">
        <v>0</v>
      </c>
      <c r="Y142" s="204">
        <v>2.0007260316160664</v>
      </c>
      <c r="Z142" s="204">
        <v>6.3443652643663778E-2</v>
      </c>
      <c r="AA142" s="204">
        <v>0</v>
      </c>
      <c r="AB142" s="204">
        <v>0</v>
      </c>
      <c r="AC142" s="205">
        <v>3.7544456091765717E-2</v>
      </c>
      <c r="AD142" s="204">
        <v>0</v>
      </c>
      <c r="AE142" s="204">
        <v>0</v>
      </c>
      <c r="AF142" s="204">
        <v>0</v>
      </c>
      <c r="AG142" s="204">
        <v>0</v>
      </c>
      <c r="AH142" s="204">
        <v>3.7544456091765717E-2</v>
      </c>
      <c r="AI142" s="206">
        <f t="shared" si="153"/>
        <v>2.4745925695429185</v>
      </c>
      <c r="AJ142" s="133" t="str">
        <f t="shared" si="154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151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22.623832195350808</v>
      </c>
      <c r="Q143" s="148">
        <v>0</v>
      </c>
      <c r="R143" s="149">
        <v>0</v>
      </c>
      <c r="S143" s="150">
        <f t="shared" si="152"/>
        <v>22.623832195350808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22.623832195350808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153"/>
        <v>22.623832195350808</v>
      </c>
      <c r="AJ143" s="133" t="str">
        <f t="shared" si="154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151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4.1920872551018551</v>
      </c>
      <c r="Q144" s="156">
        <v>0</v>
      </c>
      <c r="R144" s="157">
        <v>0</v>
      </c>
      <c r="S144" s="158">
        <f t="shared" si="152"/>
        <v>4.1920872551018551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4.1920872551018551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153"/>
        <v>4.1920872551018551</v>
      </c>
      <c r="AJ144" s="133" t="str">
        <f t="shared" si="154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151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52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153"/>
        <v>0</v>
      </c>
      <c r="AJ145" s="133" t="str">
        <f t="shared" si="154"/>
        <v/>
      </c>
      <c r="BA145" s="133"/>
      <c r="BR145" s="133"/>
      <c r="CG145" s="133"/>
    </row>
    <row r="146" spans="1:85" ht="15">
      <c r="A146" s="151" t="s">
        <v>14</v>
      </c>
      <c r="B146" s="152">
        <v>1.0967254889962253E-4</v>
      </c>
      <c r="C146" s="152">
        <v>0.58962494905667917</v>
      </c>
      <c r="D146" s="152">
        <v>0.59061200199677577</v>
      </c>
      <c r="E146" s="152">
        <v>0</v>
      </c>
      <c r="F146" s="315"/>
      <c r="G146" s="152">
        <v>0</v>
      </c>
      <c r="H146" s="153">
        <v>0</v>
      </c>
      <c r="I146" s="154">
        <f t="shared" si="151"/>
        <v>1.1803466236023545</v>
      </c>
      <c r="J146" s="141"/>
      <c r="K146" s="155" t="s">
        <v>14</v>
      </c>
      <c r="L146" s="156">
        <v>1.0967254889962253E-4</v>
      </c>
      <c r="M146" s="156">
        <v>0.58962494905667917</v>
      </c>
      <c r="N146" s="156">
        <v>0.59061200199677577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152"/>
        <v>1.1803466236023545</v>
      </c>
      <c r="U146" s="203" t="s">
        <v>14</v>
      </c>
      <c r="V146" s="204">
        <v>1.0967254889962253E-4</v>
      </c>
      <c r="W146" s="204">
        <v>0</v>
      </c>
      <c r="X146" s="204">
        <v>0</v>
      </c>
      <c r="Y146" s="204">
        <v>0.58962494905667917</v>
      </c>
      <c r="Z146" s="204">
        <v>0.59061200199677577</v>
      </c>
      <c r="AA146" s="204">
        <v>0</v>
      </c>
      <c r="AB146" s="204">
        <v>0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153"/>
        <v>1.1803466236023545</v>
      </c>
      <c r="AJ146" s="133" t="str">
        <f t="shared" si="154"/>
        <v/>
      </c>
      <c r="BA146" s="133"/>
      <c r="BR146" s="133"/>
      <c r="CG146" s="133"/>
    </row>
    <row r="147" spans="1:85" ht="15">
      <c r="A147" s="159" t="s">
        <v>136</v>
      </c>
      <c r="B147" s="148">
        <v>17.459130420245149</v>
      </c>
      <c r="C147" s="148">
        <v>213.0428247905038</v>
      </c>
      <c r="D147" s="148">
        <v>560.35505011589294</v>
      </c>
      <c r="E147" s="148">
        <v>4.217565189256125</v>
      </c>
      <c r="F147" s="315"/>
      <c r="G147" s="148">
        <v>0</v>
      </c>
      <c r="H147" s="160">
        <v>0</v>
      </c>
      <c r="I147" s="146">
        <f t="shared" si="151"/>
        <v>795.07457051589802</v>
      </c>
      <c r="J147" s="141"/>
      <c r="K147" s="161" t="s">
        <v>136</v>
      </c>
      <c r="L147" s="148">
        <v>17.459130420245149</v>
      </c>
      <c r="M147" s="148">
        <v>213.0428247905038</v>
      </c>
      <c r="N147" s="148">
        <v>560.35505011589294</v>
      </c>
      <c r="O147" s="148">
        <v>4.217565189256125</v>
      </c>
      <c r="P147" s="148">
        <v>0</v>
      </c>
      <c r="Q147" s="148">
        <v>0</v>
      </c>
      <c r="R147" s="149">
        <v>0</v>
      </c>
      <c r="S147" s="150">
        <f t="shared" si="152"/>
        <v>795.07457051589802</v>
      </c>
      <c r="U147" s="207" t="s">
        <v>136</v>
      </c>
      <c r="V147" s="199">
        <v>17.327831212578079</v>
      </c>
      <c r="W147" s="199">
        <v>0</v>
      </c>
      <c r="X147" s="199">
        <v>0</v>
      </c>
      <c r="Y147" s="199">
        <v>213.0428247905038</v>
      </c>
      <c r="Z147" s="199">
        <v>559.57940366661808</v>
      </c>
      <c r="AA147" s="199">
        <v>0</v>
      </c>
      <c r="AB147" s="199">
        <v>0</v>
      </c>
      <c r="AC147" s="200">
        <v>5.1245108461980964</v>
      </c>
      <c r="AD147" s="199">
        <v>0.13129920766706887</v>
      </c>
      <c r="AE147" s="199">
        <v>0</v>
      </c>
      <c r="AF147" s="199">
        <v>0</v>
      </c>
      <c r="AG147" s="199">
        <v>0.77564644927490289</v>
      </c>
      <c r="AH147" s="199">
        <v>4.217565189256125</v>
      </c>
      <c r="AI147" s="202">
        <f t="shared" si="153"/>
        <v>795.07457051589802</v>
      </c>
      <c r="AJ147" s="133" t="str">
        <f t="shared" si="154"/>
        <v/>
      </c>
      <c r="BA147" s="133"/>
      <c r="BR147" s="133"/>
      <c r="CG147" s="133"/>
    </row>
    <row r="148" spans="1:85" ht="15">
      <c r="A148" s="151" t="s">
        <v>21</v>
      </c>
      <c r="B148" s="152">
        <v>20.683662481637093</v>
      </c>
      <c r="C148" s="152">
        <v>15.300767146470452</v>
      </c>
      <c r="D148" s="152">
        <v>6.0931336857490077</v>
      </c>
      <c r="E148" s="152">
        <v>797.83265705975009</v>
      </c>
      <c r="F148" s="315"/>
      <c r="G148" s="152">
        <v>22.340684397971</v>
      </c>
      <c r="H148" s="153">
        <v>0</v>
      </c>
      <c r="I148" s="154">
        <f t="shared" si="151"/>
        <v>862.25090477157767</v>
      </c>
      <c r="J148" s="141"/>
      <c r="K148" s="155" t="s">
        <v>21</v>
      </c>
      <c r="L148" s="156">
        <v>20.683662481637093</v>
      </c>
      <c r="M148" s="156">
        <v>15.300767146470452</v>
      </c>
      <c r="N148" s="156">
        <v>6.0931336857490077</v>
      </c>
      <c r="O148" s="156">
        <v>797.83265705975009</v>
      </c>
      <c r="P148" s="156">
        <v>1.5462419334320004E-2</v>
      </c>
      <c r="Q148" s="156">
        <v>22.340684397971</v>
      </c>
      <c r="R148" s="157">
        <v>0</v>
      </c>
      <c r="S148" s="158">
        <f t="shared" si="152"/>
        <v>862.26636719091198</v>
      </c>
      <c r="U148" s="203" t="s">
        <v>21</v>
      </c>
      <c r="V148" s="204">
        <v>3.9060344760193195</v>
      </c>
      <c r="W148" s="204">
        <v>16.777628005617775</v>
      </c>
      <c r="X148" s="204">
        <v>22.340684397971</v>
      </c>
      <c r="Y148" s="204">
        <v>15.300767146470452</v>
      </c>
      <c r="Z148" s="204">
        <v>6.0931336857490077</v>
      </c>
      <c r="AA148" s="204">
        <v>792.86299948362193</v>
      </c>
      <c r="AB148" s="204">
        <v>1.5462419334320004E-2</v>
      </c>
      <c r="AC148" s="205">
        <v>4.969657576128184</v>
      </c>
      <c r="AD148" s="204">
        <v>0</v>
      </c>
      <c r="AE148" s="204">
        <v>5.9574985523808667E-2</v>
      </c>
      <c r="AF148" s="204">
        <v>0</v>
      </c>
      <c r="AG148" s="204">
        <v>0</v>
      </c>
      <c r="AH148" s="204">
        <v>4.9100825906043744</v>
      </c>
      <c r="AI148" s="206">
        <f t="shared" si="153"/>
        <v>862.26636719091198</v>
      </c>
      <c r="AJ148" s="133" t="str">
        <f t="shared" si="154"/>
        <v/>
      </c>
      <c r="BA148" s="133"/>
      <c r="BR148" s="133"/>
      <c r="CG148" s="133"/>
    </row>
    <row r="149" spans="1:85" ht="15">
      <c r="A149" s="159" t="s">
        <v>20</v>
      </c>
      <c r="B149" s="148">
        <v>3.5238227736454313</v>
      </c>
      <c r="C149" s="148">
        <v>34.866195825772927</v>
      </c>
      <c r="D149" s="148">
        <v>1.9035627973220544</v>
      </c>
      <c r="E149" s="148">
        <v>0</v>
      </c>
      <c r="F149" s="315"/>
      <c r="G149" s="148">
        <v>0</v>
      </c>
      <c r="H149" s="160">
        <v>0</v>
      </c>
      <c r="I149" s="146">
        <f t="shared" si="151"/>
        <v>40.293581396740407</v>
      </c>
      <c r="J149" s="141"/>
      <c r="K149" s="161" t="s">
        <v>20</v>
      </c>
      <c r="L149" s="148">
        <v>3.5238227736454313</v>
      </c>
      <c r="M149" s="148">
        <v>34.866195825772927</v>
      </c>
      <c r="N149" s="148">
        <v>1.9035627973220544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52"/>
        <v>40.293581396740407</v>
      </c>
      <c r="U149" s="207" t="s">
        <v>20</v>
      </c>
      <c r="V149" s="199">
        <v>3.1500685444191627</v>
      </c>
      <c r="W149" s="199">
        <v>0.27694018494464417</v>
      </c>
      <c r="X149" s="199">
        <v>0</v>
      </c>
      <c r="Y149" s="199">
        <v>34.866195825772927</v>
      </c>
      <c r="Z149" s="199">
        <v>1.9035627973220544</v>
      </c>
      <c r="AA149" s="199">
        <v>0</v>
      </c>
      <c r="AB149" s="199">
        <v>0</v>
      </c>
      <c r="AC149" s="200">
        <v>9.6814044281624143E-2</v>
      </c>
      <c r="AD149" s="199">
        <v>9.6814044281624143E-2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153"/>
        <v>40.293581396740407</v>
      </c>
      <c r="AJ149" s="133" t="str">
        <f t="shared" si="154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151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52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153"/>
        <v>0</v>
      </c>
      <c r="AJ150" s="133" t="str">
        <f t="shared" si="154"/>
        <v/>
      </c>
      <c r="BA150" s="133"/>
      <c r="BR150" s="133"/>
      <c r="CG150" s="133"/>
    </row>
    <row r="151" spans="1:85" ht="15">
      <c r="A151" s="159" t="s">
        <v>18</v>
      </c>
      <c r="B151" s="148">
        <v>4.3211052512391525E-2</v>
      </c>
      <c r="C151" s="148">
        <v>0.82100999773543892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151"/>
        <v>0.86422105024783047</v>
      </c>
      <c r="J151" s="141"/>
      <c r="K151" s="161" t="s">
        <v>18</v>
      </c>
      <c r="L151" s="148">
        <v>4.3211052512391525E-2</v>
      </c>
      <c r="M151" s="148">
        <v>0.82100999773543892</v>
      </c>
      <c r="N151" s="148">
        <v>0</v>
      </c>
      <c r="O151" s="148">
        <v>0</v>
      </c>
      <c r="P151" s="148">
        <v>1.343886826450049</v>
      </c>
      <c r="Q151" s="148">
        <v>0</v>
      </c>
      <c r="R151" s="149">
        <v>0</v>
      </c>
      <c r="S151" s="150">
        <f t="shared" si="152"/>
        <v>2.2081078766978797</v>
      </c>
      <c r="U151" s="207" t="s">
        <v>18</v>
      </c>
      <c r="V151" s="199">
        <v>4.3211052512391525E-2</v>
      </c>
      <c r="W151" s="199">
        <v>0</v>
      </c>
      <c r="X151" s="199">
        <v>0</v>
      </c>
      <c r="Y151" s="199">
        <v>0.82100999773543892</v>
      </c>
      <c r="Z151" s="199">
        <v>0</v>
      </c>
      <c r="AA151" s="199">
        <v>0</v>
      </c>
      <c r="AB151" s="199">
        <v>1.343886826450049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153"/>
        <v>2.2081078766978797</v>
      </c>
      <c r="AJ151" s="133" t="str">
        <f t="shared" si="154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1.4821540105454143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151"/>
        <v>1.4821540105454143</v>
      </c>
      <c r="J152" s="141"/>
      <c r="K152" s="155" t="s">
        <v>17</v>
      </c>
      <c r="L152" s="156">
        <v>0</v>
      </c>
      <c r="M152" s="156">
        <v>1.4821540105454143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52"/>
        <v>1.4821540105454143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1.4821540105454143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153"/>
        <v>1.4821540105454143</v>
      </c>
      <c r="AJ152" s="133" t="str">
        <f t="shared" si="154"/>
        <v/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151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52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153"/>
        <v>0</v>
      </c>
      <c r="AJ153" s="133" t="str">
        <f t="shared" si="154"/>
        <v/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151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52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153"/>
        <v>0</v>
      </c>
      <c r="AJ154" s="133" t="str">
        <f t="shared" si="154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151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52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153"/>
        <v>0</v>
      </c>
      <c r="AJ155" s="133" t="str">
        <f t="shared" si="154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151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52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153"/>
        <v>0</v>
      </c>
      <c r="AJ156" s="133" t="str">
        <f t="shared" si="154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151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52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153"/>
        <v>0</v>
      </c>
      <c r="AJ157" s="133" t="str">
        <f t="shared" si="154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175.99425575399979</v>
      </c>
      <c r="C158" s="187">
        <f t="shared" ref="C158:H158" si="155">SUM(C137:C153)</f>
        <v>291.05351782703258</v>
      </c>
      <c r="D158" s="187">
        <f t="shared" si="155"/>
        <v>569.00580225360432</v>
      </c>
      <c r="E158" s="187">
        <f t="shared" si="155"/>
        <v>802.08776670509803</v>
      </c>
      <c r="F158" s="187">
        <f t="shared" si="155"/>
        <v>0</v>
      </c>
      <c r="G158" s="187">
        <f t="shared" si="155"/>
        <v>22.340684397971</v>
      </c>
      <c r="H158" s="189">
        <f t="shared" si="155"/>
        <v>0</v>
      </c>
      <c r="I158" s="146">
        <f t="shared" ref="I158" si="156">SUM(I137:I153)</f>
        <v>1860.4820269377058</v>
      </c>
      <c r="J158" s="141"/>
      <c r="K158" s="188" t="s">
        <v>22</v>
      </c>
      <c r="L158" s="187">
        <f>SUM(L137:L153)</f>
        <v>175.99425575399979</v>
      </c>
      <c r="M158" s="187">
        <f t="shared" ref="M158:R158" si="157">SUM(M137:M153)</f>
        <v>291.05351782703258</v>
      </c>
      <c r="N158" s="187">
        <f t="shared" si="157"/>
        <v>569.00580225360432</v>
      </c>
      <c r="O158" s="187">
        <f t="shared" si="157"/>
        <v>802.08776670509803</v>
      </c>
      <c r="P158" s="187">
        <f t="shared" si="157"/>
        <v>28.17526869623703</v>
      </c>
      <c r="Q158" s="187">
        <f t="shared" si="157"/>
        <v>22.340684397971</v>
      </c>
      <c r="R158" s="189">
        <f t="shared" si="157"/>
        <v>0</v>
      </c>
      <c r="S158" s="190">
        <f t="shared" ref="S158" si="158">SUM(S137:S153)</f>
        <v>1888.6572956339428</v>
      </c>
      <c r="T158" s="133" t="str">
        <f>IF(ABS(S158-AI158)&gt;0.01,S158-AI158,"")</f>
        <v/>
      </c>
      <c r="U158" s="216" t="s">
        <v>59</v>
      </c>
      <c r="V158" s="217">
        <f>SUM(V137:V153)</f>
        <v>158.71157431148868</v>
      </c>
      <c r="W158" s="217">
        <f t="shared" ref="W158:AH158" si="159">SUM(W137:W153)</f>
        <v>17.054568190562417</v>
      </c>
      <c r="X158" s="217">
        <f t="shared" si="159"/>
        <v>22.340684397971</v>
      </c>
      <c r="Y158" s="217">
        <f t="shared" si="159"/>
        <v>291.05351782703258</v>
      </c>
      <c r="Z158" s="217">
        <f t="shared" si="159"/>
        <v>568.23015580432946</v>
      </c>
      <c r="AA158" s="217">
        <f t="shared" si="159"/>
        <v>792.86299948362193</v>
      </c>
      <c r="AB158" s="217">
        <f t="shared" si="159"/>
        <v>28.17526869623703</v>
      </c>
      <c r="AC158" s="217">
        <f t="shared" si="159"/>
        <v>10.22852692269967</v>
      </c>
      <c r="AD158" s="218">
        <f t="shared" si="159"/>
        <v>0.22811325194869303</v>
      </c>
      <c r="AE158" s="218">
        <f t="shared" si="159"/>
        <v>5.9574985523808667E-2</v>
      </c>
      <c r="AF158" s="218">
        <f t="shared" si="159"/>
        <v>0</v>
      </c>
      <c r="AG158" s="218">
        <f t="shared" si="159"/>
        <v>0.77564644927490289</v>
      </c>
      <c r="AH158" s="218">
        <f t="shared" si="159"/>
        <v>9.1651922359522651</v>
      </c>
      <c r="AI158" s="219">
        <f>SUM(V158:AC158)</f>
        <v>1888.6572956339428</v>
      </c>
      <c r="AJ158" s="133" t="str">
        <f t="shared" si="154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9.4596052638939346E-2</v>
      </c>
      <c r="C159" s="125">
        <f t="shared" ref="C159:H159" si="160">IF($I158=0,"-",C158/$I158)</f>
        <v>0.1564398438753517</v>
      </c>
      <c r="D159" s="125">
        <f t="shared" si="160"/>
        <v>0.30583783880469395</v>
      </c>
      <c r="E159" s="125">
        <f t="shared" si="160"/>
        <v>0.43111825596364883</v>
      </c>
      <c r="F159" s="125">
        <f t="shared" si="160"/>
        <v>0</v>
      </c>
      <c r="G159" s="125">
        <f t="shared" si="160"/>
        <v>1.2008008717366141E-2</v>
      </c>
      <c r="H159" s="126">
        <f t="shared" si="160"/>
        <v>0</v>
      </c>
      <c r="I159" s="127">
        <f>SUM(B159:H159)</f>
        <v>1</v>
      </c>
      <c r="J159" s="133"/>
      <c r="K159" s="49" t="s">
        <v>108</v>
      </c>
      <c r="L159" s="102">
        <f t="shared" ref="L159:R159" si="161">IF($S158=0,"-",L158/$S158)</f>
        <v>9.3184854743552578E-2</v>
      </c>
      <c r="M159" s="102">
        <f t="shared" si="161"/>
        <v>0.15410605116125006</v>
      </c>
      <c r="N159" s="102">
        <f t="shared" si="161"/>
        <v>0.30127530471991376</v>
      </c>
      <c r="O159" s="102">
        <f t="shared" si="161"/>
        <v>0.42468677009815636</v>
      </c>
      <c r="P159" s="102">
        <f t="shared" si="161"/>
        <v>1.4918147808694842E-2</v>
      </c>
      <c r="Q159" s="102">
        <f t="shared" si="161"/>
        <v>1.1828871468432377E-2</v>
      </c>
      <c r="R159" s="103">
        <f t="shared" si="161"/>
        <v>0</v>
      </c>
      <c r="S159" s="104">
        <f>SUM(L159:R159)</f>
        <v>1</v>
      </c>
      <c r="U159" s="77" t="s">
        <v>108</v>
      </c>
      <c r="V159" s="78">
        <f>+V158/$AI158</f>
        <v>8.4034077902002791E-2</v>
      </c>
      <c r="W159" s="78">
        <f t="shared" ref="W159:AH159" si="162">+W158/$AI158</f>
        <v>9.0299961935857275E-3</v>
      </c>
      <c r="X159" s="78">
        <f t="shared" si="162"/>
        <v>1.1828871468432377E-2</v>
      </c>
      <c r="Y159" s="78">
        <f t="shared" si="162"/>
        <v>0.15410605116125006</v>
      </c>
      <c r="Z159" s="78">
        <f t="shared" si="162"/>
        <v>0.30086461801085967</v>
      </c>
      <c r="AA159" s="78">
        <f t="shared" si="162"/>
        <v>0.41980247094933715</v>
      </c>
      <c r="AB159" s="78">
        <f t="shared" si="162"/>
        <v>1.4918147808694842E-2</v>
      </c>
      <c r="AC159" s="78">
        <f t="shared" si="162"/>
        <v>5.4157665058373571E-3</v>
      </c>
      <c r="AD159" s="78">
        <f t="shared" si="162"/>
        <v>1.207806479640474E-4</v>
      </c>
      <c r="AE159" s="78">
        <f t="shared" si="162"/>
        <v>3.1543565718105491E-5</v>
      </c>
      <c r="AF159" s="78">
        <f t="shared" si="162"/>
        <v>0</v>
      </c>
      <c r="AG159" s="78">
        <f t="shared" si="162"/>
        <v>4.1068670905409073E-4</v>
      </c>
      <c r="AH159" s="78">
        <f t="shared" si="162"/>
        <v>4.8527555831011128E-3</v>
      </c>
      <c r="AI159" s="79">
        <f>SUM(V159:AC159)</f>
        <v>0.99999999999999989</v>
      </c>
      <c r="AJ159" s="26" t="str">
        <f t="shared" si="154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0</v>
      </c>
      <c r="E163" s="144">
        <v>0</v>
      </c>
      <c r="F163" s="314"/>
      <c r="G163" s="144">
        <v>0</v>
      </c>
      <c r="H163" s="145">
        <v>0</v>
      </c>
      <c r="I163" s="146">
        <f>SUM(B163:H163)</f>
        <v>0</v>
      </c>
      <c r="J163" s="141"/>
      <c r="K163" s="195" t="s">
        <v>7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0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0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163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64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165">SUM(V164:AC164)</f>
        <v>0</v>
      </c>
      <c r="AJ164" s="133" t="str">
        <f t="shared" ref="AJ164:AJ185" si="166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163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64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165"/>
        <v>0</v>
      </c>
      <c r="AJ165" s="133" t="str">
        <f t="shared" si="166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163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64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165"/>
        <v>0</v>
      </c>
      <c r="AJ166" s="133" t="str">
        <f t="shared" si="166"/>
        <v/>
      </c>
      <c r="BA166" s="133"/>
      <c r="BR166" s="133"/>
      <c r="CG166" s="133"/>
    </row>
    <row r="167" spans="1:85" ht="15">
      <c r="A167" s="159" t="s">
        <v>13</v>
      </c>
      <c r="B167" s="148">
        <v>144.82077047651646</v>
      </c>
      <c r="C167" s="148">
        <v>0</v>
      </c>
      <c r="D167" s="148">
        <v>0</v>
      </c>
      <c r="E167" s="148">
        <v>0</v>
      </c>
      <c r="F167" s="315"/>
      <c r="G167" s="148">
        <v>0</v>
      </c>
      <c r="H167" s="160">
        <v>0</v>
      </c>
      <c r="I167" s="146">
        <f t="shared" si="163"/>
        <v>144.82077047651646</v>
      </c>
      <c r="J167" s="141"/>
      <c r="K167" s="161" t="s">
        <v>13</v>
      </c>
      <c r="L167" s="148">
        <v>144.82077047651646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64"/>
        <v>144.82077047651646</v>
      </c>
      <c r="U167" s="207" t="s">
        <v>13</v>
      </c>
      <c r="V167" s="199">
        <v>144.82077047651646</v>
      </c>
      <c r="W167" s="199">
        <v>0</v>
      </c>
      <c r="X167" s="199">
        <v>0</v>
      </c>
      <c r="Y167" s="199">
        <v>0</v>
      </c>
      <c r="Z167" s="199">
        <v>0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165"/>
        <v>144.82077047651646</v>
      </c>
      <c r="AJ167" s="133" t="str">
        <f t="shared" si="166"/>
        <v/>
      </c>
      <c r="BA167" s="133"/>
      <c r="BR167" s="133"/>
      <c r="CG167" s="133"/>
    </row>
    <row r="168" spans="1:85" ht="15">
      <c r="A168" s="151" t="s">
        <v>12</v>
      </c>
      <c r="B168" s="152">
        <v>1.1091359314903761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163"/>
        <v>1.1091359314903761</v>
      </c>
      <c r="J168" s="141"/>
      <c r="K168" s="155" t="s">
        <v>12</v>
      </c>
      <c r="L168" s="156">
        <v>1.1091359314903761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64"/>
        <v>1.1091359314903761</v>
      </c>
      <c r="U168" s="203" t="s">
        <v>53</v>
      </c>
      <c r="V168" s="204">
        <v>1.1091359314903761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165"/>
        <v>1.1091359314903761</v>
      </c>
      <c r="AJ168" s="133" t="str">
        <f t="shared" si="166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0.89441549904369466</v>
      </c>
      <c r="F169" s="315"/>
      <c r="G169" s="148">
        <v>0</v>
      </c>
      <c r="H169" s="160">
        <v>0</v>
      </c>
      <c r="I169" s="146">
        <f t="shared" si="163"/>
        <v>0.89441549904369466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0.89441549904369466</v>
      </c>
      <c r="P169" s="148">
        <v>13.180038556158255</v>
      </c>
      <c r="Q169" s="148">
        <v>0</v>
      </c>
      <c r="R169" s="149">
        <v>0</v>
      </c>
      <c r="S169" s="150">
        <f t="shared" si="164"/>
        <v>14.074454055201949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0.44720774952184733</v>
      </c>
      <c r="AB169" s="199">
        <v>13.180038556158255</v>
      </c>
      <c r="AC169" s="200">
        <v>0.44720774952184733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0.44720774952184733</v>
      </c>
      <c r="AI169" s="202">
        <f t="shared" si="165"/>
        <v>14.074454055201951</v>
      </c>
      <c r="AJ169" s="133" t="str">
        <f t="shared" si="166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163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2.0720203458405903E-2</v>
      </c>
      <c r="Q170" s="156">
        <v>0</v>
      </c>
      <c r="R170" s="157">
        <v>0</v>
      </c>
      <c r="S170" s="158">
        <f t="shared" si="164"/>
        <v>2.0720203458405903E-2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2.0720203458405903E-2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165"/>
        <v>2.0720203458405903E-2</v>
      </c>
      <c r="AJ170" s="133" t="str">
        <f t="shared" si="166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163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64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165"/>
        <v>0</v>
      </c>
      <c r="AJ171" s="133" t="str">
        <f t="shared" si="166"/>
        <v/>
      </c>
      <c r="BA171" s="133"/>
      <c r="BR171" s="133"/>
      <c r="CG171" s="133"/>
    </row>
    <row r="172" spans="1:85" ht="15">
      <c r="A172" s="151" t="s">
        <v>14</v>
      </c>
      <c r="B172" s="152">
        <v>0.15477725225217023</v>
      </c>
      <c r="C172" s="152">
        <v>0</v>
      </c>
      <c r="D172" s="152">
        <v>0.21373615886155725</v>
      </c>
      <c r="E172" s="152">
        <v>0</v>
      </c>
      <c r="F172" s="315"/>
      <c r="G172" s="152">
        <v>0</v>
      </c>
      <c r="H172" s="153">
        <v>0</v>
      </c>
      <c r="I172" s="154">
        <f t="shared" si="163"/>
        <v>0.36851341111372748</v>
      </c>
      <c r="J172" s="141"/>
      <c r="K172" s="155" t="s">
        <v>14</v>
      </c>
      <c r="L172" s="156">
        <v>0.15477725225217023</v>
      </c>
      <c r="M172" s="156">
        <v>0</v>
      </c>
      <c r="N172" s="156">
        <v>0.21373615886155725</v>
      </c>
      <c r="O172" s="156">
        <v>0</v>
      </c>
      <c r="P172" s="156">
        <v>1.674597849462366E-2</v>
      </c>
      <c r="Q172" s="156">
        <v>0</v>
      </c>
      <c r="R172" s="157">
        <v>0</v>
      </c>
      <c r="S172" s="158">
        <f t="shared" si="164"/>
        <v>0.38525938960835115</v>
      </c>
      <c r="U172" s="203" t="s">
        <v>14</v>
      </c>
      <c r="V172" s="204">
        <v>0.15477725225217023</v>
      </c>
      <c r="W172" s="204">
        <v>0</v>
      </c>
      <c r="X172" s="204">
        <v>0</v>
      </c>
      <c r="Y172" s="204">
        <v>0</v>
      </c>
      <c r="Z172" s="204">
        <v>0.21373615886155725</v>
      </c>
      <c r="AA172" s="204">
        <v>0</v>
      </c>
      <c r="AB172" s="204">
        <v>1.674597849462366E-2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165"/>
        <v>0.38525938960835115</v>
      </c>
      <c r="AJ172" s="133" t="str">
        <f t="shared" si="166"/>
        <v/>
      </c>
      <c r="BA172" s="133"/>
      <c r="BR172" s="133"/>
      <c r="CG172" s="133"/>
    </row>
    <row r="173" spans="1:85" ht="15">
      <c r="A173" s="159" t="s">
        <v>136</v>
      </c>
      <c r="B173" s="148">
        <v>155.57739725423991</v>
      </c>
      <c r="C173" s="148">
        <v>0</v>
      </c>
      <c r="D173" s="148">
        <v>419.1385428991963</v>
      </c>
      <c r="E173" s="148">
        <v>0</v>
      </c>
      <c r="F173" s="315"/>
      <c r="G173" s="148">
        <v>0</v>
      </c>
      <c r="H173" s="160">
        <v>0</v>
      </c>
      <c r="I173" s="146">
        <f t="shared" si="163"/>
        <v>574.71594015343624</v>
      </c>
      <c r="J173" s="141"/>
      <c r="K173" s="161" t="s">
        <v>136</v>
      </c>
      <c r="L173" s="148">
        <v>155.57739725423991</v>
      </c>
      <c r="M173" s="148">
        <v>0</v>
      </c>
      <c r="N173" s="148">
        <v>419.1385428991963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64"/>
        <v>574.71594015343624</v>
      </c>
      <c r="U173" s="207" t="s">
        <v>136</v>
      </c>
      <c r="V173" s="199">
        <v>155.57739725423991</v>
      </c>
      <c r="W173" s="199">
        <v>0</v>
      </c>
      <c r="X173" s="199">
        <v>0</v>
      </c>
      <c r="Y173" s="199">
        <v>0</v>
      </c>
      <c r="Z173" s="199">
        <v>419.1385428991963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165"/>
        <v>574.71594015343624</v>
      </c>
      <c r="AJ173" s="133" t="str">
        <f t="shared" si="166"/>
        <v/>
      </c>
      <c r="BA173" s="133"/>
      <c r="BR173" s="133"/>
      <c r="CG173" s="133"/>
    </row>
    <row r="174" spans="1:85" ht="15">
      <c r="A174" s="151" t="s">
        <v>21</v>
      </c>
      <c r="B174" s="152">
        <v>5.1827154939337365</v>
      </c>
      <c r="C174" s="152">
        <v>4.5570838594863767</v>
      </c>
      <c r="D174" s="152">
        <v>445.48947791316937</v>
      </c>
      <c r="E174" s="152">
        <v>236.71678056805473</v>
      </c>
      <c r="F174" s="315"/>
      <c r="G174" s="152">
        <v>24.10009051056284</v>
      </c>
      <c r="H174" s="153">
        <v>0</v>
      </c>
      <c r="I174" s="154">
        <f t="shared" si="163"/>
        <v>716.04614834520703</v>
      </c>
      <c r="J174" s="141"/>
      <c r="K174" s="155" t="s">
        <v>21</v>
      </c>
      <c r="L174" s="156">
        <v>5.1827154939337365</v>
      </c>
      <c r="M174" s="156">
        <v>4.5570838594863767</v>
      </c>
      <c r="N174" s="156">
        <v>445.48947791316937</v>
      </c>
      <c r="O174" s="156">
        <v>236.71678056805473</v>
      </c>
      <c r="P174" s="156">
        <v>0</v>
      </c>
      <c r="Q174" s="156">
        <v>24.10009051056284</v>
      </c>
      <c r="R174" s="157">
        <v>0</v>
      </c>
      <c r="S174" s="158">
        <f t="shared" si="164"/>
        <v>716.04614834520703</v>
      </c>
      <c r="U174" s="203" t="s">
        <v>21</v>
      </c>
      <c r="V174" s="204">
        <v>4.9114376321766438</v>
      </c>
      <c r="W174" s="204">
        <v>0.11626194075303958</v>
      </c>
      <c r="X174" s="204">
        <v>24.10009051056284</v>
      </c>
      <c r="Y174" s="204">
        <v>4.5570838594863767</v>
      </c>
      <c r="Z174" s="204">
        <v>445.48947791316937</v>
      </c>
      <c r="AA174" s="204">
        <v>236.71678056805473</v>
      </c>
      <c r="AB174" s="204">
        <v>0</v>
      </c>
      <c r="AC174" s="205">
        <v>0.15501592100405279</v>
      </c>
      <c r="AD174" s="204">
        <v>0.15501592100405279</v>
      </c>
      <c r="AE174" s="204">
        <v>0</v>
      </c>
      <c r="AF174" s="204">
        <v>0</v>
      </c>
      <c r="AG174" s="204">
        <v>0</v>
      </c>
      <c r="AH174" s="204">
        <v>0</v>
      </c>
      <c r="AI174" s="206">
        <f t="shared" si="165"/>
        <v>716.04614834520714</v>
      </c>
      <c r="AJ174" s="133" t="str">
        <f t="shared" si="166"/>
        <v/>
      </c>
      <c r="BA174" s="133"/>
      <c r="BR174" s="133"/>
      <c r="CG174" s="133"/>
    </row>
    <row r="175" spans="1:85" ht="15">
      <c r="A175" s="159" t="s">
        <v>20</v>
      </c>
      <c r="B175" s="148">
        <v>0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163"/>
        <v>0</v>
      </c>
      <c r="J175" s="141"/>
      <c r="K175" s="161" t="s">
        <v>20</v>
      </c>
      <c r="L175" s="148">
        <v>0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64"/>
        <v>0</v>
      </c>
      <c r="U175" s="207" t="s">
        <v>20</v>
      </c>
      <c r="V175" s="199">
        <v>0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165"/>
        <v>0</v>
      </c>
      <c r="AJ175" s="133" t="str">
        <f t="shared" si="166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163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64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165"/>
        <v>0</v>
      </c>
      <c r="AJ176" s="133" t="str">
        <f t="shared" si="166"/>
        <v/>
      </c>
      <c r="BA176" s="133"/>
      <c r="BR176" s="133"/>
      <c r="CG176" s="133"/>
    </row>
    <row r="177" spans="1:85" ht="15">
      <c r="A177" s="159" t="s">
        <v>18</v>
      </c>
      <c r="B177" s="148">
        <v>5.7620872514777662E-2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163"/>
        <v>5.7620872514777662E-2</v>
      </c>
      <c r="J177" s="141"/>
      <c r="K177" s="161" t="s">
        <v>18</v>
      </c>
      <c r="L177" s="148">
        <v>5.7620872514777662E-2</v>
      </c>
      <c r="M177" s="148">
        <v>0</v>
      </c>
      <c r="N177" s="148">
        <v>0</v>
      </c>
      <c r="O177" s="148">
        <v>0</v>
      </c>
      <c r="P177" s="148">
        <v>0.7793365439539065</v>
      </c>
      <c r="Q177" s="148">
        <v>0</v>
      </c>
      <c r="R177" s="149">
        <v>0</v>
      </c>
      <c r="S177" s="150">
        <f t="shared" si="164"/>
        <v>0.83695741646868416</v>
      </c>
      <c r="U177" s="207" t="s">
        <v>18</v>
      </c>
      <c r="V177" s="199">
        <v>5.7620872514777662E-2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0.7793365439539065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165"/>
        <v>0.83695741646868416</v>
      </c>
      <c r="AJ177" s="133" t="str">
        <f t="shared" si="166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163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64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165"/>
        <v>0</v>
      </c>
      <c r="AJ178" s="133" t="str">
        <f t="shared" si="166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163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64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165"/>
        <v>0</v>
      </c>
      <c r="AJ179" s="133" t="str">
        <f t="shared" si="166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163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64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165"/>
        <v>0</v>
      </c>
      <c r="AJ180" s="133" t="str">
        <f t="shared" si="166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163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64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165"/>
        <v>0</v>
      </c>
      <c r="AJ181" s="133" t="str">
        <f t="shared" si="166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163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64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165"/>
        <v>0</v>
      </c>
      <c r="AJ182" s="133" t="str">
        <f t="shared" si="166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163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64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165"/>
        <v>0</v>
      </c>
      <c r="AJ183" s="133" t="str">
        <f t="shared" si="166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306.90241728094747</v>
      </c>
      <c r="C184" s="187">
        <f t="shared" ref="C184:H184" si="167">SUM(C163:C179)</f>
        <v>4.5570838594863767</v>
      </c>
      <c r="D184" s="187">
        <f t="shared" si="167"/>
        <v>864.84175697122714</v>
      </c>
      <c r="E184" s="187">
        <f t="shared" si="167"/>
        <v>237.61119606709843</v>
      </c>
      <c r="F184" s="187">
        <f t="shared" si="167"/>
        <v>0</v>
      </c>
      <c r="G184" s="187">
        <f t="shared" si="167"/>
        <v>24.10009051056284</v>
      </c>
      <c r="H184" s="189">
        <f t="shared" si="167"/>
        <v>0</v>
      </c>
      <c r="I184" s="146">
        <f t="shared" ref="I184" si="168">SUM(I163:I179)</f>
        <v>1438.0125446893221</v>
      </c>
      <c r="J184" s="141"/>
      <c r="K184" s="188" t="s">
        <v>22</v>
      </c>
      <c r="L184" s="187">
        <f>SUM(L163:L179)</f>
        <v>306.90241728094747</v>
      </c>
      <c r="M184" s="187">
        <f t="shared" ref="M184:R184" si="169">SUM(M163:M179)</f>
        <v>4.5570838594863767</v>
      </c>
      <c r="N184" s="187">
        <f t="shared" si="169"/>
        <v>864.84175697122714</v>
      </c>
      <c r="O184" s="187">
        <f t="shared" si="169"/>
        <v>237.61119606709843</v>
      </c>
      <c r="P184" s="187">
        <f t="shared" si="169"/>
        <v>13.996841282065192</v>
      </c>
      <c r="Q184" s="187">
        <f t="shared" si="169"/>
        <v>24.10009051056284</v>
      </c>
      <c r="R184" s="189">
        <f t="shared" si="169"/>
        <v>0</v>
      </c>
      <c r="S184" s="190">
        <f t="shared" ref="S184" si="170">SUM(S163:S179)</f>
        <v>1452.0093859713877</v>
      </c>
      <c r="T184" s="133" t="str">
        <f>IF(ABS(S184-AI184)&gt;0.01,S184-AI184,"")</f>
        <v/>
      </c>
      <c r="U184" s="216" t="s">
        <v>59</v>
      </c>
      <c r="V184" s="217">
        <f>SUM(V163:V179)</f>
        <v>306.63113941919039</v>
      </c>
      <c r="W184" s="217">
        <f t="shared" ref="W184:AH184" si="171">SUM(W163:W179)</f>
        <v>0.11626194075303958</v>
      </c>
      <c r="X184" s="217">
        <f t="shared" si="171"/>
        <v>24.10009051056284</v>
      </c>
      <c r="Y184" s="217">
        <f t="shared" si="171"/>
        <v>4.5570838594863767</v>
      </c>
      <c r="Z184" s="217">
        <f t="shared" si="171"/>
        <v>864.84175697122714</v>
      </c>
      <c r="AA184" s="217">
        <f t="shared" si="171"/>
        <v>237.16398831757658</v>
      </c>
      <c r="AB184" s="217">
        <f t="shared" si="171"/>
        <v>13.996841282065192</v>
      </c>
      <c r="AC184" s="217">
        <f t="shared" si="171"/>
        <v>0.60222367052590009</v>
      </c>
      <c r="AD184" s="218">
        <f t="shared" si="171"/>
        <v>0.15501592100405279</v>
      </c>
      <c r="AE184" s="218">
        <f t="shared" si="171"/>
        <v>0</v>
      </c>
      <c r="AF184" s="218">
        <f t="shared" si="171"/>
        <v>0</v>
      </c>
      <c r="AG184" s="218">
        <f t="shared" si="171"/>
        <v>0</v>
      </c>
      <c r="AH184" s="218">
        <f t="shared" si="171"/>
        <v>0.44720774952184733</v>
      </c>
      <c r="AI184" s="219">
        <f>SUM(V184:AC184)</f>
        <v>1452.0093859713875</v>
      </c>
      <c r="AJ184" s="133" t="str">
        <f t="shared" si="166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0.21342123781489872</v>
      </c>
      <c r="C185" s="125">
        <f t="shared" ref="C185:H185" si="172">IF($I184=0,"-",C184/$I184)</f>
        <v>3.1690153721648652E-3</v>
      </c>
      <c r="D185" s="125">
        <f t="shared" si="172"/>
        <v>0.601414612247401</v>
      </c>
      <c r="E185" s="125">
        <f t="shared" si="172"/>
        <v>0.1652358297878643</v>
      </c>
      <c r="F185" s="125">
        <f t="shared" si="172"/>
        <v>0</v>
      </c>
      <c r="G185" s="125">
        <f t="shared" si="172"/>
        <v>1.6759304777671173E-2</v>
      </c>
      <c r="H185" s="126">
        <f t="shared" si="172"/>
        <v>0</v>
      </c>
      <c r="I185" s="127">
        <f>SUM(B185:H185)</f>
        <v>1</v>
      </c>
      <c r="J185" s="133"/>
      <c r="K185" s="49" t="s">
        <v>108</v>
      </c>
      <c r="L185" s="102">
        <f t="shared" ref="L185:R185" si="173">IF($S184=0,"-",L184/$S184)</f>
        <v>0.21136393486577301</v>
      </c>
      <c r="M185" s="102">
        <f t="shared" si="173"/>
        <v>3.1384672189551368E-3</v>
      </c>
      <c r="N185" s="102">
        <f t="shared" si="173"/>
        <v>0.59561719457663964</v>
      </c>
      <c r="O185" s="102">
        <f t="shared" si="173"/>
        <v>0.16364301661048672</v>
      </c>
      <c r="P185" s="102">
        <f t="shared" si="173"/>
        <v>9.6396355404420268E-3</v>
      </c>
      <c r="Q185" s="102">
        <f t="shared" si="173"/>
        <v>1.6597751187703232E-2</v>
      </c>
      <c r="R185" s="103">
        <f t="shared" si="173"/>
        <v>0</v>
      </c>
      <c r="S185" s="104">
        <f>SUM(L185:R185)</f>
        <v>0.99999999999999978</v>
      </c>
      <c r="U185" s="77" t="s">
        <v>108</v>
      </c>
      <c r="V185" s="78">
        <f>+V184/$AI184</f>
        <v>0.21117710559016503</v>
      </c>
      <c r="W185" s="78">
        <f t="shared" ref="W185:AH185" si="174">+W184/$AI184</f>
        <v>8.0069689546297863E-5</v>
      </c>
      <c r="X185" s="78">
        <f t="shared" si="174"/>
        <v>1.6597751187703232E-2</v>
      </c>
      <c r="Y185" s="78">
        <f t="shared" si="174"/>
        <v>3.1384672189551373E-3</v>
      </c>
      <c r="Z185" s="78">
        <f t="shared" si="174"/>
        <v>0.59561719457663975</v>
      </c>
      <c r="AA185" s="78">
        <f t="shared" si="174"/>
        <v>0.16333502428354826</v>
      </c>
      <c r="AB185" s="78">
        <f t="shared" si="174"/>
        <v>9.6396355404420285E-3</v>
      </c>
      <c r="AC185" s="78">
        <f t="shared" si="174"/>
        <v>4.147519130002147E-4</v>
      </c>
      <c r="AD185" s="78">
        <f t="shared" si="174"/>
        <v>1.0675958606173049E-4</v>
      </c>
      <c r="AE185" s="78">
        <f t="shared" si="174"/>
        <v>0</v>
      </c>
      <c r="AF185" s="78">
        <f t="shared" si="174"/>
        <v>0</v>
      </c>
      <c r="AG185" s="78">
        <f t="shared" si="174"/>
        <v>0</v>
      </c>
      <c r="AH185" s="78">
        <f t="shared" si="174"/>
        <v>3.0799232693848425E-4</v>
      </c>
      <c r="AI185" s="79">
        <f>SUM(V185:AC185)</f>
        <v>1</v>
      </c>
      <c r="AJ185" s="26" t="str">
        <f t="shared" si="166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36.13685732910001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36.13685732910001</v>
      </c>
      <c r="J189" s="141"/>
      <c r="K189" s="195" t="s">
        <v>7</v>
      </c>
      <c r="L189" s="144">
        <v>36.13685732910001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36.13685732910001</v>
      </c>
      <c r="U189" s="198" t="s">
        <v>7</v>
      </c>
      <c r="V189" s="199">
        <v>36.13685732910001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36.13685732910001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137.06428663272527</v>
      </c>
      <c r="E190" s="152">
        <v>0</v>
      </c>
      <c r="F190" s="315"/>
      <c r="G190" s="152">
        <v>0</v>
      </c>
      <c r="H190" s="153">
        <v>0</v>
      </c>
      <c r="I190" s="154">
        <f t="shared" ref="I190:I209" si="175">SUM(B190:H190)</f>
        <v>137.06428663272527</v>
      </c>
      <c r="J190" s="141"/>
      <c r="K190" s="155" t="s">
        <v>8</v>
      </c>
      <c r="L190" s="156">
        <v>0</v>
      </c>
      <c r="M190" s="156">
        <v>0</v>
      </c>
      <c r="N190" s="156">
        <v>137.06428663272527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76">SUM(L190:R190)</f>
        <v>137.06428663272527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137.06428663272527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177">SUM(V190:AC190)</f>
        <v>137.06428663272527</v>
      </c>
      <c r="AJ190" s="133" t="str">
        <f t="shared" ref="AJ190:AJ211" si="17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10.020934470762425</v>
      </c>
      <c r="E191" s="148">
        <v>0</v>
      </c>
      <c r="F191" s="315"/>
      <c r="G191" s="148">
        <v>0</v>
      </c>
      <c r="H191" s="160">
        <v>0</v>
      </c>
      <c r="I191" s="146">
        <f t="shared" si="175"/>
        <v>10.020934470762425</v>
      </c>
      <c r="J191" s="141"/>
      <c r="K191" s="161" t="s">
        <v>9</v>
      </c>
      <c r="L191" s="148">
        <v>0</v>
      </c>
      <c r="M191" s="148">
        <v>0</v>
      </c>
      <c r="N191" s="148">
        <v>10.020934470762425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76"/>
        <v>10.020934470762425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10.020934470762425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177"/>
        <v>10.020934470762425</v>
      </c>
      <c r="AJ191" s="133" t="str">
        <f t="shared" si="17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270.06744351999998</v>
      </c>
      <c r="E192" s="152">
        <v>0</v>
      </c>
      <c r="F192" s="315"/>
      <c r="G192" s="152">
        <v>0</v>
      </c>
      <c r="H192" s="153">
        <v>0</v>
      </c>
      <c r="I192" s="154">
        <f t="shared" si="175"/>
        <v>270.06744351999998</v>
      </c>
      <c r="J192" s="141"/>
      <c r="K192" s="155" t="s">
        <v>52</v>
      </c>
      <c r="L192" s="156">
        <v>0</v>
      </c>
      <c r="M192" s="156">
        <v>0</v>
      </c>
      <c r="N192" s="156">
        <v>270.06744351999998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76"/>
        <v>270.06744351999998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270.06744351999998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177"/>
        <v>270.06744351999998</v>
      </c>
      <c r="AJ192" s="133" t="str">
        <f t="shared" si="178"/>
        <v/>
      </c>
      <c r="BA192" s="133"/>
      <c r="BR192" s="133"/>
      <c r="CG192" s="133"/>
    </row>
    <row r="193" spans="1:85" ht="15">
      <c r="A193" s="159" t="s">
        <v>13</v>
      </c>
      <c r="B193" s="148">
        <v>8.9968009579305797</v>
      </c>
      <c r="C193" s="148">
        <v>0</v>
      </c>
      <c r="D193" s="148">
        <v>407.80809841046204</v>
      </c>
      <c r="E193" s="148">
        <v>0</v>
      </c>
      <c r="F193" s="315"/>
      <c r="G193" s="148">
        <v>0</v>
      </c>
      <c r="H193" s="160">
        <v>0</v>
      </c>
      <c r="I193" s="146">
        <f t="shared" si="175"/>
        <v>416.80489936839263</v>
      </c>
      <c r="J193" s="141"/>
      <c r="K193" s="161" t="s">
        <v>13</v>
      </c>
      <c r="L193" s="148">
        <v>8.9968009579305797</v>
      </c>
      <c r="M193" s="148">
        <v>0</v>
      </c>
      <c r="N193" s="148">
        <v>407.80809841046204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76"/>
        <v>416.80489936839263</v>
      </c>
      <c r="U193" s="207" t="s">
        <v>13</v>
      </c>
      <c r="V193" s="199">
        <v>8.9968009579305797</v>
      </c>
      <c r="W193" s="199">
        <v>0</v>
      </c>
      <c r="X193" s="199">
        <v>0</v>
      </c>
      <c r="Y193" s="199">
        <v>0</v>
      </c>
      <c r="Z193" s="199">
        <v>407.80809841046204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177"/>
        <v>416.80489936839263</v>
      </c>
      <c r="AJ193" s="133" t="str">
        <f t="shared" si="178"/>
        <v/>
      </c>
      <c r="BA193" s="133"/>
      <c r="BR193" s="133"/>
      <c r="CG193" s="133"/>
    </row>
    <row r="194" spans="1:85" ht="15">
      <c r="A194" s="151" t="s">
        <v>12</v>
      </c>
      <c r="B194" s="152">
        <v>16.14069133477291</v>
      </c>
      <c r="C194" s="152">
        <v>0.9825190728059926</v>
      </c>
      <c r="D194" s="152">
        <v>16.205064049845195</v>
      </c>
      <c r="E194" s="152">
        <v>3.7846579848181214</v>
      </c>
      <c r="F194" s="315"/>
      <c r="G194" s="152">
        <v>0</v>
      </c>
      <c r="H194" s="153">
        <v>0</v>
      </c>
      <c r="I194" s="154">
        <f t="shared" si="175"/>
        <v>37.112932442242226</v>
      </c>
      <c r="J194" s="141"/>
      <c r="K194" s="155" t="s">
        <v>12</v>
      </c>
      <c r="L194" s="156">
        <v>16.14069133477291</v>
      </c>
      <c r="M194" s="156">
        <v>0.9825190728059926</v>
      </c>
      <c r="N194" s="156">
        <v>16.205064049845195</v>
      </c>
      <c r="O194" s="156">
        <v>3.7846579848181214</v>
      </c>
      <c r="P194" s="156">
        <v>0</v>
      </c>
      <c r="Q194" s="156">
        <v>0</v>
      </c>
      <c r="R194" s="157">
        <v>0</v>
      </c>
      <c r="S194" s="158">
        <f t="shared" si="176"/>
        <v>37.112932442242226</v>
      </c>
      <c r="U194" s="203" t="s">
        <v>53</v>
      </c>
      <c r="V194" s="204">
        <v>11.25245555469194</v>
      </c>
      <c r="W194" s="204">
        <v>0</v>
      </c>
      <c r="X194" s="204">
        <v>0</v>
      </c>
      <c r="Y194" s="204">
        <v>0.9825190728059926</v>
      </c>
      <c r="Z194" s="204">
        <v>15.634336947288064</v>
      </c>
      <c r="AA194" s="204">
        <v>2.5873665879349743</v>
      </c>
      <c r="AB194" s="204">
        <v>0</v>
      </c>
      <c r="AC194" s="205">
        <v>6.6562542795212503</v>
      </c>
      <c r="AD194" s="204">
        <v>4.8882357800809721</v>
      </c>
      <c r="AE194" s="204">
        <v>0</v>
      </c>
      <c r="AF194" s="204">
        <v>0</v>
      </c>
      <c r="AG194" s="204">
        <v>0.57072710255713066</v>
      </c>
      <c r="AH194" s="204">
        <v>1.1972913968831469</v>
      </c>
      <c r="AI194" s="206">
        <f t="shared" si="177"/>
        <v>37.112932442242219</v>
      </c>
      <c r="AJ194" s="133" t="str">
        <f t="shared" si="17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5.8714910258868676</v>
      </c>
      <c r="F195" s="315"/>
      <c r="G195" s="148">
        <v>0</v>
      </c>
      <c r="H195" s="160">
        <v>0</v>
      </c>
      <c r="I195" s="146">
        <f t="shared" si="175"/>
        <v>5.8714910258868676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5.8714910258868676</v>
      </c>
      <c r="P195" s="148">
        <v>895.29717598767036</v>
      </c>
      <c r="Q195" s="148">
        <v>0</v>
      </c>
      <c r="R195" s="149">
        <v>0</v>
      </c>
      <c r="S195" s="150">
        <f t="shared" si="176"/>
        <v>901.16866701355718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0.88072365388303009</v>
      </c>
      <c r="AB195" s="199">
        <v>895.29717598767036</v>
      </c>
      <c r="AC195" s="200">
        <v>4.9907673720038375</v>
      </c>
      <c r="AD195" s="199">
        <v>0</v>
      </c>
      <c r="AE195" s="199">
        <v>0</v>
      </c>
      <c r="AF195" s="199">
        <v>0</v>
      </c>
      <c r="AG195" s="199">
        <v>0</v>
      </c>
      <c r="AH195" s="199">
        <v>4.9907673720038375</v>
      </c>
      <c r="AI195" s="202">
        <f t="shared" si="177"/>
        <v>901.16866701355718</v>
      </c>
      <c r="AJ195" s="133" t="str">
        <f t="shared" si="17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17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2.0291095848120024</v>
      </c>
      <c r="Q196" s="156">
        <v>0</v>
      </c>
      <c r="R196" s="157">
        <v>0</v>
      </c>
      <c r="S196" s="158">
        <f t="shared" si="176"/>
        <v>2.0291095848120024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2.0291095848120024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177"/>
        <v>2.0291095848120024</v>
      </c>
      <c r="AJ196" s="133" t="str">
        <f t="shared" si="17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17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7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177"/>
        <v>0</v>
      </c>
      <c r="AJ197" s="133" t="str">
        <f t="shared" si="178"/>
        <v/>
      </c>
      <c r="BA197" s="133"/>
      <c r="BR197" s="133"/>
      <c r="CG197" s="133"/>
    </row>
    <row r="198" spans="1:85" ht="15">
      <c r="A198" s="151" t="s">
        <v>14</v>
      </c>
      <c r="B198" s="152">
        <v>87.229304121962087</v>
      </c>
      <c r="C198" s="152">
        <v>0</v>
      </c>
      <c r="D198" s="152">
        <v>16.173290003986686</v>
      </c>
      <c r="E198" s="152">
        <v>0.78701468457766144</v>
      </c>
      <c r="F198" s="315"/>
      <c r="G198" s="152">
        <v>0</v>
      </c>
      <c r="H198" s="153">
        <v>0</v>
      </c>
      <c r="I198" s="154">
        <f t="shared" si="175"/>
        <v>104.18960881052644</v>
      </c>
      <c r="J198" s="141"/>
      <c r="K198" s="155" t="s">
        <v>14</v>
      </c>
      <c r="L198" s="156">
        <v>87.229304121962087</v>
      </c>
      <c r="M198" s="156">
        <v>0</v>
      </c>
      <c r="N198" s="156">
        <v>16.173290003986686</v>
      </c>
      <c r="O198" s="156">
        <v>0.78701468457766144</v>
      </c>
      <c r="P198" s="156">
        <v>1.6067182809224336E-2</v>
      </c>
      <c r="Q198" s="156">
        <v>0</v>
      </c>
      <c r="R198" s="157">
        <v>0</v>
      </c>
      <c r="S198" s="158">
        <f t="shared" si="176"/>
        <v>104.20567599333566</v>
      </c>
      <c r="U198" s="203" t="s">
        <v>14</v>
      </c>
      <c r="V198" s="204">
        <v>87.229304121962087</v>
      </c>
      <c r="W198" s="204">
        <v>0</v>
      </c>
      <c r="X198" s="204">
        <v>0</v>
      </c>
      <c r="Y198" s="204">
        <v>0</v>
      </c>
      <c r="Z198" s="204">
        <v>16.173290003986686</v>
      </c>
      <c r="AA198" s="204">
        <v>0.13540738237144936</v>
      </c>
      <c r="AB198" s="204">
        <v>1.6067182809224336E-2</v>
      </c>
      <c r="AC198" s="205">
        <v>0.6516073022062121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0.6516073022062121</v>
      </c>
      <c r="AI198" s="206">
        <f t="shared" si="177"/>
        <v>104.20567599333567</v>
      </c>
      <c r="AJ198" s="133" t="str">
        <f t="shared" si="178"/>
        <v/>
      </c>
      <c r="BA198" s="133"/>
      <c r="BR198" s="133"/>
      <c r="CG198" s="133"/>
    </row>
    <row r="199" spans="1:85" ht="15">
      <c r="A199" s="159" t="s">
        <v>136</v>
      </c>
      <c r="B199" s="148">
        <v>184.25707418932441</v>
      </c>
      <c r="C199" s="148">
        <v>141.04979682442746</v>
      </c>
      <c r="D199" s="148">
        <v>3758.3988808644681</v>
      </c>
      <c r="E199" s="148">
        <v>0</v>
      </c>
      <c r="F199" s="315"/>
      <c r="G199" s="148">
        <v>0</v>
      </c>
      <c r="H199" s="160">
        <v>0</v>
      </c>
      <c r="I199" s="146">
        <f t="shared" si="175"/>
        <v>4083.7057518782199</v>
      </c>
      <c r="J199" s="141"/>
      <c r="K199" s="161" t="s">
        <v>136</v>
      </c>
      <c r="L199" s="148">
        <v>184.25707418932441</v>
      </c>
      <c r="M199" s="148">
        <v>141.04979682442746</v>
      </c>
      <c r="N199" s="148">
        <v>3758.3988808644681</v>
      </c>
      <c r="O199" s="148">
        <v>0</v>
      </c>
      <c r="P199" s="148">
        <v>13.335445489572983</v>
      </c>
      <c r="Q199" s="148">
        <v>0</v>
      </c>
      <c r="R199" s="149">
        <v>0</v>
      </c>
      <c r="S199" s="150">
        <f t="shared" si="176"/>
        <v>4097.0411973677928</v>
      </c>
      <c r="U199" s="207" t="s">
        <v>136</v>
      </c>
      <c r="V199" s="199">
        <v>182.03279109402703</v>
      </c>
      <c r="W199" s="199">
        <v>0</v>
      </c>
      <c r="X199" s="199">
        <v>0</v>
      </c>
      <c r="Y199" s="199">
        <v>141.04979682442746</v>
      </c>
      <c r="Z199" s="199">
        <v>3030.0258393100644</v>
      </c>
      <c r="AA199" s="199">
        <v>0</v>
      </c>
      <c r="AB199" s="199">
        <v>13.335445489572983</v>
      </c>
      <c r="AC199" s="200">
        <v>730.59732464970102</v>
      </c>
      <c r="AD199" s="199">
        <v>2.2242830952973822</v>
      </c>
      <c r="AE199" s="199">
        <v>0</v>
      </c>
      <c r="AF199" s="199">
        <v>0</v>
      </c>
      <c r="AG199" s="199">
        <v>728.3730415544037</v>
      </c>
      <c r="AH199" s="199">
        <v>0</v>
      </c>
      <c r="AI199" s="202">
        <f t="shared" si="177"/>
        <v>4097.0411973677928</v>
      </c>
      <c r="AJ199" s="133" t="str">
        <f t="shared" si="178"/>
        <v/>
      </c>
      <c r="BA199" s="133"/>
      <c r="BR199" s="133"/>
      <c r="CG199" s="133"/>
    </row>
    <row r="200" spans="1:85" ht="15">
      <c r="A200" s="151" t="s">
        <v>21</v>
      </c>
      <c r="B200" s="152">
        <v>25.977653302108706</v>
      </c>
      <c r="C200" s="152">
        <v>14.169629073877479</v>
      </c>
      <c r="D200" s="152">
        <v>387.30319468598441</v>
      </c>
      <c r="E200" s="152">
        <v>745.08632880139066</v>
      </c>
      <c r="F200" s="315"/>
      <c r="G200" s="152">
        <v>8.2656169597618625</v>
      </c>
      <c r="H200" s="153">
        <v>0</v>
      </c>
      <c r="I200" s="154">
        <f t="shared" si="175"/>
        <v>1180.8024228231232</v>
      </c>
      <c r="J200" s="141"/>
      <c r="K200" s="155" t="s">
        <v>21</v>
      </c>
      <c r="L200" s="156">
        <v>25.977653302108706</v>
      </c>
      <c r="M200" s="156">
        <v>14.169629073877479</v>
      </c>
      <c r="N200" s="156">
        <v>387.30319468598441</v>
      </c>
      <c r="O200" s="156">
        <v>745.08632880139066</v>
      </c>
      <c r="P200" s="156">
        <v>0</v>
      </c>
      <c r="Q200" s="156">
        <v>8.2656169597618625</v>
      </c>
      <c r="R200" s="157">
        <v>0</v>
      </c>
      <c r="S200" s="158">
        <f t="shared" si="176"/>
        <v>1180.8024228231232</v>
      </c>
      <c r="U200" s="203" t="s">
        <v>21</v>
      </c>
      <c r="V200" s="204">
        <v>2.3616048456462462</v>
      </c>
      <c r="W200" s="204">
        <v>23.616048456462462</v>
      </c>
      <c r="X200" s="204">
        <v>8.2656169597618625</v>
      </c>
      <c r="Y200" s="204">
        <v>14.169629073877479</v>
      </c>
      <c r="Z200" s="204">
        <v>387.30319468598441</v>
      </c>
      <c r="AA200" s="204">
        <v>740.36311911009818</v>
      </c>
      <c r="AB200" s="204">
        <v>0</v>
      </c>
      <c r="AC200" s="205">
        <v>4.7232096912924924</v>
      </c>
      <c r="AD200" s="204">
        <v>0</v>
      </c>
      <c r="AE200" s="204">
        <v>3.5424072684693697</v>
      </c>
      <c r="AF200" s="204">
        <v>0</v>
      </c>
      <c r="AG200" s="204">
        <v>0</v>
      </c>
      <c r="AH200" s="204">
        <v>1.1808024228231231</v>
      </c>
      <c r="AI200" s="206">
        <f t="shared" si="177"/>
        <v>1180.8024228231234</v>
      </c>
      <c r="AJ200" s="133" t="str">
        <f t="shared" si="178"/>
        <v/>
      </c>
      <c r="BA200" s="133"/>
      <c r="BR200" s="133"/>
      <c r="CG200" s="133"/>
    </row>
    <row r="201" spans="1:85" ht="15">
      <c r="A201" s="159" t="s">
        <v>20</v>
      </c>
      <c r="B201" s="148">
        <v>2.809371666479497</v>
      </c>
      <c r="C201" s="148">
        <v>0</v>
      </c>
      <c r="D201" s="148">
        <v>0.30611585984350803</v>
      </c>
      <c r="E201" s="148">
        <v>0</v>
      </c>
      <c r="F201" s="315"/>
      <c r="G201" s="148">
        <v>0</v>
      </c>
      <c r="H201" s="160">
        <v>0</v>
      </c>
      <c r="I201" s="146">
        <f t="shared" si="175"/>
        <v>3.1154875263230051</v>
      </c>
      <c r="J201" s="141"/>
      <c r="K201" s="161" t="s">
        <v>20</v>
      </c>
      <c r="L201" s="148">
        <v>2.809371666479497</v>
      </c>
      <c r="M201" s="148">
        <v>0</v>
      </c>
      <c r="N201" s="148">
        <v>0.30611585984350803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76"/>
        <v>3.1154875263230051</v>
      </c>
      <c r="U201" s="207" t="s">
        <v>20</v>
      </c>
      <c r="V201" s="199">
        <v>2.809371666479497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0.30611585984350803</v>
      </c>
      <c r="AD201" s="199">
        <v>0</v>
      </c>
      <c r="AE201" s="199">
        <v>0</v>
      </c>
      <c r="AF201" s="199">
        <v>0</v>
      </c>
      <c r="AG201" s="199">
        <v>0.30611585984350803</v>
      </c>
      <c r="AH201" s="199">
        <v>0</v>
      </c>
      <c r="AI201" s="202">
        <f t="shared" si="177"/>
        <v>3.1154875263230051</v>
      </c>
      <c r="AJ201" s="133" t="str">
        <f t="shared" si="178"/>
        <v/>
      </c>
      <c r="BA201" s="133"/>
      <c r="BR201" s="133"/>
      <c r="CG201" s="133"/>
    </row>
    <row r="202" spans="1:85" ht="15">
      <c r="A202" s="151" t="s">
        <v>56</v>
      </c>
      <c r="B202" s="152">
        <v>1.9552485808913309E-2</v>
      </c>
      <c r="C202" s="152">
        <v>3.3158597067693196E-2</v>
      </c>
      <c r="D202" s="152">
        <v>6.0471605594577246E-2</v>
      </c>
      <c r="E202" s="152">
        <v>0</v>
      </c>
      <c r="F202" s="315"/>
      <c r="G202" s="152">
        <v>0</v>
      </c>
      <c r="H202" s="153">
        <v>0</v>
      </c>
      <c r="I202" s="154">
        <f t="shared" si="175"/>
        <v>0.11318268847118375</v>
      </c>
      <c r="J202" s="141"/>
      <c r="K202" s="155" t="s">
        <v>56</v>
      </c>
      <c r="L202" s="156">
        <v>1.9552485808913309E-2</v>
      </c>
      <c r="M202" s="156">
        <v>3.3158597067693196E-2</v>
      </c>
      <c r="N202" s="156">
        <v>6.0471605594577246E-2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76"/>
        <v>0.11318268847118375</v>
      </c>
      <c r="U202" s="203" t="s">
        <v>56</v>
      </c>
      <c r="V202" s="204">
        <v>1.9552485808913309E-2</v>
      </c>
      <c r="W202" s="204">
        <v>0</v>
      </c>
      <c r="X202" s="204">
        <v>0</v>
      </c>
      <c r="Y202" s="204">
        <v>3.3158597067693196E-2</v>
      </c>
      <c r="Z202" s="204">
        <v>6.0471605594577246E-2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177"/>
        <v>0.11318268847118375</v>
      </c>
      <c r="AJ202" s="133" t="str">
        <f t="shared" si="178"/>
        <v/>
      </c>
      <c r="BA202" s="133"/>
      <c r="BR202" s="133"/>
      <c r="CG202" s="133"/>
    </row>
    <row r="203" spans="1:85" ht="15">
      <c r="A203" s="159" t="s">
        <v>18</v>
      </c>
      <c r="B203" s="148">
        <v>39.741463991596916</v>
      </c>
      <c r="C203" s="148">
        <v>0</v>
      </c>
      <c r="D203" s="148">
        <v>528.5642239830695</v>
      </c>
      <c r="E203" s="148">
        <v>0</v>
      </c>
      <c r="F203" s="315"/>
      <c r="G203" s="148">
        <v>0</v>
      </c>
      <c r="H203" s="160">
        <v>0</v>
      </c>
      <c r="I203" s="146">
        <f t="shared" si="175"/>
        <v>568.3056879746664</v>
      </c>
      <c r="J203" s="141"/>
      <c r="K203" s="161" t="s">
        <v>18</v>
      </c>
      <c r="L203" s="148">
        <v>39.741463991596916</v>
      </c>
      <c r="M203" s="148">
        <v>0</v>
      </c>
      <c r="N203" s="148">
        <v>528.5642239830695</v>
      </c>
      <c r="O203" s="148">
        <v>0</v>
      </c>
      <c r="P203" s="148">
        <v>53.158412178888611</v>
      </c>
      <c r="Q203" s="148">
        <v>0</v>
      </c>
      <c r="R203" s="149">
        <v>0</v>
      </c>
      <c r="S203" s="150">
        <f t="shared" si="176"/>
        <v>621.46410015355502</v>
      </c>
      <c r="U203" s="207" t="s">
        <v>18</v>
      </c>
      <c r="V203" s="199">
        <v>39.741463991596916</v>
      </c>
      <c r="W203" s="199">
        <v>0</v>
      </c>
      <c r="X203" s="199">
        <v>0</v>
      </c>
      <c r="Y203" s="199">
        <v>0</v>
      </c>
      <c r="Z203" s="199">
        <v>528.5642239830695</v>
      </c>
      <c r="AA203" s="199">
        <v>0</v>
      </c>
      <c r="AB203" s="199">
        <v>53.158412178888611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177"/>
        <v>621.46410015355502</v>
      </c>
      <c r="AJ203" s="133" t="str">
        <f t="shared" si="17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793.49729575139293</v>
      </c>
      <c r="E204" s="152">
        <v>0</v>
      </c>
      <c r="F204" s="315"/>
      <c r="G204" s="152">
        <v>0</v>
      </c>
      <c r="H204" s="153">
        <v>0</v>
      </c>
      <c r="I204" s="154">
        <f t="shared" si="175"/>
        <v>793.49729575139293</v>
      </c>
      <c r="J204" s="141"/>
      <c r="K204" s="155" t="s">
        <v>17</v>
      </c>
      <c r="L204" s="156">
        <v>0</v>
      </c>
      <c r="M204" s="156">
        <v>0</v>
      </c>
      <c r="N204" s="156">
        <v>793.49729575139293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76"/>
        <v>793.49729575139293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793.49729575139293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177"/>
        <v>793.49729575139293</v>
      </c>
      <c r="AJ204" s="133" t="str">
        <f t="shared" si="17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17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7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177"/>
        <v>0</v>
      </c>
      <c r="AJ205" s="133" t="str">
        <f t="shared" si="17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17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7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177"/>
        <v>0</v>
      </c>
      <c r="AJ206" s="133" t="str">
        <f t="shared" si="17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17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7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177"/>
        <v>0</v>
      </c>
      <c r="AJ207" s="133" t="str">
        <f t="shared" si="17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17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7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177"/>
        <v>0</v>
      </c>
      <c r="AJ208" s="133" t="str">
        <f t="shared" si="17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17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7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177"/>
        <v>0</v>
      </c>
      <c r="AJ209" s="133" t="str">
        <f t="shared" si="17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401.30876937908403</v>
      </c>
      <c r="C210" s="187">
        <f t="shared" ref="C210:H210" si="179">SUM(C189:C205)</f>
        <v>156.2351035681786</v>
      </c>
      <c r="D210" s="187">
        <f t="shared" si="179"/>
        <v>6325.4692998381352</v>
      </c>
      <c r="E210" s="187">
        <f t="shared" si="179"/>
        <v>755.52949249667336</v>
      </c>
      <c r="F210" s="187">
        <f t="shared" si="179"/>
        <v>0</v>
      </c>
      <c r="G210" s="187">
        <f t="shared" si="179"/>
        <v>8.2656169597618625</v>
      </c>
      <c r="H210" s="189">
        <f t="shared" si="179"/>
        <v>0</v>
      </c>
      <c r="I210" s="146">
        <f t="shared" ref="I210" si="180">SUM(I189:I205)</f>
        <v>7646.8082822418319</v>
      </c>
      <c r="J210" s="141"/>
      <c r="K210" s="188" t="s">
        <v>22</v>
      </c>
      <c r="L210" s="187">
        <f>SUM(L189:L205)</f>
        <v>401.30876937908403</v>
      </c>
      <c r="M210" s="187">
        <f t="shared" ref="M210:R210" si="181">SUM(M189:M205)</f>
        <v>156.2351035681786</v>
      </c>
      <c r="N210" s="187">
        <f t="shared" si="181"/>
        <v>6325.4692998381352</v>
      </c>
      <c r="O210" s="187">
        <f t="shared" si="181"/>
        <v>755.52949249667336</v>
      </c>
      <c r="P210" s="187">
        <f t="shared" si="181"/>
        <v>963.83621042375319</v>
      </c>
      <c r="Q210" s="187">
        <f t="shared" si="181"/>
        <v>8.2656169597618625</v>
      </c>
      <c r="R210" s="189">
        <f t="shared" si="181"/>
        <v>0</v>
      </c>
      <c r="S210" s="190">
        <f t="shared" ref="S210" si="182">SUM(S189:S205)</f>
        <v>8610.6444926655859</v>
      </c>
      <c r="T210" s="133" t="str">
        <f>IF(ABS(S210-AI210)&gt;0.01,S210-AI210,"")</f>
        <v/>
      </c>
      <c r="U210" s="216" t="s">
        <v>59</v>
      </c>
      <c r="V210" s="217">
        <f>SUM(V189:V205)</f>
        <v>370.58020204724318</v>
      </c>
      <c r="W210" s="217">
        <f t="shared" ref="W210:AH210" si="183">SUM(W189:W205)</f>
        <v>23.616048456462462</v>
      </c>
      <c r="X210" s="217">
        <f t="shared" si="183"/>
        <v>8.2656169597618625</v>
      </c>
      <c r="Y210" s="217">
        <f t="shared" si="183"/>
        <v>156.2351035681786</v>
      </c>
      <c r="Z210" s="217">
        <f t="shared" si="183"/>
        <v>5596.2194153213304</v>
      </c>
      <c r="AA210" s="217">
        <f t="shared" si="183"/>
        <v>743.96661673428764</v>
      </c>
      <c r="AB210" s="217">
        <f t="shared" si="183"/>
        <v>963.83621042375319</v>
      </c>
      <c r="AC210" s="217">
        <f t="shared" si="183"/>
        <v>747.92527915456833</v>
      </c>
      <c r="AD210" s="218">
        <f t="shared" si="183"/>
        <v>7.1125188753783544</v>
      </c>
      <c r="AE210" s="218">
        <f t="shared" si="183"/>
        <v>3.5424072684693697</v>
      </c>
      <c r="AF210" s="218">
        <f t="shared" si="183"/>
        <v>0</v>
      </c>
      <c r="AG210" s="218">
        <f t="shared" si="183"/>
        <v>729.2498845168044</v>
      </c>
      <c r="AH210" s="218">
        <f t="shared" si="183"/>
        <v>8.0204684939163187</v>
      </c>
      <c r="AI210" s="219">
        <f>SUM(V210:AC210)</f>
        <v>8610.6444926655859</v>
      </c>
      <c r="AJ210" s="133" t="str">
        <f t="shared" si="17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5.2480558497987009E-2</v>
      </c>
      <c r="C211" s="125">
        <f t="shared" ref="C211:H211" si="184">IF($I210=0,"-",C210/$I210)</f>
        <v>2.0431413709037675E-2</v>
      </c>
      <c r="D211" s="125">
        <f t="shared" si="184"/>
        <v>0.8272038563498133</v>
      </c>
      <c r="E211" s="125">
        <f t="shared" si="184"/>
        <v>9.880324765709611E-2</v>
      </c>
      <c r="F211" s="125">
        <f t="shared" si="184"/>
        <v>0</v>
      </c>
      <c r="G211" s="125">
        <f t="shared" si="184"/>
        <v>1.0809237860660229E-3</v>
      </c>
      <c r="H211" s="126">
        <f t="shared" si="184"/>
        <v>0</v>
      </c>
      <c r="I211" s="127">
        <f>SUM(B211:H211)</f>
        <v>1.0000000000000002</v>
      </c>
      <c r="J211" s="133"/>
      <c r="K211" s="49" t="s">
        <v>108</v>
      </c>
      <c r="L211" s="102">
        <f t="shared" ref="L211:R211" si="185">IF($S210=0,"-",L210/$S210)</f>
        <v>4.6606124514943413E-2</v>
      </c>
      <c r="M211" s="102">
        <f t="shared" si="185"/>
        <v>1.8144414590714697E-2</v>
      </c>
      <c r="N211" s="102">
        <f t="shared" si="185"/>
        <v>0.73461043540074988</v>
      </c>
      <c r="O211" s="102">
        <f t="shared" si="185"/>
        <v>8.7743663455182905E-2</v>
      </c>
      <c r="P211" s="102">
        <f t="shared" si="185"/>
        <v>0.11193543192321248</v>
      </c>
      <c r="Q211" s="102">
        <f t="shared" si="185"/>
        <v>9.5993011519664845E-4</v>
      </c>
      <c r="R211" s="103">
        <f t="shared" si="185"/>
        <v>0</v>
      </c>
      <c r="S211" s="104">
        <f>SUM(L211:R211)</f>
        <v>1</v>
      </c>
      <c r="U211" s="77" t="s">
        <v>108</v>
      </c>
      <c r="V211" s="78">
        <f>+V210/$AI210</f>
        <v>4.303745234899637E-2</v>
      </c>
      <c r="W211" s="78">
        <f t="shared" ref="W211:AH211" si="186">+W210/$AI210</f>
        <v>2.7426574719904241E-3</v>
      </c>
      <c r="X211" s="78">
        <f t="shared" si="186"/>
        <v>9.5993011519664845E-4</v>
      </c>
      <c r="Y211" s="78">
        <f t="shared" si="186"/>
        <v>1.8144414590714697E-2</v>
      </c>
      <c r="Z211" s="78">
        <f t="shared" si="186"/>
        <v>0.6499187627695121</v>
      </c>
      <c r="AA211" s="78">
        <f t="shared" si="186"/>
        <v>8.6400805116038287E-2</v>
      </c>
      <c r="AB211" s="78">
        <f t="shared" si="186"/>
        <v>0.11193543192321248</v>
      </c>
      <c r="AC211" s="78">
        <f t="shared" si="186"/>
        <v>8.6860545664339012E-2</v>
      </c>
      <c r="AD211" s="78">
        <f t="shared" si="186"/>
        <v>8.2601469395661247E-4</v>
      </c>
      <c r="AE211" s="78">
        <f t="shared" si="186"/>
        <v>4.1139862079856364E-4</v>
      </c>
      <c r="AF211" s="78">
        <f t="shared" si="186"/>
        <v>0</v>
      </c>
      <c r="AG211" s="78">
        <f t="shared" si="186"/>
        <v>8.4691672631237794E-2</v>
      </c>
      <c r="AH211" s="78">
        <f t="shared" si="186"/>
        <v>9.3145971834605759E-4</v>
      </c>
      <c r="AI211" s="79">
        <f>SUM(V211:AC211)</f>
        <v>1</v>
      </c>
      <c r="AJ211" s="26" t="str">
        <f t="shared" si="17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187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188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189">SUM(V216:AC216)</f>
        <v>0</v>
      </c>
      <c r="AJ216" s="133" t="str">
        <f t="shared" ref="AJ216:AJ237" si="190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187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188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189"/>
        <v>0</v>
      </c>
      <c r="AJ217" s="133" t="str">
        <f t="shared" si="190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187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188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189"/>
        <v>0</v>
      </c>
      <c r="AJ218" s="133" t="str">
        <f t="shared" si="190"/>
        <v/>
      </c>
      <c r="BA218" s="133"/>
      <c r="BR218" s="133"/>
      <c r="CG218" s="133"/>
    </row>
    <row r="219" spans="1:85" ht="15">
      <c r="A219" s="159" t="s">
        <v>13</v>
      </c>
      <c r="B219" s="148">
        <v>5.397897038803511</v>
      </c>
      <c r="C219" s="148">
        <v>0</v>
      </c>
      <c r="D219" s="148">
        <v>0</v>
      </c>
      <c r="E219" s="148">
        <v>0</v>
      </c>
      <c r="F219" s="315"/>
      <c r="G219" s="148">
        <v>0</v>
      </c>
      <c r="H219" s="160">
        <v>0</v>
      </c>
      <c r="I219" s="146">
        <f t="shared" si="187"/>
        <v>5.397897038803511</v>
      </c>
      <c r="J219" s="141"/>
      <c r="K219" s="161" t="s">
        <v>13</v>
      </c>
      <c r="L219" s="148">
        <v>5.397897038803511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188"/>
        <v>5.397897038803511</v>
      </c>
      <c r="U219" s="207" t="s">
        <v>13</v>
      </c>
      <c r="V219" s="199">
        <v>5.397897038803511</v>
      </c>
      <c r="W219" s="199">
        <v>0</v>
      </c>
      <c r="X219" s="199">
        <v>0</v>
      </c>
      <c r="Y219" s="199">
        <v>0</v>
      </c>
      <c r="Z219" s="199">
        <v>0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189"/>
        <v>5.397897038803511</v>
      </c>
      <c r="AJ219" s="133" t="str">
        <f t="shared" si="190"/>
        <v/>
      </c>
      <c r="BA219" s="133"/>
      <c r="BR219" s="133"/>
      <c r="CG219" s="133"/>
    </row>
    <row r="220" spans="1:85" ht="15">
      <c r="A220" s="151" t="s">
        <v>12</v>
      </c>
      <c r="B220" s="152">
        <v>6.5476303473649784</v>
      </c>
      <c r="C220" s="152">
        <v>0</v>
      </c>
      <c r="D220" s="152">
        <v>0</v>
      </c>
      <c r="E220" s="152">
        <v>0</v>
      </c>
      <c r="F220" s="315"/>
      <c r="G220" s="152">
        <v>0</v>
      </c>
      <c r="H220" s="153">
        <v>0</v>
      </c>
      <c r="I220" s="154">
        <f t="shared" si="187"/>
        <v>6.5476303473649784</v>
      </c>
      <c r="J220" s="141"/>
      <c r="K220" s="155" t="s">
        <v>12</v>
      </c>
      <c r="L220" s="156">
        <v>6.5476303473649784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188"/>
        <v>6.5476303473649784</v>
      </c>
      <c r="U220" s="203" t="s">
        <v>53</v>
      </c>
      <c r="V220" s="204">
        <v>6.5476303473649784</v>
      </c>
      <c r="W220" s="204">
        <v>0</v>
      </c>
      <c r="X220" s="204">
        <v>0</v>
      </c>
      <c r="Y220" s="204">
        <v>0</v>
      </c>
      <c r="Z220" s="204">
        <v>0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189"/>
        <v>6.5476303473649784</v>
      </c>
      <c r="AJ220" s="133" t="str">
        <f t="shared" si="190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3.3405715420620222E-2</v>
      </c>
      <c r="F221" s="315"/>
      <c r="G221" s="148">
        <v>0</v>
      </c>
      <c r="H221" s="160">
        <v>0</v>
      </c>
      <c r="I221" s="146">
        <f t="shared" si="187"/>
        <v>3.3405715420620222E-2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3.3405715420620222E-2</v>
      </c>
      <c r="P221" s="148">
        <v>49.997237997026225</v>
      </c>
      <c r="Q221" s="148">
        <v>0</v>
      </c>
      <c r="R221" s="149">
        <v>0</v>
      </c>
      <c r="S221" s="150">
        <f t="shared" si="188"/>
        <v>50.030643712446846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</v>
      </c>
      <c r="AB221" s="199">
        <v>49.997237997026225</v>
      </c>
      <c r="AC221" s="200">
        <v>3.3405715420620222E-2</v>
      </c>
      <c r="AD221" s="199">
        <v>0</v>
      </c>
      <c r="AE221" s="199">
        <v>0</v>
      </c>
      <c r="AF221" s="199">
        <v>0</v>
      </c>
      <c r="AG221" s="199">
        <v>0</v>
      </c>
      <c r="AH221" s="199">
        <v>3.3405715420620222E-2</v>
      </c>
      <c r="AI221" s="202">
        <f t="shared" si="189"/>
        <v>50.030643712446846</v>
      </c>
      <c r="AJ221" s="133" t="str">
        <f t="shared" si="190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3.0072034274106507E-17</v>
      </c>
      <c r="F222" s="315"/>
      <c r="G222" s="152">
        <v>0</v>
      </c>
      <c r="H222" s="153">
        <v>0</v>
      </c>
      <c r="I222" s="154">
        <f t="shared" si="187"/>
        <v>3.0072034274106507E-17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3.0072034274106507E-17</v>
      </c>
      <c r="P222" s="156">
        <v>6.8153482471342892</v>
      </c>
      <c r="Q222" s="156">
        <v>0</v>
      </c>
      <c r="R222" s="157">
        <v>0</v>
      </c>
      <c r="S222" s="158">
        <f t="shared" si="188"/>
        <v>6.8153482471342892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0</v>
      </c>
      <c r="AB222" s="204">
        <v>6.8153482471342892</v>
      </c>
      <c r="AC222" s="205">
        <v>3.0072034274106507E-17</v>
      </c>
      <c r="AD222" s="204">
        <v>0</v>
      </c>
      <c r="AE222" s="204">
        <v>0</v>
      </c>
      <c r="AF222" s="204">
        <v>0</v>
      </c>
      <c r="AG222" s="204">
        <v>0</v>
      </c>
      <c r="AH222" s="204">
        <v>3.0072034274106507E-17</v>
      </c>
      <c r="AI222" s="206">
        <f t="shared" si="189"/>
        <v>6.8153482471342892</v>
      </c>
      <c r="AJ222" s="133" t="str">
        <f t="shared" si="190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187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188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189"/>
        <v>0</v>
      </c>
      <c r="AJ223" s="133" t="str">
        <f t="shared" si="190"/>
        <v/>
      </c>
      <c r="BA223" s="133"/>
      <c r="BR223" s="133"/>
      <c r="CG223" s="133"/>
    </row>
    <row r="224" spans="1:85" ht="15">
      <c r="A224" s="151" t="s">
        <v>14</v>
      </c>
      <c r="B224" s="152">
        <v>0</v>
      </c>
      <c r="C224" s="152">
        <v>0</v>
      </c>
      <c r="D224" s="152">
        <v>0</v>
      </c>
      <c r="E224" s="152">
        <v>2.0443077056646541</v>
      </c>
      <c r="F224" s="315"/>
      <c r="G224" s="152">
        <v>0</v>
      </c>
      <c r="H224" s="153">
        <v>0</v>
      </c>
      <c r="I224" s="154">
        <f t="shared" si="187"/>
        <v>2.0443077056646541</v>
      </c>
      <c r="J224" s="141"/>
      <c r="K224" s="155" t="s">
        <v>14</v>
      </c>
      <c r="L224" s="156">
        <v>0</v>
      </c>
      <c r="M224" s="156">
        <v>0</v>
      </c>
      <c r="N224" s="156">
        <v>0</v>
      </c>
      <c r="O224" s="156">
        <v>2.0443077056646541</v>
      </c>
      <c r="P224" s="156">
        <v>0</v>
      </c>
      <c r="Q224" s="156">
        <v>0</v>
      </c>
      <c r="R224" s="157">
        <v>0</v>
      </c>
      <c r="S224" s="158">
        <f t="shared" si="188"/>
        <v>2.0443077056646541</v>
      </c>
      <c r="U224" s="203" t="s">
        <v>14</v>
      </c>
      <c r="V224" s="204">
        <v>0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2.0443077056646541</v>
      </c>
      <c r="AD224" s="204">
        <v>0</v>
      </c>
      <c r="AE224" s="204">
        <v>0</v>
      </c>
      <c r="AF224" s="204">
        <v>0</v>
      </c>
      <c r="AG224" s="204">
        <v>0</v>
      </c>
      <c r="AH224" s="204">
        <v>2.0443077056646541</v>
      </c>
      <c r="AI224" s="206">
        <f t="shared" si="189"/>
        <v>2.0443077056646541</v>
      </c>
      <c r="AJ224" s="133" t="str">
        <f t="shared" si="190"/>
        <v/>
      </c>
      <c r="BA224" s="133"/>
      <c r="BR224" s="133"/>
      <c r="CG224" s="133"/>
    </row>
    <row r="225" spans="1:85" ht="15">
      <c r="A225" s="159" t="s">
        <v>136</v>
      </c>
      <c r="B225" s="148">
        <v>490.12912843287103</v>
      </c>
      <c r="C225" s="148">
        <v>0</v>
      </c>
      <c r="D225" s="148">
        <v>6.9293831636217629</v>
      </c>
      <c r="E225" s="148">
        <v>16.148205869198293</v>
      </c>
      <c r="F225" s="315"/>
      <c r="G225" s="148">
        <v>0</v>
      </c>
      <c r="H225" s="160">
        <v>0</v>
      </c>
      <c r="I225" s="146">
        <f t="shared" si="187"/>
        <v>513.2067174656911</v>
      </c>
      <c r="J225" s="141"/>
      <c r="K225" s="161" t="s">
        <v>136</v>
      </c>
      <c r="L225" s="148">
        <v>490.12912843287103</v>
      </c>
      <c r="M225" s="148">
        <v>0</v>
      </c>
      <c r="N225" s="148">
        <v>6.9293831636217629</v>
      </c>
      <c r="O225" s="148">
        <v>16.148205869198293</v>
      </c>
      <c r="P225" s="148">
        <v>0</v>
      </c>
      <c r="Q225" s="148">
        <v>0</v>
      </c>
      <c r="R225" s="149">
        <v>0</v>
      </c>
      <c r="S225" s="150">
        <f t="shared" si="188"/>
        <v>513.2067174656911</v>
      </c>
      <c r="U225" s="207" t="s">
        <v>136</v>
      </c>
      <c r="V225" s="199">
        <v>486.93301822317676</v>
      </c>
      <c r="W225" s="199">
        <v>0</v>
      </c>
      <c r="X225" s="199">
        <v>0</v>
      </c>
      <c r="Y225" s="199">
        <v>0</v>
      </c>
      <c r="Z225" s="199">
        <v>6.9293831636217629</v>
      </c>
      <c r="AA225" s="199">
        <v>0</v>
      </c>
      <c r="AB225" s="199">
        <v>0</v>
      </c>
      <c r="AC225" s="200">
        <v>19.344316078892536</v>
      </c>
      <c r="AD225" s="199">
        <v>3.1961102096942451</v>
      </c>
      <c r="AE225" s="199">
        <v>0</v>
      </c>
      <c r="AF225" s="199">
        <v>0</v>
      </c>
      <c r="AG225" s="199">
        <v>0</v>
      </c>
      <c r="AH225" s="199">
        <v>16.148205869198293</v>
      </c>
      <c r="AI225" s="202">
        <f t="shared" si="189"/>
        <v>513.2067174656911</v>
      </c>
      <c r="AJ225" s="133" t="str">
        <f t="shared" si="190"/>
        <v/>
      </c>
      <c r="BA225" s="133"/>
      <c r="BR225" s="133"/>
      <c r="CG225" s="133"/>
    </row>
    <row r="226" spans="1:85" ht="15">
      <c r="A226" s="151" t="s">
        <v>21</v>
      </c>
      <c r="B226" s="152">
        <v>39.307005783947297</v>
      </c>
      <c r="C226" s="152">
        <v>0</v>
      </c>
      <c r="D226" s="152">
        <v>122.26588358985086</v>
      </c>
      <c r="E226" s="152">
        <v>478.10407769129506</v>
      </c>
      <c r="F226" s="315"/>
      <c r="G226" s="152">
        <v>93.873604262025509</v>
      </c>
      <c r="H226" s="153">
        <v>0</v>
      </c>
      <c r="I226" s="154">
        <f t="shared" si="187"/>
        <v>733.55057132711875</v>
      </c>
      <c r="J226" s="141"/>
      <c r="K226" s="155" t="s">
        <v>21</v>
      </c>
      <c r="L226" s="156">
        <v>39.307005783947297</v>
      </c>
      <c r="M226" s="156">
        <v>0</v>
      </c>
      <c r="N226" s="156">
        <v>122.26588358985086</v>
      </c>
      <c r="O226" s="156">
        <v>478.10407769129506</v>
      </c>
      <c r="P226" s="156">
        <v>0</v>
      </c>
      <c r="Q226" s="156">
        <v>93.873604262025509</v>
      </c>
      <c r="R226" s="157">
        <v>0</v>
      </c>
      <c r="S226" s="158">
        <f t="shared" si="188"/>
        <v>733.55057132711875</v>
      </c>
      <c r="U226" s="203" t="s">
        <v>21</v>
      </c>
      <c r="V226" s="204">
        <v>10.836811827555183</v>
      </c>
      <c r="W226" s="204">
        <v>28.470193956392112</v>
      </c>
      <c r="X226" s="204">
        <v>93.873604262025509</v>
      </c>
      <c r="Y226" s="204">
        <v>0</v>
      </c>
      <c r="Z226" s="204">
        <v>122.26588358985086</v>
      </c>
      <c r="AA226" s="204">
        <v>465.31056134243522</v>
      </c>
      <c r="AB226" s="204">
        <v>0</v>
      </c>
      <c r="AC226" s="205">
        <v>12.79351634885985</v>
      </c>
      <c r="AD226" s="204">
        <v>0</v>
      </c>
      <c r="AE226" s="204">
        <v>5.2508201566350383</v>
      </c>
      <c r="AF226" s="204">
        <v>0</v>
      </c>
      <c r="AG226" s="204">
        <v>0</v>
      </c>
      <c r="AH226" s="204">
        <v>7.5426961922248097</v>
      </c>
      <c r="AI226" s="206">
        <f t="shared" si="189"/>
        <v>733.55057132711875</v>
      </c>
      <c r="AJ226" s="133" t="str">
        <f t="shared" si="190"/>
        <v/>
      </c>
      <c r="BA226" s="133"/>
      <c r="BR226" s="133"/>
      <c r="CG226" s="133"/>
    </row>
    <row r="227" spans="1:85" ht="15">
      <c r="A227" s="159" t="s">
        <v>20</v>
      </c>
      <c r="B227" s="148">
        <v>367.92445702167061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187"/>
        <v>367.92445702167061</v>
      </c>
      <c r="J227" s="141"/>
      <c r="K227" s="161" t="s">
        <v>20</v>
      </c>
      <c r="L227" s="148">
        <v>367.92445702167061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188"/>
        <v>367.92445702167061</v>
      </c>
      <c r="U227" s="207" t="s">
        <v>20</v>
      </c>
      <c r="V227" s="199">
        <v>359.2549095235741</v>
      </c>
      <c r="W227" s="199">
        <v>8.6695474980964775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189"/>
        <v>367.92445702167061</v>
      </c>
      <c r="AJ227" s="133" t="str">
        <f t="shared" si="190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187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188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189"/>
        <v>0</v>
      </c>
      <c r="AJ228" s="133" t="str">
        <f t="shared" si="190"/>
        <v/>
      </c>
      <c r="BA228" s="133"/>
      <c r="BR228" s="133"/>
      <c r="CG228" s="133"/>
    </row>
    <row r="229" spans="1:85" ht="15">
      <c r="A229" s="159" t="s">
        <v>18</v>
      </c>
      <c r="B229" s="148">
        <v>0.87887291466768469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187"/>
        <v>0.87887291466768469</v>
      </c>
      <c r="J229" s="141"/>
      <c r="K229" s="161" t="s">
        <v>18</v>
      </c>
      <c r="L229" s="148">
        <v>0.87887291466768469</v>
      </c>
      <c r="M229" s="148">
        <v>0</v>
      </c>
      <c r="N229" s="148">
        <v>0</v>
      </c>
      <c r="O229" s="148">
        <v>0</v>
      </c>
      <c r="P229" s="148">
        <v>2.969771316126399</v>
      </c>
      <c r="Q229" s="148">
        <v>0</v>
      </c>
      <c r="R229" s="149">
        <v>0</v>
      </c>
      <c r="S229" s="150">
        <f t="shared" si="188"/>
        <v>3.8486442307940836</v>
      </c>
      <c r="U229" s="207" t="s">
        <v>18</v>
      </c>
      <c r="V229" s="199">
        <v>0.87887291466768469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2.969771316126399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189"/>
        <v>3.8486442307940836</v>
      </c>
      <c r="AJ229" s="133" t="str">
        <f t="shared" si="190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187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188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189"/>
        <v>0</v>
      </c>
      <c r="AJ230" s="133" t="str">
        <f t="shared" si="190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187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188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189"/>
        <v>0</v>
      </c>
      <c r="AJ231" s="133" t="str">
        <f t="shared" si="190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187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188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189"/>
        <v>0</v>
      </c>
      <c r="AJ232" s="133" t="str">
        <f t="shared" si="190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187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188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189"/>
        <v>0</v>
      </c>
      <c r="AJ233" s="133" t="str">
        <f t="shared" si="190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187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188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189"/>
        <v>0</v>
      </c>
      <c r="AJ234" s="133" t="str">
        <f t="shared" si="190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187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188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189"/>
        <v>0</v>
      </c>
      <c r="AJ235" s="133" t="str">
        <f t="shared" si="190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910.1849915393251</v>
      </c>
      <c r="C236" s="187">
        <f t="shared" ref="C236:H236" si="191">SUM(C215:C231)</f>
        <v>0</v>
      </c>
      <c r="D236" s="187">
        <f t="shared" si="191"/>
        <v>129.19526675347262</v>
      </c>
      <c r="E236" s="187">
        <f t="shared" si="191"/>
        <v>496.32999698157863</v>
      </c>
      <c r="F236" s="187">
        <f t="shared" si="191"/>
        <v>0</v>
      </c>
      <c r="G236" s="187">
        <f t="shared" si="191"/>
        <v>93.873604262025509</v>
      </c>
      <c r="H236" s="189">
        <f t="shared" si="191"/>
        <v>0</v>
      </c>
      <c r="I236" s="146">
        <f t="shared" ref="I236" si="192">SUM(I215:I231)</f>
        <v>1629.5838595364019</v>
      </c>
      <c r="J236" s="141"/>
      <c r="K236" s="188" t="s">
        <v>22</v>
      </c>
      <c r="L236" s="187">
        <f>SUM(L215:L231)</f>
        <v>910.1849915393251</v>
      </c>
      <c r="M236" s="187">
        <f t="shared" ref="M236:R236" si="193">SUM(M215:M231)</f>
        <v>0</v>
      </c>
      <c r="N236" s="187">
        <f t="shared" si="193"/>
        <v>129.19526675347262</v>
      </c>
      <c r="O236" s="187">
        <f t="shared" si="193"/>
        <v>496.32999698157863</v>
      </c>
      <c r="P236" s="187">
        <f t="shared" si="193"/>
        <v>59.782357560286911</v>
      </c>
      <c r="Q236" s="187">
        <f t="shared" si="193"/>
        <v>93.873604262025509</v>
      </c>
      <c r="R236" s="189">
        <f t="shared" si="193"/>
        <v>0</v>
      </c>
      <c r="S236" s="190">
        <f t="shared" ref="S236" si="194">SUM(S215:S231)</f>
        <v>1689.3662170966886</v>
      </c>
      <c r="T236" s="133" t="str">
        <f>IF(ABS(S236-AI236)&gt;0.01,S236-AI236,"")</f>
        <v/>
      </c>
      <c r="U236" s="216" t="s">
        <v>59</v>
      </c>
      <c r="V236" s="217">
        <f>SUM(V215:V231)</f>
        <v>869.84913987514221</v>
      </c>
      <c r="W236" s="217">
        <f t="shared" ref="W236:AH236" si="195">SUM(W215:W231)</f>
        <v>37.139741454488586</v>
      </c>
      <c r="X236" s="217">
        <f t="shared" si="195"/>
        <v>93.873604262025509</v>
      </c>
      <c r="Y236" s="217">
        <f t="shared" si="195"/>
        <v>0</v>
      </c>
      <c r="Z236" s="217">
        <f t="shared" si="195"/>
        <v>129.19526675347262</v>
      </c>
      <c r="AA236" s="217">
        <f t="shared" si="195"/>
        <v>465.31056134243522</v>
      </c>
      <c r="AB236" s="217">
        <f t="shared" si="195"/>
        <v>59.782357560286911</v>
      </c>
      <c r="AC236" s="217">
        <f t="shared" si="195"/>
        <v>34.215545848837664</v>
      </c>
      <c r="AD236" s="218">
        <f t="shared" si="195"/>
        <v>3.1961102096942451</v>
      </c>
      <c r="AE236" s="218">
        <f t="shared" si="195"/>
        <v>5.2508201566350383</v>
      </c>
      <c r="AF236" s="218">
        <f t="shared" si="195"/>
        <v>0</v>
      </c>
      <c r="AG236" s="218">
        <f t="shared" si="195"/>
        <v>0</v>
      </c>
      <c r="AH236" s="218">
        <f t="shared" si="195"/>
        <v>25.768615482508377</v>
      </c>
      <c r="AI236" s="219">
        <f>SUM(V236:AC236)</f>
        <v>1689.3662170966886</v>
      </c>
      <c r="AJ236" s="133" t="str">
        <f t="shared" si="190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0.55853829565927493</v>
      </c>
      <c r="C237" s="125">
        <f t="shared" ref="C237:H237" si="196">IF($I236=0,"-",C236/$I236)</f>
        <v>0</v>
      </c>
      <c r="D237" s="125">
        <f t="shared" si="196"/>
        <v>7.9281140395086644E-2</v>
      </c>
      <c r="E237" s="125">
        <f t="shared" si="196"/>
        <v>0.30457468885509142</v>
      </c>
      <c r="F237" s="125">
        <f t="shared" si="196"/>
        <v>0</v>
      </c>
      <c r="G237" s="125">
        <f t="shared" si="196"/>
        <v>5.7605875090547036E-2</v>
      </c>
      <c r="H237" s="126">
        <f t="shared" si="196"/>
        <v>0</v>
      </c>
      <c r="I237" s="127">
        <f>SUM(B237:H237)</f>
        <v>1</v>
      </c>
      <c r="J237" s="133"/>
      <c r="K237" s="49" t="s">
        <v>108</v>
      </c>
      <c r="L237" s="102">
        <f t="shared" ref="L237:R237" si="197">IF($S236=0,"-",L236/$S236)</f>
        <v>0.5387730512946749</v>
      </c>
      <c r="M237" s="102">
        <f t="shared" si="197"/>
        <v>0</v>
      </c>
      <c r="N237" s="102">
        <f t="shared" si="197"/>
        <v>7.6475583237070446E-2</v>
      </c>
      <c r="O237" s="102">
        <f t="shared" si="197"/>
        <v>0.29379656817961092</v>
      </c>
      <c r="P237" s="102">
        <f t="shared" si="197"/>
        <v>3.5387447052793376E-2</v>
      </c>
      <c r="Q237" s="102">
        <f t="shared" si="197"/>
        <v>5.556735023585048E-2</v>
      </c>
      <c r="R237" s="103">
        <f t="shared" si="197"/>
        <v>0</v>
      </c>
      <c r="S237" s="104">
        <f>SUM(L237:R237)</f>
        <v>1.0000000000000002</v>
      </c>
      <c r="U237" s="77" t="s">
        <v>108</v>
      </c>
      <c r="V237" s="78">
        <f>+V236/$AI236</f>
        <v>0.5148967293604626</v>
      </c>
      <c r="W237" s="78">
        <f t="shared" ref="W237:AH237" si="198">+W236/$AI236</f>
        <v>2.1984422962071665E-2</v>
      </c>
      <c r="X237" s="78">
        <f t="shared" si="198"/>
        <v>5.556735023585048E-2</v>
      </c>
      <c r="Y237" s="78">
        <f t="shared" si="198"/>
        <v>0</v>
      </c>
      <c r="Z237" s="78">
        <f t="shared" si="198"/>
        <v>7.6475583237070446E-2</v>
      </c>
      <c r="AA237" s="78">
        <f t="shared" si="198"/>
        <v>0.27543498658455995</v>
      </c>
      <c r="AB237" s="78">
        <f t="shared" si="198"/>
        <v>3.5387447052793376E-2</v>
      </c>
      <c r="AC237" s="78">
        <f t="shared" si="198"/>
        <v>2.0253480567191538E-2</v>
      </c>
      <c r="AD237" s="78">
        <f t="shared" si="198"/>
        <v>1.89189897214058E-3</v>
      </c>
      <c r="AE237" s="78">
        <f t="shared" si="198"/>
        <v>3.1081597959612297E-3</v>
      </c>
      <c r="AF237" s="78">
        <f t="shared" si="198"/>
        <v>0</v>
      </c>
      <c r="AG237" s="78">
        <f t="shared" si="198"/>
        <v>0</v>
      </c>
      <c r="AH237" s="78">
        <f t="shared" si="198"/>
        <v>1.5253421799089726E-2</v>
      </c>
      <c r="AI237" s="79">
        <f>SUM(V237:AC237)</f>
        <v>1.0000000000000002</v>
      </c>
      <c r="AJ237" s="26" t="str">
        <f t="shared" si="190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0.11038422349215146</v>
      </c>
      <c r="E241" s="144">
        <v>0</v>
      </c>
      <c r="F241" s="314"/>
      <c r="G241" s="144">
        <v>0</v>
      </c>
      <c r="H241" s="145">
        <v>0</v>
      </c>
      <c r="I241" s="146">
        <f>SUM(B241:H241)</f>
        <v>0.11038422349215146</v>
      </c>
      <c r="J241" s="141"/>
      <c r="K241" s="195" t="s">
        <v>7</v>
      </c>
      <c r="L241" s="144">
        <v>0</v>
      </c>
      <c r="M241" s="144">
        <v>0</v>
      </c>
      <c r="N241" s="144">
        <v>0.11038422349215146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0.11038422349215146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0.11038422349215146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0.11038422349215146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99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200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201">SUM(V242:AC242)</f>
        <v>0</v>
      </c>
      <c r="AJ242" s="133" t="str">
        <f t="shared" ref="AJ242:AJ263" si="202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0.78242235837624241</v>
      </c>
      <c r="E243" s="148">
        <v>0</v>
      </c>
      <c r="F243" s="315"/>
      <c r="G243" s="148">
        <v>0</v>
      </c>
      <c r="H243" s="160">
        <v>0</v>
      </c>
      <c r="I243" s="146">
        <f t="shared" si="199"/>
        <v>0.78242235837624241</v>
      </c>
      <c r="J243" s="141"/>
      <c r="K243" s="161" t="s">
        <v>9</v>
      </c>
      <c r="L243" s="148">
        <v>0</v>
      </c>
      <c r="M243" s="148">
        <v>0</v>
      </c>
      <c r="N243" s="148">
        <v>0.78242235837624241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200"/>
        <v>0.78242235837624241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0.78242235837624241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201"/>
        <v>0.78242235837624241</v>
      </c>
      <c r="AJ243" s="133" t="str">
        <f t="shared" si="202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99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200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201"/>
        <v>0</v>
      </c>
      <c r="AJ244" s="133" t="str">
        <f t="shared" si="202"/>
        <v/>
      </c>
      <c r="BA244" s="133"/>
      <c r="BR244" s="133"/>
      <c r="CG244" s="133"/>
    </row>
    <row r="245" spans="1:85" ht="15">
      <c r="A245" s="159" t="s">
        <v>13</v>
      </c>
      <c r="B245" s="148">
        <v>141.00641129560469</v>
      </c>
      <c r="C245" s="148">
        <v>0</v>
      </c>
      <c r="D245" s="148">
        <v>22.14421716324804</v>
      </c>
      <c r="E245" s="148">
        <v>0</v>
      </c>
      <c r="F245" s="315"/>
      <c r="G245" s="148">
        <v>0</v>
      </c>
      <c r="H245" s="160">
        <v>0</v>
      </c>
      <c r="I245" s="146">
        <f t="shared" si="199"/>
        <v>163.15062845885274</v>
      </c>
      <c r="J245" s="141"/>
      <c r="K245" s="161" t="s">
        <v>13</v>
      </c>
      <c r="L245" s="148">
        <v>141.00641129560469</v>
      </c>
      <c r="M245" s="148">
        <v>0</v>
      </c>
      <c r="N245" s="148">
        <v>22.14421716324804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200"/>
        <v>163.15062845885274</v>
      </c>
      <c r="U245" s="207" t="s">
        <v>13</v>
      </c>
      <c r="V245" s="199">
        <v>141.00641129560469</v>
      </c>
      <c r="W245" s="199">
        <v>0</v>
      </c>
      <c r="X245" s="199">
        <v>0</v>
      </c>
      <c r="Y245" s="199">
        <v>0</v>
      </c>
      <c r="Z245" s="199">
        <v>22.14421716324804</v>
      </c>
      <c r="AA245" s="199">
        <v>0</v>
      </c>
      <c r="AB245" s="199">
        <v>0</v>
      </c>
      <c r="AC245" s="200">
        <v>0</v>
      </c>
      <c r="AD245" s="201">
        <v>0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201"/>
        <v>163.15062845885274</v>
      </c>
      <c r="AJ245" s="133" t="str">
        <f t="shared" si="202"/>
        <v/>
      </c>
      <c r="BA245" s="133"/>
      <c r="BR245" s="133"/>
      <c r="CG245" s="133"/>
    </row>
    <row r="246" spans="1:85" ht="15">
      <c r="A246" s="151" t="s">
        <v>12</v>
      </c>
      <c r="B246" s="152">
        <v>45.085229308092934</v>
      </c>
      <c r="C246" s="152">
        <v>0.56571025166689282</v>
      </c>
      <c r="D246" s="152">
        <v>11.238203449058487</v>
      </c>
      <c r="E246" s="152">
        <v>0.42422834295953799</v>
      </c>
      <c r="F246" s="315"/>
      <c r="G246" s="152">
        <v>0</v>
      </c>
      <c r="H246" s="153">
        <v>0</v>
      </c>
      <c r="I246" s="154">
        <f t="shared" si="199"/>
        <v>57.313371351777853</v>
      </c>
      <c r="J246" s="141"/>
      <c r="K246" s="155" t="s">
        <v>12</v>
      </c>
      <c r="L246" s="156">
        <v>45.085229308092934</v>
      </c>
      <c r="M246" s="156">
        <v>0.56571025166689282</v>
      </c>
      <c r="N246" s="156">
        <v>11.238203449058487</v>
      </c>
      <c r="O246" s="156">
        <v>0.42422834295953799</v>
      </c>
      <c r="P246" s="156">
        <v>0</v>
      </c>
      <c r="Q246" s="156">
        <v>0</v>
      </c>
      <c r="R246" s="157">
        <v>0</v>
      </c>
      <c r="S246" s="158">
        <f t="shared" si="200"/>
        <v>57.313371351777853</v>
      </c>
      <c r="U246" s="203" t="s">
        <v>53</v>
      </c>
      <c r="V246" s="204">
        <v>44.221605147154364</v>
      </c>
      <c r="W246" s="204">
        <v>0</v>
      </c>
      <c r="X246" s="204">
        <v>0</v>
      </c>
      <c r="Y246" s="204">
        <v>0.56571025166689282</v>
      </c>
      <c r="Z246" s="204">
        <v>11.238203449058487</v>
      </c>
      <c r="AA246" s="204">
        <v>0.3636242939653182</v>
      </c>
      <c r="AB246" s="204">
        <v>0</v>
      </c>
      <c r="AC246" s="205">
        <v>0.92422820993279098</v>
      </c>
      <c r="AD246" s="204">
        <v>0.86362416093857119</v>
      </c>
      <c r="AE246" s="204">
        <v>0</v>
      </c>
      <c r="AF246" s="204">
        <v>0</v>
      </c>
      <c r="AG246" s="204">
        <v>0</v>
      </c>
      <c r="AH246" s="204">
        <v>6.060404899421977E-2</v>
      </c>
      <c r="AI246" s="206">
        <f t="shared" si="201"/>
        <v>57.313371351777853</v>
      </c>
      <c r="AJ246" s="133" t="str">
        <f t="shared" si="202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1.889531557617546</v>
      </c>
      <c r="F247" s="315"/>
      <c r="G247" s="148">
        <v>0</v>
      </c>
      <c r="H247" s="160">
        <v>0</v>
      </c>
      <c r="I247" s="146">
        <f t="shared" si="199"/>
        <v>1.889531557617546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1.889531557617546</v>
      </c>
      <c r="P247" s="148">
        <v>352.58019546054049</v>
      </c>
      <c r="Q247" s="148">
        <v>0</v>
      </c>
      <c r="R247" s="149">
        <v>0</v>
      </c>
      <c r="S247" s="150">
        <f t="shared" si="200"/>
        <v>354.46972701815804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0.13226720903322822</v>
      </c>
      <c r="AB247" s="199">
        <v>352.58019546054049</v>
      </c>
      <c r="AC247" s="200">
        <v>1.7572643485843178</v>
      </c>
      <c r="AD247" s="199">
        <v>0</v>
      </c>
      <c r="AE247" s="199">
        <v>0</v>
      </c>
      <c r="AF247" s="199">
        <v>0</v>
      </c>
      <c r="AG247" s="199">
        <v>0</v>
      </c>
      <c r="AH247" s="199">
        <v>1.7572643485843178</v>
      </c>
      <c r="AI247" s="202">
        <f t="shared" si="201"/>
        <v>354.46972701815804</v>
      </c>
      <c r="AJ247" s="133" t="str">
        <f t="shared" si="202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0.24042639500477375</v>
      </c>
      <c r="F248" s="315"/>
      <c r="G248" s="152">
        <v>0</v>
      </c>
      <c r="H248" s="153">
        <v>0</v>
      </c>
      <c r="I248" s="154">
        <f t="shared" si="199"/>
        <v>0.24042639500477375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0.24042639500477375</v>
      </c>
      <c r="P248" s="156">
        <v>35.817975760577305</v>
      </c>
      <c r="Q248" s="156">
        <v>0</v>
      </c>
      <c r="R248" s="157">
        <v>0</v>
      </c>
      <c r="S248" s="158">
        <f t="shared" si="200"/>
        <v>36.05840215558208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0.23802213105472603</v>
      </c>
      <c r="AB248" s="204">
        <v>35.817975760577305</v>
      </c>
      <c r="AC248" s="205">
        <v>2.4042639500477378E-3</v>
      </c>
      <c r="AD248" s="204">
        <v>0</v>
      </c>
      <c r="AE248" s="204">
        <v>0</v>
      </c>
      <c r="AF248" s="204">
        <v>0</v>
      </c>
      <c r="AG248" s="204">
        <v>0</v>
      </c>
      <c r="AH248" s="204">
        <v>2.4042639500477378E-3</v>
      </c>
      <c r="AI248" s="206">
        <f t="shared" si="201"/>
        <v>36.05840215558208</v>
      </c>
      <c r="AJ248" s="133" t="str">
        <f t="shared" si="202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0.12960964242667741</v>
      </c>
      <c r="E249" s="148">
        <v>0</v>
      </c>
      <c r="F249" s="315"/>
      <c r="G249" s="148">
        <v>0</v>
      </c>
      <c r="H249" s="160">
        <v>0</v>
      </c>
      <c r="I249" s="146">
        <f t="shared" si="199"/>
        <v>0.12960964242667741</v>
      </c>
      <c r="J249" s="141"/>
      <c r="K249" s="161" t="s">
        <v>55</v>
      </c>
      <c r="L249" s="148">
        <v>0</v>
      </c>
      <c r="M249" s="148">
        <v>0</v>
      </c>
      <c r="N249" s="148">
        <v>0.12960964242667741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200"/>
        <v>0.12960964242667741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0.12960964242667741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201"/>
        <v>0.12960964242667741</v>
      </c>
      <c r="AJ249" s="133" t="str">
        <f t="shared" si="202"/>
        <v/>
      </c>
      <c r="BA249" s="133"/>
      <c r="BR249" s="133"/>
      <c r="CG249" s="133"/>
    </row>
    <row r="250" spans="1:85" ht="15">
      <c r="A250" s="151" t="s">
        <v>14</v>
      </c>
      <c r="B250" s="152">
        <v>6.4451425622633796</v>
      </c>
      <c r="C250" s="152">
        <v>0</v>
      </c>
      <c r="D250" s="152">
        <v>9.1396371624836839</v>
      </c>
      <c r="E250" s="152">
        <v>18.0783278345023</v>
      </c>
      <c r="F250" s="315"/>
      <c r="G250" s="152">
        <v>0</v>
      </c>
      <c r="H250" s="153">
        <v>0</v>
      </c>
      <c r="I250" s="154">
        <f t="shared" si="199"/>
        <v>33.663107559249362</v>
      </c>
      <c r="J250" s="141"/>
      <c r="K250" s="155" t="s">
        <v>14</v>
      </c>
      <c r="L250" s="156">
        <v>6.4451425622633796</v>
      </c>
      <c r="M250" s="156">
        <v>0</v>
      </c>
      <c r="N250" s="156">
        <v>9.1396371624836839</v>
      </c>
      <c r="O250" s="156">
        <v>18.0783278345023</v>
      </c>
      <c r="P250" s="156">
        <v>9.7230668267584947E-2</v>
      </c>
      <c r="Q250" s="156">
        <v>0</v>
      </c>
      <c r="R250" s="157">
        <v>0</v>
      </c>
      <c r="S250" s="158">
        <f t="shared" si="200"/>
        <v>33.760338227516947</v>
      </c>
      <c r="U250" s="203" t="s">
        <v>14</v>
      </c>
      <c r="V250" s="204">
        <v>6.4451425622633796</v>
      </c>
      <c r="W250" s="204">
        <v>0</v>
      </c>
      <c r="X250" s="204">
        <v>0</v>
      </c>
      <c r="Y250" s="204">
        <v>0</v>
      </c>
      <c r="Z250" s="204">
        <v>9.1396371624836839</v>
      </c>
      <c r="AA250" s="204">
        <v>9.1425656493446875E-2</v>
      </c>
      <c r="AB250" s="204">
        <v>9.7230668267584947E-2</v>
      </c>
      <c r="AC250" s="205">
        <v>17.986902178008854</v>
      </c>
      <c r="AD250" s="204">
        <v>0</v>
      </c>
      <c r="AE250" s="204">
        <v>0</v>
      </c>
      <c r="AF250" s="204">
        <v>0</v>
      </c>
      <c r="AG250" s="204">
        <v>0</v>
      </c>
      <c r="AH250" s="204">
        <v>17.986902178008854</v>
      </c>
      <c r="AI250" s="206">
        <f t="shared" si="201"/>
        <v>33.760338227516954</v>
      </c>
      <c r="AJ250" s="133" t="str">
        <f t="shared" si="202"/>
        <v/>
      </c>
      <c r="BA250" s="133"/>
      <c r="BR250" s="133"/>
      <c r="CG250" s="133"/>
    </row>
    <row r="251" spans="1:85" ht="15">
      <c r="A251" s="159" t="s">
        <v>136</v>
      </c>
      <c r="B251" s="148">
        <v>1467.1695791805344</v>
      </c>
      <c r="C251" s="148">
        <v>48.967455142901912</v>
      </c>
      <c r="D251" s="148">
        <v>631.15551840168462</v>
      </c>
      <c r="E251" s="148">
        <v>134.84673246237645</v>
      </c>
      <c r="F251" s="315"/>
      <c r="G251" s="148">
        <v>0</v>
      </c>
      <c r="H251" s="160">
        <v>0</v>
      </c>
      <c r="I251" s="146">
        <f t="shared" si="199"/>
        <v>2282.1392851874975</v>
      </c>
      <c r="J251" s="141"/>
      <c r="K251" s="161" t="s">
        <v>136</v>
      </c>
      <c r="L251" s="148">
        <v>1467.1695791805344</v>
      </c>
      <c r="M251" s="148">
        <v>48.967455142901912</v>
      </c>
      <c r="N251" s="148">
        <v>631.15551840168462</v>
      </c>
      <c r="O251" s="148">
        <v>134.84673246237645</v>
      </c>
      <c r="P251" s="148">
        <v>0.26970154281499154</v>
      </c>
      <c r="Q251" s="148">
        <v>0</v>
      </c>
      <c r="R251" s="149">
        <v>0</v>
      </c>
      <c r="S251" s="150">
        <f t="shared" si="200"/>
        <v>2282.4089867303123</v>
      </c>
      <c r="U251" s="207" t="s">
        <v>136</v>
      </c>
      <c r="V251" s="199">
        <v>1447.7118442327776</v>
      </c>
      <c r="W251" s="199">
        <v>0</v>
      </c>
      <c r="X251" s="199">
        <v>0</v>
      </c>
      <c r="Y251" s="199">
        <v>48.967455142901912</v>
      </c>
      <c r="Z251" s="199">
        <v>631.15551840168462</v>
      </c>
      <c r="AA251" s="199">
        <v>15.707623598204353</v>
      </c>
      <c r="AB251" s="199">
        <v>0.26970154281499154</v>
      </c>
      <c r="AC251" s="200">
        <v>138.59684381192895</v>
      </c>
      <c r="AD251" s="199">
        <v>19.45773494775683</v>
      </c>
      <c r="AE251" s="199">
        <v>48.185211860584488</v>
      </c>
      <c r="AF251" s="199">
        <v>0</v>
      </c>
      <c r="AG251" s="199">
        <v>0</v>
      </c>
      <c r="AH251" s="199">
        <v>70.953897003587628</v>
      </c>
      <c r="AI251" s="202">
        <f t="shared" si="201"/>
        <v>2282.4089867303123</v>
      </c>
      <c r="AJ251" s="133" t="str">
        <f t="shared" si="202"/>
        <v/>
      </c>
      <c r="BA251" s="133"/>
      <c r="BR251" s="133"/>
      <c r="CG251" s="133"/>
    </row>
    <row r="252" spans="1:85" ht="15">
      <c r="A252" s="151" t="s">
        <v>21</v>
      </c>
      <c r="B252" s="152">
        <v>114.31699972008902</v>
      </c>
      <c r="C252" s="152">
        <v>1.0456695409414827</v>
      </c>
      <c r="D252" s="152">
        <v>764.52542142384755</v>
      </c>
      <c r="E252" s="152">
        <v>1393.5199136127067</v>
      </c>
      <c r="F252" s="315"/>
      <c r="G252" s="152">
        <v>276.33090468535147</v>
      </c>
      <c r="H252" s="153">
        <v>71.457733996589454</v>
      </c>
      <c r="I252" s="154">
        <f t="shared" si="199"/>
        <v>2621.1966429795257</v>
      </c>
      <c r="J252" s="141"/>
      <c r="K252" s="155" t="s">
        <v>21</v>
      </c>
      <c r="L252" s="156">
        <v>114.31699972008902</v>
      </c>
      <c r="M252" s="156">
        <v>1.0456695409414827</v>
      </c>
      <c r="N252" s="156">
        <v>764.52542142384755</v>
      </c>
      <c r="O252" s="156">
        <v>1393.5199136127067</v>
      </c>
      <c r="P252" s="156">
        <v>2.5518505558537812</v>
      </c>
      <c r="Q252" s="156">
        <v>276.33090468535147</v>
      </c>
      <c r="R252" s="157">
        <v>71.457733996589454</v>
      </c>
      <c r="S252" s="158">
        <f t="shared" si="200"/>
        <v>2623.7484935353796</v>
      </c>
      <c r="U252" s="203" t="s">
        <v>21</v>
      </c>
      <c r="V252" s="204">
        <v>23.47885001013654</v>
      </c>
      <c r="W252" s="204">
        <v>89.419276041534587</v>
      </c>
      <c r="X252" s="204">
        <v>276.33090468535147</v>
      </c>
      <c r="Y252" s="204">
        <v>1.0456695409414827</v>
      </c>
      <c r="Z252" s="204">
        <v>764.52542142384755</v>
      </c>
      <c r="AA252" s="204">
        <v>1371.7498712546858</v>
      </c>
      <c r="AB252" s="204">
        <v>2.5518505558537812</v>
      </c>
      <c r="AC252" s="205">
        <v>94.646650023028243</v>
      </c>
      <c r="AD252" s="204">
        <v>1.4188736684178889</v>
      </c>
      <c r="AE252" s="204">
        <v>3.4155473722394998</v>
      </c>
      <c r="AF252" s="204">
        <v>71.457733996589454</v>
      </c>
      <c r="AG252" s="204">
        <v>0</v>
      </c>
      <c r="AH252" s="204">
        <v>18.354494985781376</v>
      </c>
      <c r="AI252" s="206">
        <f t="shared" si="201"/>
        <v>2623.7484935353796</v>
      </c>
      <c r="AJ252" s="133" t="str">
        <f t="shared" si="202"/>
        <v/>
      </c>
      <c r="BA252" s="133"/>
      <c r="BR252" s="133"/>
      <c r="CG252" s="133"/>
    </row>
    <row r="253" spans="1:85" ht="15">
      <c r="A253" s="159" t="s">
        <v>20</v>
      </c>
      <c r="B253" s="148">
        <v>212.66786928728158</v>
      </c>
      <c r="C253" s="148">
        <v>0</v>
      </c>
      <c r="D253" s="148">
        <v>3.0927783393092692</v>
      </c>
      <c r="E253" s="148">
        <v>0</v>
      </c>
      <c r="F253" s="315"/>
      <c r="G253" s="148">
        <v>0</v>
      </c>
      <c r="H253" s="160">
        <v>0</v>
      </c>
      <c r="I253" s="146">
        <f t="shared" si="199"/>
        <v>215.76064762659084</v>
      </c>
      <c r="J253" s="141"/>
      <c r="K253" s="161" t="s">
        <v>20</v>
      </c>
      <c r="L253" s="148">
        <v>212.66786928728158</v>
      </c>
      <c r="M253" s="148">
        <v>0</v>
      </c>
      <c r="N253" s="148">
        <v>3.0927783393092692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200"/>
        <v>215.76064762659084</v>
      </c>
      <c r="U253" s="207" t="s">
        <v>20</v>
      </c>
      <c r="V253" s="199">
        <v>212.57801992614094</v>
      </c>
      <c r="W253" s="199">
        <v>0</v>
      </c>
      <c r="X253" s="199">
        <v>0</v>
      </c>
      <c r="Y253" s="199">
        <v>0</v>
      </c>
      <c r="Z253" s="199">
        <v>3.0927783393092692</v>
      </c>
      <c r="AA253" s="199">
        <v>0</v>
      </c>
      <c r="AB253" s="199">
        <v>0</v>
      </c>
      <c r="AC253" s="200">
        <v>8.9849361140650133E-2</v>
      </c>
      <c r="AD253" s="199">
        <v>8.9849361140650133E-2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201"/>
        <v>215.76064762659084</v>
      </c>
      <c r="AJ253" s="133" t="str">
        <f t="shared" si="202"/>
        <v/>
      </c>
      <c r="BA253" s="133"/>
      <c r="BR253" s="133"/>
      <c r="CG253" s="133"/>
    </row>
    <row r="254" spans="1:85" ht="15">
      <c r="A254" s="151" t="s">
        <v>56</v>
      </c>
      <c r="B254" s="152">
        <v>5.5557207117710146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99"/>
        <v>5.5557207117710146</v>
      </c>
      <c r="J254" s="141"/>
      <c r="K254" s="155" t="s">
        <v>56</v>
      </c>
      <c r="L254" s="156">
        <v>5.5557207117710146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200"/>
        <v>5.5557207117710146</v>
      </c>
      <c r="U254" s="203" t="s">
        <v>56</v>
      </c>
      <c r="V254" s="204">
        <v>5.5557207117710146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201"/>
        <v>5.5557207117710146</v>
      </c>
      <c r="AJ254" s="133" t="str">
        <f t="shared" si="202"/>
        <v/>
      </c>
      <c r="BA254" s="133"/>
      <c r="BR254" s="133"/>
      <c r="CG254" s="133"/>
    </row>
    <row r="255" spans="1:85" ht="15">
      <c r="A255" s="159" t="s">
        <v>18</v>
      </c>
      <c r="B255" s="148">
        <v>198.5563287319199</v>
      </c>
      <c r="C255" s="148">
        <v>0</v>
      </c>
      <c r="D255" s="148">
        <v>0</v>
      </c>
      <c r="E255" s="148">
        <v>5.0911879162030749</v>
      </c>
      <c r="F255" s="315"/>
      <c r="G255" s="148">
        <v>0</v>
      </c>
      <c r="H255" s="160">
        <v>0</v>
      </c>
      <c r="I255" s="146">
        <f t="shared" si="199"/>
        <v>203.64751664812297</v>
      </c>
      <c r="J255" s="141"/>
      <c r="K255" s="161" t="s">
        <v>18</v>
      </c>
      <c r="L255" s="148">
        <v>198.5563287319199</v>
      </c>
      <c r="M255" s="148">
        <v>0</v>
      </c>
      <c r="N255" s="148">
        <v>0</v>
      </c>
      <c r="O255" s="148">
        <v>5.0911879162030749</v>
      </c>
      <c r="P255" s="148">
        <v>20.936195308500846</v>
      </c>
      <c r="Q255" s="148">
        <v>0</v>
      </c>
      <c r="R255" s="149">
        <v>0</v>
      </c>
      <c r="S255" s="150">
        <f t="shared" si="200"/>
        <v>224.58371195662383</v>
      </c>
      <c r="U255" s="207" t="s">
        <v>18</v>
      </c>
      <c r="V255" s="199">
        <v>197.53809114867929</v>
      </c>
      <c r="W255" s="199">
        <v>0</v>
      </c>
      <c r="X255" s="199">
        <v>0</v>
      </c>
      <c r="Y255" s="199">
        <v>0</v>
      </c>
      <c r="Z255" s="199">
        <v>0</v>
      </c>
      <c r="AA255" s="199">
        <v>0</v>
      </c>
      <c r="AB255" s="199">
        <v>20.936195308500846</v>
      </c>
      <c r="AC255" s="200">
        <v>6.109425499443689</v>
      </c>
      <c r="AD255" s="199">
        <v>1.018237583240615</v>
      </c>
      <c r="AE255" s="199">
        <v>0</v>
      </c>
      <c r="AF255" s="199">
        <v>0</v>
      </c>
      <c r="AG255" s="199">
        <v>0</v>
      </c>
      <c r="AH255" s="199">
        <v>5.0911879162030749</v>
      </c>
      <c r="AI255" s="202">
        <f t="shared" si="201"/>
        <v>224.58371195662383</v>
      </c>
      <c r="AJ255" s="133" t="str">
        <f t="shared" si="202"/>
        <v/>
      </c>
      <c r="BA255" s="133"/>
      <c r="BR255" s="133"/>
      <c r="CG255" s="133"/>
    </row>
    <row r="256" spans="1:85" ht="15">
      <c r="A256" s="151" t="s">
        <v>17</v>
      </c>
      <c r="B256" s="152">
        <v>7.4112522042406564E-4</v>
      </c>
      <c r="C256" s="152">
        <v>0</v>
      </c>
      <c r="D256" s="152">
        <v>1.8528130510601641E-4</v>
      </c>
      <c r="E256" s="152">
        <v>0</v>
      </c>
      <c r="F256" s="315"/>
      <c r="G256" s="152">
        <v>0</v>
      </c>
      <c r="H256" s="153">
        <v>0</v>
      </c>
      <c r="I256" s="154">
        <f t="shared" si="199"/>
        <v>9.2640652553008208E-4</v>
      </c>
      <c r="J256" s="141"/>
      <c r="K256" s="155" t="s">
        <v>17</v>
      </c>
      <c r="L256" s="156">
        <v>7.4112522042406564E-4</v>
      </c>
      <c r="M256" s="156">
        <v>0</v>
      </c>
      <c r="N256" s="156">
        <v>1.8528130510601641E-4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200"/>
        <v>9.2640652553008208E-4</v>
      </c>
      <c r="U256" s="203" t="s">
        <v>57</v>
      </c>
      <c r="V256" s="204">
        <v>7.4112522042406564E-4</v>
      </c>
      <c r="W256" s="204">
        <v>0</v>
      </c>
      <c r="X256" s="204">
        <v>0</v>
      </c>
      <c r="Y256" s="204">
        <v>0</v>
      </c>
      <c r="Z256" s="204">
        <v>1.8528130510601641E-4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201"/>
        <v>9.2640652553008208E-4</v>
      </c>
      <c r="AJ256" s="133" t="str">
        <f t="shared" si="202"/>
        <v/>
      </c>
      <c r="BA256" s="133"/>
      <c r="BR256" s="133"/>
      <c r="CG256" s="133"/>
    </row>
    <row r="257" spans="1:85" ht="15">
      <c r="A257" s="162" t="s">
        <v>60</v>
      </c>
      <c r="B257" s="148">
        <v>2.4299999999999997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99"/>
        <v>2.4299999999999997</v>
      </c>
      <c r="J257" s="141"/>
      <c r="K257" s="163" t="s">
        <v>60</v>
      </c>
      <c r="L257" s="148">
        <v>2.4299999999999997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200"/>
        <v>2.4299999999999997</v>
      </c>
      <c r="U257" s="208" t="s">
        <v>58</v>
      </c>
      <c r="V257" s="199">
        <v>2.4299999999999997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201"/>
        <v>2.4299999999999997</v>
      </c>
      <c r="AJ257" s="133" t="str">
        <f t="shared" si="202"/>
        <v/>
      </c>
      <c r="BA257" s="133"/>
      <c r="BR257" s="133"/>
      <c r="CG257" s="133"/>
    </row>
    <row r="258" spans="1:85">
      <c r="A258" s="164" t="s">
        <v>19</v>
      </c>
      <c r="B258" s="165">
        <v>2.4299999999999997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99"/>
        <v>2.4299999999999997</v>
      </c>
      <c r="J258" s="141"/>
      <c r="K258" s="168" t="s">
        <v>19</v>
      </c>
      <c r="L258" s="169">
        <v>2.4299999999999997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200"/>
        <v>2.4299999999999997</v>
      </c>
      <c r="U258" s="209" t="s">
        <v>62</v>
      </c>
      <c r="V258" s="210">
        <v>2.4299999999999997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201"/>
        <v>2.4299999999999997</v>
      </c>
      <c r="AJ258" s="133" t="str">
        <f t="shared" si="202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99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200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201"/>
        <v>0</v>
      </c>
      <c r="AJ259" s="133" t="str">
        <f t="shared" si="202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99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200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201"/>
        <v>0</v>
      </c>
      <c r="AJ260" s="133" t="str">
        <f t="shared" si="202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99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200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201"/>
        <v>0</v>
      </c>
      <c r="AJ261" s="133" t="str">
        <f t="shared" si="202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2193.2340219227772</v>
      </c>
      <c r="C262" s="187">
        <f t="shared" ref="C262:H262" si="203">SUM(C241:C257)</f>
        <v>50.578834935510287</v>
      </c>
      <c r="D262" s="187">
        <f t="shared" si="203"/>
        <v>1442.3183774452318</v>
      </c>
      <c r="E262" s="187">
        <f t="shared" si="203"/>
        <v>1554.0903481213704</v>
      </c>
      <c r="F262" s="187">
        <f t="shared" si="203"/>
        <v>0</v>
      </c>
      <c r="G262" s="187">
        <f t="shared" si="203"/>
        <v>276.33090468535147</v>
      </c>
      <c r="H262" s="189">
        <f t="shared" si="203"/>
        <v>71.457733996589454</v>
      </c>
      <c r="I262" s="146">
        <f t="shared" ref="I262" si="204">SUM(I241:I257)</f>
        <v>5588.0102211068315</v>
      </c>
      <c r="J262" s="141"/>
      <c r="K262" s="188" t="s">
        <v>22</v>
      </c>
      <c r="L262" s="187">
        <f>SUM(L241:L257)</f>
        <v>2193.2340219227772</v>
      </c>
      <c r="M262" s="187">
        <f t="shared" ref="M262:R262" si="205">SUM(M241:M257)</f>
        <v>50.578834935510287</v>
      </c>
      <c r="N262" s="187">
        <f t="shared" si="205"/>
        <v>1442.3183774452318</v>
      </c>
      <c r="O262" s="187">
        <f t="shared" si="205"/>
        <v>1554.0903481213704</v>
      </c>
      <c r="P262" s="187">
        <f t="shared" si="205"/>
        <v>412.25314929655497</v>
      </c>
      <c r="Q262" s="187">
        <f t="shared" si="205"/>
        <v>276.33090468535147</v>
      </c>
      <c r="R262" s="189">
        <f t="shared" si="205"/>
        <v>71.457733996589454</v>
      </c>
      <c r="S262" s="190">
        <f t="shared" ref="S262" si="206">SUM(S241:S257)</f>
        <v>6000.2633704033869</v>
      </c>
      <c r="T262" s="133" t="str">
        <f>IF(ABS(S262-AI262)&gt;0.01,S262-AI262,"")</f>
        <v/>
      </c>
      <c r="U262" s="216" t="s">
        <v>59</v>
      </c>
      <c r="V262" s="217">
        <f>SUM(V241:V257)</f>
        <v>2080.9664261597482</v>
      </c>
      <c r="W262" s="217">
        <f t="shared" ref="W262:AH262" si="207">SUM(W241:W257)</f>
        <v>89.419276041534587</v>
      </c>
      <c r="X262" s="217">
        <f t="shared" si="207"/>
        <v>276.33090468535147</v>
      </c>
      <c r="Y262" s="217">
        <f t="shared" si="207"/>
        <v>50.578834935510287</v>
      </c>
      <c r="Z262" s="217">
        <f t="shared" si="207"/>
        <v>1442.3183774452318</v>
      </c>
      <c r="AA262" s="217">
        <f t="shared" si="207"/>
        <v>1388.282834143437</v>
      </c>
      <c r="AB262" s="217">
        <f t="shared" si="207"/>
        <v>412.25314929655497</v>
      </c>
      <c r="AC262" s="217">
        <f t="shared" si="207"/>
        <v>260.11356769601758</v>
      </c>
      <c r="AD262" s="218">
        <f t="shared" si="207"/>
        <v>22.848319721494555</v>
      </c>
      <c r="AE262" s="218">
        <f t="shared" si="207"/>
        <v>51.600759232823989</v>
      </c>
      <c r="AF262" s="218">
        <f t="shared" si="207"/>
        <v>71.457733996589454</v>
      </c>
      <c r="AG262" s="218">
        <f t="shared" si="207"/>
        <v>0</v>
      </c>
      <c r="AH262" s="218">
        <f t="shared" si="207"/>
        <v>114.20675474510951</v>
      </c>
      <c r="AI262" s="219">
        <f>SUM(V262:AC262)</f>
        <v>6000.263370403386</v>
      </c>
      <c r="AJ262" s="133" t="str">
        <f t="shared" si="202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0.39248926453974126</v>
      </c>
      <c r="C263" s="125">
        <f t="shared" ref="C263:H263" si="208">IF($I262=0,"-",C262/$I262)</f>
        <v>9.051313962251846E-3</v>
      </c>
      <c r="D263" s="125">
        <f t="shared" si="208"/>
        <v>0.25810947374386656</v>
      </c>
      <c r="E263" s="125">
        <f t="shared" si="208"/>
        <v>0.27811157936886305</v>
      </c>
      <c r="F263" s="125">
        <f t="shared" si="208"/>
        <v>0</v>
      </c>
      <c r="G263" s="125">
        <f t="shared" si="208"/>
        <v>4.9450679893462669E-2</v>
      </c>
      <c r="H263" s="126">
        <f t="shared" si="208"/>
        <v>1.2787688491814468E-2</v>
      </c>
      <c r="I263" s="127">
        <f>SUM(B263:H263)</f>
        <v>0.99999999999999989</v>
      </c>
      <c r="J263" s="133"/>
      <c r="K263" s="49" t="s">
        <v>108</v>
      </c>
      <c r="L263" s="102">
        <f t="shared" ref="L263:R263" si="209">IF($S262=0,"-",L262/$S262)</f>
        <v>0.36552295899893639</v>
      </c>
      <c r="M263" s="102">
        <f t="shared" si="209"/>
        <v>8.4294358119333616E-3</v>
      </c>
      <c r="N263" s="102">
        <f t="shared" si="209"/>
        <v>0.24037584492699815</v>
      </c>
      <c r="O263" s="102">
        <f t="shared" si="209"/>
        <v>0.25900368903588505</v>
      </c>
      <c r="P263" s="102">
        <f t="shared" si="209"/>
        <v>6.8705842368522549E-2</v>
      </c>
      <c r="Q263" s="102">
        <f t="shared" si="209"/>
        <v>4.6053129275686153E-2</v>
      </c>
      <c r="R263" s="103">
        <f t="shared" si="209"/>
        <v>1.1909099582038092E-2</v>
      </c>
      <c r="S263" s="104">
        <f>SUM(L263:R263)</f>
        <v>0.99999999999999967</v>
      </c>
      <c r="U263" s="77" t="s">
        <v>108</v>
      </c>
      <c r="V263" s="78">
        <f>+V262/$AI262</f>
        <v>0.3468125143346581</v>
      </c>
      <c r="W263" s="78">
        <f t="shared" ref="W263:AH263" si="210">+W262/$AI262</f>
        <v>1.4902558524780739E-2</v>
      </c>
      <c r="X263" s="78">
        <f t="shared" si="210"/>
        <v>4.605312927568616E-2</v>
      </c>
      <c r="Y263" s="78">
        <f t="shared" si="210"/>
        <v>8.4294358119333633E-3</v>
      </c>
      <c r="Z263" s="78">
        <f t="shared" si="210"/>
        <v>0.24037584492699818</v>
      </c>
      <c r="AA263" s="78">
        <f t="shared" si="210"/>
        <v>0.23137031634164842</v>
      </c>
      <c r="AB263" s="78">
        <f t="shared" si="210"/>
        <v>6.8705842368522563E-2</v>
      </c>
      <c r="AC263" s="78">
        <f t="shared" si="210"/>
        <v>4.335035841577245E-2</v>
      </c>
      <c r="AD263" s="78">
        <f t="shared" si="210"/>
        <v>3.8078861394976577E-3</v>
      </c>
      <c r="AE263" s="78">
        <f t="shared" si="210"/>
        <v>8.5997490522411804E-3</v>
      </c>
      <c r="AF263" s="78">
        <f t="shared" si="210"/>
        <v>1.1909099582038094E-2</v>
      </c>
      <c r="AG263" s="78">
        <f t="shared" si="210"/>
        <v>0</v>
      </c>
      <c r="AH263" s="78">
        <f t="shared" si="210"/>
        <v>1.9033623641995501E-2</v>
      </c>
      <c r="AI263" s="79">
        <f>SUM(V263:AC263)</f>
        <v>0.99999999999999978</v>
      </c>
      <c r="AJ263" s="26" t="str">
        <f t="shared" si="202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0.11632012829541859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0.11632012829541859</v>
      </c>
      <c r="J267" s="141"/>
      <c r="K267" s="195" t="s">
        <v>7</v>
      </c>
      <c r="L267" s="144">
        <v>0.11632012829541859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0.11632012829541859</v>
      </c>
      <c r="U267" s="198" t="s">
        <v>7</v>
      </c>
      <c r="V267" s="199">
        <v>0.11632012829541859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0.11632012829541859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211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12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213">SUM(V268:AC268)</f>
        <v>0</v>
      </c>
      <c r="AJ268" s="133" t="str">
        <f t="shared" ref="AJ268:AJ289" si="214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211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12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213"/>
        <v>0</v>
      </c>
      <c r="AJ269" s="133" t="str">
        <f t="shared" si="214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211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12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213"/>
        <v>0</v>
      </c>
      <c r="AJ270" s="133" t="str">
        <f t="shared" si="214"/>
        <v/>
      </c>
      <c r="BA270" s="133"/>
      <c r="BR270" s="133"/>
      <c r="CG270" s="133"/>
    </row>
    <row r="271" spans="1:85" ht="15">
      <c r="A271" s="159" t="s">
        <v>13</v>
      </c>
      <c r="B271" s="148">
        <v>0</v>
      </c>
      <c r="C271" s="148">
        <v>0</v>
      </c>
      <c r="D271" s="148">
        <v>0</v>
      </c>
      <c r="E271" s="148">
        <v>84.882591394894177</v>
      </c>
      <c r="F271" s="315"/>
      <c r="G271" s="148">
        <v>0</v>
      </c>
      <c r="H271" s="160">
        <v>0</v>
      </c>
      <c r="I271" s="146">
        <f t="shared" si="211"/>
        <v>84.882591394894177</v>
      </c>
      <c r="J271" s="141"/>
      <c r="K271" s="161" t="s">
        <v>13</v>
      </c>
      <c r="L271" s="148">
        <v>0</v>
      </c>
      <c r="M271" s="148">
        <v>0</v>
      </c>
      <c r="N271" s="148">
        <v>0</v>
      </c>
      <c r="O271" s="148">
        <v>84.882591394894177</v>
      </c>
      <c r="P271" s="148">
        <v>0</v>
      </c>
      <c r="Q271" s="148">
        <v>0</v>
      </c>
      <c r="R271" s="149">
        <v>0</v>
      </c>
      <c r="S271" s="150">
        <f t="shared" si="212"/>
        <v>84.882591394894177</v>
      </c>
      <c r="U271" s="207" t="s">
        <v>13</v>
      </c>
      <c r="V271" s="199">
        <v>0</v>
      </c>
      <c r="W271" s="199">
        <v>0</v>
      </c>
      <c r="X271" s="199">
        <v>0</v>
      </c>
      <c r="Y271" s="199">
        <v>0</v>
      </c>
      <c r="Z271" s="199">
        <v>0</v>
      </c>
      <c r="AA271" s="199">
        <v>84.882591394894177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213"/>
        <v>84.882591394894177</v>
      </c>
      <c r="AJ271" s="133" t="str">
        <f t="shared" si="214"/>
        <v/>
      </c>
      <c r="BA271" s="133"/>
      <c r="BR271" s="133"/>
      <c r="CG271" s="133"/>
    </row>
    <row r="272" spans="1:85" ht="15">
      <c r="A272" s="151" t="s">
        <v>12</v>
      </c>
      <c r="B272" s="152">
        <v>6.2666134121286294</v>
      </c>
      <c r="C272" s="152">
        <v>0.16675079947742308</v>
      </c>
      <c r="D272" s="152">
        <v>4.2440806572867436</v>
      </c>
      <c r="E272" s="152">
        <v>2.4245893883916758</v>
      </c>
      <c r="F272" s="315"/>
      <c r="G272" s="152">
        <v>0</v>
      </c>
      <c r="H272" s="153">
        <v>0</v>
      </c>
      <c r="I272" s="154">
        <f t="shared" si="211"/>
        <v>13.102034257284471</v>
      </c>
      <c r="J272" s="141"/>
      <c r="K272" s="155" t="s">
        <v>12</v>
      </c>
      <c r="L272" s="156">
        <v>6.2666134121286294</v>
      </c>
      <c r="M272" s="156">
        <v>0.16675079947742308</v>
      </c>
      <c r="N272" s="156">
        <v>4.2440806572867436</v>
      </c>
      <c r="O272" s="156">
        <v>2.4245893883916758</v>
      </c>
      <c r="P272" s="156">
        <v>0</v>
      </c>
      <c r="Q272" s="156">
        <v>0</v>
      </c>
      <c r="R272" s="157">
        <v>0</v>
      </c>
      <c r="S272" s="158">
        <f t="shared" si="212"/>
        <v>13.102034257284471</v>
      </c>
      <c r="U272" s="203" t="s">
        <v>53</v>
      </c>
      <c r="V272" s="204">
        <v>6.0394996371045329</v>
      </c>
      <c r="W272" s="204">
        <v>0</v>
      </c>
      <c r="X272" s="204">
        <v>0</v>
      </c>
      <c r="Y272" s="204">
        <v>0.16675079947742308</v>
      </c>
      <c r="Z272" s="204">
        <v>3.196189035290566</v>
      </c>
      <c r="AA272" s="204">
        <v>2.4245893883916758</v>
      </c>
      <c r="AB272" s="204">
        <v>0</v>
      </c>
      <c r="AC272" s="205">
        <v>1.2750053970202735</v>
      </c>
      <c r="AD272" s="204">
        <v>0.22711377502409619</v>
      </c>
      <c r="AE272" s="204">
        <v>0</v>
      </c>
      <c r="AF272" s="204">
        <v>0</v>
      </c>
      <c r="AG272" s="204">
        <v>1.0478916219961774</v>
      </c>
      <c r="AH272" s="204">
        <v>0</v>
      </c>
      <c r="AI272" s="206">
        <f t="shared" si="213"/>
        <v>13.102034257284471</v>
      </c>
      <c r="AJ272" s="133" t="str">
        <f t="shared" si="214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43.7983119139355</v>
      </c>
      <c r="F273" s="315"/>
      <c r="G273" s="148">
        <v>0</v>
      </c>
      <c r="H273" s="160">
        <v>0</v>
      </c>
      <c r="I273" s="146">
        <f t="shared" si="211"/>
        <v>43.7983119139355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43.7983119139355</v>
      </c>
      <c r="P273" s="148">
        <v>600.94518708758324</v>
      </c>
      <c r="Q273" s="148">
        <v>0</v>
      </c>
      <c r="R273" s="149">
        <v>0</v>
      </c>
      <c r="S273" s="150">
        <f t="shared" si="212"/>
        <v>644.74349900151879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6.5697467870903248</v>
      </c>
      <c r="AB273" s="199">
        <v>600.94518708758324</v>
      </c>
      <c r="AC273" s="200">
        <v>37.228565126845176</v>
      </c>
      <c r="AD273" s="199">
        <v>0</v>
      </c>
      <c r="AE273" s="199">
        <v>0</v>
      </c>
      <c r="AF273" s="199">
        <v>0</v>
      </c>
      <c r="AG273" s="199">
        <v>0</v>
      </c>
      <c r="AH273" s="199">
        <v>37.228565126845176</v>
      </c>
      <c r="AI273" s="202">
        <f t="shared" si="213"/>
        <v>644.74349900151879</v>
      </c>
      <c r="AJ273" s="133" t="str">
        <f t="shared" si="214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3.1400584432703634E-3</v>
      </c>
      <c r="F274" s="315"/>
      <c r="G274" s="152">
        <v>0</v>
      </c>
      <c r="H274" s="153">
        <v>0</v>
      </c>
      <c r="I274" s="154">
        <f t="shared" si="211"/>
        <v>3.1400584432703634E-3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3.1400584432703634E-3</v>
      </c>
      <c r="P274" s="156">
        <v>0.21456341692236083</v>
      </c>
      <c r="Q274" s="156">
        <v>0</v>
      </c>
      <c r="R274" s="157">
        <v>0</v>
      </c>
      <c r="S274" s="158">
        <f t="shared" si="212"/>
        <v>0.2177034753656312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0.21456341692236083</v>
      </c>
      <c r="AC274" s="205">
        <v>3.1400584432703634E-3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3.1400584432703634E-3</v>
      </c>
      <c r="AI274" s="206">
        <f t="shared" si="213"/>
        <v>0.2177034753656312</v>
      </c>
      <c r="AJ274" s="133" t="str">
        <f t="shared" si="214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211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12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213"/>
        <v>0</v>
      </c>
      <c r="AJ275" s="133" t="str">
        <f t="shared" si="214"/>
        <v/>
      </c>
      <c r="BA275" s="133"/>
      <c r="BR275" s="133"/>
      <c r="CG275" s="133"/>
    </row>
    <row r="276" spans="1:85" ht="15">
      <c r="A276" s="151" t="s">
        <v>14</v>
      </c>
      <c r="B276" s="152">
        <v>0</v>
      </c>
      <c r="C276" s="152">
        <v>0</v>
      </c>
      <c r="D276" s="152">
        <v>4.6502909710998166</v>
      </c>
      <c r="E276" s="152">
        <v>0.42088627876891804</v>
      </c>
      <c r="F276" s="315"/>
      <c r="G276" s="152">
        <v>0</v>
      </c>
      <c r="H276" s="153">
        <v>0</v>
      </c>
      <c r="I276" s="154">
        <f t="shared" si="211"/>
        <v>5.0711772498687342</v>
      </c>
      <c r="J276" s="141"/>
      <c r="K276" s="155" t="s">
        <v>14</v>
      </c>
      <c r="L276" s="156">
        <v>0</v>
      </c>
      <c r="M276" s="156">
        <v>0</v>
      </c>
      <c r="N276" s="156">
        <v>4.6502909710998166</v>
      </c>
      <c r="O276" s="156">
        <v>0.42088627876891804</v>
      </c>
      <c r="P276" s="156">
        <v>1.6555695187165704</v>
      </c>
      <c r="Q276" s="156">
        <v>0</v>
      </c>
      <c r="R276" s="157">
        <v>0</v>
      </c>
      <c r="S276" s="158">
        <f t="shared" si="212"/>
        <v>6.7267467685853042</v>
      </c>
      <c r="U276" s="203" t="s">
        <v>14</v>
      </c>
      <c r="V276" s="204">
        <v>0</v>
      </c>
      <c r="W276" s="204">
        <v>0</v>
      </c>
      <c r="X276" s="204">
        <v>0</v>
      </c>
      <c r="Y276" s="204">
        <v>0</v>
      </c>
      <c r="Z276" s="204">
        <v>4.6502909710998166</v>
      </c>
      <c r="AA276" s="204">
        <v>0</v>
      </c>
      <c r="AB276" s="204">
        <v>1.6555695187165704</v>
      </c>
      <c r="AC276" s="205">
        <v>0.42088627876891804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0.42088627876891804</v>
      </c>
      <c r="AI276" s="206">
        <f t="shared" si="213"/>
        <v>6.726746768585306</v>
      </c>
      <c r="AJ276" s="133" t="str">
        <f t="shared" si="214"/>
        <v/>
      </c>
      <c r="BA276" s="133"/>
      <c r="BR276" s="133"/>
      <c r="CG276" s="133"/>
    </row>
    <row r="277" spans="1:85" ht="15">
      <c r="A277" s="159" t="s">
        <v>136</v>
      </c>
      <c r="B277" s="148">
        <v>41.691801659603549</v>
      </c>
      <c r="C277" s="148">
        <v>1462.274587127419</v>
      </c>
      <c r="D277" s="148">
        <v>89.884266225971473</v>
      </c>
      <c r="E277" s="148">
        <v>112.09640537308222</v>
      </c>
      <c r="F277" s="315"/>
      <c r="G277" s="148">
        <v>0</v>
      </c>
      <c r="H277" s="160">
        <v>0</v>
      </c>
      <c r="I277" s="146">
        <f t="shared" si="211"/>
        <v>1705.9470603860761</v>
      </c>
      <c r="J277" s="141"/>
      <c r="K277" s="161" t="s">
        <v>136</v>
      </c>
      <c r="L277" s="148">
        <v>41.691801659603549</v>
      </c>
      <c r="M277" s="148">
        <v>1462.274587127419</v>
      </c>
      <c r="N277" s="148">
        <v>89.884266225971473</v>
      </c>
      <c r="O277" s="148">
        <v>112.09640537308222</v>
      </c>
      <c r="P277" s="148">
        <v>0</v>
      </c>
      <c r="Q277" s="148">
        <v>0</v>
      </c>
      <c r="R277" s="149">
        <v>0</v>
      </c>
      <c r="S277" s="150">
        <f t="shared" si="212"/>
        <v>1705.9470603860761</v>
      </c>
      <c r="U277" s="207" t="s">
        <v>136</v>
      </c>
      <c r="V277" s="199">
        <v>41.691801659603549</v>
      </c>
      <c r="W277" s="199">
        <v>0</v>
      </c>
      <c r="X277" s="199">
        <v>0</v>
      </c>
      <c r="Y277" s="199">
        <v>1462.274587127419</v>
      </c>
      <c r="Z277" s="199">
        <v>0</v>
      </c>
      <c r="AA277" s="199">
        <v>0</v>
      </c>
      <c r="AB277" s="199">
        <v>0</v>
      </c>
      <c r="AC277" s="200">
        <v>201.98067159905369</v>
      </c>
      <c r="AD277" s="199">
        <v>0</v>
      </c>
      <c r="AE277" s="199">
        <v>0</v>
      </c>
      <c r="AF277" s="199">
        <v>0</v>
      </c>
      <c r="AG277" s="199">
        <v>89.884266225971473</v>
      </c>
      <c r="AH277" s="199">
        <v>112.09640537308222</v>
      </c>
      <c r="AI277" s="202">
        <f t="shared" si="213"/>
        <v>1705.9470603860761</v>
      </c>
      <c r="AJ277" s="133" t="str">
        <f t="shared" si="214"/>
        <v/>
      </c>
      <c r="BA277" s="133"/>
      <c r="BR277" s="133"/>
      <c r="CG277" s="133"/>
    </row>
    <row r="278" spans="1:85" ht="15">
      <c r="A278" s="151" t="s">
        <v>21</v>
      </c>
      <c r="B278" s="152">
        <v>6.6222421868646251</v>
      </c>
      <c r="C278" s="152">
        <v>0.23001245144829041</v>
      </c>
      <c r="D278" s="152">
        <v>120.7458448592679</v>
      </c>
      <c r="E278" s="152">
        <v>410.63894264201173</v>
      </c>
      <c r="F278" s="315"/>
      <c r="G278" s="152">
        <v>6.662391406431599</v>
      </c>
      <c r="H278" s="153">
        <v>0</v>
      </c>
      <c r="I278" s="154">
        <f t="shared" si="211"/>
        <v>544.89943354602417</v>
      </c>
      <c r="J278" s="141"/>
      <c r="K278" s="155" t="s">
        <v>21</v>
      </c>
      <c r="L278" s="156">
        <v>6.6222421868646251</v>
      </c>
      <c r="M278" s="156">
        <v>0.23001245144829041</v>
      </c>
      <c r="N278" s="156">
        <v>120.7458448592679</v>
      </c>
      <c r="O278" s="156">
        <v>410.63894264201173</v>
      </c>
      <c r="P278" s="156">
        <v>0</v>
      </c>
      <c r="Q278" s="156">
        <v>6.662391406431599</v>
      </c>
      <c r="R278" s="157">
        <v>0</v>
      </c>
      <c r="S278" s="158">
        <f t="shared" si="212"/>
        <v>544.89943354602417</v>
      </c>
      <c r="U278" s="203" t="s">
        <v>21</v>
      </c>
      <c r="V278" s="204">
        <v>3.6285644884481014</v>
      </c>
      <c r="W278" s="204">
        <v>2.9936776984165232</v>
      </c>
      <c r="X278" s="204">
        <v>6.662391406431599</v>
      </c>
      <c r="Y278" s="204">
        <v>0.23001245144829041</v>
      </c>
      <c r="Z278" s="204">
        <v>120.7458448592679</v>
      </c>
      <c r="AA278" s="204">
        <v>410.56763730286929</v>
      </c>
      <c r="AB278" s="204">
        <v>0</v>
      </c>
      <c r="AC278" s="205">
        <v>7.1305339142429106E-2</v>
      </c>
      <c r="AD278" s="204">
        <v>0</v>
      </c>
      <c r="AE278" s="204">
        <v>0</v>
      </c>
      <c r="AF278" s="204">
        <v>0</v>
      </c>
      <c r="AG278" s="204">
        <v>0</v>
      </c>
      <c r="AH278" s="204">
        <v>7.1305339142429106E-2</v>
      </c>
      <c r="AI278" s="206">
        <f t="shared" si="213"/>
        <v>544.89943354602417</v>
      </c>
      <c r="AJ278" s="133" t="str">
        <f t="shared" si="214"/>
        <v/>
      </c>
      <c r="BA278" s="133"/>
      <c r="BR278" s="133"/>
      <c r="CG278" s="133"/>
    </row>
    <row r="279" spans="1:85" ht="15">
      <c r="A279" s="159" t="s">
        <v>20</v>
      </c>
      <c r="B279" s="148">
        <v>10.956174434766869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211"/>
        <v>10.956174434766869</v>
      </c>
      <c r="J279" s="141"/>
      <c r="K279" s="161" t="s">
        <v>20</v>
      </c>
      <c r="L279" s="148">
        <v>10.956174434766869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12"/>
        <v>10.956174434766869</v>
      </c>
      <c r="U279" s="207" t="s">
        <v>20</v>
      </c>
      <c r="V279" s="199">
        <v>10.956174434766869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213"/>
        <v>10.956174434766869</v>
      </c>
      <c r="AJ279" s="133" t="str">
        <f t="shared" si="214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211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12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213"/>
        <v>0</v>
      </c>
      <c r="AJ280" s="133" t="str">
        <f t="shared" si="214"/>
        <v/>
      </c>
      <c r="BA280" s="133"/>
      <c r="BR280" s="133"/>
      <c r="CG280" s="133"/>
    </row>
    <row r="281" spans="1:85" ht="15">
      <c r="A281" s="159" t="s">
        <v>18</v>
      </c>
      <c r="B281" s="148">
        <v>10.037670685328196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211"/>
        <v>10.037670685328196</v>
      </c>
      <c r="J281" s="141"/>
      <c r="K281" s="161" t="s">
        <v>18</v>
      </c>
      <c r="L281" s="148">
        <v>10.037670685328196</v>
      </c>
      <c r="M281" s="148">
        <v>0</v>
      </c>
      <c r="N281" s="148">
        <v>0</v>
      </c>
      <c r="O281" s="148">
        <v>0</v>
      </c>
      <c r="P281" s="148">
        <v>35.521864804087087</v>
      </c>
      <c r="Q281" s="148">
        <v>0</v>
      </c>
      <c r="R281" s="149">
        <v>0</v>
      </c>
      <c r="S281" s="150">
        <f t="shared" si="212"/>
        <v>45.559535489415282</v>
      </c>
      <c r="U281" s="207" t="s">
        <v>18</v>
      </c>
      <c r="V281" s="199">
        <v>10.037670685328196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35.521864804087087</v>
      </c>
      <c r="AC281" s="200">
        <v>0</v>
      </c>
      <c r="AD281" s="199">
        <v>0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213"/>
        <v>45.559535489415282</v>
      </c>
      <c r="AJ281" s="133" t="str">
        <f t="shared" si="214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211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12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213"/>
        <v>0</v>
      </c>
      <c r="AJ282" s="133" t="str">
        <f t="shared" si="214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211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12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213"/>
        <v>0</v>
      </c>
      <c r="AJ283" s="133" t="str">
        <f t="shared" si="214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211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12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213"/>
        <v>0</v>
      </c>
      <c r="AJ284" s="133" t="str">
        <f t="shared" si="214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211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12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213"/>
        <v>0</v>
      </c>
      <c r="AJ285" s="133" t="str">
        <f t="shared" si="214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211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12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213"/>
        <v>0</v>
      </c>
      <c r="AJ286" s="133" t="str">
        <f t="shared" si="214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211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12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213"/>
        <v>0</v>
      </c>
      <c r="AJ287" s="133" t="str">
        <f t="shared" si="214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75.690822506987288</v>
      </c>
      <c r="C288" s="187">
        <f t="shared" ref="C288:H288" si="215">SUM(C267:C283)</f>
        <v>1462.6713503783446</v>
      </c>
      <c r="D288" s="187">
        <f t="shared" si="215"/>
        <v>219.52448271362596</v>
      </c>
      <c r="E288" s="187">
        <f t="shared" si="215"/>
        <v>654.26486704952754</v>
      </c>
      <c r="F288" s="187">
        <f t="shared" si="215"/>
        <v>0</v>
      </c>
      <c r="G288" s="187">
        <f t="shared" si="215"/>
        <v>6.662391406431599</v>
      </c>
      <c r="H288" s="189">
        <f t="shared" si="215"/>
        <v>0</v>
      </c>
      <c r="I288" s="146">
        <f t="shared" ref="I288" si="216">SUM(I267:I283)</f>
        <v>2418.8139140549169</v>
      </c>
      <c r="J288" s="141"/>
      <c r="K288" s="188" t="s">
        <v>22</v>
      </c>
      <c r="L288" s="187">
        <f>SUM(L267:L283)</f>
        <v>75.690822506987288</v>
      </c>
      <c r="M288" s="187">
        <f t="shared" ref="M288:R288" si="217">SUM(M267:M283)</f>
        <v>1462.6713503783446</v>
      </c>
      <c r="N288" s="187">
        <f t="shared" si="217"/>
        <v>219.52448271362596</v>
      </c>
      <c r="O288" s="187">
        <f t="shared" si="217"/>
        <v>654.26486704952754</v>
      </c>
      <c r="P288" s="187">
        <f t="shared" si="217"/>
        <v>638.33718482730922</v>
      </c>
      <c r="Q288" s="187">
        <f t="shared" si="217"/>
        <v>6.662391406431599</v>
      </c>
      <c r="R288" s="189">
        <f t="shared" si="217"/>
        <v>0</v>
      </c>
      <c r="S288" s="190">
        <f t="shared" ref="S288" si="218">SUM(S267:S283)</f>
        <v>3057.1510988822265</v>
      </c>
      <c r="T288" s="133" t="str">
        <f>IF(ABS(S288-AI288)&gt;0.01,S288-AI288,"")</f>
        <v/>
      </c>
      <c r="U288" s="216" t="s">
        <v>59</v>
      </c>
      <c r="V288" s="217">
        <f>SUM(V267:V283)</f>
        <v>72.470031033546661</v>
      </c>
      <c r="W288" s="217">
        <f t="shared" ref="W288:AH288" si="219">SUM(W267:W283)</f>
        <v>2.9936776984165232</v>
      </c>
      <c r="X288" s="217">
        <f t="shared" si="219"/>
        <v>6.662391406431599</v>
      </c>
      <c r="Y288" s="217">
        <f t="shared" si="219"/>
        <v>1462.6713503783446</v>
      </c>
      <c r="Z288" s="217">
        <f t="shared" si="219"/>
        <v>128.5923248656583</v>
      </c>
      <c r="AA288" s="217">
        <f t="shared" si="219"/>
        <v>504.44456487324544</v>
      </c>
      <c r="AB288" s="217">
        <f t="shared" si="219"/>
        <v>638.33718482730922</v>
      </c>
      <c r="AC288" s="217">
        <f t="shared" si="219"/>
        <v>240.97957379927377</v>
      </c>
      <c r="AD288" s="218">
        <f t="shared" si="219"/>
        <v>0.22711377502409619</v>
      </c>
      <c r="AE288" s="218">
        <f t="shared" si="219"/>
        <v>0</v>
      </c>
      <c r="AF288" s="218">
        <f t="shared" si="219"/>
        <v>0</v>
      </c>
      <c r="AG288" s="218">
        <f t="shared" si="219"/>
        <v>90.932157847967645</v>
      </c>
      <c r="AH288" s="218">
        <f t="shared" si="219"/>
        <v>149.82030217628204</v>
      </c>
      <c r="AI288" s="219">
        <f>SUM(V288:AC288)</f>
        <v>3057.1510988822261</v>
      </c>
      <c r="AJ288" s="133" t="str">
        <f t="shared" si="214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3.1292536423398791E-2</v>
      </c>
      <c r="C289" s="125">
        <f t="shared" ref="C289:H289" si="220">IF($I288=0,"-",C288/$I288)</f>
        <v>0.60470602632110382</v>
      </c>
      <c r="D289" s="125">
        <f t="shared" si="220"/>
        <v>9.0757077854581023E-2</v>
      </c>
      <c r="E289" s="125">
        <f t="shared" si="220"/>
        <v>0.27048995511718105</v>
      </c>
      <c r="F289" s="125">
        <f t="shared" si="220"/>
        <v>0</v>
      </c>
      <c r="G289" s="125">
        <f t="shared" si="220"/>
        <v>2.7544042837353779E-3</v>
      </c>
      <c r="H289" s="126">
        <f t="shared" si="220"/>
        <v>0</v>
      </c>
      <c r="I289" s="127">
        <f>SUM(B289:H289)</f>
        <v>1</v>
      </c>
      <c r="J289" s="133"/>
      <c r="K289" s="49" t="s">
        <v>108</v>
      </c>
      <c r="L289" s="102">
        <f t="shared" ref="L289:R289" si="221">IF($S288=0,"-",L288/$S288)</f>
        <v>2.4758613512646403E-2</v>
      </c>
      <c r="M289" s="102">
        <f t="shared" si="221"/>
        <v>0.47844260982492332</v>
      </c>
      <c r="N289" s="102">
        <f t="shared" si="221"/>
        <v>7.1806880200945833E-2</v>
      </c>
      <c r="O289" s="102">
        <f t="shared" si="221"/>
        <v>0.21401129544717096</v>
      </c>
      <c r="P289" s="102">
        <f t="shared" si="221"/>
        <v>0.20880131998078269</v>
      </c>
      <c r="Q289" s="102">
        <f t="shared" si="221"/>
        <v>2.1792810335307081E-3</v>
      </c>
      <c r="R289" s="103">
        <f t="shared" si="221"/>
        <v>0</v>
      </c>
      <c r="S289" s="104">
        <f>SUM(L289:R289)</f>
        <v>0.99999999999999978</v>
      </c>
      <c r="U289" s="77" t="s">
        <v>108</v>
      </c>
      <c r="V289" s="78">
        <f>+V288/$AI288</f>
        <v>2.3705086431627009E-2</v>
      </c>
      <c r="W289" s="78">
        <f t="shared" ref="W289:AH289" si="222">+W288/$AI288</f>
        <v>9.7923772871778879E-4</v>
      </c>
      <c r="X289" s="78">
        <f t="shared" si="222"/>
        <v>2.1792810335307085E-3</v>
      </c>
      <c r="Y289" s="78">
        <f t="shared" si="222"/>
        <v>0.47844260982492337</v>
      </c>
      <c r="Z289" s="78">
        <f t="shared" si="222"/>
        <v>4.2062796605857981E-2</v>
      </c>
      <c r="AA289" s="78">
        <f t="shared" si="222"/>
        <v>0.16500478666484084</v>
      </c>
      <c r="AB289" s="78">
        <f t="shared" si="222"/>
        <v>0.20880131998078272</v>
      </c>
      <c r="AC289" s="78">
        <f t="shared" si="222"/>
        <v>7.882488172971959E-2</v>
      </c>
      <c r="AD289" s="78">
        <f t="shared" si="222"/>
        <v>7.4289352301603573E-5</v>
      </c>
      <c r="AE289" s="78">
        <f t="shared" si="222"/>
        <v>0</v>
      </c>
      <c r="AF289" s="78">
        <f t="shared" si="222"/>
        <v>0</v>
      </c>
      <c r="AG289" s="78">
        <f t="shared" si="222"/>
        <v>2.9744083595087858E-2</v>
      </c>
      <c r="AH289" s="78">
        <f t="shared" si="222"/>
        <v>4.9006508782330135E-2</v>
      </c>
      <c r="AI289" s="79">
        <f>SUM(V289:AC289)</f>
        <v>1.0000000000000002</v>
      </c>
      <c r="AJ289" s="26" t="str">
        <f t="shared" si="214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223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24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225">SUM(V294:AC294)</f>
        <v>0</v>
      </c>
      <c r="AJ294" s="133" t="str">
        <f t="shared" ref="AJ294:AJ315" si="226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223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24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225"/>
        <v>0</v>
      </c>
      <c r="AJ295" s="133" t="str">
        <f t="shared" si="226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223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24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225"/>
        <v>0</v>
      </c>
      <c r="AJ296" s="133" t="str">
        <f t="shared" si="226"/>
        <v/>
      </c>
      <c r="BA296" s="133"/>
      <c r="BR296" s="133"/>
      <c r="CG296" s="133"/>
    </row>
    <row r="297" spans="1:85" ht="15">
      <c r="A297" s="159" t="s">
        <v>13</v>
      </c>
      <c r="B297" s="148">
        <v>25.957423493049674</v>
      </c>
      <c r="C297" s="148">
        <v>196.19744133713473</v>
      </c>
      <c r="D297" s="148">
        <v>32.495867131777153</v>
      </c>
      <c r="E297" s="148">
        <v>0.59136654593613636</v>
      </c>
      <c r="F297" s="315"/>
      <c r="G297" s="148">
        <v>0</v>
      </c>
      <c r="H297" s="160">
        <v>0</v>
      </c>
      <c r="I297" s="146">
        <f t="shared" si="223"/>
        <v>255.24209850789768</v>
      </c>
      <c r="J297" s="141"/>
      <c r="K297" s="161" t="s">
        <v>13</v>
      </c>
      <c r="L297" s="148">
        <v>25.957423493049674</v>
      </c>
      <c r="M297" s="148">
        <v>196.19744133713473</v>
      </c>
      <c r="N297" s="148">
        <v>32.495867131777153</v>
      </c>
      <c r="O297" s="148">
        <v>0.59136654593613636</v>
      </c>
      <c r="P297" s="148">
        <v>0</v>
      </c>
      <c r="Q297" s="148">
        <v>0</v>
      </c>
      <c r="R297" s="149">
        <v>0</v>
      </c>
      <c r="S297" s="150">
        <f t="shared" si="224"/>
        <v>255.24209850789768</v>
      </c>
      <c r="U297" s="207" t="s">
        <v>13</v>
      </c>
      <c r="V297" s="199">
        <v>25.957423493049674</v>
      </c>
      <c r="W297" s="199">
        <v>0</v>
      </c>
      <c r="X297" s="199">
        <v>0</v>
      </c>
      <c r="Y297" s="199">
        <v>196.19744133713473</v>
      </c>
      <c r="Z297" s="199">
        <v>32.495867131777153</v>
      </c>
      <c r="AA297" s="199">
        <v>0.59136654593613636</v>
      </c>
      <c r="AB297" s="199">
        <v>0</v>
      </c>
      <c r="AC297" s="200">
        <v>0</v>
      </c>
      <c r="AD297" s="201">
        <v>0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225"/>
        <v>255.24209850789768</v>
      </c>
      <c r="AJ297" s="133" t="str">
        <f t="shared" si="226"/>
        <v/>
      </c>
      <c r="BA297" s="133"/>
      <c r="BR297" s="133"/>
      <c r="CG297" s="133"/>
    </row>
    <row r="298" spans="1:85" ht="15">
      <c r="A298" s="151" t="s">
        <v>12</v>
      </c>
      <c r="B298" s="152">
        <v>50.389414504933931</v>
      </c>
      <c r="C298" s="152">
        <v>87.084528797957063</v>
      </c>
      <c r="D298" s="152">
        <v>35.883220952014206</v>
      </c>
      <c r="E298" s="152">
        <v>0.64201791536360442</v>
      </c>
      <c r="F298" s="315"/>
      <c r="G298" s="152">
        <v>0</v>
      </c>
      <c r="H298" s="153">
        <v>0</v>
      </c>
      <c r="I298" s="154">
        <f t="shared" si="223"/>
        <v>173.9991821702688</v>
      </c>
      <c r="J298" s="141"/>
      <c r="K298" s="155" t="s">
        <v>12</v>
      </c>
      <c r="L298" s="156">
        <v>50.389414504933931</v>
      </c>
      <c r="M298" s="156">
        <v>87.084528797957063</v>
      </c>
      <c r="N298" s="156">
        <v>35.883220952014206</v>
      </c>
      <c r="O298" s="156">
        <v>0.64201791536360442</v>
      </c>
      <c r="P298" s="156">
        <v>0</v>
      </c>
      <c r="Q298" s="156">
        <v>0</v>
      </c>
      <c r="R298" s="157">
        <v>0</v>
      </c>
      <c r="S298" s="158">
        <f t="shared" si="224"/>
        <v>173.9991821702688</v>
      </c>
      <c r="U298" s="203" t="s">
        <v>53</v>
      </c>
      <c r="V298" s="204">
        <v>43.26925614224487</v>
      </c>
      <c r="W298" s="204">
        <v>0</v>
      </c>
      <c r="X298" s="204">
        <v>0</v>
      </c>
      <c r="Y298" s="204">
        <v>87.084528797957063</v>
      </c>
      <c r="Z298" s="204">
        <v>35.883220952014206</v>
      </c>
      <c r="AA298" s="204">
        <v>0.64201791536360442</v>
      </c>
      <c r="AB298" s="204">
        <v>0</v>
      </c>
      <c r="AC298" s="205">
        <v>7.1201583626890583</v>
      </c>
      <c r="AD298" s="204">
        <v>7.1201583626890583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225"/>
        <v>173.9991821702688</v>
      </c>
      <c r="AJ298" s="133" t="str">
        <f t="shared" si="226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1.0948603894370454</v>
      </c>
      <c r="F299" s="315"/>
      <c r="G299" s="148">
        <v>0</v>
      </c>
      <c r="H299" s="160">
        <v>0</v>
      </c>
      <c r="I299" s="146">
        <f t="shared" si="223"/>
        <v>1.0948603894370454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1.0948603894370454</v>
      </c>
      <c r="P299" s="148">
        <v>409.76492785580501</v>
      </c>
      <c r="Q299" s="148">
        <v>0</v>
      </c>
      <c r="R299" s="149">
        <v>0</v>
      </c>
      <c r="S299" s="150">
        <f t="shared" si="224"/>
        <v>410.85978824524204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1.0948603894370454</v>
      </c>
      <c r="AB299" s="199">
        <v>409.76492785580501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225"/>
        <v>410.85978824524204</v>
      </c>
      <c r="AJ299" s="133" t="str">
        <f t="shared" si="226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223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7.38342991549474</v>
      </c>
      <c r="Q300" s="156">
        <v>0</v>
      </c>
      <c r="R300" s="157">
        <v>0</v>
      </c>
      <c r="S300" s="158">
        <f t="shared" si="224"/>
        <v>7.38342991549474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7.38342991549474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225"/>
        <v>7.38342991549474</v>
      </c>
      <c r="AJ300" s="133" t="str">
        <f t="shared" si="226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223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24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225"/>
        <v>0</v>
      </c>
      <c r="AJ301" s="133" t="str">
        <f t="shared" si="226"/>
        <v/>
      </c>
      <c r="BA301" s="133"/>
      <c r="BR301" s="133"/>
      <c r="CG301" s="133"/>
    </row>
    <row r="302" spans="1:85" ht="15">
      <c r="A302" s="151" t="s">
        <v>14</v>
      </c>
      <c r="B302" s="152">
        <v>6.0011679861209678E-2</v>
      </c>
      <c r="C302" s="152">
        <v>0</v>
      </c>
      <c r="D302" s="152">
        <v>26.290490532106972</v>
      </c>
      <c r="E302" s="152">
        <v>0.37224580433806898</v>
      </c>
      <c r="F302" s="315"/>
      <c r="G302" s="152">
        <v>0</v>
      </c>
      <c r="H302" s="153">
        <v>0</v>
      </c>
      <c r="I302" s="154">
        <f t="shared" si="223"/>
        <v>26.722748016306248</v>
      </c>
      <c r="J302" s="141"/>
      <c r="K302" s="155" t="s">
        <v>14</v>
      </c>
      <c r="L302" s="156">
        <v>6.0011679861209678E-2</v>
      </c>
      <c r="M302" s="156">
        <v>0</v>
      </c>
      <c r="N302" s="156">
        <v>26.290490532106972</v>
      </c>
      <c r="O302" s="156">
        <v>0.37224580433806898</v>
      </c>
      <c r="P302" s="156">
        <v>0.99461156201512158</v>
      </c>
      <c r="Q302" s="156">
        <v>0</v>
      </c>
      <c r="R302" s="157">
        <v>0</v>
      </c>
      <c r="S302" s="158">
        <f t="shared" si="224"/>
        <v>27.717359578321371</v>
      </c>
      <c r="U302" s="203" t="s">
        <v>14</v>
      </c>
      <c r="V302" s="204">
        <v>0</v>
      </c>
      <c r="W302" s="204">
        <v>0</v>
      </c>
      <c r="X302" s="204">
        <v>0</v>
      </c>
      <c r="Y302" s="204">
        <v>0</v>
      </c>
      <c r="Z302" s="204">
        <v>26.290490532106972</v>
      </c>
      <c r="AA302" s="204">
        <v>0.17081849966065038</v>
      </c>
      <c r="AB302" s="204">
        <v>0.99461156201512158</v>
      </c>
      <c r="AC302" s="205">
        <v>0.26143898453862829</v>
      </c>
      <c r="AD302" s="204">
        <v>6.0011679861209678E-2</v>
      </c>
      <c r="AE302" s="204">
        <v>0</v>
      </c>
      <c r="AF302" s="204">
        <v>0</v>
      </c>
      <c r="AG302" s="204">
        <v>0</v>
      </c>
      <c r="AH302" s="204">
        <v>0.20142730467741862</v>
      </c>
      <c r="AI302" s="206">
        <f t="shared" si="225"/>
        <v>27.717359578321375</v>
      </c>
      <c r="AJ302" s="133" t="str">
        <f t="shared" si="226"/>
        <v/>
      </c>
      <c r="BA302" s="133"/>
      <c r="BR302" s="133"/>
      <c r="CG302" s="133"/>
    </row>
    <row r="303" spans="1:85" ht="15">
      <c r="A303" s="159" t="s">
        <v>136</v>
      </c>
      <c r="B303" s="148">
        <v>120.67195410002935</v>
      </c>
      <c r="C303" s="148">
        <v>708.44706256124482</v>
      </c>
      <c r="D303" s="148">
        <v>251.17830182537915</v>
      </c>
      <c r="E303" s="148">
        <v>40.897825905534155</v>
      </c>
      <c r="F303" s="315"/>
      <c r="G303" s="148">
        <v>0</v>
      </c>
      <c r="H303" s="160">
        <v>0</v>
      </c>
      <c r="I303" s="146">
        <f t="shared" si="223"/>
        <v>1121.1951443921873</v>
      </c>
      <c r="J303" s="141"/>
      <c r="K303" s="161" t="s">
        <v>136</v>
      </c>
      <c r="L303" s="148">
        <v>120.67195410002935</v>
      </c>
      <c r="M303" s="148">
        <v>708.44706256124482</v>
      </c>
      <c r="N303" s="148">
        <v>251.17830182537915</v>
      </c>
      <c r="O303" s="148">
        <v>40.897825905534155</v>
      </c>
      <c r="P303" s="148">
        <v>0.88403439406049389</v>
      </c>
      <c r="Q303" s="148">
        <v>0</v>
      </c>
      <c r="R303" s="149">
        <v>0</v>
      </c>
      <c r="S303" s="150">
        <f t="shared" si="224"/>
        <v>1122.0791787862479</v>
      </c>
      <c r="U303" s="207" t="s">
        <v>136</v>
      </c>
      <c r="V303" s="199">
        <v>99.473471140861847</v>
      </c>
      <c r="W303" s="199">
        <v>0</v>
      </c>
      <c r="X303" s="199">
        <v>0</v>
      </c>
      <c r="Y303" s="199">
        <v>708.44706256124482</v>
      </c>
      <c r="Z303" s="199">
        <v>251.17830182537915</v>
      </c>
      <c r="AA303" s="199">
        <v>37.283537202981996</v>
      </c>
      <c r="AB303" s="199">
        <v>0.88403439406049389</v>
      </c>
      <c r="AC303" s="200">
        <v>24.812771661719662</v>
      </c>
      <c r="AD303" s="199">
        <v>21.198482959167507</v>
      </c>
      <c r="AE303" s="199">
        <v>0</v>
      </c>
      <c r="AF303" s="199">
        <v>0</v>
      </c>
      <c r="AG303" s="199">
        <v>0</v>
      </c>
      <c r="AH303" s="199">
        <v>3.6142887025521566</v>
      </c>
      <c r="AI303" s="202">
        <f t="shared" si="225"/>
        <v>1122.0791787862479</v>
      </c>
      <c r="AJ303" s="133" t="str">
        <f t="shared" si="226"/>
        <v/>
      </c>
      <c r="BA303" s="133"/>
      <c r="BR303" s="133"/>
      <c r="CG303" s="133"/>
    </row>
    <row r="304" spans="1:85" ht="15">
      <c r="A304" s="151" t="s">
        <v>21</v>
      </c>
      <c r="B304" s="152">
        <v>63.905327561695913</v>
      </c>
      <c r="C304" s="152">
        <v>9.9750301848988983</v>
      </c>
      <c r="D304" s="152">
        <v>50.065398936296518</v>
      </c>
      <c r="E304" s="152">
        <v>819.77630590248111</v>
      </c>
      <c r="F304" s="315"/>
      <c r="G304" s="152">
        <v>80.264219821720928</v>
      </c>
      <c r="H304" s="153">
        <v>0</v>
      </c>
      <c r="I304" s="154">
        <f t="shared" si="223"/>
        <v>1023.9862824070933</v>
      </c>
      <c r="J304" s="141"/>
      <c r="K304" s="155" t="s">
        <v>21</v>
      </c>
      <c r="L304" s="156">
        <v>63.905327561695913</v>
      </c>
      <c r="M304" s="156">
        <v>9.9750301848988983</v>
      </c>
      <c r="N304" s="156">
        <v>50.065398936296518</v>
      </c>
      <c r="O304" s="156">
        <v>819.77630590248111</v>
      </c>
      <c r="P304" s="156">
        <v>0.6690475418720746</v>
      </c>
      <c r="Q304" s="156">
        <v>80.264219821720928</v>
      </c>
      <c r="R304" s="157">
        <v>0</v>
      </c>
      <c r="S304" s="158">
        <f t="shared" si="224"/>
        <v>1024.6553299489653</v>
      </c>
      <c r="U304" s="203" t="s">
        <v>21</v>
      </c>
      <c r="V304" s="204">
        <v>6.0129777669551094</v>
      </c>
      <c r="W304" s="204">
        <v>55.437893454573292</v>
      </c>
      <c r="X304" s="204">
        <v>80.264219821720928</v>
      </c>
      <c r="Y304" s="204">
        <v>9.9750301848988983</v>
      </c>
      <c r="Z304" s="204">
        <v>50.065398936296518</v>
      </c>
      <c r="AA304" s="204">
        <v>591.65715834676575</v>
      </c>
      <c r="AB304" s="204">
        <v>0.6690475418720746</v>
      </c>
      <c r="AC304" s="205">
        <v>230.5736038958828</v>
      </c>
      <c r="AD304" s="204">
        <v>2.4544563401675075</v>
      </c>
      <c r="AE304" s="204">
        <v>214.51605300636447</v>
      </c>
      <c r="AF304" s="204">
        <v>0</v>
      </c>
      <c r="AG304" s="204">
        <v>0</v>
      </c>
      <c r="AH304" s="204">
        <v>13.603094549350837</v>
      </c>
      <c r="AI304" s="206">
        <f t="shared" si="225"/>
        <v>1024.6553299489653</v>
      </c>
      <c r="AJ304" s="133" t="str">
        <f t="shared" si="226"/>
        <v/>
      </c>
      <c r="BA304" s="133"/>
      <c r="BR304" s="133"/>
      <c r="CG304" s="133"/>
    </row>
    <row r="305" spans="1:85" ht="15">
      <c r="A305" s="159" t="s">
        <v>20</v>
      </c>
      <c r="B305" s="148">
        <v>50.971129346630164</v>
      </c>
      <c r="C305" s="148">
        <v>5.1836446274265651</v>
      </c>
      <c r="D305" s="148">
        <v>330.18234535362075</v>
      </c>
      <c r="E305" s="148">
        <v>0</v>
      </c>
      <c r="F305" s="315"/>
      <c r="G305" s="148">
        <v>0</v>
      </c>
      <c r="H305" s="160">
        <v>0</v>
      </c>
      <c r="I305" s="146">
        <f t="shared" si="223"/>
        <v>386.3371193276775</v>
      </c>
      <c r="J305" s="141"/>
      <c r="K305" s="161" t="s">
        <v>20</v>
      </c>
      <c r="L305" s="148">
        <v>50.971129346630164</v>
      </c>
      <c r="M305" s="148">
        <v>5.1836446274265651</v>
      </c>
      <c r="N305" s="148">
        <v>330.18234535362075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24"/>
        <v>386.3371193276775</v>
      </c>
      <c r="U305" s="207" t="s">
        <v>20</v>
      </c>
      <c r="V305" s="199">
        <v>47.469709392464431</v>
      </c>
      <c r="W305" s="199">
        <v>0.79850465089813605</v>
      </c>
      <c r="X305" s="199">
        <v>0</v>
      </c>
      <c r="Y305" s="199">
        <v>5.1836446274265651</v>
      </c>
      <c r="Z305" s="199">
        <v>330.18234535362075</v>
      </c>
      <c r="AA305" s="199">
        <v>0</v>
      </c>
      <c r="AB305" s="199">
        <v>0</v>
      </c>
      <c r="AC305" s="200">
        <v>2.7029153032675972</v>
      </c>
      <c r="AD305" s="199">
        <v>2.7029153032675972</v>
      </c>
      <c r="AE305" s="199">
        <v>0</v>
      </c>
      <c r="AF305" s="199">
        <v>0</v>
      </c>
      <c r="AG305" s="199">
        <v>0</v>
      </c>
      <c r="AH305" s="199">
        <v>0</v>
      </c>
      <c r="AI305" s="202">
        <f t="shared" si="225"/>
        <v>386.3371193276775</v>
      </c>
      <c r="AJ305" s="133" t="str">
        <f t="shared" si="226"/>
        <v/>
      </c>
      <c r="BA305" s="133"/>
      <c r="BR305" s="133"/>
      <c r="CG305" s="133"/>
    </row>
    <row r="306" spans="1:85" ht="15">
      <c r="A306" s="151" t="s">
        <v>56</v>
      </c>
      <c r="B306" s="152">
        <v>3.2868474082871382</v>
      </c>
      <c r="C306" s="152">
        <v>9.6701113346251491E-2</v>
      </c>
      <c r="D306" s="152">
        <v>3.5711691543296813</v>
      </c>
      <c r="E306" s="152">
        <v>0</v>
      </c>
      <c r="F306" s="315"/>
      <c r="G306" s="152">
        <v>0</v>
      </c>
      <c r="H306" s="153">
        <v>0</v>
      </c>
      <c r="I306" s="154">
        <f t="shared" si="223"/>
        <v>6.9547176759630709</v>
      </c>
      <c r="J306" s="141"/>
      <c r="K306" s="155" t="s">
        <v>56</v>
      </c>
      <c r="L306" s="156">
        <v>3.2868474082871382</v>
      </c>
      <c r="M306" s="156">
        <v>9.6701113346251491E-2</v>
      </c>
      <c r="N306" s="156">
        <v>3.5711691543296813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24"/>
        <v>6.9547176759630709</v>
      </c>
      <c r="U306" s="203" t="s">
        <v>56</v>
      </c>
      <c r="V306" s="204">
        <v>3.0920682003228626</v>
      </c>
      <c r="W306" s="204">
        <v>0</v>
      </c>
      <c r="X306" s="204">
        <v>0</v>
      </c>
      <c r="Y306" s="204">
        <v>9.6701113346251491E-2</v>
      </c>
      <c r="Z306" s="204">
        <v>3.5711691543296813</v>
      </c>
      <c r="AA306" s="204">
        <v>0</v>
      </c>
      <c r="AB306" s="204">
        <v>0</v>
      </c>
      <c r="AC306" s="205">
        <v>0.19477920796427578</v>
      </c>
      <c r="AD306" s="204">
        <v>0.19477920796427578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225"/>
        <v>6.9547176759630709</v>
      </c>
      <c r="AJ306" s="133" t="str">
        <f t="shared" si="226"/>
        <v/>
      </c>
      <c r="BA306" s="133"/>
      <c r="BR306" s="133"/>
      <c r="CG306" s="133"/>
    </row>
    <row r="307" spans="1:85" ht="15">
      <c r="A307" s="159" t="s">
        <v>18</v>
      </c>
      <c r="B307" s="148">
        <v>45.040535601122961</v>
      </c>
      <c r="C307" s="148">
        <v>20.674344210351528</v>
      </c>
      <c r="D307" s="148">
        <v>8.122063796923813</v>
      </c>
      <c r="E307" s="148">
        <v>0</v>
      </c>
      <c r="F307" s="315"/>
      <c r="G307" s="148">
        <v>0</v>
      </c>
      <c r="H307" s="160">
        <v>0</v>
      </c>
      <c r="I307" s="146">
        <f t="shared" si="223"/>
        <v>73.8369436083983</v>
      </c>
      <c r="J307" s="141"/>
      <c r="K307" s="161" t="s">
        <v>18</v>
      </c>
      <c r="L307" s="148">
        <v>45.040535601122961</v>
      </c>
      <c r="M307" s="148">
        <v>20.674344210351528</v>
      </c>
      <c r="N307" s="148">
        <v>8.122063796923813</v>
      </c>
      <c r="O307" s="148">
        <v>0</v>
      </c>
      <c r="P307" s="148">
        <v>24.336224396003416</v>
      </c>
      <c r="Q307" s="148">
        <v>0</v>
      </c>
      <c r="R307" s="149">
        <v>0</v>
      </c>
      <c r="S307" s="150">
        <f t="shared" si="224"/>
        <v>98.173168004401717</v>
      </c>
      <c r="U307" s="207" t="s">
        <v>18</v>
      </c>
      <c r="V307" s="199">
        <v>43.563796728954998</v>
      </c>
      <c r="W307" s="199">
        <v>0</v>
      </c>
      <c r="X307" s="199">
        <v>0</v>
      </c>
      <c r="Y307" s="199">
        <v>20.674344210351528</v>
      </c>
      <c r="Z307" s="199">
        <v>8.122063796923813</v>
      </c>
      <c r="AA307" s="199">
        <v>0</v>
      </c>
      <c r="AB307" s="199">
        <v>24.336224396003416</v>
      </c>
      <c r="AC307" s="200">
        <v>1.476738872167966</v>
      </c>
      <c r="AD307" s="199">
        <v>1.476738872167966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225"/>
        <v>98.173168004401731</v>
      </c>
      <c r="AJ307" s="133" t="str">
        <f t="shared" si="226"/>
        <v/>
      </c>
      <c r="BA307" s="133"/>
      <c r="BR307" s="133"/>
      <c r="CG307" s="133"/>
    </row>
    <row r="308" spans="1:85" ht="15">
      <c r="A308" s="151" t="s">
        <v>17</v>
      </c>
      <c r="B308" s="152">
        <v>0.44076078121182738</v>
      </c>
      <c r="C308" s="152">
        <v>0.66114117181774101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223"/>
        <v>1.1019019530295684</v>
      </c>
      <c r="J308" s="141"/>
      <c r="K308" s="155" t="s">
        <v>17</v>
      </c>
      <c r="L308" s="156">
        <v>0.44076078121182738</v>
      </c>
      <c r="M308" s="156">
        <v>0.66114117181774101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24"/>
        <v>1.1019019530295684</v>
      </c>
      <c r="U308" s="203" t="s">
        <v>57</v>
      </c>
      <c r="V308" s="204">
        <v>0.44076078121182738</v>
      </c>
      <c r="W308" s="204">
        <v>0</v>
      </c>
      <c r="X308" s="204">
        <v>0</v>
      </c>
      <c r="Y308" s="204">
        <v>0.66114117181774101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225"/>
        <v>1.1019019530295684</v>
      </c>
      <c r="AJ308" s="133" t="str">
        <f t="shared" si="226"/>
        <v/>
      </c>
      <c r="BA308" s="133"/>
      <c r="BR308" s="133"/>
      <c r="CG308" s="133"/>
    </row>
    <row r="309" spans="1:85" ht="15">
      <c r="A309" s="162" t="s">
        <v>60</v>
      </c>
      <c r="B309" s="148">
        <v>0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223"/>
        <v>0</v>
      </c>
      <c r="J309" s="141"/>
      <c r="K309" s="163" t="s">
        <v>60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24"/>
        <v>0</v>
      </c>
      <c r="U309" s="208" t="s">
        <v>58</v>
      </c>
      <c r="V309" s="199">
        <v>0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225"/>
        <v>0</v>
      </c>
      <c r="AJ309" s="133" t="str">
        <f t="shared" si="226"/>
        <v/>
      </c>
      <c r="BA309" s="133"/>
      <c r="BR309" s="133"/>
      <c r="CG309" s="133"/>
    </row>
    <row r="310" spans="1:85">
      <c r="A310" s="164" t="s">
        <v>19</v>
      </c>
      <c r="B310" s="165">
        <v>0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223"/>
        <v>0</v>
      </c>
      <c r="J310" s="141"/>
      <c r="K310" s="168" t="s">
        <v>19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24"/>
        <v>0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225"/>
        <v>0</v>
      </c>
      <c r="AJ310" s="133" t="str">
        <f t="shared" si="226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223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24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225"/>
        <v>0</v>
      </c>
      <c r="AJ311" s="133" t="str">
        <f t="shared" si="226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223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24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225"/>
        <v>0</v>
      </c>
      <c r="AJ312" s="133" t="str">
        <f t="shared" si="226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223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24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225"/>
        <v>0</v>
      </c>
      <c r="AJ313" s="133" t="str">
        <f t="shared" si="226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360.72340447682217</v>
      </c>
      <c r="C314" s="187">
        <f t="shared" ref="C314:H314" si="227">SUM(C293:C309)</f>
        <v>1028.3198940041775</v>
      </c>
      <c r="D314" s="187">
        <f t="shared" si="227"/>
        <v>737.78885768244822</v>
      </c>
      <c r="E314" s="187">
        <f t="shared" si="227"/>
        <v>863.37462246309008</v>
      </c>
      <c r="F314" s="187">
        <f t="shared" si="227"/>
        <v>0</v>
      </c>
      <c r="G314" s="187">
        <f t="shared" si="227"/>
        <v>80.264219821720928</v>
      </c>
      <c r="H314" s="189">
        <f t="shared" si="227"/>
        <v>0</v>
      </c>
      <c r="I314" s="146">
        <f t="shared" ref="I314" si="228">SUM(I293:I309)</f>
        <v>3070.4709984482583</v>
      </c>
      <c r="J314" s="141"/>
      <c r="K314" s="188" t="s">
        <v>22</v>
      </c>
      <c r="L314" s="187">
        <f>SUM(L293:L309)</f>
        <v>360.72340447682217</v>
      </c>
      <c r="M314" s="187">
        <f t="shared" ref="M314:R314" si="229">SUM(M293:M309)</f>
        <v>1028.3198940041775</v>
      </c>
      <c r="N314" s="187">
        <f t="shared" si="229"/>
        <v>737.78885768244822</v>
      </c>
      <c r="O314" s="187">
        <f t="shared" si="229"/>
        <v>863.37462246309008</v>
      </c>
      <c r="P314" s="187">
        <f t="shared" si="229"/>
        <v>444.03227566525084</v>
      </c>
      <c r="Q314" s="187">
        <f t="shared" si="229"/>
        <v>80.264219821720928</v>
      </c>
      <c r="R314" s="189">
        <f t="shared" si="229"/>
        <v>0</v>
      </c>
      <c r="S314" s="190">
        <f t="shared" ref="S314" si="230">SUM(S293:S309)</f>
        <v>3514.5032741135096</v>
      </c>
      <c r="T314" s="133" t="str">
        <f>IF(ABS(S314-AI314)&gt;0.01,S314-AI314,"")</f>
        <v/>
      </c>
      <c r="U314" s="216" t="s">
        <v>59</v>
      </c>
      <c r="V314" s="217">
        <f>SUM(V293:V309)</f>
        <v>269.27946364606566</v>
      </c>
      <c r="W314" s="217">
        <f t="shared" ref="W314:AH314" si="231">SUM(W293:W309)</f>
        <v>56.23639810547143</v>
      </c>
      <c r="X314" s="217">
        <f t="shared" si="231"/>
        <v>80.264219821720928</v>
      </c>
      <c r="Y314" s="217">
        <f t="shared" si="231"/>
        <v>1028.3198940041775</v>
      </c>
      <c r="Z314" s="217">
        <f t="shared" si="231"/>
        <v>737.78885768244822</v>
      </c>
      <c r="AA314" s="217">
        <f t="shared" si="231"/>
        <v>631.43975890014519</v>
      </c>
      <c r="AB314" s="217">
        <f t="shared" si="231"/>
        <v>444.03227566525084</v>
      </c>
      <c r="AC314" s="217">
        <f t="shared" si="231"/>
        <v>267.14240628823001</v>
      </c>
      <c r="AD314" s="218">
        <f t="shared" si="231"/>
        <v>35.207542725285116</v>
      </c>
      <c r="AE314" s="218">
        <f t="shared" si="231"/>
        <v>214.51605300636447</v>
      </c>
      <c r="AF314" s="218">
        <f t="shared" si="231"/>
        <v>0</v>
      </c>
      <c r="AG314" s="218">
        <f t="shared" si="231"/>
        <v>0</v>
      </c>
      <c r="AH314" s="218">
        <f t="shared" si="231"/>
        <v>17.418810556580411</v>
      </c>
      <c r="AI314" s="219">
        <f>SUM(V314:AC314)</f>
        <v>3514.5032741135096</v>
      </c>
      <c r="AJ314" s="133" t="str">
        <f t="shared" si="226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0.11748145631700252</v>
      </c>
      <c r="C315" s="125">
        <f t="shared" ref="C315:H315" si="232">IF($I314=0,"-",C314/$I314)</f>
        <v>0.33490623898544081</v>
      </c>
      <c r="D315" s="125">
        <f t="shared" si="232"/>
        <v>0.24028523899275026</v>
      </c>
      <c r="E315" s="125">
        <f t="shared" si="232"/>
        <v>0.28118637919049511</v>
      </c>
      <c r="F315" s="125">
        <f t="shared" si="232"/>
        <v>0</v>
      </c>
      <c r="G315" s="125">
        <f t="shared" si="232"/>
        <v>2.6140686514311492E-2</v>
      </c>
      <c r="H315" s="126">
        <f t="shared" si="232"/>
        <v>0</v>
      </c>
      <c r="I315" s="127">
        <f>SUM(B315:H315)</f>
        <v>1.0000000000000002</v>
      </c>
      <c r="J315" s="133"/>
      <c r="K315" s="49" t="s">
        <v>108</v>
      </c>
      <c r="L315" s="102">
        <f t="shared" ref="L315:R315" si="233">IF($S314=0,"-",L314/$S314)</f>
        <v>0.10263851712239767</v>
      </c>
      <c r="M315" s="102">
        <f t="shared" si="233"/>
        <v>0.29259323830436851</v>
      </c>
      <c r="N315" s="102">
        <f t="shared" si="233"/>
        <v>0.20992692285044076</v>
      </c>
      <c r="O315" s="102">
        <f t="shared" si="233"/>
        <v>0.24566049740866033</v>
      </c>
      <c r="P315" s="102">
        <f t="shared" si="233"/>
        <v>0.12634282600782398</v>
      </c>
      <c r="Q315" s="102">
        <f t="shared" si="233"/>
        <v>2.2837998306308761E-2</v>
      </c>
      <c r="R315" s="103">
        <f t="shared" si="233"/>
        <v>0</v>
      </c>
      <c r="S315" s="104">
        <f>SUM(L315:R315)</f>
        <v>1</v>
      </c>
      <c r="U315" s="77" t="s">
        <v>108</v>
      </c>
      <c r="V315" s="78">
        <f>+V314/$AI314</f>
        <v>7.6619494319289855E-2</v>
      </c>
      <c r="W315" s="78">
        <f t="shared" ref="W315:AH315" si="234">+W314/$AI314</f>
        <v>1.60012365103448E-2</v>
      </c>
      <c r="X315" s="78">
        <f t="shared" si="234"/>
        <v>2.2837998306308761E-2</v>
      </c>
      <c r="Y315" s="78">
        <f t="shared" si="234"/>
        <v>0.29259323830436851</v>
      </c>
      <c r="Z315" s="78">
        <f t="shared" si="234"/>
        <v>0.20992692285044076</v>
      </c>
      <c r="AA315" s="78">
        <f t="shared" si="234"/>
        <v>0.17966685749052777</v>
      </c>
      <c r="AB315" s="78">
        <f t="shared" si="234"/>
        <v>0.12634282600782398</v>
      </c>
      <c r="AC315" s="78">
        <f t="shared" si="234"/>
        <v>7.60114262108956E-2</v>
      </c>
      <c r="AD315" s="78">
        <f t="shared" si="234"/>
        <v>1.0017786292763033E-2</v>
      </c>
      <c r="AE315" s="78">
        <f t="shared" si="234"/>
        <v>6.1037374637379876E-2</v>
      </c>
      <c r="AF315" s="78">
        <f t="shared" si="234"/>
        <v>0</v>
      </c>
      <c r="AG315" s="78">
        <f t="shared" si="234"/>
        <v>0</v>
      </c>
      <c r="AH315" s="78">
        <f t="shared" si="234"/>
        <v>4.9562652807526811E-3</v>
      </c>
      <c r="AI315" s="79">
        <f>SUM(V315:AC315)</f>
        <v>1</v>
      </c>
      <c r="AJ315" s="26" t="str">
        <f t="shared" si="226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1742.2520834259021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1742.2520834259021</v>
      </c>
      <c r="J319" s="141"/>
      <c r="K319" s="195" t="s">
        <v>7</v>
      </c>
      <c r="L319" s="144">
        <v>0</v>
      </c>
      <c r="M319" s="144">
        <v>1742.2520834259021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1742.2520834259021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1742.2520834259021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1742.2520834259021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2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237">SUM(V320:AC320)</f>
        <v>0</v>
      </c>
      <c r="AJ320" s="133" t="str">
        <f t="shared" ref="AJ320:AJ341" si="2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2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237"/>
        <v>0</v>
      </c>
      <c r="AJ321" s="133" t="str">
        <f t="shared" si="2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2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237"/>
        <v>0</v>
      </c>
      <c r="AJ322" s="133" t="str">
        <f t="shared" si="238"/>
        <v/>
      </c>
      <c r="BA322" s="133"/>
      <c r="BR322" s="133"/>
      <c r="CG322" s="133"/>
    </row>
    <row r="323" spans="1:85" ht="15">
      <c r="A323" s="159" t="s">
        <v>13</v>
      </c>
      <c r="B323" s="148">
        <v>20.236159897591367</v>
      </c>
      <c r="C323" s="148">
        <v>208.16701795745925</v>
      </c>
      <c r="D323" s="148">
        <v>0</v>
      </c>
      <c r="E323" s="148">
        <v>0</v>
      </c>
      <c r="F323" s="315"/>
      <c r="G323" s="148">
        <v>0</v>
      </c>
      <c r="H323" s="160">
        <v>0</v>
      </c>
      <c r="I323" s="146">
        <f t="shared" si="235"/>
        <v>228.40317785505061</v>
      </c>
      <c r="J323" s="141"/>
      <c r="K323" s="161" t="s">
        <v>13</v>
      </c>
      <c r="L323" s="148">
        <v>20.236159897591367</v>
      </c>
      <c r="M323" s="148">
        <v>208.16701795745925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36"/>
        <v>228.40317785505061</v>
      </c>
      <c r="U323" s="207" t="s">
        <v>13</v>
      </c>
      <c r="V323" s="199">
        <v>20.236159897591367</v>
      </c>
      <c r="W323" s="199">
        <v>0</v>
      </c>
      <c r="X323" s="199">
        <v>0</v>
      </c>
      <c r="Y323" s="199">
        <v>208.16701795745925</v>
      </c>
      <c r="Z323" s="199">
        <v>0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237"/>
        <v>228.40317785505061</v>
      </c>
      <c r="AJ323" s="133" t="str">
        <f t="shared" si="238"/>
        <v/>
      </c>
      <c r="BA323" s="133"/>
      <c r="BR323" s="133"/>
      <c r="CG323" s="133"/>
    </row>
    <row r="324" spans="1:85" ht="15">
      <c r="A324" s="151" t="s">
        <v>12</v>
      </c>
      <c r="B324" s="152">
        <v>3.8759221659074661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235"/>
        <v>3.8759221659074661</v>
      </c>
      <c r="J324" s="141"/>
      <c r="K324" s="155" t="s">
        <v>12</v>
      </c>
      <c r="L324" s="156">
        <v>3.8759221659074661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36"/>
        <v>3.8759221659074661</v>
      </c>
      <c r="U324" s="203" t="s">
        <v>53</v>
      </c>
      <c r="V324" s="204">
        <v>3.8759221659074661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237"/>
        <v>3.8759221659074661</v>
      </c>
      <c r="AJ324" s="133" t="str">
        <f t="shared" si="2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2.8577166796254487</v>
      </c>
      <c r="F325" s="315"/>
      <c r="G325" s="148">
        <v>0</v>
      </c>
      <c r="H325" s="160">
        <v>0</v>
      </c>
      <c r="I325" s="146">
        <f t="shared" si="235"/>
        <v>2.8577166796254487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2.8577166796254487</v>
      </c>
      <c r="P325" s="148">
        <v>44.679477309045524</v>
      </c>
      <c r="Q325" s="148">
        <v>0</v>
      </c>
      <c r="R325" s="149">
        <v>0</v>
      </c>
      <c r="S325" s="150">
        <f t="shared" si="236"/>
        <v>47.537193988670971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0</v>
      </c>
      <c r="AB325" s="199">
        <v>44.679477309045524</v>
      </c>
      <c r="AC325" s="200">
        <v>2.8577166796254487</v>
      </c>
      <c r="AD325" s="199">
        <v>0</v>
      </c>
      <c r="AE325" s="199">
        <v>0</v>
      </c>
      <c r="AF325" s="199">
        <v>0</v>
      </c>
      <c r="AG325" s="199">
        <v>0</v>
      </c>
      <c r="AH325" s="199">
        <v>2.8577166796254487</v>
      </c>
      <c r="AI325" s="202">
        <f t="shared" si="237"/>
        <v>47.537193988670971</v>
      </c>
      <c r="AJ325" s="133" t="str">
        <f t="shared" si="2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2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4.1914344967951722</v>
      </c>
      <c r="Q326" s="156">
        <v>0</v>
      </c>
      <c r="R326" s="157">
        <v>0</v>
      </c>
      <c r="S326" s="158">
        <f t="shared" si="236"/>
        <v>4.1914344967951722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4.1914344967951722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237"/>
        <v>4.1914344967951722</v>
      </c>
      <c r="AJ326" s="133" t="str">
        <f t="shared" si="2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2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237"/>
        <v>0</v>
      </c>
      <c r="AJ327" s="133" t="str">
        <f t="shared" si="238"/>
        <v/>
      </c>
      <c r="BA327" s="133"/>
      <c r="BR327" s="133"/>
      <c r="CG327" s="133"/>
    </row>
    <row r="328" spans="1:85" ht="15">
      <c r="A328" s="151" t="s">
        <v>14</v>
      </c>
      <c r="B328" s="152">
        <v>0</v>
      </c>
      <c r="C328" s="152">
        <v>0</v>
      </c>
      <c r="D328" s="152">
        <v>4.7829413559928122</v>
      </c>
      <c r="E328" s="152">
        <v>0.13507573487148028</v>
      </c>
      <c r="F328" s="315"/>
      <c r="G328" s="152">
        <v>0</v>
      </c>
      <c r="H328" s="153">
        <v>0</v>
      </c>
      <c r="I328" s="154">
        <f t="shared" si="235"/>
        <v>4.9180170908642928</v>
      </c>
      <c r="J328" s="141"/>
      <c r="K328" s="155" t="s">
        <v>14</v>
      </c>
      <c r="L328" s="156">
        <v>0</v>
      </c>
      <c r="M328" s="156">
        <v>0</v>
      </c>
      <c r="N328" s="156">
        <v>4.7829413559928122</v>
      </c>
      <c r="O328" s="156">
        <v>0.13507573487148028</v>
      </c>
      <c r="P328" s="156">
        <v>1.7970943718715666E-2</v>
      </c>
      <c r="Q328" s="156">
        <v>0</v>
      </c>
      <c r="R328" s="157">
        <v>0</v>
      </c>
      <c r="S328" s="158">
        <f t="shared" si="236"/>
        <v>4.9359880345830085</v>
      </c>
      <c r="U328" s="203" t="s">
        <v>14</v>
      </c>
      <c r="V328" s="204">
        <v>0</v>
      </c>
      <c r="W328" s="204">
        <v>0</v>
      </c>
      <c r="X328" s="204">
        <v>0</v>
      </c>
      <c r="Y328" s="204">
        <v>0</v>
      </c>
      <c r="Z328" s="204">
        <v>4.7829413559928122</v>
      </c>
      <c r="AA328" s="204">
        <v>0</v>
      </c>
      <c r="AB328" s="204">
        <v>1.7970943718715666E-2</v>
      </c>
      <c r="AC328" s="205">
        <v>0.13507573487148028</v>
      </c>
      <c r="AD328" s="204">
        <v>0</v>
      </c>
      <c r="AE328" s="204">
        <v>0</v>
      </c>
      <c r="AF328" s="204">
        <v>0</v>
      </c>
      <c r="AG328" s="204">
        <v>0</v>
      </c>
      <c r="AH328" s="204">
        <v>0.13507573487148028</v>
      </c>
      <c r="AI328" s="206">
        <f t="shared" si="237"/>
        <v>4.9359880345830085</v>
      </c>
      <c r="AJ328" s="133" t="str">
        <f t="shared" si="238"/>
        <v/>
      </c>
      <c r="BA328" s="133"/>
      <c r="BR328" s="133"/>
      <c r="CG328" s="133"/>
    </row>
    <row r="329" spans="1:85" ht="15">
      <c r="A329" s="159" t="s">
        <v>136</v>
      </c>
      <c r="B329" s="148">
        <v>210.91288523039285</v>
      </c>
      <c r="C329" s="148">
        <v>7431.8501552974594</v>
      </c>
      <c r="D329" s="148">
        <v>221.91661859879559</v>
      </c>
      <c r="E329" s="148">
        <v>0</v>
      </c>
      <c r="F329" s="315"/>
      <c r="G329" s="148">
        <v>0</v>
      </c>
      <c r="H329" s="160">
        <v>0</v>
      </c>
      <c r="I329" s="146">
        <f t="shared" si="235"/>
        <v>7864.6796591266484</v>
      </c>
      <c r="J329" s="141"/>
      <c r="K329" s="161" t="s">
        <v>136</v>
      </c>
      <c r="L329" s="148">
        <v>210.91288523039285</v>
      </c>
      <c r="M329" s="148">
        <v>7431.8501552974594</v>
      </c>
      <c r="N329" s="148">
        <v>221.91661859879559</v>
      </c>
      <c r="O329" s="148">
        <v>0</v>
      </c>
      <c r="P329" s="148">
        <v>3.2182578998384469E-2</v>
      </c>
      <c r="Q329" s="148">
        <v>0</v>
      </c>
      <c r="R329" s="149">
        <v>0</v>
      </c>
      <c r="S329" s="150">
        <f t="shared" si="236"/>
        <v>7864.7118417056472</v>
      </c>
      <c r="U329" s="207" t="s">
        <v>136</v>
      </c>
      <c r="V329" s="199">
        <v>210.84319639683815</v>
      </c>
      <c r="W329" s="199">
        <v>0</v>
      </c>
      <c r="X329" s="199">
        <v>0</v>
      </c>
      <c r="Y329" s="199">
        <v>7431.8501552974594</v>
      </c>
      <c r="Z329" s="199">
        <v>135.30357525534146</v>
      </c>
      <c r="AA329" s="199">
        <v>0</v>
      </c>
      <c r="AB329" s="199">
        <v>3.2182578998384469E-2</v>
      </c>
      <c r="AC329" s="200">
        <v>86.682732177008859</v>
      </c>
      <c r="AD329" s="199">
        <v>6.9688833554693977E-2</v>
      </c>
      <c r="AE329" s="199">
        <v>0</v>
      </c>
      <c r="AF329" s="199">
        <v>0</v>
      </c>
      <c r="AG329" s="199">
        <v>86.613043343454152</v>
      </c>
      <c r="AH329" s="199">
        <v>0</v>
      </c>
      <c r="AI329" s="202">
        <f t="shared" si="237"/>
        <v>7864.7118417056463</v>
      </c>
      <c r="AJ329" s="133" t="str">
        <f t="shared" si="238"/>
        <v/>
      </c>
      <c r="BA329" s="133"/>
      <c r="BR329" s="133"/>
      <c r="CG329" s="133"/>
    </row>
    <row r="330" spans="1:85" ht="15">
      <c r="A330" s="151" t="s">
        <v>21</v>
      </c>
      <c r="B330" s="152">
        <v>27.796268671078991</v>
      </c>
      <c r="C330" s="152">
        <v>55.986760609558715</v>
      </c>
      <c r="D330" s="152">
        <v>21.67881713502711</v>
      </c>
      <c r="E330" s="152">
        <v>3791.5806267267471</v>
      </c>
      <c r="F330" s="315"/>
      <c r="G330" s="152">
        <v>334.10518430970399</v>
      </c>
      <c r="H330" s="153">
        <v>0</v>
      </c>
      <c r="I330" s="154">
        <f t="shared" si="235"/>
        <v>4231.1476574521157</v>
      </c>
      <c r="J330" s="141"/>
      <c r="K330" s="155" t="s">
        <v>21</v>
      </c>
      <c r="L330" s="156">
        <v>27.796268671078991</v>
      </c>
      <c r="M330" s="156">
        <v>55.986760609558715</v>
      </c>
      <c r="N330" s="156">
        <v>21.67881713502711</v>
      </c>
      <c r="O330" s="156">
        <v>3791.5806267267471</v>
      </c>
      <c r="P330" s="156">
        <v>0</v>
      </c>
      <c r="Q330" s="156">
        <v>334.10518430970399</v>
      </c>
      <c r="R330" s="157">
        <v>0</v>
      </c>
      <c r="S330" s="158">
        <f t="shared" si="236"/>
        <v>4231.1476574521157</v>
      </c>
      <c r="U330" s="203" t="s">
        <v>21</v>
      </c>
      <c r="V330" s="204">
        <v>2.9920413271418567</v>
      </c>
      <c r="W330" s="204">
        <v>24.48936582293695</v>
      </c>
      <c r="X330" s="204">
        <v>334.10518430970399</v>
      </c>
      <c r="Y330" s="204">
        <v>55.986760609558715</v>
      </c>
      <c r="Z330" s="204">
        <v>16.790704170717209</v>
      </c>
      <c r="AA330" s="204">
        <v>3790.0760126881328</v>
      </c>
      <c r="AB330" s="204">
        <v>0</v>
      </c>
      <c r="AC330" s="205">
        <v>6.7075885239245361</v>
      </c>
      <c r="AD330" s="204">
        <v>0.31486152100018472</v>
      </c>
      <c r="AE330" s="204">
        <v>1.5046140386144526</v>
      </c>
      <c r="AF330" s="204">
        <v>0</v>
      </c>
      <c r="AG330" s="204">
        <v>4.8881129643098991</v>
      </c>
      <c r="AH330" s="204">
        <v>0</v>
      </c>
      <c r="AI330" s="206">
        <f t="shared" si="237"/>
        <v>4231.1476574521157</v>
      </c>
      <c r="AJ330" s="133" t="str">
        <f t="shared" si="238"/>
        <v/>
      </c>
      <c r="BA330" s="133"/>
      <c r="BR330" s="133"/>
      <c r="CG330" s="133"/>
    </row>
    <row r="331" spans="1:85" ht="15">
      <c r="A331" s="159" t="s">
        <v>20</v>
      </c>
      <c r="B331" s="148">
        <v>583.09361958753402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235"/>
        <v>583.09361958753402</v>
      </c>
      <c r="J331" s="141"/>
      <c r="K331" s="161" t="s">
        <v>20</v>
      </c>
      <c r="L331" s="148">
        <v>583.09361958753402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36"/>
        <v>583.09361958753402</v>
      </c>
      <c r="U331" s="207" t="s">
        <v>20</v>
      </c>
      <c r="V331" s="199">
        <v>581.44693516384223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1.6466844236917659</v>
      </c>
      <c r="AD331" s="199">
        <v>1.6466844236917659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237"/>
        <v>583.09361958753402</v>
      </c>
      <c r="AJ331" s="133" t="str">
        <f t="shared" si="2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2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237"/>
        <v>0</v>
      </c>
      <c r="AJ332" s="133" t="str">
        <f t="shared" si="238"/>
        <v/>
      </c>
      <c r="BA332" s="133"/>
      <c r="BR332" s="133"/>
      <c r="CG332" s="133"/>
    </row>
    <row r="333" spans="1:85" ht="15">
      <c r="A333" s="159" t="s">
        <v>18</v>
      </c>
      <c r="B333" s="148">
        <v>1614.1027463514649</v>
      </c>
      <c r="C333" s="148">
        <v>7748.5945366886472</v>
      </c>
      <c r="D333" s="148">
        <v>0</v>
      </c>
      <c r="E333" s="148">
        <v>538.03424878382168</v>
      </c>
      <c r="F333" s="315"/>
      <c r="G333" s="148">
        <v>0</v>
      </c>
      <c r="H333" s="160">
        <v>0</v>
      </c>
      <c r="I333" s="146">
        <f t="shared" si="235"/>
        <v>9900.7315318239343</v>
      </c>
      <c r="J333" s="141"/>
      <c r="K333" s="161" t="s">
        <v>18</v>
      </c>
      <c r="L333" s="148">
        <v>1614.1027463514649</v>
      </c>
      <c r="M333" s="148">
        <v>7748.5945366886472</v>
      </c>
      <c r="N333" s="148">
        <v>0</v>
      </c>
      <c r="O333" s="148">
        <v>538.03424878382168</v>
      </c>
      <c r="P333" s="148">
        <v>2.6425972587835891</v>
      </c>
      <c r="Q333" s="148">
        <v>0</v>
      </c>
      <c r="R333" s="149">
        <v>0</v>
      </c>
      <c r="S333" s="150">
        <f t="shared" si="236"/>
        <v>9903.3741290827184</v>
      </c>
      <c r="U333" s="207" t="s">
        <v>18</v>
      </c>
      <c r="V333" s="199">
        <v>1614.1027463514649</v>
      </c>
      <c r="W333" s="199">
        <v>0</v>
      </c>
      <c r="X333" s="199">
        <v>0</v>
      </c>
      <c r="Y333" s="199">
        <v>7748.5945366886472</v>
      </c>
      <c r="Z333" s="199">
        <v>0</v>
      </c>
      <c r="AA333" s="199">
        <v>0</v>
      </c>
      <c r="AB333" s="199">
        <v>2.6425972587835891</v>
      </c>
      <c r="AC333" s="200">
        <v>538.03424878382168</v>
      </c>
      <c r="AD333" s="199">
        <v>0</v>
      </c>
      <c r="AE333" s="199">
        <v>0</v>
      </c>
      <c r="AF333" s="199">
        <v>0</v>
      </c>
      <c r="AG333" s="199">
        <v>0</v>
      </c>
      <c r="AH333" s="199">
        <v>538.03424878382168</v>
      </c>
      <c r="AI333" s="202">
        <f t="shared" si="237"/>
        <v>9903.3741290827184</v>
      </c>
      <c r="AJ333" s="133" t="str">
        <f t="shared" si="238"/>
        <v/>
      </c>
      <c r="BA333" s="133"/>
      <c r="BR333" s="133"/>
      <c r="CG333" s="133"/>
    </row>
    <row r="334" spans="1:85" ht="15">
      <c r="A334" s="151" t="s">
        <v>17</v>
      </c>
      <c r="B334" s="152">
        <v>0.27531174553994481</v>
      </c>
      <c r="C334" s="152">
        <v>14.82135503275514</v>
      </c>
      <c r="D334" s="152">
        <v>4.6145172217049142</v>
      </c>
      <c r="E334" s="152">
        <v>0</v>
      </c>
      <c r="F334" s="315"/>
      <c r="G334" s="152">
        <v>0</v>
      </c>
      <c r="H334" s="153">
        <v>0</v>
      </c>
      <c r="I334" s="154">
        <f t="shared" si="235"/>
        <v>19.711183999999999</v>
      </c>
      <c r="J334" s="141"/>
      <c r="K334" s="155" t="s">
        <v>17</v>
      </c>
      <c r="L334" s="156">
        <v>0.27531174553994481</v>
      </c>
      <c r="M334" s="156">
        <v>14.82135503275514</v>
      </c>
      <c r="N334" s="156">
        <v>4.6145172217049142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36"/>
        <v>19.711183999999999</v>
      </c>
      <c r="U334" s="203" t="s">
        <v>57</v>
      </c>
      <c r="V334" s="204">
        <v>0.27531174553994481</v>
      </c>
      <c r="W334" s="204">
        <v>0</v>
      </c>
      <c r="X334" s="204">
        <v>0</v>
      </c>
      <c r="Y334" s="204">
        <v>14.82135503275514</v>
      </c>
      <c r="Z334" s="204">
        <v>4.6145172217049142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237"/>
        <v>19.711183999999999</v>
      </c>
      <c r="AJ334" s="133" t="str">
        <f t="shared" si="238"/>
        <v/>
      </c>
      <c r="BA334" s="133"/>
      <c r="BR334" s="133"/>
      <c r="CG334" s="133"/>
    </row>
    <row r="335" spans="1:85" ht="15">
      <c r="A335" s="162" t="s">
        <v>60</v>
      </c>
      <c r="B335" s="148">
        <v>0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235"/>
        <v>0</v>
      </c>
      <c r="J335" s="141"/>
      <c r="K335" s="163" t="s">
        <v>60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36"/>
        <v>0</v>
      </c>
      <c r="U335" s="208" t="s">
        <v>58</v>
      </c>
      <c r="V335" s="199">
        <v>0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237"/>
        <v>0</v>
      </c>
      <c r="AJ335" s="133" t="str">
        <f t="shared" si="238"/>
        <v/>
      </c>
      <c r="BA335" s="133"/>
      <c r="BR335" s="133"/>
      <c r="CG335" s="133"/>
    </row>
    <row r="336" spans="1:85">
      <c r="A336" s="164" t="s">
        <v>19</v>
      </c>
      <c r="B336" s="165">
        <v>0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235"/>
        <v>0</v>
      </c>
      <c r="J336" s="141"/>
      <c r="K336" s="168" t="s">
        <v>19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36"/>
        <v>0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237"/>
        <v>0</v>
      </c>
      <c r="AJ336" s="133" t="str">
        <f t="shared" si="238"/>
        <v/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2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237"/>
        <v>0</v>
      </c>
      <c r="AJ337" s="133" t="str">
        <f t="shared" si="2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2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237"/>
        <v>0</v>
      </c>
      <c r="AJ338" s="133" t="str">
        <f t="shared" si="2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2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237"/>
        <v>0</v>
      </c>
      <c r="AJ339" s="133" t="str">
        <f t="shared" si="2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2460.2929136495095</v>
      </c>
      <c r="C340" s="187">
        <f t="shared" ref="C340:H340" si="239">SUM(C319:C335)</f>
        <v>17201.671909011784</v>
      </c>
      <c r="D340" s="187">
        <f t="shared" si="239"/>
        <v>252.99289431152044</v>
      </c>
      <c r="E340" s="187">
        <f t="shared" si="239"/>
        <v>4332.6076679250655</v>
      </c>
      <c r="F340" s="187">
        <f t="shared" si="239"/>
        <v>0</v>
      </c>
      <c r="G340" s="187">
        <f t="shared" si="239"/>
        <v>334.10518430970399</v>
      </c>
      <c r="H340" s="189">
        <f t="shared" si="239"/>
        <v>0</v>
      </c>
      <c r="I340" s="146">
        <f t="shared" ref="I340" si="240">SUM(I319:I335)</f>
        <v>24581.670569207585</v>
      </c>
      <c r="J340" s="141"/>
      <c r="K340" s="188" t="s">
        <v>22</v>
      </c>
      <c r="L340" s="187">
        <f>SUM(L319:L335)</f>
        <v>2460.2929136495095</v>
      </c>
      <c r="M340" s="187">
        <f t="shared" ref="M340:R340" si="241">SUM(M319:M335)</f>
        <v>17201.671909011784</v>
      </c>
      <c r="N340" s="187">
        <f t="shared" si="241"/>
        <v>252.99289431152044</v>
      </c>
      <c r="O340" s="187">
        <f t="shared" si="241"/>
        <v>4332.6076679250655</v>
      </c>
      <c r="P340" s="187">
        <f t="shared" si="241"/>
        <v>51.563662587341391</v>
      </c>
      <c r="Q340" s="187">
        <f t="shared" si="241"/>
        <v>334.10518430970399</v>
      </c>
      <c r="R340" s="189">
        <f t="shared" si="241"/>
        <v>0</v>
      </c>
      <c r="S340" s="190">
        <f t="shared" ref="S340" si="242">SUM(S319:S335)</f>
        <v>24633.234231794926</v>
      </c>
      <c r="T340" s="133" t="str">
        <f>IF(ABS(S340-AI340)&gt;0.01,S340-AI340,"")</f>
        <v/>
      </c>
      <c r="U340" s="216" t="s">
        <v>59</v>
      </c>
      <c r="V340" s="217">
        <f>SUM(V319:V335)</f>
        <v>2433.7723130483259</v>
      </c>
      <c r="W340" s="217">
        <f t="shared" ref="W340:AH340" si="243">SUM(W319:W335)</f>
        <v>24.48936582293695</v>
      </c>
      <c r="X340" s="217">
        <f t="shared" si="243"/>
        <v>334.10518430970399</v>
      </c>
      <c r="Y340" s="217">
        <f t="shared" si="243"/>
        <v>17201.671909011784</v>
      </c>
      <c r="Z340" s="217">
        <f t="shared" si="243"/>
        <v>161.49173800375641</v>
      </c>
      <c r="AA340" s="217">
        <f t="shared" si="243"/>
        <v>3790.0760126881328</v>
      </c>
      <c r="AB340" s="217">
        <f t="shared" si="243"/>
        <v>51.563662587341391</v>
      </c>
      <c r="AC340" s="217">
        <f t="shared" si="243"/>
        <v>636.0640463229438</v>
      </c>
      <c r="AD340" s="218">
        <f t="shared" si="243"/>
        <v>2.0312347782466444</v>
      </c>
      <c r="AE340" s="218">
        <f t="shared" si="243"/>
        <v>1.5046140386144526</v>
      </c>
      <c r="AF340" s="218">
        <f t="shared" si="243"/>
        <v>0</v>
      </c>
      <c r="AG340" s="218">
        <f t="shared" si="243"/>
        <v>91.501156307764049</v>
      </c>
      <c r="AH340" s="218">
        <f t="shared" si="243"/>
        <v>541.02704119831856</v>
      </c>
      <c r="AI340" s="219">
        <f>SUM(V340:AC340)</f>
        <v>24633.234231794922</v>
      </c>
      <c r="AJ340" s="133" t="str">
        <f t="shared" si="2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0.10008648137736473</v>
      </c>
      <c r="C341" s="125">
        <f t="shared" ref="C341:H341" si="244">IF($I340=0,"-",C340/$I340)</f>
        <v>0.69977635818452422</v>
      </c>
      <c r="D341" s="125">
        <f t="shared" si="244"/>
        <v>1.0291932503091711E-2</v>
      </c>
      <c r="E341" s="125">
        <f t="shared" si="244"/>
        <v>0.17625358926387774</v>
      </c>
      <c r="F341" s="125">
        <f t="shared" si="244"/>
        <v>0</v>
      </c>
      <c r="G341" s="125">
        <f t="shared" si="244"/>
        <v>1.3591638671141552E-2</v>
      </c>
      <c r="H341" s="126">
        <f t="shared" si="244"/>
        <v>0</v>
      </c>
      <c r="I341" s="127">
        <f>SUM(B341:H341)</f>
        <v>0.99999999999999989</v>
      </c>
      <c r="J341" s="133"/>
      <c r="K341" s="49" t="s">
        <v>108</v>
      </c>
      <c r="L341" s="102">
        <f t="shared" ref="L341:R341" si="245">IF($S340=0,"-",L340/$S340)</f>
        <v>9.9876974760948298E-2</v>
      </c>
      <c r="M341" s="102">
        <f t="shared" si="245"/>
        <v>0.69831154720272259</v>
      </c>
      <c r="N341" s="102">
        <f t="shared" si="245"/>
        <v>1.0270388854784412E-2</v>
      </c>
      <c r="O341" s="102">
        <f t="shared" si="245"/>
        <v>0.1758846454004333</v>
      </c>
      <c r="P341" s="102">
        <f t="shared" si="245"/>
        <v>2.0932558876408714E-3</v>
      </c>
      <c r="Q341" s="102">
        <f t="shared" si="245"/>
        <v>1.3563187893470498E-2</v>
      </c>
      <c r="R341" s="103">
        <f t="shared" si="245"/>
        <v>0</v>
      </c>
      <c r="S341" s="104">
        <f>SUM(L341:R341)</f>
        <v>0.99999999999999989</v>
      </c>
      <c r="U341" s="77" t="s">
        <v>108</v>
      </c>
      <c r="V341" s="78">
        <f>+V340/$AI340</f>
        <v>9.8800356061526678E-2</v>
      </c>
      <c r="W341" s="78">
        <f t="shared" ref="W341:AH341" si="246">+W340/$AI340</f>
        <v>9.9415958101546089E-4</v>
      </c>
      <c r="X341" s="78">
        <f t="shared" si="246"/>
        <v>1.35631878934705E-2</v>
      </c>
      <c r="Y341" s="78">
        <f t="shared" si="246"/>
        <v>0.6983115472027227</v>
      </c>
      <c r="Z341" s="78">
        <f t="shared" si="246"/>
        <v>6.555847944453584E-3</v>
      </c>
      <c r="AA341" s="78">
        <f t="shared" si="246"/>
        <v>0.15386026767837727</v>
      </c>
      <c r="AB341" s="78">
        <f t="shared" si="246"/>
        <v>2.0932558876408719E-3</v>
      </c>
      <c r="AC341" s="78">
        <f t="shared" si="246"/>
        <v>2.5821377750793077E-2</v>
      </c>
      <c r="AD341" s="78">
        <f t="shared" si="246"/>
        <v>8.2459118406175955E-5</v>
      </c>
      <c r="AE341" s="78">
        <f t="shared" si="246"/>
        <v>6.1080653253091626E-5</v>
      </c>
      <c r="AF341" s="78">
        <f t="shared" si="246"/>
        <v>0</v>
      </c>
      <c r="AG341" s="78">
        <f t="shared" si="246"/>
        <v>3.7145409103308291E-3</v>
      </c>
      <c r="AH341" s="78">
        <f t="shared" si="246"/>
        <v>2.1963297068802977E-2</v>
      </c>
      <c r="AI341" s="79">
        <f>SUM(V341:AC341)</f>
        <v>1.0000000000000002</v>
      </c>
      <c r="AJ341" s="26" t="str">
        <f t="shared" si="2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247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48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249">SUM(V346:AC346)</f>
        <v>0</v>
      </c>
      <c r="AJ346" s="133" t="str">
        <f t="shared" ref="AJ346:AJ367" si="250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247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48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249"/>
        <v>0</v>
      </c>
      <c r="AJ347" s="133" t="str">
        <f t="shared" si="250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247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48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249"/>
        <v>0</v>
      </c>
      <c r="AJ348" s="133" t="str">
        <f t="shared" si="250"/>
        <v/>
      </c>
      <c r="BA348" s="133"/>
      <c r="BR348" s="133"/>
      <c r="CG348" s="133"/>
    </row>
    <row r="349" spans="1:85" ht="15">
      <c r="A349" s="159" t="s">
        <v>13</v>
      </c>
      <c r="B349" s="148">
        <v>10.955952418438967</v>
      </c>
      <c r="C349" s="148">
        <v>16.810363350497351</v>
      </c>
      <c r="D349" s="148">
        <v>0</v>
      </c>
      <c r="E349" s="148">
        <v>0</v>
      </c>
      <c r="F349" s="315"/>
      <c r="G349" s="148">
        <v>0</v>
      </c>
      <c r="H349" s="160">
        <v>0</v>
      </c>
      <c r="I349" s="146">
        <f t="shared" si="247"/>
        <v>27.766315768936316</v>
      </c>
      <c r="J349" s="141"/>
      <c r="K349" s="161" t="s">
        <v>13</v>
      </c>
      <c r="L349" s="148">
        <v>10.955952418438967</v>
      </c>
      <c r="M349" s="148">
        <v>16.810363350497351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48"/>
        <v>27.766315768936316</v>
      </c>
      <c r="U349" s="207" t="s">
        <v>13</v>
      </c>
      <c r="V349" s="199">
        <v>10.955952418438967</v>
      </c>
      <c r="W349" s="199">
        <v>0</v>
      </c>
      <c r="X349" s="199">
        <v>0</v>
      </c>
      <c r="Y349" s="199">
        <v>16.810363350497351</v>
      </c>
      <c r="Z349" s="199">
        <v>0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249"/>
        <v>27.766315768936316</v>
      </c>
      <c r="AJ349" s="133" t="str">
        <f t="shared" si="250"/>
        <v/>
      </c>
      <c r="BA349" s="133"/>
      <c r="BR349" s="133"/>
      <c r="CG349" s="133"/>
    </row>
    <row r="350" spans="1:85" ht="15">
      <c r="A350" s="151" t="s">
        <v>12</v>
      </c>
      <c r="B350" s="152">
        <v>1.2352157181407664</v>
      </c>
      <c r="C350" s="152">
        <v>0</v>
      </c>
      <c r="D350" s="152">
        <v>5.9269689607042348</v>
      </c>
      <c r="E350" s="152">
        <v>0.50404420000268346</v>
      </c>
      <c r="F350" s="315"/>
      <c r="G350" s="152">
        <v>0</v>
      </c>
      <c r="H350" s="153">
        <v>0</v>
      </c>
      <c r="I350" s="154">
        <f t="shared" si="247"/>
        <v>7.6662288788476847</v>
      </c>
      <c r="J350" s="141"/>
      <c r="K350" s="155" t="s">
        <v>12</v>
      </c>
      <c r="L350" s="156">
        <v>1.2352157181407664</v>
      </c>
      <c r="M350" s="156">
        <v>0</v>
      </c>
      <c r="N350" s="156">
        <v>5.9269689607042348</v>
      </c>
      <c r="O350" s="156">
        <v>0.50404420000268346</v>
      </c>
      <c r="P350" s="156">
        <v>0</v>
      </c>
      <c r="Q350" s="156">
        <v>0</v>
      </c>
      <c r="R350" s="157">
        <v>0</v>
      </c>
      <c r="S350" s="158">
        <f t="shared" si="248"/>
        <v>7.6662288788476847</v>
      </c>
      <c r="U350" s="203" t="s">
        <v>53</v>
      </c>
      <c r="V350" s="204">
        <v>1.2072157479917278</v>
      </c>
      <c r="W350" s="204">
        <v>0</v>
      </c>
      <c r="X350" s="204">
        <v>0</v>
      </c>
      <c r="Y350" s="204">
        <v>0</v>
      </c>
      <c r="Z350" s="204">
        <v>0</v>
      </c>
      <c r="AA350" s="204">
        <v>0.46389804747623098</v>
      </c>
      <c r="AB350" s="204">
        <v>0</v>
      </c>
      <c r="AC350" s="205">
        <v>5.9951150833797255</v>
      </c>
      <c r="AD350" s="204">
        <v>2.7999970149038492E-2</v>
      </c>
      <c r="AE350" s="204">
        <v>0</v>
      </c>
      <c r="AF350" s="204">
        <v>0</v>
      </c>
      <c r="AG350" s="204">
        <v>5.9269689607042348</v>
      </c>
      <c r="AH350" s="204">
        <v>4.0146152526452532E-2</v>
      </c>
      <c r="AI350" s="206">
        <f t="shared" si="249"/>
        <v>7.6662288788476847</v>
      </c>
      <c r="AJ350" s="133" t="str">
        <f t="shared" si="250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7.4533472409709587</v>
      </c>
      <c r="F351" s="315"/>
      <c r="G351" s="148">
        <v>0</v>
      </c>
      <c r="H351" s="160">
        <v>0</v>
      </c>
      <c r="I351" s="146">
        <f t="shared" si="247"/>
        <v>7.4533472409709587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7.4533472409709587</v>
      </c>
      <c r="P351" s="148">
        <v>433.7311626180844</v>
      </c>
      <c r="Q351" s="148">
        <v>0</v>
      </c>
      <c r="R351" s="149">
        <v>0</v>
      </c>
      <c r="S351" s="150">
        <f t="shared" si="248"/>
        <v>441.18450985905537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433.7311626180844</v>
      </c>
      <c r="AC351" s="200">
        <v>7.4533472409709587</v>
      </c>
      <c r="AD351" s="199">
        <v>0</v>
      </c>
      <c r="AE351" s="199">
        <v>0</v>
      </c>
      <c r="AF351" s="199">
        <v>0</v>
      </c>
      <c r="AG351" s="199">
        <v>0</v>
      </c>
      <c r="AH351" s="199">
        <v>7.4533472409709587</v>
      </c>
      <c r="AI351" s="202">
        <f t="shared" si="249"/>
        <v>441.18450985905537</v>
      </c>
      <c r="AJ351" s="133" t="str">
        <f t="shared" si="250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247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4.1848194825802478</v>
      </c>
      <c r="Q352" s="156">
        <v>0</v>
      </c>
      <c r="R352" s="157">
        <v>0</v>
      </c>
      <c r="S352" s="158">
        <f t="shared" si="248"/>
        <v>4.1848194825802478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4.1848194825802478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249"/>
        <v>4.1848194825802478</v>
      </c>
      <c r="AJ352" s="133" t="str">
        <f t="shared" si="250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247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48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249"/>
        <v>0</v>
      </c>
      <c r="AJ353" s="133" t="str">
        <f t="shared" si="250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3.2775646669930374E-2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247"/>
        <v>3.2775646669930374E-2</v>
      </c>
      <c r="J354" s="141"/>
      <c r="K354" s="155" t="s">
        <v>14</v>
      </c>
      <c r="L354" s="156">
        <v>0</v>
      </c>
      <c r="M354" s="156">
        <v>3.2775646669930374E-2</v>
      </c>
      <c r="N354" s="156">
        <v>0</v>
      </c>
      <c r="O354" s="156">
        <v>0</v>
      </c>
      <c r="P354" s="156">
        <v>1.3993261623673783</v>
      </c>
      <c r="Q354" s="156">
        <v>0</v>
      </c>
      <c r="R354" s="157">
        <v>0</v>
      </c>
      <c r="S354" s="158">
        <f t="shared" si="248"/>
        <v>1.4321018090373085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3.2775646669930374E-2</v>
      </c>
      <c r="Z354" s="204">
        <v>0</v>
      </c>
      <c r="AA354" s="204">
        <v>0</v>
      </c>
      <c r="AB354" s="204">
        <v>1.3993261623673783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249"/>
        <v>1.4321018090373085</v>
      </c>
      <c r="AJ354" s="133" t="str">
        <f t="shared" si="250"/>
        <v/>
      </c>
      <c r="BA354" s="133"/>
      <c r="BR354" s="133"/>
      <c r="CG354" s="133"/>
    </row>
    <row r="355" spans="1:85" ht="15">
      <c r="A355" s="159" t="s">
        <v>136</v>
      </c>
      <c r="B355" s="148">
        <v>5.534800844016015</v>
      </c>
      <c r="C355" s="148">
        <v>0</v>
      </c>
      <c r="D355" s="148">
        <v>108.16687876243597</v>
      </c>
      <c r="E355" s="148">
        <v>0</v>
      </c>
      <c r="F355" s="315"/>
      <c r="G355" s="148">
        <v>0</v>
      </c>
      <c r="H355" s="160">
        <v>0</v>
      </c>
      <c r="I355" s="146">
        <f t="shared" si="247"/>
        <v>113.70167960645199</v>
      </c>
      <c r="J355" s="141"/>
      <c r="K355" s="161" t="s">
        <v>136</v>
      </c>
      <c r="L355" s="148">
        <v>5.534800844016015</v>
      </c>
      <c r="M355" s="148">
        <v>0</v>
      </c>
      <c r="N355" s="148">
        <v>108.16687876243597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48"/>
        <v>113.70167960645199</v>
      </c>
      <c r="U355" s="207" t="s">
        <v>136</v>
      </c>
      <c r="V355" s="199">
        <v>5.534800844016015</v>
      </c>
      <c r="W355" s="199">
        <v>0</v>
      </c>
      <c r="X355" s="199">
        <v>0</v>
      </c>
      <c r="Y355" s="199">
        <v>0</v>
      </c>
      <c r="Z355" s="199">
        <v>108.16687876243597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249"/>
        <v>113.70167960645199</v>
      </c>
      <c r="AJ355" s="133" t="str">
        <f t="shared" si="250"/>
        <v/>
      </c>
      <c r="BA355" s="133"/>
      <c r="BR355" s="133"/>
      <c r="CG355" s="133"/>
    </row>
    <row r="356" spans="1:85" ht="15">
      <c r="A356" s="151" t="s">
        <v>21</v>
      </c>
      <c r="B356" s="152">
        <v>15.867857272063247</v>
      </c>
      <c r="C356" s="152">
        <v>7.8748860034509374</v>
      </c>
      <c r="D356" s="152">
        <v>5.4474340551161884</v>
      </c>
      <c r="E356" s="152">
        <v>699.10830641485506</v>
      </c>
      <c r="F356" s="315"/>
      <c r="G356" s="152">
        <v>24.227130461112669</v>
      </c>
      <c r="H356" s="153">
        <v>0</v>
      </c>
      <c r="I356" s="154">
        <f t="shared" si="247"/>
        <v>752.52561420659811</v>
      </c>
      <c r="J356" s="141"/>
      <c r="K356" s="155" t="s">
        <v>21</v>
      </c>
      <c r="L356" s="156">
        <v>15.867857272063247</v>
      </c>
      <c r="M356" s="156">
        <v>7.8748860034509374</v>
      </c>
      <c r="N356" s="156">
        <v>5.4474340551161884</v>
      </c>
      <c r="O356" s="156">
        <v>699.10830641485506</v>
      </c>
      <c r="P356" s="156">
        <v>2.6223741154884319</v>
      </c>
      <c r="Q356" s="156">
        <v>24.227130461112669</v>
      </c>
      <c r="R356" s="157">
        <v>0</v>
      </c>
      <c r="S356" s="158">
        <f t="shared" si="248"/>
        <v>755.14798832208658</v>
      </c>
      <c r="U356" s="203" t="s">
        <v>21</v>
      </c>
      <c r="V356" s="204">
        <v>3.8342744463362304</v>
      </c>
      <c r="W356" s="204">
        <v>12.006794302890532</v>
      </c>
      <c r="X356" s="204">
        <v>24.227130461112669</v>
      </c>
      <c r="Y356" s="204">
        <v>7.8748860034509374</v>
      </c>
      <c r="Z356" s="204">
        <v>2.7608191389611818</v>
      </c>
      <c r="AA356" s="204">
        <v>697.5658267901008</v>
      </c>
      <c r="AB356" s="204">
        <v>2.6223741154884319</v>
      </c>
      <c r="AC356" s="205">
        <v>4.255883063745789</v>
      </c>
      <c r="AD356" s="204">
        <v>2.6788522836485643E-2</v>
      </c>
      <c r="AE356" s="204">
        <v>8.5907263501388883E-3</v>
      </c>
      <c r="AF356" s="204">
        <v>0</v>
      </c>
      <c r="AG356" s="204">
        <v>2.686614916155007</v>
      </c>
      <c r="AH356" s="204">
        <v>1.5338888984041574</v>
      </c>
      <c r="AI356" s="206">
        <f t="shared" si="249"/>
        <v>755.14798832208669</v>
      </c>
      <c r="AJ356" s="133" t="str">
        <f t="shared" si="250"/>
        <v/>
      </c>
      <c r="BA356" s="133"/>
      <c r="BR356" s="133"/>
      <c r="CG356" s="133"/>
    </row>
    <row r="357" spans="1:85" ht="15">
      <c r="A357" s="159" t="s">
        <v>20</v>
      </c>
      <c r="B357" s="148">
        <v>22.281321510828075</v>
      </c>
      <c r="C357" s="148">
        <v>0</v>
      </c>
      <c r="D357" s="148">
        <v>334.75014950198488</v>
      </c>
      <c r="E357" s="148">
        <v>0</v>
      </c>
      <c r="F357" s="315"/>
      <c r="G357" s="148">
        <v>0</v>
      </c>
      <c r="H357" s="160">
        <v>0</v>
      </c>
      <c r="I357" s="146">
        <f t="shared" si="247"/>
        <v>357.03147101281297</v>
      </c>
      <c r="J357" s="141"/>
      <c r="K357" s="161" t="s">
        <v>20</v>
      </c>
      <c r="L357" s="148">
        <v>22.281321510828075</v>
      </c>
      <c r="M357" s="148">
        <v>0</v>
      </c>
      <c r="N357" s="148">
        <v>334.75014950198488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48"/>
        <v>357.03147101281297</v>
      </c>
      <c r="U357" s="207" t="s">
        <v>20</v>
      </c>
      <c r="V357" s="199">
        <v>22.281321510828075</v>
      </c>
      <c r="W357" s="199">
        <v>0</v>
      </c>
      <c r="X357" s="199">
        <v>0</v>
      </c>
      <c r="Y357" s="199">
        <v>0</v>
      </c>
      <c r="Z357" s="199">
        <v>9.3211273839523976</v>
      </c>
      <c r="AA357" s="199">
        <v>0</v>
      </c>
      <c r="AB357" s="199">
        <v>0</v>
      </c>
      <c r="AC357" s="200">
        <v>325.42902211803249</v>
      </c>
      <c r="AD357" s="199">
        <v>0</v>
      </c>
      <c r="AE357" s="199">
        <v>0</v>
      </c>
      <c r="AF357" s="199">
        <v>0</v>
      </c>
      <c r="AG357" s="199">
        <v>325.42902211803249</v>
      </c>
      <c r="AH357" s="199">
        <v>0</v>
      </c>
      <c r="AI357" s="202">
        <f t="shared" si="249"/>
        <v>357.03147101281297</v>
      </c>
      <c r="AJ357" s="133" t="str">
        <f t="shared" si="250"/>
        <v/>
      </c>
      <c r="BA357" s="133"/>
      <c r="BR357" s="133"/>
      <c r="CG357" s="133"/>
    </row>
    <row r="358" spans="1:85" ht="15">
      <c r="A358" s="151" t="s">
        <v>56</v>
      </c>
      <c r="B358" s="152">
        <v>5.8135170209773461</v>
      </c>
      <c r="C358" s="152">
        <v>9.8590056695956019</v>
      </c>
      <c r="D358" s="152">
        <v>17.979949549414471</v>
      </c>
      <c r="E358" s="152">
        <v>0</v>
      </c>
      <c r="F358" s="315"/>
      <c r="G358" s="152">
        <v>0</v>
      </c>
      <c r="H358" s="153">
        <v>0</v>
      </c>
      <c r="I358" s="154">
        <f t="shared" si="247"/>
        <v>33.652472239987418</v>
      </c>
      <c r="J358" s="141"/>
      <c r="K358" s="155" t="s">
        <v>56</v>
      </c>
      <c r="L358" s="156">
        <v>5.8135170209773461</v>
      </c>
      <c r="M358" s="156">
        <v>9.8590056695956019</v>
      </c>
      <c r="N358" s="156">
        <v>17.979949549414471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48"/>
        <v>33.652472239987418</v>
      </c>
      <c r="U358" s="203" t="s">
        <v>56</v>
      </c>
      <c r="V358" s="204">
        <v>5.8135170209773461</v>
      </c>
      <c r="W358" s="204">
        <v>0</v>
      </c>
      <c r="X358" s="204">
        <v>0</v>
      </c>
      <c r="Y358" s="204">
        <v>9.8590056695956019</v>
      </c>
      <c r="Z358" s="204">
        <v>17.979949549414471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249"/>
        <v>33.652472239987418</v>
      </c>
      <c r="AJ358" s="133" t="str">
        <f t="shared" si="250"/>
        <v/>
      </c>
      <c r="BA358" s="133"/>
      <c r="BR358" s="133"/>
      <c r="CG358" s="133"/>
    </row>
    <row r="359" spans="1:85" ht="15">
      <c r="A359" s="159" t="s">
        <v>18</v>
      </c>
      <c r="B359" s="148">
        <v>122.67606011115919</v>
      </c>
      <c r="C359" s="148">
        <v>606.56718578554853</v>
      </c>
      <c r="D359" s="148">
        <v>345.86128442604502</v>
      </c>
      <c r="E359" s="148">
        <v>9.0240341546668947</v>
      </c>
      <c r="F359" s="315"/>
      <c r="G359" s="148">
        <v>0</v>
      </c>
      <c r="H359" s="160">
        <v>0</v>
      </c>
      <c r="I359" s="146">
        <f t="shared" si="247"/>
        <v>1084.1285644774198</v>
      </c>
      <c r="J359" s="141"/>
      <c r="K359" s="161" t="s">
        <v>18</v>
      </c>
      <c r="L359" s="148">
        <v>122.67606011115919</v>
      </c>
      <c r="M359" s="148">
        <v>606.56718578554853</v>
      </c>
      <c r="N359" s="148">
        <v>345.86128442604502</v>
      </c>
      <c r="O359" s="148">
        <v>9.0240341546668947</v>
      </c>
      <c r="P359" s="148">
        <v>25.734430228881763</v>
      </c>
      <c r="Q359" s="148">
        <v>0</v>
      </c>
      <c r="R359" s="149">
        <v>0</v>
      </c>
      <c r="S359" s="150">
        <f t="shared" si="248"/>
        <v>1109.8629947063016</v>
      </c>
      <c r="U359" s="207" t="s">
        <v>18</v>
      </c>
      <c r="V359" s="199">
        <v>122.67606011115919</v>
      </c>
      <c r="W359" s="199">
        <v>0</v>
      </c>
      <c r="X359" s="199">
        <v>0</v>
      </c>
      <c r="Y359" s="199">
        <v>606.56718578554853</v>
      </c>
      <c r="Z359" s="199">
        <v>250.51558802977868</v>
      </c>
      <c r="AA359" s="199">
        <v>0</v>
      </c>
      <c r="AB359" s="199">
        <v>25.734430228881763</v>
      </c>
      <c r="AC359" s="200">
        <v>104.3697305509332</v>
      </c>
      <c r="AD359" s="199">
        <v>0</v>
      </c>
      <c r="AE359" s="199">
        <v>0</v>
      </c>
      <c r="AF359" s="199">
        <v>0</v>
      </c>
      <c r="AG359" s="199">
        <v>95.345696396266305</v>
      </c>
      <c r="AH359" s="199">
        <v>9.0240341546668947</v>
      </c>
      <c r="AI359" s="202">
        <f t="shared" si="249"/>
        <v>1109.8629947063014</v>
      </c>
      <c r="AJ359" s="133" t="str">
        <f t="shared" si="250"/>
        <v/>
      </c>
      <c r="BA359" s="133"/>
      <c r="BR359" s="133"/>
      <c r="CG359" s="133"/>
    </row>
    <row r="360" spans="1:85" ht="15">
      <c r="A360" s="151" t="s">
        <v>17</v>
      </c>
      <c r="B360" s="152">
        <v>0.40321887430431075</v>
      </c>
      <c r="C360" s="152">
        <v>21.70721078481909</v>
      </c>
      <c r="D360" s="152">
        <v>6.7583765303749059</v>
      </c>
      <c r="E360" s="152">
        <v>0</v>
      </c>
      <c r="F360" s="315"/>
      <c r="G360" s="152">
        <v>0</v>
      </c>
      <c r="H360" s="153">
        <v>0</v>
      </c>
      <c r="I360" s="154">
        <f t="shared" si="247"/>
        <v>28.868806189498308</v>
      </c>
      <c r="J360" s="141"/>
      <c r="K360" s="155" t="s">
        <v>17</v>
      </c>
      <c r="L360" s="156">
        <v>0.40321887430431075</v>
      </c>
      <c r="M360" s="156">
        <v>21.70721078481909</v>
      </c>
      <c r="N360" s="156">
        <v>6.7583765303749059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48"/>
        <v>28.868806189498308</v>
      </c>
      <c r="U360" s="203" t="s">
        <v>57</v>
      </c>
      <c r="V360" s="204">
        <v>0.40321887430431075</v>
      </c>
      <c r="W360" s="204">
        <v>0</v>
      </c>
      <c r="X360" s="204">
        <v>0</v>
      </c>
      <c r="Y360" s="204">
        <v>21.70721078481909</v>
      </c>
      <c r="Z360" s="204">
        <v>6.7583765303749059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249"/>
        <v>28.868806189498308</v>
      </c>
      <c r="AJ360" s="133" t="str">
        <f t="shared" si="250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247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48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249"/>
        <v>0</v>
      </c>
      <c r="AJ361" s="133" t="str">
        <f t="shared" si="250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247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48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249"/>
        <v>0</v>
      </c>
      <c r="AJ362" s="133" t="str">
        <f t="shared" si="250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247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48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249"/>
        <v>0</v>
      </c>
      <c r="AJ363" s="133" t="str">
        <f t="shared" si="250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247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48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249"/>
        <v>0</v>
      </c>
      <c r="AJ364" s="133" t="str">
        <f t="shared" si="250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247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48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249"/>
        <v>0</v>
      </c>
      <c r="AJ365" s="133" t="str">
        <f t="shared" si="250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184.76794376992794</v>
      </c>
      <c r="C366" s="187">
        <f t="shared" ref="C366:H366" si="251">SUM(C345:C361)</f>
        <v>662.85142724058142</v>
      </c>
      <c r="D366" s="187">
        <f t="shared" si="251"/>
        <v>824.89104178607568</v>
      </c>
      <c r="E366" s="187">
        <f t="shared" si="251"/>
        <v>716.0897320104956</v>
      </c>
      <c r="F366" s="187">
        <f t="shared" si="251"/>
        <v>0</v>
      </c>
      <c r="G366" s="187">
        <f t="shared" si="251"/>
        <v>24.227130461112669</v>
      </c>
      <c r="H366" s="189">
        <f t="shared" si="251"/>
        <v>0</v>
      </c>
      <c r="I366" s="146">
        <f t="shared" ref="I366" si="252">SUM(I345:I361)</f>
        <v>2412.8272752681933</v>
      </c>
      <c r="J366" s="141"/>
      <c r="K366" s="188" t="s">
        <v>22</v>
      </c>
      <c r="L366" s="187">
        <f>SUM(L345:L361)</f>
        <v>184.76794376992794</v>
      </c>
      <c r="M366" s="187">
        <f t="shared" ref="M366:R366" si="253">SUM(M345:M361)</f>
        <v>662.85142724058142</v>
      </c>
      <c r="N366" s="187">
        <f t="shared" si="253"/>
        <v>824.89104178607568</v>
      </c>
      <c r="O366" s="187">
        <f t="shared" si="253"/>
        <v>716.0897320104956</v>
      </c>
      <c r="P366" s="187">
        <f t="shared" si="253"/>
        <v>467.6721126074022</v>
      </c>
      <c r="Q366" s="187">
        <f t="shared" si="253"/>
        <v>24.227130461112669</v>
      </c>
      <c r="R366" s="189">
        <f t="shared" si="253"/>
        <v>0</v>
      </c>
      <c r="S366" s="190">
        <f t="shared" ref="S366" si="254">SUM(S345:S361)</f>
        <v>2880.4993878755959</v>
      </c>
      <c r="T366" s="133" t="str">
        <f>IF(ABS(S366-AI366)&gt;0.01,S366-AI366,"")</f>
        <v/>
      </c>
      <c r="U366" s="216" t="s">
        <v>59</v>
      </c>
      <c r="V366" s="217">
        <f>SUM(V345:V361)</f>
        <v>172.70636097405188</v>
      </c>
      <c r="W366" s="217">
        <f t="shared" ref="W366:AH366" si="255">SUM(W345:W361)</f>
        <v>12.006794302890532</v>
      </c>
      <c r="X366" s="217">
        <f t="shared" si="255"/>
        <v>24.227130461112669</v>
      </c>
      <c r="Y366" s="217">
        <f t="shared" si="255"/>
        <v>662.85142724058142</v>
      </c>
      <c r="Z366" s="217">
        <f t="shared" si="255"/>
        <v>395.50273939491763</v>
      </c>
      <c r="AA366" s="217">
        <f t="shared" si="255"/>
        <v>698.02972483757708</v>
      </c>
      <c r="AB366" s="217">
        <f t="shared" si="255"/>
        <v>467.6721126074022</v>
      </c>
      <c r="AC366" s="217">
        <f t="shared" si="255"/>
        <v>447.50309805706218</v>
      </c>
      <c r="AD366" s="218">
        <f t="shared" si="255"/>
        <v>5.4788492985524136E-2</v>
      </c>
      <c r="AE366" s="218">
        <f t="shared" si="255"/>
        <v>8.5907263501388883E-3</v>
      </c>
      <c r="AF366" s="218">
        <f t="shared" si="255"/>
        <v>0</v>
      </c>
      <c r="AG366" s="218">
        <f t="shared" si="255"/>
        <v>429.38830239115805</v>
      </c>
      <c r="AH366" s="218">
        <f t="shared" si="255"/>
        <v>18.051416446568464</v>
      </c>
      <c r="AI366" s="219">
        <f>SUM(V366:AC366)</f>
        <v>2880.4993878755959</v>
      </c>
      <c r="AJ366" s="133" t="str">
        <f t="shared" si="250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7.6577360370476744E-2</v>
      </c>
      <c r="C367" s="125">
        <f t="shared" ref="C367:H367" si="256">IF($I366=0,"-",C366/$I366)</f>
        <v>0.27471980030850052</v>
      </c>
      <c r="D367" s="125">
        <f t="shared" si="256"/>
        <v>0.34187736944178337</v>
      </c>
      <c r="E367" s="125">
        <f t="shared" si="256"/>
        <v>0.2967844981489195</v>
      </c>
      <c r="F367" s="125">
        <f t="shared" si="256"/>
        <v>0</v>
      </c>
      <c r="G367" s="125">
        <f t="shared" si="256"/>
        <v>1.0040971730319878E-2</v>
      </c>
      <c r="H367" s="126">
        <f t="shared" si="256"/>
        <v>0</v>
      </c>
      <c r="I367" s="127">
        <f>SUM(B367:H367)</f>
        <v>1</v>
      </c>
      <c r="J367" s="133"/>
      <c r="K367" s="49" t="s">
        <v>108</v>
      </c>
      <c r="L367" s="102">
        <f t="shared" ref="L367:R367" si="257">IF($S366=0,"-",L366/$S366)</f>
        <v>6.4144413481787468E-2</v>
      </c>
      <c r="M367" s="102">
        <f t="shared" si="257"/>
        <v>0.23011684363850624</v>
      </c>
      <c r="N367" s="102">
        <f t="shared" si="257"/>
        <v>0.2863708443258664</v>
      </c>
      <c r="O367" s="102">
        <f t="shared" si="257"/>
        <v>0.24859916132064194</v>
      </c>
      <c r="P367" s="102">
        <f t="shared" si="257"/>
        <v>0.16235799756663591</v>
      </c>
      <c r="Q367" s="102">
        <f t="shared" si="257"/>
        <v>8.4107396665619432E-3</v>
      </c>
      <c r="R367" s="103">
        <f t="shared" si="257"/>
        <v>0</v>
      </c>
      <c r="S367" s="104">
        <f>SUM(L367:R367)</f>
        <v>1</v>
      </c>
      <c r="U367" s="77" t="s">
        <v>108</v>
      </c>
      <c r="V367" s="78">
        <f>+V366/$AI366</f>
        <v>5.9957089975785402E-2</v>
      </c>
      <c r="W367" s="78">
        <f t="shared" ref="W367:AH367" si="258">+W366/$AI366</f>
        <v>4.1683030218401442E-3</v>
      </c>
      <c r="X367" s="78">
        <f t="shared" si="258"/>
        <v>8.4107396665619432E-3</v>
      </c>
      <c r="Y367" s="78">
        <f t="shared" si="258"/>
        <v>0.23011684363850624</v>
      </c>
      <c r="Z367" s="78">
        <f t="shared" si="258"/>
        <v>0.13730353183189037</v>
      </c>
      <c r="AA367" s="78">
        <f t="shared" si="258"/>
        <v>0.24232941266215047</v>
      </c>
      <c r="AB367" s="78">
        <f t="shared" si="258"/>
        <v>0.16235799756663591</v>
      </c>
      <c r="AC367" s="78">
        <f t="shared" si="258"/>
        <v>0.15535608163662942</v>
      </c>
      <c r="AD367" s="78">
        <f t="shared" si="258"/>
        <v>1.9020484161925593E-5</v>
      </c>
      <c r="AE367" s="78">
        <f t="shared" si="258"/>
        <v>2.9823739544255402E-6</v>
      </c>
      <c r="AF367" s="78">
        <f t="shared" si="258"/>
        <v>0</v>
      </c>
      <c r="AG367" s="78">
        <f t="shared" si="258"/>
        <v>0.14906731249397601</v>
      </c>
      <c r="AH367" s="78">
        <f t="shared" si="258"/>
        <v>6.2667662845370736E-3</v>
      </c>
      <c r="AI367" s="79">
        <f>SUM(V367:AC367)</f>
        <v>0.99999999999999989</v>
      </c>
      <c r="AJ367" s="26" t="str">
        <f t="shared" si="250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259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60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261">SUM(V372:AC372)</f>
        <v>0</v>
      </c>
      <c r="AJ372" s="133" t="str">
        <f t="shared" ref="AJ372:AJ393" si="262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259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60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261"/>
        <v>0</v>
      </c>
      <c r="AJ373" s="133" t="str">
        <f t="shared" si="262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259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60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261"/>
        <v>0</v>
      </c>
      <c r="AJ374" s="133" t="str">
        <f t="shared" si="262"/>
        <v/>
      </c>
      <c r="BA374" s="133"/>
      <c r="BR374" s="133"/>
      <c r="CG374" s="133"/>
    </row>
    <row r="375" spans="1:85" ht="15">
      <c r="A375" s="159" t="s">
        <v>13</v>
      </c>
      <c r="B375" s="148">
        <v>110.04855617300848</v>
      </c>
      <c r="C375" s="148">
        <v>0</v>
      </c>
      <c r="D375" s="148">
        <v>0</v>
      </c>
      <c r="E375" s="148">
        <v>0</v>
      </c>
      <c r="F375" s="315"/>
      <c r="G375" s="148">
        <v>0</v>
      </c>
      <c r="H375" s="160">
        <v>0</v>
      </c>
      <c r="I375" s="146">
        <f t="shared" si="259"/>
        <v>110.04855617300848</v>
      </c>
      <c r="J375" s="141"/>
      <c r="K375" s="161" t="s">
        <v>13</v>
      </c>
      <c r="L375" s="148">
        <v>110.04855617300848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60"/>
        <v>110.04855617300848</v>
      </c>
      <c r="U375" s="207" t="s">
        <v>13</v>
      </c>
      <c r="V375" s="199">
        <v>110.04855617300848</v>
      </c>
      <c r="W375" s="199">
        <v>0</v>
      </c>
      <c r="X375" s="199">
        <v>0</v>
      </c>
      <c r="Y375" s="199">
        <v>0</v>
      </c>
      <c r="Z375" s="199">
        <v>0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261"/>
        <v>110.04855617300848</v>
      </c>
      <c r="AJ375" s="133" t="str">
        <f t="shared" si="262"/>
        <v/>
      </c>
      <c r="BA375" s="133"/>
      <c r="BR375" s="133"/>
      <c r="CG375" s="133"/>
    </row>
    <row r="376" spans="1:85" ht="15">
      <c r="A376" s="151" t="s">
        <v>12</v>
      </c>
      <c r="B376" s="152">
        <v>92.472170432382939</v>
      </c>
      <c r="C376" s="152">
        <v>0</v>
      </c>
      <c r="D376" s="152">
        <v>4.6939042932880204</v>
      </c>
      <c r="E376" s="152">
        <v>2.7757643047376912</v>
      </c>
      <c r="F376" s="315"/>
      <c r="G376" s="152">
        <v>0</v>
      </c>
      <c r="H376" s="153">
        <v>0</v>
      </c>
      <c r="I376" s="154">
        <f t="shared" si="259"/>
        <v>99.941839030408644</v>
      </c>
      <c r="J376" s="141"/>
      <c r="K376" s="155" t="s">
        <v>12</v>
      </c>
      <c r="L376" s="156">
        <v>92.472170432382939</v>
      </c>
      <c r="M376" s="156">
        <v>0</v>
      </c>
      <c r="N376" s="156">
        <v>4.6939042932880204</v>
      </c>
      <c r="O376" s="156">
        <v>2.7757643047376912</v>
      </c>
      <c r="P376" s="156">
        <v>0</v>
      </c>
      <c r="Q376" s="156">
        <v>0</v>
      </c>
      <c r="R376" s="157">
        <v>0</v>
      </c>
      <c r="S376" s="158">
        <f t="shared" si="260"/>
        <v>99.941839030408644</v>
      </c>
      <c r="U376" s="203" t="s">
        <v>53</v>
      </c>
      <c r="V376" s="204">
        <v>92.203691305264215</v>
      </c>
      <c r="W376" s="204">
        <v>0</v>
      </c>
      <c r="X376" s="204">
        <v>0</v>
      </c>
      <c r="Y376" s="204">
        <v>0</v>
      </c>
      <c r="Z376" s="204">
        <v>4.6939042932880204</v>
      </c>
      <c r="AA376" s="204">
        <v>2.7757643047376912</v>
      </c>
      <c r="AB376" s="204">
        <v>0</v>
      </c>
      <c r="AC376" s="205">
        <v>0.26847912711871663</v>
      </c>
      <c r="AD376" s="204">
        <v>0.26847912711871663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261"/>
        <v>99.941839030408644</v>
      </c>
      <c r="AJ376" s="133" t="str">
        <f t="shared" si="262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1689.2131143966328</v>
      </c>
      <c r="F377" s="315"/>
      <c r="G377" s="148">
        <v>0</v>
      </c>
      <c r="H377" s="160">
        <v>0</v>
      </c>
      <c r="I377" s="146">
        <f t="shared" si="259"/>
        <v>1689.2131143966328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1689.2131143966328</v>
      </c>
      <c r="P377" s="148">
        <v>1069.8037950553964</v>
      </c>
      <c r="Q377" s="148">
        <v>0</v>
      </c>
      <c r="R377" s="149">
        <v>0</v>
      </c>
      <c r="S377" s="150">
        <f t="shared" si="260"/>
        <v>2759.0169094520293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844.60655719831641</v>
      </c>
      <c r="AB377" s="199">
        <v>1069.8037950553964</v>
      </c>
      <c r="AC377" s="200">
        <v>844.60655719831641</v>
      </c>
      <c r="AD377" s="199">
        <v>0</v>
      </c>
      <c r="AE377" s="199">
        <v>0</v>
      </c>
      <c r="AF377" s="199">
        <v>0</v>
      </c>
      <c r="AG377" s="199">
        <v>0</v>
      </c>
      <c r="AH377" s="199">
        <v>844.60655719831641</v>
      </c>
      <c r="AI377" s="202">
        <f t="shared" si="261"/>
        <v>2759.0169094520293</v>
      </c>
      <c r="AJ377" s="133" t="str">
        <f t="shared" si="262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31.22715232996385</v>
      </c>
      <c r="F378" s="315"/>
      <c r="G378" s="152">
        <v>0</v>
      </c>
      <c r="H378" s="153">
        <v>0</v>
      </c>
      <c r="I378" s="154">
        <f t="shared" si="259"/>
        <v>31.22715232996385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31.22715232996385</v>
      </c>
      <c r="P378" s="156">
        <v>100.28460283031541</v>
      </c>
      <c r="Q378" s="156">
        <v>0</v>
      </c>
      <c r="R378" s="157">
        <v>0</v>
      </c>
      <c r="S378" s="158">
        <f t="shared" si="260"/>
        <v>131.51175516027925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24.981721863971082</v>
      </c>
      <c r="AB378" s="204">
        <v>100.28460283031541</v>
      </c>
      <c r="AC378" s="205">
        <v>6.2454304659927704</v>
      </c>
      <c r="AD378" s="204">
        <v>0</v>
      </c>
      <c r="AE378" s="204">
        <v>0</v>
      </c>
      <c r="AF378" s="204">
        <v>0</v>
      </c>
      <c r="AG378" s="204">
        <v>0</v>
      </c>
      <c r="AH378" s="204">
        <v>6.2454304659927704</v>
      </c>
      <c r="AI378" s="206">
        <f t="shared" si="261"/>
        <v>131.51175516027925</v>
      </c>
      <c r="AJ378" s="133" t="str">
        <f t="shared" si="262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2.2852795713473883E-2</v>
      </c>
      <c r="F379" s="315"/>
      <c r="G379" s="148">
        <v>0</v>
      </c>
      <c r="H379" s="160">
        <v>0</v>
      </c>
      <c r="I379" s="146">
        <f t="shared" si="259"/>
        <v>2.2852795713473883E-2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2.2852795713473883E-2</v>
      </c>
      <c r="P379" s="148">
        <v>0</v>
      </c>
      <c r="Q379" s="148">
        <v>0</v>
      </c>
      <c r="R379" s="149">
        <v>0</v>
      </c>
      <c r="S379" s="150">
        <f t="shared" si="260"/>
        <v>2.2852795713473883E-2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2.2852795713473883E-2</v>
      </c>
      <c r="AD379" s="199">
        <v>0</v>
      </c>
      <c r="AE379" s="199">
        <v>0</v>
      </c>
      <c r="AF379" s="199">
        <v>0</v>
      </c>
      <c r="AG379" s="199">
        <v>0</v>
      </c>
      <c r="AH379" s="199">
        <v>2.2852795713473883E-2</v>
      </c>
      <c r="AI379" s="202">
        <f t="shared" si="261"/>
        <v>2.2852795713473883E-2</v>
      </c>
      <c r="AJ379" s="133" t="str">
        <f t="shared" si="262"/>
        <v/>
      </c>
      <c r="BA379" s="133"/>
      <c r="BR379" s="133"/>
      <c r="CG379" s="133"/>
    </row>
    <row r="380" spans="1:85" ht="15">
      <c r="A380" s="151" t="s">
        <v>14</v>
      </c>
      <c r="B380" s="152">
        <v>2.2550649312522482</v>
      </c>
      <c r="C380" s="152">
        <v>0</v>
      </c>
      <c r="D380" s="152">
        <v>61.748936875652625</v>
      </c>
      <c r="E380" s="152">
        <v>13.992905908881694</v>
      </c>
      <c r="F380" s="315"/>
      <c r="G380" s="152">
        <v>0</v>
      </c>
      <c r="H380" s="153">
        <v>0</v>
      </c>
      <c r="I380" s="154">
        <f t="shared" si="259"/>
        <v>77.996907715786563</v>
      </c>
      <c r="J380" s="141"/>
      <c r="K380" s="155" t="s">
        <v>14</v>
      </c>
      <c r="L380" s="156">
        <v>2.2550649312522482</v>
      </c>
      <c r="M380" s="156">
        <v>0</v>
      </c>
      <c r="N380" s="156">
        <v>61.748936875652625</v>
      </c>
      <c r="O380" s="156">
        <v>13.992905908881694</v>
      </c>
      <c r="P380" s="156">
        <v>3.0819910878930656</v>
      </c>
      <c r="Q380" s="156">
        <v>0</v>
      </c>
      <c r="R380" s="157">
        <v>0</v>
      </c>
      <c r="S380" s="158">
        <f t="shared" si="260"/>
        <v>81.078898803679635</v>
      </c>
      <c r="U380" s="203" t="s">
        <v>14</v>
      </c>
      <c r="V380" s="204">
        <v>2.2550649312522482</v>
      </c>
      <c r="W380" s="204">
        <v>0</v>
      </c>
      <c r="X380" s="204">
        <v>0</v>
      </c>
      <c r="Y380" s="204">
        <v>0</v>
      </c>
      <c r="Z380" s="204">
        <v>61.738659603515622</v>
      </c>
      <c r="AA380" s="204">
        <v>0</v>
      </c>
      <c r="AB380" s="204">
        <v>3.0819910878930656</v>
      </c>
      <c r="AC380" s="205">
        <v>14.003183181018699</v>
      </c>
      <c r="AD380" s="204">
        <v>0</v>
      </c>
      <c r="AE380" s="204">
        <v>0</v>
      </c>
      <c r="AF380" s="204">
        <v>0</v>
      </c>
      <c r="AG380" s="204">
        <v>1.0277272137006414E-2</v>
      </c>
      <c r="AH380" s="204">
        <v>13.992905908881694</v>
      </c>
      <c r="AI380" s="206">
        <f t="shared" si="261"/>
        <v>81.078898803679635</v>
      </c>
      <c r="AJ380" s="133" t="str">
        <f t="shared" si="262"/>
        <v/>
      </c>
      <c r="BA380" s="133"/>
      <c r="BR380" s="133"/>
      <c r="CG380" s="133"/>
    </row>
    <row r="381" spans="1:85" ht="15">
      <c r="A381" s="159" t="s">
        <v>136</v>
      </c>
      <c r="B381" s="148">
        <v>161.5645849989275</v>
      </c>
      <c r="C381" s="148">
        <v>4.5099246989133919</v>
      </c>
      <c r="D381" s="148">
        <v>131.37074960271633</v>
      </c>
      <c r="E381" s="148">
        <v>0.18388773869889294</v>
      </c>
      <c r="F381" s="315"/>
      <c r="G381" s="148">
        <v>0</v>
      </c>
      <c r="H381" s="160">
        <v>0</v>
      </c>
      <c r="I381" s="146">
        <f t="shared" si="259"/>
        <v>297.62914703925611</v>
      </c>
      <c r="J381" s="141"/>
      <c r="K381" s="161" t="s">
        <v>136</v>
      </c>
      <c r="L381" s="148">
        <v>161.5645849989275</v>
      </c>
      <c r="M381" s="148">
        <v>4.5099246989133919</v>
      </c>
      <c r="N381" s="148">
        <v>131.37074960271633</v>
      </c>
      <c r="O381" s="148">
        <v>0.18388773869889294</v>
      </c>
      <c r="P381" s="148">
        <v>0.3307043274086392</v>
      </c>
      <c r="Q381" s="148">
        <v>0</v>
      </c>
      <c r="R381" s="149">
        <v>0</v>
      </c>
      <c r="S381" s="150">
        <f t="shared" si="260"/>
        <v>297.95985136666474</v>
      </c>
      <c r="U381" s="207" t="s">
        <v>136</v>
      </c>
      <c r="V381" s="199">
        <v>160.54010206899792</v>
      </c>
      <c r="W381" s="199">
        <v>0</v>
      </c>
      <c r="X381" s="199">
        <v>0</v>
      </c>
      <c r="Y381" s="199">
        <v>4.5099246989133919</v>
      </c>
      <c r="Z381" s="199">
        <v>131.37074960271633</v>
      </c>
      <c r="AA381" s="199">
        <v>0.18388773869889294</v>
      </c>
      <c r="AB381" s="199">
        <v>0.3307043274086392</v>
      </c>
      <c r="AC381" s="200">
        <v>1.0244829299295843</v>
      </c>
      <c r="AD381" s="199">
        <v>1.0244829299295843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261"/>
        <v>297.95985136666479</v>
      </c>
      <c r="AJ381" s="133" t="str">
        <f t="shared" si="262"/>
        <v/>
      </c>
      <c r="BA381" s="133"/>
      <c r="BR381" s="133"/>
      <c r="CG381" s="133"/>
    </row>
    <row r="382" spans="1:85" ht="15">
      <c r="A382" s="151" t="s">
        <v>21</v>
      </c>
      <c r="B382" s="152">
        <v>33.386227521834805</v>
      </c>
      <c r="C382" s="152">
        <v>2.7185307065397719</v>
      </c>
      <c r="D382" s="152">
        <v>19.908651667904778</v>
      </c>
      <c r="E382" s="152">
        <v>138.66766842223723</v>
      </c>
      <c r="F382" s="315"/>
      <c r="G382" s="152">
        <v>95.148663983608287</v>
      </c>
      <c r="H382" s="153">
        <v>0</v>
      </c>
      <c r="I382" s="154">
        <f t="shared" si="259"/>
        <v>289.82974230212488</v>
      </c>
      <c r="J382" s="141"/>
      <c r="K382" s="155" t="s">
        <v>21</v>
      </c>
      <c r="L382" s="156">
        <v>33.386227521834805</v>
      </c>
      <c r="M382" s="156">
        <v>2.7185307065397719</v>
      </c>
      <c r="N382" s="156">
        <v>19.908651667904778</v>
      </c>
      <c r="O382" s="156">
        <v>138.66766842223723</v>
      </c>
      <c r="P382" s="156">
        <v>0</v>
      </c>
      <c r="Q382" s="156">
        <v>95.148663983608287</v>
      </c>
      <c r="R382" s="157">
        <v>0</v>
      </c>
      <c r="S382" s="158">
        <f t="shared" si="260"/>
        <v>289.82974230212488</v>
      </c>
      <c r="U382" s="203" t="s">
        <v>21</v>
      </c>
      <c r="V382" s="204">
        <v>22.527789455978034</v>
      </c>
      <c r="W382" s="204">
        <v>8.8055760980186868</v>
      </c>
      <c r="X382" s="204">
        <v>95.148663983608287</v>
      </c>
      <c r="Y382" s="204">
        <v>2.7185307065397719</v>
      </c>
      <c r="Z382" s="204">
        <v>19.908651667904778</v>
      </c>
      <c r="AA382" s="204">
        <v>110.69040365433248</v>
      </c>
      <c r="AB382" s="204">
        <v>0</v>
      </c>
      <c r="AC382" s="205">
        <v>30.030126735742826</v>
      </c>
      <c r="AD382" s="204">
        <v>2.0528619678380831</v>
      </c>
      <c r="AE382" s="204">
        <v>1.5706312183652496E-2</v>
      </c>
      <c r="AF382" s="204">
        <v>0</v>
      </c>
      <c r="AG382" s="204">
        <v>0</v>
      </c>
      <c r="AH382" s="204">
        <v>27.961558455721093</v>
      </c>
      <c r="AI382" s="206">
        <f t="shared" si="261"/>
        <v>289.82974230212488</v>
      </c>
      <c r="AJ382" s="133" t="str">
        <f t="shared" si="262"/>
        <v/>
      </c>
      <c r="BA382" s="133"/>
      <c r="BR382" s="133"/>
      <c r="CG382" s="133"/>
    </row>
    <row r="383" spans="1:85" ht="15">
      <c r="A383" s="159" t="s">
        <v>20</v>
      </c>
      <c r="B383" s="148">
        <v>52.728067906492811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259"/>
        <v>52.728067906492811</v>
      </c>
      <c r="J383" s="141"/>
      <c r="K383" s="161" t="s">
        <v>20</v>
      </c>
      <c r="L383" s="148">
        <v>52.728067906492811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60"/>
        <v>52.728067906492811</v>
      </c>
      <c r="U383" s="207" t="s">
        <v>20</v>
      </c>
      <c r="V383" s="199">
        <v>52.728067906492811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261"/>
        <v>52.728067906492811</v>
      </c>
      <c r="AJ383" s="133" t="str">
        <f t="shared" si="262"/>
        <v/>
      </c>
      <c r="BA383" s="133"/>
      <c r="BR383" s="133"/>
      <c r="CG383" s="133"/>
    </row>
    <row r="384" spans="1:85" ht="15">
      <c r="A384" s="151" t="s">
        <v>56</v>
      </c>
      <c r="B384" s="152">
        <v>10.611397509202504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259"/>
        <v>10.611397509202504</v>
      </c>
      <c r="J384" s="141"/>
      <c r="K384" s="155" t="s">
        <v>56</v>
      </c>
      <c r="L384" s="156">
        <v>10.611397509202504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60"/>
        <v>10.611397509202504</v>
      </c>
      <c r="U384" s="203" t="s">
        <v>56</v>
      </c>
      <c r="V384" s="204">
        <v>10.611397509202504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261"/>
        <v>10.611397509202504</v>
      </c>
      <c r="AJ384" s="133" t="str">
        <f t="shared" si="262"/>
        <v/>
      </c>
      <c r="BA384" s="133"/>
      <c r="BR384" s="133"/>
      <c r="CG384" s="133"/>
    </row>
    <row r="385" spans="1:85" ht="15">
      <c r="A385" s="159" t="s">
        <v>18</v>
      </c>
      <c r="B385" s="148">
        <v>250.78466384793518</v>
      </c>
      <c r="C385" s="148">
        <v>0</v>
      </c>
      <c r="D385" s="148">
        <v>26.562750774513034</v>
      </c>
      <c r="E385" s="148">
        <v>0</v>
      </c>
      <c r="F385" s="315"/>
      <c r="G385" s="148">
        <v>0</v>
      </c>
      <c r="H385" s="160">
        <v>0</v>
      </c>
      <c r="I385" s="146">
        <f t="shared" si="259"/>
        <v>277.34741462244824</v>
      </c>
      <c r="J385" s="141"/>
      <c r="K385" s="161" t="s">
        <v>18</v>
      </c>
      <c r="L385" s="148">
        <v>250.78466384793518</v>
      </c>
      <c r="M385" s="148">
        <v>0</v>
      </c>
      <c r="N385" s="148">
        <v>26.562750774513034</v>
      </c>
      <c r="O385" s="148">
        <v>0</v>
      </c>
      <c r="P385" s="148">
        <v>162.14542430732465</v>
      </c>
      <c r="Q385" s="148">
        <v>0</v>
      </c>
      <c r="R385" s="149">
        <v>0</v>
      </c>
      <c r="S385" s="150">
        <f t="shared" si="260"/>
        <v>439.49283892977292</v>
      </c>
      <c r="U385" s="207" t="s">
        <v>18</v>
      </c>
      <c r="V385" s="199">
        <v>248.971371638818</v>
      </c>
      <c r="W385" s="199">
        <v>0</v>
      </c>
      <c r="X385" s="199">
        <v>0</v>
      </c>
      <c r="Y385" s="199">
        <v>0</v>
      </c>
      <c r="Z385" s="199">
        <v>3.0982081911268744</v>
      </c>
      <c r="AA385" s="199">
        <v>0</v>
      </c>
      <c r="AB385" s="199">
        <v>162.14542430732465</v>
      </c>
      <c r="AC385" s="200">
        <v>25.277834792503349</v>
      </c>
      <c r="AD385" s="199">
        <v>1.813292209117191</v>
      </c>
      <c r="AE385" s="199">
        <v>0</v>
      </c>
      <c r="AF385" s="199">
        <v>0</v>
      </c>
      <c r="AG385" s="199">
        <v>23.464542583386159</v>
      </c>
      <c r="AH385" s="199">
        <v>0</v>
      </c>
      <c r="AI385" s="202">
        <f t="shared" si="261"/>
        <v>439.49283892977286</v>
      </c>
      <c r="AJ385" s="133" t="str">
        <f t="shared" si="262"/>
        <v/>
      </c>
      <c r="BA385" s="133"/>
      <c r="BR385" s="133"/>
      <c r="CG385" s="133"/>
    </row>
    <row r="386" spans="1:85" ht="15">
      <c r="A386" s="151" t="s">
        <v>17</v>
      </c>
      <c r="B386" s="152">
        <v>0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259"/>
        <v>0</v>
      </c>
      <c r="J386" s="141"/>
      <c r="K386" s="155" t="s">
        <v>17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60"/>
        <v>0</v>
      </c>
      <c r="U386" s="203" t="s">
        <v>57</v>
      </c>
      <c r="V386" s="204">
        <v>0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261"/>
        <v>0</v>
      </c>
      <c r="AJ386" s="133" t="str">
        <f t="shared" si="262"/>
        <v/>
      </c>
      <c r="BA386" s="133"/>
      <c r="BR386" s="133"/>
      <c r="CG386" s="133"/>
    </row>
    <row r="387" spans="1:85" ht="15">
      <c r="A387" s="162" t="s">
        <v>60</v>
      </c>
      <c r="B387" s="148">
        <v>0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259"/>
        <v>0</v>
      </c>
      <c r="J387" s="141"/>
      <c r="K387" s="163" t="s">
        <v>60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60"/>
        <v>0</v>
      </c>
      <c r="U387" s="208" t="s">
        <v>58</v>
      </c>
      <c r="V387" s="199">
        <v>0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261"/>
        <v>0</v>
      </c>
      <c r="AJ387" s="133" t="str">
        <f t="shared" si="262"/>
        <v/>
      </c>
      <c r="BA387" s="133"/>
      <c r="BR387" s="133"/>
      <c r="CG387" s="133"/>
    </row>
    <row r="388" spans="1:85">
      <c r="A388" s="164" t="s">
        <v>19</v>
      </c>
      <c r="B388" s="165">
        <v>0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259"/>
        <v>0</v>
      </c>
      <c r="J388" s="141"/>
      <c r="K388" s="168" t="s">
        <v>19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60"/>
        <v>0</v>
      </c>
      <c r="U388" s="209" t="s">
        <v>62</v>
      </c>
      <c r="V388" s="210">
        <v>0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261"/>
        <v>0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259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60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261"/>
        <v>0</v>
      </c>
      <c r="AJ389" s="133" t="str">
        <f t="shared" si="262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259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60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261"/>
        <v>0</v>
      </c>
      <c r="AJ390" s="133" t="str">
        <f t="shared" si="262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259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60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261"/>
        <v>0</v>
      </c>
      <c r="AJ391" s="133" t="str">
        <f t="shared" si="262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713.8507333210365</v>
      </c>
      <c r="C392" s="187">
        <f t="shared" ref="C392:H392" si="263">SUM(C371:C387)</f>
        <v>7.2284554054531638</v>
      </c>
      <c r="D392" s="187">
        <f t="shared" si="263"/>
        <v>244.28499321407477</v>
      </c>
      <c r="E392" s="187">
        <f t="shared" si="263"/>
        <v>1876.0833458968659</v>
      </c>
      <c r="F392" s="187">
        <f t="shared" si="263"/>
        <v>0</v>
      </c>
      <c r="G392" s="187">
        <f t="shared" si="263"/>
        <v>95.148663983608287</v>
      </c>
      <c r="H392" s="189">
        <f t="shared" si="263"/>
        <v>0</v>
      </c>
      <c r="I392" s="146">
        <f t="shared" ref="I392" si="264">SUM(I371:I387)</f>
        <v>2936.5961918210387</v>
      </c>
      <c r="J392" s="141"/>
      <c r="K392" s="188" t="s">
        <v>22</v>
      </c>
      <c r="L392" s="187">
        <f>SUM(L371:L387)</f>
        <v>713.8507333210365</v>
      </c>
      <c r="M392" s="187">
        <f t="shared" ref="M392:R392" si="265">SUM(M371:M387)</f>
        <v>7.2284554054531638</v>
      </c>
      <c r="N392" s="187">
        <f t="shared" si="265"/>
        <v>244.28499321407477</v>
      </c>
      <c r="O392" s="187">
        <f t="shared" si="265"/>
        <v>1876.0833458968659</v>
      </c>
      <c r="P392" s="187">
        <f t="shared" si="265"/>
        <v>1335.6465176083384</v>
      </c>
      <c r="Q392" s="187">
        <f t="shared" si="265"/>
        <v>95.148663983608287</v>
      </c>
      <c r="R392" s="189">
        <f t="shared" si="265"/>
        <v>0</v>
      </c>
      <c r="S392" s="190">
        <f t="shared" ref="S392" si="266">SUM(S371:S387)</f>
        <v>4272.2427094293762</v>
      </c>
      <c r="T392" s="133" t="str">
        <f>IF(ABS(S392-AI392)&gt;0.01,S392-AI392,"")</f>
        <v/>
      </c>
      <c r="U392" s="216" t="s">
        <v>59</v>
      </c>
      <c r="V392" s="217">
        <f>SUM(V371:V387)</f>
        <v>699.88604098901419</v>
      </c>
      <c r="W392" s="217">
        <f t="shared" ref="W392:AH392" si="267">SUM(W371:W387)</f>
        <v>8.8055760980186868</v>
      </c>
      <c r="X392" s="217">
        <f t="shared" si="267"/>
        <v>95.148663983608287</v>
      </c>
      <c r="Y392" s="217">
        <f t="shared" si="267"/>
        <v>7.2284554054531638</v>
      </c>
      <c r="Z392" s="217">
        <f t="shared" si="267"/>
        <v>220.81017335855162</v>
      </c>
      <c r="AA392" s="217">
        <f t="shared" si="267"/>
        <v>983.23833476005655</v>
      </c>
      <c r="AB392" s="217">
        <f t="shared" si="267"/>
        <v>1335.6465176083384</v>
      </c>
      <c r="AC392" s="217">
        <f t="shared" si="267"/>
        <v>921.47894722633566</v>
      </c>
      <c r="AD392" s="218">
        <f t="shared" si="267"/>
        <v>5.1591162340035748</v>
      </c>
      <c r="AE392" s="218">
        <f t="shared" si="267"/>
        <v>1.5706312183652496E-2</v>
      </c>
      <c r="AF392" s="218">
        <f t="shared" si="267"/>
        <v>0</v>
      </c>
      <c r="AG392" s="218">
        <f t="shared" si="267"/>
        <v>23.474819855523165</v>
      </c>
      <c r="AH392" s="218">
        <f t="shared" si="267"/>
        <v>892.8293048246253</v>
      </c>
      <c r="AI392" s="219">
        <f>SUM(V392:AC392)</f>
        <v>4272.2427094293762</v>
      </c>
      <c r="AJ392" s="133" t="str">
        <f t="shared" si="262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0.2430878087049361</v>
      </c>
      <c r="C393" s="125">
        <f t="shared" ref="C393:H393" si="268">IF($I392=0,"-",C392/$I392)</f>
        <v>2.4615081316204605E-3</v>
      </c>
      <c r="D393" s="125">
        <f t="shared" si="268"/>
        <v>8.3186443507096239E-2</v>
      </c>
      <c r="E393" s="125">
        <f t="shared" si="268"/>
        <v>0.63886323598801342</v>
      </c>
      <c r="F393" s="125">
        <f t="shared" si="268"/>
        <v>0</v>
      </c>
      <c r="G393" s="125">
        <f t="shared" si="268"/>
        <v>3.2401003668333712E-2</v>
      </c>
      <c r="H393" s="126">
        <f t="shared" si="268"/>
        <v>0</v>
      </c>
      <c r="I393" s="127">
        <f>SUM(B393:H393)</f>
        <v>1</v>
      </c>
      <c r="J393" s="133"/>
      <c r="K393" s="49" t="s">
        <v>108</v>
      </c>
      <c r="L393" s="102">
        <f t="shared" ref="L393:R393" si="269">IF($S392=0,"-",L392/$S392)</f>
        <v>0.16709039768397949</v>
      </c>
      <c r="M393" s="102">
        <f t="shared" si="269"/>
        <v>1.6919580410305469E-3</v>
      </c>
      <c r="N393" s="102">
        <f t="shared" si="269"/>
        <v>5.7179568163322536E-2</v>
      </c>
      <c r="O393" s="102">
        <f t="shared" si="269"/>
        <v>0.43913313767406387</v>
      </c>
      <c r="P393" s="102">
        <f t="shared" si="269"/>
        <v>0.31263357642588957</v>
      </c>
      <c r="Q393" s="102">
        <f t="shared" si="269"/>
        <v>2.2271362011714185E-2</v>
      </c>
      <c r="R393" s="103">
        <f t="shared" si="269"/>
        <v>0</v>
      </c>
      <c r="S393" s="104">
        <f>SUM(L393:R393)</f>
        <v>1</v>
      </c>
      <c r="U393" s="77" t="s">
        <v>108</v>
      </c>
      <c r="V393" s="78">
        <f>+V392/$AI392</f>
        <v>0.16382169473758543</v>
      </c>
      <c r="W393" s="78">
        <f t="shared" ref="W393:AH393" si="270">+W392/$AI392</f>
        <v>2.0611132599240383E-3</v>
      </c>
      <c r="X393" s="78">
        <f t="shared" si="270"/>
        <v>2.2271362011714185E-2</v>
      </c>
      <c r="Y393" s="78">
        <f t="shared" si="270"/>
        <v>1.6919580410305469E-3</v>
      </c>
      <c r="Z393" s="78">
        <f t="shared" si="270"/>
        <v>5.1684838239923925E-2</v>
      </c>
      <c r="AA393" s="78">
        <f t="shared" si="270"/>
        <v>0.23014571072704415</v>
      </c>
      <c r="AB393" s="78">
        <f t="shared" si="270"/>
        <v>0.31263357642588957</v>
      </c>
      <c r="AC393" s="78">
        <f t="shared" si="270"/>
        <v>0.21568974655688825</v>
      </c>
      <c r="AD393" s="78">
        <f t="shared" si="270"/>
        <v>1.2075896864700026E-3</v>
      </c>
      <c r="AE393" s="78">
        <f t="shared" si="270"/>
        <v>3.6763623351703997E-6</v>
      </c>
      <c r="AF393" s="78">
        <f t="shared" si="270"/>
        <v>0</v>
      </c>
      <c r="AG393" s="78">
        <f t="shared" si="270"/>
        <v>5.4947299233986148E-3</v>
      </c>
      <c r="AH393" s="78">
        <f t="shared" si="270"/>
        <v>0.20898375058468446</v>
      </c>
      <c r="AI393" s="79">
        <f>SUM(V393:AC393)</f>
        <v>1.0000000000000002</v>
      </c>
      <c r="AJ393" s="26" t="str">
        <f t="shared" si="262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271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72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273">SUM(V398:AC398)</f>
        <v>0</v>
      </c>
      <c r="AJ398" s="133" t="str">
        <f t="shared" ref="AJ398:AJ419" si="274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271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72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273"/>
        <v>0</v>
      </c>
      <c r="AJ399" s="133" t="str">
        <f t="shared" si="274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271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72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273"/>
        <v>0</v>
      </c>
      <c r="AJ400" s="133" t="str">
        <f t="shared" si="274"/>
        <v/>
      </c>
      <c r="BA400" s="133"/>
      <c r="BR400" s="133"/>
      <c r="CG400" s="133"/>
    </row>
    <row r="401" spans="1:85" ht="15">
      <c r="A401" s="159" t="s">
        <v>13</v>
      </c>
      <c r="B401" s="148">
        <v>53.302903875296245</v>
      </c>
      <c r="C401" s="148">
        <v>0</v>
      </c>
      <c r="D401" s="148">
        <v>36.141143983740115</v>
      </c>
      <c r="E401" s="148">
        <v>0</v>
      </c>
      <c r="F401" s="315"/>
      <c r="G401" s="148">
        <v>0</v>
      </c>
      <c r="H401" s="160">
        <v>0</v>
      </c>
      <c r="I401" s="146">
        <f t="shared" si="271"/>
        <v>89.44404785903636</v>
      </c>
      <c r="J401" s="141"/>
      <c r="K401" s="161" t="s">
        <v>13</v>
      </c>
      <c r="L401" s="148">
        <v>53.302903875296245</v>
      </c>
      <c r="M401" s="148">
        <v>0</v>
      </c>
      <c r="N401" s="148">
        <v>36.141143983740115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72"/>
        <v>89.44404785903636</v>
      </c>
      <c r="U401" s="207" t="s">
        <v>13</v>
      </c>
      <c r="V401" s="199">
        <v>53.302903875296245</v>
      </c>
      <c r="W401" s="199">
        <v>0</v>
      </c>
      <c r="X401" s="199">
        <v>0</v>
      </c>
      <c r="Y401" s="199">
        <v>0</v>
      </c>
      <c r="Z401" s="199">
        <v>36.141143983740115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273"/>
        <v>89.44404785903636</v>
      </c>
      <c r="AJ401" s="133" t="str">
        <f t="shared" si="274"/>
        <v/>
      </c>
      <c r="BA401" s="133"/>
      <c r="BR401" s="133"/>
      <c r="CG401" s="133"/>
    </row>
    <row r="402" spans="1:85" ht="15">
      <c r="A402" s="151" t="s">
        <v>12</v>
      </c>
      <c r="B402" s="152">
        <v>4.6528214653413089</v>
      </c>
      <c r="C402" s="152">
        <v>3.2470661146685442</v>
      </c>
      <c r="D402" s="152">
        <v>2.1747150621088798E-2</v>
      </c>
      <c r="E402" s="152">
        <v>0</v>
      </c>
      <c r="F402" s="315"/>
      <c r="G402" s="152">
        <v>0</v>
      </c>
      <c r="H402" s="153">
        <v>0</v>
      </c>
      <c r="I402" s="154">
        <f t="shared" si="271"/>
        <v>7.9216347306309416</v>
      </c>
      <c r="J402" s="141"/>
      <c r="K402" s="155" t="s">
        <v>12</v>
      </c>
      <c r="L402" s="156">
        <v>4.6528214653413089</v>
      </c>
      <c r="M402" s="156">
        <v>3.2470661146685442</v>
      </c>
      <c r="N402" s="156">
        <v>2.1747150621088798E-2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72"/>
        <v>7.9216347306309416</v>
      </c>
      <c r="U402" s="203" t="s">
        <v>53</v>
      </c>
      <c r="V402" s="204">
        <v>4.6528214653413089</v>
      </c>
      <c r="W402" s="204">
        <v>0</v>
      </c>
      <c r="X402" s="204">
        <v>0</v>
      </c>
      <c r="Y402" s="204">
        <v>3.2470661146685442</v>
      </c>
      <c r="Z402" s="204">
        <v>2.1747150621088798E-2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273"/>
        <v>7.9216347306309416</v>
      </c>
      <c r="AJ402" s="133" t="str">
        <f t="shared" si="274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271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13.043712359158219</v>
      </c>
      <c r="Q403" s="148">
        <v>0</v>
      </c>
      <c r="R403" s="149">
        <v>0</v>
      </c>
      <c r="S403" s="150">
        <f t="shared" si="272"/>
        <v>13.043712359158219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13.043712359158219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273"/>
        <v>13.043712359158219</v>
      </c>
      <c r="AJ403" s="133" t="str">
        <f t="shared" si="274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6.397235332374239E-2</v>
      </c>
      <c r="F404" s="315"/>
      <c r="G404" s="152">
        <v>0</v>
      </c>
      <c r="H404" s="153">
        <v>0</v>
      </c>
      <c r="I404" s="154">
        <f t="shared" si="271"/>
        <v>6.397235332374239E-2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6.397235332374239E-2</v>
      </c>
      <c r="P404" s="156">
        <v>6.5143440802309334</v>
      </c>
      <c r="Q404" s="156">
        <v>0</v>
      </c>
      <c r="R404" s="157">
        <v>0</v>
      </c>
      <c r="S404" s="158">
        <f t="shared" si="272"/>
        <v>6.5783164335546758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5.1177882658993916E-2</v>
      </c>
      <c r="AB404" s="204">
        <v>6.5143440802309334</v>
      </c>
      <c r="AC404" s="205">
        <v>1.2794470664748479E-2</v>
      </c>
      <c r="AD404" s="204">
        <v>0</v>
      </c>
      <c r="AE404" s="204">
        <v>0</v>
      </c>
      <c r="AF404" s="204">
        <v>0</v>
      </c>
      <c r="AG404" s="204">
        <v>0</v>
      </c>
      <c r="AH404" s="204">
        <v>1.2794470664748479E-2</v>
      </c>
      <c r="AI404" s="206">
        <f t="shared" si="273"/>
        <v>6.5783164335546758</v>
      </c>
      <c r="AJ404" s="133" t="str">
        <f t="shared" si="274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271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72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273"/>
        <v>0</v>
      </c>
      <c r="AJ405" s="133" t="str">
        <f t="shared" si="274"/>
        <v/>
      </c>
      <c r="BA405" s="133"/>
      <c r="BR405" s="133"/>
      <c r="CG405" s="133"/>
    </row>
    <row r="406" spans="1:85" ht="15">
      <c r="A406" s="151" t="s">
        <v>14</v>
      </c>
      <c r="B406" s="152">
        <v>7.1912505859712414E-2</v>
      </c>
      <c r="C406" s="152">
        <v>0.64721255273741163</v>
      </c>
      <c r="D406" s="152">
        <v>0</v>
      </c>
      <c r="E406" s="152">
        <v>0</v>
      </c>
      <c r="F406" s="315"/>
      <c r="G406" s="152">
        <v>0</v>
      </c>
      <c r="H406" s="153">
        <v>0</v>
      </c>
      <c r="I406" s="154">
        <f t="shared" si="271"/>
        <v>0.71912505859712406</v>
      </c>
      <c r="J406" s="141"/>
      <c r="K406" s="155" t="s">
        <v>14</v>
      </c>
      <c r="L406" s="156">
        <v>7.1912505859712414E-2</v>
      </c>
      <c r="M406" s="156">
        <v>0.64721255273741163</v>
      </c>
      <c r="N406" s="156">
        <v>0</v>
      </c>
      <c r="O406" s="156">
        <v>0</v>
      </c>
      <c r="P406" s="156">
        <v>6.5417450628366472E-2</v>
      </c>
      <c r="Q406" s="156">
        <v>0</v>
      </c>
      <c r="R406" s="157">
        <v>0</v>
      </c>
      <c r="S406" s="158">
        <f t="shared" si="272"/>
        <v>0.78454250922549051</v>
      </c>
      <c r="U406" s="203" t="s">
        <v>14</v>
      </c>
      <c r="V406" s="204">
        <v>7.1912505859712414E-2</v>
      </c>
      <c r="W406" s="204">
        <v>0</v>
      </c>
      <c r="X406" s="204">
        <v>0</v>
      </c>
      <c r="Y406" s="204">
        <v>0.64721255273741163</v>
      </c>
      <c r="Z406" s="204">
        <v>0</v>
      </c>
      <c r="AA406" s="204">
        <v>0</v>
      </c>
      <c r="AB406" s="204">
        <v>6.5417450628366472E-2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273"/>
        <v>0.78454250922549051</v>
      </c>
      <c r="AJ406" s="133" t="str">
        <f t="shared" si="274"/>
        <v/>
      </c>
      <c r="BA406" s="133"/>
      <c r="BR406" s="133"/>
      <c r="CG406" s="133"/>
    </row>
    <row r="407" spans="1:85" ht="15">
      <c r="A407" s="159" t="s">
        <v>136</v>
      </c>
      <c r="B407" s="148">
        <v>66.558259654273456</v>
      </c>
      <c r="C407" s="148">
        <v>299.13616039902001</v>
      </c>
      <c r="D407" s="148">
        <v>158.25334178078981</v>
      </c>
      <c r="E407" s="148">
        <v>24.439789877710393</v>
      </c>
      <c r="F407" s="315"/>
      <c r="G407" s="148">
        <v>0</v>
      </c>
      <c r="H407" s="160">
        <v>0</v>
      </c>
      <c r="I407" s="146">
        <f t="shared" si="271"/>
        <v>548.38755171179366</v>
      </c>
      <c r="J407" s="141"/>
      <c r="K407" s="161" t="s">
        <v>136</v>
      </c>
      <c r="L407" s="148">
        <v>66.558259654273456</v>
      </c>
      <c r="M407" s="148">
        <v>299.13616039902001</v>
      </c>
      <c r="N407" s="148">
        <v>158.25334178078981</v>
      </c>
      <c r="O407" s="148">
        <v>24.439789877710393</v>
      </c>
      <c r="P407" s="148">
        <v>0</v>
      </c>
      <c r="Q407" s="148">
        <v>0</v>
      </c>
      <c r="R407" s="149">
        <v>0</v>
      </c>
      <c r="S407" s="150">
        <f t="shared" si="272"/>
        <v>548.38755171179366</v>
      </c>
      <c r="U407" s="207" t="s">
        <v>136</v>
      </c>
      <c r="V407" s="199">
        <v>66.558259654273456</v>
      </c>
      <c r="W407" s="199">
        <v>0</v>
      </c>
      <c r="X407" s="199">
        <v>0</v>
      </c>
      <c r="Y407" s="199">
        <v>299.13616039902001</v>
      </c>
      <c r="Z407" s="199">
        <v>158.25334178078981</v>
      </c>
      <c r="AA407" s="199">
        <v>0.39117161196508499</v>
      </c>
      <c r="AB407" s="199">
        <v>0</v>
      </c>
      <c r="AC407" s="200">
        <v>24.048618265745308</v>
      </c>
      <c r="AD407" s="199">
        <v>0</v>
      </c>
      <c r="AE407" s="199">
        <v>0</v>
      </c>
      <c r="AF407" s="199">
        <v>0</v>
      </c>
      <c r="AG407" s="199">
        <v>0</v>
      </c>
      <c r="AH407" s="199">
        <v>24.048618265745308</v>
      </c>
      <c r="AI407" s="202">
        <f t="shared" si="273"/>
        <v>548.38755171179366</v>
      </c>
      <c r="AJ407" s="133" t="str">
        <f t="shared" si="274"/>
        <v/>
      </c>
      <c r="BA407" s="133"/>
      <c r="BR407" s="133"/>
      <c r="CG407" s="133"/>
    </row>
    <row r="408" spans="1:85" ht="15">
      <c r="A408" s="151" t="s">
        <v>21</v>
      </c>
      <c r="B408" s="152">
        <v>27.033045916590922</v>
      </c>
      <c r="C408" s="152">
        <v>11.437565570109314</v>
      </c>
      <c r="D408" s="152">
        <v>5.9419378505860481</v>
      </c>
      <c r="E408" s="152">
        <v>374.99496551000612</v>
      </c>
      <c r="F408" s="315"/>
      <c r="G408" s="152">
        <v>50.405820396896992</v>
      </c>
      <c r="H408" s="153">
        <v>0</v>
      </c>
      <c r="I408" s="154">
        <f t="shared" si="271"/>
        <v>469.81333524418943</v>
      </c>
      <c r="J408" s="141"/>
      <c r="K408" s="155" t="s">
        <v>21</v>
      </c>
      <c r="L408" s="156">
        <v>27.033045916590922</v>
      </c>
      <c r="M408" s="156">
        <v>11.437565570109314</v>
      </c>
      <c r="N408" s="156">
        <v>5.9419378505860481</v>
      </c>
      <c r="O408" s="156">
        <v>374.99496551000612</v>
      </c>
      <c r="P408" s="156">
        <v>0</v>
      </c>
      <c r="Q408" s="156">
        <v>50.405820396896992</v>
      </c>
      <c r="R408" s="157">
        <v>0</v>
      </c>
      <c r="S408" s="158">
        <f t="shared" si="272"/>
        <v>469.81333524418943</v>
      </c>
      <c r="U408" s="203" t="s">
        <v>21</v>
      </c>
      <c r="V408" s="204">
        <v>7.5526613437944006</v>
      </c>
      <c r="W408" s="204">
        <v>18.053594016703272</v>
      </c>
      <c r="X408" s="204">
        <v>50.405820396896992</v>
      </c>
      <c r="Y408" s="204">
        <v>11.437565570109314</v>
      </c>
      <c r="Z408" s="204">
        <v>5.9419378505860481</v>
      </c>
      <c r="AA408" s="204">
        <v>371.67567120805217</v>
      </c>
      <c r="AB408" s="204">
        <v>0</v>
      </c>
      <c r="AC408" s="205">
        <v>4.7460848580472286</v>
      </c>
      <c r="AD408" s="204">
        <v>1.4267905560932499</v>
      </c>
      <c r="AE408" s="204">
        <v>0</v>
      </c>
      <c r="AF408" s="204">
        <v>0</v>
      </c>
      <c r="AG408" s="204">
        <v>0</v>
      </c>
      <c r="AH408" s="204">
        <v>3.3192943019539785</v>
      </c>
      <c r="AI408" s="206">
        <f t="shared" si="273"/>
        <v>469.81333524418943</v>
      </c>
      <c r="AJ408" s="133" t="str">
        <f t="shared" si="274"/>
        <v/>
      </c>
      <c r="BA408" s="133"/>
      <c r="BR408" s="133"/>
      <c r="CG408" s="133"/>
    </row>
    <row r="409" spans="1:85" ht="15">
      <c r="A409" s="159" t="s">
        <v>20</v>
      </c>
      <c r="B409" s="148">
        <v>3.8611028048930738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271"/>
        <v>3.8611028048930738</v>
      </c>
      <c r="J409" s="141"/>
      <c r="K409" s="161" t="s">
        <v>20</v>
      </c>
      <c r="L409" s="148">
        <v>3.8611028048930738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72"/>
        <v>3.8611028048930738</v>
      </c>
      <c r="U409" s="207" t="s">
        <v>20</v>
      </c>
      <c r="V409" s="199">
        <v>3.7065251186824182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0.1545776862106554</v>
      </c>
      <c r="AD409" s="199">
        <v>0.1545776862106554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273"/>
        <v>3.8611028048930738</v>
      </c>
      <c r="AJ409" s="133" t="str">
        <f t="shared" si="274"/>
        <v/>
      </c>
      <c r="BA409" s="133"/>
      <c r="BR409" s="133"/>
      <c r="CG409" s="133"/>
    </row>
    <row r="410" spans="1:85" ht="15">
      <c r="A410" s="151" t="s">
        <v>56</v>
      </c>
      <c r="B410" s="152">
        <v>0.72822797725733568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271"/>
        <v>0.72822797725733568</v>
      </c>
      <c r="J410" s="141"/>
      <c r="K410" s="155" t="s">
        <v>56</v>
      </c>
      <c r="L410" s="156">
        <v>0.72822797725733568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72"/>
        <v>0.72822797725733568</v>
      </c>
      <c r="U410" s="203" t="s">
        <v>56</v>
      </c>
      <c r="V410" s="204">
        <v>0.72822797725733568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273"/>
        <v>0.72822797725733568</v>
      </c>
      <c r="AJ410" s="133" t="str">
        <f t="shared" si="274"/>
        <v/>
      </c>
      <c r="BA410" s="133"/>
      <c r="BR410" s="133"/>
      <c r="CG410" s="133"/>
    </row>
    <row r="411" spans="1:85" ht="15">
      <c r="A411" s="159" t="s">
        <v>18</v>
      </c>
      <c r="B411" s="148">
        <v>2.4430868198448721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271"/>
        <v>2.4430868198448721</v>
      </c>
      <c r="J411" s="141"/>
      <c r="K411" s="161" t="s">
        <v>18</v>
      </c>
      <c r="L411" s="148">
        <v>2.4430868198448721</v>
      </c>
      <c r="M411" s="148">
        <v>0</v>
      </c>
      <c r="N411" s="148">
        <v>0</v>
      </c>
      <c r="O411" s="148">
        <v>0</v>
      </c>
      <c r="P411" s="148">
        <v>0.77481449898124155</v>
      </c>
      <c r="Q411" s="148">
        <v>0</v>
      </c>
      <c r="R411" s="149">
        <v>0</v>
      </c>
      <c r="S411" s="150">
        <f t="shared" si="272"/>
        <v>3.2179013188261134</v>
      </c>
      <c r="U411" s="207" t="s">
        <v>18</v>
      </c>
      <c r="V411" s="199">
        <v>2.3209324788526287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0.77481449898124155</v>
      </c>
      <c r="AC411" s="200">
        <v>0.12215434099224363</v>
      </c>
      <c r="AD411" s="199">
        <v>0.12215434099224363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273"/>
        <v>3.2179013188261134</v>
      </c>
      <c r="AJ411" s="133" t="str">
        <f t="shared" si="274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271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72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273"/>
        <v>0</v>
      </c>
      <c r="AJ412" s="133" t="str">
        <f t="shared" si="274"/>
        <v/>
      </c>
      <c r="BA412" s="133"/>
      <c r="BR412" s="133"/>
      <c r="CG412" s="133"/>
    </row>
    <row r="413" spans="1:85" ht="15">
      <c r="A413" s="162" t="s">
        <v>60</v>
      </c>
      <c r="B413" s="148">
        <v>0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271"/>
        <v>0</v>
      </c>
      <c r="J413" s="141"/>
      <c r="K413" s="163" t="s">
        <v>60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72"/>
        <v>0</v>
      </c>
      <c r="U413" s="208" t="s">
        <v>58</v>
      </c>
      <c r="V413" s="199">
        <v>0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273"/>
        <v>0</v>
      </c>
      <c r="AJ413" s="133" t="str">
        <f t="shared" si="274"/>
        <v/>
      </c>
      <c r="BA413" s="133"/>
      <c r="BR413" s="133"/>
      <c r="CG413" s="133"/>
    </row>
    <row r="414" spans="1:85">
      <c r="A414" s="164" t="s">
        <v>19</v>
      </c>
      <c r="B414" s="165">
        <v>0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271"/>
        <v>0</v>
      </c>
      <c r="J414" s="141"/>
      <c r="K414" s="168" t="s">
        <v>19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72"/>
        <v>0</v>
      </c>
      <c r="U414" s="209" t="s">
        <v>62</v>
      </c>
      <c r="V414" s="210">
        <v>0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273"/>
        <v>0</v>
      </c>
      <c r="AJ414" s="133" t="str">
        <f t="shared" si="274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271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72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273"/>
        <v>0</v>
      </c>
      <c r="AJ415" s="133" t="str">
        <f t="shared" si="274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271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72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273"/>
        <v>0</v>
      </c>
      <c r="AJ416" s="133" t="str">
        <f t="shared" si="274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271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72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273"/>
        <v>0</v>
      </c>
      <c r="AJ417" s="133" t="str">
        <f t="shared" si="274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158.65136101935695</v>
      </c>
      <c r="C418" s="187">
        <f t="shared" ref="C418:H418" si="275">SUM(C397:C413)</f>
        <v>314.46800463653528</v>
      </c>
      <c r="D418" s="187">
        <f t="shared" si="275"/>
        <v>200.35817076573704</v>
      </c>
      <c r="E418" s="187">
        <f t="shared" si="275"/>
        <v>399.49872774104028</v>
      </c>
      <c r="F418" s="187">
        <f t="shared" si="275"/>
        <v>0</v>
      </c>
      <c r="G418" s="187">
        <f t="shared" si="275"/>
        <v>50.405820396896992</v>
      </c>
      <c r="H418" s="189">
        <f t="shared" si="275"/>
        <v>0</v>
      </c>
      <c r="I418" s="146">
        <f t="shared" ref="I418" si="276">SUM(I397:I413)</f>
        <v>1123.3820845595667</v>
      </c>
      <c r="J418" s="141"/>
      <c r="K418" s="188" t="s">
        <v>22</v>
      </c>
      <c r="L418" s="187">
        <f>SUM(L397:L413)</f>
        <v>158.65136101935695</v>
      </c>
      <c r="M418" s="187">
        <f t="shared" ref="M418:R418" si="277">SUM(M397:M413)</f>
        <v>314.46800463653528</v>
      </c>
      <c r="N418" s="187">
        <f t="shared" si="277"/>
        <v>200.35817076573704</v>
      </c>
      <c r="O418" s="187">
        <f t="shared" si="277"/>
        <v>399.49872774104028</v>
      </c>
      <c r="P418" s="187">
        <f t="shared" si="277"/>
        <v>20.398288388998761</v>
      </c>
      <c r="Q418" s="187">
        <f t="shared" si="277"/>
        <v>50.405820396896992</v>
      </c>
      <c r="R418" s="189">
        <f t="shared" si="277"/>
        <v>0</v>
      </c>
      <c r="S418" s="190">
        <f t="shared" ref="S418" si="278">SUM(S397:S413)</f>
        <v>1143.7803729485654</v>
      </c>
      <c r="T418" s="133" t="str">
        <f>IF(ABS(S418-AI418)&gt;0.01,S418-AI418,"")</f>
        <v/>
      </c>
      <c r="U418" s="216" t="s">
        <v>59</v>
      </c>
      <c r="V418" s="217">
        <f>SUM(V397:V413)</f>
        <v>138.89424441935751</v>
      </c>
      <c r="W418" s="217">
        <f t="shared" ref="W418:AH418" si="279">SUM(W397:W413)</f>
        <v>18.053594016703272</v>
      </c>
      <c r="X418" s="217">
        <f t="shared" si="279"/>
        <v>50.405820396896992</v>
      </c>
      <c r="Y418" s="217">
        <f t="shared" si="279"/>
        <v>314.46800463653528</v>
      </c>
      <c r="Z418" s="217">
        <f t="shared" si="279"/>
        <v>200.35817076573704</v>
      </c>
      <c r="AA418" s="217">
        <f t="shared" si="279"/>
        <v>372.11802070267623</v>
      </c>
      <c r="AB418" s="217">
        <f t="shared" si="279"/>
        <v>20.398288388998761</v>
      </c>
      <c r="AC418" s="217">
        <f t="shared" si="279"/>
        <v>29.084229621660182</v>
      </c>
      <c r="AD418" s="218">
        <f t="shared" si="279"/>
        <v>1.7035225832961489</v>
      </c>
      <c r="AE418" s="218">
        <f t="shared" si="279"/>
        <v>0</v>
      </c>
      <c r="AF418" s="218">
        <f t="shared" si="279"/>
        <v>0</v>
      </c>
      <c r="AG418" s="218">
        <f t="shared" si="279"/>
        <v>0</v>
      </c>
      <c r="AH418" s="218">
        <f t="shared" si="279"/>
        <v>27.380707038364033</v>
      </c>
      <c r="AI418" s="219">
        <f>SUM(V418:AC418)</f>
        <v>1143.7803729485652</v>
      </c>
      <c r="AJ418" s="133" t="str">
        <f t="shared" si="274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0.14122653654527331</v>
      </c>
      <c r="C419" s="125">
        <f t="shared" ref="C419:H419" si="280">IF($I418=0,"-",C418/$I418)</f>
        <v>0.27992969530026435</v>
      </c>
      <c r="D419" s="125">
        <f t="shared" si="280"/>
        <v>0.1783526491294273</v>
      </c>
      <c r="E419" s="125">
        <f t="shared" si="280"/>
        <v>0.35562141610765297</v>
      </c>
      <c r="F419" s="125">
        <f t="shared" si="280"/>
        <v>0</v>
      </c>
      <c r="G419" s="125">
        <f t="shared" si="280"/>
        <v>4.4869702917381939E-2</v>
      </c>
      <c r="H419" s="126">
        <f t="shared" si="280"/>
        <v>0</v>
      </c>
      <c r="I419" s="127">
        <f>SUM(B419:H419)</f>
        <v>0.99999999999999978</v>
      </c>
      <c r="J419" s="133"/>
      <c r="K419" s="49" t="s">
        <v>108</v>
      </c>
      <c r="L419" s="102">
        <f t="shared" ref="L419:R419" si="281">IF($S418=0,"-",L418/$S418)</f>
        <v>0.13870788900701947</v>
      </c>
      <c r="M419" s="102">
        <f t="shared" si="281"/>
        <v>0.27493740238422204</v>
      </c>
      <c r="N419" s="102">
        <f t="shared" si="281"/>
        <v>0.17517189095423211</v>
      </c>
      <c r="O419" s="102">
        <f t="shared" si="281"/>
        <v>0.34927922981504539</v>
      </c>
      <c r="P419" s="102">
        <f t="shared" si="281"/>
        <v>1.7834095488466692E-2</v>
      </c>
      <c r="Q419" s="102">
        <f t="shared" si="281"/>
        <v>4.4069492351014219E-2</v>
      </c>
      <c r="R419" s="103">
        <f t="shared" si="281"/>
        <v>0</v>
      </c>
      <c r="S419" s="104">
        <f>SUM(L419:R419)</f>
        <v>1</v>
      </c>
      <c r="U419" s="77" t="s">
        <v>108</v>
      </c>
      <c r="V419" s="78">
        <f>+V418/$AI418</f>
        <v>0.12143436598872594</v>
      </c>
      <c r="W419" s="78">
        <f t="shared" ref="W419:AH419" si="282">+W418/$AI418</f>
        <v>1.5784143917562332E-2</v>
      </c>
      <c r="X419" s="78">
        <f t="shared" si="282"/>
        <v>4.4069492351014226E-2</v>
      </c>
      <c r="Y419" s="78">
        <f t="shared" si="282"/>
        <v>0.2749374023842221</v>
      </c>
      <c r="Z419" s="78">
        <f t="shared" si="282"/>
        <v>0.17517189095423216</v>
      </c>
      <c r="AA419" s="78">
        <f t="shared" si="282"/>
        <v>0.32534044953349628</v>
      </c>
      <c r="AB419" s="78">
        <f t="shared" si="282"/>
        <v>1.7834095488466695E-2</v>
      </c>
      <c r="AC419" s="78">
        <f t="shared" si="282"/>
        <v>2.5428159382280355E-2</v>
      </c>
      <c r="AD419" s="78">
        <f t="shared" si="282"/>
        <v>1.489379100731216E-3</v>
      </c>
      <c r="AE419" s="78">
        <f t="shared" si="282"/>
        <v>0</v>
      </c>
      <c r="AF419" s="78">
        <f t="shared" si="282"/>
        <v>0</v>
      </c>
      <c r="AG419" s="78">
        <f t="shared" si="282"/>
        <v>0</v>
      </c>
      <c r="AH419" s="78">
        <f t="shared" si="282"/>
        <v>2.3938780281549138E-2</v>
      </c>
      <c r="AI419" s="79">
        <f>SUM(V419:AC419)</f>
        <v>1</v>
      </c>
      <c r="AJ419" s="26" t="str">
        <f t="shared" si="274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283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84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285">SUM(V424:AC424)</f>
        <v>0</v>
      </c>
      <c r="AJ424" s="133" t="str">
        <f t="shared" ref="AJ424:AJ445" si="286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283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84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285"/>
        <v>0</v>
      </c>
      <c r="AJ425" s="133" t="str">
        <f t="shared" si="286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283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84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285"/>
        <v>0</v>
      </c>
      <c r="AJ426" s="133" t="str">
        <f t="shared" si="286"/>
        <v/>
      </c>
      <c r="BA426" s="133"/>
      <c r="BR426" s="133"/>
      <c r="CG426" s="133"/>
    </row>
    <row r="427" spans="1:85" ht="15">
      <c r="A427" s="159" t="s">
        <v>13</v>
      </c>
      <c r="B427" s="148">
        <v>26.004179720112731</v>
      </c>
      <c r="C427" s="148">
        <v>6.2695479029058143</v>
      </c>
      <c r="D427" s="148">
        <v>0</v>
      </c>
      <c r="E427" s="148">
        <v>0</v>
      </c>
      <c r="F427" s="315"/>
      <c r="G427" s="148">
        <v>0</v>
      </c>
      <c r="H427" s="160">
        <v>0</v>
      </c>
      <c r="I427" s="146">
        <f t="shared" si="283"/>
        <v>32.273727623018544</v>
      </c>
      <c r="J427" s="141"/>
      <c r="K427" s="161" t="s">
        <v>13</v>
      </c>
      <c r="L427" s="148">
        <v>26.004179720112731</v>
      </c>
      <c r="M427" s="148">
        <v>6.2695479029058143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84"/>
        <v>32.273727623018544</v>
      </c>
      <c r="U427" s="207" t="s">
        <v>13</v>
      </c>
      <c r="V427" s="199">
        <v>25.903152381094824</v>
      </c>
      <c r="W427" s="199">
        <v>0</v>
      </c>
      <c r="X427" s="199">
        <v>0</v>
      </c>
      <c r="Y427" s="199">
        <v>6.2695479029058143</v>
      </c>
      <c r="Z427" s="199">
        <v>0</v>
      </c>
      <c r="AA427" s="199">
        <v>0</v>
      </c>
      <c r="AB427" s="199">
        <v>0</v>
      </c>
      <c r="AC427" s="200">
        <v>0.10102733901790605</v>
      </c>
      <c r="AD427" s="201">
        <v>0.10102733901790605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285"/>
        <v>32.273727623018544</v>
      </c>
      <c r="AJ427" s="133" t="str">
        <f t="shared" si="286"/>
        <v/>
      </c>
      <c r="BA427" s="133"/>
      <c r="BR427" s="133"/>
      <c r="CG427" s="133"/>
    </row>
    <row r="428" spans="1:85" ht="15">
      <c r="A428" s="151" t="s">
        <v>12</v>
      </c>
      <c r="B428" s="152">
        <v>13.847701952994804</v>
      </c>
      <c r="C428" s="152">
        <v>0</v>
      </c>
      <c r="D428" s="152">
        <v>4.6703017112711196</v>
      </c>
      <c r="E428" s="152">
        <v>4.4576615004660878E-3</v>
      </c>
      <c r="F428" s="315"/>
      <c r="G428" s="152">
        <v>0</v>
      </c>
      <c r="H428" s="153">
        <v>0</v>
      </c>
      <c r="I428" s="154">
        <f t="shared" si="283"/>
        <v>18.52246132576639</v>
      </c>
      <c r="J428" s="141"/>
      <c r="K428" s="155" t="s">
        <v>12</v>
      </c>
      <c r="L428" s="156">
        <v>13.847701952994804</v>
      </c>
      <c r="M428" s="156">
        <v>0</v>
      </c>
      <c r="N428" s="156">
        <v>4.6703017112711196</v>
      </c>
      <c r="O428" s="156">
        <v>4.4576615004660878E-3</v>
      </c>
      <c r="P428" s="156">
        <v>0</v>
      </c>
      <c r="Q428" s="156">
        <v>0</v>
      </c>
      <c r="R428" s="157">
        <v>0</v>
      </c>
      <c r="S428" s="158">
        <f t="shared" si="284"/>
        <v>18.52246132576639</v>
      </c>
      <c r="U428" s="203" t="s">
        <v>53</v>
      </c>
      <c r="V428" s="204">
        <v>13.449848972754957</v>
      </c>
      <c r="W428" s="204">
        <v>0</v>
      </c>
      <c r="X428" s="204">
        <v>0</v>
      </c>
      <c r="Y428" s="204">
        <v>0</v>
      </c>
      <c r="Z428" s="204">
        <v>4.6703017112711196</v>
      </c>
      <c r="AA428" s="204">
        <v>4.4576615004660878E-3</v>
      </c>
      <c r="AB428" s="204">
        <v>0</v>
      </c>
      <c r="AC428" s="205">
        <v>0.39785298023984783</v>
      </c>
      <c r="AD428" s="204">
        <v>0.39785298023984783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285"/>
        <v>18.52246132576639</v>
      </c>
      <c r="AJ428" s="133" t="str">
        <f t="shared" si="286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1.1692840643983165E-2</v>
      </c>
      <c r="F429" s="315"/>
      <c r="G429" s="148">
        <v>0</v>
      </c>
      <c r="H429" s="160">
        <v>0</v>
      </c>
      <c r="I429" s="146">
        <f t="shared" si="283"/>
        <v>1.1692840643983165E-2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1.1692840643983165E-2</v>
      </c>
      <c r="P429" s="148">
        <v>135.40121239753122</v>
      </c>
      <c r="Q429" s="148">
        <v>0</v>
      </c>
      <c r="R429" s="149">
        <v>0</v>
      </c>
      <c r="S429" s="150">
        <f t="shared" si="284"/>
        <v>135.4129052381752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1.1668041668638274E-2</v>
      </c>
      <c r="AB429" s="199">
        <v>135.40121239753122</v>
      </c>
      <c r="AC429" s="200">
        <v>2.4798975344891564E-5</v>
      </c>
      <c r="AD429" s="199">
        <v>0</v>
      </c>
      <c r="AE429" s="199">
        <v>0</v>
      </c>
      <c r="AF429" s="199">
        <v>0</v>
      </c>
      <c r="AG429" s="199">
        <v>0</v>
      </c>
      <c r="AH429" s="199">
        <v>2.4798975344891564E-5</v>
      </c>
      <c r="AI429" s="202">
        <f t="shared" si="285"/>
        <v>135.4129052381752</v>
      </c>
      <c r="AJ429" s="133" t="str">
        <f t="shared" si="286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283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8.0884660849996379</v>
      </c>
      <c r="Q430" s="156">
        <v>0</v>
      </c>
      <c r="R430" s="157">
        <v>0</v>
      </c>
      <c r="S430" s="158">
        <f t="shared" si="284"/>
        <v>8.0884660849996379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8.0884660849996379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285"/>
        <v>8.0884660849996379</v>
      </c>
      <c r="AJ430" s="133" t="str">
        <f t="shared" si="286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283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84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285"/>
        <v>0</v>
      </c>
      <c r="AJ431" s="133" t="str">
        <f t="shared" si="286"/>
        <v/>
      </c>
      <c r="BA431" s="133"/>
      <c r="BR431" s="133"/>
      <c r="CG431" s="133"/>
    </row>
    <row r="432" spans="1:85" ht="15">
      <c r="A432" s="151" t="s">
        <v>14</v>
      </c>
      <c r="B432" s="152">
        <v>3.3996649297905028</v>
      </c>
      <c r="C432" s="152">
        <v>0</v>
      </c>
      <c r="D432" s="152">
        <v>1.0394168878357983</v>
      </c>
      <c r="E432" s="152">
        <v>1.3935103988800279</v>
      </c>
      <c r="F432" s="315"/>
      <c r="G432" s="152">
        <v>0</v>
      </c>
      <c r="H432" s="153">
        <v>0</v>
      </c>
      <c r="I432" s="154">
        <f t="shared" si="283"/>
        <v>5.8325922165063284</v>
      </c>
      <c r="J432" s="141"/>
      <c r="K432" s="155" t="s">
        <v>14</v>
      </c>
      <c r="L432" s="156">
        <v>3.3996649297905028</v>
      </c>
      <c r="M432" s="156">
        <v>0</v>
      </c>
      <c r="N432" s="156">
        <v>1.0394168878357983</v>
      </c>
      <c r="O432" s="156">
        <v>1.3935103988800279</v>
      </c>
      <c r="P432" s="156">
        <v>0.19836162208578839</v>
      </c>
      <c r="Q432" s="156">
        <v>0</v>
      </c>
      <c r="R432" s="157">
        <v>0</v>
      </c>
      <c r="S432" s="158">
        <f t="shared" si="284"/>
        <v>6.0309538385921169</v>
      </c>
      <c r="U432" s="203" t="s">
        <v>14</v>
      </c>
      <c r="V432" s="204">
        <v>3.3996649297905028</v>
      </c>
      <c r="W432" s="204">
        <v>0</v>
      </c>
      <c r="X432" s="204">
        <v>0</v>
      </c>
      <c r="Y432" s="204">
        <v>0</v>
      </c>
      <c r="Z432" s="204">
        <v>1.0394168878357983</v>
      </c>
      <c r="AA432" s="204">
        <v>0</v>
      </c>
      <c r="AB432" s="204">
        <v>0.19836162208578839</v>
      </c>
      <c r="AC432" s="205">
        <v>1.3935103988800279</v>
      </c>
      <c r="AD432" s="204">
        <v>0</v>
      </c>
      <c r="AE432" s="204">
        <v>0</v>
      </c>
      <c r="AF432" s="204">
        <v>0</v>
      </c>
      <c r="AG432" s="204">
        <v>0</v>
      </c>
      <c r="AH432" s="204">
        <v>1.3935103988800279</v>
      </c>
      <c r="AI432" s="206">
        <f t="shared" si="285"/>
        <v>6.0309538385921169</v>
      </c>
      <c r="AJ432" s="133" t="str">
        <f t="shared" si="286"/>
        <v/>
      </c>
      <c r="BA432" s="133"/>
      <c r="BR432" s="133"/>
      <c r="CG432" s="133"/>
    </row>
    <row r="433" spans="1:85" ht="15">
      <c r="A433" s="159" t="s">
        <v>136</v>
      </c>
      <c r="B433" s="148">
        <v>60.101242019730137</v>
      </c>
      <c r="C433" s="148">
        <v>47.468784888352609</v>
      </c>
      <c r="D433" s="148">
        <v>18.693368404219527</v>
      </c>
      <c r="E433" s="148">
        <v>18.699585119416998</v>
      </c>
      <c r="F433" s="315"/>
      <c r="G433" s="148">
        <v>0</v>
      </c>
      <c r="H433" s="160">
        <v>0</v>
      </c>
      <c r="I433" s="146">
        <f t="shared" si="283"/>
        <v>144.96298043171927</v>
      </c>
      <c r="J433" s="141"/>
      <c r="K433" s="161" t="s">
        <v>136</v>
      </c>
      <c r="L433" s="148">
        <v>60.101242019730137</v>
      </c>
      <c r="M433" s="148">
        <v>47.468784888352609</v>
      </c>
      <c r="N433" s="148">
        <v>18.693368404219527</v>
      </c>
      <c r="O433" s="148">
        <v>18.699585119416998</v>
      </c>
      <c r="P433" s="148">
        <v>0</v>
      </c>
      <c r="Q433" s="148">
        <v>0</v>
      </c>
      <c r="R433" s="149">
        <v>0</v>
      </c>
      <c r="S433" s="150">
        <f t="shared" si="284"/>
        <v>144.96298043171927</v>
      </c>
      <c r="U433" s="207" t="s">
        <v>136</v>
      </c>
      <c r="V433" s="199">
        <v>60.081710604270953</v>
      </c>
      <c r="W433" s="199">
        <v>0</v>
      </c>
      <c r="X433" s="199">
        <v>0</v>
      </c>
      <c r="Y433" s="199">
        <v>47.468784888352609</v>
      </c>
      <c r="Z433" s="199">
        <v>18.693368404219527</v>
      </c>
      <c r="AA433" s="199">
        <v>0</v>
      </c>
      <c r="AB433" s="199">
        <v>0</v>
      </c>
      <c r="AC433" s="200">
        <v>18.719116534876186</v>
      </c>
      <c r="AD433" s="199">
        <v>1.9531415459184649E-2</v>
      </c>
      <c r="AE433" s="199">
        <v>0</v>
      </c>
      <c r="AF433" s="199">
        <v>0</v>
      </c>
      <c r="AG433" s="199">
        <v>0</v>
      </c>
      <c r="AH433" s="199">
        <v>18.699585119416998</v>
      </c>
      <c r="AI433" s="202">
        <f t="shared" si="285"/>
        <v>144.96298043171927</v>
      </c>
      <c r="AJ433" s="133" t="str">
        <f t="shared" si="286"/>
        <v/>
      </c>
      <c r="BA433" s="133"/>
      <c r="BR433" s="133"/>
      <c r="CG433" s="133"/>
    </row>
    <row r="434" spans="1:85" ht="15">
      <c r="A434" s="151" t="s">
        <v>21</v>
      </c>
      <c r="B434" s="152">
        <v>37.116026015805758</v>
      </c>
      <c r="C434" s="152">
        <v>9.773131391906416</v>
      </c>
      <c r="D434" s="152">
        <v>22.252754741765873</v>
      </c>
      <c r="E434" s="152">
        <v>405.2968354624121</v>
      </c>
      <c r="F434" s="315"/>
      <c r="G434" s="152">
        <v>53.306562070616863</v>
      </c>
      <c r="H434" s="153">
        <v>0</v>
      </c>
      <c r="I434" s="154">
        <f t="shared" si="283"/>
        <v>527.74530968250701</v>
      </c>
      <c r="J434" s="141"/>
      <c r="K434" s="155" t="s">
        <v>21</v>
      </c>
      <c r="L434" s="156">
        <v>37.116026015805758</v>
      </c>
      <c r="M434" s="156">
        <v>9.773131391906416</v>
      </c>
      <c r="N434" s="156">
        <v>22.252754741765873</v>
      </c>
      <c r="O434" s="156">
        <v>405.2968354624121</v>
      </c>
      <c r="P434" s="156">
        <v>0.96329105237472579</v>
      </c>
      <c r="Q434" s="156">
        <v>53.306562070616863</v>
      </c>
      <c r="R434" s="157">
        <v>0</v>
      </c>
      <c r="S434" s="158">
        <f t="shared" si="284"/>
        <v>528.70860073488177</v>
      </c>
      <c r="U434" s="203" t="s">
        <v>21</v>
      </c>
      <c r="V434" s="204">
        <v>9.0069285238780843</v>
      </c>
      <c r="W434" s="204">
        <v>27.403399815462503</v>
      </c>
      <c r="X434" s="204">
        <v>53.306562070616863</v>
      </c>
      <c r="Y434" s="204">
        <v>9.773131391906416</v>
      </c>
      <c r="Z434" s="204">
        <v>21.81464296302293</v>
      </c>
      <c r="AA434" s="204">
        <v>403.38895992918373</v>
      </c>
      <c r="AB434" s="204">
        <v>0.96329105237472579</v>
      </c>
      <c r="AC434" s="205">
        <v>3.0516849884365018</v>
      </c>
      <c r="AD434" s="204">
        <v>0.70569767646517312</v>
      </c>
      <c r="AE434" s="204">
        <v>1.0448824608793315</v>
      </c>
      <c r="AF434" s="204">
        <v>0</v>
      </c>
      <c r="AG434" s="204">
        <v>0.43811177874294455</v>
      </c>
      <c r="AH434" s="204">
        <v>0.86299307234905231</v>
      </c>
      <c r="AI434" s="206">
        <f t="shared" si="285"/>
        <v>528.70860073488177</v>
      </c>
      <c r="AJ434" s="133" t="str">
        <f t="shared" si="286"/>
        <v/>
      </c>
      <c r="BA434" s="133"/>
      <c r="BR434" s="133"/>
      <c r="CG434" s="133"/>
    </row>
    <row r="435" spans="1:85" ht="15">
      <c r="A435" s="159" t="s">
        <v>20</v>
      </c>
      <c r="B435" s="148">
        <v>28.004940661791753</v>
      </c>
      <c r="C435" s="148">
        <v>0</v>
      </c>
      <c r="D435" s="148">
        <v>2.6382484436424924</v>
      </c>
      <c r="E435" s="148">
        <v>0</v>
      </c>
      <c r="F435" s="315"/>
      <c r="G435" s="148">
        <v>0</v>
      </c>
      <c r="H435" s="160">
        <v>0</v>
      </c>
      <c r="I435" s="146">
        <f t="shared" si="283"/>
        <v>30.643189105434246</v>
      </c>
      <c r="J435" s="141"/>
      <c r="K435" s="161" t="s">
        <v>20</v>
      </c>
      <c r="L435" s="148">
        <v>28.004940661791753</v>
      </c>
      <c r="M435" s="148">
        <v>0</v>
      </c>
      <c r="N435" s="148">
        <v>2.6382484436424924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84"/>
        <v>30.643189105434246</v>
      </c>
      <c r="U435" s="207" t="s">
        <v>20</v>
      </c>
      <c r="V435" s="199">
        <v>26.292564629816638</v>
      </c>
      <c r="W435" s="199">
        <v>1.5811837813688872</v>
      </c>
      <c r="X435" s="199">
        <v>0</v>
      </c>
      <c r="Y435" s="199">
        <v>0</v>
      </c>
      <c r="Z435" s="199">
        <v>2.6382484436424924</v>
      </c>
      <c r="AA435" s="199">
        <v>0</v>
      </c>
      <c r="AB435" s="199">
        <v>0</v>
      </c>
      <c r="AC435" s="200">
        <v>0.13119225060622927</v>
      </c>
      <c r="AD435" s="199">
        <v>0.13119225060622927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285"/>
        <v>30.643189105434246</v>
      </c>
      <c r="AJ435" s="133" t="str">
        <f t="shared" si="286"/>
        <v/>
      </c>
      <c r="BA435" s="133"/>
      <c r="BR435" s="133"/>
      <c r="CG435" s="133"/>
    </row>
    <row r="436" spans="1:85" ht="15">
      <c r="A436" s="151" t="s">
        <v>56</v>
      </c>
      <c r="B436" s="152">
        <v>2.9032376306218932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283"/>
        <v>2.9032376306218932</v>
      </c>
      <c r="J436" s="141"/>
      <c r="K436" s="155" t="s">
        <v>56</v>
      </c>
      <c r="L436" s="156">
        <v>2.9032376306218932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84"/>
        <v>2.9032376306218932</v>
      </c>
      <c r="U436" s="203" t="s">
        <v>56</v>
      </c>
      <c r="V436" s="204">
        <v>2.6975153094959734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0.20572232112591998</v>
      </c>
      <c r="AD436" s="204">
        <v>0.20572232112591998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285"/>
        <v>2.9032376306218932</v>
      </c>
      <c r="AJ436" s="133" t="str">
        <f t="shared" si="286"/>
        <v/>
      </c>
      <c r="BA436" s="133"/>
      <c r="BR436" s="133"/>
      <c r="CG436" s="133"/>
    </row>
    <row r="437" spans="1:85" ht="15">
      <c r="A437" s="159" t="s">
        <v>18</v>
      </c>
      <c r="B437" s="148">
        <v>214.88796973142703</v>
      </c>
      <c r="C437" s="148">
        <v>0</v>
      </c>
      <c r="D437" s="148">
        <v>13.530658070058847</v>
      </c>
      <c r="E437" s="148">
        <v>0</v>
      </c>
      <c r="F437" s="315"/>
      <c r="G437" s="148">
        <v>0</v>
      </c>
      <c r="H437" s="160">
        <v>0</v>
      </c>
      <c r="I437" s="146">
        <f t="shared" si="283"/>
        <v>228.41862780148588</v>
      </c>
      <c r="J437" s="141"/>
      <c r="K437" s="161" t="s">
        <v>18</v>
      </c>
      <c r="L437" s="148">
        <v>214.88796973142703</v>
      </c>
      <c r="M437" s="148">
        <v>0</v>
      </c>
      <c r="N437" s="148">
        <v>13.530658070058847</v>
      </c>
      <c r="O437" s="148">
        <v>0</v>
      </c>
      <c r="P437" s="148">
        <v>8.0429719608612835</v>
      </c>
      <c r="Q437" s="148">
        <v>0</v>
      </c>
      <c r="R437" s="149">
        <v>0</v>
      </c>
      <c r="S437" s="150">
        <f t="shared" si="284"/>
        <v>236.46159976234716</v>
      </c>
      <c r="U437" s="207" t="s">
        <v>18</v>
      </c>
      <c r="V437" s="199">
        <v>213.91384741521756</v>
      </c>
      <c r="W437" s="199">
        <v>0</v>
      </c>
      <c r="X437" s="199">
        <v>0</v>
      </c>
      <c r="Y437" s="199">
        <v>0</v>
      </c>
      <c r="Z437" s="199">
        <v>0.24656716570769574</v>
      </c>
      <c r="AA437" s="199">
        <v>0</v>
      </c>
      <c r="AB437" s="199">
        <v>8.0429719608612835</v>
      </c>
      <c r="AC437" s="200">
        <v>14.258213220560616</v>
      </c>
      <c r="AD437" s="199">
        <v>0.97412231620946788</v>
      </c>
      <c r="AE437" s="199">
        <v>0</v>
      </c>
      <c r="AF437" s="199">
        <v>0</v>
      </c>
      <c r="AG437" s="199">
        <v>13.284090904351151</v>
      </c>
      <c r="AH437" s="199">
        <v>0</v>
      </c>
      <c r="AI437" s="202">
        <f t="shared" si="285"/>
        <v>236.46159976234713</v>
      </c>
      <c r="AJ437" s="133" t="str">
        <f t="shared" si="286"/>
        <v/>
      </c>
      <c r="BA437" s="133"/>
      <c r="BR437" s="133"/>
      <c r="CG437" s="133"/>
    </row>
    <row r="438" spans="1:85" ht="15">
      <c r="A438" s="151" t="s">
        <v>17</v>
      </c>
      <c r="B438" s="152">
        <v>0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283"/>
        <v>0</v>
      </c>
      <c r="J438" s="141"/>
      <c r="K438" s="155" t="s">
        <v>17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84"/>
        <v>0</v>
      </c>
      <c r="U438" s="203" t="s">
        <v>57</v>
      </c>
      <c r="V438" s="204">
        <v>0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285"/>
        <v>0</v>
      </c>
      <c r="AJ438" s="133" t="str">
        <f t="shared" si="286"/>
        <v/>
      </c>
      <c r="BA438" s="133"/>
      <c r="BR438" s="133"/>
      <c r="CG438" s="133"/>
    </row>
    <row r="439" spans="1:85" ht="15">
      <c r="A439" s="162" t="s">
        <v>60</v>
      </c>
      <c r="B439" s="148">
        <v>0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283"/>
        <v>0</v>
      </c>
      <c r="J439" s="141"/>
      <c r="K439" s="163" t="s">
        <v>60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84"/>
        <v>0</v>
      </c>
      <c r="U439" s="208" t="s">
        <v>58</v>
      </c>
      <c r="V439" s="199">
        <v>0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285"/>
        <v>0</v>
      </c>
      <c r="AJ439" s="133" t="str">
        <f t="shared" si="286"/>
        <v/>
      </c>
      <c r="BA439" s="133"/>
      <c r="BR439" s="133"/>
      <c r="CG439" s="133"/>
    </row>
    <row r="440" spans="1:85">
      <c r="A440" s="164" t="s">
        <v>19</v>
      </c>
      <c r="B440" s="165">
        <v>0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283"/>
        <v>0</v>
      </c>
      <c r="J440" s="141"/>
      <c r="K440" s="168" t="s">
        <v>19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84"/>
        <v>0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285"/>
        <v>0</v>
      </c>
      <c r="AJ440" s="133" t="str">
        <f t="shared" si="286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283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84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285"/>
        <v>0</v>
      </c>
      <c r="AJ441" s="133" t="str">
        <f t="shared" si="286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283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84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285"/>
        <v>0</v>
      </c>
      <c r="AJ442" s="133" t="str">
        <f t="shared" si="286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283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84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285"/>
        <v>0</v>
      </c>
      <c r="AJ443" s="142" t="str">
        <f t="shared" si="286"/>
        <v/>
      </c>
    </row>
    <row r="444" spans="1:85" ht="15">
      <c r="A444" s="186" t="s">
        <v>22</v>
      </c>
      <c r="B444" s="187">
        <f>SUM(B423:B439)</f>
        <v>386.26496266227457</v>
      </c>
      <c r="C444" s="187">
        <f t="shared" ref="C444:H444" si="287">SUM(C423:C439)</f>
        <v>63.51146418316484</v>
      </c>
      <c r="D444" s="187">
        <f t="shared" si="287"/>
        <v>62.824748258793662</v>
      </c>
      <c r="E444" s="187">
        <f t="shared" si="287"/>
        <v>425.40608148285355</v>
      </c>
      <c r="F444" s="187">
        <f t="shared" si="287"/>
        <v>0</v>
      </c>
      <c r="G444" s="187">
        <f t="shared" si="287"/>
        <v>53.306562070616863</v>
      </c>
      <c r="H444" s="189">
        <f t="shared" si="287"/>
        <v>0</v>
      </c>
      <c r="I444" s="146">
        <f t="shared" ref="I444" si="288">SUM(I423:I439)</f>
        <v>991.31381865770345</v>
      </c>
      <c r="J444" s="141"/>
      <c r="K444" s="188" t="s">
        <v>22</v>
      </c>
      <c r="L444" s="187">
        <f>SUM(L423:L439)</f>
        <v>386.26496266227457</v>
      </c>
      <c r="M444" s="187">
        <f t="shared" ref="M444:R444" si="289">SUM(M423:M439)</f>
        <v>63.51146418316484</v>
      </c>
      <c r="N444" s="187">
        <f t="shared" si="289"/>
        <v>62.824748258793662</v>
      </c>
      <c r="O444" s="187">
        <f t="shared" si="289"/>
        <v>425.40608148285355</v>
      </c>
      <c r="P444" s="187">
        <f t="shared" si="289"/>
        <v>152.69430311785266</v>
      </c>
      <c r="Q444" s="187">
        <f t="shared" si="289"/>
        <v>53.306562070616863</v>
      </c>
      <c r="R444" s="189">
        <f t="shared" si="289"/>
        <v>0</v>
      </c>
      <c r="S444" s="190">
        <f t="shared" ref="S444" si="290">SUM(S423:S439)</f>
        <v>1144.0081217755562</v>
      </c>
      <c r="T444" s="133" t="str">
        <f>IF(ABS(S444-AI444)&gt;0.01,S444-AI444,"")</f>
        <v/>
      </c>
      <c r="U444" s="216" t="s">
        <v>59</v>
      </c>
      <c r="V444" s="217">
        <f>SUM(V423:V439)</f>
        <v>354.74523276631953</v>
      </c>
      <c r="W444" s="217">
        <f t="shared" ref="W444:AH444" si="291">SUM(W423:W439)</f>
        <v>28.984583596831392</v>
      </c>
      <c r="X444" s="217">
        <f t="shared" si="291"/>
        <v>53.306562070616863</v>
      </c>
      <c r="Y444" s="217">
        <f t="shared" si="291"/>
        <v>63.51146418316484</v>
      </c>
      <c r="Z444" s="217">
        <f t="shared" si="291"/>
        <v>49.102545575699558</v>
      </c>
      <c r="AA444" s="217">
        <f t="shared" si="291"/>
        <v>403.40508563235284</v>
      </c>
      <c r="AB444" s="217">
        <f t="shared" si="291"/>
        <v>152.69430311785266</v>
      </c>
      <c r="AC444" s="217">
        <f t="shared" si="291"/>
        <v>38.258344832718578</v>
      </c>
      <c r="AD444" s="218">
        <f t="shared" si="291"/>
        <v>2.535146299123729</v>
      </c>
      <c r="AE444" s="218">
        <f t="shared" si="291"/>
        <v>1.0448824608793315</v>
      </c>
      <c r="AF444" s="218">
        <f t="shared" si="291"/>
        <v>0</v>
      </c>
      <c r="AG444" s="218">
        <f t="shared" si="291"/>
        <v>13.722202683094096</v>
      </c>
      <c r="AH444" s="218">
        <f t="shared" si="291"/>
        <v>20.956113389621422</v>
      </c>
      <c r="AI444" s="219">
        <f>SUM(V444:AC444)</f>
        <v>1144.0081217755564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0.38964952913225781</v>
      </c>
      <c r="C445" s="125">
        <f t="shared" ref="C445:H445" si="292">IF($I444=0,"-",C444/$I444)</f>
        <v>6.4067970190472126E-2</v>
      </c>
      <c r="D445" s="125">
        <f t="shared" si="292"/>
        <v>6.3375237060512304E-2</v>
      </c>
      <c r="E445" s="125">
        <f t="shared" si="292"/>
        <v>0.42913361387302973</v>
      </c>
      <c r="F445" s="125">
        <f t="shared" si="292"/>
        <v>0</v>
      </c>
      <c r="G445" s="125">
        <f t="shared" si="292"/>
        <v>5.3773649743728023E-2</v>
      </c>
      <c r="H445" s="126">
        <f t="shared" si="292"/>
        <v>0</v>
      </c>
      <c r="I445" s="127">
        <f>SUM(B445:H445)</f>
        <v>1</v>
      </c>
      <c r="J445" s="133"/>
      <c r="K445" s="49" t="s">
        <v>108</v>
      </c>
      <c r="L445" s="102">
        <f t="shared" ref="L445:R445" si="293">IF($S444=0,"-",L444/$S444)</f>
        <v>0.33764180105887059</v>
      </c>
      <c r="M445" s="102">
        <f t="shared" si="293"/>
        <v>5.5516620008424382E-2</v>
      </c>
      <c r="N445" s="102">
        <f t="shared" si="293"/>
        <v>5.4916348112360076E-2</v>
      </c>
      <c r="O445" s="102">
        <f t="shared" si="293"/>
        <v>0.37185582286129459</v>
      </c>
      <c r="P445" s="102">
        <f t="shared" si="293"/>
        <v>0.13347309360082485</v>
      </c>
      <c r="Q445" s="102">
        <f t="shared" si="293"/>
        <v>4.6596314358225435E-2</v>
      </c>
      <c r="R445" s="103">
        <f t="shared" si="293"/>
        <v>0</v>
      </c>
      <c r="S445" s="104">
        <f>SUM(L445:R445)</f>
        <v>0.99999999999999989</v>
      </c>
      <c r="U445" s="77" t="s">
        <v>108</v>
      </c>
      <c r="V445" s="78">
        <f>+V444/$AI444</f>
        <v>0.3100897852156308</v>
      </c>
      <c r="W445" s="78">
        <f t="shared" ref="W445:AH445" si="294">+W444/$AI444</f>
        <v>2.5335994601022503E-2</v>
      </c>
      <c r="X445" s="78">
        <f t="shared" si="294"/>
        <v>4.6596314358225428E-2</v>
      </c>
      <c r="Y445" s="78">
        <f t="shared" si="294"/>
        <v>5.5516620008424368E-2</v>
      </c>
      <c r="Z445" s="78">
        <f t="shared" si="294"/>
        <v>4.2921500853936256E-2</v>
      </c>
      <c r="AA445" s="78">
        <f t="shared" si="294"/>
        <v>0.35262431966501118</v>
      </c>
      <c r="AB445" s="78">
        <f t="shared" si="294"/>
        <v>0.13347309360082482</v>
      </c>
      <c r="AC445" s="78">
        <f t="shared" si="294"/>
        <v>3.3442371696924461E-2</v>
      </c>
      <c r="AD445" s="78">
        <f t="shared" si="294"/>
        <v>2.2160212422172826E-3</v>
      </c>
      <c r="AE445" s="78">
        <f t="shared" si="294"/>
        <v>9.1335231017208418E-4</v>
      </c>
      <c r="AF445" s="78">
        <f t="shared" si="294"/>
        <v>0</v>
      </c>
      <c r="AG445" s="78">
        <f t="shared" si="294"/>
        <v>1.1994847258423803E-2</v>
      </c>
      <c r="AH445" s="78">
        <f t="shared" si="294"/>
        <v>1.831815088611129E-2</v>
      </c>
      <c r="AI445" s="79">
        <f>SUM(V445:AC445)</f>
        <v>0.99999999999999978</v>
      </c>
      <c r="AJ445" s="133" t="str">
        <f t="shared" si="286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0.2804756649487935</v>
      </c>
      <c r="G449" s="325"/>
      <c r="H449" s="327"/>
      <c r="I449" s="146">
        <f>SUM(B449:H449)</f>
        <v>0.2804756649487935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29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29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29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29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29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29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29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29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29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29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230.08701770680366</v>
      </c>
      <c r="G455" s="328"/>
      <c r="H455" s="330"/>
      <c r="I455" s="146">
        <f t="shared" si="295"/>
        <v>230.08701770680366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29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29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29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29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29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29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29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29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29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559.93658274403049</v>
      </c>
      <c r="G460" s="328"/>
      <c r="H460" s="330"/>
      <c r="I460" s="154">
        <f t="shared" si="295"/>
        <v>559.93658274403049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29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29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29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1.8265466029411762E-2</v>
      </c>
      <c r="G462" s="328"/>
      <c r="H462" s="330"/>
      <c r="I462" s="154">
        <f t="shared" si="295"/>
        <v>1.8265466029411762E-2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29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14.822881232228561</v>
      </c>
      <c r="G463" s="328"/>
      <c r="H463" s="330"/>
      <c r="I463" s="146">
        <f t="shared" si="295"/>
        <v>14.822881232228561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29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29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29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29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29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29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29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29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29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29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29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29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29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H470" si="297">SUM(C449:C465)</f>
        <v>0</v>
      </c>
      <c r="D470" s="187">
        <f t="shared" si="297"/>
        <v>0</v>
      </c>
      <c r="E470" s="187">
        <f t="shared" si="297"/>
        <v>0</v>
      </c>
      <c r="F470" s="187">
        <f t="shared" si="297"/>
        <v>805.14522281404095</v>
      </c>
      <c r="G470" s="187">
        <f t="shared" si="297"/>
        <v>0</v>
      </c>
      <c r="H470" s="189">
        <f t="shared" si="297"/>
        <v>0</v>
      </c>
      <c r="I470" s="146">
        <f t="shared" ref="I470" si="298">SUM(I449:I465)</f>
        <v>805.14522281404095</v>
      </c>
      <c r="J470" s="141"/>
      <c r="K470" s="188" t="s">
        <v>22</v>
      </c>
      <c r="L470" s="187">
        <f>SUM(L449:L465)</f>
        <v>0</v>
      </c>
      <c r="M470" s="187">
        <f t="shared" ref="M470:R470" si="299">SUM(M449:M465)</f>
        <v>0</v>
      </c>
      <c r="N470" s="187">
        <f t="shared" si="299"/>
        <v>0</v>
      </c>
      <c r="O470" s="187">
        <f t="shared" si="299"/>
        <v>0</v>
      </c>
      <c r="P470" s="187">
        <f t="shared" si="299"/>
        <v>0</v>
      </c>
      <c r="Q470" s="187">
        <f t="shared" si="299"/>
        <v>0</v>
      </c>
      <c r="R470" s="189">
        <f t="shared" si="299"/>
        <v>0</v>
      </c>
      <c r="S470" s="190">
        <f t="shared" ref="S470" si="300">SUM(S449:S465)</f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301">IF($I470=0,"-",C470/$I470)</f>
        <v>0</v>
      </c>
      <c r="D471" s="125">
        <f t="shared" si="301"/>
        <v>0</v>
      </c>
      <c r="E471" s="125">
        <f t="shared" si="301"/>
        <v>0</v>
      </c>
      <c r="F471" s="125">
        <f t="shared" si="301"/>
        <v>1</v>
      </c>
      <c r="G471" s="125">
        <f t="shared" si="301"/>
        <v>0</v>
      </c>
      <c r="H471" s="126">
        <f t="shared" si="301"/>
        <v>0</v>
      </c>
      <c r="I471" s="127">
        <f>SUM(B471:H471)</f>
        <v>1</v>
      </c>
      <c r="J471" s="26"/>
      <c r="K471" s="49" t="s">
        <v>108</v>
      </c>
      <c r="L471" s="102" t="str">
        <f t="shared" ref="L471:R471" si="302">IF($S470=0,"-",L470/$S470)</f>
        <v>-</v>
      </c>
      <c r="M471" s="102" t="str">
        <f t="shared" si="302"/>
        <v>-</v>
      </c>
      <c r="N471" s="102" t="str">
        <f t="shared" si="302"/>
        <v>-</v>
      </c>
      <c r="O471" s="102" t="str">
        <f t="shared" si="302"/>
        <v>-</v>
      </c>
      <c r="P471" s="102" t="str">
        <f t="shared" si="302"/>
        <v>-</v>
      </c>
      <c r="Q471" s="102" t="str">
        <f t="shared" si="302"/>
        <v>-</v>
      </c>
      <c r="R471" s="103" t="str">
        <f t="shared" si="302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303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304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303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304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303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304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303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304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303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304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32696.672044539828</v>
      </c>
      <c r="G481" s="328"/>
      <c r="H481" s="330"/>
      <c r="I481" s="146">
        <f t="shared" si="303"/>
        <v>32696.672044539828</v>
      </c>
      <c r="J481" s="141"/>
      <c r="K481" s="161" t="s">
        <v>54</v>
      </c>
      <c r="L481" s="328"/>
      <c r="M481" s="329"/>
      <c r="N481" s="329"/>
      <c r="O481" s="330"/>
      <c r="P481" s="148">
        <v>4168.4217299514494</v>
      </c>
      <c r="Q481" s="328"/>
      <c r="R481" s="335"/>
      <c r="S481" s="150">
        <f t="shared" si="304"/>
        <v>4168.4217299514494</v>
      </c>
    </row>
    <row r="482" spans="1:19" ht="15">
      <c r="A482" s="151" t="s">
        <v>11</v>
      </c>
      <c r="B482" s="328"/>
      <c r="C482" s="329"/>
      <c r="D482" s="329"/>
      <c r="E482" s="330"/>
      <c r="F482" s="152">
        <v>10357.821685724375</v>
      </c>
      <c r="G482" s="328"/>
      <c r="H482" s="330"/>
      <c r="I482" s="154">
        <f t="shared" si="303"/>
        <v>10357.821685724375</v>
      </c>
      <c r="J482" s="141"/>
      <c r="K482" s="155" t="s">
        <v>11</v>
      </c>
      <c r="L482" s="328"/>
      <c r="M482" s="329"/>
      <c r="N482" s="329"/>
      <c r="O482" s="330"/>
      <c r="P482" s="156">
        <v>3449.7848997891401</v>
      </c>
      <c r="Q482" s="328"/>
      <c r="R482" s="335"/>
      <c r="S482" s="158">
        <f t="shared" si="304"/>
        <v>3449.7848997891401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303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304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8.5775966569964179</v>
      </c>
      <c r="G484" s="328"/>
      <c r="H484" s="330"/>
      <c r="I484" s="154">
        <f t="shared" si="303"/>
        <v>8.5775966569964179</v>
      </c>
      <c r="J484" s="141"/>
      <c r="K484" s="155" t="s">
        <v>14</v>
      </c>
      <c r="L484" s="328"/>
      <c r="M484" s="329"/>
      <c r="N484" s="329"/>
      <c r="O484" s="330"/>
      <c r="P484" s="156">
        <v>0</v>
      </c>
      <c r="Q484" s="328"/>
      <c r="R484" s="335"/>
      <c r="S484" s="158">
        <f t="shared" si="304"/>
        <v>0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75.540070858791182</v>
      </c>
      <c r="G485" s="328"/>
      <c r="H485" s="330"/>
      <c r="I485" s="146">
        <f t="shared" si="303"/>
        <v>75.540070858791182</v>
      </c>
      <c r="J485" s="141"/>
      <c r="K485" s="161" t="s">
        <v>136</v>
      </c>
      <c r="L485" s="328"/>
      <c r="M485" s="329"/>
      <c r="N485" s="329"/>
      <c r="O485" s="330"/>
      <c r="P485" s="148">
        <v>60.688002525935644</v>
      </c>
      <c r="Q485" s="328"/>
      <c r="R485" s="335"/>
      <c r="S485" s="150">
        <f t="shared" si="304"/>
        <v>60.688002525935644</v>
      </c>
    </row>
    <row r="486" spans="1:19" ht="15">
      <c r="A486" s="151" t="s">
        <v>21</v>
      </c>
      <c r="B486" s="328"/>
      <c r="C486" s="329"/>
      <c r="D486" s="329"/>
      <c r="E486" s="330"/>
      <c r="F486" s="152">
        <v>851.54189622122624</v>
      </c>
      <c r="G486" s="328"/>
      <c r="H486" s="330"/>
      <c r="I486" s="154">
        <f t="shared" si="303"/>
        <v>851.54189622122624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304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303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304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303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304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3004.5000349266138</v>
      </c>
      <c r="G489" s="328"/>
      <c r="H489" s="330"/>
      <c r="I489" s="146">
        <f t="shared" si="303"/>
        <v>3004.5000349266138</v>
      </c>
      <c r="J489" s="141"/>
      <c r="K489" s="161" t="s">
        <v>18</v>
      </c>
      <c r="L489" s="328"/>
      <c r="M489" s="329"/>
      <c r="N489" s="329"/>
      <c r="O489" s="330"/>
      <c r="P489" s="148">
        <v>774.94484717099795</v>
      </c>
      <c r="Q489" s="328"/>
      <c r="R489" s="335"/>
      <c r="S489" s="150">
        <f t="shared" si="304"/>
        <v>774.94484717099795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303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304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303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304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303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304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303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304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303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304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303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304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H496" si="305">SUM(C475:C491)</f>
        <v>0</v>
      </c>
      <c r="D496" s="187">
        <f t="shared" si="305"/>
        <v>0</v>
      </c>
      <c r="E496" s="187">
        <f t="shared" si="305"/>
        <v>0</v>
      </c>
      <c r="F496" s="187">
        <f t="shared" si="305"/>
        <v>46994.653328927838</v>
      </c>
      <c r="G496" s="187">
        <f t="shared" si="305"/>
        <v>0</v>
      </c>
      <c r="H496" s="189">
        <f t="shared" si="305"/>
        <v>0</v>
      </c>
      <c r="I496" s="146">
        <f t="shared" ref="I496" si="306">SUM(I475:I491)</f>
        <v>46994.653328927838</v>
      </c>
      <c r="J496" s="141"/>
      <c r="K496" s="188" t="s">
        <v>22</v>
      </c>
      <c r="L496" s="187">
        <f>SUM(L475:L491)</f>
        <v>0</v>
      </c>
      <c r="M496" s="187">
        <f t="shared" ref="M496:R496" si="307">SUM(M475:M491)</f>
        <v>0</v>
      </c>
      <c r="N496" s="187">
        <f t="shared" si="307"/>
        <v>0</v>
      </c>
      <c r="O496" s="187">
        <f t="shared" si="307"/>
        <v>0</v>
      </c>
      <c r="P496" s="187">
        <f t="shared" si="307"/>
        <v>8453.8394794375236</v>
      </c>
      <c r="Q496" s="187">
        <f t="shared" si="307"/>
        <v>0</v>
      </c>
      <c r="R496" s="189">
        <f t="shared" si="307"/>
        <v>0</v>
      </c>
      <c r="S496" s="190">
        <f t="shared" ref="S496" si="308">SUM(S475:S491)</f>
        <v>8453.8394794375236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309">IF($I496=0,"-",C496/$I496)</f>
        <v>0</v>
      </c>
      <c r="D497" s="125">
        <f t="shared" si="309"/>
        <v>0</v>
      </c>
      <c r="E497" s="125">
        <f t="shared" si="309"/>
        <v>0</v>
      </c>
      <c r="F497" s="125">
        <f t="shared" si="309"/>
        <v>1</v>
      </c>
      <c r="G497" s="125">
        <f t="shared" si="309"/>
        <v>0</v>
      </c>
      <c r="H497" s="126">
        <f t="shared" si="309"/>
        <v>0</v>
      </c>
      <c r="I497" s="127">
        <f>SUM(B497:H497)</f>
        <v>1</v>
      </c>
      <c r="J497" s="26"/>
      <c r="K497" s="49" t="s">
        <v>108</v>
      </c>
      <c r="L497" s="102">
        <f t="shared" ref="L497:R497" si="310">IF($S496=0,"-",L496/$S496)</f>
        <v>0</v>
      </c>
      <c r="M497" s="102">
        <f t="shared" si="310"/>
        <v>0</v>
      </c>
      <c r="N497" s="102">
        <f t="shared" si="310"/>
        <v>0</v>
      </c>
      <c r="O497" s="102">
        <f t="shared" si="310"/>
        <v>0</v>
      </c>
      <c r="P497" s="102">
        <f t="shared" si="310"/>
        <v>1</v>
      </c>
      <c r="Q497" s="102">
        <f t="shared" si="310"/>
        <v>0</v>
      </c>
      <c r="R497" s="103">
        <f t="shared" si="310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311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312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311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312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311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312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311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312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311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312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311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312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311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312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311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312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311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312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3677.6908674357578</v>
      </c>
      <c r="G511" s="328"/>
      <c r="H511" s="330"/>
      <c r="I511" s="146">
        <f t="shared" si="311"/>
        <v>3677.6908674357578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312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311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312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311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312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311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312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311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312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311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312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311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312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311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312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311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312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311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312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311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312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H522" si="313">SUM(C501:C517)</f>
        <v>0</v>
      </c>
      <c r="D522" s="187">
        <f t="shared" si="313"/>
        <v>0</v>
      </c>
      <c r="E522" s="187">
        <f t="shared" si="313"/>
        <v>0</v>
      </c>
      <c r="F522" s="187">
        <f t="shared" si="313"/>
        <v>3677.6908674357578</v>
      </c>
      <c r="G522" s="187">
        <f t="shared" si="313"/>
        <v>0</v>
      </c>
      <c r="H522" s="189">
        <f t="shared" si="313"/>
        <v>0</v>
      </c>
      <c r="I522" s="146">
        <f t="shared" ref="I522" si="314">SUM(I501:I517)</f>
        <v>3677.6908674357578</v>
      </c>
      <c r="J522" s="141"/>
      <c r="K522" s="188" t="s">
        <v>22</v>
      </c>
      <c r="L522" s="187">
        <f>SUM(L501:L517)</f>
        <v>0</v>
      </c>
      <c r="M522" s="187">
        <f t="shared" ref="M522:R522" si="315">SUM(M501:M517)</f>
        <v>0</v>
      </c>
      <c r="N522" s="187">
        <f t="shared" si="315"/>
        <v>0</v>
      </c>
      <c r="O522" s="187">
        <f t="shared" si="315"/>
        <v>0</v>
      </c>
      <c r="P522" s="187">
        <f t="shared" si="315"/>
        <v>0</v>
      </c>
      <c r="Q522" s="187">
        <f t="shared" si="315"/>
        <v>0</v>
      </c>
      <c r="R522" s="189">
        <f t="shared" si="315"/>
        <v>0</v>
      </c>
      <c r="S522" s="190">
        <f t="shared" ref="S522" si="316">SUM(S501:S517)</f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317">IF($I522=0,"-",C522/$I522)</f>
        <v>0</v>
      </c>
      <c r="D523" s="125">
        <f t="shared" si="317"/>
        <v>0</v>
      </c>
      <c r="E523" s="125">
        <f t="shared" si="317"/>
        <v>0</v>
      </c>
      <c r="F523" s="125">
        <f t="shared" si="317"/>
        <v>1</v>
      </c>
      <c r="G523" s="125">
        <f t="shared" si="317"/>
        <v>0</v>
      </c>
      <c r="H523" s="126">
        <f t="shared" si="317"/>
        <v>0</v>
      </c>
      <c r="I523" s="127">
        <f>SUM(B523:H523)</f>
        <v>1</v>
      </c>
      <c r="J523" s="26"/>
      <c r="K523" s="49" t="s">
        <v>108</v>
      </c>
      <c r="L523" s="102" t="str">
        <f t="shared" ref="L523:R523" si="318">IF($S522=0,"-",L522/$S522)</f>
        <v>-</v>
      </c>
      <c r="M523" s="102" t="str">
        <f t="shared" si="318"/>
        <v>-</v>
      </c>
      <c r="N523" s="102" t="str">
        <f t="shared" si="318"/>
        <v>-</v>
      </c>
      <c r="O523" s="102" t="str">
        <f t="shared" si="318"/>
        <v>-</v>
      </c>
      <c r="P523" s="102" t="str">
        <f t="shared" si="318"/>
        <v>-</v>
      </c>
      <c r="Q523" s="102" t="str">
        <f t="shared" si="318"/>
        <v>-</v>
      </c>
      <c r="R523" s="103" t="str">
        <f t="shared" si="318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319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320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319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320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319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320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319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320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319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320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0.6895849271841582</v>
      </c>
      <c r="G533" s="328"/>
      <c r="H533" s="330"/>
      <c r="I533" s="146">
        <f t="shared" si="319"/>
        <v>0.6895849271841582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320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7.9377830922675183E-2</v>
      </c>
      <c r="G534" s="328"/>
      <c r="H534" s="330"/>
      <c r="I534" s="154">
        <f t="shared" si="319"/>
        <v>7.9377830922675183E-2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320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319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320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319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320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319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320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319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320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319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320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319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320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319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320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319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320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319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320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319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320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319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320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319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320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319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320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H548" si="321">SUM(C527:C543)</f>
        <v>0</v>
      </c>
      <c r="D548" s="187">
        <f t="shared" si="321"/>
        <v>0</v>
      </c>
      <c r="E548" s="187">
        <f t="shared" si="321"/>
        <v>0</v>
      </c>
      <c r="F548" s="187">
        <f t="shared" si="321"/>
        <v>0.76896275810683334</v>
      </c>
      <c r="G548" s="187">
        <f t="shared" si="321"/>
        <v>0</v>
      </c>
      <c r="H548" s="189">
        <f t="shared" si="321"/>
        <v>0</v>
      </c>
      <c r="I548" s="146">
        <f t="shared" ref="I548" si="322">SUM(I527:I543)</f>
        <v>0.76896275810683334</v>
      </c>
      <c r="J548" s="141"/>
      <c r="K548" s="188" t="s">
        <v>22</v>
      </c>
      <c r="L548" s="187">
        <f>SUM(L527:L543)</f>
        <v>0</v>
      </c>
      <c r="M548" s="187">
        <f t="shared" ref="M548:R548" si="323">SUM(M527:M543)</f>
        <v>0</v>
      </c>
      <c r="N548" s="187">
        <f t="shared" si="323"/>
        <v>0</v>
      </c>
      <c r="O548" s="187">
        <f t="shared" si="323"/>
        <v>0</v>
      </c>
      <c r="P548" s="187">
        <f t="shared" si="323"/>
        <v>0</v>
      </c>
      <c r="Q548" s="187">
        <f t="shared" si="323"/>
        <v>0</v>
      </c>
      <c r="R548" s="189">
        <f t="shared" si="323"/>
        <v>0</v>
      </c>
      <c r="S548" s="190">
        <f t="shared" ref="S548" si="324">SUM(S527:S543)</f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325">IF($I548=0,"-",C548/$I548)</f>
        <v>0</v>
      </c>
      <c r="D549" s="125">
        <f t="shared" si="325"/>
        <v>0</v>
      </c>
      <c r="E549" s="125">
        <f t="shared" si="325"/>
        <v>0</v>
      </c>
      <c r="F549" s="125">
        <f t="shared" si="325"/>
        <v>1</v>
      </c>
      <c r="G549" s="125">
        <f t="shared" si="325"/>
        <v>0</v>
      </c>
      <c r="H549" s="126">
        <f t="shared" si="325"/>
        <v>0</v>
      </c>
      <c r="I549" s="127">
        <f>SUM(B549:H549)</f>
        <v>1</v>
      </c>
      <c r="J549" s="26"/>
      <c r="K549" s="49" t="s">
        <v>108</v>
      </c>
      <c r="L549" s="102" t="str">
        <f t="shared" ref="L549:R549" si="326">IF($S548=0,"-",L548/$S548)</f>
        <v>-</v>
      </c>
      <c r="M549" s="102" t="str">
        <f t="shared" si="326"/>
        <v>-</v>
      </c>
      <c r="N549" s="102" t="str">
        <f t="shared" si="326"/>
        <v>-</v>
      </c>
      <c r="O549" s="102" t="str">
        <f t="shared" si="326"/>
        <v>-</v>
      </c>
      <c r="P549" s="102" t="str">
        <f t="shared" si="326"/>
        <v>-</v>
      </c>
      <c r="Q549" s="102" t="str">
        <f t="shared" si="326"/>
        <v>-</v>
      </c>
      <c r="R549" s="103" t="str">
        <f t="shared" si="326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327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328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327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328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327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328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327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328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327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328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327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328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26.064395122732474</v>
      </c>
      <c r="G560" s="328"/>
      <c r="H560" s="330"/>
      <c r="I560" s="154">
        <f t="shared" si="327"/>
        <v>26.064395122732474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328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1744.4139998706378</v>
      </c>
      <c r="G561" s="328"/>
      <c r="H561" s="330"/>
      <c r="I561" s="146">
        <f t="shared" si="327"/>
        <v>1744.4139998706378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328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327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328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327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328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327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328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327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328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327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328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327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328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327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328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327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328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327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328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327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328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327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328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327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328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H574" si="329">SUM(C553:C569)</f>
        <v>0</v>
      </c>
      <c r="D574" s="187">
        <f t="shared" si="329"/>
        <v>0</v>
      </c>
      <c r="E574" s="187">
        <f t="shared" si="329"/>
        <v>0</v>
      </c>
      <c r="F574" s="187">
        <f t="shared" si="329"/>
        <v>1770.4783949933703</v>
      </c>
      <c r="G574" s="187">
        <f t="shared" si="329"/>
        <v>0</v>
      </c>
      <c r="H574" s="189">
        <f t="shared" si="329"/>
        <v>0</v>
      </c>
      <c r="I574" s="146">
        <f t="shared" ref="I574" si="330">SUM(I553:I569)</f>
        <v>1770.4783949933703</v>
      </c>
      <c r="J574" s="141"/>
      <c r="K574" s="188" t="s">
        <v>22</v>
      </c>
      <c r="L574" s="187">
        <f>SUM(L553:L569)</f>
        <v>0</v>
      </c>
      <c r="M574" s="187">
        <f t="shared" ref="M574:R574" si="331">SUM(M553:M569)</f>
        <v>0</v>
      </c>
      <c r="N574" s="187">
        <f t="shared" si="331"/>
        <v>0</v>
      </c>
      <c r="O574" s="187">
        <f t="shared" si="331"/>
        <v>0</v>
      </c>
      <c r="P574" s="187">
        <f t="shared" si="331"/>
        <v>0</v>
      </c>
      <c r="Q574" s="187">
        <f t="shared" si="331"/>
        <v>0</v>
      </c>
      <c r="R574" s="189">
        <f t="shared" si="331"/>
        <v>0</v>
      </c>
      <c r="S574" s="190">
        <f t="shared" ref="S574" si="332">SUM(S553:S569)</f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333">IF($I574=0,"-",C574/$I574)</f>
        <v>0</v>
      </c>
      <c r="D575" s="125">
        <f t="shared" si="333"/>
        <v>0</v>
      </c>
      <c r="E575" s="125">
        <f t="shared" si="333"/>
        <v>0</v>
      </c>
      <c r="F575" s="125">
        <f t="shared" si="333"/>
        <v>1</v>
      </c>
      <c r="G575" s="125">
        <f t="shared" si="333"/>
        <v>0</v>
      </c>
      <c r="H575" s="126">
        <f t="shared" si="333"/>
        <v>0</v>
      </c>
      <c r="I575" s="127">
        <f>SUM(B575:H575)</f>
        <v>1</v>
      </c>
      <c r="J575" s="26"/>
      <c r="K575" s="49" t="s">
        <v>108</v>
      </c>
      <c r="L575" s="102" t="str">
        <f t="shared" ref="L575:R575" si="334">IF($S574=0,"-",L574/$S574)</f>
        <v>-</v>
      </c>
      <c r="M575" s="102" t="str">
        <f t="shared" si="334"/>
        <v>-</v>
      </c>
      <c r="N575" s="102" t="str">
        <f t="shared" si="334"/>
        <v>-</v>
      </c>
      <c r="O575" s="102" t="str">
        <f t="shared" si="334"/>
        <v>-</v>
      </c>
      <c r="P575" s="102" t="str">
        <f t="shared" si="334"/>
        <v>-</v>
      </c>
      <c r="Q575" s="102" t="str">
        <f t="shared" si="334"/>
        <v>-</v>
      </c>
      <c r="R575" s="103" t="str">
        <f t="shared" si="33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1.3332534593628944</v>
      </c>
      <c r="C579" s="144">
        <v>0</v>
      </c>
      <c r="D579" s="144">
        <v>0.25420580915744728</v>
      </c>
      <c r="E579" s="144">
        <v>0</v>
      </c>
      <c r="F579" s="314"/>
      <c r="G579" s="144">
        <v>0</v>
      </c>
      <c r="H579" s="145">
        <v>0</v>
      </c>
      <c r="I579" s="146">
        <f>SUM(B579:H579)</f>
        <v>1.5874592685203417</v>
      </c>
      <c r="J579" s="141"/>
      <c r="K579" s="195" t="s">
        <v>7</v>
      </c>
      <c r="L579" s="144">
        <v>1.3332534593628944</v>
      </c>
      <c r="M579" s="144">
        <v>0</v>
      </c>
      <c r="N579" s="144">
        <v>0.25420580915744728</v>
      </c>
      <c r="O579" s="144">
        <v>0</v>
      </c>
      <c r="P579" s="144">
        <v>0.2804756649487935</v>
      </c>
      <c r="Q579" s="144">
        <v>0</v>
      </c>
      <c r="R579" s="196">
        <v>0</v>
      </c>
      <c r="S579" s="197">
        <f>SUM(L579:R579)</f>
        <v>1.8679349334691353</v>
      </c>
    </row>
    <row r="580" spans="1:19" ht="15">
      <c r="A580" s="151" t="s">
        <v>8</v>
      </c>
      <c r="B580" s="152">
        <v>10.723480050041127</v>
      </c>
      <c r="C580" s="152">
        <v>0</v>
      </c>
      <c r="D580" s="152">
        <v>2.6137763895030846</v>
      </c>
      <c r="E580" s="152">
        <v>0</v>
      </c>
      <c r="F580" s="315"/>
      <c r="G580" s="152">
        <v>0</v>
      </c>
      <c r="H580" s="153">
        <v>0</v>
      </c>
      <c r="I580" s="154">
        <f t="shared" ref="I580:I599" si="335">SUM(B580:H580)</f>
        <v>13.337256439544213</v>
      </c>
      <c r="J580" s="141"/>
      <c r="K580" s="155" t="s">
        <v>8</v>
      </c>
      <c r="L580" s="156">
        <v>10.723480050041127</v>
      </c>
      <c r="M580" s="156">
        <v>0</v>
      </c>
      <c r="N580" s="156">
        <v>2.6137763895030846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36">SUM(L580:R580)</f>
        <v>13.337256439544213</v>
      </c>
    </row>
    <row r="581" spans="1:19" ht="15">
      <c r="A581" s="159" t="s">
        <v>9</v>
      </c>
      <c r="B581" s="148">
        <v>5.1624962521066671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335"/>
        <v>5.1624962521066671</v>
      </c>
      <c r="J581" s="141"/>
      <c r="K581" s="161" t="s">
        <v>9</v>
      </c>
      <c r="L581" s="148">
        <v>5.1624962521066671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36"/>
        <v>5.1624962521066671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33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36"/>
        <v>0</v>
      </c>
    </row>
    <row r="583" spans="1:19" ht="15">
      <c r="A583" s="159" t="s">
        <v>13</v>
      </c>
      <c r="B583" s="148">
        <v>76.252202264180397</v>
      </c>
      <c r="C583" s="148">
        <v>9.2360326731553251</v>
      </c>
      <c r="D583" s="148">
        <v>1.9914911009336655</v>
      </c>
      <c r="E583" s="148">
        <v>4.4415906317380385</v>
      </c>
      <c r="F583" s="315"/>
      <c r="G583" s="148">
        <v>0</v>
      </c>
      <c r="H583" s="160">
        <v>0</v>
      </c>
      <c r="I583" s="146">
        <f t="shared" si="335"/>
        <v>91.921316670007428</v>
      </c>
      <c r="J583" s="141"/>
      <c r="K583" s="161" t="s">
        <v>13</v>
      </c>
      <c r="L583" s="148">
        <v>76.252202264180397</v>
      </c>
      <c r="M583" s="148">
        <v>9.2360326731553251</v>
      </c>
      <c r="N583" s="148">
        <v>1.9914911009336655</v>
      </c>
      <c r="O583" s="148">
        <v>4.4415906317380385</v>
      </c>
      <c r="P583" s="148">
        <v>0</v>
      </c>
      <c r="Q583" s="148">
        <v>0</v>
      </c>
      <c r="R583" s="149">
        <v>0</v>
      </c>
      <c r="S583" s="150">
        <f t="shared" si="336"/>
        <v>91.921316670007428</v>
      </c>
    </row>
    <row r="584" spans="1:19" ht="15">
      <c r="A584" s="151" t="s">
        <v>12</v>
      </c>
      <c r="B584" s="152">
        <v>959.38286233350755</v>
      </c>
      <c r="C584" s="152">
        <v>14.559445530480152</v>
      </c>
      <c r="D584" s="152">
        <v>17.215052688856627</v>
      </c>
      <c r="E584" s="152">
        <v>0</v>
      </c>
      <c r="F584" s="315"/>
      <c r="G584" s="152">
        <v>0</v>
      </c>
      <c r="H584" s="153">
        <v>0</v>
      </c>
      <c r="I584" s="154">
        <f t="shared" si="335"/>
        <v>991.15736055284435</v>
      </c>
      <c r="J584" s="141"/>
      <c r="K584" s="155" t="s">
        <v>12</v>
      </c>
      <c r="L584" s="156">
        <v>959.38286233350755</v>
      </c>
      <c r="M584" s="156">
        <v>14.559445530480152</v>
      </c>
      <c r="N584" s="156">
        <v>17.215052688856627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36"/>
        <v>991.15736055284435</v>
      </c>
    </row>
    <row r="585" spans="1:19" ht="15">
      <c r="A585" s="159" t="s">
        <v>54</v>
      </c>
      <c r="B585" s="148">
        <v>0</v>
      </c>
      <c r="C585" s="148">
        <v>0</v>
      </c>
      <c r="D585" s="148">
        <v>0.41457100673335617</v>
      </c>
      <c r="E585" s="148">
        <v>193.39101297253802</v>
      </c>
      <c r="F585" s="315"/>
      <c r="G585" s="148">
        <v>0</v>
      </c>
      <c r="H585" s="160">
        <v>0</v>
      </c>
      <c r="I585" s="146">
        <f t="shared" si="335"/>
        <v>193.80558397927138</v>
      </c>
      <c r="J585" s="141"/>
      <c r="K585" s="161" t="s">
        <v>54</v>
      </c>
      <c r="L585" s="148">
        <v>0</v>
      </c>
      <c r="M585" s="148">
        <v>0</v>
      </c>
      <c r="N585" s="148">
        <v>0.41457100673335617</v>
      </c>
      <c r="O585" s="148">
        <v>193.39101297253802</v>
      </c>
      <c r="P585" s="148">
        <v>11779.527601592566</v>
      </c>
      <c r="Q585" s="148">
        <v>0</v>
      </c>
      <c r="R585" s="149">
        <v>0</v>
      </c>
      <c r="S585" s="150">
        <f t="shared" si="336"/>
        <v>11973.333185571837</v>
      </c>
    </row>
    <row r="586" spans="1:19" ht="15">
      <c r="A586" s="151" t="s">
        <v>11</v>
      </c>
      <c r="B586" s="152">
        <v>0</v>
      </c>
      <c r="C586" s="152">
        <v>0</v>
      </c>
      <c r="D586" s="152">
        <v>0.11220458385353821</v>
      </c>
      <c r="E586" s="152">
        <v>3.2805825344946706</v>
      </c>
      <c r="F586" s="315"/>
      <c r="G586" s="152">
        <v>0</v>
      </c>
      <c r="H586" s="153">
        <v>0</v>
      </c>
      <c r="I586" s="154">
        <f t="shared" si="335"/>
        <v>3.3927871183482088</v>
      </c>
      <c r="J586" s="141"/>
      <c r="K586" s="155" t="s">
        <v>11</v>
      </c>
      <c r="L586" s="156">
        <v>0</v>
      </c>
      <c r="M586" s="156">
        <v>0</v>
      </c>
      <c r="N586" s="156">
        <v>0.11220458385353821</v>
      </c>
      <c r="O586" s="156">
        <v>3.2805825344946706</v>
      </c>
      <c r="P586" s="156">
        <v>998.64886193984876</v>
      </c>
      <c r="Q586" s="156">
        <v>0</v>
      </c>
      <c r="R586" s="157">
        <v>0</v>
      </c>
      <c r="S586" s="158">
        <f t="shared" si="336"/>
        <v>1002.041649058197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33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1744.4139998706378</v>
      </c>
      <c r="Q587" s="148">
        <v>0</v>
      </c>
      <c r="R587" s="149">
        <v>0</v>
      </c>
      <c r="S587" s="150">
        <f t="shared" si="336"/>
        <v>1744.4139998706378</v>
      </c>
    </row>
    <row r="588" spans="1:19" ht="15">
      <c r="A588" s="151" t="s">
        <v>14</v>
      </c>
      <c r="B588" s="152">
        <v>238.26179460055243</v>
      </c>
      <c r="C588" s="152">
        <v>1.290972619855455</v>
      </c>
      <c r="D588" s="152">
        <v>30.239331616055857</v>
      </c>
      <c r="E588" s="152">
        <v>4.122144684944141</v>
      </c>
      <c r="F588" s="315"/>
      <c r="G588" s="152">
        <v>0</v>
      </c>
      <c r="H588" s="153">
        <v>0</v>
      </c>
      <c r="I588" s="154">
        <f t="shared" si="335"/>
        <v>273.91424352140791</v>
      </c>
      <c r="J588" s="141"/>
      <c r="K588" s="155" t="s">
        <v>14</v>
      </c>
      <c r="L588" s="156">
        <v>238.26179460055243</v>
      </c>
      <c r="M588" s="156">
        <v>1.290972619855455</v>
      </c>
      <c r="N588" s="156">
        <v>30.239331616055857</v>
      </c>
      <c r="O588" s="156">
        <v>4.122144684944141</v>
      </c>
      <c r="P588" s="156">
        <v>0</v>
      </c>
      <c r="Q588" s="156">
        <v>0</v>
      </c>
      <c r="R588" s="157">
        <v>0</v>
      </c>
      <c r="S588" s="158">
        <f t="shared" si="336"/>
        <v>273.91424352140791</v>
      </c>
    </row>
    <row r="589" spans="1:19" ht="15">
      <c r="A589" s="159" t="s">
        <v>136</v>
      </c>
      <c r="B589" s="148">
        <v>949.13076191481548</v>
      </c>
      <c r="C589" s="148">
        <v>149.57046397642364</v>
      </c>
      <c r="D589" s="148">
        <v>29.170906664172151</v>
      </c>
      <c r="E589" s="148">
        <v>22.969738621273166</v>
      </c>
      <c r="F589" s="315"/>
      <c r="G589" s="148">
        <v>0</v>
      </c>
      <c r="H589" s="160">
        <v>0</v>
      </c>
      <c r="I589" s="146">
        <f t="shared" si="335"/>
        <v>1150.8418711766844</v>
      </c>
      <c r="J589" s="141"/>
      <c r="K589" s="161" t="s">
        <v>136</v>
      </c>
      <c r="L589" s="148">
        <v>949.13076191481548</v>
      </c>
      <c r="M589" s="148">
        <v>149.57046397642364</v>
      </c>
      <c r="N589" s="148">
        <v>29.170906664172151</v>
      </c>
      <c r="O589" s="148">
        <v>22.969738621273166</v>
      </c>
      <c r="P589" s="148">
        <v>3677.6908674357578</v>
      </c>
      <c r="Q589" s="148">
        <v>0</v>
      </c>
      <c r="R589" s="149">
        <v>0</v>
      </c>
      <c r="S589" s="150">
        <f t="shared" si="336"/>
        <v>4828.5327386124427</v>
      </c>
    </row>
    <row r="590" spans="1:19" ht="15">
      <c r="A590" s="151" t="s">
        <v>21</v>
      </c>
      <c r="B590" s="152">
        <v>1064.5689861716289</v>
      </c>
      <c r="C590" s="152">
        <v>0</v>
      </c>
      <c r="D590" s="152">
        <v>2347.9383829040999</v>
      </c>
      <c r="E590" s="152">
        <v>517.39971716124387</v>
      </c>
      <c r="F590" s="315"/>
      <c r="G590" s="152">
        <v>1608.603849706433</v>
      </c>
      <c r="H590" s="153">
        <v>0.41877274325413338</v>
      </c>
      <c r="I590" s="154">
        <f t="shared" si="335"/>
        <v>5538.92970868666</v>
      </c>
      <c r="J590" s="141"/>
      <c r="K590" s="155" t="s">
        <v>21</v>
      </c>
      <c r="L590" s="156">
        <v>1064.5689861716289</v>
      </c>
      <c r="M590" s="156">
        <v>0</v>
      </c>
      <c r="N590" s="156">
        <v>2347.9383829040999</v>
      </c>
      <c r="O590" s="156">
        <v>517.39971716124387</v>
      </c>
      <c r="P590" s="156">
        <v>1401.1767186385125</v>
      </c>
      <c r="Q590" s="156">
        <v>1608.603849706433</v>
      </c>
      <c r="R590" s="157">
        <v>0.41877274325413338</v>
      </c>
      <c r="S590" s="158">
        <f t="shared" si="336"/>
        <v>6940.1064273251723</v>
      </c>
    </row>
    <row r="591" spans="1:19" ht="15">
      <c r="A591" s="159" t="s">
        <v>20</v>
      </c>
      <c r="B591" s="148">
        <v>3730.0160046578449</v>
      </c>
      <c r="C591" s="148">
        <v>23.647635832504193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335"/>
        <v>3753.6636404903493</v>
      </c>
      <c r="J591" s="141"/>
      <c r="K591" s="161" t="s">
        <v>20</v>
      </c>
      <c r="L591" s="148">
        <v>3730.0160046578449</v>
      </c>
      <c r="M591" s="148">
        <v>23.647635832504193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36"/>
        <v>3753.6636404903493</v>
      </c>
    </row>
    <row r="592" spans="1:19" ht="15">
      <c r="A592" s="151" t="s">
        <v>56</v>
      </c>
      <c r="B592" s="152">
        <v>60.25885065907142</v>
      </c>
      <c r="C592" s="152">
        <v>0</v>
      </c>
      <c r="D592" s="152">
        <v>10.712249153419798</v>
      </c>
      <c r="E592" s="152">
        <v>0</v>
      </c>
      <c r="F592" s="315"/>
      <c r="G592" s="152">
        <v>0</v>
      </c>
      <c r="H592" s="153">
        <v>0</v>
      </c>
      <c r="I592" s="154">
        <f t="shared" si="335"/>
        <v>70.971099812491218</v>
      </c>
      <c r="J592" s="141"/>
      <c r="K592" s="155" t="s">
        <v>56</v>
      </c>
      <c r="L592" s="156">
        <v>60.25885065907142</v>
      </c>
      <c r="M592" s="156">
        <v>0</v>
      </c>
      <c r="N592" s="156">
        <v>10.712249153419798</v>
      </c>
      <c r="O592" s="156">
        <v>0</v>
      </c>
      <c r="P592" s="156">
        <v>1.8265466029411762E-2</v>
      </c>
      <c r="Q592" s="156">
        <v>0</v>
      </c>
      <c r="R592" s="157">
        <v>0</v>
      </c>
      <c r="S592" s="158">
        <f t="shared" si="336"/>
        <v>70.989365278520623</v>
      </c>
    </row>
    <row r="593" spans="1:85" ht="15">
      <c r="A593" s="159" t="s">
        <v>18</v>
      </c>
      <c r="B593" s="148">
        <v>273.6528567688934</v>
      </c>
      <c r="C593" s="148">
        <v>0</v>
      </c>
      <c r="D593" s="148">
        <v>16.878694257154805</v>
      </c>
      <c r="E593" s="148">
        <v>0</v>
      </c>
      <c r="F593" s="315"/>
      <c r="G593" s="148">
        <v>0</v>
      </c>
      <c r="H593" s="160">
        <v>0</v>
      </c>
      <c r="I593" s="146">
        <f t="shared" si="335"/>
        <v>290.53155102604819</v>
      </c>
      <c r="J593" s="141"/>
      <c r="K593" s="161" t="s">
        <v>18</v>
      </c>
      <c r="L593" s="148">
        <v>273.6528567688934</v>
      </c>
      <c r="M593" s="148">
        <v>0</v>
      </c>
      <c r="N593" s="148">
        <v>16.878694257154805</v>
      </c>
      <c r="O593" s="148">
        <v>0</v>
      </c>
      <c r="P593" s="148">
        <v>806.76718483226182</v>
      </c>
      <c r="Q593" s="148">
        <v>0</v>
      </c>
      <c r="R593" s="149">
        <v>0</v>
      </c>
      <c r="S593" s="150">
        <f t="shared" si="336"/>
        <v>1097.29873585831</v>
      </c>
    </row>
    <row r="594" spans="1:85" ht="15">
      <c r="A594" s="151" t="s">
        <v>17</v>
      </c>
      <c r="B594" s="152">
        <v>4.5056611513040874</v>
      </c>
      <c r="C594" s="152">
        <v>0</v>
      </c>
      <c r="D594" s="152">
        <v>8.3247755828934816E-2</v>
      </c>
      <c r="E594" s="152">
        <v>0</v>
      </c>
      <c r="F594" s="315"/>
      <c r="G594" s="152">
        <v>0</v>
      </c>
      <c r="H594" s="153">
        <v>0</v>
      </c>
      <c r="I594" s="154">
        <f t="shared" si="335"/>
        <v>4.588908907133022</v>
      </c>
      <c r="J594" s="141"/>
      <c r="K594" s="155" t="s">
        <v>17</v>
      </c>
      <c r="L594" s="156">
        <v>4.5056611513040874</v>
      </c>
      <c r="M594" s="156">
        <v>0</v>
      </c>
      <c r="N594" s="156">
        <v>8.3247755828934816E-2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36"/>
        <v>4.588908907133022</v>
      </c>
    </row>
    <row r="595" spans="1:85" ht="15">
      <c r="A595" s="162" t="s">
        <v>60</v>
      </c>
      <c r="B595" s="148">
        <v>1031.196346501471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335"/>
        <v>1031.196346501471</v>
      </c>
      <c r="J595" s="141"/>
      <c r="K595" s="163" t="s">
        <v>60</v>
      </c>
      <c r="L595" s="148">
        <v>1031.196346501471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36"/>
        <v>1031.196346501471</v>
      </c>
    </row>
    <row r="596" spans="1:85">
      <c r="A596" s="164" t="s">
        <v>19</v>
      </c>
      <c r="B596" s="165">
        <v>1031.196346501471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335"/>
        <v>1031.196346501471</v>
      </c>
      <c r="J596" s="141"/>
      <c r="K596" s="168" t="s">
        <v>19</v>
      </c>
      <c r="L596" s="169">
        <v>1031.196346501471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36"/>
        <v>1031.196346501471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33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3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33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3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33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36"/>
        <v>0</v>
      </c>
    </row>
    <row r="600" spans="1:85" ht="15">
      <c r="A600" s="186" t="s">
        <v>22</v>
      </c>
      <c r="B600" s="187">
        <f>SUM(B579:B595)</f>
        <v>8404.4455567847799</v>
      </c>
      <c r="C600" s="187">
        <f t="shared" ref="C600:H600" si="337">SUM(C579:C595)</f>
        <v>198.30455063241877</v>
      </c>
      <c r="D600" s="187">
        <f t="shared" si="337"/>
        <v>2457.6241139297686</v>
      </c>
      <c r="E600" s="187">
        <f t="shared" si="337"/>
        <v>745.60478660623198</v>
      </c>
      <c r="F600" s="187">
        <f t="shared" si="337"/>
        <v>0</v>
      </c>
      <c r="G600" s="187">
        <f t="shared" si="337"/>
        <v>1608.603849706433</v>
      </c>
      <c r="H600" s="189">
        <f t="shared" si="337"/>
        <v>0.41877274325413338</v>
      </c>
      <c r="I600" s="146">
        <f t="shared" ref="I600" si="338">SUM(I579:I595)</f>
        <v>13415.001630402889</v>
      </c>
      <c r="J600" s="141"/>
      <c r="K600" s="188" t="s">
        <v>22</v>
      </c>
      <c r="L600" s="187">
        <f>SUM(L579:L595)</f>
        <v>8404.4455567847799</v>
      </c>
      <c r="M600" s="187">
        <f t="shared" ref="M600:R600" si="339">SUM(M579:M595)</f>
        <v>198.30455063241877</v>
      </c>
      <c r="N600" s="187">
        <f t="shared" si="339"/>
        <v>2457.6241139297686</v>
      </c>
      <c r="O600" s="187">
        <f t="shared" si="339"/>
        <v>745.60478660623198</v>
      </c>
      <c r="P600" s="187">
        <f t="shared" si="339"/>
        <v>20408.523975440563</v>
      </c>
      <c r="Q600" s="187">
        <f t="shared" si="339"/>
        <v>1608.603849706433</v>
      </c>
      <c r="R600" s="189">
        <f t="shared" si="339"/>
        <v>0.41877274325413338</v>
      </c>
      <c r="S600" s="190">
        <f t="shared" ref="S600" si="340">SUM(S579:S595)</f>
        <v>33823.525605843453</v>
      </c>
    </row>
    <row r="601" spans="1:85" s="26" customFormat="1" ht="15" thickBot="1">
      <c r="A601" s="39" t="s">
        <v>108</v>
      </c>
      <c r="B601" s="125">
        <f>IF($I600=0,"-",B600/$I600)</f>
        <v>0.62649605183330659</v>
      </c>
      <c r="C601" s="125">
        <f t="shared" ref="C601:H601" si="341">IF($I600=0,"-",C600/$I600)</f>
        <v>1.4782297915118713E-2</v>
      </c>
      <c r="D601" s="125">
        <f t="shared" si="341"/>
        <v>0.18319968805370615</v>
      </c>
      <c r="E601" s="125">
        <f t="shared" si="341"/>
        <v>5.5579925157552106E-2</v>
      </c>
      <c r="F601" s="125">
        <f t="shared" si="341"/>
        <v>0</v>
      </c>
      <c r="G601" s="125">
        <f t="shared" si="341"/>
        <v>0.11991082029097914</v>
      </c>
      <c r="H601" s="126">
        <f t="shared" si="341"/>
        <v>3.121674933717891E-5</v>
      </c>
      <c r="I601" s="127">
        <f>SUM(B601:H601)</f>
        <v>0.99999999999999978</v>
      </c>
      <c r="K601" s="49" t="s">
        <v>108</v>
      </c>
      <c r="L601" s="102">
        <f t="shared" ref="L601:R601" si="342">IF($S600=0,"-",L600/$S600)</f>
        <v>0.2484792878993313</v>
      </c>
      <c r="M601" s="102">
        <f t="shared" si="342"/>
        <v>5.8629178088448319E-3</v>
      </c>
      <c r="N601" s="102">
        <f t="shared" si="342"/>
        <v>7.2660199370380901E-2</v>
      </c>
      <c r="O601" s="102">
        <f t="shared" si="342"/>
        <v>2.2043970084461541E-2</v>
      </c>
      <c r="P601" s="102">
        <f t="shared" si="342"/>
        <v>0.60338251586389102</v>
      </c>
      <c r="Q601" s="102">
        <f t="shared" si="342"/>
        <v>4.7558727864505226E-2</v>
      </c>
      <c r="R601" s="103">
        <f t="shared" si="342"/>
        <v>1.2381108585019444E-5</v>
      </c>
      <c r="S601" s="104">
        <f>SUM(L601:R601)</f>
        <v>0.99999999999999989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117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77.288320634682876</v>
      </c>
      <c r="C605" s="144">
        <v>0</v>
      </c>
      <c r="D605" s="144">
        <v>9.2507498697610586</v>
      </c>
      <c r="E605" s="144">
        <v>0</v>
      </c>
      <c r="F605" s="314"/>
      <c r="G605" s="144">
        <v>0</v>
      </c>
      <c r="H605" s="145">
        <v>0</v>
      </c>
      <c r="I605" s="146">
        <f>SUM(B605:H605)</f>
        <v>86.539070504443941</v>
      </c>
      <c r="J605" s="141"/>
      <c r="K605" s="195" t="s">
        <v>7</v>
      </c>
      <c r="L605" s="144">
        <v>77.288320634682876</v>
      </c>
      <c r="M605" s="144">
        <v>0</v>
      </c>
      <c r="N605" s="144">
        <v>9.2507498697610586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86.539070504443941</v>
      </c>
      <c r="U605" s="54" t="s">
        <v>7</v>
      </c>
      <c r="V605" s="199">
        <v>77.288320634682876</v>
      </c>
      <c r="W605" s="199">
        <v>9.1428068893067973</v>
      </c>
      <c r="X605" s="199">
        <v>0.10794298045426175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343">+P605</f>
        <v>0</v>
      </c>
      <c r="AF605" s="202">
        <f t="shared" ref="AF605:AF625" si="344">SUM(V605:AE605)</f>
        <v>86.539070504443941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32.77860835435407</v>
      </c>
      <c r="C606" s="152">
        <v>0</v>
      </c>
      <c r="D606" s="152">
        <v>3.6960652425901697</v>
      </c>
      <c r="E606" s="152">
        <v>0</v>
      </c>
      <c r="F606" s="315"/>
      <c r="G606" s="152">
        <v>0</v>
      </c>
      <c r="H606" s="153">
        <v>0</v>
      </c>
      <c r="I606" s="154">
        <f t="shared" ref="I606:I625" si="345">SUM(B606:H606)</f>
        <v>36.474673596944243</v>
      </c>
      <c r="J606" s="141"/>
      <c r="K606" s="155" t="s">
        <v>8</v>
      </c>
      <c r="L606" s="156">
        <v>32.77860835435407</v>
      </c>
      <c r="M606" s="156">
        <v>0</v>
      </c>
      <c r="N606" s="156">
        <v>3.6960652425901697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46">SUM(L606:R606)</f>
        <v>36.474673596944243</v>
      </c>
      <c r="U606" s="59" t="s">
        <v>8</v>
      </c>
      <c r="V606" s="204">
        <v>32.77860835435407</v>
      </c>
      <c r="W606" s="204">
        <v>3.2410231399863343</v>
      </c>
      <c r="X606" s="204">
        <v>0.45504210260383526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343"/>
        <v>0</v>
      </c>
      <c r="AF606" s="206">
        <f t="shared" si="344"/>
        <v>36.474673596944235</v>
      </c>
      <c r="AG606" s="236" t="str">
        <f t="shared" ref="AG606:AG626" si="347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161.46992191986854</v>
      </c>
      <c r="C607" s="148">
        <v>0</v>
      </c>
      <c r="D607" s="148">
        <v>15.266458496294266</v>
      </c>
      <c r="E607" s="148">
        <v>0</v>
      </c>
      <c r="F607" s="315"/>
      <c r="G607" s="148">
        <v>0</v>
      </c>
      <c r="H607" s="160">
        <v>0</v>
      </c>
      <c r="I607" s="146">
        <f t="shared" si="345"/>
        <v>176.7363804161628</v>
      </c>
      <c r="J607" s="141"/>
      <c r="K607" s="161" t="s">
        <v>9</v>
      </c>
      <c r="L607" s="148">
        <v>161.46992191986854</v>
      </c>
      <c r="M607" s="148">
        <v>0</v>
      </c>
      <c r="N607" s="148">
        <v>15.266458496294266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46"/>
        <v>176.7363804161628</v>
      </c>
      <c r="U607" s="267" t="s">
        <v>9</v>
      </c>
      <c r="V607" s="199">
        <v>161.46992191986854</v>
      </c>
      <c r="W607" s="199">
        <v>15.266458496294266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343"/>
        <v>0</v>
      </c>
      <c r="AF607" s="202">
        <f t="shared" si="344"/>
        <v>176.7363804161628</v>
      </c>
      <c r="AG607" s="236" t="str">
        <f t="shared" si="347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345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46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343"/>
        <v>0</v>
      </c>
      <c r="AF608" s="206">
        <f t="shared" si="344"/>
        <v>0</v>
      </c>
      <c r="AG608" s="236" t="str">
        <f t="shared" si="347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91.605831815358357</v>
      </c>
      <c r="C609" s="148">
        <v>0</v>
      </c>
      <c r="D609" s="148">
        <v>12.536637492828518</v>
      </c>
      <c r="E609" s="148">
        <v>0</v>
      </c>
      <c r="F609" s="315"/>
      <c r="G609" s="148">
        <v>0</v>
      </c>
      <c r="H609" s="160">
        <v>0</v>
      </c>
      <c r="I609" s="146">
        <f t="shared" si="345"/>
        <v>104.14246930818688</v>
      </c>
      <c r="J609" s="141"/>
      <c r="K609" s="161" t="s">
        <v>13</v>
      </c>
      <c r="L609" s="148">
        <v>91.605831815358357</v>
      </c>
      <c r="M609" s="148">
        <v>0</v>
      </c>
      <c r="N609" s="148">
        <v>12.536637492828518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46"/>
        <v>104.14246930818688</v>
      </c>
      <c r="U609" s="267" t="s">
        <v>13</v>
      </c>
      <c r="V609" s="199">
        <v>91.605831815358357</v>
      </c>
      <c r="W609" s="199">
        <v>12.536637492828518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343"/>
        <v>0</v>
      </c>
      <c r="AF609" s="202">
        <f t="shared" si="344"/>
        <v>104.14246930818688</v>
      </c>
      <c r="AG609" s="236" t="str">
        <f t="shared" si="347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8273.544588888939</v>
      </c>
      <c r="C610" s="152">
        <v>0</v>
      </c>
      <c r="D610" s="152">
        <v>1132.268843982745</v>
      </c>
      <c r="E610" s="152">
        <v>0</v>
      </c>
      <c r="F610" s="315"/>
      <c r="G610" s="152">
        <v>0</v>
      </c>
      <c r="H610" s="153">
        <v>0</v>
      </c>
      <c r="I610" s="154">
        <f t="shared" si="345"/>
        <v>9405.8134328716842</v>
      </c>
      <c r="J610" s="141"/>
      <c r="K610" s="155" t="s">
        <v>12</v>
      </c>
      <c r="L610" s="156">
        <v>8273.544588888939</v>
      </c>
      <c r="M610" s="156">
        <v>0</v>
      </c>
      <c r="N610" s="156">
        <v>1132.268843982745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46"/>
        <v>9405.8134328716842</v>
      </c>
      <c r="U610" s="59" t="s">
        <v>12</v>
      </c>
      <c r="V610" s="204">
        <v>8273.544588888939</v>
      </c>
      <c r="W610" s="204">
        <v>1132.268843982745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343"/>
        <v>0</v>
      </c>
      <c r="AF610" s="206">
        <f t="shared" si="344"/>
        <v>9405.8134328716842</v>
      </c>
      <c r="AG610" s="236" t="str">
        <f t="shared" si="347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345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12733.354769948683</v>
      </c>
      <c r="Q611" s="148">
        <v>0</v>
      </c>
      <c r="R611" s="149">
        <v>0</v>
      </c>
      <c r="S611" s="150">
        <f t="shared" si="346"/>
        <v>12733.354769948683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12733.354769948683</v>
      </c>
      <c r="AF611" s="239">
        <f t="shared" si="344"/>
        <v>12733.354769948683</v>
      </c>
      <c r="AG611" s="236" t="str">
        <f t="shared" si="347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345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5751.4839550776214</v>
      </c>
      <c r="Q612" s="156">
        <v>0</v>
      </c>
      <c r="R612" s="157">
        <v>0</v>
      </c>
      <c r="S612" s="158">
        <f t="shared" si="346"/>
        <v>5751.4839550776214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348">+P612</f>
        <v>5751.4839550776214</v>
      </c>
      <c r="AF612" s="206">
        <f t="shared" si="344"/>
        <v>5751.4839550776214</v>
      </c>
      <c r="AG612" s="236" t="str">
        <f t="shared" si="347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345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46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348"/>
        <v>0</v>
      </c>
      <c r="AF613" s="239">
        <f t="shared" si="344"/>
        <v>0</v>
      </c>
      <c r="AG613" s="236" t="str">
        <f t="shared" si="347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72.3375332595526</v>
      </c>
      <c r="C614" s="152">
        <v>0</v>
      </c>
      <c r="D614" s="152">
        <v>20.009641808872129</v>
      </c>
      <c r="E614" s="152">
        <v>0</v>
      </c>
      <c r="F614" s="315"/>
      <c r="G614" s="152">
        <v>0</v>
      </c>
      <c r="H614" s="153">
        <v>0</v>
      </c>
      <c r="I614" s="154">
        <f t="shared" si="345"/>
        <v>92.347175068424733</v>
      </c>
      <c r="J614" s="141"/>
      <c r="K614" s="155" t="s">
        <v>14</v>
      </c>
      <c r="L614" s="156">
        <v>72.3375332595526</v>
      </c>
      <c r="M614" s="156">
        <v>0</v>
      </c>
      <c r="N614" s="156">
        <v>20.009641808872129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46"/>
        <v>92.347175068424733</v>
      </c>
      <c r="U614" s="59" t="s">
        <v>14</v>
      </c>
      <c r="V614" s="204">
        <v>72.3375332595526</v>
      </c>
      <c r="W614" s="204">
        <v>17.125448052063096</v>
      </c>
      <c r="X614" s="204">
        <v>2.8841937568090334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348"/>
        <v>0</v>
      </c>
      <c r="AF614" s="206">
        <f t="shared" si="344"/>
        <v>92.347175068424733</v>
      </c>
      <c r="AG614" s="236" t="str">
        <f t="shared" si="347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3356.7177660794009</v>
      </c>
      <c r="C615" s="148">
        <v>0</v>
      </c>
      <c r="D615" s="148">
        <v>472.87149747434756</v>
      </c>
      <c r="E615" s="148">
        <v>0</v>
      </c>
      <c r="F615" s="315"/>
      <c r="G615" s="148">
        <v>0</v>
      </c>
      <c r="H615" s="160">
        <v>0</v>
      </c>
      <c r="I615" s="146">
        <f t="shared" si="345"/>
        <v>3829.5892635537484</v>
      </c>
      <c r="J615" s="141"/>
      <c r="K615" s="161" t="s">
        <v>136</v>
      </c>
      <c r="L615" s="148">
        <v>3356.7177660794009</v>
      </c>
      <c r="M615" s="148">
        <v>0</v>
      </c>
      <c r="N615" s="148">
        <v>472.87149747434756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46"/>
        <v>3829.5892635537484</v>
      </c>
      <c r="U615" s="63" t="s">
        <v>136</v>
      </c>
      <c r="V615" s="199">
        <v>3356.7177660794009</v>
      </c>
      <c r="W615" s="199">
        <v>462.3419362486141</v>
      </c>
      <c r="X615" s="199">
        <v>10.529561225733476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348"/>
        <v>0</v>
      </c>
      <c r="AF615" s="239">
        <f t="shared" si="344"/>
        <v>3829.5892635537489</v>
      </c>
      <c r="AG615" s="236" t="str">
        <f t="shared" si="347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2059.2517042888862</v>
      </c>
      <c r="C616" s="152">
        <v>0</v>
      </c>
      <c r="D616" s="152">
        <v>2854.7684547457088</v>
      </c>
      <c r="E616" s="152">
        <v>3346.5887289615607</v>
      </c>
      <c r="F616" s="315"/>
      <c r="G616" s="152">
        <v>1653.7805703317435</v>
      </c>
      <c r="H616" s="153">
        <v>0</v>
      </c>
      <c r="I616" s="154">
        <f t="shared" si="345"/>
        <v>9914.3894583278998</v>
      </c>
      <c r="J616" s="141"/>
      <c r="K616" s="155" t="s">
        <v>21</v>
      </c>
      <c r="L616" s="156">
        <v>2059.2517042888862</v>
      </c>
      <c r="M616" s="156">
        <v>0</v>
      </c>
      <c r="N616" s="156">
        <v>2854.7684547457088</v>
      </c>
      <c r="O616" s="156">
        <v>3346.5887289615607</v>
      </c>
      <c r="P616" s="156">
        <v>0</v>
      </c>
      <c r="Q616" s="156">
        <v>1653.7805703317435</v>
      </c>
      <c r="R616" s="157">
        <v>0</v>
      </c>
      <c r="S616" s="158">
        <f t="shared" si="346"/>
        <v>9914.3894583278998</v>
      </c>
      <c r="U616" s="59" t="s">
        <v>21</v>
      </c>
      <c r="V616" s="204">
        <v>2059.2517042888862</v>
      </c>
      <c r="W616" s="204">
        <v>1968.7930904882598</v>
      </c>
      <c r="X616" s="204">
        <v>885.97536425744909</v>
      </c>
      <c r="Y616" s="204">
        <v>1024.560371861885</v>
      </c>
      <c r="Z616" s="204">
        <v>1120.8315256260653</v>
      </c>
      <c r="AA616" s="204">
        <v>305.04328312617008</v>
      </c>
      <c r="AB616" s="204">
        <v>921.01303323764887</v>
      </c>
      <c r="AC616" s="204">
        <v>732.76753709409468</v>
      </c>
      <c r="AD616" s="204">
        <v>896.15354834744039</v>
      </c>
      <c r="AE616" s="237">
        <f t="shared" si="348"/>
        <v>0</v>
      </c>
      <c r="AF616" s="206">
        <f t="shared" si="344"/>
        <v>9914.389458327898</v>
      </c>
      <c r="AG616" s="236" t="str">
        <f t="shared" si="347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3137.6282913978202</v>
      </c>
      <c r="C617" s="148">
        <v>0</v>
      </c>
      <c r="D617" s="148">
        <v>318.62200901683559</v>
      </c>
      <c r="E617" s="148">
        <v>0</v>
      </c>
      <c r="F617" s="315"/>
      <c r="G617" s="148">
        <v>0</v>
      </c>
      <c r="H617" s="160">
        <v>0</v>
      </c>
      <c r="I617" s="146">
        <f t="shared" si="345"/>
        <v>3456.2503004146556</v>
      </c>
      <c r="J617" s="141"/>
      <c r="K617" s="161" t="s">
        <v>20</v>
      </c>
      <c r="L617" s="148">
        <v>3137.6282913978202</v>
      </c>
      <c r="M617" s="148">
        <v>0</v>
      </c>
      <c r="N617" s="148">
        <v>318.62200901683559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46"/>
        <v>3456.2503004146556</v>
      </c>
      <c r="U617" s="269" t="s">
        <v>20</v>
      </c>
      <c r="V617" s="199">
        <v>3137.6282913978202</v>
      </c>
      <c r="W617" s="199">
        <v>318.62200901683559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348"/>
        <v>0</v>
      </c>
      <c r="AF617" s="239">
        <f t="shared" si="344"/>
        <v>3456.2503004146556</v>
      </c>
      <c r="AG617" s="236" t="str">
        <f t="shared" si="347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10838.99940193737</v>
      </c>
      <c r="C618" s="152">
        <v>0</v>
      </c>
      <c r="D618" s="152">
        <v>1329.0606728846792</v>
      </c>
      <c r="E618" s="152">
        <v>0</v>
      </c>
      <c r="F618" s="315"/>
      <c r="G618" s="152">
        <v>0</v>
      </c>
      <c r="H618" s="153">
        <v>0</v>
      </c>
      <c r="I618" s="154">
        <f t="shared" si="345"/>
        <v>12168.06007482205</v>
      </c>
      <c r="J618" s="141"/>
      <c r="K618" s="155" t="s">
        <v>56</v>
      </c>
      <c r="L618" s="156">
        <v>10838.99940193737</v>
      </c>
      <c r="M618" s="156">
        <v>0</v>
      </c>
      <c r="N618" s="156">
        <v>1329.0606728846792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46"/>
        <v>12168.06007482205</v>
      </c>
      <c r="U618" s="59" t="s">
        <v>56</v>
      </c>
      <c r="V618" s="204">
        <v>10838.99940193737</v>
      </c>
      <c r="W618" s="204">
        <v>1226.9501828779557</v>
      </c>
      <c r="X618" s="204">
        <v>102.11049000672345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348"/>
        <v>0</v>
      </c>
      <c r="AF618" s="206">
        <f t="shared" si="344"/>
        <v>12168.06007482205</v>
      </c>
      <c r="AG618" s="236" t="str">
        <f t="shared" si="347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1402.0712526942937</v>
      </c>
      <c r="C619" s="148">
        <v>0</v>
      </c>
      <c r="D619" s="148">
        <v>468.86146328440918</v>
      </c>
      <c r="E619" s="148">
        <v>0</v>
      </c>
      <c r="F619" s="315"/>
      <c r="G619" s="148">
        <v>0</v>
      </c>
      <c r="H619" s="160">
        <v>0</v>
      </c>
      <c r="I619" s="146">
        <f t="shared" si="345"/>
        <v>1870.9327159787028</v>
      </c>
      <c r="J619" s="141"/>
      <c r="K619" s="161" t="s">
        <v>18</v>
      </c>
      <c r="L619" s="148">
        <v>1402.0712526942937</v>
      </c>
      <c r="M619" s="148">
        <v>0</v>
      </c>
      <c r="N619" s="148">
        <v>468.86146328440918</v>
      </c>
      <c r="O619" s="148">
        <v>0</v>
      </c>
      <c r="P619" s="148">
        <v>1086.908007960913</v>
      </c>
      <c r="Q619" s="148">
        <v>0</v>
      </c>
      <c r="R619" s="149">
        <v>0</v>
      </c>
      <c r="S619" s="150">
        <f t="shared" si="346"/>
        <v>2957.8407239396156</v>
      </c>
      <c r="U619" s="269" t="s">
        <v>18</v>
      </c>
      <c r="V619" s="199">
        <v>1402.0712526942937</v>
      </c>
      <c r="W619" s="199">
        <v>465.94598814730205</v>
      </c>
      <c r="X619" s="199">
        <v>2.9154751371071614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348"/>
        <v>1086.908007960913</v>
      </c>
      <c r="AF619" s="239">
        <f t="shared" si="344"/>
        <v>2957.8407239396156</v>
      </c>
      <c r="AG619" s="236" t="str">
        <f t="shared" si="347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345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46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348"/>
        <v>0</v>
      </c>
      <c r="AF620" s="206">
        <f t="shared" si="344"/>
        <v>0</v>
      </c>
      <c r="AG620" s="236" t="str">
        <f t="shared" si="347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584.7413746338425</v>
      </c>
      <c r="C621" s="148">
        <v>0</v>
      </c>
      <c r="D621" s="148">
        <v>733.70603181988508</v>
      </c>
      <c r="E621" s="148">
        <v>0</v>
      </c>
      <c r="F621" s="315"/>
      <c r="G621" s="148">
        <v>0</v>
      </c>
      <c r="H621" s="160">
        <v>0</v>
      </c>
      <c r="I621" s="146">
        <f t="shared" si="345"/>
        <v>1318.4474064537276</v>
      </c>
      <c r="J621" s="141"/>
      <c r="K621" s="163" t="s">
        <v>60</v>
      </c>
      <c r="L621" s="148">
        <v>584.7413746338425</v>
      </c>
      <c r="M621" s="148">
        <v>0</v>
      </c>
      <c r="N621" s="148">
        <v>733.70603181988508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46"/>
        <v>1318.4474064537276</v>
      </c>
      <c r="U621" s="270" t="s">
        <v>60</v>
      </c>
      <c r="V621" s="199">
        <v>584.7413746338425</v>
      </c>
      <c r="W621" s="199">
        <v>733.70603181988508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348"/>
        <v>0</v>
      </c>
      <c r="AF621" s="202">
        <f t="shared" si="344"/>
        <v>1318.4474064537276</v>
      </c>
      <c r="AG621" s="236" t="str">
        <f t="shared" si="347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584.7413746338425</v>
      </c>
      <c r="C622" s="165">
        <v>0</v>
      </c>
      <c r="D622" s="165">
        <v>733.70603181988508</v>
      </c>
      <c r="E622" s="165">
        <v>0</v>
      </c>
      <c r="F622" s="315"/>
      <c r="G622" s="165">
        <v>0</v>
      </c>
      <c r="H622" s="166">
        <v>0</v>
      </c>
      <c r="I622" s="167">
        <f t="shared" si="345"/>
        <v>1318.4474064537276</v>
      </c>
      <c r="J622" s="141"/>
      <c r="K622" s="168" t="s">
        <v>19</v>
      </c>
      <c r="L622" s="169">
        <v>584.7413746338425</v>
      </c>
      <c r="M622" s="169">
        <v>0</v>
      </c>
      <c r="N622" s="169">
        <v>733.70603181988508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46"/>
        <v>1318.4474064537276</v>
      </c>
      <c r="U622" s="271" t="s">
        <v>131</v>
      </c>
      <c r="V622" s="204">
        <v>584.7413746338425</v>
      </c>
      <c r="W622" s="204">
        <v>733.70603181988508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348"/>
        <v>0</v>
      </c>
      <c r="AF622" s="206">
        <f t="shared" si="344"/>
        <v>1318.4474064537276</v>
      </c>
      <c r="AG622" s="240" t="str">
        <f t="shared" si="347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345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46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348"/>
        <v>0</v>
      </c>
      <c r="AF623" s="239">
        <f t="shared" si="344"/>
        <v>0</v>
      </c>
      <c r="AG623" s="240" t="str">
        <f t="shared" si="347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345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46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348"/>
        <v>0</v>
      </c>
      <c r="AF624" s="206">
        <f t="shared" si="344"/>
        <v>0</v>
      </c>
      <c r="AG624" s="240" t="str">
        <f t="shared" si="347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345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46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348"/>
        <v>0</v>
      </c>
      <c r="AF625" s="239">
        <f t="shared" si="344"/>
        <v>0</v>
      </c>
      <c r="AG625" s="240" t="str">
        <f t="shared" si="347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30088.434595904371</v>
      </c>
      <c r="C626" s="187">
        <f t="shared" ref="C626:H626" si="349">SUM(C605:C621)</f>
        <v>0</v>
      </c>
      <c r="D626" s="187">
        <f t="shared" si="349"/>
        <v>7370.9185261189577</v>
      </c>
      <c r="E626" s="187">
        <f t="shared" si="349"/>
        <v>3346.5887289615607</v>
      </c>
      <c r="F626" s="187">
        <f t="shared" si="349"/>
        <v>0</v>
      </c>
      <c r="G626" s="187">
        <f t="shared" si="349"/>
        <v>1653.7805703317435</v>
      </c>
      <c r="H626" s="189">
        <f t="shared" si="349"/>
        <v>0</v>
      </c>
      <c r="I626" s="146">
        <f t="shared" ref="I626" si="350">SUM(I605:I621)</f>
        <v>42459.722421316634</v>
      </c>
      <c r="J626" s="141"/>
      <c r="K626" s="188" t="s">
        <v>22</v>
      </c>
      <c r="L626" s="187">
        <f>SUM(L605:L621)</f>
        <v>30088.434595904371</v>
      </c>
      <c r="M626" s="187">
        <f t="shared" ref="M626:R626" si="351">SUM(M605:M621)</f>
        <v>0</v>
      </c>
      <c r="N626" s="187">
        <f t="shared" si="351"/>
        <v>7370.9185261189577</v>
      </c>
      <c r="O626" s="187">
        <f t="shared" si="351"/>
        <v>3346.5887289615607</v>
      </c>
      <c r="P626" s="187">
        <f t="shared" si="351"/>
        <v>19571.746732987216</v>
      </c>
      <c r="Q626" s="187">
        <f t="shared" si="351"/>
        <v>1653.7805703317435</v>
      </c>
      <c r="R626" s="189">
        <f t="shared" si="351"/>
        <v>0</v>
      </c>
      <c r="S626" s="190">
        <f t="shared" ref="S626" si="352">SUM(S605:S621)</f>
        <v>62031.469154303857</v>
      </c>
      <c r="U626" s="216" t="s">
        <v>59</v>
      </c>
      <c r="V626" s="217">
        <f>SUM(V605:V621)</f>
        <v>30088.434595904371</v>
      </c>
      <c r="W626" s="217">
        <f t="shared" ref="W626:AE626" si="353">SUM(W605:W621)</f>
        <v>6365.940456652077</v>
      </c>
      <c r="X626" s="217">
        <f t="shared" si="353"/>
        <v>1004.9780694668802</v>
      </c>
      <c r="Y626" s="217">
        <f t="shared" si="353"/>
        <v>1024.560371861885</v>
      </c>
      <c r="Z626" s="217">
        <f t="shared" si="353"/>
        <v>1120.8315256260653</v>
      </c>
      <c r="AA626" s="217">
        <f t="shared" si="353"/>
        <v>305.04328312617008</v>
      </c>
      <c r="AB626" s="217">
        <f t="shared" si="353"/>
        <v>921.01303323764887</v>
      </c>
      <c r="AC626" s="217">
        <f t="shared" si="353"/>
        <v>732.76753709409468</v>
      </c>
      <c r="AD626" s="217">
        <f t="shared" si="353"/>
        <v>896.15354834744039</v>
      </c>
      <c r="AE626" s="241">
        <f t="shared" si="353"/>
        <v>19571.746732987216</v>
      </c>
      <c r="AF626" s="242">
        <f>SUM(AF605:AF621)</f>
        <v>62031.469154303857</v>
      </c>
      <c r="AG626" s="243" t="str">
        <f t="shared" si="347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0.70863474559123973</v>
      </c>
      <c r="C627" s="125">
        <f t="shared" ref="C627:H627" si="354">IF($I626=0,"-",C626/$I626)</f>
        <v>0</v>
      </c>
      <c r="D627" s="125">
        <f t="shared" si="354"/>
        <v>0.17359789715484422</v>
      </c>
      <c r="E627" s="125">
        <f t="shared" si="354"/>
        <v>7.8817960601678991E-2</v>
      </c>
      <c r="F627" s="125">
        <f t="shared" si="354"/>
        <v>0</v>
      </c>
      <c r="G627" s="125">
        <f t="shared" si="354"/>
        <v>3.8949396652237026E-2</v>
      </c>
      <c r="H627" s="126">
        <f t="shared" si="354"/>
        <v>0</v>
      </c>
      <c r="I627" s="127">
        <f>SUM(B627:H627)</f>
        <v>1</v>
      </c>
      <c r="K627" s="49" t="s">
        <v>108</v>
      </c>
      <c r="L627" s="102">
        <f t="shared" ref="L627:R627" si="355">IF($S626=0,"-",L626/$S626)</f>
        <v>0.48505113623956109</v>
      </c>
      <c r="M627" s="102">
        <f t="shared" si="355"/>
        <v>0</v>
      </c>
      <c r="N627" s="102">
        <f t="shared" si="355"/>
        <v>0.11882547079102268</v>
      </c>
      <c r="O627" s="102">
        <f t="shared" si="355"/>
        <v>5.3949854397884564E-2</v>
      </c>
      <c r="P627" s="102">
        <f t="shared" si="355"/>
        <v>0.31551319031800318</v>
      </c>
      <c r="Q627" s="102">
        <f t="shared" si="355"/>
        <v>2.6660348253528365E-2</v>
      </c>
      <c r="R627" s="103">
        <f t="shared" si="355"/>
        <v>0</v>
      </c>
      <c r="S627" s="104">
        <f>SUM(L627:R627)</f>
        <v>0.99999999999999989</v>
      </c>
      <c r="U627" s="77" t="s">
        <v>108</v>
      </c>
      <c r="V627" s="78">
        <f>V626/$AF626</f>
        <v>0.48505113623956109</v>
      </c>
      <c r="W627" s="78">
        <f t="shared" ref="W627:AF627" si="356">W626/$AF626</f>
        <v>0.10262437023402977</v>
      </c>
      <c r="X627" s="78">
        <f t="shared" si="356"/>
        <v>1.6201100556992903E-2</v>
      </c>
      <c r="Y627" s="78">
        <f t="shared" si="356"/>
        <v>1.651678391355332E-2</v>
      </c>
      <c r="Z627" s="78">
        <f t="shared" si="356"/>
        <v>1.8068756727943787E-2</v>
      </c>
      <c r="AA627" s="78">
        <f t="shared" si="356"/>
        <v>4.9175569639882634E-3</v>
      </c>
      <c r="AB627" s="78">
        <f t="shared" si="356"/>
        <v>1.4847512815577854E-2</v>
      </c>
      <c r="AC627" s="78">
        <f t="shared" si="356"/>
        <v>1.1812835437950512E-2</v>
      </c>
      <c r="AD627" s="244">
        <f t="shared" si="356"/>
        <v>1.4446756792399195E-2</v>
      </c>
      <c r="AE627" s="244">
        <f t="shared" si="356"/>
        <v>0.31551319031800318</v>
      </c>
      <c r="AF627" s="245">
        <f t="shared" si="356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0.25767172598398969</v>
      </c>
      <c r="C631" s="144">
        <v>0</v>
      </c>
      <c r="D631" s="144">
        <v>0.38689931104544822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0.64457103702943797</v>
      </c>
      <c r="J631" s="141"/>
      <c r="K631" s="195" t="s">
        <v>7</v>
      </c>
      <c r="L631" s="144">
        <v>0.25767172598398969</v>
      </c>
      <c r="M631" s="144">
        <v>0</v>
      </c>
      <c r="N631" s="144">
        <v>0.38689931104544822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0.64457103702943797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1.5592167758241213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57">SUM(B632:H632)</f>
        <v>1.5592167758241213</v>
      </c>
      <c r="J632" s="141"/>
      <c r="K632" s="155" t="s">
        <v>8</v>
      </c>
      <c r="L632" s="156">
        <v>1.5592167758241213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58">SUM(L632:R632)</f>
        <v>1.5592167758241213</v>
      </c>
    </row>
    <row r="633" spans="1:85" ht="15">
      <c r="A633" s="159" t="s">
        <v>9</v>
      </c>
      <c r="B633" s="148">
        <v>4.0697420966995645</v>
      </c>
      <c r="C633" s="148">
        <v>0</v>
      </c>
      <c r="D633" s="148">
        <v>1.3037196758577223E-2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57"/>
        <v>4.0827792934581417</v>
      </c>
      <c r="J633" s="141"/>
      <c r="K633" s="161" t="s">
        <v>9</v>
      </c>
      <c r="L633" s="148">
        <v>4.0697420966995645</v>
      </c>
      <c r="M633" s="148">
        <v>0</v>
      </c>
      <c r="N633" s="148">
        <v>1.3037196758577223E-2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58"/>
        <v>4.0827792934581417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57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58"/>
        <v>0</v>
      </c>
    </row>
    <row r="635" spans="1:85" ht="15">
      <c r="A635" s="159" t="s">
        <v>13</v>
      </c>
      <c r="B635" s="148">
        <v>49.242172571975608</v>
      </c>
      <c r="C635" s="148">
        <v>0.21282775624586217</v>
      </c>
      <c r="D635" s="148">
        <v>3.967920961703582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57"/>
        <v>53.422921289925057</v>
      </c>
      <c r="J635" s="141"/>
      <c r="K635" s="161" t="s">
        <v>13</v>
      </c>
      <c r="L635" s="148">
        <v>49.242172571975608</v>
      </c>
      <c r="M635" s="148">
        <v>0.21282775624586217</v>
      </c>
      <c r="N635" s="148">
        <v>3.967920961703582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58"/>
        <v>53.422921289925057</v>
      </c>
    </row>
    <row r="636" spans="1:85" ht="15">
      <c r="A636" s="151" t="s">
        <v>12</v>
      </c>
      <c r="B636" s="152">
        <v>8.8210405783384811</v>
      </c>
      <c r="C636" s="152">
        <v>0.19907153585546761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57"/>
        <v>9.0201121141939495</v>
      </c>
      <c r="J636" s="141"/>
      <c r="K636" s="155" t="s">
        <v>12</v>
      </c>
      <c r="L636" s="156">
        <v>8.8210405783384811</v>
      </c>
      <c r="M636" s="156">
        <v>0.19907153585546761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58"/>
        <v>9.0201121141939495</v>
      </c>
    </row>
    <row r="637" spans="1:85" ht="15">
      <c r="A637" s="159" t="s">
        <v>54</v>
      </c>
      <c r="B637" s="148">
        <v>0</v>
      </c>
      <c r="C637" s="148">
        <v>0.7159313247610064</v>
      </c>
      <c r="D637" s="148">
        <v>0</v>
      </c>
      <c r="E637" s="148">
        <v>34.748199879254138</v>
      </c>
      <c r="F637" s="148">
        <v>1372.3030010639523</v>
      </c>
      <c r="G637" s="148">
        <v>0</v>
      </c>
      <c r="H637" s="160">
        <v>0</v>
      </c>
      <c r="I637" s="146">
        <f t="shared" si="357"/>
        <v>1407.7671322679673</v>
      </c>
      <c r="J637" s="141"/>
      <c r="K637" s="161" t="s">
        <v>54</v>
      </c>
      <c r="L637" s="148">
        <v>0</v>
      </c>
      <c r="M637" s="148">
        <v>0.7159313247610064</v>
      </c>
      <c r="N637" s="148">
        <v>0</v>
      </c>
      <c r="O637" s="148">
        <v>34.748199879254138</v>
      </c>
      <c r="P637" s="148">
        <v>1372.3030010639523</v>
      </c>
      <c r="Q637" s="148">
        <v>0</v>
      </c>
      <c r="R637" s="149">
        <v>0</v>
      </c>
      <c r="S637" s="150">
        <f t="shared" si="358"/>
        <v>1407.7671322679673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40.14589256942358</v>
      </c>
      <c r="F638" s="152">
        <v>0</v>
      </c>
      <c r="G638" s="152">
        <v>0</v>
      </c>
      <c r="H638" s="153">
        <v>0</v>
      </c>
      <c r="I638" s="154">
        <f t="shared" si="357"/>
        <v>40.14589256942358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40.14589256942358</v>
      </c>
      <c r="P638" s="156">
        <v>0</v>
      </c>
      <c r="Q638" s="156">
        <v>0</v>
      </c>
      <c r="R638" s="157">
        <v>0</v>
      </c>
      <c r="S638" s="158">
        <f t="shared" si="358"/>
        <v>40.14589256942358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57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58"/>
        <v>0</v>
      </c>
    </row>
    <row r="640" spans="1:85" ht="15">
      <c r="A640" s="151" t="s">
        <v>14</v>
      </c>
      <c r="B640" s="152">
        <v>9.1354859647260902</v>
      </c>
      <c r="C640" s="152">
        <v>0</v>
      </c>
      <c r="D640" s="152">
        <v>4.4227005169044493E-2</v>
      </c>
      <c r="E640" s="152">
        <v>0.26910864348636521</v>
      </c>
      <c r="F640" s="152">
        <v>0</v>
      </c>
      <c r="G640" s="152">
        <v>0</v>
      </c>
      <c r="H640" s="153">
        <v>0</v>
      </c>
      <c r="I640" s="154">
        <f t="shared" si="357"/>
        <v>9.4488216133815008</v>
      </c>
      <c r="J640" s="141"/>
      <c r="K640" s="155" t="s">
        <v>14</v>
      </c>
      <c r="L640" s="156">
        <v>9.1354859647260902</v>
      </c>
      <c r="M640" s="156">
        <v>0</v>
      </c>
      <c r="N640" s="156">
        <v>4.4227005169044493E-2</v>
      </c>
      <c r="O640" s="156">
        <v>0.26910864348636521</v>
      </c>
      <c r="P640" s="156">
        <v>0</v>
      </c>
      <c r="Q640" s="156">
        <v>0</v>
      </c>
      <c r="R640" s="157">
        <v>0</v>
      </c>
      <c r="S640" s="158">
        <f t="shared" si="358"/>
        <v>9.4488216133815008</v>
      </c>
    </row>
    <row r="641" spans="1:70" ht="15">
      <c r="A641" s="159" t="s">
        <v>136</v>
      </c>
      <c r="B641" s="148">
        <v>35.913831173336035</v>
      </c>
      <c r="C641" s="148">
        <v>0</v>
      </c>
      <c r="D641" s="148">
        <v>9.2821572506187362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57"/>
        <v>45.195988423954773</v>
      </c>
      <c r="J641" s="141"/>
      <c r="K641" s="161" t="s">
        <v>136</v>
      </c>
      <c r="L641" s="148">
        <v>35.913831173336035</v>
      </c>
      <c r="M641" s="148">
        <v>0</v>
      </c>
      <c r="N641" s="148">
        <v>9.2821572506187362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58"/>
        <v>45.195988423954773</v>
      </c>
    </row>
    <row r="642" spans="1:70" ht="15">
      <c r="A642" s="151" t="s">
        <v>21</v>
      </c>
      <c r="B642" s="152">
        <v>244.48790134138196</v>
      </c>
      <c r="C642" s="152">
        <v>0.31766886778483761</v>
      </c>
      <c r="D642" s="152">
        <v>5.057061395265019</v>
      </c>
      <c r="E642" s="152">
        <v>406.26233640709881</v>
      </c>
      <c r="F642" s="152">
        <v>0</v>
      </c>
      <c r="G642" s="152">
        <v>136.99988804422205</v>
      </c>
      <c r="H642" s="153">
        <v>1.9221072204236098</v>
      </c>
      <c r="I642" s="154">
        <f t="shared" si="357"/>
        <v>795.04696327617637</v>
      </c>
      <c r="J642" s="141"/>
      <c r="K642" s="155" t="s">
        <v>21</v>
      </c>
      <c r="L642" s="156">
        <v>244.48790134138196</v>
      </c>
      <c r="M642" s="156">
        <v>0.31766886778483761</v>
      </c>
      <c r="N642" s="156">
        <v>5.057061395265019</v>
      </c>
      <c r="O642" s="156">
        <v>406.26233640709881</v>
      </c>
      <c r="P642" s="156">
        <v>0</v>
      </c>
      <c r="Q642" s="156">
        <v>136.99988804422205</v>
      </c>
      <c r="R642" s="157">
        <v>1.9221072204236098</v>
      </c>
      <c r="S642" s="158">
        <f t="shared" si="358"/>
        <v>795.04696327617637</v>
      </c>
    </row>
    <row r="643" spans="1:70" ht="15">
      <c r="A643" s="159" t="s">
        <v>20</v>
      </c>
      <c r="B643" s="148">
        <v>48.858051678016594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57"/>
        <v>48.858051678016594</v>
      </c>
      <c r="J643" s="141"/>
      <c r="K643" s="161" t="s">
        <v>20</v>
      </c>
      <c r="L643" s="148">
        <v>48.858051678016594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58"/>
        <v>48.858051678016594</v>
      </c>
    </row>
    <row r="644" spans="1:70" ht="15">
      <c r="A644" s="151" t="s">
        <v>56</v>
      </c>
      <c r="B644" s="152">
        <v>475.05311346861265</v>
      </c>
      <c r="C644" s="152">
        <v>21.518293723487947</v>
      </c>
      <c r="D644" s="152">
        <v>270.49885174535297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57"/>
        <v>767.07025893745356</v>
      </c>
      <c r="J644" s="141"/>
      <c r="K644" s="155" t="s">
        <v>56</v>
      </c>
      <c r="L644" s="156">
        <v>475.05311346861265</v>
      </c>
      <c r="M644" s="156">
        <v>21.518293723487947</v>
      </c>
      <c r="N644" s="156">
        <v>270.49885174535297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58"/>
        <v>767.07025893745356</v>
      </c>
    </row>
    <row r="645" spans="1:70" ht="15">
      <c r="A645" s="159" t="s">
        <v>18</v>
      </c>
      <c r="B645" s="148">
        <v>385.57458427510284</v>
      </c>
      <c r="C645" s="148">
        <v>0</v>
      </c>
      <c r="D645" s="148">
        <v>0</v>
      </c>
      <c r="E645" s="148">
        <v>2.2397200870709306</v>
      </c>
      <c r="F645" s="148">
        <v>94.871450206623024</v>
      </c>
      <c r="G645" s="148">
        <v>0</v>
      </c>
      <c r="H645" s="160">
        <v>0</v>
      </c>
      <c r="I645" s="146">
        <f t="shared" si="357"/>
        <v>482.68575456879677</v>
      </c>
      <c r="J645" s="141"/>
      <c r="K645" s="161" t="s">
        <v>18</v>
      </c>
      <c r="L645" s="148">
        <v>385.57458427510284</v>
      </c>
      <c r="M645" s="148">
        <v>0</v>
      </c>
      <c r="N645" s="148">
        <v>0</v>
      </c>
      <c r="O645" s="148">
        <v>2.2397200870709306</v>
      </c>
      <c r="P645" s="148">
        <v>94.871450206623024</v>
      </c>
      <c r="Q645" s="148">
        <v>0</v>
      </c>
      <c r="R645" s="149">
        <v>0</v>
      </c>
      <c r="S645" s="150">
        <f t="shared" si="358"/>
        <v>482.68575456879677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57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58"/>
        <v>0</v>
      </c>
    </row>
    <row r="647" spans="1:70" ht="15">
      <c r="A647" s="162" t="s">
        <v>60</v>
      </c>
      <c r="B647" s="148">
        <v>17.802715824295277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57"/>
        <v>17.802715824295277</v>
      </c>
      <c r="J647" s="141"/>
      <c r="K647" s="163" t="s">
        <v>60</v>
      </c>
      <c r="L647" s="148">
        <v>17.802715824295277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58"/>
        <v>17.802715824295277</v>
      </c>
    </row>
    <row r="648" spans="1:70">
      <c r="A648" s="164" t="s">
        <v>19</v>
      </c>
      <c r="B648" s="165">
        <v>17.802715824295277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57"/>
        <v>17.802715824295277</v>
      </c>
      <c r="J648" s="141"/>
      <c r="K648" s="168" t="s">
        <v>19</v>
      </c>
      <c r="L648" s="169">
        <v>17.802715824295277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58"/>
        <v>17.802715824295277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57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58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57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58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57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58"/>
        <v>0</v>
      </c>
    </row>
    <row r="652" spans="1:70" ht="15">
      <c r="A652" s="186" t="s">
        <v>22</v>
      </c>
      <c r="B652" s="187">
        <f>SUM(B631:B647)</f>
        <v>1280.7755274742931</v>
      </c>
      <c r="C652" s="187">
        <f t="shared" ref="C652:H652" si="359">SUM(C631:C647)</f>
        <v>22.963793208135122</v>
      </c>
      <c r="D652" s="187">
        <f t="shared" si="359"/>
        <v>289.25015486591337</v>
      </c>
      <c r="E652" s="187">
        <f t="shared" si="359"/>
        <v>483.66525758633378</v>
      </c>
      <c r="F652" s="187">
        <f t="shared" si="359"/>
        <v>1467.1744512705752</v>
      </c>
      <c r="G652" s="187">
        <f t="shared" si="359"/>
        <v>136.99988804422205</v>
      </c>
      <c r="H652" s="189">
        <f t="shared" si="359"/>
        <v>1.9221072204236098</v>
      </c>
      <c r="I652" s="146">
        <f t="shared" ref="I652" si="360">SUM(I631:I647)</f>
        <v>3682.7511796698964</v>
      </c>
      <c r="J652" s="141"/>
      <c r="K652" s="188" t="s">
        <v>22</v>
      </c>
      <c r="L652" s="187">
        <f>SUM(L631:L647)</f>
        <v>1280.7755274742931</v>
      </c>
      <c r="M652" s="187">
        <f t="shared" ref="M652:R652" si="361">SUM(M631:M647)</f>
        <v>22.963793208135122</v>
      </c>
      <c r="N652" s="187">
        <f t="shared" si="361"/>
        <v>289.25015486591337</v>
      </c>
      <c r="O652" s="187">
        <f t="shared" si="361"/>
        <v>483.66525758633378</v>
      </c>
      <c r="P652" s="187">
        <f t="shared" si="361"/>
        <v>1467.1744512705752</v>
      </c>
      <c r="Q652" s="187">
        <f t="shared" si="361"/>
        <v>136.99988804422205</v>
      </c>
      <c r="R652" s="189">
        <f t="shared" si="361"/>
        <v>1.9221072204236098</v>
      </c>
      <c r="S652" s="190">
        <f t="shared" ref="S652" si="362">SUM(S631:S647)</f>
        <v>3682.7511796698964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0.34777682905775226</v>
      </c>
      <c r="C653" s="125">
        <f t="shared" ref="C653:H653" si="363">IF($I652=0,"-",C652/$I652)</f>
        <v>6.2354995186488498E-3</v>
      </c>
      <c r="D653" s="125">
        <f t="shared" si="363"/>
        <v>7.85418674122427E-2</v>
      </c>
      <c r="E653" s="125">
        <f t="shared" si="363"/>
        <v>0.1313325918558764</v>
      </c>
      <c r="F653" s="125">
        <f t="shared" si="363"/>
        <v>0.39839087130564316</v>
      </c>
      <c r="G653" s="125">
        <f t="shared" si="363"/>
        <v>3.7200419295365494E-2</v>
      </c>
      <c r="H653" s="126">
        <f t="shared" si="363"/>
        <v>5.2192155447110548E-4</v>
      </c>
      <c r="I653" s="127">
        <f>SUM(B653:H653)</f>
        <v>0.99999999999999989</v>
      </c>
      <c r="K653" s="49" t="s">
        <v>108</v>
      </c>
      <c r="L653" s="102">
        <f t="shared" ref="L653:R653" si="364">IF($S652=0,"-",L652/$S652)</f>
        <v>0.34777682905775226</v>
      </c>
      <c r="M653" s="102">
        <f t="shared" si="364"/>
        <v>6.2354995186488498E-3</v>
      </c>
      <c r="N653" s="102">
        <f t="shared" si="364"/>
        <v>7.85418674122427E-2</v>
      </c>
      <c r="O653" s="102">
        <f t="shared" si="364"/>
        <v>0.1313325918558764</v>
      </c>
      <c r="P653" s="102">
        <f t="shared" si="364"/>
        <v>0.39839087130564316</v>
      </c>
      <c r="Q653" s="102">
        <f t="shared" si="364"/>
        <v>3.7200419295365494E-2</v>
      </c>
      <c r="R653" s="103">
        <f t="shared" si="364"/>
        <v>5.2192155447110548E-4</v>
      </c>
      <c r="S653" s="104">
        <f>SUM(L653:R653)</f>
        <v>0.99999999999999989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80</v>
      </c>
      <c r="B1" s="350"/>
      <c r="C1" s="350"/>
      <c r="D1" s="350"/>
      <c r="E1" s="350"/>
      <c r="F1" s="350"/>
      <c r="G1" s="350"/>
      <c r="H1" s="350"/>
      <c r="I1" s="351"/>
      <c r="K1" s="358" t="s">
        <v>81</v>
      </c>
      <c r="L1" s="359"/>
      <c r="M1" s="359"/>
      <c r="N1" s="359"/>
      <c r="O1" s="359"/>
      <c r="P1" s="359"/>
      <c r="Q1" s="359"/>
      <c r="R1" s="359"/>
      <c r="S1" s="360"/>
      <c r="U1" s="367" t="s">
        <v>82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28.5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5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184.60865179572428</v>
      </c>
      <c r="C7" s="105">
        <f t="shared" ref="C7:E7" si="0">C33+C85</f>
        <v>1546.9304938468149</v>
      </c>
      <c r="D7" s="105">
        <f t="shared" si="0"/>
        <v>16.504615687879046</v>
      </c>
      <c r="E7" s="105">
        <f t="shared" si="0"/>
        <v>0</v>
      </c>
      <c r="F7" s="144">
        <f>F59+F85</f>
        <v>0.27418336031320556</v>
      </c>
      <c r="G7" s="105">
        <f t="shared" ref="G7:H7" si="1">G33+G85</f>
        <v>0</v>
      </c>
      <c r="H7" s="105">
        <f t="shared" si="1"/>
        <v>0</v>
      </c>
      <c r="I7" s="146">
        <f>SUM(B7:H7)</f>
        <v>1748.3179446907313</v>
      </c>
      <c r="J7" s="141"/>
      <c r="K7" s="147" t="s">
        <v>7</v>
      </c>
      <c r="L7" s="105">
        <f>L33+L85</f>
        <v>184.60865179572428</v>
      </c>
      <c r="M7" s="105">
        <f t="shared" ref="M7:O7" si="2">M33+M85</f>
        <v>1546.9304938468149</v>
      </c>
      <c r="N7" s="105">
        <f t="shared" si="2"/>
        <v>16.504615687879046</v>
      </c>
      <c r="O7" s="105">
        <f t="shared" si="2"/>
        <v>0</v>
      </c>
      <c r="P7" s="84">
        <f>P59+P85+P33</f>
        <v>0.27418336031320556</v>
      </c>
      <c r="Q7" s="105">
        <f t="shared" ref="Q7:R7" si="3">Q33+Q85</f>
        <v>0</v>
      </c>
      <c r="R7" s="105">
        <f t="shared" si="3"/>
        <v>0</v>
      </c>
      <c r="S7" s="150">
        <f>SUM(L7:R7)</f>
        <v>1748.3179446907313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7" si="4">B34+B86</f>
        <v>158.43087601935477</v>
      </c>
      <c r="C8" s="112">
        <f t="shared" si="4"/>
        <v>0</v>
      </c>
      <c r="D8" s="112">
        <f t="shared" si="4"/>
        <v>44.444742852306689</v>
      </c>
      <c r="E8" s="112">
        <f t="shared" si="4"/>
        <v>0</v>
      </c>
      <c r="F8" s="15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54">
        <f t="shared" ref="I8:I27" si="7">SUM(B8:H8)</f>
        <v>202.87561887166146</v>
      </c>
      <c r="J8" s="141"/>
      <c r="K8" s="155" t="s">
        <v>8</v>
      </c>
      <c r="L8" s="87">
        <f t="shared" ref="L8:O27" si="8">L34+L86</f>
        <v>158.43087601935477</v>
      </c>
      <c r="M8" s="87">
        <f t="shared" si="8"/>
        <v>0</v>
      </c>
      <c r="N8" s="87">
        <f t="shared" si="8"/>
        <v>44.444742852306689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158">
        <f t="shared" ref="S8:S27" si="11">SUM(L8:R8)</f>
        <v>202.87561887166146</v>
      </c>
      <c r="T8" s="141" t="str">
        <f t="shared" ref="T8:T24" si="12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122.58094979439787</v>
      </c>
      <c r="C9" s="84">
        <f t="shared" si="4"/>
        <v>0</v>
      </c>
      <c r="D9" s="84">
        <f t="shared" si="4"/>
        <v>2429.8886492283614</v>
      </c>
      <c r="E9" s="84">
        <f t="shared" si="4"/>
        <v>0</v>
      </c>
      <c r="F9" s="148">
        <f t="shared" si="5"/>
        <v>0</v>
      </c>
      <c r="G9" s="84">
        <f t="shared" ref="G9:H9" si="13">G35+G87</f>
        <v>0</v>
      </c>
      <c r="H9" s="84">
        <f t="shared" si="13"/>
        <v>0</v>
      </c>
      <c r="I9" s="146">
        <f t="shared" si="7"/>
        <v>2552.4695990227592</v>
      </c>
      <c r="J9" s="141"/>
      <c r="K9" s="147" t="s">
        <v>9</v>
      </c>
      <c r="L9" s="84">
        <f t="shared" si="8"/>
        <v>122.58094979439787</v>
      </c>
      <c r="M9" s="84">
        <f t="shared" si="8"/>
        <v>0</v>
      </c>
      <c r="N9" s="84">
        <f t="shared" si="8"/>
        <v>2429.8886492283614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150">
        <f t="shared" si="11"/>
        <v>2552.4695990227592</v>
      </c>
      <c r="T9" s="141" t="str">
        <f t="shared" si="12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274.90228904000003</v>
      </c>
      <c r="E10" s="112">
        <f t="shared" si="4"/>
        <v>0</v>
      </c>
      <c r="F10" s="15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54">
        <f t="shared" si="7"/>
        <v>274.90228904000003</v>
      </c>
      <c r="J10" s="141"/>
      <c r="K10" s="155" t="s">
        <v>52</v>
      </c>
      <c r="L10" s="87">
        <f t="shared" si="8"/>
        <v>0</v>
      </c>
      <c r="M10" s="87">
        <f t="shared" si="8"/>
        <v>0</v>
      </c>
      <c r="N10" s="87">
        <f t="shared" si="8"/>
        <v>274.90228904000003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158">
        <f t="shared" si="11"/>
        <v>274.90228904000003</v>
      </c>
      <c r="T10" s="141" t="str">
        <f t="shared" si="12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887.75052602873222</v>
      </c>
      <c r="C11" s="84">
        <f t="shared" si="4"/>
        <v>414.9140718098613</v>
      </c>
      <c r="D11" s="84">
        <f t="shared" si="4"/>
        <v>479.6348046587799</v>
      </c>
      <c r="E11" s="84">
        <f t="shared" si="4"/>
        <v>83.947659731064618</v>
      </c>
      <c r="F11" s="148">
        <f t="shared" si="5"/>
        <v>0</v>
      </c>
      <c r="G11" s="84">
        <f t="shared" ref="G11:H11" si="17">G37+G89</f>
        <v>0</v>
      </c>
      <c r="H11" s="84">
        <f t="shared" si="17"/>
        <v>0</v>
      </c>
      <c r="I11" s="146">
        <f t="shared" si="7"/>
        <v>1866.2470622284382</v>
      </c>
      <c r="J11" s="141"/>
      <c r="K11" s="147" t="s">
        <v>13</v>
      </c>
      <c r="L11" s="84">
        <f t="shared" si="8"/>
        <v>887.75052602873222</v>
      </c>
      <c r="M11" s="84">
        <f t="shared" si="8"/>
        <v>414.9140718098613</v>
      </c>
      <c r="N11" s="84">
        <f t="shared" si="8"/>
        <v>479.6348046587799</v>
      </c>
      <c r="O11" s="84">
        <f t="shared" si="8"/>
        <v>83.947659731064618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150">
        <f t="shared" si="11"/>
        <v>1866.2470622284382</v>
      </c>
      <c r="T11" s="141" t="str">
        <f t="shared" si="12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10400.642023761437</v>
      </c>
      <c r="C12" s="112">
        <f t="shared" si="4"/>
        <v>113.65848655605667</v>
      </c>
      <c r="D12" s="112">
        <f t="shared" si="4"/>
        <v>1326.1808233639106</v>
      </c>
      <c r="E12" s="112">
        <f t="shared" si="4"/>
        <v>11.444247326251233</v>
      </c>
      <c r="F12" s="15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54">
        <f t="shared" si="7"/>
        <v>11851.925581007656</v>
      </c>
      <c r="J12" s="141"/>
      <c r="K12" s="155" t="s">
        <v>12</v>
      </c>
      <c r="L12" s="87">
        <f t="shared" si="8"/>
        <v>10400.642023761437</v>
      </c>
      <c r="M12" s="87">
        <f t="shared" si="8"/>
        <v>113.65848655605667</v>
      </c>
      <c r="N12" s="87">
        <f t="shared" si="8"/>
        <v>1326.1808233639106</v>
      </c>
      <c r="O12" s="87">
        <f t="shared" si="8"/>
        <v>11.444247326251233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158">
        <f t="shared" si="11"/>
        <v>11851.925581007656</v>
      </c>
      <c r="T12" s="141" t="str">
        <f t="shared" si="12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0.72998954762999146</v>
      </c>
      <c r="D13" s="84">
        <f t="shared" si="4"/>
        <v>0.4287527266028085</v>
      </c>
      <c r="E13" s="84">
        <f t="shared" si="4"/>
        <v>1857.9647694910759</v>
      </c>
      <c r="F13" s="148">
        <f t="shared" si="5"/>
        <v>35680.775134594711</v>
      </c>
      <c r="G13" s="84">
        <f t="shared" ref="G13:H13" si="21">G39+G91</f>
        <v>0</v>
      </c>
      <c r="H13" s="84">
        <f t="shared" si="21"/>
        <v>0</v>
      </c>
      <c r="I13" s="146">
        <f t="shared" si="7"/>
        <v>37539.898646360016</v>
      </c>
      <c r="J13" s="141"/>
      <c r="K13" s="161" t="s">
        <v>54</v>
      </c>
      <c r="L13" s="84">
        <f t="shared" si="8"/>
        <v>0</v>
      </c>
      <c r="M13" s="84">
        <f t="shared" si="8"/>
        <v>0.72998954762999146</v>
      </c>
      <c r="N13" s="84">
        <f t="shared" si="8"/>
        <v>0.4287527266028085</v>
      </c>
      <c r="O13" s="84">
        <f t="shared" si="8"/>
        <v>1857.9647694910759</v>
      </c>
      <c r="P13" s="84">
        <f t="shared" si="9"/>
        <v>35680.775134594711</v>
      </c>
      <c r="Q13" s="84">
        <f t="shared" ref="Q13:R13" si="22">Q39+Q91</f>
        <v>0</v>
      </c>
      <c r="R13" s="84">
        <f t="shared" si="22"/>
        <v>0</v>
      </c>
      <c r="S13" s="150">
        <f t="shared" si="11"/>
        <v>37539.898646360016</v>
      </c>
      <c r="T13" s="141" t="str">
        <f t="shared" si="12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0</v>
      </c>
      <c r="D14" s="112">
        <f t="shared" si="4"/>
        <v>0.11959460239008934</v>
      </c>
      <c r="E14" s="112">
        <f t="shared" si="4"/>
        <v>73.669797333093115</v>
      </c>
      <c r="F14" s="152">
        <f t="shared" si="5"/>
        <v>11207.908067658658</v>
      </c>
      <c r="G14" s="112">
        <f t="shared" ref="G14:H14" si="23">G40+G92</f>
        <v>0</v>
      </c>
      <c r="H14" s="112">
        <f t="shared" si="23"/>
        <v>0</v>
      </c>
      <c r="I14" s="154">
        <f t="shared" si="7"/>
        <v>11281.697459594141</v>
      </c>
      <c r="J14" s="141"/>
      <c r="K14" s="155" t="s">
        <v>11</v>
      </c>
      <c r="L14" s="87">
        <f t="shared" si="8"/>
        <v>0</v>
      </c>
      <c r="M14" s="87">
        <f t="shared" si="8"/>
        <v>0</v>
      </c>
      <c r="N14" s="87">
        <f t="shared" si="8"/>
        <v>0.11959460239008934</v>
      </c>
      <c r="O14" s="87">
        <f t="shared" si="8"/>
        <v>73.669797333093115</v>
      </c>
      <c r="P14" s="87">
        <f t="shared" si="9"/>
        <v>11207.908067658658</v>
      </c>
      <c r="Q14" s="87">
        <f t="shared" ref="Q14:R14" si="24">Q40+Q92</f>
        <v>0</v>
      </c>
      <c r="R14" s="87">
        <f t="shared" si="24"/>
        <v>0</v>
      </c>
      <c r="S14" s="158">
        <f t="shared" si="11"/>
        <v>11281.697459594141</v>
      </c>
      <c r="T14" s="141" t="str">
        <f t="shared" si="12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0.79468461440408067</v>
      </c>
      <c r="C15" s="84">
        <f t="shared" si="4"/>
        <v>0</v>
      </c>
      <c r="D15" s="84">
        <f t="shared" si="4"/>
        <v>0.27176215347529176</v>
      </c>
      <c r="E15" s="84">
        <f t="shared" si="4"/>
        <v>1.7139596785105439E-2</v>
      </c>
      <c r="F15" s="148">
        <f t="shared" si="5"/>
        <v>1678.2552432237214</v>
      </c>
      <c r="G15" s="84">
        <f t="shared" ref="G15:H15" si="25">G41+G93</f>
        <v>0</v>
      </c>
      <c r="H15" s="84">
        <f t="shared" si="25"/>
        <v>0</v>
      </c>
      <c r="I15" s="146">
        <f t="shared" si="7"/>
        <v>1679.3388295883858</v>
      </c>
      <c r="J15" s="141"/>
      <c r="K15" s="161" t="s">
        <v>55</v>
      </c>
      <c r="L15" s="84">
        <f t="shared" si="8"/>
        <v>0.79468461440408067</v>
      </c>
      <c r="M15" s="84">
        <f t="shared" si="8"/>
        <v>0</v>
      </c>
      <c r="N15" s="84">
        <f t="shared" si="8"/>
        <v>0.27176215347529176</v>
      </c>
      <c r="O15" s="84">
        <f t="shared" si="8"/>
        <v>1.7139596785105439E-2</v>
      </c>
      <c r="P15" s="84">
        <f t="shared" si="9"/>
        <v>1678.2552432237214</v>
      </c>
      <c r="Q15" s="84">
        <f t="shared" ref="Q15:R15" si="26">Q41+Q93</f>
        <v>0</v>
      </c>
      <c r="R15" s="84">
        <f t="shared" si="26"/>
        <v>0</v>
      </c>
      <c r="S15" s="150">
        <f t="shared" si="11"/>
        <v>1679.3388295883858</v>
      </c>
      <c r="T15" s="141" t="str">
        <f t="shared" si="12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536.25119994783938</v>
      </c>
      <c r="C16" s="112">
        <f t="shared" si="4"/>
        <v>2.9588100480939454</v>
      </c>
      <c r="D16" s="112">
        <f t="shared" si="4"/>
        <v>153.45930820046055</v>
      </c>
      <c r="E16" s="112">
        <f t="shared" si="4"/>
        <v>36.206031104414691</v>
      </c>
      <c r="F16" s="152">
        <f t="shared" si="5"/>
        <v>7.9635432896274647</v>
      </c>
      <c r="G16" s="112">
        <f t="shared" ref="G16:H16" si="27">G42+G94</f>
        <v>0</v>
      </c>
      <c r="H16" s="112">
        <f t="shared" si="27"/>
        <v>0</v>
      </c>
      <c r="I16" s="154">
        <f t="shared" si="7"/>
        <v>736.83889259043599</v>
      </c>
      <c r="J16" s="141"/>
      <c r="K16" s="155" t="s">
        <v>14</v>
      </c>
      <c r="L16" s="87">
        <f t="shared" si="8"/>
        <v>536.25119994783938</v>
      </c>
      <c r="M16" s="87">
        <f t="shared" si="8"/>
        <v>2.9588100480939454</v>
      </c>
      <c r="N16" s="87">
        <f t="shared" si="8"/>
        <v>153.45930820046055</v>
      </c>
      <c r="O16" s="87">
        <f t="shared" si="8"/>
        <v>36.206031104414691</v>
      </c>
      <c r="P16" s="87">
        <f t="shared" si="9"/>
        <v>7.9635432896274647</v>
      </c>
      <c r="Q16" s="87">
        <f t="shared" ref="Q16:R16" si="28">Q42+Q94</f>
        <v>0</v>
      </c>
      <c r="R16" s="87">
        <f t="shared" si="28"/>
        <v>0</v>
      </c>
      <c r="S16" s="158">
        <f t="shared" si="11"/>
        <v>736.83889259043599</v>
      </c>
      <c r="T16" s="141" t="str">
        <f t="shared" si="12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10237.198265258754</v>
      </c>
      <c r="C17" s="84">
        <f t="shared" si="4"/>
        <v>11801.172168125962</v>
      </c>
      <c r="D17" s="84">
        <f t="shared" si="4"/>
        <v>9716.4817128679497</v>
      </c>
      <c r="E17" s="84">
        <f t="shared" si="4"/>
        <v>1550.2538653758627</v>
      </c>
      <c r="F17" s="148">
        <f t="shared" si="5"/>
        <v>2727.9715215707142</v>
      </c>
      <c r="G17" s="84">
        <f t="shared" ref="G17:H17" si="29">G43+G95</f>
        <v>0</v>
      </c>
      <c r="H17" s="84">
        <f t="shared" si="29"/>
        <v>0</v>
      </c>
      <c r="I17" s="146">
        <f t="shared" si="7"/>
        <v>36033.077533199241</v>
      </c>
      <c r="J17" s="141"/>
      <c r="K17" s="161" t="s">
        <v>136</v>
      </c>
      <c r="L17" s="84">
        <f t="shared" si="8"/>
        <v>10237.198265258754</v>
      </c>
      <c r="M17" s="84">
        <f t="shared" si="8"/>
        <v>11801.172168125962</v>
      </c>
      <c r="N17" s="84">
        <f t="shared" si="8"/>
        <v>9716.4817128679497</v>
      </c>
      <c r="O17" s="84">
        <f t="shared" si="8"/>
        <v>1550.2538653758627</v>
      </c>
      <c r="P17" s="84">
        <f t="shared" si="9"/>
        <v>2727.9715215707142</v>
      </c>
      <c r="Q17" s="84">
        <f t="shared" ref="Q17:R17" si="30">Q43+Q95</f>
        <v>0</v>
      </c>
      <c r="R17" s="84">
        <f t="shared" si="30"/>
        <v>0</v>
      </c>
      <c r="S17" s="150">
        <f t="shared" si="11"/>
        <v>36033.077533199241</v>
      </c>
      <c r="T17" s="141" t="str">
        <f t="shared" si="12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3824.3869622549878</v>
      </c>
      <c r="C18" s="112">
        <f t="shared" si="4"/>
        <v>132.22050019098597</v>
      </c>
      <c r="D18" s="112">
        <f t="shared" si="4"/>
        <v>7546.5493489103092</v>
      </c>
      <c r="E18" s="112">
        <f t="shared" si="4"/>
        <v>16609.577513621123</v>
      </c>
      <c r="F18" s="152">
        <f t="shared" si="5"/>
        <v>1442.4121632624929</v>
      </c>
      <c r="G18" s="112">
        <f t="shared" ref="G18:H18" si="31">G44+G96</f>
        <v>4693.3772877150232</v>
      </c>
      <c r="H18" s="112">
        <f t="shared" si="31"/>
        <v>68.532463944492761</v>
      </c>
      <c r="I18" s="154">
        <f t="shared" si="7"/>
        <v>34317.056239899415</v>
      </c>
      <c r="J18" s="141"/>
      <c r="K18" s="155" t="s">
        <v>21</v>
      </c>
      <c r="L18" s="87">
        <f t="shared" si="8"/>
        <v>3824.3869622549878</v>
      </c>
      <c r="M18" s="87">
        <f t="shared" si="8"/>
        <v>132.22050019098597</v>
      </c>
      <c r="N18" s="87">
        <f t="shared" si="8"/>
        <v>7546.5493489103092</v>
      </c>
      <c r="O18" s="87">
        <f t="shared" si="8"/>
        <v>16609.577513621123</v>
      </c>
      <c r="P18" s="87">
        <f t="shared" si="9"/>
        <v>1442.4121632624929</v>
      </c>
      <c r="Q18" s="87">
        <f t="shared" ref="Q18:R18" si="32">Q44+Q96</f>
        <v>4693.3772877150232</v>
      </c>
      <c r="R18" s="87">
        <f t="shared" si="32"/>
        <v>68.532463944492761</v>
      </c>
      <c r="S18" s="158">
        <f t="shared" si="11"/>
        <v>34317.056239899415</v>
      </c>
      <c r="T18" s="141" t="str">
        <f t="shared" si="12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8091.1717457398045</v>
      </c>
      <c r="C19" s="84">
        <f t="shared" si="4"/>
        <v>41.637412131365167</v>
      </c>
      <c r="D19" s="84">
        <f t="shared" si="4"/>
        <v>1024.8422048208643</v>
      </c>
      <c r="E19" s="84">
        <f t="shared" si="4"/>
        <v>0</v>
      </c>
      <c r="F19" s="148">
        <f t="shared" si="5"/>
        <v>0</v>
      </c>
      <c r="G19" s="84">
        <f t="shared" ref="G19:H19" si="33">G45+G97</f>
        <v>0</v>
      </c>
      <c r="H19" s="84">
        <f t="shared" si="33"/>
        <v>0</v>
      </c>
      <c r="I19" s="146">
        <f t="shared" si="7"/>
        <v>9157.6513626920332</v>
      </c>
      <c r="J19" s="141"/>
      <c r="K19" s="161" t="s">
        <v>20</v>
      </c>
      <c r="L19" s="84">
        <f t="shared" si="8"/>
        <v>8091.1717457398045</v>
      </c>
      <c r="M19" s="84">
        <f t="shared" si="8"/>
        <v>41.637412131365167</v>
      </c>
      <c r="N19" s="84">
        <f t="shared" si="8"/>
        <v>1024.8422048208643</v>
      </c>
      <c r="O19" s="84">
        <f t="shared" si="8"/>
        <v>0</v>
      </c>
      <c r="P19" s="84">
        <f t="shared" si="9"/>
        <v>0</v>
      </c>
      <c r="Q19" s="84">
        <f t="shared" ref="Q19:R19" si="34">Q45+Q97</f>
        <v>0</v>
      </c>
      <c r="R19" s="84">
        <f t="shared" si="34"/>
        <v>0</v>
      </c>
      <c r="S19" s="150">
        <f t="shared" si="11"/>
        <v>9157.6513626920332</v>
      </c>
      <c r="T19" s="141" t="str">
        <f t="shared" si="12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12025.638817545465</v>
      </c>
      <c r="C20" s="112">
        <f t="shared" si="4"/>
        <v>33.480561324241521</v>
      </c>
      <c r="D20" s="112">
        <f t="shared" si="4"/>
        <v>1625.4236594168583</v>
      </c>
      <c r="E20" s="112">
        <f t="shared" si="4"/>
        <v>0</v>
      </c>
      <c r="F20" s="15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54">
        <f t="shared" si="7"/>
        <v>13684.561303752593</v>
      </c>
      <c r="J20" s="141"/>
      <c r="K20" s="155" t="s">
        <v>56</v>
      </c>
      <c r="L20" s="87">
        <f t="shared" si="8"/>
        <v>12025.638817545465</v>
      </c>
      <c r="M20" s="87">
        <f t="shared" si="8"/>
        <v>33.480561324241521</v>
      </c>
      <c r="N20" s="87">
        <f t="shared" si="8"/>
        <v>1625.4236594168583</v>
      </c>
      <c r="O20" s="87">
        <f t="shared" si="8"/>
        <v>0</v>
      </c>
      <c r="P20" s="87">
        <f t="shared" si="9"/>
        <v>1.8265466029411762E-2</v>
      </c>
      <c r="Q20" s="87">
        <f t="shared" ref="Q20:R20" si="36">Q46+Q98</f>
        <v>0</v>
      </c>
      <c r="R20" s="87">
        <f t="shared" si="36"/>
        <v>0</v>
      </c>
      <c r="S20" s="158">
        <f t="shared" si="11"/>
        <v>13684.561303752593</v>
      </c>
      <c r="T20" s="141" t="str">
        <f t="shared" si="12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4749.6739420994654</v>
      </c>
      <c r="C21" s="84">
        <f t="shared" si="4"/>
        <v>8885.2213168035614</v>
      </c>
      <c r="D21" s="84">
        <f t="shared" si="4"/>
        <v>1401.7884443058874</v>
      </c>
      <c r="E21" s="84">
        <f t="shared" si="4"/>
        <v>581.4956535421403</v>
      </c>
      <c r="F21" s="148">
        <f t="shared" si="5"/>
        <v>3122.6740269751172</v>
      </c>
      <c r="G21" s="84">
        <f t="shared" ref="G21:H21" si="37">G47+G99</f>
        <v>0</v>
      </c>
      <c r="H21" s="84">
        <f t="shared" si="37"/>
        <v>0</v>
      </c>
      <c r="I21" s="146">
        <f t="shared" si="7"/>
        <v>18740.853383726171</v>
      </c>
      <c r="J21" s="141"/>
      <c r="K21" s="161" t="s">
        <v>18</v>
      </c>
      <c r="L21" s="84">
        <f t="shared" si="8"/>
        <v>4749.6739420994654</v>
      </c>
      <c r="M21" s="84">
        <f t="shared" si="8"/>
        <v>8885.2213168035614</v>
      </c>
      <c r="N21" s="84">
        <f t="shared" si="8"/>
        <v>1401.7884443058874</v>
      </c>
      <c r="O21" s="84">
        <f t="shared" si="8"/>
        <v>581.4956535421403</v>
      </c>
      <c r="P21" s="84">
        <f t="shared" si="9"/>
        <v>3122.6740269751176</v>
      </c>
      <c r="Q21" s="84">
        <f t="shared" ref="Q21:R21" si="38">Q47+Q99</f>
        <v>0</v>
      </c>
      <c r="R21" s="84">
        <f t="shared" si="38"/>
        <v>0</v>
      </c>
      <c r="S21" s="150">
        <f t="shared" si="11"/>
        <v>18740.853383726171</v>
      </c>
      <c r="T21" s="141" t="str">
        <f t="shared" si="12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6.7375825828438209</v>
      </c>
      <c r="C22" s="112">
        <f t="shared" si="4"/>
        <v>38.29635548512001</v>
      </c>
      <c r="D22" s="112">
        <f t="shared" si="4"/>
        <v>747.33878852521116</v>
      </c>
      <c r="E22" s="112">
        <f t="shared" si="4"/>
        <v>0</v>
      </c>
      <c r="F22" s="15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54">
        <f t="shared" si="7"/>
        <v>792.372726593175</v>
      </c>
      <c r="J22" s="141"/>
      <c r="K22" s="155" t="s">
        <v>17</v>
      </c>
      <c r="L22" s="87">
        <f t="shared" si="8"/>
        <v>6.7375825828438209</v>
      </c>
      <c r="M22" s="87">
        <f t="shared" si="8"/>
        <v>38.29635548512001</v>
      </c>
      <c r="N22" s="87">
        <f t="shared" si="8"/>
        <v>747.33878852521116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158">
        <f t="shared" si="11"/>
        <v>792.372726593175</v>
      </c>
      <c r="T22" s="141" t="str">
        <f t="shared" si="12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1686.174766519546</v>
      </c>
      <c r="C23" s="84">
        <f t="shared" si="4"/>
        <v>0.17490012883489878</v>
      </c>
      <c r="D23" s="84">
        <f t="shared" si="4"/>
        <v>738.72999413516129</v>
      </c>
      <c r="E23" s="84">
        <f t="shared" si="4"/>
        <v>0</v>
      </c>
      <c r="F23" s="148">
        <f t="shared" si="5"/>
        <v>0</v>
      </c>
      <c r="G23" s="84">
        <f t="shared" ref="G23:H23" si="41">G49+G101</f>
        <v>0</v>
      </c>
      <c r="H23" s="84">
        <f t="shared" si="41"/>
        <v>0</v>
      </c>
      <c r="I23" s="146">
        <f t="shared" si="7"/>
        <v>2425.0796607835423</v>
      </c>
      <c r="J23" s="141"/>
      <c r="K23" s="163" t="s">
        <v>60</v>
      </c>
      <c r="L23" s="84">
        <f t="shared" si="8"/>
        <v>1686.174766519546</v>
      </c>
      <c r="M23" s="84">
        <f t="shared" si="8"/>
        <v>0.17490012883489878</v>
      </c>
      <c r="N23" s="84">
        <f t="shared" si="8"/>
        <v>738.72999413516129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150">
        <f t="shared" si="11"/>
        <v>2425.0796607835423</v>
      </c>
      <c r="T23" s="141" t="str">
        <f t="shared" si="12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tr">
        <f>A50</f>
        <v>Umgebungswärme etc.</v>
      </c>
      <c r="B24" s="116">
        <f t="shared" si="4"/>
        <v>1686.174766519546</v>
      </c>
      <c r="C24" s="116">
        <f t="shared" si="4"/>
        <v>0</v>
      </c>
      <c r="D24" s="116">
        <f t="shared" si="4"/>
        <v>662.34644487362709</v>
      </c>
      <c r="E24" s="116">
        <f t="shared" si="4"/>
        <v>0</v>
      </c>
      <c r="F24" s="165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67">
        <f t="shared" si="7"/>
        <v>2348.521211393173</v>
      </c>
      <c r="J24" s="141"/>
      <c r="K24" s="168" t="s">
        <v>19</v>
      </c>
      <c r="L24" s="90">
        <f t="shared" si="8"/>
        <v>1686.174766519546</v>
      </c>
      <c r="M24" s="90">
        <f t="shared" si="8"/>
        <v>0</v>
      </c>
      <c r="N24" s="90">
        <f t="shared" si="8"/>
        <v>662.34644487362709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171">
        <f t="shared" si="11"/>
        <v>2348.521211393173</v>
      </c>
      <c r="T24" s="141" t="str">
        <f t="shared" si="12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tr">
        <f>A51</f>
        <v>Gichtgas</v>
      </c>
      <c r="B25" s="93">
        <f t="shared" si="4"/>
        <v>0</v>
      </c>
      <c r="C25" s="93">
        <f t="shared" si="4"/>
        <v>0.17490012883489878</v>
      </c>
      <c r="D25" s="93">
        <f t="shared" si="4"/>
        <v>76.383549261534228</v>
      </c>
      <c r="E25" s="93">
        <f t="shared" si="4"/>
        <v>0</v>
      </c>
      <c r="F25" s="173">
        <f t="shared" si="5"/>
        <v>0</v>
      </c>
      <c r="G25" s="93">
        <f t="shared" ref="G25:H25" si="45">G51+G103</f>
        <v>0</v>
      </c>
      <c r="H25" s="93">
        <f t="shared" si="45"/>
        <v>0</v>
      </c>
      <c r="I25" s="175">
        <f t="shared" si="7"/>
        <v>76.55844939036912</v>
      </c>
      <c r="J25" s="141"/>
      <c r="K25" s="176" t="s">
        <v>15</v>
      </c>
      <c r="L25" s="93">
        <f t="shared" si="8"/>
        <v>0</v>
      </c>
      <c r="M25" s="93">
        <f t="shared" si="8"/>
        <v>0.17490012883489878</v>
      </c>
      <c r="N25" s="93">
        <f t="shared" si="8"/>
        <v>76.383549261534228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178">
        <f t="shared" si="11"/>
        <v>76.55844939036912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tr">
        <f>A52</f>
        <v>Kokereigas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65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67">
        <f t="shared" si="7"/>
        <v>0</v>
      </c>
      <c r="J26" s="141"/>
      <c r="K26" s="168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171">
        <f t="shared" si="11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tr">
        <f>A53</f>
        <v>Brenntorf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180">
        <f t="shared" si="5"/>
        <v>0</v>
      </c>
      <c r="G27" s="96">
        <f t="shared" ref="G27:H27" si="49">G53+G105</f>
        <v>0</v>
      </c>
      <c r="H27" s="96">
        <f t="shared" si="49"/>
        <v>0</v>
      </c>
      <c r="I27" s="182">
        <f t="shared" si="7"/>
        <v>0</v>
      </c>
      <c r="J27" s="141"/>
      <c r="K27" s="183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185">
        <f t="shared" si="11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52912.040993962743</v>
      </c>
      <c r="C28" s="187">
        <f t="shared" ref="C28:H28" si="51">SUM(C7:C23)</f>
        <v>23011.395065998524</v>
      </c>
      <c r="D28" s="187">
        <f t="shared" si="51"/>
        <v>27526.989495496407</v>
      </c>
      <c r="E28" s="187">
        <f t="shared" si="51"/>
        <v>20804.576677121811</v>
      </c>
      <c r="F28" s="187">
        <f t="shared" si="51"/>
        <v>55868.252149401385</v>
      </c>
      <c r="G28" s="187">
        <f t="shared" si="51"/>
        <v>4693.3772877150232</v>
      </c>
      <c r="H28" s="187">
        <f t="shared" si="51"/>
        <v>68.532463944492761</v>
      </c>
      <c r="I28" s="146">
        <f t="shared" ref="I28" si="52">SUM(I7:I23)</f>
        <v>184885.16413364041</v>
      </c>
      <c r="J28" s="141"/>
      <c r="K28" s="188" t="s">
        <v>22</v>
      </c>
      <c r="L28" s="187">
        <f>SUM(L7:L23)</f>
        <v>52912.040993962743</v>
      </c>
      <c r="M28" s="187">
        <f t="shared" ref="M28:R28" si="53">SUM(M7:M23)</f>
        <v>23011.395065998524</v>
      </c>
      <c r="N28" s="187">
        <f t="shared" si="53"/>
        <v>27526.989495496407</v>
      </c>
      <c r="O28" s="187">
        <f t="shared" si="53"/>
        <v>20804.576677121811</v>
      </c>
      <c r="P28" s="187">
        <f t="shared" si="53"/>
        <v>55868.252149401385</v>
      </c>
      <c r="Q28" s="187">
        <f t="shared" si="53"/>
        <v>4693.3772877150232</v>
      </c>
      <c r="R28" s="189">
        <f t="shared" si="53"/>
        <v>68.532463944492761</v>
      </c>
      <c r="S28" s="190">
        <f t="shared" ref="S28" si="54">SUM(S7:S23)</f>
        <v>184885.16413364041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0.28618867956174338</v>
      </c>
      <c r="C29" s="123">
        <f t="shared" ref="C29:H29" si="55">IF($I28=0,"-",C28/$I28)</f>
        <v>0.12446317785328201</v>
      </c>
      <c r="D29" s="123">
        <f t="shared" si="55"/>
        <v>0.1488869570713586</v>
      </c>
      <c r="E29" s="123">
        <f t="shared" si="55"/>
        <v>0.11252702062175013</v>
      </c>
      <c r="F29" s="123">
        <f t="shared" si="55"/>
        <v>0.30217812451959736</v>
      </c>
      <c r="G29" s="123">
        <f t="shared" si="55"/>
        <v>2.5385364529965815E-2</v>
      </c>
      <c r="H29" s="123">
        <f t="shared" si="55"/>
        <v>3.7067584230260624E-4</v>
      </c>
      <c r="I29" s="124">
        <f>SUM(B29:H29)</f>
        <v>0.99999999999999989</v>
      </c>
      <c r="K29" s="49" t="s">
        <v>108</v>
      </c>
      <c r="L29" s="102">
        <f>IF($S28=0,"-",L28/$S28)</f>
        <v>0.28618867956174338</v>
      </c>
      <c r="M29" s="102">
        <f t="shared" ref="M29:R29" si="56">IF($S28=0,"-",M28/$S28)</f>
        <v>0.12446317785328201</v>
      </c>
      <c r="N29" s="102">
        <f t="shared" si="56"/>
        <v>0.1488869570713586</v>
      </c>
      <c r="O29" s="102">
        <f t="shared" si="56"/>
        <v>0.11252702062175013</v>
      </c>
      <c r="P29" s="102">
        <f t="shared" si="56"/>
        <v>0.30217812451959736</v>
      </c>
      <c r="Q29" s="102">
        <f t="shared" si="56"/>
        <v>2.5385364529965815E-2</v>
      </c>
      <c r="R29" s="103">
        <f t="shared" si="56"/>
        <v>3.7067584230260624E-4</v>
      </c>
      <c r="S29" s="104">
        <f>SUM(L29:R29)</f>
        <v>0.99999999999999989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5.518642932307297</v>
      </c>
      <c r="C33" s="105">
        <f t="shared" ref="C33:E33" si="57">C111+C137+C163+C189+C215+C241+C267+C293+C319+C345+C371+C397+C423</f>
        <v>1546.9304938468149</v>
      </c>
      <c r="D33" s="105">
        <f t="shared" si="57"/>
        <v>0</v>
      </c>
      <c r="E33" s="105">
        <f t="shared" si="57"/>
        <v>0</v>
      </c>
      <c r="F33" s="314"/>
      <c r="G33" s="105">
        <f t="shared" ref="G33:H48" si="58">G111+G137+G163+G189+G215+G241+G267+G293+G319+G345+G371+G397+G423</f>
        <v>0</v>
      </c>
      <c r="H33" s="105">
        <f t="shared" si="58"/>
        <v>0</v>
      </c>
      <c r="I33" s="146">
        <f>SUM(B33:H33)</f>
        <v>1552.4491367791222</v>
      </c>
      <c r="J33" s="141"/>
      <c r="K33" s="195" t="s">
        <v>7</v>
      </c>
      <c r="L33" s="105">
        <f t="shared" ref="L33:R48" si="59">L111+L137+L163+L189+L215+L241+L267+L293+L319+L345+L371+L397+L423</f>
        <v>5.518642932307297</v>
      </c>
      <c r="M33" s="105">
        <f t="shared" si="59"/>
        <v>1546.9304938468149</v>
      </c>
      <c r="N33" s="105">
        <f t="shared" si="59"/>
        <v>0</v>
      </c>
      <c r="O33" s="105">
        <f t="shared" si="59"/>
        <v>0</v>
      </c>
      <c r="P33" s="105">
        <f t="shared" si="59"/>
        <v>0</v>
      </c>
      <c r="Q33" s="105">
        <f t="shared" si="59"/>
        <v>0</v>
      </c>
      <c r="R33" s="105">
        <f t="shared" si="59"/>
        <v>0</v>
      </c>
      <c r="S33" s="197">
        <f>SUM(L33:R33)</f>
        <v>1552.4491367791222</v>
      </c>
      <c r="T33" s="141"/>
      <c r="U33" s="198" t="s">
        <v>7</v>
      </c>
      <c r="V33" s="55">
        <f t="shared" ref="V33:AH48" si="60">V111+V137+V163+V189+V215+V241+V267+V293+V319+V345+V371+V397+V423</f>
        <v>5.518642932307297</v>
      </c>
      <c r="W33" s="55">
        <f t="shared" si="60"/>
        <v>0</v>
      </c>
      <c r="X33" s="55">
        <f t="shared" si="60"/>
        <v>0</v>
      </c>
      <c r="Y33" s="55">
        <f t="shared" si="60"/>
        <v>1546.9304938468149</v>
      </c>
      <c r="Z33" s="55">
        <f t="shared" si="60"/>
        <v>0</v>
      </c>
      <c r="AA33" s="55">
        <f t="shared" si="60"/>
        <v>0</v>
      </c>
      <c r="AB33" s="55">
        <f t="shared" si="60"/>
        <v>0</v>
      </c>
      <c r="AC33" s="56">
        <f t="shared" si="60"/>
        <v>0</v>
      </c>
      <c r="AD33" s="55">
        <f t="shared" si="60"/>
        <v>0</v>
      </c>
      <c r="AE33" s="55">
        <f t="shared" si="60"/>
        <v>0</v>
      </c>
      <c r="AF33" s="55">
        <f t="shared" si="60"/>
        <v>0</v>
      </c>
      <c r="AG33" s="55">
        <f t="shared" si="60"/>
        <v>0</v>
      </c>
      <c r="AH33" s="55">
        <f t="shared" si="60"/>
        <v>0</v>
      </c>
      <c r="AI33" s="202">
        <f>SUM(V33:AC33)</f>
        <v>1552.4491367791222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61">B112+B138+B164+B190+B216+B242+B268+B294+B320+B346+B372+B398+B424</f>
        <v>0</v>
      </c>
      <c r="C34" s="112">
        <f t="shared" si="61"/>
        <v>0</v>
      </c>
      <c r="D34" s="112">
        <f t="shared" si="61"/>
        <v>33.310674365298972</v>
      </c>
      <c r="E34" s="112">
        <f t="shared" si="61"/>
        <v>0</v>
      </c>
      <c r="F34" s="315"/>
      <c r="G34" s="112">
        <f t="shared" si="58"/>
        <v>0</v>
      </c>
      <c r="H34" s="112">
        <f t="shared" si="58"/>
        <v>0</v>
      </c>
      <c r="I34" s="154">
        <f t="shared" ref="I34:I53" si="62">SUM(B34:H34)</f>
        <v>33.310674365298972</v>
      </c>
      <c r="J34" s="141"/>
      <c r="K34" s="155" t="s">
        <v>8</v>
      </c>
      <c r="L34" s="87">
        <f t="shared" si="59"/>
        <v>0</v>
      </c>
      <c r="M34" s="87">
        <f t="shared" si="59"/>
        <v>0</v>
      </c>
      <c r="N34" s="87">
        <f t="shared" si="59"/>
        <v>33.310674365298972</v>
      </c>
      <c r="O34" s="87">
        <f t="shared" si="59"/>
        <v>0</v>
      </c>
      <c r="P34" s="87">
        <f t="shared" si="59"/>
        <v>0</v>
      </c>
      <c r="Q34" s="87">
        <f t="shared" si="59"/>
        <v>0</v>
      </c>
      <c r="R34" s="87">
        <f t="shared" si="59"/>
        <v>0</v>
      </c>
      <c r="S34" s="158">
        <f t="shared" ref="S34:S53" si="63">SUM(L34:R34)</f>
        <v>33.310674365298972</v>
      </c>
      <c r="T34" s="141"/>
      <c r="U34" s="203" t="s">
        <v>8</v>
      </c>
      <c r="V34" s="60">
        <f t="shared" si="60"/>
        <v>0</v>
      </c>
      <c r="W34" s="60">
        <f t="shared" si="60"/>
        <v>0</v>
      </c>
      <c r="X34" s="60">
        <f t="shared" si="60"/>
        <v>0</v>
      </c>
      <c r="Y34" s="60">
        <f t="shared" si="60"/>
        <v>0</v>
      </c>
      <c r="Z34" s="60">
        <f t="shared" si="60"/>
        <v>33.310674365298972</v>
      </c>
      <c r="AA34" s="60">
        <f t="shared" si="60"/>
        <v>0</v>
      </c>
      <c r="AB34" s="60">
        <f t="shared" si="60"/>
        <v>0</v>
      </c>
      <c r="AC34" s="61">
        <f t="shared" si="60"/>
        <v>0</v>
      </c>
      <c r="AD34" s="60">
        <f t="shared" si="60"/>
        <v>0</v>
      </c>
      <c r="AE34" s="60">
        <f t="shared" si="60"/>
        <v>0</v>
      </c>
      <c r="AF34" s="60">
        <f t="shared" si="60"/>
        <v>0</v>
      </c>
      <c r="AG34" s="60">
        <f t="shared" si="60"/>
        <v>0</v>
      </c>
      <c r="AH34" s="60">
        <f t="shared" si="60"/>
        <v>0</v>
      </c>
      <c r="AI34" s="206">
        <f t="shared" ref="AI34:AI53" si="64">SUM(V34:AC34)</f>
        <v>33.310674365298972</v>
      </c>
      <c r="AJ34" s="133" t="str">
        <f t="shared" ref="AJ34:AJ55" si="65">IF(ABS(S34-AI34)&gt;0.001,S34-AI34,"")</f>
        <v/>
      </c>
    </row>
    <row r="35" spans="1:36" ht="15">
      <c r="A35" s="159" t="s">
        <v>9</v>
      </c>
      <c r="B35" s="84">
        <f t="shared" si="61"/>
        <v>0</v>
      </c>
      <c r="C35" s="84">
        <f t="shared" si="61"/>
        <v>0</v>
      </c>
      <c r="D35" s="84">
        <f t="shared" si="61"/>
        <v>2410.9718567787768</v>
      </c>
      <c r="E35" s="84">
        <f t="shared" si="61"/>
        <v>0</v>
      </c>
      <c r="F35" s="315"/>
      <c r="G35" s="84">
        <f t="shared" si="58"/>
        <v>0</v>
      </c>
      <c r="H35" s="84">
        <f t="shared" si="58"/>
        <v>0</v>
      </c>
      <c r="I35" s="146">
        <f t="shared" si="62"/>
        <v>2410.9718567787768</v>
      </c>
      <c r="J35" s="141"/>
      <c r="K35" s="161" t="s">
        <v>9</v>
      </c>
      <c r="L35" s="84">
        <f t="shared" si="59"/>
        <v>0</v>
      </c>
      <c r="M35" s="84">
        <f t="shared" si="59"/>
        <v>0</v>
      </c>
      <c r="N35" s="84">
        <f t="shared" si="59"/>
        <v>2410.9718567787768</v>
      </c>
      <c r="O35" s="84">
        <f t="shared" si="59"/>
        <v>0</v>
      </c>
      <c r="P35" s="84">
        <f t="shared" si="59"/>
        <v>0</v>
      </c>
      <c r="Q35" s="84">
        <f t="shared" si="59"/>
        <v>0</v>
      </c>
      <c r="R35" s="84">
        <f t="shared" si="59"/>
        <v>0</v>
      </c>
      <c r="S35" s="150">
        <f t="shared" si="63"/>
        <v>2410.9718567787768</v>
      </c>
      <c r="T35" s="141"/>
      <c r="U35" s="207" t="s">
        <v>9</v>
      </c>
      <c r="V35" s="55">
        <f t="shared" si="60"/>
        <v>0</v>
      </c>
      <c r="W35" s="55">
        <f t="shared" si="60"/>
        <v>0</v>
      </c>
      <c r="X35" s="55">
        <f t="shared" si="60"/>
        <v>0</v>
      </c>
      <c r="Y35" s="55">
        <f t="shared" si="60"/>
        <v>0</v>
      </c>
      <c r="Z35" s="55">
        <f t="shared" si="60"/>
        <v>2410.9718567787768</v>
      </c>
      <c r="AA35" s="55">
        <f t="shared" si="60"/>
        <v>0</v>
      </c>
      <c r="AB35" s="55">
        <f t="shared" si="60"/>
        <v>0</v>
      </c>
      <c r="AC35" s="56">
        <f t="shared" si="60"/>
        <v>0</v>
      </c>
      <c r="AD35" s="55">
        <f t="shared" si="60"/>
        <v>0</v>
      </c>
      <c r="AE35" s="55">
        <f t="shared" si="60"/>
        <v>0</v>
      </c>
      <c r="AF35" s="55">
        <f t="shared" si="60"/>
        <v>0</v>
      </c>
      <c r="AG35" s="55">
        <f t="shared" si="60"/>
        <v>0</v>
      </c>
      <c r="AH35" s="55">
        <f t="shared" si="60"/>
        <v>0</v>
      </c>
      <c r="AI35" s="202">
        <f t="shared" si="64"/>
        <v>2410.9718567787768</v>
      </c>
      <c r="AJ35" s="133" t="str">
        <f t="shared" si="65"/>
        <v/>
      </c>
    </row>
    <row r="36" spans="1:36" ht="15">
      <c r="A36" s="151" t="s">
        <v>52</v>
      </c>
      <c r="B36" s="112">
        <f t="shared" si="61"/>
        <v>0</v>
      </c>
      <c r="C36" s="112">
        <f t="shared" si="61"/>
        <v>0</v>
      </c>
      <c r="D36" s="112">
        <f t="shared" si="61"/>
        <v>274.90228904000003</v>
      </c>
      <c r="E36" s="112">
        <f t="shared" si="61"/>
        <v>0</v>
      </c>
      <c r="F36" s="315"/>
      <c r="G36" s="112">
        <f t="shared" si="58"/>
        <v>0</v>
      </c>
      <c r="H36" s="112">
        <f t="shared" si="58"/>
        <v>0</v>
      </c>
      <c r="I36" s="154">
        <f t="shared" si="62"/>
        <v>274.90228904000003</v>
      </c>
      <c r="J36" s="141"/>
      <c r="K36" s="155" t="s">
        <v>52</v>
      </c>
      <c r="L36" s="87">
        <f t="shared" si="59"/>
        <v>0</v>
      </c>
      <c r="M36" s="87">
        <f t="shared" si="59"/>
        <v>0</v>
      </c>
      <c r="N36" s="87">
        <f t="shared" si="59"/>
        <v>274.90228904000003</v>
      </c>
      <c r="O36" s="87">
        <f t="shared" si="59"/>
        <v>0</v>
      </c>
      <c r="P36" s="87">
        <f t="shared" si="59"/>
        <v>0</v>
      </c>
      <c r="Q36" s="87">
        <f t="shared" si="59"/>
        <v>0</v>
      </c>
      <c r="R36" s="87">
        <f t="shared" si="59"/>
        <v>0</v>
      </c>
      <c r="S36" s="158">
        <f t="shared" si="63"/>
        <v>274.90228904000003</v>
      </c>
      <c r="T36" s="141"/>
      <c r="U36" s="203" t="s">
        <v>52</v>
      </c>
      <c r="V36" s="60">
        <f t="shared" si="60"/>
        <v>0</v>
      </c>
      <c r="W36" s="60">
        <f t="shared" si="60"/>
        <v>0</v>
      </c>
      <c r="X36" s="60">
        <f t="shared" si="60"/>
        <v>0</v>
      </c>
      <c r="Y36" s="60">
        <f t="shared" si="60"/>
        <v>0</v>
      </c>
      <c r="Z36" s="60">
        <f t="shared" si="60"/>
        <v>274.90228904000003</v>
      </c>
      <c r="AA36" s="60">
        <f t="shared" si="60"/>
        <v>0</v>
      </c>
      <c r="AB36" s="60">
        <f t="shared" si="60"/>
        <v>0</v>
      </c>
      <c r="AC36" s="61">
        <f t="shared" si="60"/>
        <v>0</v>
      </c>
      <c r="AD36" s="60">
        <f t="shared" si="60"/>
        <v>0</v>
      </c>
      <c r="AE36" s="60">
        <f t="shared" si="60"/>
        <v>0</v>
      </c>
      <c r="AF36" s="60">
        <f t="shared" si="60"/>
        <v>0</v>
      </c>
      <c r="AG36" s="60">
        <f t="shared" si="60"/>
        <v>0</v>
      </c>
      <c r="AH36" s="60">
        <f t="shared" si="60"/>
        <v>0</v>
      </c>
      <c r="AI36" s="206">
        <f t="shared" si="64"/>
        <v>274.90228904000003</v>
      </c>
      <c r="AJ36" s="133" t="str">
        <f t="shared" si="65"/>
        <v/>
      </c>
    </row>
    <row r="37" spans="1:36" ht="15">
      <c r="A37" s="159" t="s">
        <v>13</v>
      </c>
      <c r="B37" s="84">
        <f t="shared" si="61"/>
        <v>600.25456069537358</v>
      </c>
      <c r="C37" s="84">
        <f t="shared" si="61"/>
        <v>411.9040350419462</v>
      </c>
      <c r="D37" s="84">
        <f t="shared" si="61"/>
        <v>446.49212309499399</v>
      </c>
      <c r="E37" s="84">
        <f t="shared" si="61"/>
        <v>82.620313200392459</v>
      </c>
      <c r="F37" s="315"/>
      <c r="G37" s="84">
        <f t="shared" si="58"/>
        <v>0</v>
      </c>
      <c r="H37" s="84">
        <f t="shared" si="58"/>
        <v>0</v>
      </c>
      <c r="I37" s="146">
        <f t="shared" si="62"/>
        <v>1541.2710320327062</v>
      </c>
      <c r="J37" s="141"/>
      <c r="K37" s="161" t="s">
        <v>13</v>
      </c>
      <c r="L37" s="84">
        <f t="shared" si="59"/>
        <v>600.25456069537358</v>
      </c>
      <c r="M37" s="84">
        <f t="shared" si="59"/>
        <v>411.9040350419462</v>
      </c>
      <c r="N37" s="84">
        <f t="shared" si="59"/>
        <v>446.49212309499399</v>
      </c>
      <c r="O37" s="84">
        <f t="shared" si="59"/>
        <v>82.620313200392459</v>
      </c>
      <c r="P37" s="84">
        <f t="shared" si="59"/>
        <v>0</v>
      </c>
      <c r="Q37" s="84">
        <f t="shared" si="59"/>
        <v>0</v>
      </c>
      <c r="R37" s="84">
        <f t="shared" si="59"/>
        <v>0</v>
      </c>
      <c r="S37" s="150">
        <f t="shared" si="63"/>
        <v>1541.2710320327062</v>
      </c>
      <c r="T37" s="141"/>
      <c r="U37" s="207" t="s">
        <v>13</v>
      </c>
      <c r="V37" s="55">
        <f t="shared" si="60"/>
        <v>600.1573588620837</v>
      </c>
      <c r="W37" s="55">
        <f t="shared" si="60"/>
        <v>0</v>
      </c>
      <c r="X37" s="55">
        <f t="shared" si="60"/>
        <v>0</v>
      </c>
      <c r="Y37" s="55">
        <f t="shared" si="60"/>
        <v>411.9040350419462</v>
      </c>
      <c r="Z37" s="55">
        <f t="shared" si="60"/>
        <v>425.9473335240786</v>
      </c>
      <c r="AA37" s="55">
        <f t="shared" si="60"/>
        <v>82.620313200392459</v>
      </c>
      <c r="AB37" s="55">
        <f t="shared" si="60"/>
        <v>0</v>
      </c>
      <c r="AC37" s="56">
        <f t="shared" si="60"/>
        <v>20.641991404205232</v>
      </c>
      <c r="AD37" s="55">
        <f t="shared" si="60"/>
        <v>9.7201833289832118E-2</v>
      </c>
      <c r="AE37" s="55">
        <f t="shared" si="60"/>
        <v>0</v>
      </c>
      <c r="AF37" s="55">
        <f t="shared" si="60"/>
        <v>0</v>
      </c>
      <c r="AG37" s="55">
        <f t="shared" si="60"/>
        <v>20.544789570915398</v>
      </c>
      <c r="AH37" s="55">
        <f t="shared" si="60"/>
        <v>0</v>
      </c>
      <c r="AI37" s="202">
        <f t="shared" si="64"/>
        <v>1541.2710320327064</v>
      </c>
      <c r="AJ37" s="133" t="str">
        <f t="shared" si="65"/>
        <v/>
      </c>
    </row>
    <row r="38" spans="1:36" ht="15">
      <c r="A38" s="151" t="s">
        <v>12</v>
      </c>
      <c r="B38" s="112">
        <f t="shared" si="61"/>
        <v>260.1584684521207</v>
      </c>
      <c r="C38" s="112">
        <f t="shared" si="61"/>
        <v>97.082948729879732</v>
      </c>
      <c r="D38" s="112">
        <f t="shared" si="61"/>
        <v>86.506809747744072</v>
      </c>
      <c r="E38" s="112">
        <f t="shared" si="61"/>
        <v>11.444247326251233</v>
      </c>
      <c r="F38" s="315"/>
      <c r="G38" s="112">
        <f t="shared" si="58"/>
        <v>0</v>
      </c>
      <c r="H38" s="112">
        <f t="shared" si="58"/>
        <v>0</v>
      </c>
      <c r="I38" s="154">
        <f t="shared" si="62"/>
        <v>455.19247425599571</v>
      </c>
      <c r="J38" s="141"/>
      <c r="K38" s="155" t="s">
        <v>12</v>
      </c>
      <c r="L38" s="87">
        <f t="shared" si="59"/>
        <v>260.1584684521207</v>
      </c>
      <c r="M38" s="87">
        <f t="shared" si="59"/>
        <v>97.082948729879732</v>
      </c>
      <c r="N38" s="87">
        <f t="shared" si="59"/>
        <v>86.506809747744072</v>
      </c>
      <c r="O38" s="87">
        <f t="shared" si="59"/>
        <v>11.444247326251233</v>
      </c>
      <c r="P38" s="87">
        <f t="shared" si="59"/>
        <v>0</v>
      </c>
      <c r="Q38" s="87">
        <f t="shared" si="59"/>
        <v>0</v>
      </c>
      <c r="R38" s="87">
        <f t="shared" si="59"/>
        <v>0</v>
      </c>
      <c r="S38" s="158">
        <f t="shared" si="63"/>
        <v>455.19247425599571</v>
      </c>
      <c r="T38" s="141"/>
      <c r="U38" s="203" t="s">
        <v>53</v>
      </c>
      <c r="V38" s="60">
        <f t="shared" si="60"/>
        <v>245.57342595510804</v>
      </c>
      <c r="W38" s="60">
        <f t="shared" si="60"/>
        <v>0</v>
      </c>
      <c r="X38" s="60">
        <f t="shared" si="60"/>
        <v>0</v>
      </c>
      <c r="Y38" s="60">
        <f t="shared" si="60"/>
        <v>97.082948729879732</v>
      </c>
      <c r="Z38" s="60">
        <f t="shared" si="60"/>
        <v>78.665668432808317</v>
      </c>
      <c r="AA38" s="60">
        <f t="shared" si="60"/>
        <v>9.9937474058679197</v>
      </c>
      <c r="AB38" s="60">
        <f t="shared" si="60"/>
        <v>0</v>
      </c>
      <c r="AC38" s="61">
        <f t="shared" si="60"/>
        <v>23.876683732331767</v>
      </c>
      <c r="AD38" s="60">
        <f t="shared" si="60"/>
        <v>14.585042497012697</v>
      </c>
      <c r="AE38" s="60">
        <f t="shared" si="60"/>
        <v>0</v>
      </c>
      <c r="AF38" s="60">
        <f t="shared" si="60"/>
        <v>0</v>
      </c>
      <c r="AG38" s="60">
        <f t="shared" si="60"/>
        <v>7.8411413149357578</v>
      </c>
      <c r="AH38" s="60">
        <f t="shared" si="60"/>
        <v>1.4504999203833129</v>
      </c>
      <c r="AI38" s="206">
        <f t="shared" si="64"/>
        <v>455.19247425599576</v>
      </c>
      <c r="AJ38" s="133" t="str">
        <f t="shared" si="65"/>
        <v/>
      </c>
    </row>
    <row r="39" spans="1:36" ht="15">
      <c r="A39" s="159" t="s">
        <v>54</v>
      </c>
      <c r="B39" s="84">
        <f t="shared" si="61"/>
        <v>0</v>
      </c>
      <c r="C39" s="84">
        <f t="shared" si="61"/>
        <v>0</v>
      </c>
      <c r="D39" s="84">
        <f t="shared" si="61"/>
        <v>0</v>
      </c>
      <c r="E39" s="84">
        <f t="shared" si="61"/>
        <v>1622.5276768057606</v>
      </c>
      <c r="F39" s="315"/>
      <c r="G39" s="84">
        <f t="shared" si="58"/>
        <v>0</v>
      </c>
      <c r="H39" s="84">
        <f t="shared" si="58"/>
        <v>0</v>
      </c>
      <c r="I39" s="146">
        <f t="shared" si="62"/>
        <v>1622.5276768057606</v>
      </c>
      <c r="J39" s="141"/>
      <c r="K39" s="161" t="s">
        <v>54</v>
      </c>
      <c r="L39" s="84">
        <f t="shared" si="59"/>
        <v>0</v>
      </c>
      <c r="M39" s="84">
        <f t="shared" si="59"/>
        <v>0</v>
      </c>
      <c r="N39" s="84">
        <f t="shared" si="59"/>
        <v>0</v>
      </c>
      <c r="O39" s="84">
        <f t="shared" si="59"/>
        <v>1622.5276768057606</v>
      </c>
      <c r="P39" s="84">
        <f t="shared" si="59"/>
        <v>4039.584461056626</v>
      </c>
      <c r="Q39" s="84">
        <f t="shared" si="59"/>
        <v>0</v>
      </c>
      <c r="R39" s="84">
        <f t="shared" si="59"/>
        <v>0</v>
      </c>
      <c r="S39" s="150">
        <f t="shared" si="63"/>
        <v>5662.1121378623866</v>
      </c>
      <c r="T39" s="141"/>
      <c r="U39" s="207" t="s">
        <v>54</v>
      </c>
      <c r="V39" s="55">
        <f t="shared" si="60"/>
        <v>0</v>
      </c>
      <c r="W39" s="55">
        <f t="shared" si="60"/>
        <v>0</v>
      </c>
      <c r="X39" s="55">
        <f t="shared" si="60"/>
        <v>0</v>
      </c>
      <c r="Y39" s="55">
        <f t="shared" si="60"/>
        <v>0</v>
      </c>
      <c r="Z39" s="55">
        <f t="shared" si="60"/>
        <v>0</v>
      </c>
      <c r="AA39" s="55">
        <f t="shared" si="60"/>
        <v>787.55985374510976</v>
      </c>
      <c r="AB39" s="55">
        <f t="shared" si="60"/>
        <v>4039.584461056626</v>
      </c>
      <c r="AC39" s="56">
        <f t="shared" si="60"/>
        <v>834.96782306065097</v>
      </c>
      <c r="AD39" s="55">
        <f t="shared" si="60"/>
        <v>0</v>
      </c>
      <c r="AE39" s="55">
        <f t="shared" si="60"/>
        <v>0</v>
      </c>
      <c r="AF39" s="55">
        <f t="shared" si="60"/>
        <v>0</v>
      </c>
      <c r="AG39" s="55">
        <f t="shared" si="60"/>
        <v>0</v>
      </c>
      <c r="AH39" s="55">
        <f t="shared" si="60"/>
        <v>834.96782306065097</v>
      </c>
      <c r="AI39" s="202">
        <f t="shared" si="64"/>
        <v>5662.1121378623866</v>
      </c>
      <c r="AJ39" s="133" t="str">
        <f t="shared" si="65"/>
        <v/>
      </c>
    </row>
    <row r="40" spans="1:36" ht="15">
      <c r="A40" s="151" t="s">
        <v>11</v>
      </c>
      <c r="B40" s="112">
        <f t="shared" si="61"/>
        <v>0</v>
      </c>
      <c r="C40" s="112">
        <f t="shared" si="61"/>
        <v>0</v>
      </c>
      <c r="D40" s="112">
        <f t="shared" si="61"/>
        <v>0</v>
      </c>
      <c r="E40" s="112">
        <f t="shared" si="61"/>
        <v>31.89125745184452</v>
      </c>
      <c r="F40" s="315"/>
      <c r="G40" s="112">
        <f t="shared" si="58"/>
        <v>0</v>
      </c>
      <c r="H40" s="112">
        <f t="shared" si="58"/>
        <v>0</v>
      </c>
      <c r="I40" s="154">
        <f t="shared" si="62"/>
        <v>31.89125745184452</v>
      </c>
      <c r="J40" s="141"/>
      <c r="K40" s="155" t="s">
        <v>11</v>
      </c>
      <c r="L40" s="87">
        <f t="shared" si="59"/>
        <v>0</v>
      </c>
      <c r="M40" s="87">
        <f t="shared" si="59"/>
        <v>0</v>
      </c>
      <c r="N40" s="87">
        <f t="shared" si="59"/>
        <v>0</v>
      </c>
      <c r="O40" s="87">
        <f t="shared" si="59"/>
        <v>31.89125745184452</v>
      </c>
      <c r="P40" s="87">
        <f t="shared" si="59"/>
        <v>193.25493223072542</v>
      </c>
      <c r="Q40" s="87">
        <f t="shared" si="59"/>
        <v>0</v>
      </c>
      <c r="R40" s="87">
        <f t="shared" si="59"/>
        <v>0</v>
      </c>
      <c r="S40" s="158">
        <f t="shared" si="63"/>
        <v>225.14618968256994</v>
      </c>
      <c r="T40" s="141"/>
      <c r="U40" s="203" t="s">
        <v>11</v>
      </c>
      <c r="V40" s="60">
        <f t="shared" si="60"/>
        <v>0</v>
      </c>
      <c r="W40" s="60">
        <f t="shared" si="60"/>
        <v>0</v>
      </c>
      <c r="X40" s="60">
        <f t="shared" si="60"/>
        <v>0</v>
      </c>
      <c r="Y40" s="60">
        <f t="shared" si="60"/>
        <v>0</v>
      </c>
      <c r="Z40" s="60">
        <f t="shared" si="60"/>
        <v>0</v>
      </c>
      <c r="AA40" s="60">
        <f t="shared" si="60"/>
        <v>25.541020127860154</v>
      </c>
      <c r="AB40" s="60">
        <f t="shared" si="60"/>
        <v>193.25493223072542</v>
      </c>
      <c r="AC40" s="61">
        <f t="shared" si="60"/>
        <v>6.3502373239843664</v>
      </c>
      <c r="AD40" s="60">
        <f t="shared" si="60"/>
        <v>0</v>
      </c>
      <c r="AE40" s="60">
        <f t="shared" si="60"/>
        <v>0</v>
      </c>
      <c r="AF40" s="60">
        <f t="shared" si="60"/>
        <v>0</v>
      </c>
      <c r="AG40" s="60">
        <f t="shared" si="60"/>
        <v>0</v>
      </c>
      <c r="AH40" s="60">
        <f t="shared" si="60"/>
        <v>6.3502373239843664</v>
      </c>
      <c r="AI40" s="206">
        <f t="shared" si="64"/>
        <v>225.14618968256994</v>
      </c>
      <c r="AJ40" s="133" t="str">
        <f t="shared" si="65"/>
        <v/>
      </c>
    </row>
    <row r="41" spans="1:36" ht="15">
      <c r="A41" s="159" t="s">
        <v>55</v>
      </c>
      <c r="B41" s="84">
        <f t="shared" si="61"/>
        <v>0.79468461440408067</v>
      </c>
      <c r="C41" s="84">
        <f t="shared" si="61"/>
        <v>0</v>
      </c>
      <c r="D41" s="84">
        <f t="shared" si="61"/>
        <v>0.27176215347529176</v>
      </c>
      <c r="E41" s="84">
        <f t="shared" si="61"/>
        <v>1.7139596785105439E-2</v>
      </c>
      <c r="F41" s="315"/>
      <c r="G41" s="84">
        <f t="shared" si="58"/>
        <v>0</v>
      </c>
      <c r="H41" s="84">
        <f t="shared" si="58"/>
        <v>0</v>
      </c>
      <c r="I41" s="146">
        <f t="shared" si="62"/>
        <v>1.0835863646644779</v>
      </c>
      <c r="J41" s="141"/>
      <c r="K41" s="161" t="s">
        <v>55</v>
      </c>
      <c r="L41" s="84">
        <f t="shared" si="59"/>
        <v>0.79468461440408067</v>
      </c>
      <c r="M41" s="84">
        <f t="shared" si="59"/>
        <v>0</v>
      </c>
      <c r="N41" s="84">
        <f t="shared" si="59"/>
        <v>0.27176215347529176</v>
      </c>
      <c r="O41" s="84">
        <f t="shared" si="59"/>
        <v>1.7139596785105439E-2</v>
      </c>
      <c r="P41" s="84">
        <f t="shared" si="59"/>
        <v>0</v>
      </c>
      <c r="Q41" s="84">
        <f t="shared" si="59"/>
        <v>0</v>
      </c>
      <c r="R41" s="84">
        <f t="shared" si="59"/>
        <v>0</v>
      </c>
      <c r="S41" s="150">
        <f t="shared" si="63"/>
        <v>1.0835863646644779</v>
      </c>
      <c r="T41" s="141"/>
      <c r="U41" s="207" t="s">
        <v>55</v>
      </c>
      <c r="V41" s="55">
        <f t="shared" si="60"/>
        <v>0</v>
      </c>
      <c r="W41" s="55">
        <f t="shared" si="60"/>
        <v>0</v>
      </c>
      <c r="X41" s="55">
        <f t="shared" si="60"/>
        <v>0</v>
      </c>
      <c r="Y41" s="55">
        <f t="shared" si="60"/>
        <v>0</v>
      </c>
      <c r="Z41" s="55">
        <f t="shared" si="60"/>
        <v>0.27176215347529176</v>
      </c>
      <c r="AA41" s="55">
        <f t="shared" si="60"/>
        <v>0</v>
      </c>
      <c r="AB41" s="55">
        <f t="shared" si="60"/>
        <v>0</v>
      </c>
      <c r="AC41" s="56">
        <f t="shared" si="60"/>
        <v>0.81182421118918613</v>
      </c>
      <c r="AD41" s="55">
        <f t="shared" si="60"/>
        <v>0.79468461440408067</v>
      </c>
      <c r="AE41" s="55">
        <f t="shared" si="60"/>
        <v>0</v>
      </c>
      <c r="AF41" s="55">
        <f t="shared" si="60"/>
        <v>0</v>
      </c>
      <c r="AG41" s="55">
        <f t="shared" si="60"/>
        <v>0</v>
      </c>
      <c r="AH41" s="55">
        <f t="shared" si="60"/>
        <v>1.7139596785105439E-2</v>
      </c>
      <c r="AI41" s="202">
        <f t="shared" si="64"/>
        <v>1.0835863646644779</v>
      </c>
      <c r="AJ41" s="133" t="str">
        <f t="shared" si="65"/>
        <v/>
      </c>
    </row>
    <row r="42" spans="1:36" ht="15">
      <c r="A42" s="151" t="s">
        <v>14</v>
      </c>
      <c r="B42" s="112">
        <f t="shared" si="61"/>
        <v>108.64884547924068</v>
      </c>
      <c r="C42" s="112">
        <f t="shared" si="61"/>
        <v>1.3924735213528321</v>
      </c>
      <c r="D42" s="112">
        <f t="shared" si="61"/>
        <v>95.852293400489799</v>
      </c>
      <c r="E42" s="112">
        <f t="shared" si="61"/>
        <v>30.782028516874433</v>
      </c>
      <c r="F42" s="315"/>
      <c r="G42" s="112">
        <f t="shared" si="58"/>
        <v>0</v>
      </c>
      <c r="H42" s="112">
        <f t="shared" si="58"/>
        <v>0</v>
      </c>
      <c r="I42" s="154">
        <f t="shared" si="62"/>
        <v>236.67564091795776</v>
      </c>
      <c r="J42" s="141"/>
      <c r="K42" s="155" t="s">
        <v>14</v>
      </c>
      <c r="L42" s="87">
        <f t="shared" si="59"/>
        <v>108.64884547924068</v>
      </c>
      <c r="M42" s="87">
        <f t="shared" si="59"/>
        <v>1.3924735213528321</v>
      </c>
      <c r="N42" s="87">
        <f t="shared" si="59"/>
        <v>95.852293400489799</v>
      </c>
      <c r="O42" s="87">
        <f t="shared" si="59"/>
        <v>30.782028516874433</v>
      </c>
      <c r="P42" s="87">
        <f t="shared" si="59"/>
        <v>7.9635432896274638</v>
      </c>
      <c r="Q42" s="87">
        <f t="shared" si="59"/>
        <v>0</v>
      </c>
      <c r="R42" s="87">
        <f t="shared" si="59"/>
        <v>0</v>
      </c>
      <c r="S42" s="158">
        <f t="shared" si="63"/>
        <v>244.63918420758523</v>
      </c>
      <c r="T42" s="141"/>
      <c r="U42" s="203" t="s">
        <v>14</v>
      </c>
      <c r="V42" s="60">
        <f t="shared" si="60"/>
        <v>108.58797809762444</v>
      </c>
      <c r="W42" s="60">
        <f t="shared" si="60"/>
        <v>0</v>
      </c>
      <c r="X42" s="60">
        <f t="shared" si="60"/>
        <v>0</v>
      </c>
      <c r="Y42" s="60">
        <f t="shared" si="60"/>
        <v>1.3924735213528321</v>
      </c>
      <c r="Z42" s="60">
        <f t="shared" si="60"/>
        <v>95.847125014114482</v>
      </c>
      <c r="AA42" s="60">
        <f t="shared" si="60"/>
        <v>0.41706740614520071</v>
      </c>
      <c r="AB42" s="60">
        <f t="shared" si="60"/>
        <v>7.9635432896274638</v>
      </c>
      <c r="AC42" s="61">
        <f t="shared" si="60"/>
        <v>30.430996878720791</v>
      </c>
      <c r="AD42" s="60">
        <f t="shared" si="60"/>
        <v>6.086738161623579E-2</v>
      </c>
      <c r="AE42" s="60">
        <f t="shared" si="60"/>
        <v>0</v>
      </c>
      <c r="AF42" s="60">
        <f t="shared" si="60"/>
        <v>0</v>
      </c>
      <c r="AG42" s="60">
        <f t="shared" si="60"/>
        <v>5.1683863753224082E-3</v>
      </c>
      <c r="AH42" s="60">
        <f t="shared" si="60"/>
        <v>30.364961110729233</v>
      </c>
      <c r="AI42" s="206">
        <f t="shared" si="64"/>
        <v>244.63918420758523</v>
      </c>
      <c r="AJ42" s="133" t="str">
        <f t="shared" si="65"/>
        <v/>
      </c>
    </row>
    <row r="43" spans="1:36" ht="15">
      <c r="A43" s="159" t="s">
        <v>136</v>
      </c>
      <c r="B43" s="84">
        <f t="shared" si="61"/>
        <v>5120.9475460505892</v>
      </c>
      <c r="C43" s="84">
        <f t="shared" si="61"/>
        <v>11600.841276568372</v>
      </c>
      <c r="D43" s="84">
        <f t="shared" si="61"/>
        <v>9215.9045403000382</v>
      </c>
      <c r="E43" s="84">
        <f t="shared" si="61"/>
        <v>1519.4887791782976</v>
      </c>
      <c r="F43" s="315"/>
      <c r="G43" s="84">
        <f t="shared" si="58"/>
        <v>0</v>
      </c>
      <c r="H43" s="84">
        <f t="shared" si="58"/>
        <v>0</v>
      </c>
      <c r="I43" s="146">
        <f t="shared" si="62"/>
        <v>27457.182142097296</v>
      </c>
      <c r="J43" s="141"/>
      <c r="K43" s="161" t="s">
        <v>136</v>
      </c>
      <c r="L43" s="84">
        <f t="shared" si="59"/>
        <v>5120.9475460505892</v>
      </c>
      <c r="M43" s="84">
        <f t="shared" si="59"/>
        <v>11600.841276568372</v>
      </c>
      <c r="N43" s="84">
        <f t="shared" si="59"/>
        <v>9215.9045403000382</v>
      </c>
      <c r="O43" s="84">
        <f t="shared" si="59"/>
        <v>1519.4887791782976</v>
      </c>
      <c r="P43" s="84">
        <f t="shared" si="59"/>
        <v>14.845578888108264</v>
      </c>
      <c r="Q43" s="84">
        <f t="shared" si="59"/>
        <v>0</v>
      </c>
      <c r="R43" s="84">
        <f t="shared" si="59"/>
        <v>0</v>
      </c>
      <c r="S43" s="150">
        <f t="shared" si="63"/>
        <v>27472.027720985403</v>
      </c>
      <c r="T43" s="141"/>
      <c r="U43" s="207" t="s">
        <v>136</v>
      </c>
      <c r="V43" s="55">
        <f t="shared" si="60"/>
        <v>4963.9433408724562</v>
      </c>
      <c r="W43" s="55">
        <f t="shared" si="60"/>
        <v>0</v>
      </c>
      <c r="X43" s="55">
        <f t="shared" si="60"/>
        <v>0</v>
      </c>
      <c r="Y43" s="55">
        <f t="shared" si="60"/>
        <v>11600.841276568372</v>
      </c>
      <c r="Z43" s="55">
        <f t="shared" si="60"/>
        <v>8311.7268726932125</v>
      </c>
      <c r="AA43" s="55">
        <f t="shared" si="60"/>
        <v>1217.7382586006961</v>
      </c>
      <c r="AB43" s="55">
        <f t="shared" si="60"/>
        <v>14.845578888108264</v>
      </c>
      <c r="AC43" s="56">
        <f t="shared" si="60"/>
        <v>1362.9323933625674</v>
      </c>
      <c r="AD43" s="55">
        <f t="shared" si="60"/>
        <v>157.00420517813433</v>
      </c>
      <c r="AE43" s="55">
        <f t="shared" si="60"/>
        <v>47.07435521863988</v>
      </c>
      <c r="AF43" s="55">
        <f t="shared" si="60"/>
        <v>0</v>
      </c>
      <c r="AG43" s="55">
        <f t="shared" si="60"/>
        <v>904.17766760683139</v>
      </c>
      <c r="AH43" s="55">
        <f t="shared" si="60"/>
        <v>254.6761653589617</v>
      </c>
      <c r="AI43" s="202">
        <f t="shared" si="64"/>
        <v>27472.02772098541</v>
      </c>
      <c r="AJ43" s="133" t="str">
        <f t="shared" si="65"/>
        <v/>
      </c>
    </row>
    <row r="44" spans="1:36" ht="15">
      <c r="A44" s="151" t="s">
        <v>21</v>
      </c>
      <c r="B44" s="112">
        <f t="shared" si="61"/>
        <v>749.71838440082047</v>
      </c>
      <c r="C44" s="112">
        <f t="shared" si="61"/>
        <v>131.89577210095692</v>
      </c>
      <c r="D44" s="112">
        <f t="shared" si="61"/>
        <v>2252.9830004197356</v>
      </c>
      <c r="E44" s="112">
        <f t="shared" si="61"/>
        <v>12280.738184158727</v>
      </c>
      <c r="F44" s="315"/>
      <c r="G44" s="112">
        <f t="shared" si="58"/>
        <v>1237.9247751092132</v>
      </c>
      <c r="H44" s="112">
        <f t="shared" si="58"/>
        <v>66.143154748241841</v>
      </c>
      <c r="I44" s="154">
        <f t="shared" si="62"/>
        <v>16719.403270937695</v>
      </c>
      <c r="J44" s="141"/>
      <c r="K44" s="155" t="s">
        <v>21</v>
      </c>
      <c r="L44" s="87">
        <f t="shared" si="59"/>
        <v>749.71838440082047</v>
      </c>
      <c r="M44" s="87">
        <f t="shared" si="59"/>
        <v>131.89577210095692</v>
      </c>
      <c r="N44" s="87">
        <f t="shared" si="59"/>
        <v>2252.9830004197356</v>
      </c>
      <c r="O44" s="87">
        <f t="shared" si="59"/>
        <v>12280.738184158727</v>
      </c>
      <c r="P44" s="87">
        <f t="shared" si="59"/>
        <v>9.8624005280115306</v>
      </c>
      <c r="Q44" s="87">
        <f t="shared" si="59"/>
        <v>1237.9247751092132</v>
      </c>
      <c r="R44" s="87">
        <f t="shared" si="59"/>
        <v>66.143154748241841</v>
      </c>
      <c r="S44" s="158">
        <f t="shared" si="63"/>
        <v>16729.265671465706</v>
      </c>
      <c r="T44" s="141"/>
      <c r="U44" s="203" t="s">
        <v>21</v>
      </c>
      <c r="V44" s="60">
        <f t="shared" si="60"/>
        <v>412.62437070978649</v>
      </c>
      <c r="W44" s="60">
        <f t="shared" si="60"/>
        <v>325.87709362504438</v>
      </c>
      <c r="X44" s="60">
        <f t="shared" si="60"/>
        <v>1237.9247751092132</v>
      </c>
      <c r="Y44" s="60">
        <f t="shared" si="60"/>
        <v>131.89577210095692</v>
      </c>
      <c r="Z44" s="60">
        <f t="shared" si="60"/>
        <v>2245.1513969090329</v>
      </c>
      <c r="AA44" s="60">
        <f t="shared" si="60"/>
        <v>11953.561291811498</v>
      </c>
      <c r="AB44" s="60">
        <f t="shared" si="60"/>
        <v>9.8624005280115306</v>
      </c>
      <c r="AC44" s="61">
        <f t="shared" si="60"/>
        <v>412.36857067216107</v>
      </c>
      <c r="AD44" s="60">
        <f t="shared" si="60"/>
        <v>11.216920065989541</v>
      </c>
      <c r="AE44" s="60">
        <f t="shared" si="60"/>
        <v>221.42587212052948</v>
      </c>
      <c r="AF44" s="60">
        <f t="shared" si="60"/>
        <v>66.143154748241841</v>
      </c>
      <c r="AG44" s="60">
        <f t="shared" si="60"/>
        <v>7.8316035107026494</v>
      </c>
      <c r="AH44" s="60">
        <f t="shared" si="60"/>
        <v>105.75102022669748</v>
      </c>
      <c r="AI44" s="206">
        <f t="shared" si="64"/>
        <v>16729.265671465706</v>
      </c>
      <c r="AJ44" s="133" t="str">
        <f t="shared" si="65"/>
        <v/>
      </c>
    </row>
    <row r="45" spans="1:36" ht="15">
      <c r="A45" s="159" t="s">
        <v>20</v>
      </c>
      <c r="B45" s="84">
        <f t="shared" si="61"/>
        <v>1534.6828581942714</v>
      </c>
      <c r="C45" s="84">
        <f t="shared" si="61"/>
        <v>22.716832532118993</v>
      </c>
      <c r="D45" s="84">
        <f t="shared" si="61"/>
        <v>665.70497344111391</v>
      </c>
      <c r="E45" s="84">
        <f t="shared" si="61"/>
        <v>0</v>
      </c>
      <c r="F45" s="315"/>
      <c r="G45" s="84">
        <f t="shared" si="58"/>
        <v>0</v>
      </c>
      <c r="H45" s="84">
        <f t="shared" si="58"/>
        <v>0</v>
      </c>
      <c r="I45" s="146">
        <f t="shared" si="62"/>
        <v>2223.1046641675043</v>
      </c>
      <c r="J45" s="141"/>
      <c r="K45" s="161" t="s">
        <v>20</v>
      </c>
      <c r="L45" s="84">
        <f t="shared" si="59"/>
        <v>1534.6828581942714</v>
      </c>
      <c r="M45" s="84">
        <f t="shared" si="59"/>
        <v>22.716832532118993</v>
      </c>
      <c r="N45" s="84">
        <f t="shared" si="59"/>
        <v>665.70497344111391</v>
      </c>
      <c r="O45" s="84">
        <f t="shared" si="59"/>
        <v>0</v>
      </c>
      <c r="P45" s="84">
        <f t="shared" si="59"/>
        <v>0</v>
      </c>
      <c r="Q45" s="84">
        <f t="shared" si="59"/>
        <v>0</v>
      </c>
      <c r="R45" s="84">
        <f t="shared" si="59"/>
        <v>0</v>
      </c>
      <c r="S45" s="150">
        <f t="shared" si="63"/>
        <v>2223.1046641675043</v>
      </c>
      <c r="T45" s="141"/>
      <c r="U45" s="207" t="s">
        <v>20</v>
      </c>
      <c r="V45" s="55">
        <f t="shared" si="60"/>
        <v>1517.5128900427756</v>
      </c>
      <c r="W45" s="55">
        <f t="shared" si="60"/>
        <v>11.975241042161098</v>
      </c>
      <c r="X45" s="55">
        <f t="shared" si="60"/>
        <v>0</v>
      </c>
      <c r="Y45" s="55">
        <f t="shared" si="60"/>
        <v>22.716832532118993</v>
      </c>
      <c r="Z45" s="55">
        <f t="shared" si="60"/>
        <v>390.14651140506186</v>
      </c>
      <c r="AA45" s="55">
        <f t="shared" si="60"/>
        <v>0</v>
      </c>
      <c r="AB45" s="55">
        <f t="shared" si="60"/>
        <v>0</v>
      </c>
      <c r="AC45" s="56">
        <f t="shared" si="60"/>
        <v>280.75318914538701</v>
      </c>
      <c r="AD45" s="55">
        <f t="shared" si="60"/>
        <v>5.1947271093349512</v>
      </c>
      <c r="AE45" s="55">
        <f t="shared" si="60"/>
        <v>0</v>
      </c>
      <c r="AF45" s="55">
        <f t="shared" si="60"/>
        <v>0</v>
      </c>
      <c r="AG45" s="55">
        <f t="shared" si="60"/>
        <v>275.55846203605211</v>
      </c>
      <c r="AH45" s="55">
        <f t="shared" si="60"/>
        <v>0</v>
      </c>
      <c r="AI45" s="202">
        <f t="shared" si="64"/>
        <v>2223.1046641675043</v>
      </c>
      <c r="AJ45" s="133" t="str">
        <f t="shared" si="65"/>
        <v/>
      </c>
    </row>
    <row r="46" spans="1:36" ht="15">
      <c r="A46" s="151" t="s">
        <v>56</v>
      </c>
      <c r="B46" s="112">
        <f t="shared" si="61"/>
        <v>31.716941977054894</v>
      </c>
      <c r="C46" s="112">
        <f t="shared" si="61"/>
        <v>10.955487163037565</v>
      </c>
      <c r="D46" s="112">
        <f t="shared" si="61"/>
        <v>23.702942346246857</v>
      </c>
      <c r="E46" s="112">
        <f t="shared" si="61"/>
        <v>0</v>
      </c>
      <c r="F46" s="315"/>
      <c r="G46" s="112">
        <f t="shared" si="58"/>
        <v>0</v>
      </c>
      <c r="H46" s="112">
        <f t="shared" si="58"/>
        <v>0</v>
      </c>
      <c r="I46" s="154">
        <f t="shared" si="62"/>
        <v>66.375371486339318</v>
      </c>
      <c r="J46" s="141"/>
      <c r="K46" s="155" t="s">
        <v>56</v>
      </c>
      <c r="L46" s="87">
        <f t="shared" si="59"/>
        <v>31.716941977054894</v>
      </c>
      <c r="M46" s="87">
        <f t="shared" si="59"/>
        <v>10.955487163037565</v>
      </c>
      <c r="N46" s="87">
        <f t="shared" si="59"/>
        <v>23.702942346246857</v>
      </c>
      <c r="O46" s="87">
        <f t="shared" si="59"/>
        <v>0</v>
      </c>
      <c r="P46" s="87">
        <f t="shared" si="59"/>
        <v>0</v>
      </c>
      <c r="Q46" s="87">
        <f t="shared" si="59"/>
        <v>0</v>
      </c>
      <c r="R46" s="87">
        <f t="shared" si="59"/>
        <v>0</v>
      </c>
      <c r="S46" s="158">
        <f t="shared" si="63"/>
        <v>66.375371486339318</v>
      </c>
      <c r="T46" s="141"/>
      <c r="U46" s="203" t="s">
        <v>56</v>
      </c>
      <c r="V46" s="60">
        <f t="shared" si="60"/>
        <v>31.277683943854694</v>
      </c>
      <c r="W46" s="60">
        <f t="shared" si="60"/>
        <v>0</v>
      </c>
      <c r="X46" s="60">
        <f t="shared" si="60"/>
        <v>0</v>
      </c>
      <c r="Y46" s="60">
        <f t="shared" si="60"/>
        <v>10.955487163037565</v>
      </c>
      <c r="Z46" s="60">
        <f t="shared" si="60"/>
        <v>23.702942346246857</v>
      </c>
      <c r="AA46" s="60">
        <f t="shared" si="60"/>
        <v>0</v>
      </c>
      <c r="AB46" s="60">
        <f t="shared" si="60"/>
        <v>0</v>
      </c>
      <c r="AC46" s="61">
        <f t="shared" si="60"/>
        <v>0.4392580332001994</v>
      </c>
      <c r="AD46" s="60">
        <f t="shared" si="60"/>
        <v>0.4392580332001994</v>
      </c>
      <c r="AE46" s="60">
        <f t="shared" si="60"/>
        <v>0</v>
      </c>
      <c r="AF46" s="60">
        <f t="shared" si="60"/>
        <v>0</v>
      </c>
      <c r="AG46" s="60">
        <f t="shared" si="60"/>
        <v>0</v>
      </c>
      <c r="AH46" s="60">
        <f t="shared" si="60"/>
        <v>0</v>
      </c>
      <c r="AI46" s="206">
        <f t="shared" si="64"/>
        <v>66.375371486339318</v>
      </c>
      <c r="AJ46" s="133" t="str">
        <f t="shared" si="65"/>
        <v/>
      </c>
    </row>
    <row r="47" spans="1:36" ht="15">
      <c r="A47" s="159" t="s">
        <v>18</v>
      </c>
      <c r="B47" s="84">
        <f t="shared" si="61"/>
        <v>2629.7461371673071</v>
      </c>
      <c r="C47" s="84">
        <f t="shared" si="61"/>
        <v>8885.2213168035614</v>
      </c>
      <c r="D47" s="84">
        <f t="shared" si="61"/>
        <v>973.35603913516968</v>
      </c>
      <c r="E47" s="84">
        <f t="shared" si="61"/>
        <v>579.25925472289669</v>
      </c>
      <c r="F47" s="315"/>
      <c r="G47" s="84">
        <f t="shared" si="58"/>
        <v>0</v>
      </c>
      <c r="H47" s="84">
        <f t="shared" si="58"/>
        <v>0</v>
      </c>
      <c r="I47" s="146">
        <f t="shared" si="62"/>
        <v>13067.582747828934</v>
      </c>
      <c r="J47" s="141"/>
      <c r="K47" s="161" t="s">
        <v>18</v>
      </c>
      <c r="L47" s="84">
        <f t="shared" si="59"/>
        <v>2629.7461371673071</v>
      </c>
      <c r="M47" s="84">
        <f t="shared" si="59"/>
        <v>8885.2213168035614</v>
      </c>
      <c r="N47" s="84">
        <f t="shared" si="59"/>
        <v>973.35603913516968</v>
      </c>
      <c r="O47" s="84">
        <f t="shared" si="59"/>
        <v>579.25925472289669</v>
      </c>
      <c r="P47" s="84">
        <f t="shared" si="59"/>
        <v>321.6130338586367</v>
      </c>
      <c r="Q47" s="84">
        <f t="shared" si="59"/>
        <v>0</v>
      </c>
      <c r="R47" s="84">
        <f t="shared" si="59"/>
        <v>0</v>
      </c>
      <c r="S47" s="150">
        <f t="shared" si="63"/>
        <v>13389.195781687571</v>
      </c>
      <c r="T47" s="141"/>
      <c r="U47" s="207" t="s">
        <v>18</v>
      </c>
      <c r="V47" s="55">
        <f t="shared" si="60"/>
        <v>2624.0493754946033</v>
      </c>
      <c r="W47" s="55">
        <f t="shared" si="60"/>
        <v>0</v>
      </c>
      <c r="X47" s="55">
        <f t="shared" si="60"/>
        <v>0</v>
      </c>
      <c r="Y47" s="55">
        <f t="shared" si="60"/>
        <v>8885.2213168035614</v>
      </c>
      <c r="Z47" s="55">
        <f t="shared" si="60"/>
        <v>817.0187135487156</v>
      </c>
      <c r="AA47" s="55">
        <f t="shared" si="60"/>
        <v>0</v>
      </c>
      <c r="AB47" s="55">
        <f t="shared" si="60"/>
        <v>321.6130338586367</v>
      </c>
      <c r="AC47" s="56">
        <f t="shared" si="60"/>
        <v>741.29334198205402</v>
      </c>
      <c r="AD47" s="55">
        <f t="shared" si="60"/>
        <v>5.6967616727032215</v>
      </c>
      <c r="AE47" s="55">
        <f t="shared" si="60"/>
        <v>0</v>
      </c>
      <c r="AF47" s="55">
        <f t="shared" si="60"/>
        <v>0</v>
      </c>
      <c r="AG47" s="55">
        <f t="shared" si="60"/>
        <v>156.33732558645403</v>
      </c>
      <c r="AH47" s="55">
        <f t="shared" si="60"/>
        <v>579.25925472289669</v>
      </c>
      <c r="AI47" s="202">
        <f t="shared" si="64"/>
        <v>13389.195781687573</v>
      </c>
      <c r="AJ47" s="133" t="str">
        <f t="shared" si="65"/>
        <v/>
      </c>
    </row>
    <row r="48" spans="1:36" ht="15">
      <c r="A48" s="151" t="s">
        <v>17</v>
      </c>
      <c r="B48" s="112">
        <f t="shared" si="61"/>
        <v>1.6138389618825923</v>
      </c>
      <c r="C48" s="112">
        <f t="shared" si="61"/>
        <v>38.29635548512001</v>
      </c>
      <c r="D48" s="112">
        <f t="shared" si="61"/>
        <v>747.24412091849058</v>
      </c>
      <c r="E48" s="112">
        <f t="shared" si="61"/>
        <v>0</v>
      </c>
      <c r="F48" s="315"/>
      <c r="G48" s="112">
        <f t="shared" si="58"/>
        <v>0</v>
      </c>
      <c r="H48" s="112">
        <f t="shared" si="58"/>
        <v>0</v>
      </c>
      <c r="I48" s="154">
        <f t="shared" si="62"/>
        <v>787.15431536549318</v>
      </c>
      <c r="J48" s="141"/>
      <c r="K48" s="155" t="s">
        <v>17</v>
      </c>
      <c r="L48" s="87">
        <f t="shared" si="59"/>
        <v>1.6138389618825923</v>
      </c>
      <c r="M48" s="87">
        <f t="shared" si="59"/>
        <v>38.29635548512001</v>
      </c>
      <c r="N48" s="87">
        <f t="shared" si="59"/>
        <v>747.24412091849058</v>
      </c>
      <c r="O48" s="87">
        <f t="shared" si="59"/>
        <v>0</v>
      </c>
      <c r="P48" s="87">
        <f t="shared" si="59"/>
        <v>0</v>
      </c>
      <c r="Q48" s="87">
        <f t="shared" si="59"/>
        <v>0</v>
      </c>
      <c r="R48" s="87">
        <f t="shared" si="59"/>
        <v>0</v>
      </c>
      <c r="S48" s="158">
        <f t="shared" si="63"/>
        <v>787.15431536549318</v>
      </c>
      <c r="T48" s="141"/>
      <c r="U48" s="203" t="s">
        <v>57</v>
      </c>
      <c r="V48" s="60">
        <f t="shared" si="60"/>
        <v>1.6138389618825923</v>
      </c>
      <c r="W48" s="60">
        <f t="shared" si="60"/>
        <v>0</v>
      </c>
      <c r="X48" s="60">
        <f t="shared" si="60"/>
        <v>0</v>
      </c>
      <c r="Y48" s="60">
        <f t="shared" si="60"/>
        <v>38.29635548512001</v>
      </c>
      <c r="Z48" s="60">
        <f t="shared" si="60"/>
        <v>747.24412091849058</v>
      </c>
      <c r="AA48" s="60">
        <f t="shared" si="60"/>
        <v>0</v>
      </c>
      <c r="AB48" s="60">
        <f t="shared" si="60"/>
        <v>0</v>
      </c>
      <c r="AC48" s="61">
        <f t="shared" si="60"/>
        <v>0</v>
      </c>
      <c r="AD48" s="60">
        <f t="shared" si="60"/>
        <v>0</v>
      </c>
      <c r="AE48" s="60">
        <f t="shared" si="60"/>
        <v>0</v>
      </c>
      <c r="AF48" s="60">
        <f t="shared" si="60"/>
        <v>0</v>
      </c>
      <c r="AG48" s="60">
        <f t="shared" si="60"/>
        <v>0</v>
      </c>
      <c r="AH48" s="60">
        <f t="shared" si="60"/>
        <v>0</v>
      </c>
      <c r="AI48" s="206">
        <f t="shared" si="64"/>
        <v>787.15431536549318</v>
      </c>
      <c r="AJ48" s="133" t="str">
        <f t="shared" si="65"/>
        <v/>
      </c>
    </row>
    <row r="49" spans="1:36" ht="15">
      <c r="A49" s="162" t="s">
        <v>60</v>
      </c>
      <c r="B49" s="84">
        <f t="shared" si="61"/>
        <v>2.4767999999999999</v>
      </c>
      <c r="C49" s="84">
        <f t="shared" si="61"/>
        <v>0.17490012883489878</v>
      </c>
      <c r="D49" s="84">
        <f t="shared" si="61"/>
        <v>76.383549261534228</v>
      </c>
      <c r="E49" s="84">
        <f t="shared" si="61"/>
        <v>0</v>
      </c>
      <c r="F49" s="315"/>
      <c r="G49" s="84">
        <f t="shared" ref="G49:H53" si="66">G127+G153+G179+G205+G231+G257+G283+G309+G335+G361+G387+G413+G439</f>
        <v>0</v>
      </c>
      <c r="H49" s="84">
        <f t="shared" si="66"/>
        <v>0</v>
      </c>
      <c r="I49" s="146">
        <f t="shared" si="62"/>
        <v>79.035249390369131</v>
      </c>
      <c r="J49" s="141"/>
      <c r="K49" s="163" t="s">
        <v>60</v>
      </c>
      <c r="L49" s="84">
        <f t="shared" ref="L49:R53" si="67">L127+L153+L179+L205+L231+L257+L283+L309+L335+L361+L387+L413+L439</f>
        <v>2.4767999999999999</v>
      </c>
      <c r="M49" s="84">
        <f t="shared" si="67"/>
        <v>0.17490012883489878</v>
      </c>
      <c r="N49" s="84">
        <f t="shared" si="67"/>
        <v>76.383549261534228</v>
      </c>
      <c r="O49" s="84">
        <f t="shared" si="67"/>
        <v>0</v>
      </c>
      <c r="P49" s="84">
        <f t="shared" si="67"/>
        <v>0</v>
      </c>
      <c r="Q49" s="84">
        <f t="shared" si="67"/>
        <v>0</v>
      </c>
      <c r="R49" s="84">
        <f t="shared" si="67"/>
        <v>0</v>
      </c>
      <c r="S49" s="150">
        <f t="shared" si="63"/>
        <v>79.035249390369131</v>
      </c>
      <c r="T49" s="141"/>
      <c r="U49" s="208" t="s">
        <v>58</v>
      </c>
      <c r="V49" s="55">
        <f t="shared" ref="V49:AH53" si="68">V127+V153+V179+V205+V231+V257+V283+V309+V335+V361+V387+V413+V439</f>
        <v>2.4767999999999999</v>
      </c>
      <c r="W49" s="55">
        <f t="shared" si="68"/>
        <v>0</v>
      </c>
      <c r="X49" s="55">
        <f t="shared" si="68"/>
        <v>0</v>
      </c>
      <c r="Y49" s="55">
        <f t="shared" si="68"/>
        <v>0.17490012883489878</v>
      </c>
      <c r="Z49" s="55">
        <f t="shared" si="68"/>
        <v>76.383549261534228</v>
      </c>
      <c r="AA49" s="55">
        <f t="shared" si="68"/>
        <v>0</v>
      </c>
      <c r="AB49" s="55">
        <f t="shared" si="68"/>
        <v>0</v>
      </c>
      <c r="AC49" s="56">
        <f t="shared" si="68"/>
        <v>0</v>
      </c>
      <c r="AD49" s="55">
        <f t="shared" si="68"/>
        <v>0</v>
      </c>
      <c r="AE49" s="55">
        <f t="shared" si="68"/>
        <v>0</v>
      </c>
      <c r="AF49" s="55">
        <f t="shared" si="68"/>
        <v>0</v>
      </c>
      <c r="AG49" s="55">
        <f t="shared" si="68"/>
        <v>0</v>
      </c>
      <c r="AH49" s="55">
        <f t="shared" si="68"/>
        <v>0</v>
      </c>
      <c r="AI49" s="202">
        <f t="shared" si="64"/>
        <v>79.035249390369131</v>
      </c>
      <c r="AJ49" s="133" t="str">
        <f t="shared" si="65"/>
        <v/>
      </c>
    </row>
    <row r="50" spans="1:36">
      <c r="A50" s="164" t="s">
        <v>19</v>
      </c>
      <c r="B50" s="116">
        <f t="shared" ref="B50:E53" si="69">B128+B154+B180+B206+B232+B258+B284+B310+B336+B362+B388+B414+B440</f>
        <v>2.4767999999999999</v>
      </c>
      <c r="C50" s="116">
        <f t="shared" si="69"/>
        <v>0</v>
      </c>
      <c r="D50" s="116">
        <f t="shared" si="69"/>
        <v>0</v>
      </c>
      <c r="E50" s="116">
        <f t="shared" si="69"/>
        <v>0</v>
      </c>
      <c r="F50" s="315"/>
      <c r="G50" s="116">
        <f t="shared" si="66"/>
        <v>0</v>
      </c>
      <c r="H50" s="116">
        <f t="shared" si="66"/>
        <v>0</v>
      </c>
      <c r="I50" s="167">
        <f t="shared" si="62"/>
        <v>2.4767999999999999</v>
      </c>
      <c r="J50" s="141"/>
      <c r="K50" s="168" t="s">
        <v>19</v>
      </c>
      <c r="L50" s="90">
        <f t="shared" si="67"/>
        <v>2.4767999999999999</v>
      </c>
      <c r="M50" s="90">
        <f t="shared" si="67"/>
        <v>0</v>
      </c>
      <c r="N50" s="90">
        <f t="shared" si="67"/>
        <v>0</v>
      </c>
      <c r="O50" s="90">
        <f t="shared" si="67"/>
        <v>0</v>
      </c>
      <c r="P50" s="90">
        <f t="shared" si="67"/>
        <v>0</v>
      </c>
      <c r="Q50" s="90">
        <f t="shared" si="67"/>
        <v>0</v>
      </c>
      <c r="R50" s="90">
        <f t="shared" si="67"/>
        <v>0</v>
      </c>
      <c r="S50" s="247">
        <f t="shared" si="63"/>
        <v>2.4767999999999999</v>
      </c>
      <c r="T50" s="141"/>
      <c r="U50" s="209" t="s">
        <v>62</v>
      </c>
      <c r="V50" s="66">
        <f t="shared" si="68"/>
        <v>2.4299999999999997</v>
      </c>
      <c r="W50" s="66">
        <f t="shared" si="68"/>
        <v>0</v>
      </c>
      <c r="X50" s="66">
        <f t="shared" si="68"/>
        <v>0</v>
      </c>
      <c r="Y50" s="66">
        <f t="shared" si="68"/>
        <v>0</v>
      </c>
      <c r="Z50" s="66">
        <f t="shared" si="68"/>
        <v>0</v>
      </c>
      <c r="AA50" s="66">
        <f t="shared" si="68"/>
        <v>0</v>
      </c>
      <c r="AB50" s="66">
        <f t="shared" si="68"/>
        <v>0</v>
      </c>
      <c r="AC50" s="277">
        <f t="shared" si="68"/>
        <v>0</v>
      </c>
      <c r="AD50" s="66">
        <f t="shared" si="68"/>
        <v>0</v>
      </c>
      <c r="AE50" s="66">
        <f t="shared" si="68"/>
        <v>0</v>
      </c>
      <c r="AF50" s="66">
        <f t="shared" si="68"/>
        <v>0</v>
      </c>
      <c r="AG50" s="66">
        <f t="shared" si="68"/>
        <v>0</v>
      </c>
      <c r="AH50" s="66">
        <f t="shared" si="68"/>
        <v>0</v>
      </c>
      <c r="AI50" s="211">
        <f t="shared" si="64"/>
        <v>2.4299999999999997</v>
      </c>
      <c r="AJ50" s="133" t="str">
        <f>IF(ABS(S50-AI50)&gt;0.1,S50-AI50,"")</f>
        <v/>
      </c>
    </row>
    <row r="51" spans="1:36">
      <c r="A51" s="172" t="s">
        <v>15</v>
      </c>
      <c r="B51" s="93">
        <f t="shared" si="69"/>
        <v>0</v>
      </c>
      <c r="C51" s="93">
        <f t="shared" si="69"/>
        <v>0.17490012883489878</v>
      </c>
      <c r="D51" s="93">
        <f t="shared" si="69"/>
        <v>76.383549261534228</v>
      </c>
      <c r="E51" s="93">
        <f t="shared" si="69"/>
        <v>0</v>
      </c>
      <c r="F51" s="315"/>
      <c r="G51" s="93">
        <f t="shared" si="66"/>
        <v>0</v>
      </c>
      <c r="H51" s="93">
        <f t="shared" si="66"/>
        <v>0</v>
      </c>
      <c r="I51" s="175">
        <f t="shared" si="62"/>
        <v>76.55844939036912</v>
      </c>
      <c r="J51" s="141"/>
      <c r="K51" s="176" t="s">
        <v>15</v>
      </c>
      <c r="L51" s="93">
        <f t="shared" si="67"/>
        <v>0</v>
      </c>
      <c r="M51" s="93">
        <f t="shared" si="67"/>
        <v>0.17490012883489878</v>
      </c>
      <c r="N51" s="93">
        <f t="shared" si="67"/>
        <v>76.383549261534228</v>
      </c>
      <c r="O51" s="93">
        <f t="shared" si="67"/>
        <v>0</v>
      </c>
      <c r="P51" s="93">
        <f t="shared" si="67"/>
        <v>0</v>
      </c>
      <c r="Q51" s="93">
        <f t="shared" si="67"/>
        <v>0</v>
      </c>
      <c r="R51" s="93">
        <f t="shared" si="67"/>
        <v>0</v>
      </c>
      <c r="S51" s="178">
        <f t="shared" si="63"/>
        <v>76.55844939036912</v>
      </c>
      <c r="T51" s="141"/>
      <c r="U51" s="212" t="s">
        <v>15</v>
      </c>
      <c r="V51" s="70">
        <f t="shared" si="68"/>
        <v>0</v>
      </c>
      <c r="W51" s="70">
        <f t="shared" si="68"/>
        <v>0</v>
      </c>
      <c r="X51" s="70">
        <f t="shared" si="68"/>
        <v>0</v>
      </c>
      <c r="Y51" s="70">
        <f t="shared" si="68"/>
        <v>0.17490012883489878</v>
      </c>
      <c r="Z51" s="70">
        <f t="shared" si="68"/>
        <v>76.383549261534228</v>
      </c>
      <c r="AA51" s="70">
        <f t="shared" si="68"/>
        <v>0</v>
      </c>
      <c r="AB51" s="70">
        <f t="shared" si="68"/>
        <v>0</v>
      </c>
      <c r="AC51" s="278">
        <f t="shared" si="68"/>
        <v>0</v>
      </c>
      <c r="AD51" s="70">
        <f t="shared" si="68"/>
        <v>0</v>
      </c>
      <c r="AE51" s="70">
        <f t="shared" si="68"/>
        <v>0</v>
      </c>
      <c r="AF51" s="70">
        <f t="shared" si="68"/>
        <v>0</v>
      </c>
      <c r="AG51" s="70">
        <f t="shared" si="68"/>
        <v>0</v>
      </c>
      <c r="AH51" s="70">
        <f t="shared" si="68"/>
        <v>0</v>
      </c>
      <c r="AI51" s="215">
        <f t="shared" si="64"/>
        <v>76.55844939036912</v>
      </c>
      <c r="AJ51" s="133" t="str">
        <f t="shared" si="65"/>
        <v/>
      </c>
    </row>
    <row r="52" spans="1:36">
      <c r="A52" s="164" t="s">
        <v>16</v>
      </c>
      <c r="B52" s="116">
        <f t="shared" si="69"/>
        <v>0</v>
      </c>
      <c r="C52" s="116">
        <f t="shared" si="69"/>
        <v>0</v>
      </c>
      <c r="D52" s="116">
        <f t="shared" si="69"/>
        <v>0</v>
      </c>
      <c r="E52" s="116">
        <f t="shared" si="69"/>
        <v>0</v>
      </c>
      <c r="F52" s="315"/>
      <c r="G52" s="116">
        <f t="shared" si="66"/>
        <v>0</v>
      </c>
      <c r="H52" s="116">
        <f t="shared" si="66"/>
        <v>0</v>
      </c>
      <c r="I52" s="167">
        <f t="shared" si="62"/>
        <v>0</v>
      </c>
      <c r="J52" s="141"/>
      <c r="K52" s="168" t="s">
        <v>16</v>
      </c>
      <c r="L52" s="90">
        <f t="shared" si="67"/>
        <v>0</v>
      </c>
      <c r="M52" s="90">
        <f t="shared" si="67"/>
        <v>0</v>
      </c>
      <c r="N52" s="90">
        <f t="shared" si="67"/>
        <v>0</v>
      </c>
      <c r="O52" s="90">
        <f t="shared" si="67"/>
        <v>0</v>
      </c>
      <c r="P52" s="90">
        <f t="shared" si="67"/>
        <v>0</v>
      </c>
      <c r="Q52" s="90">
        <f t="shared" si="67"/>
        <v>0</v>
      </c>
      <c r="R52" s="90">
        <f t="shared" si="67"/>
        <v>0</v>
      </c>
      <c r="S52" s="171">
        <f t="shared" si="63"/>
        <v>0</v>
      </c>
      <c r="T52" s="141"/>
      <c r="U52" s="209" t="s">
        <v>16</v>
      </c>
      <c r="V52" s="66">
        <f t="shared" si="68"/>
        <v>0</v>
      </c>
      <c r="W52" s="66">
        <f t="shared" si="68"/>
        <v>0</v>
      </c>
      <c r="X52" s="66">
        <f t="shared" si="68"/>
        <v>0</v>
      </c>
      <c r="Y52" s="66">
        <f t="shared" si="68"/>
        <v>0</v>
      </c>
      <c r="Z52" s="66">
        <f t="shared" si="68"/>
        <v>0</v>
      </c>
      <c r="AA52" s="66">
        <f t="shared" si="68"/>
        <v>0</v>
      </c>
      <c r="AB52" s="66">
        <f t="shared" si="68"/>
        <v>0</v>
      </c>
      <c r="AC52" s="277">
        <f t="shared" si="68"/>
        <v>0</v>
      </c>
      <c r="AD52" s="66">
        <f t="shared" si="68"/>
        <v>0</v>
      </c>
      <c r="AE52" s="66">
        <f t="shared" si="68"/>
        <v>0</v>
      </c>
      <c r="AF52" s="66">
        <f t="shared" si="68"/>
        <v>0</v>
      </c>
      <c r="AG52" s="66">
        <f t="shared" si="68"/>
        <v>0</v>
      </c>
      <c r="AH52" s="66">
        <f t="shared" si="68"/>
        <v>0</v>
      </c>
      <c r="AI52" s="211">
        <f t="shared" si="64"/>
        <v>0</v>
      </c>
      <c r="AJ52" s="133" t="str">
        <f t="shared" si="65"/>
        <v/>
      </c>
    </row>
    <row r="53" spans="1:36" ht="15" thickBot="1">
      <c r="A53" s="179" t="s">
        <v>10</v>
      </c>
      <c r="B53" s="96">
        <f t="shared" si="69"/>
        <v>0</v>
      </c>
      <c r="C53" s="96">
        <f t="shared" si="69"/>
        <v>0</v>
      </c>
      <c r="D53" s="96">
        <f t="shared" si="69"/>
        <v>0</v>
      </c>
      <c r="E53" s="96">
        <f t="shared" si="69"/>
        <v>0</v>
      </c>
      <c r="F53" s="316"/>
      <c r="G53" s="96">
        <f t="shared" si="66"/>
        <v>0</v>
      </c>
      <c r="H53" s="96">
        <f t="shared" si="66"/>
        <v>0</v>
      </c>
      <c r="I53" s="182">
        <f t="shared" si="62"/>
        <v>0</v>
      </c>
      <c r="J53" s="141"/>
      <c r="K53" s="183" t="s">
        <v>10</v>
      </c>
      <c r="L53" s="96">
        <f t="shared" si="67"/>
        <v>0</v>
      </c>
      <c r="M53" s="96">
        <f t="shared" si="67"/>
        <v>0</v>
      </c>
      <c r="N53" s="96">
        <f t="shared" si="67"/>
        <v>0</v>
      </c>
      <c r="O53" s="96">
        <f t="shared" si="67"/>
        <v>0</v>
      </c>
      <c r="P53" s="96">
        <f t="shared" si="67"/>
        <v>0</v>
      </c>
      <c r="Q53" s="96">
        <f t="shared" si="67"/>
        <v>0</v>
      </c>
      <c r="R53" s="96">
        <f t="shared" si="67"/>
        <v>0</v>
      </c>
      <c r="S53" s="185">
        <f t="shared" si="63"/>
        <v>0</v>
      </c>
      <c r="T53" s="141"/>
      <c r="U53" s="212" t="s">
        <v>10</v>
      </c>
      <c r="V53" s="70">
        <f t="shared" si="68"/>
        <v>0</v>
      </c>
      <c r="W53" s="70">
        <f t="shared" si="68"/>
        <v>0</v>
      </c>
      <c r="X53" s="70">
        <f t="shared" si="68"/>
        <v>0</v>
      </c>
      <c r="Y53" s="70">
        <f t="shared" si="68"/>
        <v>0</v>
      </c>
      <c r="Z53" s="70">
        <f t="shared" si="68"/>
        <v>0</v>
      </c>
      <c r="AA53" s="70">
        <f t="shared" si="68"/>
        <v>0</v>
      </c>
      <c r="AB53" s="70">
        <f t="shared" si="68"/>
        <v>0</v>
      </c>
      <c r="AC53" s="278">
        <f t="shared" si="68"/>
        <v>0</v>
      </c>
      <c r="AD53" s="70">
        <f t="shared" si="68"/>
        <v>0</v>
      </c>
      <c r="AE53" s="70">
        <f t="shared" si="68"/>
        <v>0</v>
      </c>
      <c r="AF53" s="70">
        <f t="shared" si="68"/>
        <v>0</v>
      </c>
      <c r="AG53" s="70">
        <f t="shared" si="68"/>
        <v>0</v>
      </c>
      <c r="AH53" s="70">
        <f t="shared" si="68"/>
        <v>0</v>
      </c>
      <c r="AI53" s="215">
        <f t="shared" si="64"/>
        <v>0</v>
      </c>
      <c r="AJ53" s="133" t="str">
        <f t="shared" si="65"/>
        <v/>
      </c>
    </row>
    <row r="54" spans="1:36" ht="15">
      <c r="A54" s="186" t="s">
        <v>22</v>
      </c>
      <c r="B54" s="187">
        <f>SUM(B33:B49)</f>
        <v>11046.277708925372</v>
      </c>
      <c r="C54" s="187">
        <f t="shared" ref="C54:H54" si="70">SUM(C33:C49)</f>
        <v>22747.411891921995</v>
      </c>
      <c r="D54" s="187">
        <f t="shared" si="70"/>
        <v>17303.586974403108</v>
      </c>
      <c r="E54" s="187">
        <f t="shared" si="70"/>
        <v>16158.768880957829</v>
      </c>
      <c r="F54" s="187">
        <f t="shared" si="70"/>
        <v>0</v>
      </c>
      <c r="G54" s="187">
        <f t="shared" si="70"/>
        <v>1237.9247751092132</v>
      </c>
      <c r="H54" s="189">
        <f t="shared" si="70"/>
        <v>66.143154748241841</v>
      </c>
      <c r="I54" s="146">
        <f t="shared" ref="I54" si="71">SUM(I33:I49)</f>
        <v>68560.113386065743</v>
      </c>
      <c r="J54" s="141"/>
      <c r="K54" s="188" t="s">
        <v>22</v>
      </c>
      <c r="L54" s="187">
        <f>SUM(L33:L49)</f>
        <v>11046.277708925372</v>
      </c>
      <c r="M54" s="187">
        <f t="shared" ref="M54:R54" si="72">SUM(M33:M49)</f>
        <v>22747.411891921995</v>
      </c>
      <c r="N54" s="187">
        <f t="shared" si="72"/>
        <v>17303.586974403108</v>
      </c>
      <c r="O54" s="187">
        <f t="shared" si="72"/>
        <v>16158.768880957829</v>
      </c>
      <c r="P54" s="187">
        <f t="shared" si="72"/>
        <v>4587.1239498517352</v>
      </c>
      <c r="Q54" s="187">
        <f t="shared" si="72"/>
        <v>1237.9247751092132</v>
      </c>
      <c r="R54" s="189">
        <f t="shared" si="72"/>
        <v>66.143154748241841</v>
      </c>
      <c r="S54" s="190">
        <f t="shared" ref="S54" si="73">SUM(S33:S49)</f>
        <v>73147.237335917482</v>
      </c>
      <c r="T54" s="141" t="str">
        <f>IF(ABS(S54-AI54)&gt;0.01,S54-AI54,"")</f>
        <v/>
      </c>
      <c r="U54" s="216" t="s">
        <v>59</v>
      </c>
      <c r="V54" s="217">
        <f>SUM(V33:V49)</f>
        <v>10513.335705872483</v>
      </c>
      <c r="W54" s="217">
        <f t="shared" ref="W54:AH54" si="74">SUM(W33:W49)</f>
        <v>337.85233466720547</v>
      </c>
      <c r="X54" s="217">
        <f t="shared" si="74"/>
        <v>1237.9247751092132</v>
      </c>
      <c r="Y54" s="217">
        <f t="shared" si="74"/>
        <v>22747.411891921995</v>
      </c>
      <c r="Z54" s="217">
        <f t="shared" si="74"/>
        <v>15931.290816390849</v>
      </c>
      <c r="AA54" s="217">
        <f t="shared" si="74"/>
        <v>14077.43155229757</v>
      </c>
      <c r="AB54" s="217">
        <f t="shared" si="74"/>
        <v>4587.1239498517352</v>
      </c>
      <c r="AC54" s="217">
        <f t="shared" si="74"/>
        <v>3714.8663098064517</v>
      </c>
      <c r="AD54" s="218">
        <f t="shared" si="74"/>
        <v>195.08966838568509</v>
      </c>
      <c r="AE54" s="218">
        <f t="shared" si="74"/>
        <v>268.50022733916933</v>
      </c>
      <c r="AF54" s="218">
        <f t="shared" si="74"/>
        <v>66.143154748241841</v>
      </c>
      <c r="AG54" s="218">
        <f t="shared" si="74"/>
        <v>1372.2961580122665</v>
      </c>
      <c r="AH54" s="218">
        <f t="shared" si="74"/>
        <v>1812.8371013210888</v>
      </c>
      <c r="AI54" s="219">
        <f>SUM(V54:AC54)</f>
        <v>73147.237335917511</v>
      </c>
      <c r="AJ54" s="133" t="str">
        <f t="shared" si="65"/>
        <v/>
      </c>
    </row>
    <row r="55" spans="1:36" ht="15" thickBot="1">
      <c r="A55" s="38" t="s">
        <v>108</v>
      </c>
      <c r="B55" s="125">
        <f>IF($I54=0,"-",B54/$I54)</f>
        <v>0.16111813652820525</v>
      </c>
      <c r="C55" s="125">
        <f t="shared" ref="C55:H55" si="75">IF($I54=0,"-",C54/$I54)</f>
        <v>0.33178783943705104</v>
      </c>
      <c r="D55" s="125">
        <f t="shared" si="75"/>
        <v>0.25238562364921518</v>
      </c>
      <c r="E55" s="125">
        <f t="shared" si="75"/>
        <v>0.23568760439421851</v>
      </c>
      <c r="F55" s="125">
        <f t="shared" si="75"/>
        <v>0</v>
      </c>
      <c r="G55" s="125">
        <f t="shared" si="75"/>
        <v>1.8056049122007589E-2</v>
      </c>
      <c r="H55" s="126">
        <f t="shared" si="75"/>
        <v>9.6474686930265302E-4</v>
      </c>
      <c r="I55" s="127">
        <f>SUM(B55:H55)</f>
        <v>1.0000000000000002</v>
      </c>
      <c r="K55" s="49" t="s">
        <v>108</v>
      </c>
      <c r="L55" s="102">
        <f>IF($S54=0,"-",L54/$S54)</f>
        <v>0.15101428449302923</v>
      </c>
      <c r="M55" s="102">
        <f t="shared" ref="M55:R55" si="76">IF($S54=0,"-",M54/$S54)</f>
        <v>0.31098114871321786</v>
      </c>
      <c r="N55" s="102">
        <f t="shared" si="76"/>
        <v>0.23655831176424388</v>
      </c>
      <c r="O55" s="102">
        <f t="shared" si="76"/>
        <v>0.22090743915250222</v>
      </c>
      <c r="P55" s="102">
        <f t="shared" si="76"/>
        <v>6.2710829785492389E-2</v>
      </c>
      <c r="Q55" s="102">
        <f t="shared" si="76"/>
        <v>1.6923739298918883E-2</v>
      </c>
      <c r="R55" s="103">
        <f t="shared" si="76"/>
        <v>9.042467925957277E-4</v>
      </c>
      <c r="S55" s="104">
        <f>SUM(L55:R55)</f>
        <v>1.0000000000000002</v>
      </c>
      <c r="U55" s="77" t="s">
        <v>108</v>
      </c>
      <c r="V55" s="78">
        <f>+V54/$AI54</f>
        <v>0.14372840436326523</v>
      </c>
      <c r="W55" s="78">
        <f t="shared" ref="W55:AH55" si="77">+W54/$AI54</f>
        <v>4.6187982892049667E-3</v>
      </c>
      <c r="X55" s="78">
        <f t="shared" si="77"/>
        <v>1.6923739298918876E-2</v>
      </c>
      <c r="Y55" s="78">
        <f t="shared" si="77"/>
        <v>0.31098114871321769</v>
      </c>
      <c r="Z55" s="78">
        <f t="shared" si="77"/>
        <v>0.21779757372419725</v>
      </c>
      <c r="AA55" s="78">
        <f t="shared" si="77"/>
        <v>0.19245335934765542</v>
      </c>
      <c r="AB55" s="78">
        <f t="shared" si="77"/>
        <v>6.2710829785492361E-2</v>
      </c>
      <c r="AC55" s="78">
        <f t="shared" si="77"/>
        <v>5.078614647804805E-2</v>
      </c>
      <c r="AD55" s="78">
        <f t="shared" si="77"/>
        <v>2.667081840559003E-3</v>
      </c>
      <c r="AE55" s="78">
        <f t="shared" si="77"/>
        <v>3.6706817252184529E-3</v>
      </c>
      <c r="AF55" s="78">
        <f t="shared" si="77"/>
        <v>9.0424679259572727E-4</v>
      </c>
      <c r="AG55" s="78">
        <f t="shared" si="77"/>
        <v>1.8760738040046625E-2</v>
      </c>
      <c r="AH55" s="78">
        <f t="shared" si="77"/>
        <v>2.4783398079628236E-2</v>
      </c>
      <c r="AI55" s="79">
        <f>SUM(V55:AC55)</f>
        <v>0.99999999999999978</v>
      </c>
      <c r="AJ55" s="133" t="str">
        <f t="shared" si="65"/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0.27418336031320556</v>
      </c>
      <c r="G59" s="325"/>
      <c r="H59" s="327"/>
      <c r="I59" s="146">
        <f>SUM(B59:H59)</f>
        <v>0.27418336031320556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78">F450+F476+F502+F528+F554</f>
        <v>0</v>
      </c>
      <c r="G60" s="328"/>
      <c r="H60" s="330"/>
      <c r="I60" s="154">
        <f t="shared" ref="I60:I79" si="7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80">P450+P476+P502+P528+P554</f>
        <v>0</v>
      </c>
      <c r="Q60" s="328"/>
      <c r="R60" s="335"/>
      <c r="S60" s="158">
        <f t="shared" ref="S60:S79" si="8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78"/>
        <v>0</v>
      </c>
      <c r="G61" s="328"/>
      <c r="H61" s="330"/>
      <c r="I61" s="146">
        <f t="shared" si="79"/>
        <v>0</v>
      </c>
      <c r="J61" s="141"/>
      <c r="K61" s="161" t="s">
        <v>9</v>
      </c>
      <c r="L61" s="328"/>
      <c r="M61" s="329"/>
      <c r="N61" s="329"/>
      <c r="O61" s="330"/>
      <c r="P61" s="84">
        <f t="shared" si="80"/>
        <v>0</v>
      </c>
      <c r="Q61" s="328"/>
      <c r="R61" s="335"/>
      <c r="S61" s="150">
        <f t="shared" si="8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78"/>
        <v>0</v>
      </c>
      <c r="G62" s="328"/>
      <c r="H62" s="330"/>
      <c r="I62" s="154">
        <f t="shared" si="7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80"/>
        <v>0</v>
      </c>
      <c r="Q62" s="328"/>
      <c r="R62" s="335"/>
      <c r="S62" s="158">
        <f t="shared" si="8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78"/>
        <v>0</v>
      </c>
      <c r="G63" s="328"/>
      <c r="H63" s="330"/>
      <c r="I63" s="146">
        <f t="shared" si="7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80"/>
        <v>0</v>
      </c>
      <c r="Q63" s="328"/>
      <c r="R63" s="335"/>
      <c r="S63" s="150">
        <f t="shared" si="8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78"/>
        <v>0</v>
      </c>
      <c r="G64" s="328"/>
      <c r="H64" s="330"/>
      <c r="I64" s="154">
        <f t="shared" si="7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80"/>
        <v>0</v>
      </c>
      <c r="Q64" s="328"/>
      <c r="R64" s="335"/>
      <c r="S64" s="158">
        <f t="shared" si="8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78"/>
        <v>34281.525217303599</v>
      </c>
      <c r="G65" s="328"/>
      <c r="H65" s="330"/>
      <c r="I65" s="146">
        <f t="shared" si="79"/>
        <v>34281.525217303599</v>
      </c>
      <c r="J65" s="141"/>
      <c r="K65" s="161" t="s">
        <v>54</v>
      </c>
      <c r="L65" s="328"/>
      <c r="M65" s="329"/>
      <c r="N65" s="329"/>
      <c r="O65" s="330"/>
      <c r="P65" s="84">
        <f t="shared" si="80"/>
        <v>6871.7343813094321</v>
      </c>
      <c r="Q65" s="328"/>
      <c r="R65" s="335"/>
      <c r="S65" s="150">
        <f t="shared" si="81"/>
        <v>6871.7343813094321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78"/>
        <v>11207.908067658658</v>
      </c>
      <c r="G66" s="328"/>
      <c r="H66" s="330"/>
      <c r="I66" s="154">
        <f t="shared" si="79"/>
        <v>11207.908067658658</v>
      </c>
      <c r="J66" s="141"/>
      <c r="K66" s="155" t="s">
        <v>11</v>
      </c>
      <c r="L66" s="328"/>
      <c r="M66" s="329"/>
      <c r="N66" s="329"/>
      <c r="O66" s="330"/>
      <c r="P66" s="87">
        <f t="shared" si="80"/>
        <v>3434.5000654346882</v>
      </c>
      <c r="Q66" s="328"/>
      <c r="R66" s="335"/>
      <c r="S66" s="158">
        <f t="shared" si="81"/>
        <v>3434.5000654346882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78"/>
        <v>1678.2552432237214</v>
      </c>
      <c r="G67" s="328"/>
      <c r="H67" s="330"/>
      <c r="I67" s="146">
        <f t="shared" si="79"/>
        <v>1678.2552432237214</v>
      </c>
      <c r="J67" s="141"/>
      <c r="K67" s="161" t="s">
        <v>55</v>
      </c>
      <c r="L67" s="328"/>
      <c r="M67" s="329"/>
      <c r="N67" s="329"/>
      <c r="O67" s="330"/>
      <c r="P67" s="84">
        <f t="shared" si="80"/>
        <v>0</v>
      </c>
      <c r="Q67" s="328"/>
      <c r="R67" s="335"/>
      <c r="S67" s="150">
        <f t="shared" si="8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78"/>
        <v>7.9635432896274647</v>
      </c>
      <c r="G68" s="328"/>
      <c r="H68" s="330"/>
      <c r="I68" s="154">
        <f t="shared" si="79"/>
        <v>7.9635432896274647</v>
      </c>
      <c r="J68" s="141"/>
      <c r="K68" s="155" t="s">
        <v>14</v>
      </c>
      <c r="L68" s="328"/>
      <c r="M68" s="329"/>
      <c r="N68" s="329"/>
      <c r="O68" s="330"/>
      <c r="P68" s="87">
        <f t="shared" si="80"/>
        <v>6.6613381477509392E-16</v>
      </c>
      <c r="Q68" s="328"/>
      <c r="R68" s="335"/>
      <c r="S68" s="158">
        <f t="shared" si="81"/>
        <v>6.6613381477509392E-16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78"/>
        <v>2727.9715215707142</v>
      </c>
      <c r="G69" s="328"/>
      <c r="H69" s="330"/>
      <c r="I69" s="146">
        <f t="shared" si="79"/>
        <v>2727.9715215707142</v>
      </c>
      <c r="J69" s="141"/>
      <c r="K69" s="161" t="s">
        <v>136</v>
      </c>
      <c r="L69" s="328"/>
      <c r="M69" s="329"/>
      <c r="N69" s="329"/>
      <c r="O69" s="330"/>
      <c r="P69" s="84">
        <f t="shared" si="80"/>
        <v>55.92821970754585</v>
      </c>
      <c r="Q69" s="328"/>
      <c r="R69" s="335"/>
      <c r="S69" s="150">
        <f t="shared" si="81"/>
        <v>55.92821970754585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78"/>
        <v>1442.4121632624929</v>
      </c>
      <c r="G70" s="328"/>
      <c r="H70" s="330"/>
      <c r="I70" s="154">
        <f t="shared" si="79"/>
        <v>1442.4121632624929</v>
      </c>
      <c r="J70" s="141"/>
      <c r="K70" s="155" t="s">
        <v>21</v>
      </c>
      <c r="L70" s="328"/>
      <c r="M70" s="329"/>
      <c r="N70" s="329"/>
      <c r="O70" s="330"/>
      <c r="P70" s="87">
        <f t="shared" si="80"/>
        <v>0</v>
      </c>
      <c r="Q70" s="328"/>
      <c r="R70" s="335"/>
      <c r="S70" s="158">
        <f t="shared" si="8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78"/>
        <v>0</v>
      </c>
      <c r="G71" s="328"/>
      <c r="H71" s="330"/>
      <c r="I71" s="146">
        <f t="shared" si="7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80"/>
        <v>0</v>
      </c>
      <c r="Q71" s="328"/>
      <c r="R71" s="335"/>
      <c r="S71" s="150">
        <f t="shared" si="8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78"/>
        <v>1.8265466029411762E-2</v>
      </c>
      <c r="G72" s="328"/>
      <c r="H72" s="330"/>
      <c r="I72" s="154">
        <f t="shared" si="79"/>
        <v>1.8265466029411762E-2</v>
      </c>
      <c r="J72" s="141"/>
      <c r="K72" s="155" t="s">
        <v>56</v>
      </c>
      <c r="L72" s="328"/>
      <c r="M72" s="329"/>
      <c r="N72" s="329"/>
      <c r="O72" s="330"/>
      <c r="P72" s="87">
        <f t="shared" si="80"/>
        <v>0</v>
      </c>
      <c r="Q72" s="328"/>
      <c r="R72" s="335"/>
      <c r="S72" s="158">
        <f t="shared" si="8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78"/>
        <v>3024.389025616179</v>
      </c>
      <c r="G73" s="328"/>
      <c r="H73" s="330"/>
      <c r="I73" s="146">
        <f t="shared" si="79"/>
        <v>3024.389025616179</v>
      </c>
      <c r="J73" s="141"/>
      <c r="K73" s="161" t="s">
        <v>18</v>
      </c>
      <c r="L73" s="328"/>
      <c r="M73" s="329"/>
      <c r="N73" s="329"/>
      <c r="O73" s="330"/>
      <c r="P73" s="84">
        <f t="shared" si="80"/>
        <v>882.08377724742627</v>
      </c>
      <c r="Q73" s="328"/>
      <c r="R73" s="335"/>
      <c r="S73" s="150">
        <f t="shared" si="81"/>
        <v>882.08377724742627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78"/>
        <v>0</v>
      </c>
      <c r="G74" s="328"/>
      <c r="H74" s="330"/>
      <c r="I74" s="154">
        <f t="shared" si="7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80"/>
        <v>0</v>
      </c>
      <c r="Q74" s="328"/>
      <c r="R74" s="335"/>
      <c r="S74" s="158">
        <f t="shared" si="8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78"/>
        <v>0</v>
      </c>
      <c r="G75" s="328"/>
      <c r="H75" s="330"/>
      <c r="I75" s="146">
        <f t="shared" si="7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80"/>
        <v>0</v>
      </c>
      <c r="Q75" s="328"/>
      <c r="R75" s="335"/>
      <c r="S75" s="150">
        <f t="shared" si="8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78"/>
        <v>0</v>
      </c>
      <c r="G76" s="328"/>
      <c r="H76" s="330"/>
      <c r="I76" s="167">
        <f t="shared" si="7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80"/>
        <v>0</v>
      </c>
      <c r="Q76" s="328"/>
      <c r="R76" s="335"/>
      <c r="S76" s="171">
        <f t="shared" si="8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78"/>
        <v>0</v>
      </c>
      <c r="G77" s="328"/>
      <c r="H77" s="330"/>
      <c r="I77" s="175">
        <f t="shared" si="7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80"/>
        <v>0</v>
      </c>
      <c r="Q77" s="328"/>
      <c r="R77" s="335"/>
      <c r="S77" s="178">
        <f t="shared" si="8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78"/>
        <v>0</v>
      </c>
      <c r="G78" s="328"/>
      <c r="H78" s="330"/>
      <c r="I78" s="167">
        <f t="shared" si="7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80"/>
        <v>0</v>
      </c>
      <c r="Q78" s="328"/>
      <c r="R78" s="335"/>
      <c r="S78" s="171">
        <f t="shared" si="8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78"/>
        <v>0</v>
      </c>
      <c r="G79" s="331"/>
      <c r="H79" s="333"/>
      <c r="I79" s="182">
        <f t="shared" si="7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80"/>
        <v>0</v>
      </c>
      <c r="Q79" s="331"/>
      <c r="R79" s="336"/>
      <c r="S79" s="185">
        <f t="shared" si="8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H80" si="82">SUM(C59:C75)</f>
        <v>0</v>
      </c>
      <c r="D80" s="187">
        <f t="shared" si="82"/>
        <v>0</v>
      </c>
      <c r="E80" s="187">
        <f t="shared" si="82"/>
        <v>0</v>
      </c>
      <c r="F80" s="187">
        <f t="shared" si="82"/>
        <v>54370.717230751332</v>
      </c>
      <c r="G80" s="187">
        <f t="shared" si="82"/>
        <v>0</v>
      </c>
      <c r="H80" s="189">
        <f t="shared" si="82"/>
        <v>0</v>
      </c>
      <c r="I80" s="146">
        <f t="shared" ref="I80" si="83">SUM(I59:I75)</f>
        <v>54370.717230751332</v>
      </c>
      <c r="J80" s="141"/>
      <c r="K80" s="188" t="s">
        <v>22</v>
      </c>
      <c r="L80" s="187">
        <f>SUM(L59:L75)</f>
        <v>0</v>
      </c>
      <c r="M80" s="187">
        <f t="shared" ref="M80:R80" si="84">SUM(M59:M75)</f>
        <v>0</v>
      </c>
      <c r="N80" s="187">
        <f t="shared" si="84"/>
        <v>0</v>
      </c>
      <c r="O80" s="187">
        <f t="shared" si="84"/>
        <v>0</v>
      </c>
      <c r="P80" s="187">
        <f t="shared" si="84"/>
        <v>11244.246443699092</v>
      </c>
      <c r="Q80" s="187">
        <f t="shared" si="84"/>
        <v>0</v>
      </c>
      <c r="R80" s="189">
        <f t="shared" si="84"/>
        <v>0</v>
      </c>
      <c r="S80" s="190">
        <f t="shared" ref="S80" si="85">SUM(S59:S75)</f>
        <v>11244.246443699092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86">IF($I80=0,"-",C80/$I80)</f>
        <v>0</v>
      </c>
      <c r="D81" s="125">
        <f t="shared" si="86"/>
        <v>0</v>
      </c>
      <c r="E81" s="125">
        <f t="shared" si="86"/>
        <v>0</v>
      </c>
      <c r="F81" s="125">
        <f t="shared" si="86"/>
        <v>1</v>
      </c>
      <c r="G81" s="125">
        <f t="shared" si="86"/>
        <v>0</v>
      </c>
      <c r="H81" s="125">
        <f t="shared" si="86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7">IF($S80=0,"-",M80/$S80)</f>
        <v>0</v>
      </c>
      <c r="N81" s="102">
        <f t="shared" si="87"/>
        <v>0</v>
      </c>
      <c r="O81" s="102">
        <f t="shared" si="87"/>
        <v>0</v>
      </c>
      <c r="P81" s="102">
        <f t="shared" si="87"/>
        <v>1</v>
      </c>
      <c r="Q81" s="102">
        <f t="shared" si="87"/>
        <v>0</v>
      </c>
      <c r="R81" s="103">
        <f t="shared" si="87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E105" si="88">B579+B605+B631</f>
        <v>179.09000886341698</v>
      </c>
      <c r="C85" s="105">
        <f t="shared" si="88"/>
        <v>0</v>
      </c>
      <c r="D85" s="105">
        <f t="shared" si="88"/>
        <v>16.504615687879046</v>
      </c>
      <c r="E85" s="105">
        <f t="shared" si="88"/>
        <v>0</v>
      </c>
      <c r="F85" s="105">
        <f t="shared" ref="F85:H85" si="89">F579+F605+F631</f>
        <v>0</v>
      </c>
      <c r="G85" s="105">
        <f t="shared" si="89"/>
        <v>0</v>
      </c>
      <c r="H85" s="105">
        <f t="shared" si="89"/>
        <v>0</v>
      </c>
      <c r="I85" s="146">
        <f>SUM(B85:H85)</f>
        <v>195.59462455129602</v>
      </c>
      <c r="J85" s="141"/>
      <c r="K85" s="195" t="s">
        <v>7</v>
      </c>
      <c r="L85" s="105">
        <f t="shared" ref="L85:O105" si="90">L579+L605+L631</f>
        <v>179.09000886341698</v>
      </c>
      <c r="M85" s="105">
        <f t="shared" si="90"/>
        <v>0</v>
      </c>
      <c r="N85" s="105">
        <f t="shared" si="90"/>
        <v>16.504615687879046</v>
      </c>
      <c r="O85" s="105">
        <f t="shared" si="90"/>
        <v>0</v>
      </c>
      <c r="P85" s="105">
        <f t="shared" ref="P85:R85" si="91">P579+P605+P631</f>
        <v>0.27418336031320556</v>
      </c>
      <c r="Q85" s="105">
        <f t="shared" si="91"/>
        <v>0</v>
      </c>
      <c r="R85" s="105">
        <f t="shared" si="91"/>
        <v>0</v>
      </c>
      <c r="S85" s="197">
        <f>SUM(L85:R85)</f>
        <v>195.86880791160922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88"/>
        <v>158.43087601935477</v>
      </c>
      <c r="C86" s="112">
        <f t="shared" si="88"/>
        <v>0</v>
      </c>
      <c r="D86" s="112">
        <f t="shared" si="88"/>
        <v>11.134068487007717</v>
      </c>
      <c r="E86" s="112">
        <f t="shared" si="88"/>
        <v>0</v>
      </c>
      <c r="F86" s="112">
        <f t="shared" ref="F86:H86" si="92">F580+F606+F632</f>
        <v>0</v>
      </c>
      <c r="G86" s="112">
        <f t="shared" si="92"/>
        <v>0</v>
      </c>
      <c r="H86" s="112">
        <f t="shared" si="92"/>
        <v>0</v>
      </c>
      <c r="I86" s="154">
        <f t="shared" ref="I86:I105" si="93">SUM(B86:H86)</f>
        <v>169.56494450636248</v>
      </c>
      <c r="J86" s="141"/>
      <c r="K86" s="155" t="s">
        <v>8</v>
      </c>
      <c r="L86" s="87">
        <f t="shared" si="90"/>
        <v>158.43087601935477</v>
      </c>
      <c r="M86" s="87">
        <f t="shared" si="90"/>
        <v>0</v>
      </c>
      <c r="N86" s="87">
        <f t="shared" si="90"/>
        <v>11.134068487007717</v>
      </c>
      <c r="O86" s="87">
        <f t="shared" si="90"/>
        <v>0</v>
      </c>
      <c r="P86" s="87">
        <f t="shared" ref="P86:R86" si="94">P580+P606+P632</f>
        <v>0</v>
      </c>
      <c r="Q86" s="87">
        <f t="shared" si="94"/>
        <v>0</v>
      </c>
      <c r="R86" s="87">
        <f t="shared" si="94"/>
        <v>0</v>
      </c>
      <c r="S86" s="158">
        <f t="shared" ref="S86:S105" si="95">SUM(L86:R86)</f>
        <v>169.56494450636248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88"/>
        <v>122.58094979439787</v>
      </c>
      <c r="C87" s="84">
        <f t="shared" si="88"/>
        <v>0</v>
      </c>
      <c r="D87" s="84">
        <f t="shared" si="88"/>
        <v>18.916792449584612</v>
      </c>
      <c r="E87" s="84">
        <f t="shared" si="88"/>
        <v>0</v>
      </c>
      <c r="F87" s="84">
        <f t="shared" ref="F87:H87" si="96">F581+F607+F633</f>
        <v>0</v>
      </c>
      <c r="G87" s="84">
        <f t="shared" si="96"/>
        <v>0</v>
      </c>
      <c r="H87" s="84">
        <f t="shared" si="96"/>
        <v>0</v>
      </c>
      <c r="I87" s="146">
        <f t="shared" si="93"/>
        <v>141.49774224398249</v>
      </c>
      <c r="J87" s="141"/>
      <c r="K87" s="161" t="s">
        <v>9</v>
      </c>
      <c r="L87" s="84">
        <f t="shared" si="90"/>
        <v>122.58094979439787</v>
      </c>
      <c r="M87" s="84">
        <f t="shared" si="90"/>
        <v>0</v>
      </c>
      <c r="N87" s="84">
        <f t="shared" si="90"/>
        <v>18.916792449584612</v>
      </c>
      <c r="O87" s="84">
        <f t="shared" si="90"/>
        <v>0</v>
      </c>
      <c r="P87" s="84">
        <f t="shared" ref="P87:R87" si="97">P581+P607+P633</f>
        <v>0</v>
      </c>
      <c r="Q87" s="84">
        <f t="shared" si="97"/>
        <v>0</v>
      </c>
      <c r="R87" s="84">
        <f t="shared" si="97"/>
        <v>0</v>
      </c>
      <c r="S87" s="150">
        <f t="shared" si="95"/>
        <v>141.49774224398249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88"/>
        <v>0</v>
      </c>
      <c r="C88" s="112">
        <f t="shared" si="88"/>
        <v>0</v>
      </c>
      <c r="D88" s="112">
        <f t="shared" si="88"/>
        <v>0</v>
      </c>
      <c r="E88" s="112">
        <f t="shared" si="88"/>
        <v>0</v>
      </c>
      <c r="F88" s="112">
        <f t="shared" ref="F88:H88" si="98">F582+F608+F634</f>
        <v>0</v>
      </c>
      <c r="G88" s="112">
        <f t="shared" si="98"/>
        <v>0</v>
      </c>
      <c r="H88" s="112">
        <f t="shared" si="98"/>
        <v>0</v>
      </c>
      <c r="I88" s="154">
        <f t="shared" si="93"/>
        <v>0</v>
      </c>
      <c r="J88" s="141"/>
      <c r="K88" s="155" t="s">
        <v>52</v>
      </c>
      <c r="L88" s="87">
        <f t="shared" si="90"/>
        <v>0</v>
      </c>
      <c r="M88" s="87">
        <f t="shared" si="90"/>
        <v>0</v>
      </c>
      <c r="N88" s="87">
        <f t="shared" si="90"/>
        <v>0</v>
      </c>
      <c r="O88" s="87">
        <f t="shared" si="90"/>
        <v>0</v>
      </c>
      <c r="P88" s="87">
        <f t="shared" ref="P88:R88" si="99">P582+P608+P634</f>
        <v>0</v>
      </c>
      <c r="Q88" s="87">
        <f t="shared" si="99"/>
        <v>0</v>
      </c>
      <c r="R88" s="87">
        <f t="shared" si="99"/>
        <v>0</v>
      </c>
      <c r="S88" s="158">
        <f t="shared" si="95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88"/>
        <v>287.49596533335864</v>
      </c>
      <c r="C89" s="84">
        <f t="shared" si="88"/>
        <v>3.0100367679151119</v>
      </c>
      <c r="D89" s="84">
        <f t="shared" si="88"/>
        <v>33.142681563785928</v>
      </c>
      <c r="E89" s="84">
        <f t="shared" si="88"/>
        <v>1.3273465306721575</v>
      </c>
      <c r="F89" s="84">
        <f t="shared" ref="F89:H89" si="100">F583+F609+F635</f>
        <v>0</v>
      </c>
      <c r="G89" s="84">
        <f t="shared" si="100"/>
        <v>0</v>
      </c>
      <c r="H89" s="84">
        <f t="shared" si="100"/>
        <v>0</v>
      </c>
      <c r="I89" s="146">
        <f t="shared" si="93"/>
        <v>324.97603019573182</v>
      </c>
      <c r="J89" s="141"/>
      <c r="K89" s="161" t="s">
        <v>13</v>
      </c>
      <c r="L89" s="84">
        <f t="shared" si="90"/>
        <v>287.49596533335864</v>
      </c>
      <c r="M89" s="84">
        <f t="shared" si="90"/>
        <v>3.0100367679151119</v>
      </c>
      <c r="N89" s="84">
        <f t="shared" si="90"/>
        <v>33.142681563785928</v>
      </c>
      <c r="O89" s="84">
        <f t="shared" si="90"/>
        <v>1.3273465306721575</v>
      </c>
      <c r="P89" s="84">
        <f t="shared" ref="P89:R89" si="101">P583+P609+P635</f>
        <v>0</v>
      </c>
      <c r="Q89" s="84">
        <f t="shared" si="101"/>
        <v>0</v>
      </c>
      <c r="R89" s="84">
        <f t="shared" si="101"/>
        <v>0</v>
      </c>
      <c r="S89" s="150">
        <f t="shared" si="95"/>
        <v>324.97603019573182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88"/>
        <v>10140.483555309316</v>
      </c>
      <c r="C90" s="112">
        <f t="shared" si="88"/>
        <v>16.575537826176937</v>
      </c>
      <c r="D90" s="112">
        <f t="shared" si="88"/>
        <v>1239.6740136161666</v>
      </c>
      <c r="E90" s="112">
        <f t="shared" si="88"/>
        <v>0</v>
      </c>
      <c r="F90" s="112">
        <f t="shared" ref="F90:H90" si="102">F584+F610+F636</f>
        <v>0</v>
      </c>
      <c r="G90" s="112">
        <f t="shared" si="102"/>
        <v>0</v>
      </c>
      <c r="H90" s="112">
        <f t="shared" si="102"/>
        <v>0</v>
      </c>
      <c r="I90" s="154">
        <f t="shared" si="93"/>
        <v>11396.733106751659</v>
      </c>
      <c r="J90" s="141"/>
      <c r="K90" s="155" t="s">
        <v>12</v>
      </c>
      <c r="L90" s="87">
        <f t="shared" si="90"/>
        <v>10140.483555309316</v>
      </c>
      <c r="M90" s="87">
        <f t="shared" si="90"/>
        <v>16.575537826176937</v>
      </c>
      <c r="N90" s="87">
        <f t="shared" si="90"/>
        <v>1239.6740136161666</v>
      </c>
      <c r="O90" s="87">
        <f t="shared" si="90"/>
        <v>0</v>
      </c>
      <c r="P90" s="87">
        <f t="shared" ref="P90:R90" si="103">P584+P610+P636</f>
        <v>0</v>
      </c>
      <c r="Q90" s="87">
        <f t="shared" si="103"/>
        <v>0</v>
      </c>
      <c r="R90" s="87">
        <f t="shared" si="103"/>
        <v>0</v>
      </c>
      <c r="S90" s="158">
        <f t="shared" si="95"/>
        <v>11396.733106751659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88"/>
        <v>0</v>
      </c>
      <c r="C91" s="84">
        <f t="shared" si="88"/>
        <v>0.72998954762999146</v>
      </c>
      <c r="D91" s="84">
        <f t="shared" si="88"/>
        <v>0.4287527266028085</v>
      </c>
      <c r="E91" s="84">
        <f t="shared" si="88"/>
        <v>235.43709268531541</v>
      </c>
      <c r="F91" s="84">
        <f t="shared" ref="F91:H91" si="104">F585+F611+F637</f>
        <v>1399.2499172911116</v>
      </c>
      <c r="G91" s="84">
        <f t="shared" si="104"/>
        <v>0</v>
      </c>
      <c r="H91" s="84">
        <f t="shared" si="104"/>
        <v>0</v>
      </c>
      <c r="I91" s="146">
        <f t="shared" si="93"/>
        <v>1635.8457522506599</v>
      </c>
      <c r="J91" s="141"/>
      <c r="K91" s="161" t="s">
        <v>54</v>
      </c>
      <c r="L91" s="84">
        <f t="shared" si="90"/>
        <v>0</v>
      </c>
      <c r="M91" s="84">
        <f t="shared" si="90"/>
        <v>0.72998954762999146</v>
      </c>
      <c r="N91" s="84">
        <f t="shared" si="90"/>
        <v>0.4287527266028085</v>
      </c>
      <c r="O91" s="84">
        <f t="shared" si="90"/>
        <v>235.43709268531541</v>
      </c>
      <c r="P91" s="84">
        <f t="shared" ref="P91:R91" si="105">P585+P611+P637</f>
        <v>24769.45629222865</v>
      </c>
      <c r="Q91" s="84">
        <f t="shared" si="105"/>
        <v>0</v>
      </c>
      <c r="R91" s="84">
        <f t="shared" si="105"/>
        <v>0</v>
      </c>
      <c r="S91" s="150">
        <f t="shared" si="95"/>
        <v>25006.052127188199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88"/>
        <v>0</v>
      </c>
      <c r="C92" s="112">
        <f t="shared" si="88"/>
        <v>0</v>
      </c>
      <c r="D92" s="112">
        <f t="shared" si="88"/>
        <v>0.11959460239008934</v>
      </c>
      <c r="E92" s="112">
        <f t="shared" si="88"/>
        <v>41.778539881248598</v>
      </c>
      <c r="F92" s="112">
        <f t="shared" ref="F92:H92" si="106">F586+F612+F638</f>
        <v>0</v>
      </c>
      <c r="G92" s="112">
        <f t="shared" si="106"/>
        <v>0</v>
      </c>
      <c r="H92" s="112">
        <f t="shared" si="106"/>
        <v>0</v>
      </c>
      <c r="I92" s="154">
        <f t="shared" si="93"/>
        <v>41.898134483638685</v>
      </c>
      <c r="J92" s="141"/>
      <c r="K92" s="155" t="s">
        <v>11</v>
      </c>
      <c r="L92" s="87">
        <f t="shared" si="90"/>
        <v>0</v>
      </c>
      <c r="M92" s="87">
        <f t="shared" si="90"/>
        <v>0</v>
      </c>
      <c r="N92" s="87">
        <f t="shared" si="90"/>
        <v>0.11959460239008934</v>
      </c>
      <c r="O92" s="87">
        <f t="shared" si="90"/>
        <v>41.778539881248598</v>
      </c>
      <c r="P92" s="87">
        <f t="shared" ref="P92:R92" si="107">P586+P612+P638</f>
        <v>7580.1530699932446</v>
      </c>
      <c r="Q92" s="87">
        <f t="shared" si="107"/>
        <v>0</v>
      </c>
      <c r="R92" s="87">
        <f t="shared" si="107"/>
        <v>0</v>
      </c>
      <c r="S92" s="158">
        <f t="shared" si="95"/>
        <v>7622.051204476883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88"/>
        <v>0</v>
      </c>
      <c r="C93" s="84">
        <f t="shared" si="88"/>
        <v>0</v>
      </c>
      <c r="D93" s="84">
        <f t="shared" si="88"/>
        <v>0</v>
      </c>
      <c r="E93" s="84">
        <f t="shared" si="88"/>
        <v>0</v>
      </c>
      <c r="F93" s="84">
        <f t="shared" ref="F93:H93" si="108">F587+F613+F639</f>
        <v>0</v>
      </c>
      <c r="G93" s="84">
        <f t="shared" si="108"/>
        <v>0</v>
      </c>
      <c r="H93" s="84">
        <f t="shared" si="108"/>
        <v>0</v>
      </c>
      <c r="I93" s="146">
        <f t="shared" si="93"/>
        <v>0</v>
      </c>
      <c r="J93" s="141"/>
      <c r="K93" s="161" t="s">
        <v>55</v>
      </c>
      <c r="L93" s="84">
        <f t="shared" si="90"/>
        <v>0</v>
      </c>
      <c r="M93" s="84">
        <f t="shared" si="90"/>
        <v>0</v>
      </c>
      <c r="N93" s="84">
        <f t="shared" si="90"/>
        <v>0</v>
      </c>
      <c r="O93" s="84">
        <f t="shared" si="90"/>
        <v>0</v>
      </c>
      <c r="P93" s="84">
        <f t="shared" ref="P93:R93" si="109">P587+P613+P639</f>
        <v>1678.2552432237214</v>
      </c>
      <c r="Q93" s="84">
        <f t="shared" si="109"/>
        <v>0</v>
      </c>
      <c r="R93" s="84">
        <f t="shared" si="109"/>
        <v>0</v>
      </c>
      <c r="S93" s="150">
        <f t="shared" si="95"/>
        <v>1678.2552432237214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88"/>
        <v>427.60235446859872</v>
      </c>
      <c r="C94" s="112">
        <f t="shared" si="88"/>
        <v>1.5663365267411136</v>
      </c>
      <c r="D94" s="112">
        <f t="shared" si="88"/>
        <v>57.607014799970742</v>
      </c>
      <c r="E94" s="112">
        <f t="shared" si="88"/>
        <v>5.4240025875402562</v>
      </c>
      <c r="F94" s="112">
        <f t="shared" ref="F94:H94" si="110">F588+F614+F640</f>
        <v>0</v>
      </c>
      <c r="G94" s="112">
        <f t="shared" si="110"/>
        <v>0</v>
      </c>
      <c r="H94" s="112">
        <f t="shared" si="110"/>
        <v>0</v>
      </c>
      <c r="I94" s="154">
        <f t="shared" si="93"/>
        <v>492.19970838285082</v>
      </c>
      <c r="J94" s="141"/>
      <c r="K94" s="155" t="s">
        <v>14</v>
      </c>
      <c r="L94" s="87">
        <f t="shared" si="90"/>
        <v>427.60235446859872</v>
      </c>
      <c r="M94" s="87">
        <f t="shared" si="90"/>
        <v>1.5663365267411136</v>
      </c>
      <c r="N94" s="87">
        <f t="shared" si="90"/>
        <v>57.607014799970742</v>
      </c>
      <c r="O94" s="87">
        <f t="shared" si="90"/>
        <v>5.4240025875402562</v>
      </c>
      <c r="P94" s="87">
        <f t="shared" ref="P94:R94" si="111">P588+P614+P640</f>
        <v>0</v>
      </c>
      <c r="Q94" s="87">
        <f t="shared" si="111"/>
        <v>0</v>
      </c>
      <c r="R94" s="87">
        <f t="shared" si="111"/>
        <v>0</v>
      </c>
      <c r="S94" s="158">
        <f t="shared" si="95"/>
        <v>492.19970838285082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88"/>
        <v>5116.2507192081657</v>
      </c>
      <c r="C95" s="84">
        <f t="shared" si="88"/>
        <v>200.33089155759126</v>
      </c>
      <c r="D95" s="84">
        <f t="shared" si="88"/>
        <v>500.5771725679117</v>
      </c>
      <c r="E95" s="84">
        <f t="shared" si="88"/>
        <v>30.765086197565179</v>
      </c>
      <c r="F95" s="84">
        <f t="shared" ref="F95:H95" si="112">F589+F615+F641</f>
        <v>0</v>
      </c>
      <c r="G95" s="84">
        <f t="shared" si="112"/>
        <v>0</v>
      </c>
      <c r="H95" s="84">
        <f t="shared" si="112"/>
        <v>0</v>
      </c>
      <c r="I95" s="146">
        <f t="shared" si="93"/>
        <v>5847.9238695312342</v>
      </c>
      <c r="J95" s="141"/>
      <c r="K95" s="161" t="s">
        <v>136</v>
      </c>
      <c r="L95" s="84">
        <f t="shared" si="90"/>
        <v>5116.2507192081657</v>
      </c>
      <c r="M95" s="84">
        <f t="shared" si="90"/>
        <v>200.33089155759126</v>
      </c>
      <c r="N95" s="84">
        <f t="shared" si="90"/>
        <v>500.5771725679117</v>
      </c>
      <c r="O95" s="84">
        <f t="shared" si="90"/>
        <v>30.765086197565179</v>
      </c>
      <c r="P95" s="84">
        <f t="shared" ref="P95:R95" si="113">P589+P615+P641</f>
        <v>2657.1977229750601</v>
      </c>
      <c r="Q95" s="84">
        <f t="shared" si="113"/>
        <v>0</v>
      </c>
      <c r="R95" s="84">
        <f t="shared" si="113"/>
        <v>0</v>
      </c>
      <c r="S95" s="150">
        <f t="shared" si="95"/>
        <v>8505.1215925062934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88"/>
        <v>3074.6685778541673</v>
      </c>
      <c r="C96" s="112">
        <f t="shared" si="88"/>
        <v>0.32472809002906428</v>
      </c>
      <c r="D96" s="112">
        <f t="shared" si="88"/>
        <v>5293.5663484905735</v>
      </c>
      <c r="E96" s="112">
        <f t="shared" si="88"/>
        <v>4328.8393294623984</v>
      </c>
      <c r="F96" s="112">
        <f t="shared" ref="F96:H96" si="114">F590+F616+F642</f>
        <v>0</v>
      </c>
      <c r="G96" s="112">
        <f t="shared" si="114"/>
        <v>3455.4525126058102</v>
      </c>
      <c r="H96" s="112">
        <f t="shared" si="114"/>
        <v>2.3893091962509181</v>
      </c>
      <c r="I96" s="154">
        <f t="shared" si="93"/>
        <v>16155.24080569923</v>
      </c>
      <c r="J96" s="141"/>
      <c r="K96" s="155" t="s">
        <v>21</v>
      </c>
      <c r="L96" s="87">
        <f t="shared" si="90"/>
        <v>3074.6685778541673</v>
      </c>
      <c r="M96" s="87">
        <f t="shared" si="90"/>
        <v>0.32472809002906428</v>
      </c>
      <c r="N96" s="87">
        <f t="shared" si="90"/>
        <v>5293.5663484905735</v>
      </c>
      <c r="O96" s="87">
        <f t="shared" si="90"/>
        <v>4328.8393294623984</v>
      </c>
      <c r="P96" s="87">
        <f t="shared" ref="P96:R96" si="115">P590+P616+P642</f>
        <v>1432.5497627344814</v>
      </c>
      <c r="Q96" s="87">
        <f t="shared" si="115"/>
        <v>3455.4525126058102</v>
      </c>
      <c r="R96" s="87">
        <f t="shared" si="115"/>
        <v>2.3893091962509181</v>
      </c>
      <c r="S96" s="158">
        <f t="shared" si="95"/>
        <v>17587.790568433713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88"/>
        <v>6556.4888875455326</v>
      </c>
      <c r="C97" s="84">
        <f t="shared" si="88"/>
        <v>18.920579599246171</v>
      </c>
      <c r="D97" s="84">
        <f t="shared" si="88"/>
        <v>359.13723137975035</v>
      </c>
      <c r="E97" s="84">
        <f t="shared" si="88"/>
        <v>0</v>
      </c>
      <c r="F97" s="84">
        <f t="shared" ref="F97:H97" si="116">F591+F617+F643</f>
        <v>0</v>
      </c>
      <c r="G97" s="84">
        <f t="shared" si="116"/>
        <v>0</v>
      </c>
      <c r="H97" s="84">
        <f t="shared" si="116"/>
        <v>0</v>
      </c>
      <c r="I97" s="146">
        <f t="shared" si="93"/>
        <v>6934.5466985245293</v>
      </c>
      <c r="J97" s="141"/>
      <c r="K97" s="161" t="s">
        <v>20</v>
      </c>
      <c r="L97" s="84">
        <f t="shared" si="90"/>
        <v>6556.4888875455326</v>
      </c>
      <c r="M97" s="84">
        <f t="shared" si="90"/>
        <v>18.920579599246171</v>
      </c>
      <c r="N97" s="84">
        <f t="shared" si="90"/>
        <v>359.13723137975035</v>
      </c>
      <c r="O97" s="84">
        <f t="shared" si="90"/>
        <v>0</v>
      </c>
      <c r="P97" s="84">
        <f t="shared" ref="P97:R97" si="117">P591+P617+P643</f>
        <v>0</v>
      </c>
      <c r="Q97" s="84">
        <f t="shared" si="117"/>
        <v>0</v>
      </c>
      <c r="R97" s="84">
        <f t="shared" si="117"/>
        <v>0</v>
      </c>
      <c r="S97" s="150">
        <f t="shared" si="95"/>
        <v>6934.5466985245293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88"/>
        <v>11993.921875568411</v>
      </c>
      <c r="C98" s="112">
        <f t="shared" si="88"/>
        <v>22.525074161203957</v>
      </c>
      <c r="D98" s="112">
        <f t="shared" si="88"/>
        <v>1601.7207170706115</v>
      </c>
      <c r="E98" s="112">
        <f t="shared" si="88"/>
        <v>0</v>
      </c>
      <c r="F98" s="112">
        <f t="shared" ref="F98:H98" si="118">F592+F618+F644</f>
        <v>0</v>
      </c>
      <c r="G98" s="112">
        <f t="shared" si="118"/>
        <v>0</v>
      </c>
      <c r="H98" s="112">
        <f t="shared" si="118"/>
        <v>0</v>
      </c>
      <c r="I98" s="154">
        <f t="shared" si="93"/>
        <v>13618.167666800226</v>
      </c>
      <c r="J98" s="141"/>
      <c r="K98" s="155" t="s">
        <v>56</v>
      </c>
      <c r="L98" s="87">
        <f t="shared" si="90"/>
        <v>11993.921875568411</v>
      </c>
      <c r="M98" s="87">
        <f t="shared" si="90"/>
        <v>22.525074161203957</v>
      </c>
      <c r="N98" s="87">
        <f t="shared" si="90"/>
        <v>1601.7207170706115</v>
      </c>
      <c r="O98" s="87">
        <f t="shared" si="90"/>
        <v>0</v>
      </c>
      <c r="P98" s="87">
        <f t="shared" ref="P98:R98" si="119">P592+P618+P644</f>
        <v>1.8265466029411762E-2</v>
      </c>
      <c r="Q98" s="87">
        <f t="shared" si="119"/>
        <v>0</v>
      </c>
      <c r="R98" s="87">
        <f t="shared" si="119"/>
        <v>0</v>
      </c>
      <c r="S98" s="158">
        <f t="shared" si="95"/>
        <v>13618.185932266255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88"/>
        <v>2119.9278049321579</v>
      </c>
      <c r="C99" s="84">
        <f t="shared" si="88"/>
        <v>0</v>
      </c>
      <c r="D99" s="84">
        <f t="shared" si="88"/>
        <v>428.43240517071786</v>
      </c>
      <c r="E99" s="84">
        <f t="shared" si="88"/>
        <v>2.2363988192436155</v>
      </c>
      <c r="F99" s="84">
        <f t="shared" ref="F99:H99" si="120">F593+F619+F645</f>
        <v>98.285001358938246</v>
      </c>
      <c r="G99" s="84">
        <f t="shared" si="120"/>
        <v>0</v>
      </c>
      <c r="H99" s="84">
        <f t="shared" si="120"/>
        <v>0</v>
      </c>
      <c r="I99" s="146">
        <f t="shared" si="93"/>
        <v>2648.8816102810574</v>
      </c>
      <c r="J99" s="141"/>
      <c r="K99" s="161" t="s">
        <v>18</v>
      </c>
      <c r="L99" s="84">
        <f t="shared" si="90"/>
        <v>2119.9278049321579</v>
      </c>
      <c r="M99" s="84">
        <f t="shared" si="90"/>
        <v>0</v>
      </c>
      <c r="N99" s="84">
        <f t="shared" si="90"/>
        <v>428.43240517071786</v>
      </c>
      <c r="O99" s="84">
        <f t="shared" si="90"/>
        <v>2.2363988192436155</v>
      </c>
      <c r="P99" s="84">
        <f t="shared" ref="P99:R99" si="121">P593+P619+P645</f>
        <v>1918.9772158690544</v>
      </c>
      <c r="Q99" s="84">
        <f t="shared" si="121"/>
        <v>0</v>
      </c>
      <c r="R99" s="84">
        <f t="shared" si="121"/>
        <v>0</v>
      </c>
      <c r="S99" s="150">
        <f t="shared" si="95"/>
        <v>4469.573824791174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88"/>
        <v>5.1237436209612284</v>
      </c>
      <c r="C100" s="112">
        <f t="shared" si="88"/>
        <v>0</v>
      </c>
      <c r="D100" s="112">
        <f t="shared" si="88"/>
        <v>9.4667606720578154E-2</v>
      </c>
      <c r="E100" s="112">
        <f t="shared" si="88"/>
        <v>0</v>
      </c>
      <c r="F100" s="112">
        <f t="shared" ref="F100:H100" si="122">F594+F620+F646</f>
        <v>0</v>
      </c>
      <c r="G100" s="112">
        <f t="shared" si="122"/>
        <v>0</v>
      </c>
      <c r="H100" s="112">
        <f t="shared" si="122"/>
        <v>0</v>
      </c>
      <c r="I100" s="154">
        <f t="shared" si="93"/>
        <v>5.2184112276818064</v>
      </c>
      <c r="J100" s="141"/>
      <c r="K100" s="155" t="s">
        <v>17</v>
      </c>
      <c r="L100" s="87">
        <f t="shared" si="90"/>
        <v>5.1237436209612284</v>
      </c>
      <c r="M100" s="87">
        <f t="shared" si="90"/>
        <v>0</v>
      </c>
      <c r="N100" s="87">
        <f t="shared" si="90"/>
        <v>9.4667606720578154E-2</v>
      </c>
      <c r="O100" s="87">
        <f t="shared" si="90"/>
        <v>0</v>
      </c>
      <c r="P100" s="87">
        <f t="shared" ref="P100:R100" si="123">P594+P620+P646</f>
        <v>0</v>
      </c>
      <c r="Q100" s="87">
        <f t="shared" si="123"/>
        <v>0</v>
      </c>
      <c r="R100" s="87">
        <f t="shared" si="123"/>
        <v>0</v>
      </c>
      <c r="S100" s="158">
        <f t="shared" si="95"/>
        <v>5.2184112276818064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si="88"/>
        <v>1683.6979665195461</v>
      </c>
      <c r="C101" s="84">
        <f t="shared" si="88"/>
        <v>0</v>
      </c>
      <c r="D101" s="84">
        <f t="shared" si="88"/>
        <v>662.34644487362709</v>
      </c>
      <c r="E101" s="84">
        <f t="shared" si="88"/>
        <v>0</v>
      </c>
      <c r="F101" s="84">
        <f t="shared" ref="F101:H101" si="124">F595+F621+F647</f>
        <v>0</v>
      </c>
      <c r="G101" s="84">
        <f t="shared" si="124"/>
        <v>0</v>
      </c>
      <c r="H101" s="84">
        <f t="shared" si="124"/>
        <v>0</v>
      </c>
      <c r="I101" s="146">
        <f t="shared" si="93"/>
        <v>2346.044411393173</v>
      </c>
      <c r="J101" s="141"/>
      <c r="K101" s="163" t="s">
        <v>60</v>
      </c>
      <c r="L101" s="84">
        <f t="shared" si="90"/>
        <v>1683.6979665195461</v>
      </c>
      <c r="M101" s="84">
        <f t="shared" si="90"/>
        <v>0</v>
      </c>
      <c r="N101" s="84">
        <f t="shared" si="90"/>
        <v>662.34644487362709</v>
      </c>
      <c r="O101" s="84">
        <f t="shared" si="90"/>
        <v>0</v>
      </c>
      <c r="P101" s="84">
        <f t="shared" ref="P101:R101" si="125">P595+P621+P647</f>
        <v>0</v>
      </c>
      <c r="Q101" s="84">
        <f t="shared" si="125"/>
        <v>0</v>
      </c>
      <c r="R101" s="84">
        <f t="shared" si="125"/>
        <v>0</v>
      </c>
      <c r="S101" s="150">
        <f t="shared" si="95"/>
        <v>2346.044411393173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88"/>
        <v>1683.6979665195461</v>
      </c>
      <c r="C102" s="116">
        <f t="shared" si="88"/>
        <v>0</v>
      </c>
      <c r="D102" s="116">
        <f t="shared" si="88"/>
        <v>662.34644487362709</v>
      </c>
      <c r="E102" s="116">
        <f t="shared" si="88"/>
        <v>0</v>
      </c>
      <c r="F102" s="116">
        <f t="shared" ref="F102:H102" si="126">F596+F622+F648</f>
        <v>0</v>
      </c>
      <c r="G102" s="116">
        <f t="shared" si="126"/>
        <v>0</v>
      </c>
      <c r="H102" s="116">
        <f t="shared" si="126"/>
        <v>0</v>
      </c>
      <c r="I102" s="167">
        <f t="shared" si="93"/>
        <v>2346.044411393173</v>
      </c>
      <c r="J102" s="141"/>
      <c r="K102" s="168" t="s">
        <v>19</v>
      </c>
      <c r="L102" s="90">
        <f t="shared" si="90"/>
        <v>1683.6979665195461</v>
      </c>
      <c r="M102" s="90">
        <f t="shared" si="90"/>
        <v>0</v>
      </c>
      <c r="N102" s="90">
        <f t="shared" si="90"/>
        <v>662.34644487362709</v>
      </c>
      <c r="O102" s="90">
        <f t="shared" si="90"/>
        <v>0</v>
      </c>
      <c r="P102" s="90">
        <f t="shared" ref="P102:R102" si="127">P596+P622+P648</f>
        <v>0</v>
      </c>
      <c r="Q102" s="90">
        <f t="shared" si="127"/>
        <v>0</v>
      </c>
      <c r="R102" s="90">
        <f t="shared" si="127"/>
        <v>0</v>
      </c>
      <c r="S102" s="171">
        <f t="shared" si="95"/>
        <v>2346.044411393173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88"/>
        <v>0</v>
      </c>
      <c r="C103" s="93">
        <f t="shared" si="88"/>
        <v>0</v>
      </c>
      <c r="D103" s="93">
        <f t="shared" si="88"/>
        <v>0</v>
      </c>
      <c r="E103" s="93">
        <f t="shared" si="88"/>
        <v>0</v>
      </c>
      <c r="F103" s="93">
        <f t="shared" ref="F103:H103" si="128">F597+F623+F649</f>
        <v>0</v>
      </c>
      <c r="G103" s="93">
        <f t="shared" si="128"/>
        <v>0</v>
      </c>
      <c r="H103" s="93">
        <f t="shared" si="128"/>
        <v>0</v>
      </c>
      <c r="I103" s="175">
        <f t="shared" si="93"/>
        <v>0</v>
      </c>
      <c r="J103" s="141"/>
      <c r="K103" s="176" t="s">
        <v>15</v>
      </c>
      <c r="L103" s="93">
        <f t="shared" si="90"/>
        <v>0</v>
      </c>
      <c r="M103" s="93">
        <f t="shared" si="90"/>
        <v>0</v>
      </c>
      <c r="N103" s="93">
        <f t="shared" si="90"/>
        <v>0</v>
      </c>
      <c r="O103" s="93">
        <f t="shared" si="90"/>
        <v>0</v>
      </c>
      <c r="P103" s="93">
        <f t="shared" ref="P103:R103" si="129">P597+P623+P649</f>
        <v>0</v>
      </c>
      <c r="Q103" s="93">
        <f t="shared" si="129"/>
        <v>0</v>
      </c>
      <c r="R103" s="93">
        <f t="shared" si="129"/>
        <v>0</v>
      </c>
      <c r="S103" s="178">
        <f t="shared" si="95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88"/>
        <v>0</v>
      </c>
      <c r="C104" s="116">
        <f t="shared" si="88"/>
        <v>0</v>
      </c>
      <c r="D104" s="116">
        <f t="shared" si="88"/>
        <v>0</v>
      </c>
      <c r="E104" s="116">
        <f t="shared" si="88"/>
        <v>0</v>
      </c>
      <c r="F104" s="116">
        <f t="shared" ref="F104:H104" si="130">F598+F624+F650</f>
        <v>0</v>
      </c>
      <c r="G104" s="116">
        <f t="shared" si="130"/>
        <v>0</v>
      </c>
      <c r="H104" s="116">
        <f t="shared" si="130"/>
        <v>0</v>
      </c>
      <c r="I104" s="167">
        <f t="shared" si="93"/>
        <v>0</v>
      </c>
      <c r="J104" s="141"/>
      <c r="K104" s="168" t="s">
        <v>16</v>
      </c>
      <c r="L104" s="90">
        <f t="shared" si="90"/>
        <v>0</v>
      </c>
      <c r="M104" s="90">
        <f t="shared" si="90"/>
        <v>0</v>
      </c>
      <c r="N104" s="90">
        <f t="shared" si="90"/>
        <v>0</v>
      </c>
      <c r="O104" s="90">
        <f t="shared" si="90"/>
        <v>0</v>
      </c>
      <c r="P104" s="90">
        <f t="shared" ref="P104:R104" si="131">P598+P624+P650</f>
        <v>0</v>
      </c>
      <c r="Q104" s="90">
        <f t="shared" si="131"/>
        <v>0</v>
      </c>
      <c r="R104" s="90">
        <f t="shared" si="131"/>
        <v>0</v>
      </c>
      <c r="S104" s="171">
        <f t="shared" si="95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88"/>
        <v>0</v>
      </c>
      <c r="C105" s="96">
        <f t="shared" si="88"/>
        <v>0</v>
      </c>
      <c r="D105" s="96">
        <f t="shared" si="88"/>
        <v>0</v>
      </c>
      <c r="E105" s="96">
        <f t="shared" si="88"/>
        <v>0</v>
      </c>
      <c r="F105" s="96">
        <f t="shared" ref="F105:H105" si="132">F599+F625+F651</f>
        <v>0</v>
      </c>
      <c r="G105" s="96">
        <f t="shared" si="132"/>
        <v>0</v>
      </c>
      <c r="H105" s="96">
        <f t="shared" si="132"/>
        <v>0</v>
      </c>
      <c r="I105" s="182">
        <f t="shared" si="93"/>
        <v>0</v>
      </c>
      <c r="J105" s="141"/>
      <c r="K105" s="183" t="s">
        <v>10</v>
      </c>
      <c r="L105" s="96">
        <f t="shared" si="90"/>
        <v>0</v>
      </c>
      <c r="M105" s="96">
        <f t="shared" si="90"/>
        <v>0</v>
      </c>
      <c r="N105" s="96">
        <f t="shared" si="90"/>
        <v>0</v>
      </c>
      <c r="O105" s="96">
        <f t="shared" si="90"/>
        <v>0</v>
      </c>
      <c r="P105" s="96">
        <f t="shared" ref="P105:R105" si="133">P599+P625+P651</f>
        <v>0</v>
      </c>
      <c r="Q105" s="96">
        <f t="shared" si="133"/>
        <v>0</v>
      </c>
      <c r="R105" s="96">
        <f t="shared" si="133"/>
        <v>0</v>
      </c>
      <c r="S105" s="185">
        <f t="shared" si="95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41865.763285037392</v>
      </c>
      <c r="C106" s="187">
        <f t="shared" ref="C106:H106" si="134">SUM(C85:C101)</f>
        <v>263.9831740765336</v>
      </c>
      <c r="D106" s="187">
        <f t="shared" si="134"/>
        <v>10223.402521093301</v>
      </c>
      <c r="E106" s="187">
        <f t="shared" si="134"/>
        <v>4645.8077961639838</v>
      </c>
      <c r="F106" s="187">
        <f t="shared" si="134"/>
        <v>1497.5349186500498</v>
      </c>
      <c r="G106" s="187">
        <f t="shared" si="134"/>
        <v>3455.4525126058102</v>
      </c>
      <c r="H106" s="189">
        <f t="shared" si="134"/>
        <v>2.3893091962509181</v>
      </c>
      <c r="I106" s="146">
        <f t="shared" ref="I106" si="135">SUM(I85:I101)</f>
        <v>61954.33351682331</v>
      </c>
      <c r="J106" s="141"/>
      <c r="K106" s="188" t="s">
        <v>22</v>
      </c>
      <c r="L106" s="187">
        <f>SUM(L85:L101)</f>
        <v>41865.763285037392</v>
      </c>
      <c r="M106" s="187">
        <f t="shared" ref="M106:R106" si="136">SUM(M85:M101)</f>
        <v>263.9831740765336</v>
      </c>
      <c r="N106" s="187">
        <f t="shared" si="136"/>
        <v>10223.402521093301</v>
      </c>
      <c r="O106" s="187">
        <f t="shared" si="136"/>
        <v>4645.8077961639838</v>
      </c>
      <c r="P106" s="187">
        <f t="shared" si="136"/>
        <v>40036.881755850562</v>
      </c>
      <c r="Q106" s="187">
        <f t="shared" si="136"/>
        <v>3455.4525126058102</v>
      </c>
      <c r="R106" s="189">
        <f t="shared" si="136"/>
        <v>2.3893091962509181</v>
      </c>
      <c r="S106" s="190">
        <f t="shared" ref="S106" si="137">SUM(S85:S101)</f>
        <v>100493.68035402383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0.67575197582698565</v>
      </c>
      <c r="C107" s="125">
        <f t="shared" ref="C107:H107" si="138">IF($I106=0,"-",C106/$I106)</f>
        <v>4.2609315457303827E-3</v>
      </c>
      <c r="D107" s="125">
        <f t="shared" si="138"/>
        <v>0.16501513196517884</v>
      </c>
      <c r="E107" s="125">
        <f t="shared" si="138"/>
        <v>7.4987616401400614E-2</v>
      </c>
      <c r="F107" s="125">
        <f t="shared" si="138"/>
        <v>2.4171592746509065E-2</v>
      </c>
      <c r="G107" s="125">
        <f t="shared" si="138"/>
        <v>5.577418586332631E-2</v>
      </c>
      <c r="H107" s="126">
        <f t="shared" si="138"/>
        <v>3.8565650869315158E-5</v>
      </c>
      <c r="I107" s="127">
        <f>SUM(B107:H107)</f>
        <v>1</v>
      </c>
      <c r="K107" s="49" t="s">
        <v>108</v>
      </c>
      <c r="L107" s="102">
        <f>IF($S106=0,"-",L106/$S106)</f>
        <v>0.41660095577702722</v>
      </c>
      <c r="M107" s="102">
        <f t="shared" ref="M107:R107" si="139">IF($S106=0,"-",M106/$S106)</f>
        <v>2.6268634320741496E-3</v>
      </c>
      <c r="N107" s="102">
        <f t="shared" si="139"/>
        <v>0.10173179532362454</v>
      </c>
      <c r="O107" s="102">
        <f t="shared" si="139"/>
        <v>4.6229850273146682E-2</v>
      </c>
      <c r="P107" s="102">
        <f t="shared" si="139"/>
        <v>0.398401985227397</v>
      </c>
      <c r="Q107" s="102">
        <f t="shared" si="139"/>
        <v>3.4384774250806424E-2</v>
      </c>
      <c r="R107" s="103">
        <f t="shared" si="139"/>
        <v>2.3775715923964055E-5</v>
      </c>
      <c r="S107" s="104">
        <f>SUM(L107:R107)</f>
        <v>0.99999999999999989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0</v>
      </c>
      <c r="E111" s="144">
        <v>0</v>
      </c>
      <c r="F111" s="314"/>
      <c r="G111" s="144">
        <v>0</v>
      </c>
      <c r="H111" s="145">
        <v>0</v>
      </c>
      <c r="I111" s="146">
        <f>SUM(B111:H111)</f>
        <v>0</v>
      </c>
      <c r="J111" s="141"/>
      <c r="K111" s="195" t="s">
        <v>7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0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0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0</v>
      </c>
      <c r="AJ111" s="133" t="str">
        <f>IF(ABS(S111-AI111)&gt;0.001,S111-AI111,"")</f>
        <v/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140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41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142">SUM(V112:AC112)</f>
        <v>0</v>
      </c>
      <c r="AJ112" s="133" t="str">
        <f t="shared" ref="AJ112:AJ133" si="143">IF(ABS(S112-AI112)&gt;0.001,S112-AI112,"")</f>
        <v/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2410.1126834428105</v>
      </c>
      <c r="E113" s="148">
        <v>0</v>
      </c>
      <c r="F113" s="315"/>
      <c r="G113" s="148">
        <v>0</v>
      </c>
      <c r="H113" s="160">
        <v>0</v>
      </c>
      <c r="I113" s="146">
        <f t="shared" si="140"/>
        <v>2410.1126834428105</v>
      </c>
      <c r="J113" s="141"/>
      <c r="K113" s="161" t="s">
        <v>9</v>
      </c>
      <c r="L113" s="148">
        <v>0</v>
      </c>
      <c r="M113" s="148">
        <v>0</v>
      </c>
      <c r="N113" s="148">
        <v>2410.1126834428105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41"/>
        <v>2410.1126834428105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2410.1126834428105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142"/>
        <v>2410.1126834428105</v>
      </c>
      <c r="AJ113" s="133" t="str">
        <f t="shared" si="143"/>
        <v/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140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41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142"/>
        <v>0</v>
      </c>
      <c r="AJ114" s="133" t="str">
        <f t="shared" si="143"/>
        <v/>
      </c>
      <c r="BA114" s="133"/>
      <c r="BR114" s="133"/>
      <c r="CG114" s="133"/>
    </row>
    <row r="115" spans="1:85" ht="15">
      <c r="A115" s="159" t="s">
        <v>13</v>
      </c>
      <c r="B115" s="148">
        <v>0</v>
      </c>
      <c r="C115" s="148">
        <v>0</v>
      </c>
      <c r="D115" s="148">
        <v>20.544789570915398</v>
      </c>
      <c r="E115" s="148">
        <v>0</v>
      </c>
      <c r="F115" s="315"/>
      <c r="G115" s="148">
        <v>0</v>
      </c>
      <c r="H115" s="160">
        <v>0</v>
      </c>
      <c r="I115" s="146">
        <f t="shared" si="140"/>
        <v>20.544789570915398</v>
      </c>
      <c r="J115" s="141"/>
      <c r="K115" s="161" t="s">
        <v>13</v>
      </c>
      <c r="L115" s="148">
        <v>0</v>
      </c>
      <c r="M115" s="148">
        <v>0</v>
      </c>
      <c r="N115" s="148">
        <v>20.544789570915398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41"/>
        <v>20.544789570915398</v>
      </c>
      <c r="U115" s="207" t="s">
        <v>13</v>
      </c>
      <c r="V115" s="199">
        <v>0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20.544789570915398</v>
      </c>
      <c r="AD115" s="201">
        <v>0</v>
      </c>
      <c r="AE115" s="201">
        <v>0</v>
      </c>
      <c r="AF115" s="201">
        <v>0</v>
      </c>
      <c r="AG115" s="201">
        <v>20.544789570915398</v>
      </c>
      <c r="AH115" s="201">
        <v>0</v>
      </c>
      <c r="AI115" s="202">
        <f t="shared" si="142"/>
        <v>20.544789570915398</v>
      </c>
      <c r="AJ115" s="133" t="str">
        <f t="shared" si="143"/>
        <v/>
      </c>
      <c r="BA115" s="133"/>
      <c r="BR115" s="133"/>
      <c r="CG115" s="133"/>
    </row>
    <row r="116" spans="1:85" ht="15">
      <c r="A116" s="151" t="s">
        <v>12</v>
      </c>
      <c r="B116" s="152">
        <v>0.58535266795568641</v>
      </c>
      <c r="C116" s="152">
        <v>0</v>
      </c>
      <c r="D116" s="152">
        <v>0</v>
      </c>
      <c r="E116" s="152">
        <v>2.931935664917084E-2</v>
      </c>
      <c r="F116" s="315"/>
      <c r="G116" s="152">
        <v>0</v>
      </c>
      <c r="H116" s="153">
        <v>0</v>
      </c>
      <c r="I116" s="154">
        <f t="shared" si="140"/>
        <v>0.61467202460485726</v>
      </c>
      <c r="J116" s="141"/>
      <c r="K116" s="155" t="s">
        <v>12</v>
      </c>
      <c r="L116" s="156">
        <v>0.58535266795568641</v>
      </c>
      <c r="M116" s="156">
        <v>0</v>
      </c>
      <c r="N116" s="156">
        <v>0</v>
      </c>
      <c r="O116" s="156">
        <v>2.931935664917084E-2</v>
      </c>
      <c r="P116" s="156">
        <v>0</v>
      </c>
      <c r="Q116" s="156">
        <v>0</v>
      </c>
      <c r="R116" s="157">
        <v>0</v>
      </c>
      <c r="S116" s="158">
        <f t="shared" si="141"/>
        <v>0.61467202460485726</v>
      </c>
      <c r="U116" s="203" t="s">
        <v>53</v>
      </c>
      <c r="V116" s="204">
        <v>0.44611548971643883</v>
      </c>
      <c r="W116" s="204">
        <v>0</v>
      </c>
      <c r="X116" s="204">
        <v>0</v>
      </c>
      <c r="Y116" s="204">
        <v>0</v>
      </c>
      <c r="Z116" s="204">
        <v>0</v>
      </c>
      <c r="AA116" s="204">
        <v>2.931935664917084E-2</v>
      </c>
      <c r="AB116" s="204">
        <v>0</v>
      </c>
      <c r="AC116" s="205">
        <v>0.13923717823924761</v>
      </c>
      <c r="AD116" s="204">
        <v>0.13923717823924761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142"/>
        <v>0.61467202460485726</v>
      </c>
      <c r="AJ116" s="133" t="str">
        <f t="shared" si="143"/>
        <v/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2.5315009578421463</v>
      </c>
      <c r="F117" s="315"/>
      <c r="G117" s="148">
        <v>0</v>
      </c>
      <c r="H117" s="160">
        <v>0</v>
      </c>
      <c r="I117" s="146">
        <f t="shared" si="140"/>
        <v>2.5315009578421463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2.5315009578421463</v>
      </c>
      <c r="P117" s="148">
        <v>201.59015692492483</v>
      </c>
      <c r="Q117" s="148">
        <v>0</v>
      </c>
      <c r="R117" s="149">
        <v>0</v>
      </c>
      <c r="S117" s="150">
        <f t="shared" si="141"/>
        <v>204.12165788276698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0.12657504789210733</v>
      </c>
      <c r="AB117" s="199">
        <v>201.59015692492483</v>
      </c>
      <c r="AC117" s="200">
        <v>2.4049259099500389</v>
      </c>
      <c r="AD117" s="199">
        <v>0</v>
      </c>
      <c r="AE117" s="199">
        <v>0</v>
      </c>
      <c r="AF117" s="199">
        <v>0</v>
      </c>
      <c r="AG117" s="199">
        <v>0</v>
      </c>
      <c r="AH117" s="199">
        <v>2.4049259099500389</v>
      </c>
      <c r="AI117" s="202">
        <f t="shared" si="142"/>
        <v>204.12165788276698</v>
      </c>
      <c r="AJ117" s="133" t="str">
        <f t="shared" si="143"/>
        <v/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140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3.9708275463245943</v>
      </c>
      <c r="Q118" s="156">
        <v>0</v>
      </c>
      <c r="R118" s="157">
        <v>0</v>
      </c>
      <c r="S118" s="158">
        <f t="shared" si="141"/>
        <v>3.9708275463245943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3.9708275463245943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142"/>
        <v>3.9708275463245943</v>
      </c>
      <c r="AJ118" s="133" t="str">
        <f t="shared" si="143"/>
        <v/>
      </c>
      <c r="BA118" s="133"/>
      <c r="BR118" s="133"/>
      <c r="CG118" s="133"/>
    </row>
    <row r="119" spans="1:85" ht="15">
      <c r="A119" s="159" t="s">
        <v>55</v>
      </c>
      <c r="B119" s="148">
        <v>0.79468461440408067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140"/>
        <v>0.79468461440408067</v>
      </c>
      <c r="J119" s="141"/>
      <c r="K119" s="161" t="s">
        <v>55</v>
      </c>
      <c r="L119" s="148">
        <v>0.79468461440408067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41"/>
        <v>0.79468461440408067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0.79468461440408067</v>
      </c>
      <c r="AD119" s="199">
        <v>0.79468461440408067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142"/>
        <v>0.79468461440408067</v>
      </c>
      <c r="AJ119" s="133" t="str">
        <f t="shared" si="143"/>
        <v/>
      </c>
      <c r="BA119" s="133"/>
      <c r="BR119" s="133"/>
      <c r="CG119" s="133"/>
    </row>
    <row r="120" spans="1:85" ht="15">
      <c r="A120" s="151" t="s">
        <v>14</v>
      </c>
      <c r="B120" s="152">
        <v>0.96814538767372849</v>
      </c>
      <c r="C120" s="152">
        <v>0</v>
      </c>
      <c r="D120" s="152">
        <v>1.6078546123262716</v>
      </c>
      <c r="E120" s="152">
        <v>0</v>
      </c>
      <c r="F120" s="315"/>
      <c r="G120" s="152">
        <v>0</v>
      </c>
      <c r="H120" s="153">
        <v>0</v>
      </c>
      <c r="I120" s="154">
        <f t="shared" si="140"/>
        <v>2.5760000000000001</v>
      </c>
      <c r="J120" s="141"/>
      <c r="K120" s="155" t="s">
        <v>14</v>
      </c>
      <c r="L120" s="156">
        <v>0.96814538767372849</v>
      </c>
      <c r="M120" s="156">
        <v>0</v>
      </c>
      <c r="N120" s="156">
        <v>1.6078546123262716</v>
      </c>
      <c r="O120" s="156">
        <v>0</v>
      </c>
      <c r="P120" s="156">
        <v>1.0343044800000003</v>
      </c>
      <c r="Q120" s="156">
        <v>0</v>
      </c>
      <c r="R120" s="157">
        <v>0</v>
      </c>
      <c r="S120" s="158">
        <f t="shared" si="141"/>
        <v>3.6103044800000004</v>
      </c>
      <c r="U120" s="203" t="s">
        <v>14</v>
      </c>
      <c r="V120" s="204">
        <v>0.96814538767372849</v>
      </c>
      <c r="W120" s="204">
        <v>0</v>
      </c>
      <c r="X120" s="204">
        <v>0</v>
      </c>
      <c r="Y120" s="204">
        <v>0</v>
      </c>
      <c r="Z120" s="204">
        <v>1.6078546123262716</v>
      </c>
      <c r="AA120" s="204">
        <v>0</v>
      </c>
      <c r="AB120" s="204">
        <v>1.0343044800000003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142"/>
        <v>3.6103044800000004</v>
      </c>
      <c r="AJ120" s="133" t="str">
        <f t="shared" si="143"/>
        <v/>
      </c>
      <c r="BA120" s="133"/>
      <c r="BR120" s="133"/>
      <c r="CG120" s="133"/>
    </row>
    <row r="121" spans="1:85" ht="15">
      <c r="A121" s="159" t="s">
        <v>136</v>
      </c>
      <c r="B121" s="148">
        <v>2178.6650829538762</v>
      </c>
      <c r="C121" s="148">
        <v>566.80881738067819</v>
      </c>
      <c r="D121" s="148">
        <v>2863.8103071391147</v>
      </c>
      <c r="E121" s="148">
        <v>1185.4164575571208</v>
      </c>
      <c r="F121" s="315"/>
      <c r="G121" s="148">
        <v>0</v>
      </c>
      <c r="H121" s="160">
        <v>0</v>
      </c>
      <c r="I121" s="146">
        <f t="shared" si="140"/>
        <v>6794.7006650307903</v>
      </c>
      <c r="J121" s="141"/>
      <c r="K121" s="161" t="s">
        <v>136</v>
      </c>
      <c r="L121" s="148">
        <v>2178.6650829538762</v>
      </c>
      <c r="M121" s="148">
        <v>566.80881738067819</v>
      </c>
      <c r="N121" s="148">
        <v>2863.8103071391147</v>
      </c>
      <c r="O121" s="148">
        <v>1185.4164575571208</v>
      </c>
      <c r="P121" s="148">
        <v>0</v>
      </c>
      <c r="Q121" s="148">
        <v>0</v>
      </c>
      <c r="R121" s="149">
        <v>0</v>
      </c>
      <c r="S121" s="150">
        <f t="shared" si="141"/>
        <v>6794.7006650307903</v>
      </c>
      <c r="U121" s="207" t="s">
        <v>136</v>
      </c>
      <c r="V121" s="199">
        <v>2066.2829596335905</v>
      </c>
      <c r="W121" s="199">
        <v>0</v>
      </c>
      <c r="X121" s="199">
        <v>0</v>
      </c>
      <c r="Y121" s="199">
        <v>566.80881738067819</v>
      </c>
      <c r="Z121" s="199">
        <v>2863.8103071391147</v>
      </c>
      <c r="AA121" s="199">
        <v>1168.4637007020428</v>
      </c>
      <c r="AB121" s="199">
        <v>0</v>
      </c>
      <c r="AC121" s="200">
        <v>129.33488017536339</v>
      </c>
      <c r="AD121" s="199">
        <v>112.38212332028549</v>
      </c>
      <c r="AE121" s="199">
        <v>0</v>
      </c>
      <c r="AF121" s="199">
        <v>0</v>
      </c>
      <c r="AG121" s="199">
        <v>0</v>
      </c>
      <c r="AH121" s="199">
        <v>16.952756855077897</v>
      </c>
      <c r="AI121" s="202">
        <f t="shared" si="142"/>
        <v>6794.7006650307903</v>
      </c>
      <c r="AJ121" s="133" t="str">
        <f t="shared" si="143"/>
        <v/>
      </c>
      <c r="BA121" s="133"/>
      <c r="BR121" s="133"/>
      <c r="CG121" s="133"/>
    </row>
    <row r="122" spans="1:85" ht="15">
      <c r="A122" s="151" t="s">
        <v>21</v>
      </c>
      <c r="B122" s="152">
        <v>357.80193352236125</v>
      </c>
      <c r="C122" s="152">
        <v>4.1469505740525348</v>
      </c>
      <c r="D122" s="152">
        <v>525.79216720766522</v>
      </c>
      <c r="E122" s="152">
        <v>2390.1756743675769</v>
      </c>
      <c r="F122" s="315"/>
      <c r="G122" s="152">
        <v>231.00097988114695</v>
      </c>
      <c r="H122" s="153">
        <v>0</v>
      </c>
      <c r="I122" s="154">
        <f t="shared" si="140"/>
        <v>3508.917705552803</v>
      </c>
      <c r="J122" s="141"/>
      <c r="K122" s="155" t="s">
        <v>21</v>
      </c>
      <c r="L122" s="156">
        <v>357.80193352236125</v>
      </c>
      <c r="M122" s="156">
        <v>4.1469505740525348</v>
      </c>
      <c r="N122" s="156">
        <v>525.79216720766522</v>
      </c>
      <c r="O122" s="156">
        <v>2390.1756743675769</v>
      </c>
      <c r="P122" s="156">
        <v>3.41372634077364</v>
      </c>
      <c r="Q122" s="156">
        <v>231.00097988114695</v>
      </c>
      <c r="R122" s="157">
        <v>0</v>
      </c>
      <c r="S122" s="158">
        <f t="shared" si="141"/>
        <v>3512.3314318935768</v>
      </c>
      <c r="U122" s="203" t="s">
        <v>21</v>
      </c>
      <c r="V122" s="204">
        <v>320.45422220559516</v>
      </c>
      <c r="W122" s="204">
        <v>33.966492096216065</v>
      </c>
      <c r="X122" s="204">
        <v>231.00097988114695</v>
      </c>
      <c r="Y122" s="204">
        <v>4.1469505740525348</v>
      </c>
      <c r="Z122" s="204">
        <v>525.79216720766522</v>
      </c>
      <c r="AA122" s="204">
        <v>2357.286922493955</v>
      </c>
      <c r="AB122" s="204">
        <v>3.41372634077364</v>
      </c>
      <c r="AC122" s="205">
        <v>36.269971094172092</v>
      </c>
      <c r="AD122" s="204">
        <v>3.3812192205499803</v>
      </c>
      <c r="AE122" s="204">
        <v>0</v>
      </c>
      <c r="AF122" s="204">
        <v>0</v>
      </c>
      <c r="AG122" s="204">
        <v>0</v>
      </c>
      <c r="AH122" s="204">
        <v>32.888751873622112</v>
      </c>
      <c r="AI122" s="206">
        <f t="shared" si="142"/>
        <v>3512.3314318935768</v>
      </c>
      <c r="AJ122" s="133" t="str">
        <f t="shared" si="143"/>
        <v/>
      </c>
      <c r="BA122" s="133"/>
      <c r="BR122" s="133"/>
      <c r="CG122" s="133"/>
    </row>
    <row r="123" spans="1:85" ht="15">
      <c r="A123" s="159" t="s">
        <v>20</v>
      </c>
      <c r="B123" s="148">
        <v>153.912352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140"/>
        <v>153.912352</v>
      </c>
      <c r="J123" s="141"/>
      <c r="K123" s="161" t="s">
        <v>20</v>
      </c>
      <c r="L123" s="148">
        <v>153.912352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41"/>
        <v>153.912352</v>
      </c>
      <c r="U123" s="207" t="s">
        <v>20</v>
      </c>
      <c r="V123" s="199">
        <v>153.912352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0</v>
      </c>
      <c r="AD123" s="199">
        <v>0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142"/>
        <v>153.912352</v>
      </c>
      <c r="AJ123" s="133" t="str">
        <f t="shared" si="143"/>
        <v/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140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41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142"/>
        <v>0</v>
      </c>
      <c r="AJ124" s="133" t="str">
        <f t="shared" si="143"/>
        <v/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1.5481113870949461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140"/>
        <v>1.5481113870949461</v>
      </c>
      <c r="J125" s="141"/>
      <c r="K125" s="161" t="s">
        <v>18</v>
      </c>
      <c r="L125" s="148">
        <v>0</v>
      </c>
      <c r="M125" s="148">
        <v>1.5481113870949461</v>
      </c>
      <c r="N125" s="148">
        <v>0</v>
      </c>
      <c r="O125" s="148">
        <v>0</v>
      </c>
      <c r="P125" s="148">
        <v>11.742737777440416</v>
      </c>
      <c r="Q125" s="148">
        <v>0</v>
      </c>
      <c r="R125" s="149">
        <v>0</v>
      </c>
      <c r="S125" s="150">
        <f t="shared" si="141"/>
        <v>13.290849164535363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1.5481113870949461</v>
      </c>
      <c r="Z125" s="199">
        <v>0</v>
      </c>
      <c r="AA125" s="199">
        <v>0</v>
      </c>
      <c r="AB125" s="199">
        <v>11.742737777440416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142"/>
        <v>13.290849164535363</v>
      </c>
      <c r="AJ125" s="133" t="str">
        <f t="shared" si="143"/>
        <v/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140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41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142"/>
        <v>0</v>
      </c>
      <c r="AJ126" s="133" t="str">
        <f t="shared" si="143"/>
        <v/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0.17490012883489878</v>
      </c>
      <c r="D127" s="148">
        <v>76.383549261534228</v>
      </c>
      <c r="E127" s="148">
        <v>0</v>
      </c>
      <c r="F127" s="315"/>
      <c r="G127" s="148">
        <v>0</v>
      </c>
      <c r="H127" s="160">
        <v>0</v>
      </c>
      <c r="I127" s="146">
        <f t="shared" si="140"/>
        <v>76.55844939036912</v>
      </c>
      <c r="J127" s="141"/>
      <c r="K127" s="163" t="s">
        <v>60</v>
      </c>
      <c r="L127" s="148">
        <v>0</v>
      </c>
      <c r="M127" s="148">
        <v>0.17490012883489878</v>
      </c>
      <c r="N127" s="148">
        <v>76.383549261534228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41"/>
        <v>76.55844939036912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0.17490012883489878</v>
      </c>
      <c r="Z127" s="199">
        <v>76.383549261534228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142"/>
        <v>76.55844939036912</v>
      </c>
      <c r="AJ127" s="133" t="str">
        <f t="shared" si="143"/>
        <v/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140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41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142"/>
        <v>0</v>
      </c>
      <c r="AJ128" s="133" t="str">
        <f t="shared" si="143"/>
        <v/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0.17490012883489878</v>
      </c>
      <c r="D129" s="173">
        <v>76.383549261534228</v>
      </c>
      <c r="E129" s="173">
        <v>0</v>
      </c>
      <c r="F129" s="315"/>
      <c r="G129" s="173">
        <v>0</v>
      </c>
      <c r="H129" s="174">
        <v>0</v>
      </c>
      <c r="I129" s="175">
        <f t="shared" si="140"/>
        <v>76.55844939036912</v>
      </c>
      <c r="J129" s="141"/>
      <c r="K129" s="176" t="s">
        <v>15</v>
      </c>
      <c r="L129" s="173">
        <v>0</v>
      </c>
      <c r="M129" s="173">
        <v>0.17490012883489878</v>
      </c>
      <c r="N129" s="173">
        <v>76.383549261534228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41"/>
        <v>76.55844939036912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0.17490012883489878</v>
      </c>
      <c r="Z129" s="213">
        <v>76.383549261534228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142"/>
        <v>76.55844939036912</v>
      </c>
      <c r="AJ129" s="133" t="str">
        <f t="shared" si="143"/>
        <v/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140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41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142"/>
        <v>0</v>
      </c>
      <c r="AJ130" s="133" t="str">
        <f t="shared" si="143"/>
        <v/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140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41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142"/>
        <v>0</v>
      </c>
      <c r="AJ131" s="133" t="str">
        <f t="shared" si="143"/>
        <v/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2692.7275511462708</v>
      </c>
      <c r="C132" s="187">
        <f t="shared" ref="C132:H132" si="144">SUM(C111:C127)</f>
        <v>572.67877947066063</v>
      </c>
      <c r="D132" s="187">
        <f t="shared" si="144"/>
        <v>5898.2513512343667</v>
      </c>
      <c r="E132" s="187">
        <f t="shared" si="144"/>
        <v>3578.1529522391893</v>
      </c>
      <c r="F132" s="187">
        <f t="shared" si="144"/>
        <v>0</v>
      </c>
      <c r="G132" s="187">
        <f t="shared" si="144"/>
        <v>231.00097988114695</v>
      </c>
      <c r="H132" s="189">
        <f t="shared" si="144"/>
        <v>0</v>
      </c>
      <c r="I132" s="146">
        <f t="shared" ref="I132" si="145">SUM(I111:I127)</f>
        <v>12972.811613971635</v>
      </c>
      <c r="J132" s="141"/>
      <c r="K132" s="188" t="s">
        <v>22</v>
      </c>
      <c r="L132" s="187">
        <f>SUM(L111:L127)</f>
        <v>2692.7275511462708</v>
      </c>
      <c r="M132" s="187">
        <f t="shared" ref="M132:R132" si="146">SUM(M111:M127)</f>
        <v>572.67877947066063</v>
      </c>
      <c r="N132" s="187">
        <f t="shared" si="146"/>
        <v>5898.2513512343667</v>
      </c>
      <c r="O132" s="187">
        <f t="shared" si="146"/>
        <v>3578.1529522391893</v>
      </c>
      <c r="P132" s="187">
        <f t="shared" si="146"/>
        <v>221.75175306946349</v>
      </c>
      <c r="Q132" s="187">
        <f t="shared" si="146"/>
        <v>231.00097988114695</v>
      </c>
      <c r="R132" s="189">
        <f t="shared" si="146"/>
        <v>0</v>
      </c>
      <c r="S132" s="190">
        <f t="shared" ref="S132" si="147">SUM(S111:S127)</f>
        <v>13194.563367041099</v>
      </c>
      <c r="T132" s="133" t="str">
        <f>IF(ABS(S132-AI132)&gt;0.01,S132-AI132,"")</f>
        <v/>
      </c>
      <c r="U132" s="216" t="s">
        <v>59</v>
      </c>
      <c r="V132" s="217">
        <f>SUM(V111:V127)</f>
        <v>2542.0637947165756</v>
      </c>
      <c r="W132" s="217">
        <f t="shared" ref="W132:AH132" si="148">SUM(W111:W127)</f>
        <v>33.966492096216065</v>
      </c>
      <c r="X132" s="217">
        <f t="shared" si="148"/>
        <v>231.00097988114695</v>
      </c>
      <c r="Y132" s="217">
        <f t="shared" si="148"/>
        <v>572.67877947066063</v>
      </c>
      <c r="Z132" s="217">
        <f t="shared" si="148"/>
        <v>5877.7065616634509</v>
      </c>
      <c r="AA132" s="217">
        <f t="shared" si="148"/>
        <v>3525.9065176005388</v>
      </c>
      <c r="AB132" s="217">
        <f t="shared" si="148"/>
        <v>221.75175306946349</v>
      </c>
      <c r="AC132" s="217">
        <f t="shared" si="148"/>
        <v>189.48848854304424</v>
      </c>
      <c r="AD132" s="218">
        <f t="shared" si="148"/>
        <v>116.6972643334788</v>
      </c>
      <c r="AE132" s="218">
        <f t="shared" si="148"/>
        <v>0</v>
      </c>
      <c r="AF132" s="218">
        <f t="shared" si="148"/>
        <v>0</v>
      </c>
      <c r="AG132" s="218">
        <f t="shared" si="148"/>
        <v>20.544789570915398</v>
      </c>
      <c r="AH132" s="218">
        <f t="shared" si="148"/>
        <v>52.246434638650044</v>
      </c>
      <c r="AI132" s="219">
        <f>SUM(V132:AC132)</f>
        <v>13194.563367041097</v>
      </c>
      <c r="AJ132" s="133" t="str">
        <f t="shared" si="143"/>
        <v/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0.20756699713778473</v>
      </c>
      <c r="C133" s="125">
        <f t="shared" ref="C133:H133" si="149">IF($I132=0,"-",C132/$I132)</f>
        <v>4.4144538324590275E-2</v>
      </c>
      <c r="D133" s="125">
        <f t="shared" si="149"/>
        <v>0.45466253012430918</v>
      </c>
      <c r="E133" s="125">
        <f t="shared" si="149"/>
        <v>0.27581938740138195</v>
      </c>
      <c r="F133" s="125">
        <f t="shared" si="149"/>
        <v>0</v>
      </c>
      <c r="G133" s="125">
        <f t="shared" si="149"/>
        <v>1.7806547011933817E-2</v>
      </c>
      <c r="H133" s="126">
        <f t="shared" si="149"/>
        <v>0</v>
      </c>
      <c r="I133" s="127">
        <f>SUM(B133:H133)</f>
        <v>0.99999999999999989</v>
      </c>
      <c r="J133" s="133"/>
      <c r="K133" s="49" t="s">
        <v>108</v>
      </c>
      <c r="L133" s="102">
        <f>IF($S132=0,"-",L132/$S132)</f>
        <v>0.20407856449971479</v>
      </c>
      <c r="M133" s="102">
        <f t="shared" ref="M133:R133" si="150">IF($S132=0,"-",M132/$S132)</f>
        <v>4.3402632094758337E-2</v>
      </c>
      <c r="N133" s="102">
        <f t="shared" si="150"/>
        <v>0.44702133652771708</v>
      </c>
      <c r="O133" s="102">
        <f t="shared" si="150"/>
        <v>0.27118388480948996</v>
      </c>
      <c r="P133" s="102">
        <f t="shared" si="150"/>
        <v>1.6806297177167726E-2</v>
      </c>
      <c r="Q133" s="102">
        <f t="shared" si="150"/>
        <v>1.7507284891152049E-2</v>
      </c>
      <c r="R133" s="103">
        <f t="shared" si="150"/>
        <v>0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  <c r="AJ133" s="26">
        <f t="shared" si="143"/>
        <v>1</v>
      </c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AJ137" s="133" t="str">
        <f>IF(ABS(S137-AI137)&gt;0.001,S137-AI137,"")</f>
        <v/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151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52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153">SUM(V138:AC138)</f>
        <v>0</v>
      </c>
      <c r="AJ138" s="133" t="str">
        <f t="shared" ref="AJ138:AJ159" si="154">IF(ABS(S138-AI138)&gt;0.001,S138-AI138,"")</f>
        <v/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151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52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153"/>
        <v>0</v>
      </c>
      <c r="AJ139" s="133" t="str">
        <f t="shared" si="154"/>
        <v/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151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52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153"/>
        <v>0</v>
      </c>
      <c r="AJ140" s="133" t="str">
        <f t="shared" si="154"/>
        <v/>
      </c>
      <c r="BA140" s="133"/>
      <c r="BR140" s="133"/>
      <c r="CG140" s="133"/>
    </row>
    <row r="141" spans="1:85" ht="15">
      <c r="A141" s="159" t="s">
        <v>13</v>
      </c>
      <c r="B141" s="148">
        <v>135.99107066683206</v>
      </c>
      <c r="C141" s="148">
        <v>23.30662935584898</v>
      </c>
      <c r="D141" s="148">
        <v>0</v>
      </c>
      <c r="E141" s="148">
        <v>0</v>
      </c>
      <c r="F141" s="315"/>
      <c r="G141" s="148">
        <v>0</v>
      </c>
      <c r="H141" s="160">
        <v>0</v>
      </c>
      <c r="I141" s="146">
        <f t="shared" si="151"/>
        <v>159.29770002268103</v>
      </c>
      <c r="J141" s="141"/>
      <c r="K141" s="161" t="s">
        <v>13</v>
      </c>
      <c r="L141" s="148">
        <v>135.99107066683206</v>
      </c>
      <c r="M141" s="148">
        <v>23.30662935584898</v>
      </c>
      <c r="N141" s="148">
        <v>0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52"/>
        <v>159.29770002268103</v>
      </c>
      <c r="U141" s="207" t="s">
        <v>13</v>
      </c>
      <c r="V141" s="199">
        <v>135.99107066683206</v>
      </c>
      <c r="W141" s="199">
        <v>0</v>
      </c>
      <c r="X141" s="199">
        <v>0</v>
      </c>
      <c r="Y141" s="199">
        <v>23.30662935584898</v>
      </c>
      <c r="Z141" s="199">
        <v>0</v>
      </c>
      <c r="AA141" s="199">
        <v>0</v>
      </c>
      <c r="AB141" s="199">
        <v>0</v>
      </c>
      <c r="AC141" s="200">
        <v>0</v>
      </c>
      <c r="AD141" s="201">
        <v>0</v>
      </c>
      <c r="AE141" s="201">
        <v>0</v>
      </c>
      <c r="AF141" s="201">
        <v>0</v>
      </c>
      <c r="AG141" s="201">
        <v>0</v>
      </c>
      <c r="AH141" s="201">
        <v>0</v>
      </c>
      <c r="AI141" s="202">
        <f t="shared" si="153"/>
        <v>159.29770002268103</v>
      </c>
      <c r="AJ141" s="133" t="str">
        <f t="shared" si="154"/>
        <v/>
      </c>
      <c r="BA141" s="133"/>
      <c r="BR141" s="133"/>
      <c r="CG141" s="133"/>
    </row>
    <row r="142" spans="1:85" ht="15">
      <c r="A142" s="151" t="s">
        <v>12</v>
      </c>
      <c r="B142" s="152">
        <v>0.41407011874412952</v>
      </c>
      <c r="C142" s="152">
        <v>2.2217452140693394</v>
      </c>
      <c r="D142" s="152">
        <v>7.0452240535043231E-2</v>
      </c>
      <c r="E142" s="152">
        <v>4.1691972973101149E-2</v>
      </c>
      <c r="F142" s="315"/>
      <c r="G142" s="152">
        <v>0</v>
      </c>
      <c r="H142" s="153">
        <v>0</v>
      </c>
      <c r="I142" s="154">
        <f t="shared" si="151"/>
        <v>2.7479595463216135</v>
      </c>
      <c r="J142" s="141"/>
      <c r="K142" s="155" t="s">
        <v>12</v>
      </c>
      <c r="L142" s="156">
        <v>0.41407011874412952</v>
      </c>
      <c r="M142" s="156">
        <v>2.2217452140693394</v>
      </c>
      <c r="N142" s="156">
        <v>7.0452240535043231E-2</v>
      </c>
      <c r="O142" s="156">
        <v>4.1691972973101149E-2</v>
      </c>
      <c r="P142" s="156">
        <v>0</v>
      </c>
      <c r="Q142" s="156">
        <v>0</v>
      </c>
      <c r="R142" s="157">
        <v>0</v>
      </c>
      <c r="S142" s="158">
        <f t="shared" si="152"/>
        <v>2.7479595463216135</v>
      </c>
      <c r="U142" s="203" t="s">
        <v>53</v>
      </c>
      <c r="V142" s="204">
        <v>0.41407011874412952</v>
      </c>
      <c r="W142" s="204">
        <v>0</v>
      </c>
      <c r="X142" s="204">
        <v>0</v>
      </c>
      <c r="Y142" s="204">
        <v>2.2217452140693394</v>
      </c>
      <c r="Z142" s="204">
        <v>7.0452240535043231E-2</v>
      </c>
      <c r="AA142" s="204">
        <v>0</v>
      </c>
      <c r="AB142" s="204">
        <v>0</v>
      </c>
      <c r="AC142" s="205">
        <v>4.1691972973101149E-2</v>
      </c>
      <c r="AD142" s="204">
        <v>0</v>
      </c>
      <c r="AE142" s="204">
        <v>0</v>
      </c>
      <c r="AF142" s="204">
        <v>0</v>
      </c>
      <c r="AG142" s="204">
        <v>0</v>
      </c>
      <c r="AH142" s="204">
        <v>4.1691972973101149E-2</v>
      </c>
      <c r="AI142" s="206">
        <f t="shared" si="153"/>
        <v>2.7479595463216135</v>
      </c>
      <c r="AJ142" s="133" t="str">
        <f t="shared" si="154"/>
        <v/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151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28.083824274474299</v>
      </c>
      <c r="Q143" s="148">
        <v>0</v>
      </c>
      <c r="R143" s="149">
        <v>0</v>
      </c>
      <c r="S143" s="150">
        <f t="shared" si="152"/>
        <v>28.083824274474299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28.083824274474299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153"/>
        <v>28.083824274474299</v>
      </c>
      <c r="AJ143" s="133" t="str">
        <f t="shared" si="154"/>
        <v/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151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3.8944440630274477</v>
      </c>
      <c r="Q144" s="156">
        <v>0</v>
      </c>
      <c r="R144" s="157">
        <v>0</v>
      </c>
      <c r="S144" s="158">
        <f t="shared" si="152"/>
        <v>3.8944440630274477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3.8944440630274477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153"/>
        <v>3.8944440630274477</v>
      </c>
      <c r="AJ144" s="133" t="str">
        <f t="shared" si="154"/>
        <v/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151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52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153"/>
        <v>0</v>
      </c>
      <c r="AJ145" s="133" t="str">
        <f t="shared" si="154"/>
        <v/>
      </c>
      <c r="BA145" s="133"/>
      <c r="BR145" s="133"/>
      <c r="CG145" s="133"/>
    </row>
    <row r="146" spans="1:85" ht="15">
      <c r="A146" s="151" t="s">
        <v>14</v>
      </c>
      <c r="B146" s="152">
        <v>1.2028555355365854E-4</v>
      </c>
      <c r="C146" s="152">
        <v>0.64668291288864599</v>
      </c>
      <c r="D146" s="152">
        <v>0.64776548287062896</v>
      </c>
      <c r="E146" s="152">
        <v>0</v>
      </c>
      <c r="F146" s="315"/>
      <c r="G146" s="152">
        <v>0</v>
      </c>
      <c r="H146" s="153">
        <v>0</v>
      </c>
      <c r="I146" s="154">
        <f t="shared" si="151"/>
        <v>1.2945686813128288</v>
      </c>
      <c r="J146" s="141"/>
      <c r="K146" s="155" t="s">
        <v>14</v>
      </c>
      <c r="L146" s="156">
        <v>1.2028555355365854E-4</v>
      </c>
      <c r="M146" s="156">
        <v>0.64668291288864599</v>
      </c>
      <c r="N146" s="156">
        <v>0.64776548287062896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152"/>
        <v>1.2945686813128288</v>
      </c>
      <c r="U146" s="203" t="s">
        <v>14</v>
      </c>
      <c r="V146" s="204">
        <v>1.2028555355365854E-4</v>
      </c>
      <c r="W146" s="204">
        <v>0</v>
      </c>
      <c r="X146" s="204">
        <v>0</v>
      </c>
      <c r="Y146" s="204">
        <v>0.64668291288864599</v>
      </c>
      <c r="Z146" s="204">
        <v>0.64776548287062896</v>
      </c>
      <c r="AA146" s="204">
        <v>0</v>
      </c>
      <c r="AB146" s="204">
        <v>0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153"/>
        <v>1.2945686813128288</v>
      </c>
      <c r="AJ146" s="133" t="str">
        <f t="shared" si="154"/>
        <v/>
      </c>
      <c r="BA146" s="133"/>
      <c r="BR146" s="133"/>
      <c r="CG146" s="133"/>
    </row>
    <row r="147" spans="1:85" ht="15">
      <c r="A147" s="159" t="s">
        <v>136</v>
      </c>
      <c r="B147" s="148">
        <v>19.166538385525985</v>
      </c>
      <c r="C147" s="148">
        <v>233.87725395379366</v>
      </c>
      <c r="D147" s="148">
        <v>615.1547252958087</v>
      </c>
      <c r="E147" s="148">
        <v>4.6300201182757785</v>
      </c>
      <c r="F147" s="315"/>
      <c r="G147" s="148">
        <v>0</v>
      </c>
      <c r="H147" s="160">
        <v>0</v>
      </c>
      <c r="I147" s="146">
        <f t="shared" si="151"/>
        <v>872.82853775340413</v>
      </c>
      <c r="J147" s="141"/>
      <c r="K147" s="161" t="s">
        <v>136</v>
      </c>
      <c r="L147" s="148">
        <v>19.166538385525985</v>
      </c>
      <c r="M147" s="148">
        <v>233.87725395379366</v>
      </c>
      <c r="N147" s="148">
        <v>615.1547252958087</v>
      </c>
      <c r="O147" s="148">
        <v>4.6300201182757785</v>
      </c>
      <c r="P147" s="148">
        <v>0</v>
      </c>
      <c r="Q147" s="148">
        <v>0</v>
      </c>
      <c r="R147" s="149">
        <v>0</v>
      </c>
      <c r="S147" s="150">
        <f t="shared" si="152"/>
        <v>872.82853775340413</v>
      </c>
      <c r="U147" s="207" t="s">
        <v>136</v>
      </c>
      <c r="V147" s="199">
        <v>19.022398829708138</v>
      </c>
      <c r="W147" s="199">
        <v>0</v>
      </c>
      <c r="X147" s="199">
        <v>0</v>
      </c>
      <c r="Y147" s="199">
        <v>233.87725395379366</v>
      </c>
      <c r="Z147" s="199">
        <v>614.30322484385113</v>
      </c>
      <c r="AA147" s="199">
        <v>0</v>
      </c>
      <c r="AB147" s="199">
        <v>0</v>
      </c>
      <c r="AC147" s="200">
        <v>5.6256601260511658</v>
      </c>
      <c r="AD147" s="199">
        <v>0.14413955581784857</v>
      </c>
      <c r="AE147" s="199">
        <v>0</v>
      </c>
      <c r="AF147" s="199">
        <v>0</v>
      </c>
      <c r="AG147" s="199">
        <v>0.85150045195753898</v>
      </c>
      <c r="AH147" s="199">
        <v>4.6300201182757785</v>
      </c>
      <c r="AI147" s="202">
        <f t="shared" si="153"/>
        <v>872.82853775340402</v>
      </c>
      <c r="AJ147" s="133" t="str">
        <f t="shared" si="154"/>
        <v/>
      </c>
      <c r="BA147" s="133"/>
      <c r="BR147" s="133"/>
      <c r="CG147" s="133"/>
    </row>
    <row r="148" spans="1:85" ht="15">
      <c r="A148" s="151" t="s">
        <v>21</v>
      </c>
      <c r="B148" s="152">
        <v>20.719240824200433</v>
      </c>
      <c r="C148" s="152">
        <v>15.327086273245136</v>
      </c>
      <c r="D148" s="152">
        <v>6.1036145953919814</v>
      </c>
      <c r="E148" s="152">
        <v>799.2050234675994</v>
      </c>
      <c r="F148" s="315"/>
      <c r="G148" s="152">
        <v>22.379113013953109</v>
      </c>
      <c r="H148" s="153">
        <v>0</v>
      </c>
      <c r="I148" s="154">
        <f t="shared" si="151"/>
        <v>863.73407817438999</v>
      </c>
      <c r="J148" s="141"/>
      <c r="K148" s="155" t="s">
        <v>21</v>
      </c>
      <c r="L148" s="156">
        <v>20.719240824200433</v>
      </c>
      <c r="M148" s="156">
        <v>15.327086273245136</v>
      </c>
      <c r="N148" s="156">
        <v>6.1036145953919814</v>
      </c>
      <c r="O148" s="156">
        <v>799.2050234675994</v>
      </c>
      <c r="P148" s="156">
        <v>1.5489016521951683E-2</v>
      </c>
      <c r="Q148" s="156">
        <v>22.379113013953109</v>
      </c>
      <c r="R148" s="157">
        <v>0</v>
      </c>
      <c r="S148" s="158">
        <f t="shared" si="152"/>
        <v>863.74956719091199</v>
      </c>
      <c r="U148" s="203" t="s">
        <v>21</v>
      </c>
      <c r="V148" s="204">
        <v>3.9127533166876685</v>
      </c>
      <c r="W148" s="204">
        <v>16.806487507512763</v>
      </c>
      <c r="X148" s="204">
        <v>22.379113013953109</v>
      </c>
      <c r="Y148" s="204">
        <v>15.327086273245136</v>
      </c>
      <c r="Z148" s="204">
        <v>6.1036145953919814</v>
      </c>
      <c r="AA148" s="204">
        <v>794.22681749343849</v>
      </c>
      <c r="AB148" s="204">
        <v>1.5489016521951683E-2</v>
      </c>
      <c r="AC148" s="205">
        <v>4.978205974160832</v>
      </c>
      <c r="AD148" s="204">
        <v>0</v>
      </c>
      <c r="AE148" s="204">
        <v>5.967746153573613E-2</v>
      </c>
      <c r="AF148" s="204">
        <v>0</v>
      </c>
      <c r="AG148" s="204">
        <v>0</v>
      </c>
      <c r="AH148" s="204">
        <v>4.9185285126250946</v>
      </c>
      <c r="AI148" s="206">
        <f t="shared" si="153"/>
        <v>863.74956719091199</v>
      </c>
      <c r="AJ148" s="133" t="str">
        <f t="shared" si="154"/>
        <v/>
      </c>
      <c r="BA148" s="133"/>
      <c r="BR148" s="133"/>
      <c r="CG148" s="133"/>
    </row>
    <row r="149" spans="1:85" ht="15">
      <c r="A149" s="159" t="s">
        <v>20</v>
      </c>
      <c r="B149" s="148">
        <v>1.700285873143621</v>
      </c>
      <c r="C149" s="148">
        <v>16.823348965275127</v>
      </c>
      <c r="D149" s="148">
        <v>0.91849140573552335</v>
      </c>
      <c r="E149" s="148">
        <v>0</v>
      </c>
      <c r="F149" s="315"/>
      <c r="G149" s="148">
        <v>0</v>
      </c>
      <c r="H149" s="160">
        <v>0</v>
      </c>
      <c r="I149" s="146">
        <f t="shared" si="151"/>
        <v>19.44212624415427</v>
      </c>
      <c r="J149" s="141"/>
      <c r="K149" s="161" t="s">
        <v>20</v>
      </c>
      <c r="L149" s="148">
        <v>1.700285873143621</v>
      </c>
      <c r="M149" s="148">
        <v>16.823348965275127</v>
      </c>
      <c r="N149" s="148">
        <v>0.91849140573552335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52"/>
        <v>19.44212624415427</v>
      </c>
      <c r="U149" s="207" t="s">
        <v>20</v>
      </c>
      <c r="V149" s="199">
        <v>1.5199450680571931</v>
      </c>
      <c r="W149" s="199">
        <v>0.13362689170659756</v>
      </c>
      <c r="X149" s="199">
        <v>0</v>
      </c>
      <c r="Y149" s="199">
        <v>16.823348965275127</v>
      </c>
      <c r="Z149" s="199">
        <v>0.91849140573552335</v>
      </c>
      <c r="AA149" s="199">
        <v>0</v>
      </c>
      <c r="AB149" s="199">
        <v>0</v>
      </c>
      <c r="AC149" s="200">
        <v>4.6713913379830434E-2</v>
      </c>
      <c r="AD149" s="199">
        <v>4.6713913379830434E-2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153"/>
        <v>19.44212624415427</v>
      </c>
      <c r="AJ149" s="133" t="str">
        <f t="shared" si="154"/>
        <v/>
      </c>
      <c r="BA149" s="133"/>
      <c r="BR149" s="133"/>
      <c r="CG149" s="133"/>
    </row>
    <row r="150" spans="1:85" ht="15">
      <c r="A150" s="151" t="s">
        <v>56</v>
      </c>
      <c r="B150" s="152">
        <v>0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151"/>
        <v>0</v>
      </c>
      <c r="J150" s="141"/>
      <c r="K150" s="155" t="s">
        <v>56</v>
      </c>
      <c r="L150" s="156">
        <v>0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52"/>
        <v>0</v>
      </c>
      <c r="U150" s="203" t="s">
        <v>56</v>
      </c>
      <c r="V150" s="204">
        <v>0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153"/>
        <v>0</v>
      </c>
      <c r="AJ150" s="133" t="str">
        <f t="shared" si="154"/>
        <v/>
      </c>
      <c r="BA150" s="133"/>
      <c r="BR150" s="133"/>
      <c r="CG150" s="133"/>
    </row>
    <row r="151" spans="1:85" ht="15">
      <c r="A151" s="159" t="s">
        <v>18</v>
      </c>
      <c r="B151" s="148">
        <v>5.4332943873744544E-2</v>
      </c>
      <c r="C151" s="148">
        <v>1.0323259336011463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151"/>
        <v>1.0866588774748909</v>
      </c>
      <c r="J151" s="141"/>
      <c r="K151" s="161" t="s">
        <v>18</v>
      </c>
      <c r="L151" s="148">
        <v>5.4332943873744544E-2</v>
      </c>
      <c r="M151" s="148">
        <v>1.0323259336011463</v>
      </c>
      <c r="N151" s="148">
        <v>0</v>
      </c>
      <c r="O151" s="148">
        <v>0</v>
      </c>
      <c r="P151" s="148">
        <v>1.6177549663310333</v>
      </c>
      <c r="Q151" s="148">
        <v>0</v>
      </c>
      <c r="R151" s="149">
        <v>0</v>
      </c>
      <c r="S151" s="150">
        <f t="shared" si="152"/>
        <v>2.7044138438059244</v>
      </c>
      <c r="U151" s="207" t="s">
        <v>18</v>
      </c>
      <c r="V151" s="199">
        <v>5.4332943873744544E-2</v>
      </c>
      <c r="W151" s="199">
        <v>0</v>
      </c>
      <c r="X151" s="199">
        <v>0</v>
      </c>
      <c r="Y151" s="199">
        <v>1.0323259336011463</v>
      </c>
      <c r="Z151" s="199">
        <v>0</v>
      </c>
      <c r="AA151" s="199">
        <v>0</v>
      </c>
      <c r="AB151" s="199">
        <v>1.6177549663310333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153"/>
        <v>2.7044138438059244</v>
      </c>
      <c r="AJ151" s="133" t="str">
        <f t="shared" si="154"/>
        <v/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1.6854745400941127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151"/>
        <v>1.6854745400941127</v>
      </c>
      <c r="J152" s="141"/>
      <c r="K152" s="155" t="s">
        <v>17</v>
      </c>
      <c r="L152" s="156">
        <v>0</v>
      </c>
      <c r="M152" s="156">
        <v>1.6854745400941127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52"/>
        <v>1.6854745400941127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1.6854745400941127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153"/>
        <v>1.6854745400941127</v>
      </c>
      <c r="AJ152" s="133" t="str">
        <f t="shared" si="154"/>
        <v/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151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52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153"/>
        <v>0</v>
      </c>
      <c r="AJ153" s="133" t="str">
        <f t="shared" si="154"/>
        <v/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151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52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153"/>
        <v>0</v>
      </c>
      <c r="AJ154" s="133" t="str">
        <f t="shared" si="154"/>
        <v/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151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52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153"/>
        <v>0</v>
      </c>
      <c r="AJ155" s="133" t="str">
        <f t="shared" si="154"/>
        <v/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151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52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153"/>
        <v>0</v>
      </c>
      <c r="AJ156" s="133" t="str">
        <f t="shared" si="154"/>
        <v/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151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52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153"/>
        <v>0</v>
      </c>
      <c r="AJ157" s="133" t="str">
        <f t="shared" si="154"/>
        <v/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178.04565909787351</v>
      </c>
      <c r="C158" s="187">
        <f t="shared" ref="C158:H158" si="155">SUM(C137:C153)</f>
        <v>294.92054714881613</v>
      </c>
      <c r="D158" s="187">
        <f t="shared" si="155"/>
        <v>622.89504902034184</v>
      </c>
      <c r="E158" s="187">
        <f t="shared" si="155"/>
        <v>803.87673555884828</v>
      </c>
      <c r="F158" s="187">
        <f t="shared" si="155"/>
        <v>0</v>
      </c>
      <c r="G158" s="187">
        <f t="shared" si="155"/>
        <v>22.379113013953109</v>
      </c>
      <c r="H158" s="189">
        <f t="shared" si="155"/>
        <v>0</v>
      </c>
      <c r="I158" s="146">
        <f t="shared" ref="I158" si="156">SUM(I137:I153)</f>
        <v>1922.1171038398331</v>
      </c>
      <c r="J158" s="141"/>
      <c r="K158" s="188" t="s">
        <v>22</v>
      </c>
      <c r="L158" s="187">
        <f>SUM(L137:L153)</f>
        <v>178.04565909787351</v>
      </c>
      <c r="M158" s="187">
        <f t="shared" ref="M158:R158" si="157">SUM(M137:M153)</f>
        <v>294.92054714881613</v>
      </c>
      <c r="N158" s="187">
        <f t="shared" si="157"/>
        <v>622.89504902034184</v>
      </c>
      <c r="O158" s="187">
        <f t="shared" si="157"/>
        <v>803.87673555884828</v>
      </c>
      <c r="P158" s="187">
        <f t="shared" si="157"/>
        <v>33.611512320354727</v>
      </c>
      <c r="Q158" s="187">
        <f t="shared" si="157"/>
        <v>22.379113013953109</v>
      </c>
      <c r="R158" s="189">
        <f t="shared" si="157"/>
        <v>0</v>
      </c>
      <c r="S158" s="190">
        <f t="shared" ref="S158" si="158">SUM(S137:S153)</f>
        <v>1955.7286161601878</v>
      </c>
      <c r="T158" s="133" t="str">
        <f>IF(ABS(S158-AI158)&gt;0.01,S158-AI158,"")</f>
        <v/>
      </c>
      <c r="U158" s="216" t="s">
        <v>59</v>
      </c>
      <c r="V158" s="217">
        <f>SUM(V137:V153)</f>
        <v>160.91469122945642</v>
      </c>
      <c r="W158" s="217">
        <f t="shared" ref="W158:AH158" si="159">SUM(W137:W153)</f>
        <v>16.940114399219361</v>
      </c>
      <c r="X158" s="217">
        <f t="shared" si="159"/>
        <v>22.379113013953109</v>
      </c>
      <c r="Y158" s="217">
        <f t="shared" si="159"/>
        <v>294.92054714881613</v>
      </c>
      <c r="Z158" s="217">
        <f t="shared" si="159"/>
        <v>622.04354856838427</v>
      </c>
      <c r="AA158" s="217">
        <f t="shared" si="159"/>
        <v>794.22681749343849</v>
      </c>
      <c r="AB158" s="217">
        <f t="shared" si="159"/>
        <v>33.611512320354727</v>
      </c>
      <c r="AC158" s="217">
        <f t="shared" si="159"/>
        <v>10.692271986564931</v>
      </c>
      <c r="AD158" s="218">
        <f t="shared" si="159"/>
        <v>0.19085346919767901</v>
      </c>
      <c r="AE158" s="218">
        <f t="shared" si="159"/>
        <v>5.967746153573613E-2</v>
      </c>
      <c r="AF158" s="218">
        <f t="shared" si="159"/>
        <v>0</v>
      </c>
      <c r="AG158" s="218">
        <f t="shared" si="159"/>
        <v>0.85150045195753898</v>
      </c>
      <c r="AH158" s="218">
        <f t="shared" si="159"/>
        <v>9.5902406038739745</v>
      </c>
      <c r="AI158" s="219">
        <f>SUM(V158:AC158)</f>
        <v>1955.7286161601874</v>
      </c>
      <c r="AJ158" s="133" t="str">
        <f t="shared" si="154"/>
        <v/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9.2629974907454837E-2</v>
      </c>
      <c r="C159" s="125">
        <f t="shared" ref="C159:H159" si="160">IF($I158=0,"-",C158/$I158)</f>
        <v>0.15343526497925142</v>
      </c>
      <c r="D159" s="125">
        <f t="shared" si="160"/>
        <v>0.32406716936027363</v>
      </c>
      <c r="E159" s="125">
        <f t="shared" si="160"/>
        <v>0.41822464091960654</v>
      </c>
      <c r="F159" s="125">
        <f t="shared" si="160"/>
        <v>0</v>
      </c>
      <c r="G159" s="125">
        <f t="shared" si="160"/>
        <v>1.164294983341344E-2</v>
      </c>
      <c r="H159" s="126">
        <f t="shared" si="160"/>
        <v>0</v>
      </c>
      <c r="I159" s="127">
        <f>SUM(B159:H159)</f>
        <v>0.99999999999999989</v>
      </c>
      <c r="J159" s="133"/>
      <c r="K159" s="49" t="s">
        <v>108</v>
      </c>
      <c r="L159" s="102">
        <f>IF($S158=0,"-",L158/$S158)</f>
        <v>9.1038019092568381E-2</v>
      </c>
      <c r="M159" s="102">
        <f t="shared" ref="M159:R159" si="161">IF($S158=0,"-",M158/$S158)</f>
        <v>0.15079829824643731</v>
      </c>
      <c r="N159" s="102">
        <f t="shared" si="161"/>
        <v>0.31849769128158134</v>
      </c>
      <c r="O159" s="102">
        <f t="shared" si="161"/>
        <v>0.411036955187143</v>
      </c>
      <c r="P159" s="102">
        <f t="shared" si="161"/>
        <v>1.7186184239788058E-2</v>
      </c>
      <c r="Q159" s="102">
        <f t="shared" si="161"/>
        <v>1.1442851952481787E-2</v>
      </c>
      <c r="R159" s="103">
        <f t="shared" si="161"/>
        <v>0</v>
      </c>
      <c r="S159" s="104">
        <f>SUM(L159:R159)</f>
        <v>0.99999999999999978</v>
      </c>
      <c r="U159" s="77" t="s">
        <v>108</v>
      </c>
      <c r="V159" s="78">
        <f>+V158/$AI158</f>
        <v>8.2278640246820633E-2</v>
      </c>
      <c r="W159" s="78">
        <f t="shared" ref="W159:AH159" si="162">+W158/$AI158</f>
        <v>8.6617919578632647E-3</v>
      </c>
      <c r="X159" s="78">
        <f t="shared" si="162"/>
        <v>1.144285195248179E-2</v>
      </c>
      <c r="Y159" s="78">
        <f t="shared" si="162"/>
        <v>0.15079829824643734</v>
      </c>
      <c r="Z159" s="78">
        <f t="shared" si="162"/>
        <v>0.31806230344457703</v>
      </c>
      <c r="AA159" s="78">
        <f t="shared" si="162"/>
        <v>0.40610277465428563</v>
      </c>
      <c r="AB159" s="78">
        <f t="shared" si="162"/>
        <v>1.7186184239788061E-2</v>
      </c>
      <c r="AC159" s="78">
        <f t="shared" si="162"/>
        <v>5.4671552577462319E-3</v>
      </c>
      <c r="AD159" s="78">
        <f t="shared" si="162"/>
        <v>9.7586887884472634E-5</v>
      </c>
      <c r="AE159" s="78">
        <f t="shared" si="162"/>
        <v>3.0514183329231475E-5</v>
      </c>
      <c r="AF159" s="78">
        <f t="shared" si="162"/>
        <v>0</v>
      </c>
      <c r="AG159" s="78">
        <f t="shared" si="162"/>
        <v>4.3538783700437268E-4</v>
      </c>
      <c r="AH159" s="78">
        <f t="shared" si="162"/>
        <v>4.9036663495281539E-3</v>
      </c>
      <c r="AI159" s="79">
        <f>SUM(V159:AC159)</f>
        <v>0.99999999999999989</v>
      </c>
      <c r="AJ159" s="26" t="str">
        <f t="shared" si="154"/>
        <v/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0</v>
      </c>
      <c r="E163" s="144">
        <v>0</v>
      </c>
      <c r="F163" s="314"/>
      <c r="G163" s="144">
        <v>0</v>
      </c>
      <c r="H163" s="145">
        <v>0</v>
      </c>
      <c r="I163" s="146">
        <f>SUM(B163:H163)</f>
        <v>0</v>
      </c>
      <c r="J163" s="141"/>
      <c r="K163" s="195" t="s">
        <v>7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0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0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0</v>
      </c>
      <c r="AJ163" s="133" t="str">
        <f>IF(ABS(S163-AI163)&gt;0.001,S163-AI163,"")</f>
        <v/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163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64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165">SUM(V164:AC164)</f>
        <v>0</v>
      </c>
      <c r="AJ164" s="133" t="str">
        <f t="shared" ref="AJ164:AJ185" si="166">IF(ABS(S164-AI164)&gt;0.001,S164-AI164,"")</f>
        <v/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163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64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165"/>
        <v>0</v>
      </c>
      <c r="AJ165" s="133" t="str">
        <f t="shared" si="166"/>
        <v/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163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64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165"/>
        <v>0</v>
      </c>
      <c r="AJ166" s="133" t="str">
        <f t="shared" si="166"/>
        <v/>
      </c>
      <c r="BA166" s="133"/>
      <c r="BR166" s="133"/>
      <c r="CG166" s="133"/>
    </row>
    <row r="167" spans="1:85" ht="15">
      <c r="A167" s="159" t="s">
        <v>13</v>
      </c>
      <c r="B167" s="148">
        <v>108.78744395309681</v>
      </c>
      <c r="C167" s="148">
        <v>0</v>
      </c>
      <c r="D167" s="148">
        <v>0</v>
      </c>
      <c r="E167" s="148">
        <v>0</v>
      </c>
      <c r="F167" s="315"/>
      <c r="G167" s="148">
        <v>0</v>
      </c>
      <c r="H167" s="160">
        <v>0</v>
      </c>
      <c r="I167" s="146">
        <f t="shared" si="163"/>
        <v>108.78744395309681</v>
      </c>
      <c r="J167" s="141"/>
      <c r="K167" s="161" t="s">
        <v>13</v>
      </c>
      <c r="L167" s="148">
        <v>108.78744395309681</v>
      </c>
      <c r="M167" s="148">
        <v>0</v>
      </c>
      <c r="N167" s="148">
        <v>0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64"/>
        <v>108.78744395309681</v>
      </c>
      <c r="U167" s="207" t="s">
        <v>13</v>
      </c>
      <c r="V167" s="199">
        <v>108.78744395309681</v>
      </c>
      <c r="W167" s="199">
        <v>0</v>
      </c>
      <c r="X167" s="199">
        <v>0</v>
      </c>
      <c r="Y167" s="199">
        <v>0</v>
      </c>
      <c r="Z167" s="199">
        <v>0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165"/>
        <v>108.78744395309681</v>
      </c>
      <c r="AJ167" s="133" t="str">
        <f t="shared" si="166"/>
        <v/>
      </c>
      <c r="BA167" s="133"/>
      <c r="BR167" s="133"/>
      <c r="CG167" s="133"/>
    </row>
    <row r="168" spans="1:85" ht="15">
      <c r="A168" s="151" t="s">
        <v>12</v>
      </c>
      <c r="B168" s="152">
        <v>1.0904989760435835</v>
      </c>
      <c r="C168" s="152">
        <v>0</v>
      </c>
      <c r="D168" s="152">
        <v>0</v>
      </c>
      <c r="E168" s="152">
        <v>0</v>
      </c>
      <c r="F168" s="315"/>
      <c r="G168" s="152">
        <v>0</v>
      </c>
      <c r="H168" s="153">
        <v>0</v>
      </c>
      <c r="I168" s="154">
        <f t="shared" si="163"/>
        <v>1.0904989760435835</v>
      </c>
      <c r="J168" s="141"/>
      <c r="K168" s="155" t="s">
        <v>12</v>
      </c>
      <c r="L168" s="156">
        <v>1.0904989760435835</v>
      </c>
      <c r="M168" s="156">
        <v>0</v>
      </c>
      <c r="N168" s="156">
        <v>0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64"/>
        <v>1.0904989760435835</v>
      </c>
      <c r="U168" s="203" t="s">
        <v>53</v>
      </c>
      <c r="V168" s="204">
        <v>1.0904989760435835</v>
      </c>
      <c r="W168" s="204">
        <v>0</v>
      </c>
      <c r="X168" s="204">
        <v>0</v>
      </c>
      <c r="Y168" s="204">
        <v>0</v>
      </c>
      <c r="Z168" s="204">
        <v>0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165"/>
        <v>1.0904989760435835</v>
      </c>
      <c r="AJ168" s="133" t="str">
        <f t="shared" si="166"/>
        <v/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0.92740898491314128</v>
      </c>
      <c r="F169" s="315"/>
      <c r="G169" s="148">
        <v>0</v>
      </c>
      <c r="H169" s="160">
        <v>0</v>
      </c>
      <c r="I169" s="146">
        <f t="shared" si="163"/>
        <v>0.92740898491314128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0.92740898491314128</v>
      </c>
      <c r="P169" s="148">
        <v>13.546998054289789</v>
      </c>
      <c r="Q169" s="148">
        <v>0</v>
      </c>
      <c r="R169" s="149">
        <v>0</v>
      </c>
      <c r="S169" s="150">
        <f t="shared" si="164"/>
        <v>14.47440703920293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0.46370449245657064</v>
      </c>
      <c r="AB169" s="199">
        <v>13.546998054289789</v>
      </c>
      <c r="AC169" s="200">
        <v>0.46370449245657064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0.46370449245657064</v>
      </c>
      <c r="AI169" s="202">
        <f t="shared" si="165"/>
        <v>14.474407039202932</v>
      </c>
      <c r="AJ169" s="133" t="str">
        <f t="shared" si="166"/>
        <v/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163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2.0713700556543497E-2</v>
      </c>
      <c r="Q170" s="156">
        <v>0</v>
      </c>
      <c r="R170" s="157">
        <v>0</v>
      </c>
      <c r="S170" s="158">
        <f t="shared" si="164"/>
        <v>2.0713700556543497E-2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2.0713700556543497E-2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165"/>
        <v>2.0713700556543497E-2</v>
      </c>
      <c r="AJ170" s="133" t="str">
        <f t="shared" si="166"/>
        <v/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163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64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165"/>
        <v>0</v>
      </c>
      <c r="AJ171" s="133" t="str">
        <f t="shared" si="166"/>
        <v/>
      </c>
      <c r="BA171" s="133"/>
      <c r="BR171" s="133"/>
      <c r="CG171" s="133"/>
    </row>
    <row r="172" spans="1:85" ht="15">
      <c r="A172" s="151" t="s">
        <v>14</v>
      </c>
      <c r="B172" s="152">
        <v>0.16227657751381994</v>
      </c>
      <c r="C172" s="152">
        <v>0</v>
      </c>
      <c r="D172" s="152">
        <v>0.22409218309738596</v>
      </c>
      <c r="E172" s="152">
        <v>0</v>
      </c>
      <c r="F172" s="315"/>
      <c r="G172" s="152">
        <v>0</v>
      </c>
      <c r="H172" s="153">
        <v>0</v>
      </c>
      <c r="I172" s="154">
        <f t="shared" si="163"/>
        <v>0.3863687606112059</v>
      </c>
      <c r="J172" s="141"/>
      <c r="K172" s="155" t="s">
        <v>14</v>
      </c>
      <c r="L172" s="156">
        <v>0.16227657751381994</v>
      </c>
      <c r="M172" s="156">
        <v>0</v>
      </c>
      <c r="N172" s="156">
        <v>0.22409218309738596</v>
      </c>
      <c r="O172" s="156">
        <v>0</v>
      </c>
      <c r="P172" s="156">
        <v>1.674597849462366E-2</v>
      </c>
      <c r="Q172" s="156">
        <v>0</v>
      </c>
      <c r="R172" s="157">
        <v>0</v>
      </c>
      <c r="S172" s="158">
        <f t="shared" si="164"/>
        <v>0.40311473910582957</v>
      </c>
      <c r="U172" s="203" t="s">
        <v>14</v>
      </c>
      <c r="V172" s="204">
        <v>0.16227657751381994</v>
      </c>
      <c r="W172" s="204">
        <v>0</v>
      </c>
      <c r="X172" s="204">
        <v>0</v>
      </c>
      <c r="Y172" s="204">
        <v>0</v>
      </c>
      <c r="Z172" s="204">
        <v>0.22409218309738596</v>
      </c>
      <c r="AA172" s="204">
        <v>0</v>
      </c>
      <c r="AB172" s="204">
        <v>1.674597849462366E-2</v>
      </c>
      <c r="AC172" s="205">
        <v>0</v>
      </c>
      <c r="AD172" s="204">
        <v>0</v>
      </c>
      <c r="AE172" s="204">
        <v>0</v>
      </c>
      <c r="AF172" s="204">
        <v>0</v>
      </c>
      <c r="AG172" s="204">
        <v>0</v>
      </c>
      <c r="AH172" s="204">
        <v>0</v>
      </c>
      <c r="AI172" s="206">
        <f t="shared" si="165"/>
        <v>0.40311473910582957</v>
      </c>
      <c r="AJ172" s="133" t="str">
        <f t="shared" si="166"/>
        <v/>
      </c>
      <c r="BA172" s="133"/>
      <c r="BR172" s="133"/>
      <c r="CG172" s="133"/>
    </row>
    <row r="173" spans="1:85" ht="15">
      <c r="A173" s="159" t="s">
        <v>136</v>
      </c>
      <c r="B173" s="148">
        <v>144.30406463698819</v>
      </c>
      <c r="C173" s="148">
        <v>0</v>
      </c>
      <c r="D173" s="148">
        <v>388.76724031793975</v>
      </c>
      <c r="E173" s="148">
        <v>0</v>
      </c>
      <c r="F173" s="315"/>
      <c r="G173" s="148">
        <v>0</v>
      </c>
      <c r="H173" s="160">
        <v>0</v>
      </c>
      <c r="I173" s="146">
        <f t="shared" si="163"/>
        <v>533.07130495492788</v>
      </c>
      <c r="J173" s="141"/>
      <c r="K173" s="161" t="s">
        <v>136</v>
      </c>
      <c r="L173" s="148">
        <v>144.30406463698819</v>
      </c>
      <c r="M173" s="148">
        <v>0</v>
      </c>
      <c r="N173" s="148">
        <v>388.76724031793975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64"/>
        <v>533.07130495492788</v>
      </c>
      <c r="U173" s="207" t="s">
        <v>136</v>
      </c>
      <c r="V173" s="199">
        <v>144.30406463698819</v>
      </c>
      <c r="W173" s="199">
        <v>0</v>
      </c>
      <c r="X173" s="199">
        <v>0</v>
      </c>
      <c r="Y173" s="199">
        <v>0</v>
      </c>
      <c r="Z173" s="199">
        <v>388.76724031793975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165"/>
        <v>533.07130495492788</v>
      </c>
      <c r="AJ173" s="133" t="str">
        <f t="shared" si="166"/>
        <v/>
      </c>
      <c r="BA173" s="133"/>
      <c r="BR173" s="133"/>
      <c r="CG173" s="133"/>
    </row>
    <row r="174" spans="1:85" ht="15">
      <c r="A174" s="151" t="s">
        <v>21</v>
      </c>
      <c r="B174" s="152">
        <v>3.2365691201063354</v>
      </c>
      <c r="C174" s="152">
        <v>2.8458665953422271</v>
      </c>
      <c r="D174" s="152">
        <v>278.20502384005499</v>
      </c>
      <c r="E174" s="152">
        <v>147.82795295136631</v>
      </c>
      <c r="F174" s="315"/>
      <c r="G174" s="152">
        <v>15.050335838337013</v>
      </c>
      <c r="H174" s="153">
        <v>0</v>
      </c>
      <c r="I174" s="154">
        <f t="shared" si="163"/>
        <v>447.16574834520691</v>
      </c>
      <c r="J174" s="141"/>
      <c r="K174" s="155" t="s">
        <v>21</v>
      </c>
      <c r="L174" s="156">
        <v>3.2365691201063354</v>
      </c>
      <c r="M174" s="156">
        <v>2.8458665953422271</v>
      </c>
      <c r="N174" s="156">
        <v>278.20502384005499</v>
      </c>
      <c r="O174" s="156">
        <v>147.82795295136631</v>
      </c>
      <c r="P174" s="156">
        <v>0</v>
      </c>
      <c r="Q174" s="156">
        <v>15.050335838337013</v>
      </c>
      <c r="R174" s="157">
        <v>0</v>
      </c>
      <c r="S174" s="158">
        <f t="shared" si="164"/>
        <v>447.16574834520691</v>
      </c>
      <c r="U174" s="203" t="s">
        <v>21</v>
      </c>
      <c r="V174" s="204">
        <v>3.0671580167264234</v>
      </c>
      <c r="W174" s="204">
        <v>7.2604758591390914E-2</v>
      </c>
      <c r="X174" s="204">
        <v>15.050335838337013</v>
      </c>
      <c r="Y174" s="204">
        <v>2.8458665953422271</v>
      </c>
      <c r="Z174" s="204">
        <v>278.20502384005499</v>
      </c>
      <c r="AA174" s="204">
        <v>147.82795295136631</v>
      </c>
      <c r="AB174" s="204">
        <v>0</v>
      </c>
      <c r="AC174" s="205">
        <v>9.6806344788521237E-2</v>
      </c>
      <c r="AD174" s="204">
        <v>9.6806344788521237E-2</v>
      </c>
      <c r="AE174" s="204">
        <v>0</v>
      </c>
      <c r="AF174" s="204">
        <v>0</v>
      </c>
      <c r="AG174" s="204">
        <v>0</v>
      </c>
      <c r="AH174" s="204">
        <v>0</v>
      </c>
      <c r="AI174" s="206">
        <f t="shared" si="165"/>
        <v>447.16574834520691</v>
      </c>
      <c r="AJ174" s="133" t="str">
        <f t="shared" si="166"/>
        <v/>
      </c>
      <c r="BA174" s="133"/>
      <c r="BR174" s="133"/>
      <c r="CG174" s="133"/>
    </row>
    <row r="175" spans="1:85" ht="15">
      <c r="A175" s="159" t="s">
        <v>20</v>
      </c>
      <c r="B175" s="148">
        <v>0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163"/>
        <v>0</v>
      </c>
      <c r="J175" s="141"/>
      <c r="K175" s="161" t="s">
        <v>20</v>
      </c>
      <c r="L175" s="148">
        <v>0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64"/>
        <v>0</v>
      </c>
      <c r="U175" s="207" t="s">
        <v>20</v>
      </c>
      <c r="V175" s="199">
        <v>0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165"/>
        <v>0</v>
      </c>
      <c r="AJ175" s="133" t="str">
        <f t="shared" si="166"/>
        <v/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163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64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165"/>
        <v>0</v>
      </c>
      <c r="AJ176" s="133" t="str">
        <f t="shared" si="166"/>
        <v/>
      </c>
      <c r="BA176" s="133"/>
      <c r="BR176" s="133"/>
      <c r="CG176" s="133"/>
    </row>
    <row r="177" spans="1:85" ht="15">
      <c r="A177" s="159" t="s">
        <v>18</v>
      </c>
      <c r="B177" s="148">
        <v>0.14540308130805815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163"/>
        <v>0.14540308130805815</v>
      </c>
      <c r="J177" s="141"/>
      <c r="K177" s="161" t="s">
        <v>18</v>
      </c>
      <c r="L177" s="148">
        <v>0.14540308130805815</v>
      </c>
      <c r="M177" s="148">
        <v>0</v>
      </c>
      <c r="N177" s="148">
        <v>0</v>
      </c>
      <c r="O177" s="148">
        <v>0</v>
      </c>
      <c r="P177" s="148">
        <v>0.77732779739214997</v>
      </c>
      <c r="Q177" s="148">
        <v>0</v>
      </c>
      <c r="R177" s="149">
        <v>0</v>
      </c>
      <c r="S177" s="150">
        <f t="shared" si="164"/>
        <v>0.92273087870020809</v>
      </c>
      <c r="U177" s="207" t="s">
        <v>18</v>
      </c>
      <c r="V177" s="199">
        <v>0.14540308130805815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0.77732779739214997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165"/>
        <v>0.92273087870020809</v>
      </c>
      <c r="AJ177" s="133" t="str">
        <f t="shared" si="166"/>
        <v/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163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64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165"/>
        <v>0</v>
      </c>
      <c r="AJ178" s="133" t="str">
        <f t="shared" si="166"/>
        <v/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163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64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165"/>
        <v>0</v>
      </c>
      <c r="AJ179" s="133" t="str">
        <f t="shared" si="166"/>
        <v/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163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64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165"/>
        <v>0</v>
      </c>
      <c r="AJ180" s="133" t="str">
        <f t="shared" si="166"/>
        <v/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163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64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165"/>
        <v>0</v>
      </c>
      <c r="AJ181" s="133" t="str">
        <f t="shared" si="166"/>
        <v/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163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64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165"/>
        <v>0</v>
      </c>
      <c r="AJ182" s="133" t="str">
        <f t="shared" si="166"/>
        <v/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163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64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165"/>
        <v>0</v>
      </c>
      <c r="AJ183" s="133" t="str">
        <f t="shared" si="166"/>
        <v/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257.72625634505681</v>
      </c>
      <c r="C184" s="187">
        <f t="shared" ref="C184:H184" si="167">SUM(C163:C179)</f>
        <v>2.8458665953422271</v>
      </c>
      <c r="D184" s="187">
        <f t="shared" si="167"/>
        <v>667.19635634109216</v>
      </c>
      <c r="E184" s="187">
        <f t="shared" si="167"/>
        <v>148.75536193627946</v>
      </c>
      <c r="F184" s="187">
        <f t="shared" si="167"/>
        <v>0</v>
      </c>
      <c r="G184" s="187">
        <f t="shared" si="167"/>
        <v>15.050335838337013</v>
      </c>
      <c r="H184" s="189">
        <f t="shared" si="167"/>
        <v>0</v>
      </c>
      <c r="I184" s="146">
        <f t="shared" ref="I184" si="168">SUM(I163:I179)</f>
        <v>1091.5741770561078</v>
      </c>
      <c r="J184" s="141"/>
      <c r="K184" s="188" t="s">
        <v>22</v>
      </c>
      <c r="L184" s="187">
        <f>SUM(L163:L179)</f>
        <v>257.72625634505681</v>
      </c>
      <c r="M184" s="187">
        <f t="shared" ref="M184:R184" si="169">SUM(M163:M179)</f>
        <v>2.8458665953422271</v>
      </c>
      <c r="N184" s="187">
        <f t="shared" si="169"/>
        <v>667.19635634109216</v>
      </c>
      <c r="O184" s="187">
        <f t="shared" si="169"/>
        <v>148.75536193627946</v>
      </c>
      <c r="P184" s="187">
        <f t="shared" si="169"/>
        <v>14.361785530733107</v>
      </c>
      <c r="Q184" s="187">
        <f t="shared" si="169"/>
        <v>15.050335838337013</v>
      </c>
      <c r="R184" s="189">
        <f t="shared" si="169"/>
        <v>0</v>
      </c>
      <c r="S184" s="190">
        <f t="shared" ref="S184" si="170">SUM(S163:S179)</f>
        <v>1105.9359625868406</v>
      </c>
      <c r="T184" s="133" t="str">
        <f>IF(ABS(S184-AI184)&gt;0.01,S184-AI184,"")</f>
        <v/>
      </c>
      <c r="U184" s="216" t="s">
        <v>59</v>
      </c>
      <c r="V184" s="217">
        <f>SUM(V163:V179)</f>
        <v>257.55684524167691</v>
      </c>
      <c r="W184" s="217">
        <f t="shared" ref="W184:AH184" si="171">SUM(W163:W179)</f>
        <v>7.2604758591390914E-2</v>
      </c>
      <c r="X184" s="217">
        <f t="shared" si="171"/>
        <v>15.050335838337013</v>
      </c>
      <c r="Y184" s="217">
        <f t="shared" si="171"/>
        <v>2.8458665953422271</v>
      </c>
      <c r="Z184" s="217">
        <f t="shared" si="171"/>
        <v>667.19635634109216</v>
      </c>
      <c r="AA184" s="217">
        <f t="shared" si="171"/>
        <v>148.29165744382288</v>
      </c>
      <c r="AB184" s="217">
        <f t="shared" si="171"/>
        <v>14.361785530733107</v>
      </c>
      <c r="AC184" s="217">
        <f t="shared" si="171"/>
        <v>0.56051083724509188</v>
      </c>
      <c r="AD184" s="218">
        <f t="shared" si="171"/>
        <v>9.6806344788521237E-2</v>
      </c>
      <c r="AE184" s="218">
        <f t="shared" si="171"/>
        <v>0</v>
      </c>
      <c r="AF184" s="218">
        <f t="shared" si="171"/>
        <v>0</v>
      </c>
      <c r="AG184" s="218">
        <f t="shared" si="171"/>
        <v>0</v>
      </c>
      <c r="AH184" s="218">
        <f t="shared" si="171"/>
        <v>0.46370449245657064</v>
      </c>
      <c r="AI184" s="219">
        <f>SUM(V184:AC184)</f>
        <v>1105.935962586841</v>
      </c>
      <c r="AJ184" s="133" t="str">
        <f t="shared" si="166"/>
        <v/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0.2361051239230712</v>
      </c>
      <c r="C185" s="125">
        <f t="shared" ref="C185:H185" si="172">IF($I184=0,"-",C184/$I184)</f>
        <v>2.6071215819865874E-3</v>
      </c>
      <c r="D185" s="125">
        <f t="shared" si="172"/>
        <v>0.6112240197367711</v>
      </c>
      <c r="E185" s="125">
        <f t="shared" si="172"/>
        <v>0.13627599943547702</v>
      </c>
      <c r="F185" s="125">
        <f t="shared" si="172"/>
        <v>0</v>
      </c>
      <c r="G185" s="125">
        <f t="shared" si="172"/>
        <v>1.378773532269389E-2</v>
      </c>
      <c r="H185" s="126">
        <f t="shared" si="172"/>
        <v>0</v>
      </c>
      <c r="I185" s="127">
        <f>SUM(B185:H185)</f>
        <v>0.99999999999999978</v>
      </c>
      <c r="J185" s="133"/>
      <c r="K185" s="49" t="s">
        <v>108</v>
      </c>
      <c r="L185" s="102">
        <f>IF($S184=0,"-",L184/$S184)</f>
        <v>0.23303904119567825</v>
      </c>
      <c r="M185" s="102">
        <f t="shared" ref="M185:R185" si="173">IF($S184=0,"-",M184/$S184)</f>
        <v>2.5732652627423382E-3</v>
      </c>
      <c r="N185" s="102">
        <f t="shared" si="173"/>
        <v>0.60328660872957407</v>
      </c>
      <c r="O185" s="102">
        <f t="shared" si="173"/>
        <v>0.13450630684649506</v>
      </c>
      <c r="P185" s="102">
        <f t="shared" si="173"/>
        <v>1.2986091434390251E-2</v>
      </c>
      <c r="Q185" s="102">
        <f t="shared" si="173"/>
        <v>1.3608686531120221E-2</v>
      </c>
      <c r="R185" s="103">
        <f t="shared" si="173"/>
        <v>0</v>
      </c>
      <c r="S185" s="104">
        <f>SUM(L185:R185)</f>
        <v>1.0000000000000002</v>
      </c>
      <c r="U185" s="77" t="s">
        <v>108</v>
      </c>
      <c r="V185" s="78">
        <f>+V184/$AI184</f>
        <v>0.23288585773016932</v>
      </c>
      <c r="W185" s="78">
        <f t="shared" ref="W185:AH185" si="174">+W184/$AI184</f>
        <v>6.5650056646647656E-5</v>
      </c>
      <c r="X185" s="78">
        <f t="shared" si="174"/>
        <v>1.3608686531120214E-2</v>
      </c>
      <c r="Y185" s="78">
        <f t="shared" si="174"/>
        <v>2.5732652627423374E-3</v>
      </c>
      <c r="Z185" s="78">
        <f t="shared" si="174"/>
        <v>0.60328660872957385</v>
      </c>
      <c r="AA185" s="78">
        <f t="shared" si="174"/>
        <v>0.13408701991836949</v>
      </c>
      <c r="AB185" s="78">
        <f t="shared" si="174"/>
        <v>1.2986091434390244E-2</v>
      </c>
      <c r="AC185" s="78">
        <f t="shared" si="174"/>
        <v>5.0682033698771156E-4</v>
      </c>
      <c r="AD185" s="78">
        <f t="shared" si="174"/>
        <v>8.7533408862196883E-5</v>
      </c>
      <c r="AE185" s="78">
        <f t="shared" si="174"/>
        <v>0</v>
      </c>
      <c r="AF185" s="78">
        <f t="shared" si="174"/>
        <v>0</v>
      </c>
      <c r="AG185" s="78">
        <f t="shared" si="174"/>
        <v>0</v>
      </c>
      <c r="AH185" s="78">
        <f t="shared" si="174"/>
        <v>4.1928692812551465E-4</v>
      </c>
      <c r="AI185" s="79">
        <f>SUM(V185:AC185)</f>
        <v>0.99999999999999978</v>
      </c>
      <c r="AJ185" s="26" t="str">
        <f t="shared" si="166"/>
        <v/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5.3925056816019081</v>
      </c>
      <c r="C189" s="144">
        <v>0</v>
      </c>
      <c r="D189" s="144">
        <v>0</v>
      </c>
      <c r="E189" s="144">
        <v>0</v>
      </c>
      <c r="F189" s="314"/>
      <c r="G189" s="144">
        <v>0</v>
      </c>
      <c r="H189" s="145">
        <v>0</v>
      </c>
      <c r="I189" s="146">
        <f>SUM(B189:H189)</f>
        <v>5.3925056816019081</v>
      </c>
      <c r="J189" s="141"/>
      <c r="K189" s="195" t="s">
        <v>7</v>
      </c>
      <c r="L189" s="144">
        <v>5.3925056816019081</v>
      </c>
      <c r="M189" s="144">
        <v>0</v>
      </c>
      <c r="N189" s="144">
        <v>0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5.3925056816019081</v>
      </c>
      <c r="U189" s="198" t="s">
        <v>7</v>
      </c>
      <c r="V189" s="199">
        <v>5.3925056816019081</v>
      </c>
      <c r="W189" s="199">
        <v>0</v>
      </c>
      <c r="X189" s="199">
        <v>0</v>
      </c>
      <c r="Y189" s="199">
        <v>0</v>
      </c>
      <c r="Z189" s="199">
        <v>0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5.3925056816019081</v>
      </c>
      <c r="AJ189" s="133" t="str">
        <f>IF(ABS(S189-AI189)&gt;0.001,S189-AI189,"")</f>
        <v/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33.310674365298972</v>
      </c>
      <c r="E190" s="152">
        <v>0</v>
      </c>
      <c r="F190" s="315"/>
      <c r="G190" s="152">
        <v>0</v>
      </c>
      <c r="H190" s="153">
        <v>0</v>
      </c>
      <c r="I190" s="154">
        <f t="shared" ref="I190:I209" si="175">SUM(B190:H190)</f>
        <v>33.310674365298972</v>
      </c>
      <c r="J190" s="141"/>
      <c r="K190" s="155" t="s">
        <v>8</v>
      </c>
      <c r="L190" s="156">
        <v>0</v>
      </c>
      <c r="M190" s="156">
        <v>0</v>
      </c>
      <c r="N190" s="156">
        <v>33.310674365298972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76">SUM(L190:R190)</f>
        <v>33.310674365298972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33.310674365298972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177">SUM(V190:AC190)</f>
        <v>33.310674365298972</v>
      </c>
      <c r="AJ190" s="133" t="str">
        <f t="shared" ref="AJ190:AJ211" si="178">IF(ABS(S190-AI190)&gt;0.001,S190-AI190,"")</f>
        <v/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0</v>
      </c>
      <c r="E191" s="148">
        <v>0</v>
      </c>
      <c r="F191" s="315"/>
      <c r="G191" s="148">
        <v>0</v>
      </c>
      <c r="H191" s="160">
        <v>0</v>
      </c>
      <c r="I191" s="146">
        <f t="shared" si="175"/>
        <v>0</v>
      </c>
      <c r="J191" s="141"/>
      <c r="K191" s="161" t="s">
        <v>9</v>
      </c>
      <c r="L191" s="148">
        <v>0</v>
      </c>
      <c r="M191" s="148">
        <v>0</v>
      </c>
      <c r="N191" s="148">
        <v>0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76"/>
        <v>0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0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177"/>
        <v>0</v>
      </c>
      <c r="AJ191" s="133" t="str">
        <f t="shared" si="178"/>
        <v/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274.90228904000003</v>
      </c>
      <c r="E192" s="152">
        <v>0</v>
      </c>
      <c r="F192" s="315"/>
      <c r="G192" s="152">
        <v>0</v>
      </c>
      <c r="H192" s="153">
        <v>0</v>
      </c>
      <c r="I192" s="154">
        <f t="shared" si="175"/>
        <v>274.90228904000003</v>
      </c>
      <c r="J192" s="141"/>
      <c r="K192" s="155" t="s">
        <v>52</v>
      </c>
      <c r="L192" s="156">
        <v>0</v>
      </c>
      <c r="M192" s="156">
        <v>0</v>
      </c>
      <c r="N192" s="156">
        <v>274.90228904000003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76"/>
        <v>274.90228904000003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274.90228904000003</v>
      </c>
      <c r="AA192" s="204">
        <v>0</v>
      </c>
      <c r="AB192" s="204">
        <v>0</v>
      </c>
      <c r="AC192" s="205">
        <v>0</v>
      </c>
      <c r="AD192" s="204">
        <v>0</v>
      </c>
      <c r="AE192" s="204">
        <v>0</v>
      </c>
      <c r="AF192" s="204">
        <v>0</v>
      </c>
      <c r="AG192" s="204">
        <v>0</v>
      </c>
      <c r="AH192" s="204">
        <v>0</v>
      </c>
      <c r="AI192" s="206">
        <f t="shared" si="177"/>
        <v>274.90228904000003</v>
      </c>
      <c r="AJ192" s="133" t="str">
        <f t="shared" si="178"/>
        <v/>
      </c>
      <c r="BA192" s="133"/>
      <c r="BR192" s="133"/>
      <c r="CG192" s="133"/>
    </row>
    <row r="193" spans="1:85" ht="15">
      <c r="A193" s="159" t="s">
        <v>13</v>
      </c>
      <c r="B193" s="148">
        <v>7.3324892834362716</v>
      </c>
      <c r="C193" s="148">
        <v>0</v>
      </c>
      <c r="D193" s="148">
        <v>332.36797449179608</v>
      </c>
      <c r="E193" s="148">
        <v>0</v>
      </c>
      <c r="F193" s="315"/>
      <c r="G193" s="148">
        <v>0</v>
      </c>
      <c r="H193" s="160">
        <v>0</v>
      </c>
      <c r="I193" s="146">
        <f t="shared" si="175"/>
        <v>339.70046377523232</v>
      </c>
      <c r="J193" s="141"/>
      <c r="K193" s="161" t="s">
        <v>13</v>
      </c>
      <c r="L193" s="148">
        <v>7.3324892834362716</v>
      </c>
      <c r="M193" s="148">
        <v>0</v>
      </c>
      <c r="N193" s="148">
        <v>332.36797449179608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76"/>
        <v>339.70046377523232</v>
      </c>
      <c r="U193" s="207" t="s">
        <v>13</v>
      </c>
      <c r="V193" s="199">
        <v>7.3324892834362716</v>
      </c>
      <c r="W193" s="199">
        <v>0</v>
      </c>
      <c r="X193" s="199">
        <v>0</v>
      </c>
      <c r="Y193" s="199">
        <v>0</v>
      </c>
      <c r="Z193" s="199">
        <v>332.36797449179608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177"/>
        <v>339.70046377523232</v>
      </c>
      <c r="AJ193" s="133" t="str">
        <f t="shared" si="178"/>
        <v/>
      </c>
      <c r="BA193" s="133"/>
      <c r="BR193" s="133"/>
      <c r="CG193" s="133"/>
    </row>
    <row r="194" spans="1:85" ht="15">
      <c r="A194" s="151" t="s">
        <v>12</v>
      </c>
      <c r="B194" s="152">
        <v>17.616284142579907</v>
      </c>
      <c r="C194" s="152">
        <v>1.0723416242256041</v>
      </c>
      <c r="D194" s="152">
        <v>17.68654185436079</v>
      </c>
      <c r="E194" s="152">
        <v>4.1306539515692879</v>
      </c>
      <c r="F194" s="315"/>
      <c r="G194" s="152">
        <v>0</v>
      </c>
      <c r="H194" s="153">
        <v>0</v>
      </c>
      <c r="I194" s="154">
        <f t="shared" si="175"/>
        <v>40.505821572735584</v>
      </c>
      <c r="J194" s="141"/>
      <c r="K194" s="155" t="s">
        <v>12</v>
      </c>
      <c r="L194" s="156">
        <v>17.616284142579907</v>
      </c>
      <c r="M194" s="156">
        <v>1.0723416242256041</v>
      </c>
      <c r="N194" s="156">
        <v>17.68654185436079</v>
      </c>
      <c r="O194" s="156">
        <v>4.1306539515692879</v>
      </c>
      <c r="P194" s="156">
        <v>0</v>
      </c>
      <c r="Q194" s="156">
        <v>0</v>
      </c>
      <c r="R194" s="157">
        <v>0</v>
      </c>
      <c r="S194" s="158">
        <f t="shared" si="176"/>
        <v>40.505821572735584</v>
      </c>
      <c r="U194" s="203" t="s">
        <v>53</v>
      </c>
      <c r="V194" s="204">
        <v>12.281162574873916</v>
      </c>
      <c r="W194" s="204">
        <v>0</v>
      </c>
      <c r="X194" s="204">
        <v>0</v>
      </c>
      <c r="Y194" s="204">
        <v>1.0723416242256041</v>
      </c>
      <c r="Z194" s="204">
        <v>17.063638497993544</v>
      </c>
      <c r="AA194" s="204">
        <v>2.8239053736121296</v>
      </c>
      <c r="AB194" s="204">
        <v>0</v>
      </c>
      <c r="AC194" s="205">
        <v>7.2647735020303932</v>
      </c>
      <c r="AD194" s="204">
        <v>5.3351215677059898</v>
      </c>
      <c r="AE194" s="204">
        <v>0</v>
      </c>
      <c r="AF194" s="204">
        <v>0</v>
      </c>
      <c r="AG194" s="204">
        <v>0.62290335636724514</v>
      </c>
      <c r="AH194" s="204">
        <v>1.3067485779571579</v>
      </c>
      <c r="AI194" s="206">
        <f t="shared" si="177"/>
        <v>40.505821572735584</v>
      </c>
      <c r="AJ194" s="133" t="str">
        <f t="shared" si="178"/>
        <v/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</v>
      </c>
      <c r="E195" s="148">
        <v>5.6550366689131168</v>
      </c>
      <c r="F195" s="315"/>
      <c r="G195" s="148">
        <v>0</v>
      </c>
      <c r="H195" s="160">
        <v>0</v>
      </c>
      <c r="I195" s="146">
        <f t="shared" si="175"/>
        <v>5.6550366689131168</v>
      </c>
      <c r="J195" s="141"/>
      <c r="K195" s="161" t="s">
        <v>54</v>
      </c>
      <c r="L195" s="148">
        <v>0</v>
      </c>
      <c r="M195" s="148">
        <v>0</v>
      </c>
      <c r="N195" s="148">
        <v>0</v>
      </c>
      <c r="O195" s="148">
        <v>5.6550366689131168</v>
      </c>
      <c r="P195" s="148">
        <v>855.28953120900678</v>
      </c>
      <c r="Q195" s="148">
        <v>0</v>
      </c>
      <c r="R195" s="149">
        <v>0</v>
      </c>
      <c r="S195" s="150">
        <f t="shared" si="176"/>
        <v>860.94456787791989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0.84825550033696751</v>
      </c>
      <c r="AB195" s="199">
        <v>855.28953120900678</v>
      </c>
      <c r="AC195" s="200">
        <v>4.8067811685761495</v>
      </c>
      <c r="AD195" s="199">
        <v>0</v>
      </c>
      <c r="AE195" s="199">
        <v>0</v>
      </c>
      <c r="AF195" s="199">
        <v>0</v>
      </c>
      <c r="AG195" s="199">
        <v>0</v>
      </c>
      <c r="AH195" s="199">
        <v>4.8067811685761495</v>
      </c>
      <c r="AI195" s="202">
        <f t="shared" si="177"/>
        <v>860.94456787791989</v>
      </c>
      <c r="AJ195" s="133" t="str">
        <f t="shared" si="178"/>
        <v/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175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2.0284727618906158</v>
      </c>
      <c r="Q196" s="156">
        <v>0</v>
      </c>
      <c r="R196" s="157">
        <v>0</v>
      </c>
      <c r="S196" s="158">
        <f t="shared" si="176"/>
        <v>2.0284727618906158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2.0284727618906158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177"/>
        <v>2.0284727618906158</v>
      </c>
      <c r="AJ196" s="133" t="str">
        <f t="shared" si="178"/>
        <v/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175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76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177"/>
        <v>0</v>
      </c>
      <c r="AJ197" s="133" t="str">
        <f t="shared" si="178"/>
        <v/>
      </c>
      <c r="BA197" s="133"/>
      <c r="BR197" s="133"/>
      <c r="CG197" s="133"/>
    </row>
    <row r="198" spans="1:85" ht="15">
      <c r="A198" s="151" t="s">
        <v>14</v>
      </c>
      <c r="B198" s="152">
        <v>95.934269031041424</v>
      </c>
      <c r="C198" s="152">
        <v>0</v>
      </c>
      <c r="D198" s="152">
        <v>17.78728799888323</v>
      </c>
      <c r="E198" s="152">
        <v>0.86555406169569815</v>
      </c>
      <c r="F198" s="315"/>
      <c r="G198" s="152">
        <v>0</v>
      </c>
      <c r="H198" s="153">
        <v>0</v>
      </c>
      <c r="I198" s="154">
        <f t="shared" si="175"/>
        <v>114.58711109162036</v>
      </c>
      <c r="J198" s="141"/>
      <c r="K198" s="155" t="s">
        <v>14</v>
      </c>
      <c r="L198" s="156">
        <v>95.934269031041424</v>
      </c>
      <c r="M198" s="156">
        <v>0</v>
      </c>
      <c r="N198" s="156">
        <v>17.78728799888323</v>
      </c>
      <c r="O198" s="156">
        <v>0.86555406169569815</v>
      </c>
      <c r="P198" s="156">
        <v>1.6067182809224336E-2</v>
      </c>
      <c r="Q198" s="156">
        <v>0</v>
      </c>
      <c r="R198" s="157">
        <v>0</v>
      </c>
      <c r="S198" s="158">
        <f t="shared" si="176"/>
        <v>114.60317827442958</v>
      </c>
      <c r="U198" s="203" t="s">
        <v>14</v>
      </c>
      <c r="V198" s="204">
        <v>95.934269031041424</v>
      </c>
      <c r="W198" s="204">
        <v>0</v>
      </c>
      <c r="X198" s="204">
        <v>0</v>
      </c>
      <c r="Y198" s="204">
        <v>0</v>
      </c>
      <c r="Z198" s="204">
        <v>17.78728799888323</v>
      </c>
      <c r="AA198" s="204">
        <v>0.14892023248344496</v>
      </c>
      <c r="AB198" s="204">
        <v>1.6067182809224336E-2</v>
      </c>
      <c r="AC198" s="205">
        <v>0.71663382921225316</v>
      </c>
      <c r="AD198" s="204">
        <v>0</v>
      </c>
      <c r="AE198" s="204">
        <v>0</v>
      </c>
      <c r="AF198" s="204">
        <v>0</v>
      </c>
      <c r="AG198" s="204">
        <v>0</v>
      </c>
      <c r="AH198" s="204">
        <v>0.71663382921225316</v>
      </c>
      <c r="AI198" s="206">
        <f t="shared" si="177"/>
        <v>114.60317827442958</v>
      </c>
      <c r="AJ198" s="133" t="str">
        <f t="shared" si="178"/>
        <v/>
      </c>
      <c r="BA198" s="133"/>
      <c r="BR198" s="133"/>
      <c r="CG198" s="133"/>
    </row>
    <row r="199" spans="1:85" ht="15">
      <c r="A199" s="159" t="s">
        <v>136</v>
      </c>
      <c r="B199" s="148">
        <v>183.3949100717978</v>
      </c>
      <c r="C199" s="148">
        <v>140.38980548275725</v>
      </c>
      <c r="D199" s="148">
        <v>3740.8128171071326</v>
      </c>
      <c r="E199" s="148">
        <v>0</v>
      </c>
      <c r="F199" s="315"/>
      <c r="G199" s="148">
        <v>0</v>
      </c>
      <c r="H199" s="160">
        <v>0</v>
      </c>
      <c r="I199" s="146">
        <f t="shared" si="175"/>
        <v>4064.5975326616876</v>
      </c>
      <c r="J199" s="141"/>
      <c r="K199" s="161" t="s">
        <v>136</v>
      </c>
      <c r="L199" s="148">
        <v>183.3949100717978</v>
      </c>
      <c r="M199" s="148">
        <v>140.38980548275725</v>
      </c>
      <c r="N199" s="148">
        <v>3740.8128171071326</v>
      </c>
      <c r="O199" s="148">
        <v>0</v>
      </c>
      <c r="P199" s="148">
        <v>13.335445489572983</v>
      </c>
      <c r="Q199" s="148">
        <v>0</v>
      </c>
      <c r="R199" s="149">
        <v>0</v>
      </c>
      <c r="S199" s="150">
        <f t="shared" si="176"/>
        <v>4077.9329781512606</v>
      </c>
      <c r="U199" s="207" t="s">
        <v>136</v>
      </c>
      <c r="V199" s="199">
        <v>181.18103470212193</v>
      </c>
      <c r="W199" s="199">
        <v>0</v>
      </c>
      <c r="X199" s="199">
        <v>0</v>
      </c>
      <c r="Y199" s="199">
        <v>140.38980548275725</v>
      </c>
      <c r="Z199" s="199">
        <v>3015.8479328968356</v>
      </c>
      <c r="AA199" s="199">
        <v>0</v>
      </c>
      <c r="AB199" s="199">
        <v>13.335445489572983</v>
      </c>
      <c r="AC199" s="200">
        <v>727.17875957997296</v>
      </c>
      <c r="AD199" s="199">
        <v>2.2138753696758626</v>
      </c>
      <c r="AE199" s="199">
        <v>0</v>
      </c>
      <c r="AF199" s="199">
        <v>0</v>
      </c>
      <c r="AG199" s="199">
        <v>724.9648842102971</v>
      </c>
      <c r="AH199" s="199">
        <v>0</v>
      </c>
      <c r="AI199" s="202">
        <f t="shared" si="177"/>
        <v>4077.9329781512606</v>
      </c>
      <c r="AJ199" s="133" t="str">
        <f t="shared" si="178"/>
        <v/>
      </c>
      <c r="BA199" s="133"/>
      <c r="BR199" s="133"/>
      <c r="CG199" s="133"/>
    </row>
    <row r="200" spans="1:85" ht="15">
      <c r="A200" s="151" t="s">
        <v>21</v>
      </c>
      <c r="B200" s="152">
        <v>25.44756770210871</v>
      </c>
      <c r="C200" s="152">
        <v>13.880491473877477</v>
      </c>
      <c r="D200" s="152">
        <v>379.40010028598437</v>
      </c>
      <c r="E200" s="152">
        <v>729.88251000139064</v>
      </c>
      <c r="F200" s="315"/>
      <c r="G200" s="152">
        <v>8.0969533597618621</v>
      </c>
      <c r="H200" s="153">
        <v>0</v>
      </c>
      <c r="I200" s="154">
        <f t="shared" si="175"/>
        <v>1156.7076228231231</v>
      </c>
      <c r="J200" s="141"/>
      <c r="K200" s="155" t="s">
        <v>21</v>
      </c>
      <c r="L200" s="156">
        <v>25.44756770210871</v>
      </c>
      <c r="M200" s="156">
        <v>13.880491473877477</v>
      </c>
      <c r="N200" s="156">
        <v>379.40010028598437</v>
      </c>
      <c r="O200" s="156">
        <v>729.88251000139064</v>
      </c>
      <c r="P200" s="156">
        <v>0</v>
      </c>
      <c r="Q200" s="156">
        <v>8.0969533597618621</v>
      </c>
      <c r="R200" s="157">
        <v>0</v>
      </c>
      <c r="S200" s="158">
        <f t="shared" si="176"/>
        <v>1156.7076228231231</v>
      </c>
      <c r="U200" s="203" t="s">
        <v>21</v>
      </c>
      <c r="V200" s="204">
        <v>2.313415245646246</v>
      </c>
      <c r="W200" s="204">
        <v>23.134152456462463</v>
      </c>
      <c r="X200" s="204">
        <v>8.0969533597618621</v>
      </c>
      <c r="Y200" s="204">
        <v>13.880491473877477</v>
      </c>
      <c r="Z200" s="204">
        <v>379.40010028598437</v>
      </c>
      <c r="AA200" s="204">
        <v>725.25567951009816</v>
      </c>
      <c r="AB200" s="204">
        <v>0</v>
      </c>
      <c r="AC200" s="205">
        <v>4.626830491292492</v>
      </c>
      <c r="AD200" s="204">
        <v>0</v>
      </c>
      <c r="AE200" s="204">
        <v>3.4701228684693692</v>
      </c>
      <c r="AF200" s="204">
        <v>0</v>
      </c>
      <c r="AG200" s="204">
        <v>0</v>
      </c>
      <c r="AH200" s="204">
        <v>1.156707622823123</v>
      </c>
      <c r="AI200" s="206">
        <f t="shared" si="177"/>
        <v>1156.7076228231233</v>
      </c>
      <c r="AJ200" s="133" t="str">
        <f t="shared" si="178"/>
        <v/>
      </c>
      <c r="BA200" s="133"/>
      <c r="BR200" s="133"/>
      <c r="CG200" s="133"/>
    </row>
    <row r="201" spans="1:85" ht="15">
      <c r="A201" s="159" t="s">
        <v>20</v>
      </c>
      <c r="B201" s="148">
        <v>2.8914908334666864</v>
      </c>
      <c r="C201" s="148">
        <v>0</v>
      </c>
      <c r="D201" s="148">
        <v>0.31506376079654114</v>
      </c>
      <c r="E201" s="148">
        <v>0</v>
      </c>
      <c r="F201" s="315"/>
      <c r="G201" s="148">
        <v>0</v>
      </c>
      <c r="H201" s="160">
        <v>0</v>
      </c>
      <c r="I201" s="146">
        <f t="shared" si="175"/>
        <v>3.2065545942632276</v>
      </c>
      <c r="J201" s="141"/>
      <c r="K201" s="161" t="s">
        <v>20</v>
      </c>
      <c r="L201" s="148">
        <v>2.8914908334666864</v>
      </c>
      <c r="M201" s="148">
        <v>0</v>
      </c>
      <c r="N201" s="148">
        <v>0.31506376079654114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76"/>
        <v>3.2065545942632276</v>
      </c>
      <c r="U201" s="207" t="s">
        <v>20</v>
      </c>
      <c r="V201" s="199">
        <v>2.8914908334666864</v>
      </c>
      <c r="W201" s="199">
        <v>0</v>
      </c>
      <c r="X201" s="199">
        <v>0</v>
      </c>
      <c r="Y201" s="199">
        <v>0</v>
      </c>
      <c r="Z201" s="199">
        <v>0</v>
      </c>
      <c r="AA201" s="199">
        <v>0</v>
      </c>
      <c r="AB201" s="199">
        <v>0</v>
      </c>
      <c r="AC201" s="200">
        <v>0.31506376079654114</v>
      </c>
      <c r="AD201" s="199">
        <v>0</v>
      </c>
      <c r="AE201" s="199">
        <v>0</v>
      </c>
      <c r="AF201" s="199">
        <v>0</v>
      </c>
      <c r="AG201" s="199">
        <v>0.31506376079654114</v>
      </c>
      <c r="AH201" s="199">
        <v>0</v>
      </c>
      <c r="AI201" s="202">
        <f t="shared" si="177"/>
        <v>3.2065545942632276</v>
      </c>
      <c r="AJ201" s="133" t="str">
        <f t="shared" si="178"/>
        <v/>
      </c>
      <c r="BA201" s="133"/>
      <c r="BR201" s="133"/>
      <c r="CG201" s="133"/>
    </row>
    <row r="202" spans="1:85" ht="15">
      <c r="A202" s="151" t="s">
        <v>56</v>
      </c>
      <c r="B202" s="152">
        <v>2.14445784516939E-2</v>
      </c>
      <c r="C202" s="152">
        <v>3.6367352116532442E-2</v>
      </c>
      <c r="D202" s="152">
        <v>6.6323438510393504E-2</v>
      </c>
      <c r="E202" s="152">
        <v>0</v>
      </c>
      <c r="F202" s="315"/>
      <c r="G202" s="152">
        <v>0</v>
      </c>
      <c r="H202" s="153">
        <v>0</v>
      </c>
      <c r="I202" s="154">
        <f t="shared" si="175"/>
        <v>0.12413536907861984</v>
      </c>
      <c r="J202" s="141"/>
      <c r="K202" s="155" t="s">
        <v>56</v>
      </c>
      <c r="L202" s="156">
        <v>2.14445784516939E-2</v>
      </c>
      <c r="M202" s="156">
        <v>3.6367352116532442E-2</v>
      </c>
      <c r="N202" s="156">
        <v>6.6323438510393504E-2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76"/>
        <v>0.12413536907861984</v>
      </c>
      <c r="U202" s="203" t="s">
        <v>56</v>
      </c>
      <c r="V202" s="204">
        <v>2.14445784516939E-2</v>
      </c>
      <c r="W202" s="204">
        <v>0</v>
      </c>
      <c r="X202" s="204">
        <v>0</v>
      </c>
      <c r="Y202" s="204">
        <v>3.6367352116532442E-2</v>
      </c>
      <c r="Z202" s="204">
        <v>6.6323438510393504E-2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177"/>
        <v>0.12413536907861984</v>
      </c>
      <c r="AJ202" s="133" t="str">
        <f t="shared" si="178"/>
        <v/>
      </c>
      <c r="BA202" s="133"/>
      <c r="BR202" s="133"/>
      <c r="CG202" s="133"/>
    </row>
    <row r="203" spans="1:85" ht="15">
      <c r="A203" s="159" t="s">
        <v>18</v>
      </c>
      <c r="B203" s="148">
        <v>37.278100740264399</v>
      </c>
      <c r="C203" s="148">
        <v>0</v>
      </c>
      <c r="D203" s="148">
        <v>495.80132210295022</v>
      </c>
      <c r="E203" s="148">
        <v>0</v>
      </c>
      <c r="F203" s="315"/>
      <c r="G203" s="148">
        <v>0</v>
      </c>
      <c r="H203" s="160">
        <v>0</v>
      </c>
      <c r="I203" s="146">
        <f t="shared" si="175"/>
        <v>533.07942284321462</v>
      </c>
      <c r="J203" s="141"/>
      <c r="K203" s="161" t="s">
        <v>18</v>
      </c>
      <c r="L203" s="148">
        <v>37.278100740264399</v>
      </c>
      <c r="M203" s="148">
        <v>0</v>
      </c>
      <c r="N203" s="148">
        <v>495.80132210295022</v>
      </c>
      <c r="O203" s="148">
        <v>0</v>
      </c>
      <c r="P203" s="148">
        <v>49.249995892307467</v>
      </c>
      <c r="Q203" s="148">
        <v>0</v>
      </c>
      <c r="R203" s="149">
        <v>0</v>
      </c>
      <c r="S203" s="150">
        <f t="shared" si="176"/>
        <v>582.32941873552204</v>
      </c>
      <c r="U203" s="207" t="s">
        <v>18</v>
      </c>
      <c r="V203" s="199">
        <v>37.278100740264399</v>
      </c>
      <c r="W203" s="199">
        <v>0</v>
      </c>
      <c r="X203" s="199">
        <v>0</v>
      </c>
      <c r="Y203" s="199">
        <v>0</v>
      </c>
      <c r="Z203" s="199">
        <v>495.80132210295022</v>
      </c>
      <c r="AA203" s="199">
        <v>0</v>
      </c>
      <c r="AB203" s="199">
        <v>49.249995892307467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177"/>
        <v>582.32941873552204</v>
      </c>
      <c r="AJ203" s="133" t="str">
        <f t="shared" si="178"/>
        <v/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736.29357010409592</v>
      </c>
      <c r="E204" s="152">
        <v>0</v>
      </c>
      <c r="F204" s="315"/>
      <c r="G204" s="152">
        <v>0</v>
      </c>
      <c r="H204" s="153">
        <v>0</v>
      </c>
      <c r="I204" s="154">
        <f t="shared" si="175"/>
        <v>736.29357010409592</v>
      </c>
      <c r="J204" s="141"/>
      <c r="K204" s="155" t="s">
        <v>17</v>
      </c>
      <c r="L204" s="156">
        <v>0</v>
      </c>
      <c r="M204" s="156">
        <v>0</v>
      </c>
      <c r="N204" s="156">
        <v>736.29357010409592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76"/>
        <v>736.29357010409592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736.29357010409592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177"/>
        <v>736.29357010409592</v>
      </c>
      <c r="AJ204" s="133" t="str">
        <f t="shared" si="178"/>
        <v/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175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76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177"/>
        <v>0</v>
      </c>
      <c r="AJ205" s="133" t="str">
        <f t="shared" si="178"/>
        <v/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175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76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177"/>
        <v>0</v>
      </c>
      <c r="AJ206" s="133" t="str">
        <f t="shared" si="178"/>
        <v/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175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76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177"/>
        <v>0</v>
      </c>
      <c r="AJ207" s="133" t="str">
        <f t="shared" si="178"/>
        <v/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175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76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177"/>
        <v>0</v>
      </c>
      <c r="AJ208" s="133" t="str">
        <f t="shared" si="178"/>
        <v/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175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76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177"/>
        <v>0</v>
      </c>
      <c r="AJ209" s="133" t="str">
        <f t="shared" si="178"/>
        <v/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375.30906206474873</v>
      </c>
      <c r="C210" s="187">
        <f t="shared" ref="C210:H210" si="179">SUM(C189:C205)</f>
        <v>155.37900593297687</v>
      </c>
      <c r="D210" s="187">
        <f t="shared" si="179"/>
        <v>6028.7439645498089</v>
      </c>
      <c r="E210" s="187">
        <f t="shared" si="179"/>
        <v>740.53375468356876</v>
      </c>
      <c r="F210" s="187">
        <f t="shared" si="179"/>
        <v>0</v>
      </c>
      <c r="G210" s="187">
        <f t="shared" si="179"/>
        <v>8.0969533597618621</v>
      </c>
      <c r="H210" s="189">
        <f t="shared" si="179"/>
        <v>0</v>
      </c>
      <c r="I210" s="146">
        <f t="shared" ref="I210" si="180">SUM(I189:I205)</f>
        <v>7308.0627405908645</v>
      </c>
      <c r="J210" s="141"/>
      <c r="K210" s="188" t="s">
        <v>22</v>
      </c>
      <c r="L210" s="187">
        <f>SUM(L189:L205)</f>
        <v>375.30906206474873</v>
      </c>
      <c r="M210" s="187">
        <f t="shared" ref="M210:R210" si="181">SUM(M189:M205)</f>
        <v>155.37900593297687</v>
      </c>
      <c r="N210" s="187">
        <f t="shared" si="181"/>
        <v>6028.7439645498089</v>
      </c>
      <c r="O210" s="187">
        <f t="shared" si="181"/>
        <v>740.53375468356876</v>
      </c>
      <c r="P210" s="187">
        <f t="shared" si="181"/>
        <v>919.91951253558705</v>
      </c>
      <c r="Q210" s="187">
        <f t="shared" si="181"/>
        <v>8.0969533597618621</v>
      </c>
      <c r="R210" s="189">
        <f t="shared" si="181"/>
        <v>0</v>
      </c>
      <c r="S210" s="190">
        <f t="shared" ref="S210" si="182">SUM(S189:S205)</f>
        <v>8227.9822531264526</v>
      </c>
      <c r="T210" s="133" t="str">
        <f>IF(ABS(S210-AI210)&gt;0.01,S210-AI210,"")</f>
        <v/>
      </c>
      <c r="U210" s="216" t="s">
        <v>59</v>
      </c>
      <c r="V210" s="217">
        <f>SUM(V189:V205)</f>
        <v>344.62591267090443</v>
      </c>
      <c r="W210" s="217">
        <f t="shared" ref="W210:AH210" si="183">SUM(W189:W205)</f>
        <v>23.134152456462463</v>
      </c>
      <c r="X210" s="217">
        <f t="shared" si="183"/>
        <v>8.0969533597618621</v>
      </c>
      <c r="Y210" s="217">
        <f t="shared" si="183"/>
        <v>155.37900593297687</v>
      </c>
      <c r="Z210" s="217">
        <f t="shared" si="183"/>
        <v>5302.8411132223491</v>
      </c>
      <c r="AA210" s="217">
        <f t="shared" si="183"/>
        <v>729.07676061653069</v>
      </c>
      <c r="AB210" s="217">
        <f t="shared" si="183"/>
        <v>919.91951253558705</v>
      </c>
      <c r="AC210" s="217">
        <f t="shared" si="183"/>
        <v>744.90884233188081</v>
      </c>
      <c r="AD210" s="218">
        <f t="shared" si="183"/>
        <v>7.5489969373818528</v>
      </c>
      <c r="AE210" s="218">
        <f t="shared" si="183"/>
        <v>3.4701228684693692</v>
      </c>
      <c r="AF210" s="218">
        <f t="shared" si="183"/>
        <v>0</v>
      </c>
      <c r="AG210" s="218">
        <f t="shared" si="183"/>
        <v>725.90285132746089</v>
      </c>
      <c r="AH210" s="218">
        <f t="shared" si="183"/>
        <v>7.986871198568684</v>
      </c>
      <c r="AI210" s="219">
        <f>SUM(V210:AC210)</f>
        <v>8227.9822531264545</v>
      </c>
      <c r="AJ210" s="133" t="str">
        <f t="shared" si="178"/>
        <v/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5.1355478926061411E-2</v>
      </c>
      <c r="C211" s="125">
        <f t="shared" ref="C211:H211" si="184">IF($I210=0,"-",C210/$I210)</f>
        <v>2.1261312532247681E-2</v>
      </c>
      <c r="D211" s="125">
        <f t="shared" si="184"/>
        <v>0.82494419910554551</v>
      </c>
      <c r="E211" s="125">
        <f t="shared" si="184"/>
        <v>0.10133106145496718</v>
      </c>
      <c r="F211" s="125">
        <f t="shared" si="184"/>
        <v>0</v>
      </c>
      <c r="G211" s="125">
        <f t="shared" si="184"/>
        <v>1.1079479811782807E-3</v>
      </c>
      <c r="H211" s="126">
        <f t="shared" si="184"/>
        <v>0</v>
      </c>
      <c r="I211" s="127">
        <f>SUM(B211:H211)</f>
        <v>1</v>
      </c>
      <c r="J211" s="133"/>
      <c r="K211" s="49" t="s">
        <v>108</v>
      </c>
      <c r="L211" s="102">
        <f>IF($S210=0,"-",L210/$S210)</f>
        <v>4.561374229047948E-2</v>
      </c>
      <c r="M211" s="102">
        <f t="shared" ref="M211:R211" si="185">IF($S210=0,"-",M210/$S210)</f>
        <v>1.8884217436654808E-2</v>
      </c>
      <c r="N211" s="102">
        <f t="shared" si="185"/>
        <v>0.73271231987149932</v>
      </c>
      <c r="O211" s="102">
        <f t="shared" si="185"/>
        <v>9.0001865816152216E-2</v>
      </c>
      <c r="P211" s="102">
        <f t="shared" si="185"/>
        <v>0.11180377937568324</v>
      </c>
      <c r="Q211" s="102">
        <f t="shared" si="185"/>
        <v>9.8407520953089052E-4</v>
      </c>
      <c r="R211" s="103">
        <f t="shared" si="185"/>
        <v>0</v>
      </c>
      <c r="S211" s="104">
        <f>SUM(L211:R211)</f>
        <v>0.99999999999999989</v>
      </c>
      <c r="U211" s="77" t="s">
        <v>108</v>
      </c>
      <c r="V211" s="78">
        <f>+V210/$AI210</f>
        <v>4.1884620319879037E-2</v>
      </c>
      <c r="W211" s="78">
        <f t="shared" ref="W211:AH211" si="186">+W210/$AI210</f>
        <v>2.8116434558025437E-3</v>
      </c>
      <c r="X211" s="78">
        <f t="shared" si="186"/>
        <v>9.8407520953089031E-4</v>
      </c>
      <c r="Y211" s="78">
        <f t="shared" si="186"/>
        <v>1.8884217436654804E-2</v>
      </c>
      <c r="Z211" s="78">
        <f t="shared" si="186"/>
        <v>0.64448864254749516</v>
      </c>
      <c r="AA211" s="78">
        <f t="shared" si="186"/>
        <v>8.860942308662581E-2</v>
      </c>
      <c r="AB211" s="78">
        <f t="shared" si="186"/>
        <v>0.11180377937568323</v>
      </c>
      <c r="AC211" s="78">
        <f t="shared" si="186"/>
        <v>9.0533598568328419E-2</v>
      </c>
      <c r="AD211" s="78">
        <f t="shared" si="186"/>
        <v>9.1747851479788965E-4</v>
      </c>
      <c r="AE211" s="78">
        <f t="shared" si="186"/>
        <v>4.2174651837038153E-4</v>
      </c>
      <c r="AF211" s="78">
        <f t="shared" si="186"/>
        <v>0</v>
      </c>
      <c r="AG211" s="78">
        <f t="shared" si="186"/>
        <v>8.8223677324004143E-2</v>
      </c>
      <c r="AH211" s="78">
        <f t="shared" si="186"/>
        <v>9.7069621115600322E-4</v>
      </c>
      <c r="AI211" s="79">
        <f>SUM(V211:AC211)</f>
        <v>0.99999999999999989</v>
      </c>
      <c r="AJ211" s="26" t="str">
        <f t="shared" si="178"/>
        <v/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AJ215" s="133" t="str">
        <f>IF(ABS(S215-AI215)&gt;0.001,S215-AI215,"")</f>
        <v/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187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188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189">SUM(V216:AC216)</f>
        <v>0</v>
      </c>
      <c r="AJ216" s="133" t="str">
        <f t="shared" ref="AJ216:AJ237" si="190">IF(ABS(S216-AI216)&gt;0.001,S216-AI216,"")</f>
        <v/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187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188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189"/>
        <v>0</v>
      </c>
      <c r="AJ217" s="133" t="str">
        <f t="shared" si="190"/>
        <v/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187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188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189"/>
        <v>0</v>
      </c>
      <c r="AJ218" s="133" t="str">
        <f t="shared" si="190"/>
        <v/>
      </c>
      <c r="BA218" s="133"/>
      <c r="BR218" s="133"/>
      <c r="CG218" s="133"/>
    </row>
    <row r="219" spans="1:85" ht="15">
      <c r="A219" s="159" t="s">
        <v>13</v>
      </c>
      <c r="B219" s="148">
        <v>4.8873055418251568</v>
      </c>
      <c r="C219" s="148">
        <v>0</v>
      </c>
      <c r="D219" s="148">
        <v>0</v>
      </c>
      <c r="E219" s="148">
        <v>0</v>
      </c>
      <c r="F219" s="315"/>
      <c r="G219" s="148">
        <v>0</v>
      </c>
      <c r="H219" s="160">
        <v>0</v>
      </c>
      <c r="I219" s="146">
        <f t="shared" si="187"/>
        <v>4.8873055418251568</v>
      </c>
      <c r="J219" s="141"/>
      <c r="K219" s="161" t="s">
        <v>13</v>
      </c>
      <c r="L219" s="148">
        <v>4.8873055418251568</v>
      </c>
      <c r="M219" s="148">
        <v>0</v>
      </c>
      <c r="N219" s="148">
        <v>0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188"/>
        <v>4.8873055418251568</v>
      </c>
      <c r="U219" s="207" t="s">
        <v>13</v>
      </c>
      <c r="V219" s="199">
        <v>4.8873055418251568</v>
      </c>
      <c r="W219" s="199">
        <v>0</v>
      </c>
      <c r="X219" s="199">
        <v>0</v>
      </c>
      <c r="Y219" s="199">
        <v>0</v>
      </c>
      <c r="Z219" s="199">
        <v>0</v>
      </c>
      <c r="AA219" s="199">
        <v>0</v>
      </c>
      <c r="AB219" s="199">
        <v>0</v>
      </c>
      <c r="AC219" s="200">
        <v>0</v>
      </c>
      <c r="AD219" s="201">
        <v>0</v>
      </c>
      <c r="AE219" s="201">
        <v>0</v>
      </c>
      <c r="AF219" s="201">
        <v>0</v>
      </c>
      <c r="AG219" s="201">
        <v>0</v>
      </c>
      <c r="AH219" s="201">
        <v>0</v>
      </c>
      <c r="AI219" s="202">
        <f t="shared" si="189"/>
        <v>4.8873055418251568</v>
      </c>
      <c r="AJ219" s="133" t="str">
        <f t="shared" si="190"/>
        <v/>
      </c>
      <c r="BA219" s="133"/>
      <c r="BR219" s="133"/>
      <c r="CG219" s="133"/>
    </row>
    <row r="220" spans="1:85" ht="15">
      <c r="A220" s="151" t="s">
        <v>12</v>
      </c>
      <c r="B220" s="152">
        <v>7.2709437263646652</v>
      </c>
      <c r="C220" s="152">
        <v>0</v>
      </c>
      <c r="D220" s="152">
        <v>0</v>
      </c>
      <c r="E220" s="152">
        <v>0</v>
      </c>
      <c r="F220" s="315"/>
      <c r="G220" s="152">
        <v>0</v>
      </c>
      <c r="H220" s="153">
        <v>0</v>
      </c>
      <c r="I220" s="154">
        <f t="shared" si="187"/>
        <v>7.2709437263646652</v>
      </c>
      <c r="J220" s="141"/>
      <c r="K220" s="155" t="s">
        <v>12</v>
      </c>
      <c r="L220" s="156">
        <v>7.2709437263646652</v>
      </c>
      <c r="M220" s="156">
        <v>0</v>
      </c>
      <c r="N220" s="156">
        <v>0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188"/>
        <v>7.2709437263646652</v>
      </c>
      <c r="U220" s="203" t="s">
        <v>53</v>
      </c>
      <c r="V220" s="204">
        <v>7.2709437263646652</v>
      </c>
      <c r="W220" s="204">
        <v>0</v>
      </c>
      <c r="X220" s="204">
        <v>0</v>
      </c>
      <c r="Y220" s="204">
        <v>0</v>
      </c>
      <c r="Z220" s="204">
        <v>0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189"/>
        <v>7.2709437263646652</v>
      </c>
      <c r="AJ220" s="133" t="str">
        <f t="shared" si="190"/>
        <v/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2.8452520276776059E-2</v>
      </c>
      <c r="F221" s="315"/>
      <c r="G221" s="148">
        <v>0</v>
      </c>
      <c r="H221" s="160">
        <v>0</v>
      </c>
      <c r="I221" s="146">
        <f t="shared" si="187"/>
        <v>2.8452520276776059E-2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2.8452520276776059E-2</v>
      </c>
      <c r="P221" s="148">
        <v>42.24062166732503</v>
      </c>
      <c r="Q221" s="148">
        <v>0</v>
      </c>
      <c r="R221" s="149">
        <v>0</v>
      </c>
      <c r="S221" s="150">
        <f t="shared" si="188"/>
        <v>42.269074187601809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0</v>
      </c>
      <c r="AB221" s="199">
        <v>42.24062166732503</v>
      </c>
      <c r="AC221" s="200">
        <v>2.8452520276776059E-2</v>
      </c>
      <c r="AD221" s="199">
        <v>0</v>
      </c>
      <c r="AE221" s="199">
        <v>0</v>
      </c>
      <c r="AF221" s="199">
        <v>0</v>
      </c>
      <c r="AG221" s="199">
        <v>0</v>
      </c>
      <c r="AH221" s="199">
        <v>2.8452520276776059E-2</v>
      </c>
      <c r="AI221" s="202">
        <f t="shared" si="189"/>
        <v>42.269074187601809</v>
      </c>
      <c r="AJ221" s="133" t="str">
        <f t="shared" si="190"/>
        <v/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3.9374277522252237E-17</v>
      </c>
      <c r="F222" s="315"/>
      <c r="G222" s="152">
        <v>0</v>
      </c>
      <c r="H222" s="153">
        <v>0</v>
      </c>
      <c r="I222" s="154">
        <f t="shared" si="187"/>
        <v>3.9374277522252237E-17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3.9374277522252237E-17</v>
      </c>
      <c r="P222" s="156">
        <v>12.443432413535637</v>
      </c>
      <c r="Q222" s="156">
        <v>0</v>
      </c>
      <c r="R222" s="157">
        <v>0</v>
      </c>
      <c r="S222" s="158">
        <f t="shared" si="188"/>
        <v>12.443432413535637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0</v>
      </c>
      <c r="AB222" s="204">
        <v>12.443432413535637</v>
      </c>
      <c r="AC222" s="205">
        <v>3.9374277522252237E-17</v>
      </c>
      <c r="AD222" s="204">
        <v>0</v>
      </c>
      <c r="AE222" s="204">
        <v>0</v>
      </c>
      <c r="AF222" s="204">
        <v>0</v>
      </c>
      <c r="AG222" s="204">
        <v>0</v>
      </c>
      <c r="AH222" s="204">
        <v>3.9374277522252237E-17</v>
      </c>
      <c r="AI222" s="206">
        <f t="shared" si="189"/>
        <v>12.443432413535637</v>
      </c>
      <c r="AJ222" s="133" t="str">
        <f t="shared" si="190"/>
        <v/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187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188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189"/>
        <v>0</v>
      </c>
      <c r="AJ223" s="133" t="str">
        <f t="shared" si="190"/>
        <v/>
      </c>
      <c r="BA223" s="133"/>
      <c r="BR223" s="133"/>
      <c r="CG223" s="133"/>
    </row>
    <row r="224" spans="1:85" ht="15">
      <c r="A224" s="151" t="s">
        <v>14</v>
      </c>
      <c r="B224" s="152">
        <v>0</v>
      </c>
      <c r="C224" s="152">
        <v>0</v>
      </c>
      <c r="D224" s="152">
        <v>0</v>
      </c>
      <c r="E224" s="152">
        <v>1.7316898811014521</v>
      </c>
      <c r="F224" s="315"/>
      <c r="G224" s="152">
        <v>0</v>
      </c>
      <c r="H224" s="153">
        <v>0</v>
      </c>
      <c r="I224" s="154">
        <f t="shared" si="187"/>
        <v>1.7316898811014521</v>
      </c>
      <c r="J224" s="141"/>
      <c r="K224" s="155" t="s">
        <v>14</v>
      </c>
      <c r="L224" s="156">
        <v>0</v>
      </c>
      <c r="M224" s="156">
        <v>0</v>
      </c>
      <c r="N224" s="156">
        <v>0</v>
      </c>
      <c r="O224" s="156">
        <v>1.7316898811014521</v>
      </c>
      <c r="P224" s="156">
        <v>0</v>
      </c>
      <c r="Q224" s="156">
        <v>0</v>
      </c>
      <c r="R224" s="157">
        <v>0</v>
      </c>
      <c r="S224" s="158">
        <f t="shared" si="188"/>
        <v>1.7316898811014521</v>
      </c>
      <c r="U224" s="203" t="s">
        <v>14</v>
      </c>
      <c r="V224" s="204">
        <v>0</v>
      </c>
      <c r="W224" s="204">
        <v>0</v>
      </c>
      <c r="X224" s="204">
        <v>0</v>
      </c>
      <c r="Y224" s="204">
        <v>0</v>
      </c>
      <c r="Z224" s="204">
        <v>0</v>
      </c>
      <c r="AA224" s="204">
        <v>0</v>
      </c>
      <c r="AB224" s="204">
        <v>0</v>
      </c>
      <c r="AC224" s="205">
        <v>1.7316898811014521</v>
      </c>
      <c r="AD224" s="204">
        <v>0</v>
      </c>
      <c r="AE224" s="204">
        <v>0</v>
      </c>
      <c r="AF224" s="204">
        <v>0</v>
      </c>
      <c r="AG224" s="204">
        <v>0</v>
      </c>
      <c r="AH224" s="204">
        <v>1.7316898811014521</v>
      </c>
      <c r="AI224" s="206">
        <f t="shared" si="189"/>
        <v>1.7316898811014521</v>
      </c>
      <c r="AJ224" s="133" t="str">
        <f t="shared" si="190"/>
        <v/>
      </c>
      <c r="BA224" s="133"/>
      <c r="BR224" s="133"/>
      <c r="CG224" s="133"/>
    </row>
    <row r="225" spans="1:85" ht="15">
      <c r="A225" s="159" t="s">
        <v>136</v>
      </c>
      <c r="B225" s="148">
        <v>483.1518360561908</v>
      </c>
      <c r="C225" s="148">
        <v>0</v>
      </c>
      <c r="D225" s="148">
        <v>6.8307390930740235</v>
      </c>
      <c r="E225" s="148">
        <v>15.918326135119907</v>
      </c>
      <c r="F225" s="315"/>
      <c r="G225" s="148">
        <v>0</v>
      </c>
      <c r="H225" s="160">
        <v>0</v>
      </c>
      <c r="I225" s="146">
        <f t="shared" si="187"/>
        <v>505.90090128438476</v>
      </c>
      <c r="J225" s="141"/>
      <c r="K225" s="161" t="s">
        <v>136</v>
      </c>
      <c r="L225" s="148">
        <v>483.1518360561908</v>
      </c>
      <c r="M225" s="148">
        <v>0</v>
      </c>
      <c r="N225" s="148">
        <v>6.8307390930740235</v>
      </c>
      <c r="O225" s="148">
        <v>15.918326135119907</v>
      </c>
      <c r="P225" s="148">
        <v>0</v>
      </c>
      <c r="Q225" s="148">
        <v>0</v>
      </c>
      <c r="R225" s="149">
        <v>0</v>
      </c>
      <c r="S225" s="150">
        <f t="shared" si="188"/>
        <v>505.90090128438476</v>
      </c>
      <c r="U225" s="207" t="s">
        <v>136</v>
      </c>
      <c r="V225" s="199">
        <v>480.00122445922426</v>
      </c>
      <c r="W225" s="199">
        <v>0</v>
      </c>
      <c r="X225" s="199">
        <v>0</v>
      </c>
      <c r="Y225" s="199">
        <v>0</v>
      </c>
      <c r="Z225" s="199">
        <v>6.8307390930740235</v>
      </c>
      <c r="AA225" s="199">
        <v>0</v>
      </c>
      <c r="AB225" s="199">
        <v>0</v>
      </c>
      <c r="AC225" s="200">
        <v>19.068937732086454</v>
      </c>
      <c r="AD225" s="199">
        <v>3.1506115969665509</v>
      </c>
      <c r="AE225" s="199">
        <v>0</v>
      </c>
      <c r="AF225" s="199">
        <v>0</v>
      </c>
      <c r="AG225" s="199">
        <v>0</v>
      </c>
      <c r="AH225" s="199">
        <v>15.918326135119907</v>
      </c>
      <c r="AI225" s="202">
        <f t="shared" si="189"/>
        <v>505.90090128438476</v>
      </c>
      <c r="AJ225" s="133" t="str">
        <f t="shared" si="190"/>
        <v/>
      </c>
      <c r="BA225" s="133"/>
      <c r="BR225" s="133"/>
      <c r="CG225" s="133"/>
    </row>
    <row r="226" spans="1:85" ht="15">
      <c r="A226" s="151" t="s">
        <v>21</v>
      </c>
      <c r="B226" s="152">
        <v>37.347867479317038</v>
      </c>
      <c r="C226" s="152">
        <v>0</v>
      </c>
      <c r="D226" s="152">
        <v>116.17191201626014</v>
      </c>
      <c r="E226" s="152">
        <v>454.27443222418941</v>
      </c>
      <c r="F226" s="315"/>
      <c r="G226" s="152">
        <v>89.194759607352154</v>
      </c>
      <c r="H226" s="153">
        <v>0</v>
      </c>
      <c r="I226" s="154">
        <f t="shared" si="187"/>
        <v>696.98897132711875</v>
      </c>
      <c r="J226" s="141"/>
      <c r="K226" s="155" t="s">
        <v>21</v>
      </c>
      <c r="L226" s="156">
        <v>37.347867479317038</v>
      </c>
      <c r="M226" s="156">
        <v>0</v>
      </c>
      <c r="N226" s="156">
        <v>116.17191201626014</v>
      </c>
      <c r="O226" s="156">
        <v>454.27443222418941</v>
      </c>
      <c r="P226" s="156">
        <v>0</v>
      </c>
      <c r="Q226" s="156">
        <v>89.194759607352154</v>
      </c>
      <c r="R226" s="157">
        <v>0</v>
      </c>
      <c r="S226" s="158">
        <f t="shared" si="188"/>
        <v>696.98897132711875</v>
      </c>
      <c r="U226" s="203" t="s">
        <v>21</v>
      </c>
      <c r="V226" s="204">
        <v>10.296683859830301</v>
      </c>
      <c r="W226" s="204">
        <v>27.051183619486736</v>
      </c>
      <c r="X226" s="204">
        <v>89.194759607352154</v>
      </c>
      <c r="Y226" s="204">
        <v>0</v>
      </c>
      <c r="Z226" s="204">
        <v>116.17191201626014</v>
      </c>
      <c r="AA226" s="204">
        <v>442.11856983624767</v>
      </c>
      <c r="AB226" s="204">
        <v>0</v>
      </c>
      <c r="AC226" s="205">
        <v>12.155862387941747</v>
      </c>
      <c r="AD226" s="204">
        <v>0</v>
      </c>
      <c r="AE226" s="204">
        <v>4.9891089757801099</v>
      </c>
      <c r="AF226" s="204">
        <v>0</v>
      </c>
      <c r="AG226" s="204">
        <v>0</v>
      </c>
      <c r="AH226" s="204">
        <v>7.1667534121616363</v>
      </c>
      <c r="AI226" s="206">
        <f t="shared" si="189"/>
        <v>696.98897132711875</v>
      </c>
      <c r="AJ226" s="133" t="str">
        <f t="shared" si="190"/>
        <v/>
      </c>
      <c r="BA226" s="133"/>
      <c r="BR226" s="133"/>
      <c r="CG226" s="133"/>
    </row>
    <row r="227" spans="1:85" ht="15">
      <c r="A227" s="159" t="s">
        <v>20</v>
      </c>
      <c r="B227" s="148">
        <v>392.42213065049572</v>
      </c>
      <c r="C227" s="148">
        <v>0</v>
      </c>
      <c r="D227" s="148">
        <v>0</v>
      </c>
      <c r="E227" s="148">
        <v>0</v>
      </c>
      <c r="F227" s="315"/>
      <c r="G227" s="148">
        <v>0</v>
      </c>
      <c r="H227" s="160">
        <v>0</v>
      </c>
      <c r="I227" s="146">
        <f t="shared" si="187"/>
        <v>392.42213065049572</v>
      </c>
      <c r="J227" s="141"/>
      <c r="K227" s="161" t="s">
        <v>20</v>
      </c>
      <c r="L227" s="148">
        <v>392.42213065049572</v>
      </c>
      <c r="M227" s="148">
        <v>0</v>
      </c>
      <c r="N227" s="148">
        <v>0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188"/>
        <v>392.42213065049572</v>
      </c>
      <c r="U227" s="207" t="s">
        <v>20</v>
      </c>
      <c r="V227" s="199">
        <v>383.17533491280898</v>
      </c>
      <c r="W227" s="199">
        <v>9.2467957376867478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0</v>
      </c>
      <c r="AD227" s="199">
        <v>0</v>
      </c>
      <c r="AE227" s="199">
        <v>0</v>
      </c>
      <c r="AF227" s="199">
        <v>0</v>
      </c>
      <c r="AG227" s="199">
        <v>0</v>
      </c>
      <c r="AH227" s="199">
        <v>0</v>
      </c>
      <c r="AI227" s="202">
        <f t="shared" si="189"/>
        <v>392.42213065049572</v>
      </c>
      <c r="AJ227" s="133" t="str">
        <f t="shared" si="190"/>
        <v/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187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188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189"/>
        <v>0</v>
      </c>
      <c r="AJ228" s="133" t="str">
        <f t="shared" si="190"/>
        <v/>
      </c>
      <c r="BA228" s="133"/>
      <c r="BR228" s="133"/>
      <c r="CG228" s="133"/>
    </row>
    <row r="229" spans="1:85" ht="15">
      <c r="A229" s="159" t="s">
        <v>18</v>
      </c>
      <c r="B229" s="148">
        <v>1.0429215448693059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187"/>
        <v>1.0429215448693059</v>
      </c>
      <c r="J229" s="141"/>
      <c r="K229" s="161" t="s">
        <v>18</v>
      </c>
      <c r="L229" s="148">
        <v>1.0429215448693059</v>
      </c>
      <c r="M229" s="148">
        <v>0</v>
      </c>
      <c r="N229" s="148">
        <v>0</v>
      </c>
      <c r="O229" s="148">
        <v>0</v>
      </c>
      <c r="P229" s="148">
        <v>2.4331570802119478</v>
      </c>
      <c r="Q229" s="148">
        <v>0</v>
      </c>
      <c r="R229" s="149">
        <v>0</v>
      </c>
      <c r="S229" s="150">
        <f t="shared" si="188"/>
        <v>3.4760786250812536</v>
      </c>
      <c r="U229" s="207" t="s">
        <v>18</v>
      </c>
      <c r="V229" s="199">
        <v>1.0429215448693059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2.4331570802119478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189"/>
        <v>3.4760786250812536</v>
      </c>
      <c r="AJ229" s="133" t="str">
        <f t="shared" si="190"/>
        <v/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187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188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189"/>
        <v>0</v>
      </c>
      <c r="AJ230" s="133" t="str">
        <f t="shared" si="190"/>
        <v/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187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188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189"/>
        <v>0</v>
      </c>
      <c r="AJ231" s="133" t="str">
        <f t="shared" si="190"/>
        <v/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187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188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189"/>
        <v>0</v>
      </c>
      <c r="AJ232" s="133" t="str">
        <f t="shared" si="190"/>
        <v/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187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188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189"/>
        <v>0</v>
      </c>
      <c r="AJ233" s="133" t="str">
        <f t="shared" si="190"/>
        <v/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187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188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189"/>
        <v>0</v>
      </c>
      <c r="AJ234" s="133" t="str">
        <f t="shared" si="190"/>
        <v/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187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188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189"/>
        <v>0</v>
      </c>
      <c r="AJ235" s="133" t="str">
        <f t="shared" si="190"/>
        <v/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926.12300499906257</v>
      </c>
      <c r="C236" s="187">
        <f t="shared" ref="C236:H236" si="191">SUM(C215:C231)</f>
        <v>0</v>
      </c>
      <c r="D236" s="187">
        <f t="shared" si="191"/>
        <v>123.00265110933417</v>
      </c>
      <c r="E236" s="187">
        <f t="shared" si="191"/>
        <v>471.95290076068756</v>
      </c>
      <c r="F236" s="187">
        <f t="shared" si="191"/>
        <v>0</v>
      </c>
      <c r="G236" s="187">
        <f t="shared" si="191"/>
        <v>89.194759607352154</v>
      </c>
      <c r="H236" s="189">
        <f t="shared" si="191"/>
        <v>0</v>
      </c>
      <c r="I236" s="146">
        <f t="shared" ref="I236" si="192">SUM(I215:I231)</f>
        <v>1610.2733164764365</v>
      </c>
      <c r="J236" s="141"/>
      <c r="K236" s="188" t="s">
        <v>22</v>
      </c>
      <c r="L236" s="187">
        <f>SUM(L215:L231)</f>
        <v>926.12300499906257</v>
      </c>
      <c r="M236" s="187">
        <f t="shared" ref="M236:R236" si="193">SUM(M215:M231)</f>
        <v>0</v>
      </c>
      <c r="N236" s="187">
        <f t="shared" si="193"/>
        <v>123.00265110933417</v>
      </c>
      <c r="O236" s="187">
        <f t="shared" si="193"/>
        <v>471.95290076068756</v>
      </c>
      <c r="P236" s="187">
        <f t="shared" si="193"/>
        <v>57.117211161072618</v>
      </c>
      <c r="Q236" s="187">
        <f t="shared" si="193"/>
        <v>89.194759607352154</v>
      </c>
      <c r="R236" s="189">
        <f t="shared" si="193"/>
        <v>0</v>
      </c>
      <c r="S236" s="190">
        <f t="shared" ref="S236" si="194">SUM(S215:S231)</f>
        <v>1667.3905276375092</v>
      </c>
      <c r="T236" s="133" t="str">
        <f>IF(ABS(S236-AI236)&gt;0.01,S236-AI236,"")</f>
        <v/>
      </c>
      <c r="U236" s="216" t="s">
        <v>59</v>
      </c>
      <c r="V236" s="217">
        <f>SUM(V215:V231)</f>
        <v>886.67441404492263</v>
      </c>
      <c r="W236" s="217">
        <f t="shared" ref="W236:AH236" si="195">SUM(W215:W231)</f>
        <v>36.297979357173482</v>
      </c>
      <c r="X236" s="217">
        <f t="shared" si="195"/>
        <v>89.194759607352154</v>
      </c>
      <c r="Y236" s="217">
        <f t="shared" si="195"/>
        <v>0</v>
      </c>
      <c r="Z236" s="217">
        <f t="shared" si="195"/>
        <v>123.00265110933417</v>
      </c>
      <c r="AA236" s="217">
        <f t="shared" si="195"/>
        <v>442.11856983624767</v>
      </c>
      <c r="AB236" s="217">
        <f t="shared" si="195"/>
        <v>57.117211161072618</v>
      </c>
      <c r="AC236" s="217">
        <f t="shared" si="195"/>
        <v>32.984942521406431</v>
      </c>
      <c r="AD236" s="218">
        <f t="shared" si="195"/>
        <v>3.1506115969665509</v>
      </c>
      <c r="AE236" s="218">
        <f t="shared" si="195"/>
        <v>4.9891089757801099</v>
      </c>
      <c r="AF236" s="218">
        <f t="shared" si="195"/>
        <v>0</v>
      </c>
      <c r="AG236" s="218">
        <f t="shared" si="195"/>
        <v>0</v>
      </c>
      <c r="AH236" s="218">
        <f t="shared" si="195"/>
        <v>24.84522194865977</v>
      </c>
      <c r="AI236" s="219">
        <f>SUM(V236:AC236)</f>
        <v>1667.3905276375092</v>
      </c>
      <c r="AJ236" s="133" t="str">
        <f t="shared" si="190"/>
        <v/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0.57513404434073578</v>
      </c>
      <c r="C237" s="125">
        <f t="shared" ref="C237:H237" si="196">IF($I236=0,"-",C236/$I236)</f>
        <v>0</v>
      </c>
      <c r="D237" s="125">
        <f t="shared" si="196"/>
        <v>7.6386194722822445E-2</v>
      </c>
      <c r="E237" s="125">
        <f t="shared" si="196"/>
        <v>0.29308869241738672</v>
      </c>
      <c r="F237" s="125">
        <f t="shared" si="196"/>
        <v>0</v>
      </c>
      <c r="G237" s="125">
        <f t="shared" si="196"/>
        <v>5.5391068519054953E-2</v>
      </c>
      <c r="H237" s="126">
        <f t="shared" si="196"/>
        <v>0</v>
      </c>
      <c r="I237" s="127">
        <f>SUM(B237:H237)</f>
        <v>0.99999999999999989</v>
      </c>
      <c r="J237" s="133"/>
      <c r="K237" s="49" t="s">
        <v>108</v>
      </c>
      <c r="L237" s="102">
        <f>IF($S236=0,"-",L236/$S236)</f>
        <v>0.55543256942407304</v>
      </c>
      <c r="M237" s="102">
        <f t="shared" ref="M237:R237" si="197">IF($S236=0,"-",M236/$S236)</f>
        <v>0</v>
      </c>
      <c r="N237" s="102">
        <f t="shared" si="197"/>
        <v>7.3769551326175548E-2</v>
      </c>
      <c r="O237" s="102">
        <f t="shared" si="197"/>
        <v>0.28304880766558493</v>
      </c>
      <c r="P237" s="102">
        <f t="shared" si="197"/>
        <v>3.42554489871073E-2</v>
      </c>
      <c r="Q237" s="102">
        <f t="shared" si="197"/>
        <v>5.3493622597059101E-2</v>
      </c>
      <c r="R237" s="103">
        <f t="shared" si="197"/>
        <v>0</v>
      </c>
      <c r="S237" s="104">
        <f>SUM(L237:R237)</f>
        <v>1</v>
      </c>
      <c r="U237" s="77" t="s">
        <v>108</v>
      </c>
      <c r="V237" s="78">
        <f>+V236/$AI236</f>
        <v>0.53177369029511823</v>
      </c>
      <c r="W237" s="78">
        <f t="shared" ref="W237:AH237" si="198">+W236/$AI236</f>
        <v>2.1769332832065041E-2</v>
      </c>
      <c r="X237" s="78">
        <f t="shared" si="198"/>
        <v>5.3493622597059101E-2</v>
      </c>
      <c r="Y237" s="78">
        <f t="shared" si="198"/>
        <v>0</v>
      </c>
      <c r="Z237" s="78">
        <f t="shared" si="198"/>
        <v>7.3769551326175548E-2</v>
      </c>
      <c r="AA237" s="78">
        <f t="shared" si="198"/>
        <v>0.26515598026257009</v>
      </c>
      <c r="AB237" s="78">
        <f t="shared" si="198"/>
        <v>3.42554489871073E-2</v>
      </c>
      <c r="AC237" s="78">
        <f t="shared" si="198"/>
        <v>1.9782373699904668E-2</v>
      </c>
      <c r="AD237" s="78">
        <f t="shared" si="198"/>
        <v>1.8895462968897794E-3</v>
      </c>
      <c r="AE237" s="78">
        <f t="shared" si="198"/>
        <v>2.9921658382269173E-3</v>
      </c>
      <c r="AF237" s="78">
        <f t="shared" si="198"/>
        <v>0</v>
      </c>
      <c r="AG237" s="78">
        <f t="shared" si="198"/>
        <v>0</v>
      </c>
      <c r="AH237" s="78">
        <f t="shared" si="198"/>
        <v>1.4900661564787972E-2</v>
      </c>
      <c r="AI237" s="79">
        <f>SUM(V237:AC237)</f>
        <v>1</v>
      </c>
      <c r="AJ237" s="26" t="str">
        <f t="shared" si="190"/>
        <v/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AJ241" s="133" t="str">
        <f>IF(ABS(S241-AI241)&gt;0.001,S241-AI241,"")</f>
        <v/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99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200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201">SUM(V242:AC242)</f>
        <v>0</v>
      </c>
      <c r="AJ242" s="133" t="str">
        <f t="shared" ref="AJ242:AJ263" si="202">IF(ABS(S242-AI242)&gt;0.001,S242-AI242,"")</f>
        <v/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0.85917333596646361</v>
      </c>
      <c r="E243" s="148">
        <v>0</v>
      </c>
      <c r="F243" s="315"/>
      <c r="G243" s="148">
        <v>0</v>
      </c>
      <c r="H243" s="160">
        <v>0</v>
      </c>
      <c r="I243" s="146">
        <f t="shared" si="199"/>
        <v>0.85917333596646361</v>
      </c>
      <c r="J243" s="141"/>
      <c r="K243" s="161" t="s">
        <v>9</v>
      </c>
      <c r="L243" s="148">
        <v>0</v>
      </c>
      <c r="M243" s="148">
        <v>0</v>
      </c>
      <c r="N243" s="148">
        <v>0.85917333596646361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200"/>
        <v>0.85917333596646361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0.85917333596646361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201"/>
        <v>0.85917333596646361</v>
      </c>
      <c r="AJ243" s="133" t="str">
        <f t="shared" si="202"/>
        <v/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99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200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201"/>
        <v>0</v>
      </c>
      <c r="AJ244" s="133" t="str">
        <f t="shared" si="202"/>
        <v/>
      </c>
      <c r="BA244" s="133"/>
      <c r="BR244" s="133"/>
      <c r="CG244" s="133"/>
    </row>
    <row r="245" spans="1:85" ht="15">
      <c r="A245" s="159" t="s">
        <v>13</v>
      </c>
      <c r="B245" s="148">
        <v>133.19102519403592</v>
      </c>
      <c r="C245" s="148">
        <v>0</v>
      </c>
      <c r="D245" s="148">
        <v>20.916857318701993</v>
      </c>
      <c r="E245" s="148">
        <v>0</v>
      </c>
      <c r="F245" s="315"/>
      <c r="G245" s="148">
        <v>0</v>
      </c>
      <c r="H245" s="160">
        <v>0</v>
      </c>
      <c r="I245" s="146">
        <f t="shared" si="199"/>
        <v>154.10788251273792</v>
      </c>
      <c r="J245" s="141"/>
      <c r="K245" s="161" t="s">
        <v>13</v>
      </c>
      <c r="L245" s="148">
        <v>133.19102519403592</v>
      </c>
      <c r="M245" s="148">
        <v>0</v>
      </c>
      <c r="N245" s="148">
        <v>20.916857318701993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200"/>
        <v>154.10788251273792</v>
      </c>
      <c r="U245" s="207" t="s">
        <v>13</v>
      </c>
      <c r="V245" s="199">
        <v>133.19102519403592</v>
      </c>
      <c r="W245" s="199">
        <v>0</v>
      </c>
      <c r="X245" s="199">
        <v>0</v>
      </c>
      <c r="Y245" s="199">
        <v>0</v>
      </c>
      <c r="Z245" s="199">
        <v>20.916857318701993</v>
      </c>
      <c r="AA245" s="199">
        <v>0</v>
      </c>
      <c r="AB245" s="199">
        <v>0</v>
      </c>
      <c r="AC245" s="200">
        <v>0</v>
      </c>
      <c r="AD245" s="201">
        <v>0</v>
      </c>
      <c r="AE245" s="201">
        <v>0</v>
      </c>
      <c r="AF245" s="201">
        <v>0</v>
      </c>
      <c r="AG245" s="201">
        <v>0</v>
      </c>
      <c r="AH245" s="201">
        <v>0</v>
      </c>
      <c r="AI245" s="202">
        <f t="shared" si="201"/>
        <v>154.10788251273792</v>
      </c>
      <c r="AJ245" s="133" t="str">
        <f t="shared" si="202"/>
        <v/>
      </c>
      <c r="BA245" s="133"/>
      <c r="BR245" s="133"/>
      <c r="CG245" s="133"/>
    </row>
    <row r="246" spans="1:85" ht="15">
      <c r="A246" s="151" t="s">
        <v>12</v>
      </c>
      <c r="B246" s="152">
        <v>45.203790113690715</v>
      </c>
      <c r="C246" s="152">
        <v>0.56719790215025223</v>
      </c>
      <c r="D246" s="152">
        <v>11.267756597059289</v>
      </c>
      <c r="E246" s="152">
        <v>0.42534393790871722</v>
      </c>
      <c r="F246" s="315"/>
      <c r="G246" s="152">
        <v>0</v>
      </c>
      <c r="H246" s="153">
        <v>0</v>
      </c>
      <c r="I246" s="154">
        <f t="shared" si="199"/>
        <v>57.464088550808974</v>
      </c>
      <c r="J246" s="141"/>
      <c r="K246" s="155" t="s">
        <v>12</v>
      </c>
      <c r="L246" s="156">
        <v>45.203790113690715</v>
      </c>
      <c r="M246" s="156">
        <v>0.56719790215025223</v>
      </c>
      <c r="N246" s="156">
        <v>11.267756597059289</v>
      </c>
      <c r="O246" s="156">
        <v>0.42534393790871722</v>
      </c>
      <c r="P246" s="156">
        <v>0</v>
      </c>
      <c r="Q246" s="156">
        <v>0</v>
      </c>
      <c r="R246" s="157">
        <v>0</v>
      </c>
      <c r="S246" s="158">
        <f t="shared" si="200"/>
        <v>57.464088550808974</v>
      </c>
      <c r="U246" s="203" t="s">
        <v>53</v>
      </c>
      <c r="V246" s="204">
        <v>44.337894876884818</v>
      </c>
      <c r="W246" s="204">
        <v>0</v>
      </c>
      <c r="X246" s="204">
        <v>0</v>
      </c>
      <c r="Y246" s="204">
        <v>0.56719790215025223</v>
      </c>
      <c r="Z246" s="204">
        <v>11.267756597059289</v>
      </c>
      <c r="AA246" s="204">
        <v>0.36458051820747184</v>
      </c>
      <c r="AB246" s="204">
        <v>0</v>
      </c>
      <c r="AC246" s="205">
        <v>0.92665865650714518</v>
      </c>
      <c r="AD246" s="204">
        <v>0.86589523680589997</v>
      </c>
      <c r="AE246" s="204">
        <v>0</v>
      </c>
      <c r="AF246" s="204">
        <v>0</v>
      </c>
      <c r="AG246" s="204">
        <v>0</v>
      </c>
      <c r="AH246" s="204">
        <v>6.076341970124538E-2</v>
      </c>
      <c r="AI246" s="206">
        <f t="shared" si="201"/>
        <v>57.464088550808981</v>
      </c>
      <c r="AJ246" s="133" t="str">
        <f t="shared" si="202"/>
        <v/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1.8389505978040244</v>
      </c>
      <c r="F247" s="315"/>
      <c r="G247" s="148">
        <v>0</v>
      </c>
      <c r="H247" s="160">
        <v>0</v>
      </c>
      <c r="I247" s="146">
        <f t="shared" si="199"/>
        <v>1.8389505978040244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1.8389505978040244</v>
      </c>
      <c r="P247" s="148">
        <v>340.35953099011726</v>
      </c>
      <c r="Q247" s="148">
        <v>0</v>
      </c>
      <c r="R247" s="149">
        <v>0</v>
      </c>
      <c r="S247" s="150">
        <f t="shared" si="200"/>
        <v>342.19848158792126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0.12872654184628171</v>
      </c>
      <c r="AB247" s="199">
        <v>340.35953099011726</v>
      </c>
      <c r="AC247" s="200">
        <v>1.7102240559577426</v>
      </c>
      <c r="AD247" s="199">
        <v>0</v>
      </c>
      <c r="AE247" s="199">
        <v>0</v>
      </c>
      <c r="AF247" s="199">
        <v>0</v>
      </c>
      <c r="AG247" s="199">
        <v>0</v>
      </c>
      <c r="AH247" s="199">
        <v>1.7102240559577426</v>
      </c>
      <c r="AI247" s="202">
        <f t="shared" si="201"/>
        <v>342.19848158792126</v>
      </c>
      <c r="AJ247" s="133" t="str">
        <f t="shared" si="202"/>
        <v/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0.16102336052326816</v>
      </c>
      <c r="F248" s="315"/>
      <c r="G248" s="152">
        <v>0</v>
      </c>
      <c r="H248" s="153">
        <v>0</v>
      </c>
      <c r="I248" s="154">
        <f t="shared" si="199"/>
        <v>0.16102336052326816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0.16102336052326816</v>
      </c>
      <c r="P248" s="156">
        <v>33.092116791364866</v>
      </c>
      <c r="Q248" s="156">
        <v>0</v>
      </c>
      <c r="R248" s="157">
        <v>0</v>
      </c>
      <c r="S248" s="158">
        <f t="shared" si="200"/>
        <v>33.253140151888132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0.15941312691803547</v>
      </c>
      <c r="AB248" s="204">
        <v>33.092116791364866</v>
      </c>
      <c r="AC248" s="205">
        <v>1.6102336052326817E-3</v>
      </c>
      <c r="AD248" s="204">
        <v>0</v>
      </c>
      <c r="AE248" s="204">
        <v>0</v>
      </c>
      <c r="AF248" s="204">
        <v>0</v>
      </c>
      <c r="AG248" s="204">
        <v>0</v>
      </c>
      <c r="AH248" s="204">
        <v>1.6102336052326817E-3</v>
      </c>
      <c r="AI248" s="206">
        <f t="shared" si="201"/>
        <v>33.253140151888132</v>
      </c>
      <c r="AJ248" s="133" t="str">
        <f t="shared" si="202"/>
        <v/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0.27176215347529176</v>
      </c>
      <c r="E249" s="148">
        <v>0</v>
      </c>
      <c r="F249" s="315"/>
      <c r="G249" s="148">
        <v>0</v>
      </c>
      <c r="H249" s="160">
        <v>0</v>
      </c>
      <c r="I249" s="146">
        <f t="shared" si="199"/>
        <v>0.27176215347529176</v>
      </c>
      <c r="J249" s="141"/>
      <c r="K249" s="161" t="s">
        <v>55</v>
      </c>
      <c r="L249" s="148">
        <v>0</v>
      </c>
      <c r="M249" s="148">
        <v>0</v>
      </c>
      <c r="N249" s="148">
        <v>0.27176215347529176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200"/>
        <v>0.27176215347529176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0.27176215347529176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201"/>
        <v>0.27176215347529176</v>
      </c>
      <c r="AJ249" s="133" t="str">
        <f t="shared" si="202"/>
        <v/>
      </c>
      <c r="BA249" s="133"/>
      <c r="BR249" s="133"/>
      <c r="CG249" s="133"/>
    </row>
    <row r="250" spans="1:85" ht="15">
      <c r="A250" s="151" t="s">
        <v>14</v>
      </c>
      <c r="B250" s="152">
        <v>6.6895754488755257</v>
      </c>
      <c r="C250" s="152">
        <v>0</v>
      </c>
      <c r="D250" s="152">
        <v>9.4862591142297745</v>
      </c>
      <c r="E250" s="152">
        <v>18.763950815688347</v>
      </c>
      <c r="F250" s="315"/>
      <c r="G250" s="152">
        <v>0</v>
      </c>
      <c r="H250" s="153">
        <v>0</v>
      </c>
      <c r="I250" s="154">
        <f t="shared" si="199"/>
        <v>34.939785378793644</v>
      </c>
      <c r="J250" s="141"/>
      <c r="K250" s="155" t="s">
        <v>14</v>
      </c>
      <c r="L250" s="156">
        <v>6.6895754488755257</v>
      </c>
      <c r="M250" s="156">
        <v>0</v>
      </c>
      <c r="N250" s="156">
        <v>9.4862591142297745</v>
      </c>
      <c r="O250" s="156">
        <v>18.763950815688347</v>
      </c>
      <c r="P250" s="156">
        <v>9.7230668267584947E-2</v>
      </c>
      <c r="Q250" s="156">
        <v>0</v>
      </c>
      <c r="R250" s="157">
        <v>0</v>
      </c>
      <c r="S250" s="158">
        <f t="shared" si="200"/>
        <v>35.037016047061229</v>
      </c>
      <c r="U250" s="203" t="s">
        <v>14</v>
      </c>
      <c r="V250" s="204">
        <v>6.6895754488755257</v>
      </c>
      <c r="W250" s="204">
        <v>0</v>
      </c>
      <c r="X250" s="204">
        <v>0</v>
      </c>
      <c r="Y250" s="204">
        <v>0</v>
      </c>
      <c r="Z250" s="204">
        <v>9.4862591142297745</v>
      </c>
      <c r="AA250" s="204">
        <v>9.4892986643434402E-2</v>
      </c>
      <c r="AB250" s="204">
        <v>9.7230668267584947E-2</v>
      </c>
      <c r="AC250" s="205">
        <v>18.669057829044913</v>
      </c>
      <c r="AD250" s="204">
        <v>0</v>
      </c>
      <c r="AE250" s="204">
        <v>0</v>
      </c>
      <c r="AF250" s="204">
        <v>0</v>
      </c>
      <c r="AG250" s="204">
        <v>0</v>
      </c>
      <c r="AH250" s="204">
        <v>18.669057829044913</v>
      </c>
      <c r="AI250" s="206">
        <f t="shared" si="201"/>
        <v>35.037016047061229</v>
      </c>
      <c r="AJ250" s="133" t="str">
        <f t="shared" si="202"/>
        <v/>
      </c>
      <c r="BA250" s="133"/>
      <c r="BR250" s="133"/>
      <c r="CG250" s="133"/>
    </row>
    <row r="251" spans="1:85" ht="15">
      <c r="A251" s="159" t="s">
        <v>136</v>
      </c>
      <c r="B251" s="148">
        <v>1433.3456110177012</v>
      </c>
      <c r="C251" s="148">
        <v>47.838564749268237</v>
      </c>
      <c r="D251" s="148">
        <v>616.60492761575881</v>
      </c>
      <c r="E251" s="148">
        <v>131.73799053479576</v>
      </c>
      <c r="F251" s="315"/>
      <c r="G251" s="148">
        <v>0</v>
      </c>
      <c r="H251" s="160">
        <v>0</v>
      </c>
      <c r="I251" s="146">
        <f t="shared" si="199"/>
        <v>2229.5270939175239</v>
      </c>
      <c r="J251" s="141"/>
      <c r="K251" s="161" t="s">
        <v>136</v>
      </c>
      <c r="L251" s="148">
        <v>1433.3456110177012</v>
      </c>
      <c r="M251" s="148">
        <v>47.838564749268237</v>
      </c>
      <c r="N251" s="148">
        <v>616.60492761575881</v>
      </c>
      <c r="O251" s="148">
        <v>131.73799053479576</v>
      </c>
      <c r="P251" s="148">
        <v>0.26970154281499154</v>
      </c>
      <c r="Q251" s="148">
        <v>0</v>
      </c>
      <c r="R251" s="149">
        <v>0</v>
      </c>
      <c r="S251" s="150">
        <f t="shared" si="200"/>
        <v>2229.7967954603387</v>
      </c>
      <c r="U251" s="207" t="s">
        <v>136</v>
      </c>
      <c r="V251" s="199">
        <v>1414.3364525785723</v>
      </c>
      <c r="W251" s="199">
        <v>0</v>
      </c>
      <c r="X251" s="199">
        <v>0</v>
      </c>
      <c r="Y251" s="199">
        <v>47.838564749268237</v>
      </c>
      <c r="Z251" s="199">
        <v>616.60492761575881</v>
      </c>
      <c r="AA251" s="199">
        <v>15.34550174941563</v>
      </c>
      <c r="AB251" s="199">
        <v>0.26970154281499154</v>
      </c>
      <c r="AC251" s="200">
        <v>135.40164722450911</v>
      </c>
      <c r="AD251" s="199">
        <v>19.009158439128996</v>
      </c>
      <c r="AE251" s="199">
        <v>47.07435521863988</v>
      </c>
      <c r="AF251" s="199">
        <v>0</v>
      </c>
      <c r="AG251" s="199">
        <v>0</v>
      </c>
      <c r="AH251" s="199">
        <v>69.318133566740244</v>
      </c>
      <c r="AI251" s="202">
        <f t="shared" si="201"/>
        <v>2229.7967954603387</v>
      </c>
      <c r="AJ251" s="133" t="str">
        <f t="shared" si="202"/>
        <v/>
      </c>
      <c r="BA251" s="133"/>
      <c r="BR251" s="133"/>
      <c r="CG251" s="133"/>
    </row>
    <row r="252" spans="1:85" ht="15">
      <c r="A252" s="151" t="s">
        <v>21</v>
      </c>
      <c r="B252" s="152">
        <v>105.81481639484191</v>
      </c>
      <c r="C252" s="152">
        <v>0.96789918170812062</v>
      </c>
      <c r="D252" s="152">
        <v>707.66480309347446</v>
      </c>
      <c r="E252" s="152">
        <v>1289.8786196500582</v>
      </c>
      <c r="F252" s="315"/>
      <c r="G252" s="152">
        <v>255.7791405923565</v>
      </c>
      <c r="H252" s="153">
        <v>66.143154748241841</v>
      </c>
      <c r="I252" s="154">
        <f t="shared" si="199"/>
        <v>2426.2484336606803</v>
      </c>
      <c r="J252" s="141"/>
      <c r="K252" s="155" t="s">
        <v>21</v>
      </c>
      <c r="L252" s="156">
        <v>105.81481639484191</v>
      </c>
      <c r="M252" s="156">
        <v>0.96789918170812062</v>
      </c>
      <c r="N252" s="156">
        <v>707.66480309347446</v>
      </c>
      <c r="O252" s="156">
        <v>1289.8786196500582</v>
      </c>
      <c r="P252" s="156">
        <v>2.3620598746985104</v>
      </c>
      <c r="Q252" s="156">
        <v>255.7791405923565</v>
      </c>
      <c r="R252" s="157">
        <v>66.143154748241841</v>
      </c>
      <c r="S252" s="158">
        <f t="shared" si="200"/>
        <v>2428.6104935353787</v>
      </c>
      <c r="U252" s="203" t="s">
        <v>21</v>
      </c>
      <c r="V252" s="204">
        <v>21.732640019138316</v>
      </c>
      <c r="W252" s="204">
        <v>82.768829654929476</v>
      </c>
      <c r="X252" s="204">
        <v>255.7791405923565</v>
      </c>
      <c r="Y252" s="204">
        <v>0.96789918170812062</v>
      </c>
      <c r="Z252" s="204">
        <v>707.66480309347446</v>
      </c>
      <c r="AA252" s="204">
        <v>1269.7276968593765</v>
      </c>
      <c r="AB252" s="204">
        <v>2.3620598746985104</v>
      </c>
      <c r="AC252" s="205">
        <v>87.607424259697808</v>
      </c>
      <c r="AD252" s="204">
        <v>1.3133467207741185</v>
      </c>
      <c r="AE252" s="204">
        <v>3.1615203247666726</v>
      </c>
      <c r="AF252" s="204">
        <v>66.143154748241841</v>
      </c>
      <c r="AG252" s="204">
        <v>0</v>
      </c>
      <c r="AH252" s="204">
        <v>16.989402465915159</v>
      </c>
      <c r="AI252" s="206">
        <f t="shared" si="201"/>
        <v>2428.6104935353796</v>
      </c>
      <c r="AJ252" s="133" t="str">
        <f t="shared" si="202"/>
        <v/>
      </c>
      <c r="BA252" s="133"/>
      <c r="BR252" s="133"/>
      <c r="CG252" s="133"/>
    </row>
    <row r="253" spans="1:85" ht="15">
      <c r="A253" s="159" t="s">
        <v>20</v>
      </c>
      <c r="B253" s="148">
        <v>215.4106807182286</v>
      </c>
      <c r="C253" s="148">
        <v>0</v>
      </c>
      <c r="D253" s="148">
        <v>3.1326663948527402</v>
      </c>
      <c r="E253" s="148">
        <v>0</v>
      </c>
      <c r="F253" s="315"/>
      <c r="G253" s="148">
        <v>0</v>
      </c>
      <c r="H253" s="160">
        <v>0</v>
      </c>
      <c r="I253" s="146">
        <f t="shared" si="199"/>
        <v>218.54334711308135</v>
      </c>
      <c r="J253" s="141"/>
      <c r="K253" s="161" t="s">
        <v>20</v>
      </c>
      <c r="L253" s="148">
        <v>215.4106807182286</v>
      </c>
      <c r="M253" s="148">
        <v>0</v>
      </c>
      <c r="N253" s="148">
        <v>3.1326663948527402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200"/>
        <v>218.54334711308135</v>
      </c>
      <c r="U253" s="207" t="s">
        <v>20</v>
      </c>
      <c r="V253" s="199">
        <v>215.31967255554625</v>
      </c>
      <c r="W253" s="199">
        <v>0</v>
      </c>
      <c r="X253" s="199">
        <v>0</v>
      </c>
      <c r="Y253" s="199">
        <v>0</v>
      </c>
      <c r="Z253" s="199">
        <v>3.1326663948527402</v>
      </c>
      <c r="AA253" s="199">
        <v>0</v>
      </c>
      <c r="AB253" s="199">
        <v>0</v>
      </c>
      <c r="AC253" s="200">
        <v>9.1008162682348751E-2</v>
      </c>
      <c r="AD253" s="199">
        <v>9.1008162682348751E-2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201"/>
        <v>218.54334711308135</v>
      </c>
      <c r="AJ253" s="133" t="str">
        <f t="shared" si="202"/>
        <v/>
      </c>
      <c r="BA253" s="133"/>
      <c r="BR253" s="133"/>
      <c r="CG253" s="133"/>
    </row>
    <row r="254" spans="1:85" ht="15">
      <c r="A254" s="151" t="s">
        <v>56</v>
      </c>
      <c r="B254" s="152">
        <v>6.0933474047050487</v>
      </c>
      <c r="C254" s="152">
        <v>0</v>
      </c>
      <c r="D254" s="152">
        <v>0</v>
      </c>
      <c r="E254" s="152">
        <v>0</v>
      </c>
      <c r="F254" s="315"/>
      <c r="G254" s="152">
        <v>0</v>
      </c>
      <c r="H254" s="153">
        <v>0</v>
      </c>
      <c r="I254" s="154">
        <f t="shared" si="199"/>
        <v>6.0933474047050487</v>
      </c>
      <c r="J254" s="141"/>
      <c r="K254" s="155" t="s">
        <v>56</v>
      </c>
      <c r="L254" s="156">
        <v>6.0933474047050487</v>
      </c>
      <c r="M254" s="156">
        <v>0</v>
      </c>
      <c r="N254" s="156">
        <v>0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200"/>
        <v>6.0933474047050487</v>
      </c>
      <c r="U254" s="203" t="s">
        <v>56</v>
      </c>
      <c r="V254" s="204">
        <v>6.0933474047050487</v>
      </c>
      <c r="W254" s="204">
        <v>0</v>
      </c>
      <c r="X254" s="204">
        <v>0</v>
      </c>
      <c r="Y254" s="204">
        <v>0</v>
      </c>
      <c r="Z254" s="204">
        <v>0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201"/>
        <v>6.0933474047050487</v>
      </c>
      <c r="AJ254" s="133" t="str">
        <f t="shared" si="202"/>
        <v/>
      </c>
      <c r="BA254" s="133"/>
      <c r="BR254" s="133"/>
      <c r="CG254" s="133"/>
    </row>
    <row r="255" spans="1:85" ht="15">
      <c r="A255" s="159" t="s">
        <v>18</v>
      </c>
      <c r="B255" s="148">
        <v>189.70174148262038</v>
      </c>
      <c r="C255" s="148">
        <v>0</v>
      </c>
      <c r="D255" s="148">
        <v>0</v>
      </c>
      <c r="E255" s="148">
        <v>4.8641472175030875</v>
      </c>
      <c r="F255" s="315"/>
      <c r="G255" s="148">
        <v>0</v>
      </c>
      <c r="H255" s="160">
        <v>0</v>
      </c>
      <c r="I255" s="146">
        <f t="shared" si="199"/>
        <v>194.56588870012345</v>
      </c>
      <c r="J255" s="141"/>
      <c r="K255" s="161" t="s">
        <v>18</v>
      </c>
      <c r="L255" s="148">
        <v>189.70174148262038</v>
      </c>
      <c r="M255" s="148">
        <v>0</v>
      </c>
      <c r="N255" s="148">
        <v>0</v>
      </c>
      <c r="O255" s="148">
        <v>4.8641472175030875</v>
      </c>
      <c r="P255" s="148">
        <v>19.600215586311929</v>
      </c>
      <c r="Q255" s="148">
        <v>0</v>
      </c>
      <c r="R255" s="149">
        <v>0</v>
      </c>
      <c r="S255" s="150">
        <f t="shared" si="200"/>
        <v>214.16610428643537</v>
      </c>
      <c r="U255" s="207" t="s">
        <v>18</v>
      </c>
      <c r="V255" s="199">
        <v>188.72891203911976</v>
      </c>
      <c r="W255" s="199">
        <v>0</v>
      </c>
      <c r="X255" s="199">
        <v>0</v>
      </c>
      <c r="Y255" s="199">
        <v>0</v>
      </c>
      <c r="Z255" s="199">
        <v>0</v>
      </c>
      <c r="AA255" s="199">
        <v>0</v>
      </c>
      <c r="AB255" s="199">
        <v>19.600215586311929</v>
      </c>
      <c r="AC255" s="200">
        <v>5.8369766610037042</v>
      </c>
      <c r="AD255" s="199">
        <v>0.9728294435006174</v>
      </c>
      <c r="AE255" s="199">
        <v>0</v>
      </c>
      <c r="AF255" s="199">
        <v>0</v>
      </c>
      <c r="AG255" s="199">
        <v>0</v>
      </c>
      <c r="AH255" s="199">
        <v>4.8641472175030875</v>
      </c>
      <c r="AI255" s="202">
        <f t="shared" si="201"/>
        <v>214.1661042864354</v>
      </c>
      <c r="AJ255" s="133" t="str">
        <f t="shared" si="202"/>
        <v/>
      </c>
      <c r="BA255" s="133"/>
      <c r="BR255" s="133"/>
      <c r="CG255" s="133"/>
    </row>
    <row r="256" spans="1:85" ht="15">
      <c r="A256" s="151" t="s">
        <v>17</v>
      </c>
      <c r="B256" s="152">
        <v>8.4279209930871422E-4</v>
      </c>
      <c r="C256" s="152">
        <v>0</v>
      </c>
      <c r="D256" s="152">
        <v>2.1069802482717856E-4</v>
      </c>
      <c r="E256" s="152">
        <v>0</v>
      </c>
      <c r="F256" s="315"/>
      <c r="G256" s="152">
        <v>0</v>
      </c>
      <c r="H256" s="153">
        <v>0</v>
      </c>
      <c r="I256" s="154">
        <f t="shared" si="199"/>
        <v>1.0534901241358928E-3</v>
      </c>
      <c r="J256" s="141"/>
      <c r="K256" s="155" t="s">
        <v>17</v>
      </c>
      <c r="L256" s="156">
        <v>8.4279209930871422E-4</v>
      </c>
      <c r="M256" s="156">
        <v>0</v>
      </c>
      <c r="N256" s="156">
        <v>2.1069802482717856E-4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200"/>
        <v>1.0534901241358928E-3</v>
      </c>
      <c r="U256" s="203" t="s">
        <v>57</v>
      </c>
      <c r="V256" s="204">
        <v>8.4279209930871422E-4</v>
      </c>
      <c r="W256" s="204">
        <v>0</v>
      </c>
      <c r="X256" s="204">
        <v>0</v>
      </c>
      <c r="Y256" s="204">
        <v>0</v>
      </c>
      <c r="Z256" s="204">
        <v>2.1069802482717856E-4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201"/>
        <v>1.0534901241358928E-3</v>
      </c>
      <c r="AJ256" s="133" t="str">
        <f t="shared" si="202"/>
        <v/>
      </c>
      <c r="BA256" s="133"/>
      <c r="BR256" s="133"/>
      <c r="CG256" s="133"/>
    </row>
    <row r="257" spans="1:85" ht="15">
      <c r="A257" s="162" t="s">
        <v>60</v>
      </c>
      <c r="B257" s="148">
        <v>2.4299999999999997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99"/>
        <v>2.4299999999999997</v>
      </c>
      <c r="J257" s="141"/>
      <c r="K257" s="163" t="s">
        <v>60</v>
      </c>
      <c r="L257" s="148">
        <v>2.4299999999999997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200"/>
        <v>2.4299999999999997</v>
      </c>
      <c r="U257" s="208" t="s">
        <v>58</v>
      </c>
      <c r="V257" s="199">
        <v>2.4299999999999997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201"/>
        <v>2.4299999999999997</v>
      </c>
      <c r="AJ257" s="133" t="str">
        <f t="shared" si="202"/>
        <v/>
      </c>
      <c r="BA257" s="133"/>
      <c r="BR257" s="133"/>
      <c r="CG257" s="133"/>
    </row>
    <row r="258" spans="1:85">
      <c r="A258" s="164" t="s">
        <v>19</v>
      </c>
      <c r="B258" s="165">
        <v>2.4299999999999997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99"/>
        <v>2.4299999999999997</v>
      </c>
      <c r="J258" s="141"/>
      <c r="K258" s="168" t="s">
        <v>19</v>
      </c>
      <c r="L258" s="169">
        <v>2.4299999999999997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200"/>
        <v>2.4299999999999997</v>
      </c>
      <c r="U258" s="209" t="s">
        <v>62</v>
      </c>
      <c r="V258" s="210">
        <v>2.4299999999999997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201"/>
        <v>2.4299999999999997</v>
      </c>
      <c r="AJ258" s="133" t="str">
        <f t="shared" si="202"/>
        <v/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99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200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201"/>
        <v>0</v>
      </c>
      <c r="AJ259" s="133" t="str">
        <f t="shared" si="202"/>
        <v/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99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200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201"/>
        <v>0</v>
      </c>
      <c r="AJ260" s="133" t="str">
        <f t="shared" si="202"/>
        <v/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99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200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201"/>
        <v>0</v>
      </c>
      <c r="AJ261" s="133" t="str">
        <f t="shared" si="202"/>
        <v/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2137.8814305667988</v>
      </c>
      <c r="C262" s="187">
        <f t="shared" ref="C262:H262" si="203">SUM(C241:C257)</f>
        <v>49.373661833126611</v>
      </c>
      <c r="D262" s="187">
        <f t="shared" si="203"/>
        <v>1370.2044163215437</v>
      </c>
      <c r="E262" s="187">
        <f t="shared" si="203"/>
        <v>1447.6700261142814</v>
      </c>
      <c r="F262" s="187">
        <f t="shared" si="203"/>
        <v>0</v>
      </c>
      <c r="G262" s="187">
        <f t="shared" si="203"/>
        <v>255.7791405923565</v>
      </c>
      <c r="H262" s="189">
        <f t="shared" si="203"/>
        <v>66.143154748241841</v>
      </c>
      <c r="I262" s="146">
        <f t="shared" ref="I262" si="204">SUM(I241:I257)</f>
        <v>5327.0518301763477</v>
      </c>
      <c r="J262" s="141"/>
      <c r="K262" s="188" t="s">
        <v>22</v>
      </c>
      <c r="L262" s="187">
        <f>SUM(L241:L257)</f>
        <v>2137.8814305667988</v>
      </c>
      <c r="M262" s="187">
        <f t="shared" ref="M262:R262" si="205">SUM(M241:M257)</f>
        <v>49.373661833126611</v>
      </c>
      <c r="N262" s="187">
        <f t="shared" si="205"/>
        <v>1370.2044163215437</v>
      </c>
      <c r="O262" s="187">
        <f t="shared" si="205"/>
        <v>1447.6700261142814</v>
      </c>
      <c r="P262" s="187">
        <f t="shared" si="205"/>
        <v>395.7808554535751</v>
      </c>
      <c r="Q262" s="187">
        <f t="shared" si="205"/>
        <v>255.7791405923565</v>
      </c>
      <c r="R262" s="189">
        <f t="shared" si="205"/>
        <v>66.143154748241841</v>
      </c>
      <c r="S262" s="190">
        <f t="shared" ref="S262" si="206">SUM(S241:S257)</f>
        <v>5722.8326856299218</v>
      </c>
      <c r="T262" s="133" t="str">
        <f>IF(ABS(S262-AI262)&gt;0.01,S262-AI262,"")</f>
        <v/>
      </c>
      <c r="U262" s="216" t="s">
        <v>59</v>
      </c>
      <c r="V262" s="217">
        <f>SUM(V241:V257)</f>
        <v>2032.8603629089773</v>
      </c>
      <c r="W262" s="217">
        <f t="shared" ref="W262:AH262" si="207">SUM(W241:W257)</f>
        <v>82.768829654929476</v>
      </c>
      <c r="X262" s="217">
        <f t="shared" si="207"/>
        <v>255.7791405923565</v>
      </c>
      <c r="Y262" s="217">
        <f t="shared" si="207"/>
        <v>49.373661833126611</v>
      </c>
      <c r="Z262" s="217">
        <f t="shared" si="207"/>
        <v>1370.2044163215437</v>
      </c>
      <c r="AA262" s="217">
        <f t="shared" si="207"/>
        <v>1285.8208117824074</v>
      </c>
      <c r="AB262" s="217">
        <f t="shared" si="207"/>
        <v>395.7808554535751</v>
      </c>
      <c r="AC262" s="217">
        <f t="shared" si="207"/>
        <v>250.24460708300802</v>
      </c>
      <c r="AD262" s="218">
        <f t="shared" si="207"/>
        <v>22.252238002891982</v>
      </c>
      <c r="AE262" s="218">
        <f t="shared" si="207"/>
        <v>50.23587554340655</v>
      </c>
      <c r="AF262" s="218">
        <f t="shared" si="207"/>
        <v>66.143154748241841</v>
      </c>
      <c r="AG262" s="218">
        <f t="shared" si="207"/>
        <v>0</v>
      </c>
      <c r="AH262" s="218">
        <f t="shared" si="207"/>
        <v>111.61333878846763</v>
      </c>
      <c r="AI262" s="219">
        <f>SUM(V262:AC262)</f>
        <v>5722.8326856299245</v>
      </c>
      <c r="AJ262" s="133" t="str">
        <f t="shared" si="202"/>
        <v/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0.40132544204962728</v>
      </c>
      <c r="C263" s="125">
        <f t="shared" ref="C263:H263" si="208">IF($I262=0,"-",C262/$I262)</f>
        <v>9.2684778386119323E-3</v>
      </c>
      <c r="D263" s="125">
        <f t="shared" si="208"/>
        <v>0.25721627271574421</v>
      </c>
      <c r="E263" s="125">
        <f t="shared" si="208"/>
        <v>0.27175820177187154</v>
      </c>
      <c r="F263" s="125">
        <f t="shared" si="208"/>
        <v>0</v>
      </c>
      <c r="G263" s="125">
        <f t="shared" si="208"/>
        <v>4.8015140221357513E-2</v>
      </c>
      <c r="H263" s="126">
        <f t="shared" si="208"/>
        <v>1.241646540278776E-2</v>
      </c>
      <c r="I263" s="127">
        <f>SUM(B263:H263)</f>
        <v>1.0000000000000004</v>
      </c>
      <c r="J263" s="133"/>
      <c r="K263" s="49" t="s">
        <v>108</v>
      </c>
      <c r="L263" s="102">
        <f>IF($S262=0,"-",L262/$S262)</f>
        <v>0.373570493496173</v>
      </c>
      <c r="M263" s="102">
        <f t="shared" ref="M263:R263" si="209">IF($S262=0,"-",M262/$S262)</f>
        <v>8.6274865167916357E-3</v>
      </c>
      <c r="N263" s="102">
        <f t="shared" si="209"/>
        <v>0.23942765612598421</v>
      </c>
      <c r="O263" s="102">
        <f t="shared" si="209"/>
        <v>0.25296389142205611</v>
      </c>
      <c r="P263" s="102">
        <f t="shared" si="209"/>
        <v>6.9158208389943659E-2</v>
      </c>
      <c r="Q263" s="102">
        <f t="shared" si="209"/>
        <v>4.469449914805651E-2</v>
      </c>
      <c r="R263" s="103">
        <f t="shared" si="209"/>
        <v>1.155776490099524E-2</v>
      </c>
      <c r="S263" s="104">
        <f>SUM(L263:R263)</f>
        <v>1.0000000000000004</v>
      </c>
      <c r="U263" s="77" t="s">
        <v>108</v>
      </c>
      <c r="V263" s="78">
        <f>+V262/$AI262</f>
        <v>0.35521925497027107</v>
      </c>
      <c r="W263" s="78">
        <f t="shared" ref="W263:AH263" si="210">+W262/$AI262</f>
        <v>1.4462912722009613E-2</v>
      </c>
      <c r="X263" s="78">
        <f t="shared" si="210"/>
        <v>4.4694499148056489E-2</v>
      </c>
      <c r="Y263" s="78">
        <f t="shared" si="210"/>
        <v>8.6274865167916305E-3</v>
      </c>
      <c r="Z263" s="78">
        <f t="shared" si="210"/>
        <v>0.2394276561259841</v>
      </c>
      <c r="AA263" s="78">
        <f t="shared" si="210"/>
        <v>0.22468257983692466</v>
      </c>
      <c r="AB263" s="78">
        <f t="shared" si="210"/>
        <v>6.9158208389943632E-2</v>
      </c>
      <c r="AC263" s="78">
        <f t="shared" si="210"/>
        <v>4.3727402290018737E-2</v>
      </c>
      <c r="AD263" s="78">
        <f t="shared" si="210"/>
        <v>3.8883258038921037E-3</v>
      </c>
      <c r="AE263" s="78">
        <f t="shared" si="210"/>
        <v>8.7781485678498361E-3</v>
      </c>
      <c r="AF263" s="78">
        <f t="shared" si="210"/>
        <v>1.1557764900995235E-2</v>
      </c>
      <c r="AG263" s="78">
        <f t="shared" si="210"/>
        <v>0</v>
      </c>
      <c r="AH263" s="78">
        <f t="shared" si="210"/>
        <v>1.9503163017281555E-2</v>
      </c>
      <c r="AI263" s="79">
        <f>SUM(V263:AC263)</f>
        <v>1</v>
      </c>
      <c r="AJ263" s="26" t="str">
        <f t="shared" si="202"/>
        <v/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0.1261372507053885</v>
      </c>
      <c r="C267" s="144">
        <v>0</v>
      </c>
      <c r="D267" s="144">
        <v>0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0.1261372507053885</v>
      </c>
      <c r="J267" s="141"/>
      <c r="K267" s="195" t="s">
        <v>7</v>
      </c>
      <c r="L267" s="144">
        <v>0.1261372507053885</v>
      </c>
      <c r="M267" s="144">
        <v>0</v>
      </c>
      <c r="N267" s="144">
        <v>0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0.1261372507053885</v>
      </c>
      <c r="U267" s="198" t="s">
        <v>7</v>
      </c>
      <c r="V267" s="199">
        <v>0.1261372507053885</v>
      </c>
      <c r="W267" s="199">
        <v>0</v>
      </c>
      <c r="X267" s="199">
        <v>0</v>
      </c>
      <c r="Y267" s="199">
        <v>0</v>
      </c>
      <c r="Z267" s="199">
        <v>0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0.1261372507053885</v>
      </c>
      <c r="AJ267" s="133" t="str">
        <f>IF(ABS(S267-AI267)&gt;0.001,S267-AI267,"")</f>
        <v/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211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12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213">SUM(V268:AC268)</f>
        <v>0</v>
      </c>
      <c r="AJ268" s="133" t="str">
        <f t="shared" ref="AJ268:AJ289" si="214">IF(ABS(S268-AI268)&gt;0.001,S268-AI268,"")</f>
        <v/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211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12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213"/>
        <v>0</v>
      </c>
      <c r="AJ269" s="133" t="str">
        <f t="shared" si="214"/>
        <v/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211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12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213"/>
        <v>0</v>
      </c>
      <c r="AJ270" s="133" t="str">
        <f t="shared" si="214"/>
        <v/>
      </c>
      <c r="BA270" s="133"/>
      <c r="BR270" s="133"/>
      <c r="CG270" s="133"/>
    </row>
    <row r="271" spans="1:85" ht="15">
      <c r="A271" s="159" t="s">
        <v>13</v>
      </c>
      <c r="B271" s="148">
        <v>0</v>
      </c>
      <c r="C271" s="148">
        <v>0</v>
      </c>
      <c r="D271" s="148">
        <v>0</v>
      </c>
      <c r="E271" s="148">
        <v>82.068200488869351</v>
      </c>
      <c r="F271" s="315"/>
      <c r="G271" s="148">
        <v>0</v>
      </c>
      <c r="H271" s="160">
        <v>0</v>
      </c>
      <c r="I271" s="146">
        <f t="shared" si="211"/>
        <v>82.068200488869351</v>
      </c>
      <c r="J271" s="141"/>
      <c r="K271" s="161" t="s">
        <v>13</v>
      </c>
      <c r="L271" s="148">
        <v>0</v>
      </c>
      <c r="M271" s="148">
        <v>0</v>
      </c>
      <c r="N271" s="148">
        <v>0</v>
      </c>
      <c r="O271" s="148">
        <v>82.068200488869351</v>
      </c>
      <c r="P271" s="148">
        <v>0</v>
      </c>
      <c r="Q271" s="148">
        <v>0</v>
      </c>
      <c r="R271" s="149">
        <v>0</v>
      </c>
      <c r="S271" s="150">
        <f t="shared" si="212"/>
        <v>82.068200488869351</v>
      </c>
      <c r="U271" s="207" t="s">
        <v>13</v>
      </c>
      <c r="V271" s="199">
        <v>0</v>
      </c>
      <c r="W271" s="199">
        <v>0</v>
      </c>
      <c r="X271" s="199">
        <v>0</v>
      </c>
      <c r="Y271" s="199">
        <v>0</v>
      </c>
      <c r="Z271" s="199">
        <v>0</v>
      </c>
      <c r="AA271" s="199">
        <v>82.068200488869351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213"/>
        <v>82.068200488869351</v>
      </c>
      <c r="AJ271" s="133" t="str">
        <f t="shared" si="214"/>
        <v/>
      </c>
      <c r="BA271" s="133"/>
      <c r="BR271" s="133"/>
      <c r="CG271" s="133"/>
    </row>
    <row r="272" spans="1:85" ht="15">
      <c r="A272" s="151" t="s">
        <v>12</v>
      </c>
      <c r="B272" s="152">
        <v>6.7069202258560798</v>
      </c>
      <c r="C272" s="152">
        <v>0.17846709795888144</v>
      </c>
      <c r="D272" s="152">
        <v>4.5422796219453083</v>
      </c>
      <c r="E272" s="152">
        <v>2.5949466703861144</v>
      </c>
      <c r="F272" s="315"/>
      <c r="G272" s="152">
        <v>0</v>
      </c>
      <c r="H272" s="153">
        <v>0</v>
      </c>
      <c r="I272" s="154">
        <f t="shared" si="211"/>
        <v>14.022613616146383</v>
      </c>
      <c r="J272" s="141"/>
      <c r="K272" s="155" t="s">
        <v>12</v>
      </c>
      <c r="L272" s="156">
        <v>6.7069202258560798</v>
      </c>
      <c r="M272" s="156">
        <v>0.17846709795888144</v>
      </c>
      <c r="N272" s="156">
        <v>4.5422796219453083</v>
      </c>
      <c r="O272" s="156">
        <v>2.5949466703861144</v>
      </c>
      <c r="P272" s="156">
        <v>0</v>
      </c>
      <c r="Q272" s="156">
        <v>0</v>
      </c>
      <c r="R272" s="157">
        <v>0</v>
      </c>
      <c r="S272" s="158">
        <f t="shared" si="212"/>
        <v>14.022613616146383</v>
      </c>
      <c r="U272" s="203" t="s">
        <v>53</v>
      </c>
      <c r="V272" s="204">
        <v>6.4638489094842235</v>
      </c>
      <c r="W272" s="204">
        <v>0</v>
      </c>
      <c r="X272" s="204">
        <v>0</v>
      </c>
      <c r="Y272" s="204">
        <v>0.17846709795888144</v>
      </c>
      <c r="Z272" s="204">
        <v>3.4207607006617948</v>
      </c>
      <c r="AA272" s="204">
        <v>2.5949466703861144</v>
      </c>
      <c r="AB272" s="204">
        <v>0</v>
      </c>
      <c r="AC272" s="205">
        <v>1.3645902376553698</v>
      </c>
      <c r="AD272" s="204">
        <v>0.24307131637185667</v>
      </c>
      <c r="AE272" s="204">
        <v>0</v>
      </c>
      <c r="AF272" s="204">
        <v>0</v>
      </c>
      <c r="AG272" s="204">
        <v>1.1215189212835133</v>
      </c>
      <c r="AH272" s="204">
        <v>0</v>
      </c>
      <c r="AI272" s="206">
        <f t="shared" si="213"/>
        <v>14.022613616146383</v>
      </c>
      <c r="AJ272" s="133" t="str">
        <f t="shared" si="214"/>
        <v/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43.192668927397023</v>
      </c>
      <c r="F273" s="315"/>
      <c r="G273" s="148">
        <v>0</v>
      </c>
      <c r="H273" s="160">
        <v>0</v>
      </c>
      <c r="I273" s="146">
        <f t="shared" si="211"/>
        <v>43.192668927397023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43.192668927397023</v>
      </c>
      <c r="P273" s="148">
        <v>587.43560057901095</v>
      </c>
      <c r="Q273" s="148">
        <v>0</v>
      </c>
      <c r="R273" s="149">
        <v>0</v>
      </c>
      <c r="S273" s="150">
        <f t="shared" si="212"/>
        <v>630.62826950640795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6.4789003391095541</v>
      </c>
      <c r="AB273" s="199">
        <v>587.43560057901095</v>
      </c>
      <c r="AC273" s="200">
        <v>36.713768588287472</v>
      </c>
      <c r="AD273" s="199">
        <v>0</v>
      </c>
      <c r="AE273" s="199">
        <v>0</v>
      </c>
      <c r="AF273" s="199">
        <v>0</v>
      </c>
      <c r="AG273" s="199">
        <v>0</v>
      </c>
      <c r="AH273" s="199">
        <v>36.713768588287472</v>
      </c>
      <c r="AI273" s="202">
        <f t="shared" si="213"/>
        <v>630.62826950640806</v>
      </c>
      <c r="AJ273" s="133" t="str">
        <f t="shared" si="214"/>
        <v/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3.2253401436038052E-3</v>
      </c>
      <c r="F274" s="315"/>
      <c r="G274" s="152">
        <v>0</v>
      </c>
      <c r="H274" s="153">
        <v>0</v>
      </c>
      <c r="I274" s="154">
        <f t="shared" si="211"/>
        <v>3.2253401436038052E-3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3.2253401436038052E-3</v>
      </c>
      <c r="P274" s="156">
        <v>0.21440981039412452</v>
      </c>
      <c r="Q274" s="156">
        <v>0</v>
      </c>
      <c r="R274" s="157">
        <v>0</v>
      </c>
      <c r="S274" s="158">
        <f t="shared" si="212"/>
        <v>0.21763515053772833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0</v>
      </c>
      <c r="AB274" s="204">
        <v>0.21440981039412452</v>
      </c>
      <c r="AC274" s="205">
        <v>3.2253401436038052E-3</v>
      </c>
      <c r="AD274" s="204">
        <v>0</v>
      </c>
      <c r="AE274" s="204">
        <v>0</v>
      </c>
      <c r="AF274" s="204">
        <v>0</v>
      </c>
      <c r="AG274" s="204">
        <v>0</v>
      </c>
      <c r="AH274" s="204">
        <v>3.2253401436038052E-3</v>
      </c>
      <c r="AI274" s="206">
        <f t="shared" si="213"/>
        <v>0.21763515053772833</v>
      </c>
      <c r="AJ274" s="133" t="str">
        <f t="shared" si="214"/>
        <v/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211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12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213"/>
        <v>0</v>
      </c>
      <c r="AJ275" s="133" t="str">
        <f t="shared" si="214"/>
        <v/>
      </c>
      <c r="BA275" s="133"/>
      <c r="BR275" s="133"/>
      <c r="CG275" s="133"/>
    </row>
    <row r="276" spans="1:85" ht="15">
      <c r="A276" s="151" t="s">
        <v>14</v>
      </c>
      <c r="B276" s="152">
        <v>0</v>
      </c>
      <c r="C276" s="152">
        <v>0</v>
      </c>
      <c r="D276" s="152">
        <v>5.0880533895322619</v>
      </c>
      <c r="E276" s="152">
        <v>0.46050706732257246</v>
      </c>
      <c r="F276" s="315"/>
      <c r="G276" s="152">
        <v>0</v>
      </c>
      <c r="H276" s="153">
        <v>0</v>
      </c>
      <c r="I276" s="154">
        <f t="shared" si="211"/>
        <v>5.5485604568548341</v>
      </c>
      <c r="J276" s="141"/>
      <c r="K276" s="155" t="s">
        <v>14</v>
      </c>
      <c r="L276" s="156">
        <v>0</v>
      </c>
      <c r="M276" s="156">
        <v>0</v>
      </c>
      <c r="N276" s="156">
        <v>5.0880533895322619</v>
      </c>
      <c r="O276" s="156">
        <v>0.46050706732257246</v>
      </c>
      <c r="P276" s="156">
        <v>1.6555695187165704</v>
      </c>
      <c r="Q276" s="156">
        <v>0</v>
      </c>
      <c r="R276" s="157">
        <v>0</v>
      </c>
      <c r="S276" s="158">
        <f t="shared" si="212"/>
        <v>7.204129975571405</v>
      </c>
      <c r="U276" s="203" t="s">
        <v>14</v>
      </c>
      <c r="V276" s="204">
        <v>0</v>
      </c>
      <c r="W276" s="204">
        <v>0</v>
      </c>
      <c r="X276" s="204">
        <v>0</v>
      </c>
      <c r="Y276" s="204">
        <v>0</v>
      </c>
      <c r="Z276" s="204">
        <v>5.0880533895322619</v>
      </c>
      <c r="AA276" s="204">
        <v>0</v>
      </c>
      <c r="AB276" s="204">
        <v>1.6555695187165704</v>
      </c>
      <c r="AC276" s="205">
        <v>0.46050706732257246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0.46050706732257246</v>
      </c>
      <c r="AI276" s="206">
        <f t="shared" si="213"/>
        <v>7.204129975571405</v>
      </c>
      <c r="AJ276" s="133" t="str">
        <f t="shared" si="214"/>
        <v/>
      </c>
      <c r="BA276" s="133"/>
      <c r="BR276" s="133"/>
      <c r="CG276" s="133"/>
    </row>
    <row r="277" spans="1:85" ht="15">
      <c r="A277" s="159" t="s">
        <v>136</v>
      </c>
      <c r="B277" s="148">
        <v>37.852438521560003</v>
      </c>
      <c r="C277" s="148">
        <v>1327.6149436475687</v>
      </c>
      <c r="D277" s="148">
        <v>81.606899340854028</v>
      </c>
      <c r="E277" s="148">
        <v>101.77354117521273</v>
      </c>
      <c r="F277" s="315"/>
      <c r="G277" s="148">
        <v>0</v>
      </c>
      <c r="H277" s="160">
        <v>0</v>
      </c>
      <c r="I277" s="146">
        <f t="shared" si="211"/>
        <v>1548.8478226851955</v>
      </c>
      <c r="J277" s="141"/>
      <c r="K277" s="161" t="s">
        <v>136</v>
      </c>
      <c r="L277" s="148">
        <v>37.852438521560003</v>
      </c>
      <c r="M277" s="148">
        <v>1327.6149436475687</v>
      </c>
      <c r="N277" s="148">
        <v>81.606899340854028</v>
      </c>
      <c r="O277" s="148">
        <v>101.77354117521273</v>
      </c>
      <c r="P277" s="148">
        <v>0</v>
      </c>
      <c r="Q277" s="148">
        <v>0</v>
      </c>
      <c r="R277" s="149">
        <v>0</v>
      </c>
      <c r="S277" s="150">
        <f t="shared" si="212"/>
        <v>1548.8478226851955</v>
      </c>
      <c r="U277" s="207" t="s">
        <v>136</v>
      </c>
      <c r="V277" s="199">
        <v>37.852438521560003</v>
      </c>
      <c r="W277" s="199">
        <v>0</v>
      </c>
      <c r="X277" s="199">
        <v>0</v>
      </c>
      <c r="Y277" s="199">
        <v>1327.6149436475687</v>
      </c>
      <c r="Z277" s="199">
        <v>0</v>
      </c>
      <c r="AA277" s="199">
        <v>0</v>
      </c>
      <c r="AB277" s="199">
        <v>0</v>
      </c>
      <c r="AC277" s="200">
        <v>183.38044051606676</v>
      </c>
      <c r="AD277" s="199">
        <v>0</v>
      </c>
      <c r="AE277" s="199">
        <v>0</v>
      </c>
      <c r="AF277" s="199">
        <v>0</v>
      </c>
      <c r="AG277" s="199">
        <v>81.606899340854028</v>
      </c>
      <c r="AH277" s="199">
        <v>101.77354117521273</v>
      </c>
      <c r="AI277" s="202">
        <f t="shared" si="213"/>
        <v>1548.8478226851955</v>
      </c>
      <c r="AJ277" s="133" t="str">
        <f t="shared" si="214"/>
        <v/>
      </c>
      <c r="BA277" s="133"/>
      <c r="BR277" s="133"/>
      <c r="CG277" s="133"/>
    </row>
    <row r="278" spans="1:85" ht="15">
      <c r="A278" s="151" t="s">
        <v>21</v>
      </c>
      <c r="B278" s="152">
        <v>6.6306861924703764</v>
      </c>
      <c r="C278" s="152">
        <v>0.23030573979000563</v>
      </c>
      <c r="D278" s="152">
        <v>120.89980760513141</v>
      </c>
      <c r="E278" s="152">
        <v>411.16254740241851</v>
      </c>
      <c r="F278" s="315"/>
      <c r="G278" s="152">
        <v>6.6708866062138128</v>
      </c>
      <c r="H278" s="153">
        <v>0</v>
      </c>
      <c r="I278" s="154">
        <f t="shared" si="211"/>
        <v>545.59423354602404</v>
      </c>
      <c r="J278" s="141"/>
      <c r="K278" s="155" t="s">
        <v>21</v>
      </c>
      <c r="L278" s="156">
        <v>6.6306861924703764</v>
      </c>
      <c r="M278" s="156">
        <v>0.23030573979000563</v>
      </c>
      <c r="N278" s="156">
        <v>120.89980760513141</v>
      </c>
      <c r="O278" s="156">
        <v>411.16254740241851</v>
      </c>
      <c r="P278" s="156">
        <v>0</v>
      </c>
      <c r="Q278" s="156">
        <v>6.6708866062138128</v>
      </c>
      <c r="R278" s="157">
        <v>0</v>
      </c>
      <c r="S278" s="158">
        <f t="shared" si="212"/>
        <v>545.59423354602404</v>
      </c>
      <c r="U278" s="203" t="s">
        <v>21</v>
      </c>
      <c r="V278" s="204">
        <v>3.6331912625854264</v>
      </c>
      <c r="W278" s="204">
        <v>2.99749492988495</v>
      </c>
      <c r="X278" s="204">
        <v>6.6708866062138128</v>
      </c>
      <c r="Y278" s="204">
        <v>0.23030573979000563</v>
      </c>
      <c r="Z278" s="204">
        <v>120.89980760513141</v>
      </c>
      <c r="AA278" s="204">
        <v>411.09115114200404</v>
      </c>
      <c r="AB278" s="204">
        <v>0</v>
      </c>
      <c r="AC278" s="205">
        <v>7.1396260414476956E-2</v>
      </c>
      <c r="AD278" s="204">
        <v>0</v>
      </c>
      <c r="AE278" s="204">
        <v>0</v>
      </c>
      <c r="AF278" s="204">
        <v>0</v>
      </c>
      <c r="AG278" s="204">
        <v>0</v>
      </c>
      <c r="AH278" s="204">
        <v>7.1396260414476956E-2</v>
      </c>
      <c r="AI278" s="206">
        <f t="shared" si="213"/>
        <v>545.59423354602416</v>
      </c>
      <c r="AJ278" s="133" t="str">
        <f t="shared" si="214"/>
        <v/>
      </c>
      <c r="BA278" s="133"/>
      <c r="BR278" s="133"/>
      <c r="CG278" s="133"/>
    </row>
    <row r="279" spans="1:85" ht="15">
      <c r="A279" s="159" t="s">
        <v>20</v>
      </c>
      <c r="B279" s="148">
        <v>8.3368990215150678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211"/>
        <v>8.3368990215150678</v>
      </c>
      <c r="J279" s="141"/>
      <c r="K279" s="161" t="s">
        <v>20</v>
      </c>
      <c r="L279" s="148">
        <v>8.3368990215150678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12"/>
        <v>8.3368990215150678</v>
      </c>
      <c r="U279" s="207" t="s">
        <v>20</v>
      </c>
      <c r="V279" s="199">
        <v>8.3368990215150678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213"/>
        <v>8.3368990215150678</v>
      </c>
      <c r="AJ279" s="133" t="str">
        <f t="shared" si="214"/>
        <v/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211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12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213"/>
        <v>0</v>
      </c>
      <c r="AJ280" s="133" t="str">
        <f t="shared" si="214"/>
        <v/>
      </c>
      <c r="BA280" s="133"/>
      <c r="BR280" s="133"/>
      <c r="CG280" s="133"/>
    </row>
    <row r="281" spans="1:85" ht="15">
      <c r="A281" s="159" t="s">
        <v>18</v>
      </c>
      <c r="B281" s="148">
        <v>10.865342800739185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211"/>
        <v>10.865342800739185</v>
      </c>
      <c r="J281" s="141"/>
      <c r="K281" s="161" t="s">
        <v>18</v>
      </c>
      <c r="L281" s="148">
        <v>10.865342800739185</v>
      </c>
      <c r="M281" s="148">
        <v>0</v>
      </c>
      <c r="N281" s="148">
        <v>0</v>
      </c>
      <c r="O281" s="148">
        <v>0</v>
      </c>
      <c r="P281" s="148">
        <v>33.697338438312777</v>
      </c>
      <c r="Q281" s="148">
        <v>0</v>
      </c>
      <c r="R281" s="149">
        <v>0</v>
      </c>
      <c r="S281" s="150">
        <f t="shared" si="212"/>
        <v>44.562681239051962</v>
      </c>
      <c r="U281" s="207" t="s">
        <v>18</v>
      </c>
      <c r="V281" s="199">
        <v>10.865342800739185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33.697338438312777</v>
      </c>
      <c r="AC281" s="200">
        <v>0</v>
      </c>
      <c r="AD281" s="199">
        <v>0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213"/>
        <v>44.562681239051962</v>
      </c>
      <c r="AJ281" s="133" t="str">
        <f t="shared" si="214"/>
        <v/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211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12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213"/>
        <v>0</v>
      </c>
      <c r="AJ282" s="133" t="str">
        <f t="shared" si="214"/>
        <v/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211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12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213"/>
        <v>0</v>
      </c>
      <c r="AJ283" s="133" t="str">
        <f t="shared" si="214"/>
        <v/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211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12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213"/>
        <v>0</v>
      </c>
      <c r="AJ284" s="133" t="str">
        <f t="shared" si="214"/>
        <v/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211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12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213"/>
        <v>0</v>
      </c>
      <c r="AJ285" s="133" t="str">
        <f t="shared" si="214"/>
        <v/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211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12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213"/>
        <v>0</v>
      </c>
      <c r="AJ286" s="133" t="str">
        <f t="shared" si="214"/>
        <v/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211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12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213"/>
        <v>0</v>
      </c>
      <c r="AJ287" s="133" t="str">
        <f t="shared" si="214"/>
        <v/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70.518424012846111</v>
      </c>
      <c r="C288" s="187">
        <f t="shared" ref="C288:H288" si="215">SUM(C267:C283)</f>
        <v>1328.0237164853177</v>
      </c>
      <c r="D288" s="187">
        <f t="shared" si="215"/>
        <v>212.137039957463</v>
      </c>
      <c r="E288" s="187">
        <f t="shared" si="215"/>
        <v>641.2556370717499</v>
      </c>
      <c r="F288" s="187">
        <f t="shared" si="215"/>
        <v>0</v>
      </c>
      <c r="G288" s="187">
        <f t="shared" si="215"/>
        <v>6.6708866062138128</v>
      </c>
      <c r="H288" s="189">
        <f t="shared" si="215"/>
        <v>0</v>
      </c>
      <c r="I288" s="146">
        <f t="shared" ref="I288" si="216">SUM(I267:I283)</f>
        <v>2258.6057041335903</v>
      </c>
      <c r="J288" s="141"/>
      <c r="K288" s="188" t="s">
        <v>22</v>
      </c>
      <c r="L288" s="187">
        <f>SUM(L267:L283)</f>
        <v>70.518424012846111</v>
      </c>
      <c r="M288" s="187">
        <f t="shared" ref="M288:R288" si="217">SUM(M267:M283)</f>
        <v>1328.0237164853177</v>
      </c>
      <c r="N288" s="187">
        <f t="shared" si="217"/>
        <v>212.137039957463</v>
      </c>
      <c r="O288" s="187">
        <f t="shared" si="217"/>
        <v>641.2556370717499</v>
      </c>
      <c r="P288" s="187">
        <f t="shared" si="217"/>
        <v>623.0029183464344</v>
      </c>
      <c r="Q288" s="187">
        <f t="shared" si="217"/>
        <v>6.6708866062138128</v>
      </c>
      <c r="R288" s="189">
        <f t="shared" si="217"/>
        <v>0</v>
      </c>
      <c r="S288" s="190">
        <f t="shared" ref="S288" si="218">SUM(S267:S283)</f>
        <v>2881.6086224800247</v>
      </c>
      <c r="T288" s="133" t="str">
        <f>IF(ABS(S288-AI288)&gt;0.01,S288-AI288,"")</f>
        <v/>
      </c>
      <c r="U288" s="216" t="s">
        <v>59</v>
      </c>
      <c r="V288" s="217">
        <f>SUM(V267:V283)</f>
        <v>67.277857766589293</v>
      </c>
      <c r="W288" s="217">
        <f t="shared" ref="W288:AH288" si="219">SUM(W267:W283)</f>
        <v>2.99749492988495</v>
      </c>
      <c r="X288" s="217">
        <f t="shared" si="219"/>
        <v>6.6708866062138128</v>
      </c>
      <c r="Y288" s="217">
        <f t="shared" si="219"/>
        <v>1328.0237164853177</v>
      </c>
      <c r="Z288" s="217">
        <f t="shared" si="219"/>
        <v>129.40862169532548</v>
      </c>
      <c r="AA288" s="217">
        <f t="shared" si="219"/>
        <v>502.23319864036904</v>
      </c>
      <c r="AB288" s="217">
        <f t="shared" si="219"/>
        <v>623.0029183464344</v>
      </c>
      <c r="AC288" s="217">
        <f t="shared" si="219"/>
        <v>221.99392800989025</v>
      </c>
      <c r="AD288" s="218">
        <f t="shared" si="219"/>
        <v>0.24307131637185667</v>
      </c>
      <c r="AE288" s="218">
        <f t="shared" si="219"/>
        <v>0</v>
      </c>
      <c r="AF288" s="218">
        <f t="shared" si="219"/>
        <v>0</v>
      </c>
      <c r="AG288" s="218">
        <f t="shared" si="219"/>
        <v>82.728418262137538</v>
      </c>
      <c r="AH288" s="218">
        <f t="shared" si="219"/>
        <v>139.02243843138086</v>
      </c>
      <c r="AI288" s="219">
        <f>SUM(V288:AC288)</f>
        <v>2881.6086224800251</v>
      </c>
      <c r="AJ288" s="133" t="str">
        <f t="shared" si="214"/>
        <v/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3.1222104807309536E-2</v>
      </c>
      <c r="C289" s="125">
        <f t="shared" ref="C289:H289" si="220">IF($I288=0,"-",C288/$I288)</f>
        <v>0.58798386723934737</v>
      </c>
      <c r="D289" s="125">
        <f t="shared" si="220"/>
        <v>9.3923892766772044E-2</v>
      </c>
      <c r="E289" s="125">
        <f t="shared" si="220"/>
        <v>0.28391659327617702</v>
      </c>
      <c r="F289" s="125">
        <f t="shared" si="220"/>
        <v>0</v>
      </c>
      <c r="G289" s="125">
        <f t="shared" si="220"/>
        <v>2.9535419103941343E-3</v>
      </c>
      <c r="H289" s="126">
        <f t="shared" si="220"/>
        <v>0</v>
      </c>
      <c r="I289" s="127">
        <f>SUM(B289:H289)</f>
        <v>1.0000000000000002</v>
      </c>
      <c r="J289" s="133"/>
      <c r="K289" s="49" t="s">
        <v>108</v>
      </c>
      <c r="L289" s="102">
        <f>IF($S288=0,"-",L288/$S288)</f>
        <v>2.4471895129240421E-2</v>
      </c>
      <c r="M289" s="102">
        <f t="shared" ref="M289:R289" si="221">IF($S288=0,"-",M288/$S288)</f>
        <v>0.46086193181306095</v>
      </c>
      <c r="N289" s="102">
        <f t="shared" si="221"/>
        <v>7.3617575371803828E-2</v>
      </c>
      <c r="O289" s="102">
        <f t="shared" si="221"/>
        <v>0.22253391111797144</v>
      </c>
      <c r="P289" s="102">
        <f t="shared" si="221"/>
        <v>0.21619969953110904</v>
      </c>
      <c r="Q289" s="102">
        <f t="shared" si="221"/>
        <v>2.3149870368143846E-3</v>
      </c>
      <c r="R289" s="103">
        <f t="shared" si="221"/>
        <v>0</v>
      </c>
      <c r="S289" s="104">
        <f>SUM(L289:R289)</f>
        <v>1.0000000000000002</v>
      </c>
      <c r="U289" s="77" t="s">
        <v>108</v>
      </c>
      <c r="V289" s="78">
        <f>+V288/$AI288</f>
        <v>2.3347326643091224E-2</v>
      </c>
      <c r="W289" s="78">
        <f t="shared" ref="W289:AH289" si="222">+W288/$AI288</f>
        <v>1.040215838646814E-3</v>
      </c>
      <c r="X289" s="78">
        <f t="shared" si="222"/>
        <v>2.3149870368143841E-3</v>
      </c>
      <c r="Y289" s="78">
        <f t="shared" si="222"/>
        <v>0.4608619318130609</v>
      </c>
      <c r="Z289" s="78">
        <f t="shared" si="222"/>
        <v>4.4908465600006206E-2</v>
      </c>
      <c r="AA289" s="78">
        <f t="shared" si="222"/>
        <v>0.17428917817719725</v>
      </c>
      <c r="AB289" s="78">
        <f t="shared" si="222"/>
        <v>0.21619969953110901</v>
      </c>
      <c r="AC289" s="78">
        <f t="shared" si="222"/>
        <v>7.7038195360074127E-2</v>
      </c>
      <c r="AD289" s="78">
        <f t="shared" si="222"/>
        <v>8.4352647502373165E-5</v>
      </c>
      <c r="AE289" s="78">
        <f t="shared" si="222"/>
        <v>0</v>
      </c>
      <c r="AF289" s="78">
        <f t="shared" si="222"/>
        <v>0</v>
      </c>
      <c r="AG289" s="78">
        <f t="shared" si="222"/>
        <v>2.8709109771797608E-2</v>
      </c>
      <c r="AH289" s="78">
        <f t="shared" si="222"/>
        <v>4.8244732940774138E-2</v>
      </c>
      <c r="AI289" s="79">
        <f>SUM(V289:AC289)</f>
        <v>0.99999999999999989</v>
      </c>
      <c r="AJ289" s="26" t="str">
        <f t="shared" si="214"/>
        <v/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AJ293" s="133" t="str">
        <f>IF(ABS(S293-AI293)&gt;0.001,S293-AI293,"")</f>
        <v/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223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24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225">SUM(V294:AC294)</f>
        <v>0</v>
      </c>
      <c r="AJ294" s="133" t="str">
        <f t="shared" ref="AJ294:AJ315" si="226">IF(ABS(S294-AI294)&gt;0.001,S294-AI294,"")</f>
        <v/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223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24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225"/>
        <v>0</v>
      </c>
      <c r="AJ295" s="133" t="str">
        <f t="shared" si="226"/>
        <v/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223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24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225"/>
        <v>0</v>
      </c>
      <c r="AJ296" s="133" t="str">
        <f t="shared" si="226"/>
        <v/>
      </c>
      <c r="BA296" s="133"/>
      <c r="BR296" s="133"/>
      <c r="CG296" s="133"/>
    </row>
    <row r="297" spans="1:85" ht="15">
      <c r="A297" s="159" t="s">
        <v>13</v>
      </c>
      <c r="B297" s="148">
        <v>24.234416991266723</v>
      </c>
      <c r="C297" s="148">
        <v>183.17421246591886</v>
      </c>
      <c r="D297" s="148">
        <v>30.338850648068014</v>
      </c>
      <c r="E297" s="148">
        <v>0.55211271152311325</v>
      </c>
      <c r="F297" s="315"/>
      <c r="G297" s="148">
        <v>0</v>
      </c>
      <c r="H297" s="160">
        <v>0</v>
      </c>
      <c r="I297" s="146">
        <f t="shared" si="223"/>
        <v>238.29959281677671</v>
      </c>
      <c r="J297" s="141"/>
      <c r="K297" s="161" t="s">
        <v>13</v>
      </c>
      <c r="L297" s="148">
        <v>24.234416991266723</v>
      </c>
      <c r="M297" s="148">
        <v>183.17421246591886</v>
      </c>
      <c r="N297" s="148">
        <v>30.338850648068014</v>
      </c>
      <c r="O297" s="148">
        <v>0.55211271152311325</v>
      </c>
      <c r="P297" s="148">
        <v>0</v>
      </c>
      <c r="Q297" s="148">
        <v>0</v>
      </c>
      <c r="R297" s="149">
        <v>0</v>
      </c>
      <c r="S297" s="150">
        <f t="shared" si="224"/>
        <v>238.29959281677671</v>
      </c>
      <c r="U297" s="207" t="s">
        <v>13</v>
      </c>
      <c r="V297" s="199">
        <v>24.234416991266723</v>
      </c>
      <c r="W297" s="199">
        <v>0</v>
      </c>
      <c r="X297" s="199">
        <v>0</v>
      </c>
      <c r="Y297" s="199">
        <v>183.17421246591886</v>
      </c>
      <c r="Z297" s="199">
        <v>30.338850648068014</v>
      </c>
      <c r="AA297" s="199">
        <v>0.55211271152311325</v>
      </c>
      <c r="AB297" s="199">
        <v>0</v>
      </c>
      <c r="AC297" s="200">
        <v>0</v>
      </c>
      <c r="AD297" s="201">
        <v>0</v>
      </c>
      <c r="AE297" s="201">
        <v>0</v>
      </c>
      <c r="AF297" s="201">
        <v>0</v>
      </c>
      <c r="AG297" s="201">
        <v>0</v>
      </c>
      <c r="AH297" s="201">
        <v>0</v>
      </c>
      <c r="AI297" s="202">
        <f t="shared" si="225"/>
        <v>238.29959281677671</v>
      </c>
      <c r="AJ297" s="133" t="str">
        <f t="shared" si="226"/>
        <v/>
      </c>
      <c r="BA297" s="133"/>
      <c r="BR297" s="133"/>
      <c r="CG297" s="133"/>
    </row>
    <row r="298" spans="1:85" ht="15">
      <c r="A298" s="151" t="s">
        <v>12</v>
      </c>
      <c r="B298" s="152">
        <v>51.206651604129547</v>
      </c>
      <c r="C298" s="152">
        <v>88.496902972153734</v>
      </c>
      <c r="D298" s="152">
        <v>36.465190393190149</v>
      </c>
      <c r="E298" s="152">
        <v>0.65243043680165358</v>
      </c>
      <c r="F298" s="315"/>
      <c r="G298" s="152">
        <v>0</v>
      </c>
      <c r="H298" s="153">
        <v>0</v>
      </c>
      <c r="I298" s="154">
        <f t="shared" si="223"/>
        <v>176.8211754062751</v>
      </c>
      <c r="J298" s="141"/>
      <c r="K298" s="155" t="s">
        <v>12</v>
      </c>
      <c r="L298" s="156">
        <v>51.206651604129547</v>
      </c>
      <c r="M298" s="156">
        <v>88.496902972153734</v>
      </c>
      <c r="N298" s="156">
        <v>36.465190393190149</v>
      </c>
      <c r="O298" s="156">
        <v>0.65243043680165358</v>
      </c>
      <c r="P298" s="156">
        <v>0</v>
      </c>
      <c r="Q298" s="156">
        <v>0</v>
      </c>
      <c r="R298" s="157">
        <v>0</v>
      </c>
      <c r="S298" s="158">
        <f t="shared" si="224"/>
        <v>176.8211754062751</v>
      </c>
      <c r="U298" s="203" t="s">
        <v>53</v>
      </c>
      <c r="V298" s="204">
        <v>43.971015464544159</v>
      </c>
      <c r="W298" s="204">
        <v>0</v>
      </c>
      <c r="X298" s="204">
        <v>0</v>
      </c>
      <c r="Y298" s="204">
        <v>88.496902972153734</v>
      </c>
      <c r="Z298" s="204">
        <v>36.465190393190149</v>
      </c>
      <c r="AA298" s="204">
        <v>0.65243043680165358</v>
      </c>
      <c r="AB298" s="204">
        <v>0</v>
      </c>
      <c r="AC298" s="205">
        <v>7.2356361395853881</v>
      </c>
      <c r="AD298" s="204">
        <v>7.2356361395853881</v>
      </c>
      <c r="AE298" s="204">
        <v>0</v>
      </c>
      <c r="AF298" s="204">
        <v>0</v>
      </c>
      <c r="AG298" s="204">
        <v>0</v>
      </c>
      <c r="AH298" s="204">
        <v>0</v>
      </c>
      <c r="AI298" s="206">
        <f t="shared" si="225"/>
        <v>176.82117540627507</v>
      </c>
      <c r="AJ298" s="133" t="str">
        <f t="shared" si="226"/>
        <v/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1.0333598079138484</v>
      </c>
      <c r="F299" s="315"/>
      <c r="G299" s="148">
        <v>0</v>
      </c>
      <c r="H299" s="160">
        <v>0</v>
      </c>
      <c r="I299" s="146">
        <f t="shared" si="223"/>
        <v>1.0333598079138484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1.0333598079138484</v>
      </c>
      <c r="P299" s="148">
        <v>383.6218069770598</v>
      </c>
      <c r="Q299" s="148">
        <v>0</v>
      </c>
      <c r="R299" s="149">
        <v>0</v>
      </c>
      <c r="S299" s="150">
        <f t="shared" si="224"/>
        <v>384.65516678497363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1.0333598079138484</v>
      </c>
      <c r="AB299" s="199">
        <v>383.6218069770598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225"/>
        <v>384.65516678497363</v>
      </c>
      <c r="AJ299" s="133" t="str">
        <f t="shared" si="226"/>
        <v/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223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6.8307901132223368</v>
      </c>
      <c r="Q300" s="156">
        <v>0</v>
      </c>
      <c r="R300" s="157">
        <v>0</v>
      </c>
      <c r="S300" s="158">
        <f t="shared" si="224"/>
        <v>6.8307901132223368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6.8307901132223368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225"/>
        <v>6.8307901132223368</v>
      </c>
      <c r="AJ300" s="133" t="str">
        <f t="shared" si="226"/>
        <v/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223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24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225"/>
        <v>0</v>
      </c>
      <c r="AJ301" s="133" t="str">
        <f t="shared" si="226"/>
        <v/>
      </c>
      <c r="BA301" s="133"/>
      <c r="BR301" s="133"/>
      <c r="CG301" s="133"/>
    </row>
    <row r="302" spans="1:85" ht="15">
      <c r="A302" s="151" t="s">
        <v>14</v>
      </c>
      <c r="B302" s="152">
        <v>6.086738161623579E-2</v>
      </c>
      <c r="C302" s="152">
        <v>0</v>
      </c>
      <c r="D302" s="152">
        <v>26.665364538981137</v>
      </c>
      <c r="E302" s="152">
        <v>0.37755362756197919</v>
      </c>
      <c r="F302" s="315"/>
      <c r="G302" s="152">
        <v>0</v>
      </c>
      <c r="H302" s="153">
        <v>0</v>
      </c>
      <c r="I302" s="154">
        <f t="shared" si="223"/>
        <v>27.103785548159355</v>
      </c>
      <c r="J302" s="141"/>
      <c r="K302" s="155" t="s">
        <v>14</v>
      </c>
      <c r="L302" s="156">
        <v>6.086738161623579E-2</v>
      </c>
      <c r="M302" s="156">
        <v>0</v>
      </c>
      <c r="N302" s="156">
        <v>26.665364538981137</v>
      </c>
      <c r="O302" s="156">
        <v>0.37755362756197919</v>
      </c>
      <c r="P302" s="156">
        <v>0.97478811349216909</v>
      </c>
      <c r="Q302" s="156">
        <v>0</v>
      </c>
      <c r="R302" s="157">
        <v>0</v>
      </c>
      <c r="S302" s="158">
        <f t="shared" si="224"/>
        <v>28.078573661651525</v>
      </c>
      <c r="U302" s="203" t="s">
        <v>14</v>
      </c>
      <c r="V302" s="204">
        <v>0</v>
      </c>
      <c r="W302" s="204">
        <v>0</v>
      </c>
      <c r="X302" s="204">
        <v>0</v>
      </c>
      <c r="Y302" s="204">
        <v>0</v>
      </c>
      <c r="Z302" s="204">
        <v>26.665364538981137</v>
      </c>
      <c r="AA302" s="204">
        <v>0.17325418701832135</v>
      </c>
      <c r="AB302" s="204">
        <v>0.97478811349216909</v>
      </c>
      <c r="AC302" s="205">
        <v>0.26516682215989368</v>
      </c>
      <c r="AD302" s="204">
        <v>6.086738161623579E-2</v>
      </c>
      <c r="AE302" s="204">
        <v>0</v>
      </c>
      <c r="AF302" s="204">
        <v>0</v>
      </c>
      <c r="AG302" s="204">
        <v>0</v>
      </c>
      <c r="AH302" s="204">
        <v>0.20429944054365787</v>
      </c>
      <c r="AI302" s="206">
        <f t="shared" si="225"/>
        <v>28.078573661651525</v>
      </c>
      <c r="AJ302" s="133" t="str">
        <f t="shared" si="226"/>
        <v/>
      </c>
      <c r="BA302" s="133"/>
      <c r="BR302" s="133"/>
      <c r="CG302" s="133"/>
    </row>
    <row r="303" spans="1:85" ht="15">
      <c r="A303" s="159" t="s">
        <v>136</v>
      </c>
      <c r="B303" s="148">
        <v>107.95974948136379</v>
      </c>
      <c r="C303" s="148">
        <v>633.81560334657297</v>
      </c>
      <c r="D303" s="148">
        <v>224.71788695610192</v>
      </c>
      <c r="E303" s="148">
        <v>36.589438465825125</v>
      </c>
      <c r="F303" s="315"/>
      <c r="G303" s="148">
        <v>0</v>
      </c>
      <c r="H303" s="160">
        <v>0</v>
      </c>
      <c r="I303" s="146">
        <f t="shared" si="223"/>
        <v>1003.0826782498638</v>
      </c>
      <c r="J303" s="141"/>
      <c r="K303" s="161" t="s">
        <v>136</v>
      </c>
      <c r="L303" s="148">
        <v>107.95974948136379</v>
      </c>
      <c r="M303" s="148">
        <v>633.81560334657297</v>
      </c>
      <c r="N303" s="148">
        <v>224.71788695610192</v>
      </c>
      <c r="O303" s="148">
        <v>36.589438465825125</v>
      </c>
      <c r="P303" s="148">
        <v>0.88403439406049389</v>
      </c>
      <c r="Q303" s="148">
        <v>0</v>
      </c>
      <c r="R303" s="149">
        <v>0</v>
      </c>
      <c r="S303" s="150">
        <f t="shared" si="224"/>
        <v>1003.9667126439242</v>
      </c>
      <c r="U303" s="207" t="s">
        <v>136</v>
      </c>
      <c r="V303" s="199">
        <v>88.994423803786759</v>
      </c>
      <c r="W303" s="199">
        <v>0</v>
      </c>
      <c r="X303" s="199">
        <v>0</v>
      </c>
      <c r="Y303" s="199">
        <v>633.81560334657297</v>
      </c>
      <c r="Z303" s="199">
        <v>224.71788695610192</v>
      </c>
      <c r="AA303" s="199">
        <v>33.355897534206456</v>
      </c>
      <c r="AB303" s="199">
        <v>0.88403439406049389</v>
      </c>
      <c r="AC303" s="200">
        <v>22.198866609195697</v>
      </c>
      <c r="AD303" s="199">
        <v>18.965325677577027</v>
      </c>
      <c r="AE303" s="199">
        <v>0</v>
      </c>
      <c r="AF303" s="199">
        <v>0</v>
      </c>
      <c r="AG303" s="199">
        <v>0</v>
      </c>
      <c r="AH303" s="199">
        <v>3.2335409316186694</v>
      </c>
      <c r="AI303" s="202">
        <f t="shared" si="225"/>
        <v>1003.9667126439241</v>
      </c>
      <c r="AJ303" s="133" t="str">
        <f t="shared" si="226"/>
        <v/>
      </c>
      <c r="BA303" s="133"/>
      <c r="BR303" s="133"/>
      <c r="CG303" s="133"/>
    </row>
    <row r="304" spans="1:85" ht="15">
      <c r="A304" s="151" t="s">
        <v>21</v>
      </c>
      <c r="B304" s="152">
        <v>61.737104327197599</v>
      </c>
      <c r="C304" s="152">
        <v>9.6365906050244448</v>
      </c>
      <c r="D304" s="152">
        <v>48.366746173531084</v>
      </c>
      <c r="E304" s="152">
        <v>791.96238018818201</v>
      </c>
      <c r="F304" s="315"/>
      <c r="G304" s="152">
        <v>77.540961011282619</v>
      </c>
      <c r="H304" s="153">
        <v>0</v>
      </c>
      <c r="I304" s="154">
        <f t="shared" si="223"/>
        <v>989.24378230521779</v>
      </c>
      <c r="J304" s="141"/>
      <c r="K304" s="155" t="s">
        <v>21</v>
      </c>
      <c r="L304" s="156">
        <v>61.737104327197599</v>
      </c>
      <c r="M304" s="156">
        <v>9.6365906050244448</v>
      </c>
      <c r="N304" s="156">
        <v>48.366746173531084</v>
      </c>
      <c r="O304" s="156">
        <v>791.96238018818201</v>
      </c>
      <c r="P304" s="156">
        <v>0.6463476437474539</v>
      </c>
      <c r="Q304" s="156">
        <v>77.540961011282619</v>
      </c>
      <c r="R304" s="157">
        <v>0</v>
      </c>
      <c r="S304" s="158">
        <f t="shared" si="224"/>
        <v>989.8901299489653</v>
      </c>
      <c r="U304" s="203" t="s">
        <v>21</v>
      </c>
      <c r="V304" s="204">
        <v>5.8089653848849743</v>
      </c>
      <c r="W304" s="204">
        <v>53.556959059177203</v>
      </c>
      <c r="X304" s="204">
        <v>77.540961011282619</v>
      </c>
      <c r="Y304" s="204">
        <v>9.6365906050244448</v>
      </c>
      <c r="Z304" s="204">
        <v>48.366746173531084</v>
      </c>
      <c r="AA304" s="204">
        <v>571.58301356836341</v>
      </c>
      <c r="AB304" s="204">
        <v>0.6463476437474539</v>
      </c>
      <c r="AC304" s="205">
        <v>222.75054650295399</v>
      </c>
      <c r="AD304" s="204">
        <v>2.3711798831354227</v>
      </c>
      <c r="AE304" s="204">
        <v>207.23780707526848</v>
      </c>
      <c r="AF304" s="204">
        <v>0</v>
      </c>
      <c r="AG304" s="204">
        <v>0</v>
      </c>
      <c r="AH304" s="204">
        <v>13.141559544550104</v>
      </c>
      <c r="AI304" s="206">
        <f t="shared" si="225"/>
        <v>989.89012994896518</v>
      </c>
      <c r="AJ304" s="133" t="str">
        <f t="shared" si="226"/>
        <v/>
      </c>
      <c r="BA304" s="133"/>
      <c r="BR304" s="133"/>
      <c r="CG304" s="133"/>
    </row>
    <row r="305" spans="1:85" ht="15">
      <c r="A305" s="159" t="s">
        <v>20</v>
      </c>
      <c r="B305" s="148">
        <v>57.951023802526983</v>
      </c>
      <c r="C305" s="148">
        <v>5.8934835668438659</v>
      </c>
      <c r="D305" s="148">
        <v>375.39691978645334</v>
      </c>
      <c r="E305" s="148">
        <v>0</v>
      </c>
      <c r="F305" s="315"/>
      <c r="G305" s="148">
        <v>0</v>
      </c>
      <c r="H305" s="160">
        <v>0</v>
      </c>
      <c r="I305" s="146">
        <f t="shared" si="223"/>
        <v>439.24142715582417</v>
      </c>
      <c r="J305" s="141"/>
      <c r="K305" s="161" t="s">
        <v>20</v>
      </c>
      <c r="L305" s="148">
        <v>57.951023802526983</v>
      </c>
      <c r="M305" s="148">
        <v>5.8934835668438659</v>
      </c>
      <c r="N305" s="148">
        <v>375.39691978645334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24"/>
        <v>439.24142715582417</v>
      </c>
      <c r="U305" s="207" t="s">
        <v>20</v>
      </c>
      <c r="V305" s="199">
        <v>53.970125719484678</v>
      </c>
      <c r="W305" s="199">
        <v>0.90785043658613163</v>
      </c>
      <c r="X305" s="199">
        <v>0</v>
      </c>
      <c r="Y305" s="199">
        <v>5.8934835668438659</v>
      </c>
      <c r="Z305" s="199">
        <v>375.39691978645334</v>
      </c>
      <c r="AA305" s="199">
        <v>0</v>
      </c>
      <c r="AB305" s="199">
        <v>0</v>
      </c>
      <c r="AC305" s="200">
        <v>3.073047646456172</v>
      </c>
      <c r="AD305" s="199">
        <v>3.073047646456172</v>
      </c>
      <c r="AE305" s="199">
        <v>0</v>
      </c>
      <c r="AF305" s="199">
        <v>0</v>
      </c>
      <c r="AG305" s="199">
        <v>0</v>
      </c>
      <c r="AH305" s="199">
        <v>0</v>
      </c>
      <c r="AI305" s="202">
        <f t="shared" si="225"/>
        <v>439.24142715582423</v>
      </c>
      <c r="AJ305" s="133" t="str">
        <f t="shared" si="226"/>
        <v/>
      </c>
      <c r="BA305" s="133"/>
      <c r="BR305" s="133"/>
      <c r="CG305" s="133"/>
    </row>
    <row r="306" spans="1:85" ht="15">
      <c r="A306" s="151" t="s">
        <v>56</v>
      </c>
      <c r="B306" s="152">
        <v>3.6049153951375623</v>
      </c>
      <c r="C306" s="152">
        <v>0.10605887311650668</v>
      </c>
      <c r="D306" s="152">
        <v>3.9167509360564781</v>
      </c>
      <c r="E306" s="152">
        <v>0</v>
      </c>
      <c r="F306" s="315"/>
      <c r="G306" s="152">
        <v>0</v>
      </c>
      <c r="H306" s="153">
        <v>0</v>
      </c>
      <c r="I306" s="154">
        <f t="shared" si="223"/>
        <v>7.627725204310547</v>
      </c>
      <c r="J306" s="141"/>
      <c r="K306" s="155" t="s">
        <v>56</v>
      </c>
      <c r="L306" s="156">
        <v>3.6049153951375623</v>
      </c>
      <c r="M306" s="156">
        <v>0.10605887311650668</v>
      </c>
      <c r="N306" s="156">
        <v>3.9167509360564781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24"/>
        <v>7.627725204310547</v>
      </c>
      <c r="U306" s="203" t="s">
        <v>56</v>
      </c>
      <c r="V306" s="204">
        <v>3.3912874172543317</v>
      </c>
      <c r="W306" s="204">
        <v>0</v>
      </c>
      <c r="X306" s="204">
        <v>0</v>
      </c>
      <c r="Y306" s="204">
        <v>0.10605887311650668</v>
      </c>
      <c r="Z306" s="204">
        <v>3.9167509360564781</v>
      </c>
      <c r="AA306" s="204">
        <v>0</v>
      </c>
      <c r="AB306" s="204">
        <v>0</v>
      </c>
      <c r="AC306" s="205">
        <v>0.21362797788323062</v>
      </c>
      <c r="AD306" s="204">
        <v>0.21362797788323062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225"/>
        <v>7.627725204310547</v>
      </c>
      <c r="AJ306" s="133" t="str">
        <f t="shared" si="226"/>
        <v/>
      </c>
      <c r="BA306" s="133"/>
      <c r="BR306" s="133"/>
      <c r="CG306" s="133"/>
    </row>
    <row r="307" spans="1:85" ht="15">
      <c r="A307" s="159" t="s">
        <v>18</v>
      </c>
      <c r="B307" s="148">
        <v>50.137896425863708</v>
      </c>
      <c r="C307" s="148">
        <v>23.014116392199739</v>
      </c>
      <c r="D307" s="148">
        <v>9.0412600112213255</v>
      </c>
      <c r="E307" s="148">
        <v>0</v>
      </c>
      <c r="F307" s="315"/>
      <c r="G307" s="148">
        <v>0</v>
      </c>
      <c r="H307" s="160">
        <v>0</v>
      </c>
      <c r="I307" s="146">
        <f t="shared" si="223"/>
        <v>82.193272829284766</v>
      </c>
      <c r="J307" s="141"/>
      <c r="K307" s="161" t="s">
        <v>18</v>
      </c>
      <c r="L307" s="148">
        <v>50.137896425863708</v>
      </c>
      <c r="M307" s="148">
        <v>23.014116392199739</v>
      </c>
      <c r="N307" s="148">
        <v>9.0412600112213255</v>
      </c>
      <c r="O307" s="148">
        <v>0</v>
      </c>
      <c r="P307" s="148">
        <v>22.094958877635715</v>
      </c>
      <c r="Q307" s="148">
        <v>0</v>
      </c>
      <c r="R307" s="149">
        <v>0</v>
      </c>
      <c r="S307" s="150">
        <f t="shared" si="224"/>
        <v>104.28823170692048</v>
      </c>
      <c r="U307" s="207" t="s">
        <v>18</v>
      </c>
      <c r="V307" s="199">
        <v>48.494030969278015</v>
      </c>
      <c r="W307" s="199">
        <v>0</v>
      </c>
      <c r="X307" s="199">
        <v>0</v>
      </c>
      <c r="Y307" s="199">
        <v>23.014116392199739</v>
      </c>
      <c r="Z307" s="199">
        <v>9.0412600112213255</v>
      </c>
      <c r="AA307" s="199">
        <v>0</v>
      </c>
      <c r="AB307" s="199">
        <v>22.094958877635715</v>
      </c>
      <c r="AC307" s="200">
        <v>1.6438654565856956</v>
      </c>
      <c r="AD307" s="199">
        <v>1.6438654565856956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225"/>
        <v>104.2882317069205</v>
      </c>
      <c r="AJ307" s="133" t="str">
        <f t="shared" si="226"/>
        <v/>
      </c>
      <c r="BA307" s="133"/>
      <c r="BR307" s="133"/>
      <c r="CG307" s="133"/>
    </row>
    <row r="308" spans="1:85" ht="15">
      <c r="A308" s="151" t="s">
        <v>17</v>
      </c>
      <c r="B308" s="152">
        <v>0.95967598332616455</v>
      </c>
      <c r="C308" s="152">
        <v>1.4395139749892467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223"/>
        <v>2.3991899583154113</v>
      </c>
      <c r="J308" s="141"/>
      <c r="K308" s="155" t="s">
        <v>17</v>
      </c>
      <c r="L308" s="156">
        <v>0.95967598332616455</v>
      </c>
      <c r="M308" s="156">
        <v>1.4395139749892467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24"/>
        <v>2.3991899583154113</v>
      </c>
      <c r="U308" s="203" t="s">
        <v>57</v>
      </c>
      <c r="V308" s="204">
        <v>0.95967598332616455</v>
      </c>
      <c r="W308" s="204">
        <v>0</v>
      </c>
      <c r="X308" s="204">
        <v>0</v>
      </c>
      <c r="Y308" s="204">
        <v>1.4395139749892467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225"/>
        <v>2.3991899583154113</v>
      </c>
      <c r="AJ308" s="133" t="str">
        <f t="shared" si="226"/>
        <v/>
      </c>
      <c r="BA308" s="133"/>
      <c r="BR308" s="133"/>
      <c r="CG308" s="133"/>
    </row>
    <row r="309" spans="1:85" ht="15">
      <c r="A309" s="162" t="s">
        <v>60</v>
      </c>
      <c r="B309" s="148">
        <v>0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223"/>
        <v>0</v>
      </c>
      <c r="J309" s="141"/>
      <c r="K309" s="163" t="s">
        <v>60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24"/>
        <v>0</v>
      </c>
      <c r="U309" s="208" t="s">
        <v>58</v>
      </c>
      <c r="V309" s="199">
        <v>0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225"/>
        <v>0</v>
      </c>
      <c r="AJ309" s="133" t="str">
        <f t="shared" si="226"/>
        <v/>
      </c>
      <c r="BA309" s="133"/>
      <c r="BR309" s="133"/>
      <c r="CG309" s="133"/>
    </row>
    <row r="310" spans="1:85">
      <c r="A310" s="164" t="s">
        <v>19</v>
      </c>
      <c r="B310" s="165">
        <v>0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223"/>
        <v>0</v>
      </c>
      <c r="J310" s="141"/>
      <c r="K310" s="168" t="s">
        <v>19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24"/>
        <v>0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225"/>
        <v>0</v>
      </c>
      <c r="AJ310" s="133" t="str">
        <f t="shared" si="226"/>
        <v/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223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24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225"/>
        <v>0</v>
      </c>
      <c r="AJ311" s="133" t="str">
        <f t="shared" si="226"/>
        <v/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223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24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225"/>
        <v>0</v>
      </c>
      <c r="AJ312" s="133" t="str">
        <f t="shared" si="226"/>
        <v/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223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24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225"/>
        <v>0</v>
      </c>
      <c r="AJ313" s="133" t="str">
        <f t="shared" si="226"/>
        <v/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357.85230139242827</v>
      </c>
      <c r="C314" s="187">
        <f t="shared" ref="C314:H314" si="227">SUM(C293:C309)</f>
        <v>945.57648219681937</v>
      </c>
      <c r="D314" s="187">
        <f t="shared" si="227"/>
        <v>754.9089694436035</v>
      </c>
      <c r="E314" s="187">
        <f t="shared" si="227"/>
        <v>831.16727523780776</v>
      </c>
      <c r="F314" s="187">
        <f t="shared" si="227"/>
        <v>0</v>
      </c>
      <c r="G314" s="187">
        <f t="shared" si="227"/>
        <v>77.540961011282619</v>
      </c>
      <c r="H314" s="189">
        <f t="shared" si="227"/>
        <v>0</v>
      </c>
      <c r="I314" s="146">
        <f t="shared" ref="I314" si="228">SUM(I293:I309)</f>
        <v>2967.0459892819413</v>
      </c>
      <c r="J314" s="141"/>
      <c r="K314" s="188" t="s">
        <v>22</v>
      </c>
      <c r="L314" s="187">
        <f>SUM(L293:L309)</f>
        <v>357.85230139242827</v>
      </c>
      <c r="M314" s="187">
        <f t="shared" ref="M314:R314" si="229">SUM(M293:M309)</f>
        <v>945.57648219681937</v>
      </c>
      <c r="N314" s="187">
        <f t="shared" si="229"/>
        <v>754.9089694436035</v>
      </c>
      <c r="O314" s="187">
        <f t="shared" si="229"/>
        <v>831.16727523780776</v>
      </c>
      <c r="P314" s="187">
        <f t="shared" si="229"/>
        <v>415.05272611921799</v>
      </c>
      <c r="Q314" s="187">
        <f t="shared" si="229"/>
        <v>77.540961011282619</v>
      </c>
      <c r="R314" s="189">
        <f t="shared" si="229"/>
        <v>0</v>
      </c>
      <c r="S314" s="190">
        <f t="shared" ref="S314" si="230">SUM(S293:S309)</f>
        <v>3382.0987154011591</v>
      </c>
      <c r="T314" s="133" t="str">
        <f>IF(ABS(S314-AI314)&gt;0.01,S314-AI314,"")</f>
        <v/>
      </c>
      <c r="U314" s="216" t="s">
        <v>59</v>
      </c>
      <c r="V314" s="217">
        <f>SUM(V293:V309)</f>
        <v>269.82394173382579</v>
      </c>
      <c r="W314" s="217">
        <f t="shared" ref="W314:AH314" si="231">SUM(W293:W309)</f>
        <v>54.464809495763333</v>
      </c>
      <c r="X314" s="217">
        <f t="shared" si="231"/>
        <v>77.540961011282619</v>
      </c>
      <c r="Y314" s="217">
        <f t="shared" si="231"/>
        <v>945.57648219681937</v>
      </c>
      <c r="Z314" s="217">
        <f t="shared" si="231"/>
        <v>754.9089694436035</v>
      </c>
      <c r="AA314" s="217">
        <f t="shared" si="231"/>
        <v>607.35006824582683</v>
      </c>
      <c r="AB314" s="217">
        <f t="shared" si="231"/>
        <v>415.05272611921799</v>
      </c>
      <c r="AC314" s="217">
        <f t="shared" si="231"/>
        <v>257.38075715482006</v>
      </c>
      <c r="AD314" s="218">
        <f t="shared" si="231"/>
        <v>33.563550162839171</v>
      </c>
      <c r="AE314" s="218">
        <f t="shared" si="231"/>
        <v>207.23780707526848</v>
      </c>
      <c r="AF314" s="218">
        <f t="shared" si="231"/>
        <v>0</v>
      </c>
      <c r="AG314" s="218">
        <f t="shared" si="231"/>
        <v>0</v>
      </c>
      <c r="AH314" s="218">
        <f t="shared" si="231"/>
        <v>16.579399916712433</v>
      </c>
      <c r="AI314" s="219">
        <f>SUM(V314:AC314)</f>
        <v>3382.0987154011591</v>
      </c>
      <c r="AJ314" s="133" t="str">
        <f t="shared" si="226"/>
        <v/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0.12060895000789408</v>
      </c>
      <c r="C315" s="125">
        <f t="shared" ref="C315:H315" si="232">IF($I314=0,"-",C314/$I314)</f>
        <v>0.31869289711470217</v>
      </c>
      <c r="D315" s="125">
        <f t="shared" si="232"/>
        <v>0.25443116560060469</v>
      </c>
      <c r="E315" s="125">
        <f t="shared" si="232"/>
        <v>0.28013292623042885</v>
      </c>
      <c r="F315" s="125">
        <f t="shared" si="232"/>
        <v>0</v>
      </c>
      <c r="G315" s="125">
        <f t="shared" si="232"/>
        <v>2.6134061046370369E-2</v>
      </c>
      <c r="H315" s="126">
        <f t="shared" si="232"/>
        <v>0</v>
      </c>
      <c r="I315" s="127">
        <f>SUM(B315:H315)</f>
        <v>1</v>
      </c>
      <c r="J315" s="133"/>
      <c r="K315" s="49" t="s">
        <v>108</v>
      </c>
      <c r="L315" s="102">
        <f>IF($S314=0,"-",L314/$S314)</f>
        <v>0.10580776361224055</v>
      </c>
      <c r="M315" s="102">
        <f t="shared" ref="M315:R315" si="233">IF($S314=0,"-",M314/$S314)</f>
        <v>0.2795827566744048</v>
      </c>
      <c r="N315" s="102">
        <f t="shared" si="233"/>
        <v>0.22320725471611844</v>
      </c>
      <c r="O315" s="102">
        <f t="shared" si="233"/>
        <v>0.24575488333705273</v>
      </c>
      <c r="P315" s="102">
        <f t="shared" si="233"/>
        <v>0.12272046473072491</v>
      </c>
      <c r="Q315" s="102">
        <f t="shared" si="233"/>
        <v>2.2926876929458665E-2</v>
      </c>
      <c r="R315" s="103">
        <f t="shared" si="233"/>
        <v>0</v>
      </c>
      <c r="S315" s="104">
        <f>SUM(L315:R315)</f>
        <v>1.0000000000000002</v>
      </c>
      <c r="U315" s="77" t="s">
        <v>108</v>
      </c>
      <c r="V315" s="78">
        <f>+V314/$AI314</f>
        <v>7.9780031406274696E-2</v>
      </c>
      <c r="W315" s="78">
        <f t="shared" ref="W315:AH315" si="234">+W314/$AI314</f>
        <v>1.6103849733227888E-2</v>
      </c>
      <c r="X315" s="78">
        <f t="shared" si="234"/>
        <v>2.2926876929458665E-2</v>
      </c>
      <c r="Y315" s="78">
        <f t="shared" si="234"/>
        <v>0.2795827566744048</v>
      </c>
      <c r="Z315" s="78">
        <f t="shared" si="234"/>
        <v>0.22320725471611844</v>
      </c>
      <c r="AA315" s="78">
        <f t="shared" si="234"/>
        <v>0.17957786550703547</v>
      </c>
      <c r="AB315" s="78">
        <f t="shared" si="234"/>
        <v>0.12272046473072491</v>
      </c>
      <c r="AC315" s="78">
        <f t="shared" si="234"/>
        <v>7.6100900302755209E-2</v>
      </c>
      <c r="AD315" s="78">
        <f t="shared" si="234"/>
        <v>9.9238824727379705E-3</v>
      </c>
      <c r="AE315" s="78">
        <f t="shared" si="234"/>
        <v>6.1274913748544296E-2</v>
      </c>
      <c r="AF315" s="78">
        <f t="shared" si="234"/>
        <v>0</v>
      </c>
      <c r="AG315" s="78">
        <f t="shared" si="234"/>
        <v>0</v>
      </c>
      <c r="AH315" s="78">
        <f t="shared" si="234"/>
        <v>4.9021040814729473E-3</v>
      </c>
      <c r="AI315" s="79">
        <f>SUM(V315:AC315)</f>
        <v>1.0000000000000002</v>
      </c>
      <c r="AJ315" s="26" t="str">
        <f t="shared" si="226"/>
        <v/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1546.9304938468149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1546.9304938468149</v>
      </c>
      <c r="J319" s="141"/>
      <c r="K319" s="195" t="s">
        <v>7</v>
      </c>
      <c r="L319" s="144">
        <v>0</v>
      </c>
      <c r="M319" s="144">
        <v>1546.9304938468149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1546.9304938468149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1546.9304938468149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1546.9304938468149</v>
      </c>
      <c r="AJ319" s="133" t="str">
        <f>IF(ABS(S319-AI319)&gt;0.001,S319-AI319,"")</f>
        <v/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235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36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237">SUM(V320:AC320)</f>
        <v>0</v>
      </c>
      <c r="AJ320" s="133" t="str">
        <f t="shared" ref="AJ320:AJ341" si="238">IF(ABS(S320-AI320)&gt;0.001,S320-AI320,"")</f>
        <v/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235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36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237"/>
        <v>0</v>
      </c>
      <c r="AJ321" s="133" t="str">
        <f t="shared" si="238"/>
        <v/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235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36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237"/>
        <v>0</v>
      </c>
      <c r="AJ322" s="133" t="str">
        <f t="shared" si="238"/>
        <v/>
      </c>
      <c r="BA322" s="133"/>
      <c r="BR322" s="133"/>
      <c r="CG322" s="133"/>
    </row>
    <row r="323" spans="1:85" ht="15">
      <c r="A323" s="159" t="s">
        <v>13</v>
      </c>
      <c r="B323" s="148">
        <v>17.736012212643772</v>
      </c>
      <c r="C323" s="148">
        <v>182.44829016213615</v>
      </c>
      <c r="D323" s="148">
        <v>0</v>
      </c>
      <c r="E323" s="148">
        <v>0</v>
      </c>
      <c r="F323" s="315"/>
      <c r="G323" s="148">
        <v>0</v>
      </c>
      <c r="H323" s="160">
        <v>0</v>
      </c>
      <c r="I323" s="146">
        <f t="shared" si="235"/>
        <v>200.18430237477992</v>
      </c>
      <c r="J323" s="141"/>
      <c r="K323" s="161" t="s">
        <v>13</v>
      </c>
      <c r="L323" s="148">
        <v>17.736012212643772</v>
      </c>
      <c r="M323" s="148">
        <v>182.44829016213615</v>
      </c>
      <c r="N323" s="148">
        <v>0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36"/>
        <v>200.18430237477992</v>
      </c>
      <c r="U323" s="207" t="s">
        <v>13</v>
      </c>
      <c r="V323" s="199">
        <v>17.736012212643772</v>
      </c>
      <c r="W323" s="199">
        <v>0</v>
      </c>
      <c r="X323" s="199">
        <v>0</v>
      </c>
      <c r="Y323" s="199">
        <v>182.44829016213615</v>
      </c>
      <c r="Z323" s="199">
        <v>0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237"/>
        <v>200.18430237477992</v>
      </c>
      <c r="AJ323" s="133" t="str">
        <f t="shared" si="238"/>
        <v/>
      </c>
      <c r="BA323" s="133"/>
      <c r="BR323" s="133"/>
      <c r="CG323" s="133"/>
    </row>
    <row r="324" spans="1:85" ht="15">
      <c r="A324" s="151" t="s">
        <v>12</v>
      </c>
      <c r="B324" s="152">
        <v>5.3840438010899154</v>
      </c>
      <c r="C324" s="152">
        <v>0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235"/>
        <v>5.3840438010899154</v>
      </c>
      <c r="J324" s="141"/>
      <c r="K324" s="155" t="s">
        <v>12</v>
      </c>
      <c r="L324" s="156">
        <v>5.3840438010899154</v>
      </c>
      <c r="M324" s="156">
        <v>0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36"/>
        <v>5.3840438010899154</v>
      </c>
      <c r="U324" s="203" t="s">
        <v>53</v>
      </c>
      <c r="V324" s="204">
        <v>5.3840438010899154</v>
      </c>
      <c r="W324" s="204">
        <v>0</v>
      </c>
      <c r="X324" s="204">
        <v>0</v>
      </c>
      <c r="Y324" s="204">
        <v>0</v>
      </c>
      <c r="Z324" s="204">
        <v>0</v>
      </c>
      <c r="AA324" s="204">
        <v>0</v>
      </c>
      <c r="AB324" s="204">
        <v>0</v>
      </c>
      <c r="AC324" s="205">
        <v>0</v>
      </c>
      <c r="AD324" s="204">
        <v>0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237"/>
        <v>5.3840438010899154</v>
      </c>
      <c r="AJ324" s="133" t="str">
        <f t="shared" si="238"/>
        <v/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2.9809512381973073</v>
      </c>
      <c r="F325" s="315"/>
      <c r="G325" s="148">
        <v>0</v>
      </c>
      <c r="H325" s="160">
        <v>0</v>
      </c>
      <c r="I325" s="146">
        <f t="shared" si="235"/>
        <v>2.9809512381973073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2.9809512381973073</v>
      </c>
      <c r="P325" s="148">
        <v>46.201388527162727</v>
      </c>
      <c r="Q325" s="148">
        <v>0</v>
      </c>
      <c r="R325" s="149">
        <v>0</v>
      </c>
      <c r="S325" s="150">
        <f t="shared" si="236"/>
        <v>49.182339765360034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0</v>
      </c>
      <c r="AB325" s="199">
        <v>46.201388527162727</v>
      </c>
      <c r="AC325" s="200">
        <v>2.9809512381973073</v>
      </c>
      <c r="AD325" s="199">
        <v>0</v>
      </c>
      <c r="AE325" s="199">
        <v>0</v>
      </c>
      <c r="AF325" s="199">
        <v>0</v>
      </c>
      <c r="AG325" s="199">
        <v>0</v>
      </c>
      <c r="AH325" s="199">
        <v>2.9809512381973073</v>
      </c>
      <c r="AI325" s="202">
        <f t="shared" si="237"/>
        <v>49.182339765360034</v>
      </c>
      <c r="AJ325" s="133" t="str">
        <f t="shared" si="238"/>
        <v/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235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4.2324515468403989</v>
      </c>
      <c r="Q326" s="156">
        <v>0</v>
      </c>
      <c r="R326" s="157">
        <v>0</v>
      </c>
      <c r="S326" s="158">
        <f t="shared" si="236"/>
        <v>4.2324515468403989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4.2324515468403989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237"/>
        <v>4.2324515468403989</v>
      </c>
      <c r="AJ326" s="133" t="str">
        <f t="shared" si="238"/>
        <v/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235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36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237"/>
        <v>0</v>
      </c>
      <c r="AJ327" s="133" t="str">
        <f t="shared" si="238"/>
        <v/>
      </c>
      <c r="BA327" s="133"/>
      <c r="BR327" s="133"/>
      <c r="CG327" s="133"/>
    </row>
    <row r="328" spans="1:85" ht="15">
      <c r="A328" s="151" t="s">
        <v>14</v>
      </c>
      <c r="B328" s="152">
        <v>0</v>
      </c>
      <c r="C328" s="152">
        <v>0</v>
      </c>
      <c r="D328" s="152">
        <v>2.1854148698377664</v>
      </c>
      <c r="E328" s="152">
        <v>6.1718615715939867E-2</v>
      </c>
      <c r="F328" s="315"/>
      <c r="G328" s="152">
        <v>0</v>
      </c>
      <c r="H328" s="153">
        <v>0</v>
      </c>
      <c r="I328" s="154">
        <f t="shared" si="235"/>
        <v>2.2471334855537064</v>
      </c>
      <c r="J328" s="141"/>
      <c r="K328" s="155" t="s">
        <v>14</v>
      </c>
      <c r="L328" s="156">
        <v>0</v>
      </c>
      <c r="M328" s="156">
        <v>0</v>
      </c>
      <c r="N328" s="156">
        <v>2.1854148698377664</v>
      </c>
      <c r="O328" s="156">
        <v>6.1718615715939867E-2</v>
      </c>
      <c r="P328" s="156">
        <v>7.368086924673424E-3</v>
      </c>
      <c r="Q328" s="156">
        <v>0</v>
      </c>
      <c r="R328" s="157">
        <v>0</v>
      </c>
      <c r="S328" s="158">
        <f t="shared" si="236"/>
        <v>2.2545015724783797</v>
      </c>
      <c r="U328" s="203" t="s">
        <v>14</v>
      </c>
      <c r="V328" s="204">
        <v>0</v>
      </c>
      <c r="W328" s="204">
        <v>0</v>
      </c>
      <c r="X328" s="204">
        <v>0</v>
      </c>
      <c r="Y328" s="204">
        <v>0</v>
      </c>
      <c r="Z328" s="204">
        <v>2.1854148698377664</v>
      </c>
      <c r="AA328" s="204">
        <v>0</v>
      </c>
      <c r="AB328" s="204">
        <v>7.368086924673424E-3</v>
      </c>
      <c r="AC328" s="205">
        <v>6.1718615715939867E-2</v>
      </c>
      <c r="AD328" s="204">
        <v>0</v>
      </c>
      <c r="AE328" s="204">
        <v>0</v>
      </c>
      <c r="AF328" s="204">
        <v>0</v>
      </c>
      <c r="AG328" s="204">
        <v>0</v>
      </c>
      <c r="AH328" s="204">
        <v>6.1718615715939867E-2</v>
      </c>
      <c r="AI328" s="206">
        <f t="shared" si="237"/>
        <v>2.2545015724783797</v>
      </c>
      <c r="AJ328" s="133" t="str">
        <f t="shared" si="238"/>
        <v/>
      </c>
      <c r="BA328" s="133"/>
      <c r="BR328" s="133"/>
      <c r="CG328" s="133"/>
    </row>
    <row r="329" spans="1:85" ht="15">
      <c r="A329" s="159" t="s">
        <v>136</v>
      </c>
      <c r="B329" s="148">
        <v>235.60823424283487</v>
      </c>
      <c r="C329" s="148">
        <v>8302.0299605415003</v>
      </c>
      <c r="D329" s="148">
        <v>247.90037175817119</v>
      </c>
      <c r="E329" s="148">
        <v>0</v>
      </c>
      <c r="F329" s="315"/>
      <c r="G329" s="148">
        <v>0</v>
      </c>
      <c r="H329" s="160">
        <v>0</v>
      </c>
      <c r="I329" s="146">
        <f t="shared" si="235"/>
        <v>8785.5385665425056</v>
      </c>
      <c r="J329" s="141"/>
      <c r="K329" s="161" t="s">
        <v>136</v>
      </c>
      <c r="L329" s="148">
        <v>235.60823424283487</v>
      </c>
      <c r="M329" s="148">
        <v>8302.0299605415003</v>
      </c>
      <c r="N329" s="148">
        <v>247.90037175817119</v>
      </c>
      <c r="O329" s="148">
        <v>0</v>
      </c>
      <c r="P329" s="148">
        <v>3.2182578998384469E-2</v>
      </c>
      <c r="Q329" s="148">
        <v>0</v>
      </c>
      <c r="R329" s="149">
        <v>0</v>
      </c>
      <c r="S329" s="150">
        <f t="shared" si="236"/>
        <v>8785.5707491215035</v>
      </c>
      <c r="U329" s="207" t="s">
        <v>136</v>
      </c>
      <c r="V329" s="199">
        <v>235.53038568937959</v>
      </c>
      <c r="W329" s="199">
        <v>0</v>
      </c>
      <c r="X329" s="199">
        <v>0</v>
      </c>
      <c r="Y329" s="199">
        <v>8302.0299605415003</v>
      </c>
      <c r="Z329" s="199">
        <v>151.14598815444856</v>
      </c>
      <c r="AA329" s="199">
        <v>0</v>
      </c>
      <c r="AB329" s="199">
        <v>3.2182578998384469E-2</v>
      </c>
      <c r="AC329" s="200">
        <v>96.832232157177927</v>
      </c>
      <c r="AD329" s="199">
        <v>7.784855345527382E-2</v>
      </c>
      <c r="AE329" s="199">
        <v>0</v>
      </c>
      <c r="AF329" s="199">
        <v>0</v>
      </c>
      <c r="AG329" s="199">
        <v>96.75438360372263</v>
      </c>
      <c r="AH329" s="199">
        <v>0</v>
      </c>
      <c r="AI329" s="202">
        <f t="shared" si="237"/>
        <v>8785.5707491215035</v>
      </c>
      <c r="AJ329" s="133" t="str">
        <f t="shared" si="238"/>
        <v/>
      </c>
      <c r="BA329" s="133"/>
      <c r="BR329" s="133"/>
      <c r="CG329" s="133"/>
    </row>
    <row r="330" spans="1:85" ht="15">
      <c r="A330" s="151" t="s">
        <v>21</v>
      </c>
      <c r="B330" s="152">
        <v>27.552295453651574</v>
      </c>
      <c r="C330" s="152">
        <v>55.495354000963637</v>
      </c>
      <c r="D330" s="152">
        <v>21.488537970976708</v>
      </c>
      <c r="E330" s="152">
        <v>3758.3011914333165</v>
      </c>
      <c r="F330" s="315"/>
      <c r="G330" s="152">
        <v>331.17267859320725</v>
      </c>
      <c r="H330" s="153">
        <v>0</v>
      </c>
      <c r="I330" s="154">
        <f t="shared" si="235"/>
        <v>4194.0100574521157</v>
      </c>
      <c r="J330" s="141"/>
      <c r="K330" s="155" t="s">
        <v>21</v>
      </c>
      <c r="L330" s="156">
        <v>27.552295453651574</v>
      </c>
      <c r="M330" s="156">
        <v>55.495354000963637</v>
      </c>
      <c r="N330" s="156">
        <v>21.488537970976708</v>
      </c>
      <c r="O330" s="156">
        <v>3758.3011914333165</v>
      </c>
      <c r="P330" s="156">
        <v>0</v>
      </c>
      <c r="Q330" s="156">
        <v>331.17267859320725</v>
      </c>
      <c r="R330" s="157">
        <v>0</v>
      </c>
      <c r="S330" s="158">
        <f t="shared" si="236"/>
        <v>4194.0100574521157</v>
      </c>
      <c r="U330" s="203" t="s">
        <v>21</v>
      </c>
      <c r="V330" s="204">
        <v>2.9657796026673728</v>
      </c>
      <c r="W330" s="204">
        <v>24.274417930351806</v>
      </c>
      <c r="X330" s="204">
        <v>331.17267859320725</v>
      </c>
      <c r="Y330" s="204">
        <v>55.495354000963637</v>
      </c>
      <c r="Z330" s="204">
        <v>16.643328918021364</v>
      </c>
      <c r="AA330" s="204">
        <v>3756.8097836826514</v>
      </c>
      <c r="AB330" s="204">
        <v>0</v>
      </c>
      <c r="AC330" s="205">
        <v>6.6487147242528639</v>
      </c>
      <c r="AD330" s="204">
        <v>0.31209792063239755</v>
      </c>
      <c r="AE330" s="204">
        <v>1.491407750665122</v>
      </c>
      <c r="AF330" s="204">
        <v>0</v>
      </c>
      <c r="AG330" s="204">
        <v>4.8452090529553447</v>
      </c>
      <c r="AH330" s="204">
        <v>0</v>
      </c>
      <c r="AI330" s="206">
        <f t="shared" si="237"/>
        <v>4194.0100574521166</v>
      </c>
      <c r="AJ330" s="133" t="str">
        <f t="shared" si="238"/>
        <v/>
      </c>
      <c r="BA330" s="133"/>
      <c r="BR330" s="133"/>
      <c r="CG330" s="133"/>
    </row>
    <row r="331" spans="1:85" ht="15">
      <c r="A331" s="159" t="s">
        <v>20</v>
      </c>
      <c r="B331" s="148">
        <v>596.10343910786264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235"/>
        <v>596.10343910786264</v>
      </c>
      <c r="J331" s="141"/>
      <c r="K331" s="161" t="s">
        <v>20</v>
      </c>
      <c r="L331" s="148">
        <v>596.10343910786264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36"/>
        <v>596.10343910786264</v>
      </c>
      <c r="U331" s="207" t="s">
        <v>20</v>
      </c>
      <c r="V331" s="199">
        <v>594.42001432818086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1.6834247796818047</v>
      </c>
      <c r="AD331" s="199">
        <v>1.6834247796818047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237"/>
        <v>596.10343910786264</v>
      </c>
      <c r="AJ331" s="133" t="str">
        <f t="shared" si="238"/>
        <v/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235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36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237"/>
        <v>0</v>
      </c>
      <c r="AJ332" s="133" t="str">
        <f t="shared" si="238"/>
        <v/>
      </c>
      <c r="BA332" s="133"/>
      <c r="BR332" s="133"/>
      <c r="CG332" s="133"/>
    </row>
    <row r="333" spans="1:85" ht="15">
      <c r="A333" s="159" t="s">
        <v>18</v>
      </c>
      <c r="B333" s="148">
        <v>1689.8213373211613</v>
      </c>
      <c r="C333" s="148">
        <v>8112.0860564445993</v>
      </c>
      <c r="D333" s="148">
        <v>0</v>
      </c>
      <c r="E333" s="148">
        <v>563.27377910705377</v>
      </c>
      <c r="F333" s="315"/>
      <c r="G333" s="148">
        <v>0</v>
      </c>
      <c r="H333" s="160">
        <v>0</v>
      </c>
      <c r="I333" s="146">
        <f t="shared" si="235"/>
        <v>10365.181172872815</v>
      </c>
      <c r="J333" s="141"/>
      <c r="K333" s="161" t="s">
        <v>18</v>
      </c>
      <c r="L333" s="148">
        <v>1689.8213373211613</v>
      </c>
      <c r="M333" s="148">
        <v>8112.0860564445993</v>
      </c>
      <c r="N333" s="148">
        <v>0</v>
      </c>
      <c r="O333" s="148">
        <v>563.27377910705377</v>
      </c>
      <c r="P333" s="148">
        <v>2.6516356965473906</v>
      </c>
      <c r="Q333" s="148">
        <v>0</v>
      </c>
      <c r="R333" s="149">
        <v>0</v>
      </c>
      <c r="S333" s="150">
        <f t="shared" si="236"/>
        <v>10367.832808569363</v>
      </c>
      <c r="U333" s="207" t="s">
        <v>18</v>
      </c>
      <c r="V333" s="199">
        <v>1689.8213373211613</v>
      </c>
      <c r="W333" s="199">
        <v>0</v>
      </c>
      <c r="X333" s="199">
        <v>0</v>
      </c>
      <c r="Y333" s="199">
        <v>8112.0860564445993</v>
      </c>
      <c r="Z333" s="199">
        <v>0</v>
      </c>
      <c r="AA333" s="199">
        <v>0</v>
      </c>
      <c r="AB333" s="199">
        <v>2.6516356965473906</v>
      </c>
      <c r="AC333" s="200">
        <v>563.27377910705377</v>
      </c>
      <c r="AD333" s="199">
        <v>0</v>
      </c>
      <c r="AE333" s="199">
        <v>0</v>
      </c>
      <c r="AF333" s="199">
        <v>0</v>
      </c>
      <c r="AG333" s="199">
        <v>0</v>
      </c>
      <c r="AH333" s="199">
        <v>563.27377910705377</v>
      </c>
      <c r="AI333" s="202">
        <f t="shared" si="237"/>
        <v>10367.832808569363</v>
      </c>
      <c r="AJ333" s="133" t="str">
        <f t="shared" si="238"/>
        <v/>
      </c>
      <c r="BA333" s="133"/>
      <c r="BR333" s="133"/>
      <c r="CG333" s="133"/>
    </row>
    <row r="334" spans="1:85" ht="15">
      <c r="A334" s="151" t="s">
        <v>17</v>
      </c>
      <c r="B334" s="152">
        <v>0.23225895250972914</v>
      </c>
      <c r="C334" s="152">
        <v>12.503616174933796</v>
      </c>
      <c r="D334" s="152">
        <v>3.892906690738291</v>
      </c>
      <c r="E334" s="152">
        <v>0</v>
      </c>
      <c r="F334" s="315"/>
      <c r="G334" s="152">
        <v>0</v>
      </c>
      <c r="H334" s="153">
        <v>0</v>
      </c>
      <c r="I334" s="154">
        <f t="shared" si="235"/>
        <v>16.628781818181817</v>
      </c>
      <c r="J334" s="141"/>
      <c r="K334" s="155" t="s">
        <v>17</v>
      </c>
      <c r="L334" s="156">
        <v>0.23225895250972914</v>
      </c>
      <c r="M334" s="156">
        <v>12.503616174933796</v>
      </c>
      <c r="N334" s="156">
        <v>3.892906690738291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36"/>
        <v>16.628781818181817</v>
      </c>
      <c r="U334" s="203" t="s">
        <v>57</v>
      </c>
      <c r="V334" s="204">
        <v>0.23225895250972914</v>
      </c>
      <c r="W334" s="204">
        <v>0</v>
      </c>
      <c r="X334" s="204">
        <v>0</v>
      </c>
      <c r="Y334" s="204">
        <v>12.503616174933796</v>
      </c>
      <c r="Z334" s="204">
        <v>3.892906690738291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237"/>
        <v>16.628781818181817</v>
      </c>
      <c r="AJ334" s="133" t="str">
        <f t="shared" si="238"/>
        <v/>
      </c>
      <c r="BA334" s="133"/>
      <c r="BR334" s="133"/>
      <c r="CG334" s="133"/>
    </row>
    <row r="335" spans="1:85" ht="15">
      <c r="A335" s="162" t="s">
        <v>60</v>
      </c>
      <c r="B335" s="148">
        <v>4.6799999999999994E-2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235"/>
        <v>4.6799999999999994E-2</v>
      </c>
      <c r="J335" s="141"/>
      <c r="K335" s="163" t="s">
        <v>60</v>
      </c>
      <c r="L335" s="148">
        <v>4.6799999999999994E-2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36"/>
        <v>4.6799999999999994E-2</v>
      </c>
      <c r="U335" s="208" t="s">
        <v>58</v>
      </c>
      <c r="V335" s="199">
        <v>4.6799999999999994E-2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237"/>
        <v>4.6799999999999994E-2</v>
      </c>
      <c r="AJ335" s="133" t="str">
        <f t="shared" si="238"/>
        <v/>
      </c>
      <c r="BA335" s="133"/>
      <c r="BR335" s="133"/>
      <c r="CG335" s="133"/>
    </row>
    <row r="336" spans="1:85">
      <c r="A336" s="164" t="s">
        <v>19</v>
      </c>
      <c r="B336" s="165">
        <v>4.6799999999999994E-2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235"/>
        <v>4.6799999999999994E-2</v>
      </c>
      <c r="J336" s="141"/>
      <c r="K336" s="168" t="s">
        <v>19</v>
      </c>
      <c r="L336" s="169">
        <v>4.6799999999999994E-2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36"/>
        <v>4.6799999999999994E-2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237"/>
        <v>0</v>
      </c>
      <c r="AJ336" s="133">
        <f t="shared" si="238"/>
        <v>4.6799999999999994E-2</v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235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36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237"/>
        <v>0</v>
      </c>
      <c r="AJ337" s="133" t="str">
        <f t="shared" si="238"/>
        <v/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235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36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237"/>
        <v>0</v>
      </c>
      <c r="AJ338" s="133" t="str">
        <f t="shared" si="238"/>
        <v/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235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36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237"/>
        <v>0</v>
      </c>
      <c r="AJ339" s="133" t="str">
        <f t="shared" si="238"/>
        <v/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2572.484421091754</v>
      </c>
      <c r="C340" s="187">
        <f t="shared" ref="C340:H340" si="239">SUM(C319:C335)</f>
        <v>18211.493771170946</v>
      </c>
      <c r="D340" s="187">
        <f t="shared" si="239"/>
        <v>275.46723128972394</v>
      </c>
      <c r="E340" s="187">
        <f t="shared" si="239"/>
        <v>4324.6176403942836</v>
      </c>
      <c r="F340" s="187">
        <f t="shared" si="239"/>
        <v>0</v>
      </c>
      <c r="G340" s="187">
        <f t="shared" si="239"/>
        <v>331.17267859320725</v>
      </c>
      <c r="H340" s="189">
        <f t="shared" si="239"/>
        <v>0</v>
      </c>
      <c r="I340" s="146">
        <f t="shared" ref="I340" si="240">SUM(I319:I335)</f>
        <v>25715.235742539917</v>
      </c>
      <c r="J340" s="141"/>
      <c r="K340" s="188" t="s">
        <v>22</v>
      </c>
      <c r="L340" s="187">
        <f>SUM(L319:L335)</f>
        <v>2572.484421091754</v>
      </c>
      <c r="M340" s="187">
        <f t="shared" ref="M340:R340" si="241">SUM(M319:M335)</f>
        <v>18211.493771170946</v>
      </c>
      <c r="N340" s="187">
        <f t="shared" si="241"/>
        <v>275.46723128972394</v>
      </c>
      <c r="O340" s="187">
        <f t="shared" si="241"/>
        <v>4324.6176403942836</v>
      </c>
      <c r="P340" s="187">
        <f t="shared" si="241"/>
        <v>53.125026436473576</v>
      </c>
      <c r="Q340" s="187">
        <f t="shared" si="241"/>
        <v>331.17267859320725</v>
      </c>
      <c r="R340" s="189">
        <f t="shared" si="241"/>
        <v>0</v>
      </c>
      <c r="S340" s="190">
        <f t="shared" ref="S340" si="242">SUM(S319:S335)</f>
        <v>25768.360768976388</v>
      </c>
      <c r="T340" s="133" t="str">
        <f>IF(ABS(S340-AI340)&gt;0.01,S340-AI340,"")</f>
        <v/>
      </c>
      <c r="U340" s="216" t="s">
        <v>59</v>
      </c>
      <c r="V340" s="217">
        <f>SUM(V319:V335)</f>
        <v>2546.1366319076328</v>
      </c>
      <c r="W340" s="217">
        <f t="shared" ref="W340:AH340" si="243">SUM(W319:W335)</f>
        <v>24.274417930351806</v>
      </c>
      <c r="X340" s="217">
        <f t="shared" si="243"/>
        <v>331.17267859320725</v>
      </c>
      <c r="Y340" s="217">
        <f t="shared" si="243"/>
        <v>18211.493771170946</v>
      </c>
      <c r="Z340" s="217">
        <f t="shared" si="243"/>
        <v>173.86763863304597</v>
      </c>
      <c r="AA340" s="217">
        <f t="shared" si="243"/>
        <v>3756.8097836826514</v>
      </c>
      <c r="AB340" s="217">
        <f t="shared" si="243"/>
        <v>53.125026436473576</v>
      </c>
      <c r="AC340" s="217">
        <f t="shared" si="243"/>
        <v>671.48082062207959</v>
      </c>
      <c r="AD340" s="218">
        <f t="shared" si="243"/>
        <v>2.073371253769476</v>
      </c>
      <c r="AE340" s="218">
        <f t="shared" si="243"/>
        <v>1.491407750665122</v>
      </c>
      <c r="AF340" s="218">
        <f t="shared" si="243"/>
        <v>0</v>
      </c>
      <c r="AG340" s="218">
        <f t="shared" si="243"/>
        <v>101.59959265667797</v>
      </c>
      <c r="AH340" s="218">
        <f t="shared" si="243"/>
        <v>566.31644896096702</v>
      </c>
      <c r="AI340" s="219">
        <f>SUM(V340:AC340)</f>
        <v>25768.360768976392</v>
      </c>
      <c r="AJ340" s="133" t="str">
        <f t="shared" si="238"/>
        <v/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0.10003736488544698</v>
      </c>
      <c r="C341" s="125">
        <f t="shared" ref="C341:H341" si="244">IF($I340=0,"-",C340/$I340)</f>
        <v>0.70819859298603427</v>
      </c>
      <c r="D341" s="125">
        <f t="shared" si="244"/>
        <v>1.0712218781413971E-2</v>
      </c>
      <c r="E341" s="125">
        <f t="shared" si="244"/>
        <v>0.1681733616480211</v>
      </c>
      <c r="F341" s="125">
        <f t="shared" si="244"/>
        <v>0</v>
      </c>
      <c r="G341" s="125">
        <f t="shared" si="244"/>
        <v>1.2878461699083651E-2</v>
      </c>
      <c r="H341" s="126">
        <f t="shared" si="244"/>
        <v>0</v>
      </c>
      <c r="I341" s="127">
        <f>SUM(B341:H341)</f>
        <v>1</v>
      </c>
      <c r="J341" s="133"/>
      <c r="K341" s="49" t="s">
        <v>108</v>
      </c>
      <c r="L341" s="102">
        <f>IF($S340=0,"-",L340/$S340)</f>
        <v>9.9831124073242405E-2</v>
      </c>
      <c r="M341" s="102">
        <f t="shared" ref="M341:R341" si="245">IF($S340=0,"-",M340/$S340)</f>
        <v>0.70673854400146896</v>
      </c>
      <c r="N341" s="102">
        <f t="shared" si="245"/>
        <v>1.0690134066322547E-2</v>
      </c>
      <c r="O341" s="102">
        <f t="shared" si="245"/>
        <v>0.16782664908979666</v>
      </c>
      <c r="P341" s="102">
        <f t="shared" si="245"/>
        <v>2.061637793446024E-3</v>
      </c>
      <c r="Q341" s="102">
        <f t="shared" si="245"/>
        <v>1.2851910975723375E-2</v>
      </c>
      <c r="R341" s="103">
        <f t="shared" si="245"/>
        <v>0</v>
      </c>
      <c r="S341" s="104">
        <f>SUM(L341:R341)</f>
        <v>1</v>
      </c>
      <c r="U341" s="77" t="s">
        <v>108</v>
      </c>
      <c r="V341" s="78">
        <f>+V340/$AI340</f>
        <v>9.8808638032304844E-2</v>
      </c>
      <c r="W341" s="78">
        <f t="shared" ref="W341:AH341" si="246">+W340/$AI340</f>
        <v>9.420241414648616E-4</v>
      </c>
      <c r="X341" s="78">
        <f t="shared" si="246"/>
        <v>1.2851910975723373E-2</v>
      </c>
      <c r="Y341" s="78">
        <f t="shared" si="246"/>
        <v>0.70673854400146885</v>
      </c>
      <c r="Z341" s="78">
        <f t="shared" si="246"/>
        <v>6.7473301927056415E-3</v>
      </c>
      <c r="AA341" s="78">
        <f t="shared" si="246"/>
        <v>0.1457915704209494</v>
      </c>
      <c r="AB341" s="78">
        <f t="shared" si="246"/>
        <v>2.061637793446024E-3</v>
      </c>
      <c r="AC341" s="78">
        <f t="shared" si="246"/>
        <v>2.6058344441936852E-2</v>
      </c>
      <c r="AD341" s="78">
        <f t="shared" si="246"/>
        <v>8.0461899472693445E-5</v>
      </c>
      <c r="AE341" s="78">
        <f t="shared" si="246"/>
        <v>5.7877478666034904E-5</v>
      </c>
      <c r="AF341" s="78">
        <f t="shared" si="246"/>
        <v>0</v>
      </c>
      <c r="AG341" s="78">
        <f t="shared" si="246"/>
        <v>3.9428038736169036E-3</v>
      </c>
      <c r="AH341" s="78">
        <f t="shared" si="246"/>
        <v>2.197720119018122E-2</v>
      </c>
      <c r="AI341" s="79">
        <f>SUM(V341:AC341)</f>
        <v>0.99999999999999989</v>
      </c>
      <c r="AJ341" s="26" t="str">
        <f t="shared" si="238"/>
        <v/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AJ345" s="133" t="str">
        <f>IF(ABS(S345-AI345)&gt;0.001,S345-AI345,"")</f>
        <v/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247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48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249">SUM(V346:AC346)</f>
        <v>0</v>
      </c>
      <c r="AJ346" s="133" t="str">
        <f t="shared" ref="AJ346:AJ367" si="250">IF(ABS(S346-AI346)&gt;0.001,S346-AI346,"")</f>
        <v/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</v>
      </c>
      <c r="E347" s="148">
        <v>0</v>
      </c>
      <c r="F347" s="315"/>
      <c r="G347" s="148">
        <v>0</v>
      </c>
      <c r="H347" s="160">
        <v>0</v>
      </c>
      <c r="I347" s="146">
        <f t="shared" si="247"/>
        <v>0</v>
      </c>
      <c r="J347" s="141"/>
      <c r="K347" s="161" t="s">
        <v>9</v>
      </c>
      <c r="L347" s="148">
        <v>0</v>
      </c>
      <c r="M347" s="148">
        <v>0</v>
      </c>
      <c r="N347" s="148">
        <v>0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48"/>
        <v>0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249"/>
        <v>0</v>
      </c>
      <c r="AJ347" s="133" t="str">
        <f t="shared" si="250"/>
        <v/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247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48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249"/>
        <v>0</v>
      </c>
      <c r="AJ348" s="133" t="str">
        <f t="shared" si="250"/>
        <v/>
      </c>
      <c r="BA348" s="133"/>
      <c r="BR348" s="133"/>
      <c r="CG348" s="133"/>
    </row>
    <row r="349" spans="1:85" ht="15">
      <c r="A349" s="159" t="s">
        <v>13</v>
      </c>
      <c r="B349" s="148">
        <v>11.042239129700144</v>
      </c>
      <c r="C349" s="148">
        <v>16.942758135836016</v>
      </c>
      <c r="D349" s="148">
        <v>0</v>
      </c>
      <c r="E349" s="148">
        <v>0</v>
      </c>
      <c r="F349" s="315"/>
      <c r="G349" s="148">
        <v>0</v>
      </c>
      <c r="H349" s="160">
        <v>0</v>
      </c>
      <c r="I349" s="146">
        <f t="shared" si="247"/>
        <v>27.984997265536158</v>
      </c>
      <c r="J349" s="141"/>
      <c r="K349" s="161" t="s">
        <v>13</v>
      </c>
      <c r="L349" s="148">
        <v>11.042239129700144</v>
      </c>
      <c r="M349" s="148">
        <v>16.942758135836016</v>
      </c>
      <c r="N349" s="148">
        <v>0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48"/>
        <v>27.984997265536158</v>
      </c>
      <c r="U349" s="207" t="s">
        <v>13</v>
      </c>
      <c r="V349" s="199">
        <v>11.042239129700144</v>
      </c>
      <c r="W349" s="199">
        <v>0</v>
      </c>
      <c r="X349" s="199">
        <v>0</v>
      </c>
      <c r="Y349" s="199">
        <v>16.942758135836016</v>
      </c>
      <c r="Z349" s="199">
        <v>0</v>
      </c>
      <c r="AA349" s="199">
        <v>0</v>
      </c>
      <c r="AB349" s="199">
        <v>0</v>
      </c>
      <c r="AC349" s="200">
        <v>0</v>
      </c>
      <c r="AD349" s="201">
        <v>0</v>
      </c>
      <c r="AE349" s="201">
        <v>0</v>
      </c>
      <c r="AF349" s="201">
        <v>0</v>
      </c>
      <c r="AG349" s="201">
        <v>0</v>
      </c>
      <c r="AH349" s="201">
        <v>0</v>
      </c>
      <c r="AI349" s="202">
        <f t="shared" si="249"/>
        <v>27.984997265536158</v>
      </c>
      <c r="AJ349" s="133" t="str">
        <f t="shared" si="250"/>
        <v/>
      </c>
      <c r="BA349" s="133"/>
      <c r="BR349" s="133"/>
      <c r="CG349" s="133"/>
    </row>
    <row r="350" spans="1:85" ht="15">
      <c r="A350" s="151" t="s">
        <v>12</v>
      </c>
      <c r="B350" s="152">
        <v>1.2705926475862084</v>
      </c>
      <c r="C350" s="152">
        <v>0</v>
      </c>
      <c r="D350" s="152">
        <v>6.0967190372849993</v>
      </c>
      <c r="E350" s="152">
        <v>0.51848016923380613</v>
      </c>
      <c r="F350" s="315"/>
      <c r="G350" s="152">
        <v>0</v>
      </c>
      <c r="H350" s="153">
        <v>0</v>
      </c>
      <c r="I350" s="154">
        <f t="shared" si="247"/>
        <v>7.8857918541050136</v>
      </c>
      <c r="J350" s="141"/>
      <c r="K350" s="155" t="s">
        <v>12</v>
      </c>
      <c r="L350" s="156">
        <v>1.2705926475862084</v>
      </c>
      <c r="M350" s="156">
        <v>0</v>
      </c>
      <c r="N350" s="156">
        <v>6.0967190372849993</v>
      </c>
      <c r="O350" s="156">
        <v>0.51848016923380613</v>
      </c>
      <c r="P350" s="156">
        <v>0</v>
      </c>
      <c r="Q350" s="156">
        <v>0</v>
      </c>
      <c r="R350" s="157">
        <v>0</v>
      </c>
      <c r="S350" s="158">
        <f t="shared" si="248"/>
        <v>7.8857918541050136</v>
      </c>
      <c r="U350" s="203" t="s">
        <v>53</v>
      </c>
      <c r="V350" s="204">
        <v>1.2417907503293057</v>
      </c>
      <c r="W350" s="204">
        <v>0</v>
      </c>
      <c r="X350" s="204">
        <v>0</v>
      </c>
      <c r="Y350" s="204">
        <v>0</v>
      </c>
      <c r="Z350" s="204">
        <v>0</v>
      </c>
      <c r="AA350" s="204">
        <v>0.47718421948199774</v>
      </c>
      <c r="AB350" s="204">
        <v>0</v>
      </c>
      <c r="AC350" s="205">
        <v>6.1668168842937101</v>
      </c>
      <c r="AD350" s="204">
        <v>2.8801897256902687E-2</v>
      </c>
      <c r="AE350" s="204">
        <v>0</v>
      </c>
      <c r="AF350" s="204">
        <v>0</v>
      </c>
      <c r="AG350" s="204">
        <v>6.0967190372849993</v>
      </c>
      <c r="AH350" s="204">
        <v>4.1295949751808447E-2</v>
      </c>
      <c r="AI350" s="206">
        <f t="shared" si="249"/>
        <v>7.8857918541050136</v>
      </c>
      <c r="AJ350" s="133" t="str">
        <f t="shared" si="250"/>
        <v/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0</v>
      </c>
      <c r="E351" s="148">
        <v>7.3905466463181764</v>
      </c>
      <c r="F351" s="315"/>
      <c r="G351" s="148">
        <v>0</v>
      </c>
      <c r="H351" s="160">
        <v>0</v>
      </c>
      <c r="I351" s="146">
        <f t="shared" si="247"/>
        <v>7.3905466463181764</v>
      </c>
      <c r="J351" s="141"/>
      <c r="K351" s="161" t="s">
        <v>54</v>
      </c>
      <c r="L351" s="148">
        <v>0</v>
      </c>
      <c r="M351" s="148">
        <v>0</v>
      </c>
      <c r="N351" s="148">
        <v>0</v>
      </c>
      <c r="O351" s="148">
        <v>7.3905466463181764</v>
      </c>
      <c r="P351" s="148">
        <v>426.53916397895307</v>
      </c>
      <c r="Q351" s="148">
        <v>0</v>
      </c>
      <c r="R351" s="149">
        <v>0</v>
      </c>
      <c r="S351" s="150">
        <f t="shared" si="248"/>
        <v>433.92971062527124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426.53916397895307</v>
      </c>
      <c r="AC351" s="200">
        <v>7.3905466463181764</v>
      </c>
      <c r="AD351" s="199">
        <v>0</v>
      </c>
      <c r="AE351" s="199">
        <v>0</v>
      </c>
      <c r="AF351" s="199">
        <v>0</v>
      </c>
      <c r="AG351" s="199">
        <v>0</v>
      </c>
      <c r="AH351" s="199">
        <v>7.3905466463181764</v>
      </c>
      <c r="AI351" s="202">
        <f t="shared" si="249"/>
        <v>433.92971062527124</v>
      </c>
      <c r="AJ351" s="133" t="str">
        <f t="shared" si="250"/>
        <v/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247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2.5325384224266076</v>
      </c>
      <c r="Q352" s="156">
        <v>0</v>
      </c>
      <c r="R352" s="157">
        <v>0</v>
      </c>
      <c r="S352" s="158">
        <f t="shared" si="248"/>
        <v>2.5325384224266076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2.5325384224266076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249"/>
        <v>2.5325384224266076</v>
      </c>
      <c r="AJ352" s="133" t="str">
        <f t="shared" si="250"/>
        <v/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247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48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249"/>
        <v>0</v>
      </c>
      <c r="AJ353" s="133" t="str">
        <f t="shared" si="250"/>
        <v/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3.594734363637337E-2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247"/>
        <v>3.594734363637337E-2</v>
      </c>
      <c r="J354" s="141"/>
      <c r="K354" s="155" t="s">
        <v>14</v>
      </c>
      <c r="L354" s="156">
        <v>0</v>
      </c>
      <c r="M354" s="156">
        <v>3.594734363637337E-2</v>
      </c>
      <c r="N354" s="156">
        <v>0</v>
      </c>
      <c r="O354" s="156">
        <v>0</v>
      </c>
      <c r="P354" s="156">
        <v>1.3993261623673783</v>
      </c>
      <c r="Q354" s="156">
        <v>0</v>
      </c>
      <c r="R354" s="157">
        <v>0</v>
      </c>
      <c r="S354" s="158">
        <f t="shared" si="248"/>
        <v>1.4352735060037516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3.594734363637337E-2</v>
      </c>
      <c r="Z354" s="204">
        <v>0</v>
      </c>
      <c r="AA354" s="204">
        <v>0</v>
      </c>
      <c r="AB354" s="204">
        <v>1.3993261623673783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249"/>
        <v>1.4352735060037516</v>
      </c>
      <c r="AJ354" s="133" t="str">
        <f t="shared" si="250"/>
        <v/>
      </c>
      <c r="BA354" s="133"/>
      <c r="BR354" s="133"/>
      <c r="CG354" s="133"/>
    </row>
    <row r="355" spans="1:85" ht="15">
      <c r="A355" s="159" t="s">
        <v>136</v>
      </c>
      <c r="B355" s="148">
        <v>6.1822254462363313</v>
      </c>
      <c r="C355" s="148">
        <v>0</v>
      </c>
      <c r="D355" s="148">
        <v>120.81952886309796</v>
      </c>
      <c r="E355" s="148">
        <v>0</v>
      </c>
      <c r="F355" s="315"/>
      <c r="G355" s="148">
        <v>0</v>
      </c>
      <c r="H355" s="160">
        <v>0</v>
      </c>
      <c r="I355" s="146">
        <f t="shared" si="247"/>
        <v>127.00175430933429</v>
      </c>
      <c r="J355" s="141"/>
      <c r="K355" s="161" t="s">
        <v>136</v>
      </c>
      <c r="L355" s="148">
        <v>6.1822254462363313</v>
      </c>
      <c r="M355" s="148">
        <v>0</v>
      </c>
      <c r="N355" s="148">
        <v>120.81952886309796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48"/>
        <v>127.00175430933429</v>
      </c>
      <c r="U355" s="207" t="s">
        <v>136</v>
      </c>
      <c r="V355" s="199">
        <v>6.1822254462363313</v>
      </c>
      <c r="W355" s="199">
        <v>0</v>
      </c>
      <c r="X355" s="199">
        <v>0</v>
      </c>
      <c r="Y355" s="199">
        <v>0</v>
      </c>
      <c r="Z355" s="199">
        <v>120.81952886309796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249"/>
        <v>127.00175430933429</v>
      </c>
      <c r="AJ355" s="133" t="str">
        <f t="shared" si="250"/>
        <v/>
      </c>
      <c r="BA355" s="133"/>
      <c r="BR355" s="133"/>
      <c r="CG355" s="133"/>
    </row>
    <row r="356" spans="1:85" ht="15">
      <c r="A356" s="151" t="s">
        <v>21</v>
      </c>
      <c r="B356" s="152">
        <v>15.175767638855259</v>
      </c>
      <c r="C356" s="152">
        <v>7.5314163797810476</v>
      </c>
      <c r="D356" s="152">
        <v>5.2098397427594918</v>
      </c>
      <c r="E356" s="152">
        <v>668.61612318787547</v>
      </c>
      <c r="F356" s="315"/>
      <c r="G356" s="152">
        <v>23.170444259124078</v>
      </c>
      <c r="H356" s="153">
        <v>0</v>
      </c>
      <c r="I356" s="154">
        <f t="shared" si="247"/>
        <v>719.70359120839532</v>
      </c>
      <c r="J356" s="141"/>
      <c r="K356" s="155" t="s">
        <v>21</v>
      </c>
      <c r="L356" s="156">
        <v>15.175767638855259</v>
      </c>
      <c r="M356" s="156">
        <v>7.5314163797810476</v>
      </c>
      <c r="N356" s="156">
        <v>5.2098397427594918</v>
      </c>
      <c r="O356" s="156">
        <v>668.61612318787547</v>
      </c>
      <c r="P356" s="156">
        <v>2.5079971136913568</v>
      </c>
      <c r="Q356" s="156">
        <v>23.170444259124078</v>
      </c>
      <c r="R356" s="157">
        <v>0</v>
      </c>
      <c r="S356" s="158">
        <f t="shared" si="248"/>
        <v>722.21158832208664</v>
      </c>
      <c r="U356" s="203" t="s">
        <v>21</v>
      </c>
      <c r="V356" s="204">
        <v>3.6670394158160349</v>
      </c>
      <c r="W356" s="204">
        <v>11.483108103637822</v>
      </c>
      <c r="X356" s="204">
        <v>23.170444259124078</v>
      </c>
      <c r="Y356" s="204">
        <v>7.5314163797810476</v>
      </c>
      <c r="Z356" s="204">
        <v>2.6404037437079579</v>
      </c>
      <c r="AA356" s="204">
        <v>667.14092007937813</v>
      </c>
      <c r="AB356" s="204">
        <v>2.5079971136913568</v>
      </c>
      <c r="AC356" s="205">
        <v>4.0702592269502791</v>
      </c>
      <c r="AD356" s="204">
        <v>2.5620119401402533E-2</v>
      </c>
      <c r="AE356" s="204">
        <v>8.2160347615571408E-3</v>
      </c>
      <c r="AF356" s="204">
        <v>0</v>
      </c>
      <c r="AG356" s="204">
        <v>2.5694359990515343</v>
      </c>
      <c r="AH356" s="204">
        <v>1.4669870737357846</v>
      </c>
      <c r="AI356" s="206">
        <f t="shared" si="249"/>
        <v>722.21158832208664</v>
      </c>
      <c r="AJ356" s="133" t="str">
        <f t="shared" si="250"/>
        <v/>
      </c>
      <c r="BA356" s="133"/>
      <c r="BR356" s="133"/>
      <c r="CG356" s="133"/>
    </row>
    <row r="357" spans="1:85" ht="15">
      <c r="A357" s="159" t="s">
        <v>20</v>
      </c>
      <c r="B357" s="148">
        <v>18.84523577764838</v>
      </c>
      <c r="C357" s="148">
        <v>0</v>
      </c>
      <c r="D357" s="148">
        <v>283.12707982343989</v>
      </c>
      <c r="E357" s="148">
        <v>0</v>
      </c>
      <c r="F357" s="315"/>
      <c r="G357" s="148">
        <v>0</v>
      </c>
      <c r="H357" s="160">
        <v>0</v>
      </c>
      <c r="I357" s="146">
        <f t="shared" si="247"/>
        <v>301.97231560108827</v>
      </c>
      <c r="J357" s="141"/>
      <c r="K357" s="161" t="s">
        <v>20</v>
      </c>
      <c r="L357" s="148">
        <v>18.84523577764838</v>
      </c>
      <c r="M357" s="148">
        <v>0</v>
      </c>
      <c r="N357" s="148">
        <v>283.12707982343989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48"/>
        <v>301.97231560108827</v>
      </c>
      <c r="U357" s="207" t="s">
        <v>20</v>
      </c>
      <c r="V357" s="199">
        <v>18.84523577764838</v>
      </c>
      <c r="W357" s="199">
        <v>0</v>
      </c>
      <c r="X357" s="199">
        <v>0</v>
      </c>
      <c r="Y357" s="199">
        <v>0</v>
      </c>
      <c r="Z357" s="199">
        <v>7.8836815481843248</v>
      </c>
      <c r="AA357" s="199">
        <v>0</v>
      </c>
      <c r="AB357" s="199">
        <v>0</v>
      </c>
      <c r="AC357" s="200">
        <v>275.24339827525557</v>
      </c>
      <c r="AD357" s="199">
        <v>0</v>
      </c>
      <c r="AE357" s="199">
        <v>0</v>
      </c>
      <c r="AF357" s="199">
        <v>0</v>
      </c>
      <c r="AG357" s="199">
        <v>275.24339827525557</v>
      </c>
      <c r="AH357" s="199">
        <v>0</v>
      </c>
      <c r="AI357" s="202">
        <f t="shared" si="249"/>
        <v>301.97231560108827</v>
      </c>
      <c r="AJ357" s="133" t="str">
        <f t="shared" si="250"/>
        <v/>
      </c>
      <c r="BA357" s="133"/>
      <c r="BR357" s="133"/>
      <c r="CG357" s="133"/>
    </row>
    <row r="358" spans="1:85" ht="15">
      <c r="A358" s="151" t="s">
        <v>56</v>
      </c>
      <c r="B358" s="152">
        <v>6.3760906441765286</v>
      </c>
      <c r="C358" s="152">
        <v>10.813060937804526</v>
      </c>
      <c r="D358" s="152">
        <v>19.719867971679985</v>
      </c>
      <c r="E358" s="152">
        <v>0</v>
      </c>
      <c r="F358" s="315"/>
      <c r="G358" s="152">
        <v>0</v>
      </c>
      <c r="H358" s="153">
        <v>0</v>
      </c>
      <c r="I358" s="154">
        <f t="shared" si="247"/>
        <v>36.909019553661039</v>
      </c>
      <c r="J358" s="141"/>
      <c r="K358" s="155" t="s">
        <v>56</v>
      </c>
      <c r="L358" s="156">
        <v>6.3760906441765286</v>
      </c>
      <c r="M358" s="156">
        <v>10.813060937804526</v>
      </c>
      <c r="N358" s="156">
        <v>19.719867971679985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48"/>
        <v>36.909019553661039</v>
      </c>
      <c r="U358" s="203" t="s">
        <v>56</v>
      </c>
      <c r="V358" s="204">
        <v>6.3760906441765286</v>
      </c>
      <c r="W358" s="204">
        <v>0</v>
      </c>
      <c r="X358" s="204">
        <v>0</v>
      </c>
      <c r="Y358" s="204">
        <v>10.813060937804526</v>
      </c>
      <c r="Z358" s="204">
        <v>19.719867971679985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249"/>
        <v>36.909019553661039</v>
      </c>
      <c r="AJ358" s="133" t="str">
        <f t="shared" si="250"/>
        <v/>
      </c>
      <c r="BA358" s="133"/>
      <c r="BR358" s="133"/>
      <c r="CG358" s="133"/>
    </row>
    <row r="359" spans="1:85" ht="15">
      <c r="A359" s="159" t="s">
        <v>18</v>
      </c>
      <c r="B359" s="148">
        <v>151.18745427233469</v>
      </c>
      <c r="C359" s="148">
        <v>747.54070664606718</v>
      </c>
      <c r="D359" s="148">
        <v>426.24361327183738</v>
      </c>
      <c r="E359" s="148">
        <v>11.121328398339902</v>
      </c>
      <c r="F359" s="315"/>
      <c r="G359" s="148">
        <v>0</v>
      </c>
      <c r="H359" s="160">
        <v>0</v>
      </c>
      <c r="I359" s="146">
        <f t="shared" si="247"/>
        <v>1336.0931025885791</v>
      </c>
      <c r="J359" s="141"/>
      <c r="K359" s="161" t="s">
        <v>18</v>
      </c>
      <c r="L359" s="148">
        <v>151.18745427233469</v>
      </c>
      <c r="M359" s="148">
        <v>747.54070664606718</v>
      </c>
      <c r="N359" s="148">
        <v>426.24361327183738</v>
      </c>
      <c r="O359" s="148">
        <v>11.121328398339902</v>
      </c>
      <c r="P359" s="148">
        <v>24.546350949876267</v>
      </c>
      <c r="Q359" s="148">
        <v>0</v>
      </c>
      <c r="R359" s="149">
        <v>0</v>
      </c>
      <c r="S359" s="150">
        <f t="shared" si="248"/>
        <v>1360.6394535384554</v>
      </c>
      <c r="U359" s="207" t="s">
        <v>18</v>
      </c>
      <c r="V359" s="199">
        <v>151.18745427233469</v>
      </c>
      <c r="W359" s="199">
        <v>0</v>
      </c>
      <c r="X359" s="199">
        <v>0</v>
      </c>
      <c r="Y359" s="199">
        <v>747.54070664606718</v>
      </c>
      <c r="Z359" s="199">
        <v>308.73842847121176</v>
      </c>
      <c r="AA359" s="199">
        <v>0</v>
      </c>
      <c r="AB359" s="199">
        <v>24.546350949876267</v>
      </c>
      <c r="AC359" s="200">
        <v>128.62651319896551</v>
      </c>
      <c r="AD359" s="199">
        <v>0</v>
      </c>
      <c r="AE359" s="199">
        <v>0</v>
      </c>
      <c r="AF359" s="199">
        <v>0</v>
      </c>
      <c r="AG359" s="199">
        <v>117.50518480062563</v>
      </c>
      <c r="AH359" s="199">
        <v>11.121328398339902</v>
      </c>
      <c r="AI359" s="202">
        <f t="shared" si="249"/>
        <v>1360.6394535384554</v>
      </c>
      <c r="AJ359" s="133" t="str">
        <f t="shared" si="250"/>
        <v/>
      </c>
      <c r="BA359" s="133"/>
      <c r="BR359" s="133"/>
      <c r="CG359" s="133"/>
    </row>
    <row r="360" spans="1:85" ht="15">
      <c r="A360" s="151" t="s">
        <v>17</v>
      </c>
      <c r="B360" s="152">
        <v>0.42106123394739003</v>
      </c>
      <c r="C360" s="152">
        <v>22.667750795102855</v>
      </c>
      <c r="D360" s="152">
        <v>7.0574334256314737</v>
      </c>
      <c r="E360" s="152">
        <v>0</v>
      </c>
      <c r="F360" s="315"/>
      <c r="G360" s="152">
        <v>0</v>
      </c>
      <c r="H360" s="153">
        <v>0</v>
      </c>
      <c r="I360" s="154">
        <f t="shared" si="247"/>
        <v>30.146245454681718</v>
      </c>
      <c r="J360" s="141"/>
      <c r="K360" s="155" t="s">
        <v>17</v>
      </c>
      <c r="L360" s="156">
        <v>0.42106123394739003</v>
      </c>
      <c r="M360" s="156">
        <v>22.667750795102855</v>
      </c>
      <c r="N360" s="156">
        <v>7.0574334256314737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48"/>
        <v>30.146245454681718</v>
      </c>
      <c r="U360" s="203" t="s">
        <v>57</v>
      </c>
      <c r="V360" s="204">
        <v>0.42106123394739003</v>
      </c>
      <c r="W360" s="204">
        <v>0</v>
      </c>
      <c r="X360" s="204">
        <v>0</v>
      </c>
      <c r="Y360" s="204">
        <v>22.667750795102855</v>
      </c>
      <c r="Z360" s="204">
        <v>7.0574334256314737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249"/>
        <v>30.146245454681718</v>
      </c>
      <c r="AJ360" s="133" t="str">
        <f t="shared" si="250"/>
        <v/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247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48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249"/>
        <v>0</v>
      </c>
      <c r="AJ361" s="133" t="str">
        <f t="shared" si="250"/>
        <v/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247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48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249"/>
        <v>0</v>
      </c>
      <c r="AJ362" s="133" t="str">
        <f t="shared" si="250"/>
        <v/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247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48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249"/>
        <v>0</v>
      </c>
      <c r="AJ363" s="133" t="str">
        <f t="shared" si="250"/>
        <v/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247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48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249"/>
        <v>0</v>
      </c>
      <c r="AJ364" s="133" t="str">
        <f t="shared" si="250"/>
        <v/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247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48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249"/>
        <v>0</v>
      </c>
      <c r="AJ365" s="133" t="str">
        <f t="shared" si="250"/>
        <v/>
      </c>
      <c r="BA365" s="133"/>
      <c r="BR365" s="133"/>
      <c r="CG365" s="133"/>
    </row>
    <row r="366" spans="1:85" ht="15">
      <c r="A366" s="186" t="s">
        <v>22</v>
      </c>
      <c r="B366" s="187">
        <f>SUM(B345:B361)</f>
        <v>210.50066679048496</v>
      </c>
      <c r="C366" s="187">
        <f t="shared" ref="C366:H366" si="251">SUM(C345:C361)</f>
        <v>805.53164023822796</v>
      </c>
      <c r="D366" s="187">
        <f t="shared" si="251"/>
        <v>868.27408213573119</v>
      </c>
      <c r="E366" s="187">
        <f t="shared" si="251"/>
        <v>687.64647840176735</v>
      </c>
      <c r="F366" s="187">
        <f t="shared" si="251"/>
        <v>0</v>
      </c>
      <c r="G366" s="187">
        <f t="shared" si="251"/>
        <v>23.170444259124078</v>
      </c>
      <c r="H366" s="189">
        <f t="shared" si="251"/>
        <v>0</v>
      </c>
      <c r="I366" s="146">
        <f t="shared" ref="I366" si="252">SUM(I345:I361)</f>
        <v>2595.1233118253353</v>
      </c>
      <c r="J366" s="141"/>
      <c r="K366" s="188" t="s">
        <v>22</v>
      </c>
      <c r="L366" s="187">
        <f>SUM(L345:L361)</f>
        <v>210.50066679048496</v>
      </c>
      <c r="M366" s="187">
        <f t="shared" ref="M366:R366" si="253">SUM(M345:M361)</f>
        <v>805.53164023822796</v>
      </c>
      <c r="N366" s="187">
        <f t="shared" si="253"/>
        <v>868.27408213573119</v>
      </c>
      <c r="O366" s="187">
        <f t="shared" si="253"/>
        <v>687.64647840176735</v>
      </c>
      <c r="P366" s="187">
        <f t="shared" si="253"/>
        <v>457.52537662731476</v>
      </c>
      <c r="Q366" s="187">
        <f t="shared" si="253"/>
        <v>23.170444259124078</v>
      </c>
      <c r="R366" s="189">
        <f t="shared" si="253"/>
        <v>0</v>
      </c>
      <c r="S366" s="190">
        <f t="shared" ref="S366" si="254">SUM(S345:S361)</f>
        <v>3052.6486884526503</v>
      </c>
      <c r="T366" s="133" t="str">
        <f>IF(ABS(S366-AI366)&gt;0.01,S366-AI366,"")</f>
        <v/>
      </c>
      <c r="U366" s="216" t="s">
        <v>59</v>
      </c>
      <c r="V366" s="217">
        <f>SUM(V345:V361)</f>
        <v>198.96313667018882</v>
      </c>
      <c r="W366" s="217">
        <f t="shared" ref="W366:AH366" si="255">SUM(W345:W361)</f>
        <v>11.483108103637822</v>
      </c>
      <c r="X366" s="217">
        <f t="shared" si="255"/>
        <v>23.170444259124078</v>
      </c>
      <c r="Y366" s="217">
        <f t="shared" si="255"/>
        <v>805.53164023822796</v>
      </c>
      <c r="Z366" s="217">
        <f t="shared" si="255"/>
        <v>466.85934402351342</v>
      </c>
      <c r="AA366" s="217">
        <f t="shared" si="255"/>
        <v>667.61810429886009</v>
      </c>
      <c r="AB366" s="217">
        <f t="shared" si="255"/>
        <v>457.52537662731476</v>
      </c>
      <c r="AC366" s="217">
        <f t="shared" si="255"/>
        <v>421.49753423178322</v>
      </c>
      <c r="AD366" s="218">
        <f t="shared" si="255"/>
        <v>5.442201665830522E-2</v>
      </c>
      <c r="AE366" s="218">
        <f t="shared" si="255"/>
        <v>8.2160347615571408E-3</v>
      </c>
      <c r="AF366" s="218">
        <f t="shared" si="255"/>
        <v>0</v>
      </c>
      <c r="AG366" s="218">
        <f t="shared" si="255"/>
        <v>401.41473811221772</v>
      </c>
      <c r="AH366" s="218">
        <f t="shared" si="255"/>
        <v>20.020158068145669</v>
      </c>
      <c r="AI366" s="219">
        <f>SUM(V366:AC366)</f>
        <v>3052.6486884526503</v>
      </c>
      <c r="AJ366" s="133" t="str">
        <f t="shared" si="250"/>
        <v/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8.1113936216936383E-2</v>
      </c>
      <c r="C367" s="125">
        <f t="shared" ref="C367:H367" si="256">IF($I366=0,"-",C366/$I366)</f>
        <v>0.31040206704923018</v>
      </c>
      <c r="D367" s="125">
        <f t="shared" si="256"/>
        <v>0.33457912314964799</v>
      </c>
      <c r="E367" s="125">
        <f t="shared" si="256"/>
        <v>0.26497641760155766</v>
      </c>
      <c r="F367" s="125">
        <f t="shared" si="256"/>
        <v>0</v>
      </c>
      <c r="G367" s="125">
        <f t="shared" si="256"/>
        <v>8.9284559826279131E-3</v>
      </c>
      <c r="H367" s="126">
        <f t="shared" si="256"/>
        <v>0</v>
      </c>
      <c r="I367" s="127">
        <f>SUM(B367:H367)</f>
        <v>1</v>
      </c>
      <c r="J367" s="133"/>
      <c r="K367" s="49" t="s">
        <v>108</v>
      </c>
      <c r="L367" s="102">
        <f>IF($S366=0,"-",L366/$S366)</f>
        <v>6.8956728491802025E-2</v>
      </c>
      <c r="M367" s="102">
        <f t="shared" ref="M367:R367" si="257">IF($S366=0,"-",M366/$S366)</f>
        <v>0.26387957555854291</v>
      </c>
      <c r="N367" s="102">
        <f t="shared" si="257"/>
        <v>0.28443301891245421</v>
      </c>
      <c r="O367" s="102">
        <f t="shared" si="257"/>
        <v>0.22526223898706366</v>
      </c>
      <c r="P367" s="102">
        <f t="shared" si="257"/>
        <v>0.14987816264544634</v>
      </c>
      <c r="Q367" s="102">
        <f t="shared" si="257"/>
        <v>7.5902754046908976E-3</v>
      </c>
      <c r="R367" s="103">
        <f t="shared" si="257"/>
        <v>0</v>
      </c>
      <c r="S367" s="104">
        <f>SUM(L367:R367)</f>
        <v>1</v>
      </c>
      <c r="U367" s="77" t="s">
        <v>108</v>
      </c>
      <c r="V367" s="78">
        <f>+V366/$AI366</f>
        <v>6.5177213946306004E-2</v>
      </c>
      <c r="W367" s="78">
        <f t="shared" ref="W367:AH367" si="258">+W366/$AI366</f>
        <v>3.761686743409202E-3</v>
      </c>
      <c r="X367" s="78">
        <f t="shared" si="258"/>
        <v>7.5902754046908976E-3</v>
      </c>
      <c r="Y367" s="78">
        <f t="shared" si="258"/>
        <v>0.26387957555854291</v>
      </c>
      <c r="Z367" s="78">
        <f t="shared" si="258"/>
        <v>0.15293582448236406</v>
      </c>
      <c r="AA367" s="78">
        <f t="shared" si="258"/>
        <v>0.21870125665762982</v>
      </c>
      <c r="AB367" s="78">
        <f t="shared" si="258"/>
        <v>0.14987816264544634</v>
      </c>
      <c r="AC367" s="78">
        <f t="shared" si="258"/>
        <v>0.13807600456161076</v>
      </c>
      <c r="AD367" s="78">
        <f t="shared" si="258"/>
        <v>1.7827802086813685E-5</v>
      </c>
      <c r="AE367" s="78">
        <f t="shared" si="258"/>
        <v>2.691444578158041E-6</v>
      </c>
      <c r="AF367" s="78">
        <f t="shared" si="258"/>
        <v>0</v>
      </c>
      <c r="AG367" s="78">
        <f t="shared" si="258"/>
        <v>0.13149719443009011</v>
      </c>
      <c r="AH367" s="78">
        <f t="shared" si="258"/>
        <v>6.5582908848556823E-3</v>
      </c>
      <c r="AI367" s="79">
        <f>SUM(V367:AC367)</f>
        <v>1</v>
      </c>
      <c r="AJ367" s="26" t="str">
        <f t="shared" si="250"/>
        <v/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AJ371" s="133" t="str">
        <f>IF(ABS(S371-AI371)&gt;0.001,S371-AI371,"")</f>
        <v/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259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60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261">SUM(V372:AC372)</f>
        <v>0</v>
      </c>
      <c r="AJ372" s="133" t="str">
        <f t="shared" ref="AJ372:AJ393" si="262">IF(ABS(S372-AI372)&gt;0.001,S372-AI372,"")</f>
        <v/>
      </c>
      <c r="BA372" s="133"/>
      <c r="BR372" s="133"/>
      <c r="CG372" s="133"/>
    </row>
    <row r="373" spans="1:85" ht="15">
      <c r="A373" s="159" t="s">
        <v>9</v>
      </c>
      <c r="B373" s="148">
        <v>0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259"/>
        <v>0</v>
      </c>
      <c r="J373" s="141"/>
      <c r="K373" s="161" t="s">
        <v>9</v>
      </c>
      <c r="L373" s="148">
        <v>0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60"/>
        <v>0</v>
      </c>
      <c r="U373" s="207" t="s">
        <v>9</v>
      </c>
      <c r="V373" s="199">
        <v>0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261"/>
        <v>0</v>
      </c>
      <c r="AJ373" s="133" t="str">
        <f t="shared" si="262"/>
        <v/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259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60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261"/>
        <v>0</v>
      </c>
      <c r="AJ374" s="133" t="str">
        <f t="shared" si="262"/>
        <v/>
      </c>
      <c r="BA374" s="133"/>
      <c r="BR374" s="133"/>
      <c r="CG374" s="133"/>
    </row>
    <row r="375" spans="1:85" ht="15">
      <c r="A375" s="159" t="s">
        <v>13</v>
      </c>
      <c r="B375" s="148">
        <v>69.611855436663191</v>
      </c>
      <c r="C375" s="148">
        <v>0</v>
      </c>
      <c r="D375" s="148">
        <v>0</v>
      </c>
      <c r="E375" s="148">
        <v>0</v>
      </c>
      <c r="F375" s="315"/>
      <c r="G375" s="148">
        <v>0</v>
      </c>
      <c r="H375" s="160">
        <v>0</v>
      </c>
      <c r="I375" s="146">
        <f t="shared" si="259"/>
        <v>69.611855436663191</v>
      </c>
      <c r="J375" s="141"/>
      <c r="K375" s="161" t="s">
        <v>13</v>
      </c>
      <c r="L375" s="148">
        <v>69.611855436663191</v>
      </c>
      <c r="M375" s="148">
        <v>0</v>
      </c>
      <c r="N375" s="148">
        <v>0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60"/>
        <v>69.611855436663191</v>
      </c>
      <c r="U375" s="207" t="s">
        <v>13</v>
      </c>
      <c r="V375" s="199">
        <v>69.611855436663191</v>
      </c>
      <c r="W375" s="199">
        <v>0</v>
      </c>
      <c r="X375" s="199">
        <v>0</v>
      </c>
      <c r="Y375" s="199">
        <v>0</v>
      </c>
      <c r="Z375" s="199">
        <v>0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261"/>
        <v>69.611855436663191</v>
      </c>
      <c r="AJ375" s="133" t="str">
        <f t="shared" si="262"/>
        <v/>
      </c>
      <c r="BA375" s="133"/>
      <c r="BR375" s="133"/>
      <c r="CG375" s="133"/>
    </row>
    <row r="376" spans="1:85" ht="15">
      <c r="A376" s="151" t="s">
        <v>12</v>
      </c>
      <c r="B376" s="152">
        <v>101.48888155110555</v>
      </c>
      <c r="C376" s="152">
        <v>0</v>
      </c>
      <c r="D376" s="152">
        <v>5.1515941997064889</v>
      </c>
      <c r="E376" s="152">
        <v>3.0464215711612446</v>
      </c>
      <c r="F376" s="315"/>
      <c r="G376" s="152">
        <v>0</v>
      </c>
      <c r="H376" s="153">
        <v>0</v>
      </c>
      <c r="I376" s="154">
        <f t="shared" si="259"/>
        <v>109.68689732197329</v>
      </c>
      <c r="J376" s="141"/>
      <c r="K376" s="155" t="s">
        <v>12</v>
      </c>
      <c r="L376" s="156">
        <v>101.48888155110555</v>
      </c>
      <c r="M376" s="156">
        <v>0</v>
      </c>
      <c r="N376" s="156">
        <v>5.1515941997064889</v>
      </c>
      <c r="O376" s="156">
        <v>3.0464215711612446</v>
      </c>
      <c r="P376" s="156">
        <v>0</v>
      </c>
      <c r="Q376" s="156">
        <v>0</v>
      </c>
      <c r="R376" s="157">
        <v>0</v>
      </c>
      <c r="S376" s="158">
        <f t="shared" si="260"/>
        <v>109.68689732197329</v>
      </c>
      <c r="U376" s="203" t="s">
        <v>53</v>
      </c>
      <c r="V376" s="204">
        <v>101.19422375077826</v>
      </c>
      <c r="W376" s="204">
        <v>0</v>
      </c>
      <c r="X376" s="204">
        <v>0</v>
      </c>
      <c r="Y376" s="204">
        <v>0</v>
      </c>
      <c r="Z376" s="204">
        <v>5.1515941997064889</v>
      </c>
      <c r="AA376" s="204">
        <v>3.0464215711612446</v>
      </c>
      <c r="AB376" s="204">
        <v>0</v>
      </c>
      <c r="AC376" s="205">
        <v>0.29465780032728378</v>
      </c>
      <c r="AD376" s="204">
        <v>0.29465780032728378</v>
      </c>
      <c r="AE376" s="204">
        <v>0</v>
      </c>
      <c r="AF376" s="204">
        <v>0</v>
      </c>
      <c r="AG376" s="204">
        <v>0</v>
      </c>
      <c r="AH376" s="204">
        <v>0</v>
      </c>
      <c r="AI376" s="206">
        <f t="shared" si="261"/>
        <v>109.68689732197329</v>
      </c>
      <c r="AJ376" s="133" t="str">
        <f t="shared" si="262"/>
        <v/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1556.9368863447385</v>
      </c>
      <c r="F377" s="315"/>
      <c r="G377" s="148">
        <v>0</v>
      </c>
      <c r="H377" s="160">
        <v>0</v>
      </c>
      <c r="I377" s="146">
        <f t="shared" si="259"/>
        <v>1556.9368863447385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1556.9368863447385</v>
      </c>
      <c r="P377" s="148">
        <v>965.33619766156608</v>
      </c>
      <c r="Q377" s="148">
        <v>0</v>
      </c>
      <c r="R377" s="149">
        <v>0</v>
      </c>
      <c r="S377" s="150">
        <f t="shared" si="260"/>
        <v>2522.2730840063045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778.46844317236923</v>
      </c>
      <c r="AB377" s="199">
        <v>965.33619766156608</v>
      </c>
      <c r="AC377" s="200">
        <v>778.46844317236923</v>
      </c>
      <c r="AD377" s="199">
        <v>0</v>
      </c>
      <c r="AE377" s="199">
        <v>0</v>
      </c>
      <c r="AF377" s="199">
        <v>0</v>
      </c>
      <c r="AG377" s="199">
        <v>0</v>
      </c>
      <c r="AH377" s="199">
        <v>778.46844317236923</v>
      </c>
      <c r="AI377" s="202">
        <f t="shared" si="261"/>
        <v>2522.2730840063045</v>
      </c>
      <c r="AJ377" s="133" t="str">
        <f t="shared" si="262"/>
        <v/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31.663536071991572</v>
      </c>
      <c r="F378" s="315"/>
      <c r="G378" s="152">
        <v>0</v>
      </c>
      <c r="H378" s="153">
        <v>0</v>
      </c>
      <c r="I378" s="154">
        <f t="shared" si="259"/>
        <v>31.663536071991572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31.663536071991572</v>
      </c>
      <c r="P378" s="156">
        <v>109.9879123443866</v>
      </c>
      <c r="Q378" s="156">
        <v>0</v>
      </c>
      <c r="R378" s="157">
        <v>0</v>
      </c>
      <c r="S378" s="158">
        <f t="shared" si="260"/>
        <v>141.65144841637817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25.330828857593257</v>
      </c>
      <c r="AB378" s="204">
        <v>109.9879123443866</v>
      </c>
      <c r="AC378" s="205">
        <v>6.3327072143983143</v>
      </c>
      <c r="AD378" s="204">
        <v>0</v>
      </c>
      <c r="AE378" s="204">
        <v>0</v>
      </c>
      <c r="AF378" s="204">
        <v>0</v>
      </c>
      <c r="AG378" s="204">
        <v>0</v>
      </c>
      <c r="AH378" s="204">
        <v>6.3327072143983143</v>
      </c>
      <c r="AI378" s="206">
        <f t="shared" si="261"/>
        <v>141.65144841637817</v>
      </c>
      <c r="AJ378" s="133" t="str">
        <f t="shared" si="262"/>
        <v/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1.7139596785105439E-2</v>
      </c>
      <c r="F379" s="315"/>
      <c r="G379" s="148">
        <v>0</v>
      </c>
      <c r="H379" s="160">
        <v>0</v>
      </c>
      <c r="I379" s="146">
        <f t="shared" si="259"/>
        <v>1.7139596785105439E-2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1.7139596785105439E-2</v>
      </c>
      <c r="P379" s="148">
        <v>0</v>
      </c>
      <c r="Q379" s="148">
        <v>0</v>
      </c>
      <c r="R379" s="149">
        <v>0</v>
      </c>
      <c r="S379" s="150">
        <f t="shared" si="260"/>
        <v>1.7139596785105439E-2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1.7139596785105439E-2</v>
      </c>
      <c r="AD379" s="199">
        <v>0</v>
      </c>
      <c r="AE379" s="199">
        <v>0</v>
      </c>
      <c r="AF379" s="199">
        <v>0</v>
      </c>
      <c r="AG379" s="199">
        <v>0</v>
      </c>
      <c r="AH379" s="199">
        <v>1.7139596785105439E-2</v>
      </c>
      <c r="AI379" s="202">
        <f t="shared" si="261"/>
        <v>1.7139596785105439E-2</v>
      </c>
      <c r="AJ379" s="133" t="str">
        <f t="shared" si="262"/>
        <v/>
      </c>
      <c r="BA379" s="133"/>
      <c r="BR379" s="133"/>
      <c r="CG379" s="133"/>
    </row>
    <row r="380" spans="1:85" ht="15">
      <c r="A380" s="151" t="s">
        <v>14</v>
      </c>
      <c r="B380" s="152">
        <v>1.1340603528619211</v>
      </c>
      <c r="C380" s="152">
        <v>0</v>
      </c>
      <c r="D380" s="152">
        <v>31.053217214089162</v>
      </c>
      <c r="E380" s="152">
        <v>7.0369591547760946</v>
      </c>
      <c r="F380" s="315"/>
      <c r="G380" s="152">
        <v>0</v>
      </c>
      <c r="H380" s="153">
        <v>0</v>
      </c>
      <c r="I380" s="154">
        <f t="shared" si="259"/>
        <v>39.224236721727173</v>
      </c>
      <c r="J380" s="141"/>
      <c r="K380" s="155" t="s">
        <v>14</v>
      </c>
      <c r="L380" s="156">
        <v>1.1340603528619211</v>
      </c>
      <c r="M380" s="156">
        <v>0</v>
      </c>
      <c r="N380" s="156">
        <v>31.053217214089162</v>
      </c>
      <c r="O380" s="156">
        <v>7.0369591547760946</v>
      </c>
      <c r="P380" s="156">
        <v>2.5039660075816643</v>
      </c>
      <c r="Q380" s="156">
        <v>0</v>
      </c>
      <c r="R380" s="157">
        <v>0</v>
      </c>
      <c r="S380" s="158">
        <f t="shared" si="260"/>
        <v>41.72820272930884</v>
      </c>
      <c r="U380" s="203" t="s">
        <v>14</v>
      </c>
      <c r="V380" s="204">
        <v>1.1340603528619211</v>
      </c>
      <c r="W380" s="204">
        <v>0</v>
      </c>
      <c r="X380" s="204">
        <v>0</v>
      </c>
      <c r="Y380" s="204">
        <v>0</v>
      </c>
      <c r="Z380" s="204">
        <v>31.048048827713838</v>
      </c>
      <c r="AA380" s="204">
        <v>0</v>
      </c>
      <c r="AB380" s="204">
        <v>2.5039660075816643</v>
      </c>
      <c r="AC380" s="205">
        <v>7.0421275411514159</v>
      </c>
      <c r="AD380" s="204">
        <v>0</v>
      </c>
      <c r="AE380" s="204">
        <v>0</v>
      </c>
      <c r="AF380" s="204">
        <v>0</v>
      </c>
      <c r="AG380" s="204">
        <v>5.1683863753224082E-3</v>
      </c>
      <c r="AH380" s="204">
        <v>7.0369591547760946</v>
      </c>
      <c r="AI380" s="206">
        <f t="shared" si="261"/>
        <v>41.72820272930884</v>
      </c>
      <c r="AJ380" s="133" t="str">
        <f t="shared" si="262"/>
        <v/>
      </c>
      <c r="BA380" s="133"/>
      <c r="BR380" s="133"/>
      <c r="CG380" s="133"/>
    </row>
    <row r="381" spans="1:85" ht="15">
      <c r="A381" s="159" t="s">
        <v>136</v>
      </c>
      <c r="B381" s="148">
        <v>164.19630419264993</v>
      </c>
      <c r="C381" s="148">
        <v>4.5833866856009573</v>
      </c>
      <c r="D381" s="148">
        <v>133.5106425948932</v>
      </c>
      <c r="E381" s="148">
        <v>0.18688307886844374</v>
      </c>
      <c r="F381" s="315"/>
      <c r="G381" s="148">
        <v>0</v>
      </c>
      <c r="H381" s="160">
        <v>0</v>
      </c>
      <c r="I381" s="146">
        <f t="shared" si="259"/>
        <v>302.47721655201252</v>
      </c>
      <c r="J381" s="141"/>
      <c r="K381" s="161" t="s">
        <v>136</v>
      </c>
      <c r="L381" s="148">
        <v>164.19630419264993</v>
      </c>
      <c r="M381" s="148">
        <v>4.5833866856009573</v>
      </c>
      <c r="N381" s="148">
        <v>133.5106425948932</v>
      </c>
      <c r="O381" s="148">
        <v>0.18688307886844374</v>
      </c>
      <c r="P381" s="148">
        <v>0.32421488266141207</v>
      </c>
      <c r="Q381" s="148">
        <v>0</v>
      </c>
      <c r="R381" s="149">
        <v>0</v>
      </c>
      <c r="S381" s="150">
        <f t="shared" si="260"/>
        <v>302.80143143467393</v>
      </c>
      <c r="U381" s="207" t="s">
        <v>136</v>
      </c>
      <c r="V381" s="199">
        <v>163.15513350042173</v>
      </c>
      <c r="W381" s="199">
        <v>0</v>
      </c>
      <c r="X381" s="199">
        <v>0</v>
      </c>
      <c r="Y381" s="199">
        <v>4.5833866856009573</v>
      </c>
      <c r="Z381" s="199">
        <v>133.5106425948932</v>
      </c>
      <c r="AA381" s="199">
        <v>0.18688307886844374</v>
      </c>
      <c r="AB381" s="199">
        <v>0.32421488266141207</v>
      </c>
      <c r="AC381" s="200">
        <v>1.0411706922282005</v>
      </c>
      <c r="AD381" s="199">
        <v>1.0411706922282005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261"/>
        <v>302.80143143467393</v>
      </c>
      <c r="AJ381" s="133" t="str">
        <f t="shared" si="262"/>
        <v/>
      </c>
      <c r="BA381" s="133"/>
      <c r="BR381" s="133"/>
      <c r="CG381" s="133"/>
    </row>
    <row r="382" spans="1:85" ht="15">
      <c r="A382" s="151" t="s">
        <v>21</v>
      </c>
      <c r="B382" s="152">
        <v>28.864620374085689</v>
      </c>
      <c r="C382" s="152">
        <v>2.350351107151774</v>
      </c>
      <c r="D382" s="152">
        <v>17.2123571666835</v>
      </c>
      <c r="E382" s="152">
        <v>119.8874477372368</v>
      </c>
      <c r="F382" s="315"/>
      <c r="G382" s="152">
        <v>82.262365916967113</v>
      </c>
      <c r="H382" s="153">
        <v>0</v>
      </c>
      <c r="I382" s="154">
        <f t="shared" si="259"/>
        <v>250.57714230212486</v>
      </c>
      <c r="J382" s="141"/>
      <c r="K382" s="155" t="s">
        <v>21</v>
      </c>
      <c r="L382" s="156">
        <v>28.864620374085689</v>
      </c>
      <c r="M382" s="156">
        <v>2.350351107151774</v>
      </c>
      <c r="N382" s="156">
        <v>17.2123571666835</v>
      </c>
      <c r="O382" s="156">
        <v>119.8874477372368</v>
      </c>
      <c r="P382" s="156">
        <v>0</v>
      </c>
      <c r="Q382" s="156">
        <v>82.262365916967113</v>
      </c>
      <c r="R382" s="157">
        <v>0</v>
      </c>
      <c r="S382" s="158">
        <f t="shared" si="260"/>
        <v>250.57714230212486</v>
      </c>
      <c r="U382" s="203" t="s">
        <v>21</v>
      </c>
      <c r="V382" s="204">
        <v>19.476776466848936</v>
      </c>
      <c r="W382" s="204">
        <v>7.6130078212102159</v>
      </c>
      <c r="X382" s="204">
        <v>82.262365916967113</v>
      </c>
      <c r="Y382" s="204">
        <v>2.350351107151774</v>
      </c>
      <c r="Z382" s="204">
        <v>17.2123571666835</v>
      </c>
      <c r="AA382" s="204">
        <v>95.699236412590793</v>
      </c>
      <c r="AB382" s="204">
        <v>0</v>
      </c>
      <c r="AC382" s="205">
        <v>25.963047410672548</v>
      </c>
      <c r="AD382" s="204">
        <v>1.774836086026538</v>
      </c>
      <c r="AE382" s="204">
        <v>1.3579154409149939E-2</v>
      </c>
      <c r="AF382" s="204">
        <v>0</v>
      </c>
      <c r="AG382" s="204">
        <v>0</v>
      </c>
      <c r="AH382" s="204">
        <v>24.174632170236862</v>
      </c>
      <c r="AI382" s="206">
        <f t="shared" si="261"/>
        <v>250.57714230212488</v>
      </c>
      <c r="AJ382" s="133" t="str">
        <f t="shared" si="262"/>
        <v/>
      </c>
      <c r="BA382" s="133"/>
      <c r="BR382" s="133"/>
      <c r="CG382" s="133"/>
    </row>
    <row r="383" spans="1:85" ht="15">
      <c r="A383" s="159" t="s">
        <v>20</v>
      </c>
      <c r="B383" s="148">
        <v>53.220181093364488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259"/>
        <v>53.220181093364488</v>
      </c>
      <c r="J383" s="141"/>
      <c r="K383" s="161" t="s">
        <v>20</v>
      </c>
      <c r="L383" s="148">
        <v>53.220181093364488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60"/>
        <v>53.220181093364488</v>
      </c>
      <c r="U383" s="207" t="s">
        <v>20</v>
      </c>
      <c r="V383" s="199">
        <v>53.220181093364488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261"/>
        <v>53.220181093364488</v>
      </c>
      <c r="AJ383" s="133" t="str">
        <f t="shared" si="262"/>
        <v/>
      </c>
      <c r="BA383" s="133"/>
      <c r="BR383" s="133"/>
      <c r="CG383" s="133"/>
    </row>
    <row r="384" spans="1:85" ht="15">
      <c r="A384" s="151" t="s">
        <v>56</v>
      </c>
      <c r="B384" s="152">
        <v>11.638261681512994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259"/>
        <v>11.638261681512994</v>
      </c>
      <c r="J384" s="141"/>
      <c r="K384" s="155" t="s">
        <v>56</v>
      </c>
      <c r="L384" s="156">
        <v>11.638261681512994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60"/>
        <v>11.638261681512994</v>
      </c>
      <c r="U384" s="203" t="s">
        <v>56</v>
      </c>
      <c r="V384" s="204">
        <v>11.638261681512994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261"/>
        <v>11.638261681512994</v>
      </c>
      <c r="AJ384" s="133" t="str">
        <f t="shared" si="262"/>
        <v/>
      </c>
      <c r="BA384" s="133"/>
      <c r="BR384" s="133"/>
      <c r="CG384" s="133"/>
    </row>
    <row r="385" spans="1:85" ht="15">
      <c r="A385" s="159" t="s">
        <v>18</v>
      </c>
      <c r="B385" s="148">
        <v>255.89471459941879</v>
      </c>
      <c r="C385" s="148">
        <v>0</v>
      </c>
      <c r="D385" s="148">
        <v>27.103999997946712</v>
      </c>
      <c r="E385" s="148">
        <v>0</v>
      </c>
      <c r="F385" s="315"/>
      <c r="G385" s="148">
        <v>0</v>
      </c>
      <c r="H385" s="160">
        <v>0</v>
      </c>
      <c r="I385" s="146">
        <f t="shared" si="259"/>
        <v>282.99871459736551</v>
      </c>
      <c r="J385" s="141"/>
      <c r="K385" s="161" t="s">
        <v>18</v>
      </c>
      <c r="L385" s="148">
        <v>255.89471459941879</v>
      </c>
      <c r="M385" s="148">
        <v>0</v>
      </c>
      <c r="N385" s="148">
        <v>27.103999997946712</v>
      </c>
      <c r="O385" s="148">
        <v>0</v>
      </c>
      <c r="P385" s="148">
        <v>144.59896289733925</v>
      </c>
      <c r="Q385" s="148">
        <v>0</v>
      </c>
      <c r="R385" s="149">
        <v>0</v>
      </c>
      <c r="S385" s="150">
        <f t="shared" si="260"/>
        <v>427.59767749470473</v>
      </c>
      <c r="U385" s="207" t="s">
        <v>18</v>
      </c>
      <c r="V385" s="199">
        <v>254.04447429677114</v>
      </c>
      <c r="W385" s="199">
        <v>0</v>
      </c>
      <c r="X385" s="199">
        <v>0</v>
      </c>
      <c r="Y385" s="199">
        <v>0</v>
      </c>
      <c r="Z385" s="199">
        <v>3.161338052627976</v>
      </c>
      <c r="AA385" s="199">
        <v>0</v>
      </c>
      <c r="AB385" s="199">
        <v>144.59896289733925</v>
      </c>
      <c r="AC385" s="200">
        <v>25.792902247966385</v>
      </c>
      <c r="AD385" s="199">
        <v>1.8502403026476517</v>
      </c>
      <c r="AE385" s="199">
        <v>0</v>
      </c>
      <c r="AF385" s="199">
        <v>0</v>
      </c>
      <c r="AG385" s="199">
        <v>23.942661945318736</v>
      </c>
      <c r="AH385" s="199">
        <v>0</v>
      </c>
      <c r="AI385" s="202">
        <f t="shared" si="261"/>
        <v>427.59767749470473</v>
      </c>
      <c r="AJ385" s="133" t="str">
        <f t="shared" si="262"/>
        <v/>
      </c>
      <c r="BA385" s="133"/>
      <c r="BR385" s="133"/>
      <c r="CG385" s="133"/>
    </row>
    <row r="386" spans="1:85" ht="15">
      <c r="A386" s="151" t="s">
        <v>17</v>
      </c>
      <c r="B386" s="152">
        <v>0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259"/>
        <v>0</v>
      </c>
      <c r="J386" s="141"/>
      <c r="K386" s="155" t="s">
        <v>17</v>
      </c>
      <c r="L386" s="156">
        <v>0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60"/>
        <v>0</v>
      </c>
      <c r="U386" s="203" t="s">
        <v>57</v>
      </c>
      <c r="V386" s="204">
        <v>0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261"/>
        <v>0</v>
      </c>
      <c r="AJ386" s="133" t="str">
        <f t="shared" si="262"/>
        <v/>
      </c>
      <c r="BA386" s="133"/>
      <c r="BR386" s="133"/>
      <c r="CG386" s="133"/>
    </row>
    <row r="387" spans="1:85" ht="15">
      <c r="A387" s="162" t="s">
        <v>60</v>
      </c>
      <c r="B387" s="148">
        <v>0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259"/>
        <v>0</v>
      </c>
      <c r="J387" s="141"/>
      <c r="K387" s="163" t="s">
        <v>60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60"/>
        <v>0</v>
      </c>
      <c r="U387" s="208" t="s">
        <v>58</v>
      </c>
      <c r="V387" s="199">
        <v>0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261"/>
        <v>0</v>
      </c>
      <c r="AJ387" s="133" t="str">
        <f t="shared" si="262"/>
        <v/>
      </c>
      <c r="BA387" s="133"/>
      <c r="BR387" s="133"/>
      <c r="CG387" s="133"/>
    </row>
    <row r="388" spans="1:85">
      <c r="A388" s="164" t="s">
        <v>19</v>
      </c>
      <c r="B388" s="165">
        <v>0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259"/>
        <v>0</v>
      </c>
      <c r="J388" s="141"/>
      <c r="K388" s="168" t="s">
        <v>19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60"/>
        <v>0</v>
      </c>
      <c r="U388" s="209" t="s">
        <v>62</v>
      </c>
      <c r="V388" s="210">
        <v>0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261"/>
        <v>0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259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60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261"/>
        <v>0</v>
      </c>
      <c r="AJ389" s="133" t="str">
        <f t="shared" si="262"/>
        <v/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259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60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261"/>
        <v>0</v>
      </c>
      <c r="AJ390" s="133" t="str">
        <f t="shared" si="262"/>
        <v/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259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60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261"/>
        <v>0</v>
      </c>
      <c r="AJ391" s="133" t="str">
        <f t="shared" si="262"/>
        <v/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686.04887928166261</v>
      </c>
      <c r="C392" s="187">
        <f t="shared" ref="C392:H392" si="263">SUM(C371:C387)</f>
        <v>6.9337377927527317</v>
      </c>
      <c r="D392" s="187">
        <f t="shared" si="263"/>
        <v>214.03181117331906</v>
      </c>
      <c r="E392" s="187">
        <f t="shared" si="263"/>
        <v>1718.7752735555575</v>
      </c>
      <c r="F392" s="187">
        <f t="shared" si="263"/>
        <v>0</v>
      </c>
      <c r="G392" s="187">
        <f t="shared" si="263"/>
        <v>82.262365916967113</v>
      </c>
      <c r="H392" s="189">
        <f t="shared" si="263"/>
        <v>0</v>
      </c>
      <c r="I392" s="146">
        <f t="shared" ref="I392" si="264">SUM(I371:I387)</f>
        <v>2708.0520677202589</v>
      </c>
      <c r="J392" s="141"/>
      <c r="K392" s="188" t="s">
        <v>22</v>
      </c>
      <c r="L392" s="187">
        <f>SUM(L371:L387)</f>
        <v>686.04887928166261</v>
      </c>
      <c r="M392" s="187">
        <f t="shared" ref="M392:R392" si="265">SUM(M371:M387)</f>
        <v>6.9337377927527317</v>
      </c>
      <c r="N392" s="187">
        <f t="shared" si="265"/>
        <v>214.03181117331906</v>
      </c>
      <c r="O392" s="187">
        <f t="shared" si="265"/>
        <v>1718.7752735555575</v>
      </c>
      <c r="P392" s="187">
        <f t="shared" si="265"/>
        <v>1222.7512537935352</v>
      </c>
      <c r="Q392" s="187">
        <f t="shared" si="265"/>
        <v>82.262365916967113</v>
      </c>
      <c r="R392" s="189">
        <f t="shared" si="265"/>
        <v>0</v>
      </c>
      <c r="S392" s="190">
        <f t="shared" ref="S392" si="266">SUM(S371:S387)</f>
        <v>3930.8033215137939</v>
      </c>
      <c r="T392" s="133" t="str">
        <f>IF(ABS(S392-AI392)&gt;0.01,S392-AI392,"")</f>
        <v/>
      </c>
      <c r="U392" s="216" t="s">
        <v>59</v>
      </c>
      <c r="V392" s="217">
        <f>SUM(V371:V387)</f>
        <v>673.47496657922272</v>
      </c>
      <c r="W392" s="217">
        <f t="shared" ref="W392:AH392" si="267">SUM(W371:W387)</f>
        <v>7.6130078212102159</v>
      </c>
      <c r="X392" s="217">
        <f t="shared" si="267"/>
        <v>82.262365916967113</v>
      </c>
      <c r="Y392" s="217">
        <f t="shared" si="267"/>
        <v>6.9337377927527317</v>
      </c>
      <c r="Z392" s="217">
        <f t="shared" si="267"/>
        <v>190.08398084162499</v>
      </c>
      <c r="AA392" s="217">
        <f t="shared" si="267"/>
        <v>902.73181309258291</v>
      </c>
      <c r="AB392" s="217">
        <f t="shared" si="267"/>
        <v>1222.7512537935352</v>
      </c>
      <c r="AC392" s="217">
        <f t="shared" si="267"/>
        <v>844.95219567589845</v>
      </c>
      <c r="AD392" s="218">
        <f t="shared" si="267"/>
        <v>4.9609048812296734</v>
      </c>
      <c r="AE392" s="218">
        <f t="shared" si="267"/>
        <v>1.3579154409149939E-2</v>
      </c>
      <c r="AF392" s="218">
        <f t="shared" si="267"/>
        <v>0</v>
      </c>
      <c r="AG392" s="218">
        <f t="shared" si="267"/>
        <v>23.94783033169406</v>
      </c>
      <c r="AH392" s="218">
        <f t="shared" si="267"/>
        <v>816.02988130856556</v>
      </c>
      <c r="AI392" s="219">
        <f>SUM(V392:AC392)</f>
        <v>3930.8033215137943</v>
      </c>
      <c r="AJ392" s="133" t="str">
        <f t="shared" si="262"/>
        <v/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0.25333666492579837</v>
      </c>
      <c r="C393" s="125">
        <f t="shared" ref="C393:H393" si="268">IF($I392=0,"-",C392/$I392)</f>
        <v>2.5604152428981234E-3</v>
      </c>
      <c r="D393" s="125">
        <f t="shared" si="268"/>
        <v>7.9035338250899714E-2</v>
      </c>
      <c r="E393" s="125">
        <f t="shared" si="268"/>
        <v>0.63469063022945782</v>
      </c>
      <c r="F393" s="125">
        <f t="shared" si="268"/>
        <v>0</v>
      </c>
      <c r="G393" s="125">
        <f t="shared" si="268"/>
        <v>3.0376951350946032E-2</v>
      </c>
      <c r="H393" s="126">
        <f t="shared" si="268"/>
        <v>0</v>
      </c>
      <c r="I393" s="127">
        <f>SUM(B393:H393)</f>
        <v>1</v>
      </c>
      <c r="J393" s="133"/>
      <c r="K393" s="49" t="s">
        <v>108</v>
      </c>
      <c r="L393" s="102">
        <f>IF($S392=0,"-",L392/$S392)</f>
        <v>0.17453146931234859</v>
      </c>
      <c r="M393" s="102">
        <f t="shared" ref="M393:R393" si="269">IF($S392=0,"-",M392/$S392)</f>
        <v>1.763949306444179E-3</v>
      </c>
      <c r="N393" s="102">
        <f t="shared" si="269"/>
        <v>5.4449890688220225E-2</v>
      </c>
      <c r="O393" s="102">
        <f t="shared" si="269"/>
        <v>0.43725801902844608</v>
      </c>
      <c r="P393" s="102">
        <f t="shared" si="269"/>
        <v>0.31106904970321453</v>
      </c>
      <c r="Q393" s="102">
        <f t="shared" si="269"/>
        <v>2.092762196132647E-2</v>
      </c>
      <c r="R393" s="103">
        <f t="shared" si="269"/>
        <v>0</v>
      </c>
      <c r="S393" s="104">
        <f>SUM(L393:R393)</f>
        <v>1</v>
      </c>
      <c r="U393" s="77" t="s">
        <v>108</v>
      </c>
      <c r="V393" s="78">
        <f>+V392/$AI392</f>
        <v>0.17133265429313321</v>
      </c>
      <c r="W393" s="78">
        <f t="shared" ref="W393:AH393" si="270">+W392/$AI392</f>
        <v>1.9367562298381201E-3</v>
      </c>
      <c r="X393" s="78">
        <f t="shared" si="270"/>
        <v>2.092762196132647E-2</v>
      </c>
      <c r="Y393" s="78">
        <f t="shared" si="270"/>
        <v>1.7639493064441787E-3</v>
      </c>
      <c r="Z393" s="78">
        <f t="shared" si="270"/>
        <v>4.8357540506102359E-2</v>
      </c>
      <c r="AA393" s="78">
        <f t="shared" si="270"/>
        <v>0.22965580805119784</v>
      </c>
      <c r="AB393" s="78">
        <f t="shared" si="270"/>
        <v>0.31106904970321453</v>
      </c>
      <c r="AC393" s="78">
        <f t="shared" si="270"/>
        <v>0.21495661994874329</v>
      </c>
      <c r="AD393" s="78">
        <f t="shared" si="270"/>
        <v>1.2620587893772248E-3</v>
      </c>
      <c r="AE393" s="78">
        <f t="shared" si="270"/>
        <v>3.4545494389987595E-6</v>
      </c>
      <c r="AF393" s="78">
        <f t="shared" si="270"/>
        <v>0</v>
      </c>
      <c r="AG393" s="78">
        <f t="shared" si="270"/>
        <v>6.0923501821178614E-3</v>
      </c>
      <c r="AH393" s="78">
        <f t="shared" si="270"/>
        <v>0.2075987564278092</v>
      </c>
      <c r="AI393" s="79">
        <f>SUM(V393:AC393)</f>
        <v>1</v>
      </c>
      <c r="AJ393" s="26" t="str">
        <f t="shared" si="262"/>
        <v/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AJ397" s="133" t="str">
        <f>IF(ABS(S397-AI397)&gt;0.001,S397-AI397,"")</f>
        <v/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271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72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273">SUM(V398:AC398)</f>
        <v>0</v>
      </c>
      <c r="AJ398" s="133" t="str">
        <f t="shared" ref="AJ398:AJ419" si="274">IF(ABS(S398-AI398)&gt;0.001,S398-AI398,"")</f>
        <v/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0</v>
      </c>
      <c r="E399" s="148">
        <v>0</v>
      </c>
      <c r="F399" s="315"/>
      <c r="G399" s="148">
        <v>0</v>
      </c>
      <c r="H399" s="160">
        <v>0</v>
      </c>
      <c r="I399" s="146">
        <f t="shared" si="271"/>
        <v>0</v>
      </c>
      <c r="J399" s="141"/>
      <c r="K399" s="161" t="s">
        <v>9</v>
      </c>
      <c r="L399" s="148">
        <v>0</v>
      </c>
      <c r="M399" s="148">
        <v>0</v>
      </c>
      <c r="N399" s="148">
        <v>0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72"/>
        <v>0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0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273"/>
        <v>0</v>
      </c>
      <c r="AJ399" s="133" t="str">
        <f t="shared" si="274"/>
        <v/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271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72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273"/>
        <v>0</v>
      </c>
      <c r="AJ400" s="133" t="str">
        <f t="shared" si="274"/>
        <v/>
      </c>
      <c r="BA400" s="133"/>
      <c r="BR400" s="133"/>
      <c r="CG400" s="133"/>
    </row>
    <row r="401" spans="1:85" ht="15">
      <c r="A401" s="159" t="s">
        <v>13</v>
      </c>
      <c r="B401" s="148">
        <v>62.421197995601787</v>
      </c>
      <c r="C401" s="148">
        <v>0</v>
      </c>
      <c r="D401" s="148">
        <v>42.323651065512536</v>
      </c>
      <c r="E401" s="148">
        <v>0</v>
      </c>
      <c r="F401" s="315"/>
      <c r="G401" s="148">
        <v>0</v>
      </c>
      <c r="H401" s="160">
        <v>0</v>
      </c>
      <c r="I401" s="146">
        <f t="shared" si="271"/>
        <v>104.74484906111432</v>
      </c>
      <c r="J401" s="141"/>
      <c r="K401" s="161" t="s">
        <v>13</v>
      </c>
      <c r="L401" s="148">
        <v>62.421197995601787</v>
      </c>
      <c r="M401" s="148">
        <v>0</v>
      </c>
      <c r="N401" s="148">
        <v>42.323651065512536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72"/>
        <v>104.74484906111432</v>
      </c>
      <c r="U401" s="207" t="s">
        <v>13</v>
      </c>
      <c r="V401" s="199">
        <v>62.421197995601787</v>
      </c>
      <c r="W401" s="199">
        <v>0</v>
      </c>
      <c r="X401" s="199">
        <v>0</v>
      </c>
      <c r="Y401" s="199">
        <v>0</v>
      </c>
      <c r="Z401" s="199">
        <v>42.323651065512536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273"/>
        <v>104.74484906111432</v>
      </c>
      <c r="AJ401" s="133" t="str">
        <f t="shared" si="274"/>
        <v/>
      </c>
      <c r="BA401" s="133"/>
      <c r="BR401" s="133"/>
      <c r="CG401" s="133"/>
    </row>
    <row r="402" spans="1:85" ht="15">
      <c r="A402" s="151" t="s">
        <v>12</v>
      </c>
      <c r="B402" s="152">
        <v>6.5145251708960012</v>
      </c>
      <c r="C402" s="152">
        <v>4.5462939193219229</v>
      </c>
      <c r="D402" s="152">
        <v>3.0448698960762115E-2</v>
      </c>
      <c r="E402" s="152">
        <v>0</v>
      </c>
      <c r="F402" s="315"/>
      <c r="G402" s="152">
        <v>0</v>
      </c>
      <c r="H402" s="153">
        <v>0</v>
      </c>
      <c r="I402" s="154">
        <f t="shared" si="271"/>
        <v>11.091267789178687</v>
      </c>
      <c r="J402" s="141"/>
      <c r="K402" s="155" t="s">
        <v>12</v>
      </c>
      <c r="L402" s="156">
        <v>6.5145251708960012</v>
      </c>
      <c r="M402" s="156">
        <v>4.5462939193219229</v>
      </c>
      <c r="N402" s="156">
        <v>3.0448698960762115E-2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72"/>
        <v>11.091267789178687</v>
      </c>
      <c r="U402" s="203" t="s">
        <v>53</v>
      </c>
      <c r="V402" s="204">
        <v>6.5145251708960012</v>
      </c>
      <c r="W402" s="204">
        <v>0</v>
      </c>
      <c r="X402" s="204">
        <v>0</v>
      </c>
      <c r="Y402" s="204">
        <v>4.5462939193219229</v>
      </c>
      <c r="Z402" s="204">
        <v>3.0448698960762115E-2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273"/>
        <v>11.091267789178687</v>
      </c>
      <c r="AJ402" s="133" t="str">
        <f t="shared" si="274"/>
        <v/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271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12.48768285612833</v>
      </c>
      <c r="Q403" s="148">
        <v>0</v>
      </c>
      <c r="R403" s="149">
        <v>0</v>
      </c>
      <c r="S403" s="150">
        <f t="shared" si="272"/>
        <v>12.48768285612833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12.48768285612833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273"/>
        <v>12.48768285612833</v>
      </c>
      <c r="AJ403" s="133" t="str">
        <f t="shared" si="274"/>
        <v/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0</v>
      </c>
      <c r="D404" s="152">
        <v>0</v>
      </c>
      <c r="E404" s="152">
        <v>6.3472679186076325E-2</v>
      </c>
      <c r="F404" s="315"/>
      <c r="G404" s="152">
        <v>0</v>
      </c>
      <c r="H404" s="153">
        <v>0</v>
      </c>
      <c r="I404" s="154">
        <f t="shared" si="271"/>
        <v>6.3472679186076325E-2</v>
      </c>
      <c r="J404" s="141"/>
      <c r="K404" s="155" t="s">
        <v>11</v>
      </c>
      <c r="L404" s="156">
        <v>0</v>
      </c>
      <c r="M404" s="156">
        <v>0</v>
      </c>
      <c r="N404" s="156">
        <v>0</v>
      </c>
      <c r="O404" s="156">
        <v>6.3472679186076325E-2</v>
      </c>
      <c r="P404" s="156">
        <v>5.9624566317560115</v>
      </c>
      <c r="Q404" s="156">
        <v>0</v>
      </c>
      <c r="R404" s="157">
        <v>0</v>
      </c>
      <c r="S404" s="158">
        <f t="shared" si="272"/>
        <v>6.0259293109420877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0</v>
      </c>
      <c r="Z404" s="204">
        <v>0</v>
      </c>
      <c r="AA404" s="204">
        <v>5.0778143348861063E-2</v>
      </c>
      <c r="AB404" s="204">
        <v>5.9624566317560115</v>
      </c>
      <c r="AC404" s="205">
        <v>1.2694535837215266E-2</v>
      </c>
      <c r="AD404" s="204">
        <v>0</v>
      </c>
      <c r="AE404" s="204">
        <v>0</v>
      </c>
      <c r="AF404" s="204">
        <v>0</v>
      </c>
      <c r="AG404" s="204">
        <v>0</v>
      </c>
      <c r="AH404" s="204">
        <v>1.2694535837215266E-2</v>
      </c>
      <c r="AI404" s="206">
        <f t="shared" si="273"/>
        <v>6.0259293109420877</v>
      </c>
      <c r="AJ404" s="133" t="str">
        <f t="shared" si="274"/>
        <v/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271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72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273"/>
        <v>0</v>
      </c>
      <c r="AJ405" s="133" t="str">
        <f t="shared" si="274"/>
        <v/>
      </c>
      <c r="BA405" s="133"/>
      <c r="BR405" s="133"/>
      <c r="CG405" s="133"/>
    </row>
    <row r="406" spans="1:85" ht="15">
      <c r="A406" s="151" t="s">
        <v>14</v>
      </c>
      <c r="B406" s="152">
        <v>7.8871473869756972E-2</v>
      </c>
      <c r="C406" s="152">
        <v>0.70984326482781268</v>
      </c>
      <c r="D406" s="152">
        <v>0</v>
      </c>
      <c r="E406" s="152">
        <v>0</v>
      </c>
      <c r="F406" s="315"/>
      <c r="G406" s="152">
        <v>0</v>
      </c>
      <c r="H406" s="153">
        <v>0</v>
      </c>
      <c r="I406" s="154">
        <f t="shared" si="271"/>
        <v>0.78871473869756969</v>
      </c>
      <c r="J406" s="141"/>
      <c r="K406" s="155" t="s">
        <v>14</v>
      </c>
      <c r="L406" s="156">
        <v>7.8871473869756972E-2</v>
      </c>
      <c r="M406" s="156">
        <v>0.70984326482781268</v>
      </c>
      <c r="N406" s="156">
        <v>0</v>
      </c>
      <c r="O406" s="156">
        <v>0</v>
      </c>
      <c r="P406" s="156">
        <v>6.5417450628366472E-2</v>
      </c>
      <c r="Q406" s="156">
        <v>0</v>
      </c>
      <c r="R406" s="157">
        <v>0</v>
      </c>
      <c r="S406" s="158">
        <f t="shared" si="272"/>
        <v>0.85413218932593615</v>
      </c>
      <c r="U406" s="203" t="s">
        <v>14</v>
      </c>
      <c r="V406" s="204">
        <v>7.8871473869756972E-2</v>
      </c>
      <c r="W406" s="204">
        <v>0</v>
      </c>
      <c r="X406" s="204">
        <v>0</v>
      </c>
      <c r="Y406" s="204">
        <v>0.70984326482781268</v>
      </c>
      <c r="Z406" s="204">
        <v>0</v>
      </c>
      <c r="AA406" s="204">
        <v>0</v>
      </c>
      <c r="AB406" s="204">
        <v>6.5417450628366472E-2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273"/>
        <v>0.85413218932593615</v>
      </c>
      <c r="AJ406" s="133" t="str">
        <f t="shared" si="274"/>
        <v/>
      </c>
      <c r="BA406" s="133"/>
      <c r="BR406" s="133"/>
      <c r="CG406" s="133"/>
    </row>
    <row r="407" spans="1:85" ht="15">
      <c r="A407" s="159" t="s">
        <v>136</v>
      </c>
      <c r="B407" s="148">
        <v>65.725187226265092</v>
      </c>
      <c r="C407" s="148">
        <v>295.39204075491949</v>
      </c>
      <c r="D407" s="148">
        <v>156.27257340790018</v>
      </c>
      <c r="E407" s="148">
        <v>24.13389072711367</v>
      </c>
      <c r="F407" s="315"/>
      <c r="G407" s="148">
        <v>0</v>
      </c>
      <c r="H407" s="160">
        <v>0</v>
      </c>
      <c r="I407" s="146">
        <f t="shared" si="271"/>
        <v>541.52369211619839</v>
      </c>
      <c r="J407" s="141"/>
      <c r="K407" s="161" t="s">
        <v>136</v>
      </c>
      <c r="L407" s="148">
        <v>65.725187226265092</v>
      </c>
      <c r="M407" s="148">
        <v>295.39204075491949</v>
      </c>
      <c r="N407" s="148">
        <v>156.27257340790018</v>
      </c>
      <c r="O407" s="148">
        <v>24.13389072711367</v>
      </c>
      <c r="P407" s="148">
        <v>0</v>
      </c>
      <c r="Q407" s="148">
        <v>0</v>
      </c>
      <c r="R407" s="149">
        <v>0</v>
      </c>
      <c r="S407" s="150">
        <f t="shared" si="272"/>
        <v>541.52369211619839</v>
      </c>
      <c r="U407" s="207" t="s">
        <v>136</v>
      </c>
      <c r="V407" s="199">
        <v>65.725187226265092</v>
      </c>
      <c r="W407" s="199">
        <v>0</v>
      </c>
      <c r="X407" s="199">
        <v>0</v>
      </c>
      <c r="Y407" s="199">
        <v>295.39204075491949</v>
      </c>
      <c r="Z407" s="199">
        <v>156.27257340790018</v>
      </c>
      <c r="AA407" s="199">
        <v>0.38627553616261656</v>
      </c>
      <c r="AB407" s="199">
        <v>0</v>
      </c>
      <c r="AC407" s="200">
        <v>23.747615190951052</v>
      </c>
      <c r="AD407" s="199">
        <v>0</v>
      </c>
      <c r="AE407" s="199">
        <v>0</v>
      </c>
      <c r="AF407" s="199">
        <v>0</v>
      </c>
      <c r="AG407" s="199">
        <v>0</v>
      </c>
      <c r="AH407" s="199">
        <v>23.747615190951052</v>
      </c>
      <c r="AI407" s="202">
        <f t="shared" si="273"/>
        <v>541.52369211619839</v>
      </c>
      <c r="AJ407" s="133" t="str">
        <f t="shared" si="274"/>
        <v/>
      </c>
      <c r="BA407" s="133"/>
      <c r="BR407" s="133"/>
      <c r="CG407" s="133"/>
    </row>
    <row r="408" spans="1:85" ht="15">
      <c r="A408" s="151" t="s">
        <v>21</v>
      </c>
      <c r="B408" s="152">
        <v>24.065959816567858</v>
      </c>
      <c r="C408" s="152">
        <v>10.182204190341665</v>
      </c>
      <c r="D408" s="152">
        <v>5.2897641644216398</v>
      </c>
      <c r="E408" s="152">
        <v>333.83636454523253</v>
      </c>
      <c r="F408" s="315"/>
      <c r="G408" s="152">
        <v>44.873391327625733</v>
      </c>
      <c r="H408" s="153">
        <v>0</v>
      </c>
      <c r="I408" s="154">
        <f t="shared" si="271"/>
        <v>418.24768404418938</v>
      </c>
      <c r="J408" s="141"/>
      <c r="K408" s="155" t="s">
        <v>21</v>
      </c>
      <c r="L408" s="156">
        <v>24.065959816567858</v>
      </c>
      <c r="M408" s="156">
        <v>10.182204190341665</v>
      </c>
      <c r="N408" s="156">
        <v>5.2897641644216398</v>
      </c>
      <c r="O408" s="156">
        <v>333.83636454523253</v>
      </c>
      <c r="P408" s="156">
        <v>0</v>
      </c>
      <c r="Q408" s="156">
        <v>44.873391327625733</v>
      </c>
      <c r="R408" s="157">
        <v>0</v>
      </c>
      <c r="S408" s="158">
        <f t="shared" si="272"/>
        <v>418.24768404418938</v>
      </c>
      <c r="U408" s="203" t="s">
        <v>21</v>
      </c>
      <c r="V408" s="204">
        <v>6.7236982827876259</v>
      </c>
      <c r="W408" s="204">
        <v>16.0720722885304</v>
      </c>
      <c r="X408" s="204">
        <v>44.873391327625733</v>
      </c>
      <c r="Y408" s="204">
        <v>10.182204190341665</v>
      </c>
      <c r="Z408" s="204">
        <v>5.2897641644216398</v>
      </c>
      <c r="AA408" s="204">
        <v>330.88138849345285</v>
      </c>
      <c r="AB408" s="204">
        <v>0</v>
      </c>
      <c r="AC408" s="205">
        <v>4.2251652970295277</v>
      </c>
      <c r="AD408" s="204">
        <v>1.2701892452498311</v>
      </c>
      <c r="AE408" s="204">
        <v>0</v>
      </c>
      <c r="AF408" s="204">
        <v>0</v>
      </c>
      <c r="AG408" s="204">
        <v>0</v>
      </c>
      <c r="AH408" s="204">
        <v>2.9549760517796968</v>
      </c>
      <c r="AI408" s="206">
        <f t="shared" si="273"/>
        <v>418.24768404418944</v>
      </c>
      <c r="AJ408" s="133" t="str">
        <f t="shared" si="274"/>
        <v/>
      </c>
      <c r="BA408" s="133"/>
      <c r="BR408" s="133"/>
      <c r="CG408" s="133"/>
    </row>
    <row r="409" spans="1:85" ht="15">
      <c r="A409" s="159" t="s">
        <v>20</v>
      </c>
      <c r="B409" s="148">
        <v>4.0106149926740917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271"/>
        <v>4.0106149926740917</v>
      </c>
      <c r="J409" s="141"/>
      <c r="K409" s="161" t="s">
        <v>20</v>
      </c>
      <c r="L409" s="148">
        <v>4.0106149926740917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72"/>
        <v>4.0106149926740917</v>
      </c>
      <c r="U409" s="207" t="s">
        <v>20</v>
      </c>
      <c r="V409" s="199">
        <v>3.8500516466104546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0.1605633460636369</v>
      </c>
      <c r="AD409" s="199">
        <v>0.1605633460636369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273"/>
        <v>4.0106149926740917</v>
      </c>
      <c r="AJ409" s="133" t="str">
        <f t="shared" si="274"/>
        <v/>
      </c>
      <c r="BA409" s="133"/>
      <c r="BR409" s="133"/>
      <c r="CG409" s="133"/>
    </row>
    <row r="410" spans="1:85" ht="15">
      <c r="A410" s="151" t="s">
        <v>56</v>
      </c>
      <c r="B410" s="152">
        <v>0.79869854614057556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271"/>
        <v>0.79869854614057556</v>
      </c>
      <c r="J410" s="141"/>
      <c r="K410" s="155" t="s">
        <v>56</v>
      </c>
      <c r="L410" s="156">
        <v>0.79869854614057556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72"/>
        <v>0.79869854614057556</v>
      </c>
      <c r="U410" s="203" t="s">
        <v>56</v>
      </c>
      <c r="V410" s="204">
        <v>0.79869854614057556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273"/>
        <v>0.79869854614057556</v>
      </c>
      <c r="AJ410" s="133" t="str">
        <f t="shared" si="274"/>
        <v/>
      </c>
      <c r="BA410" s="133"/>
      <c r="BR410" s="133"/>
      <c r="CG410" s="133"/>
    </row>
    <row r="411" spans="1:85" ht="15">
      <c r="A411" s="159" t="s">
        <v>18</v>
      </c>
      <c r="B411" s="148">
        <v>2.7596212967488474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271"/>
        <v>2.7596212967488474</v>
      </c>
      <c r="J411" s="141"/>
      <c r="K411" s="161" t="s">
        <v>18</v>
      </c>
      <c r="L411" s="148">
        <v>2.7596212967488474</v>
      </c>
      <c r="M411" s="148">
        <v>0</v>
      </c>
      <c r="N411" s="148">
        <v>0</v>
      </c>
      <c r="O411" s="148">
        <v>0</v>
      </c>
      <c r="P411" s="148">
        <v>0.7193468653352294</v>
      </c>
      <c r="Q411" s="148">
        <v>0</v>
      </c>
      <c r="R411" s="149">
        <v>0</v>
      </c>
      <c r="S411" s="150">
        <f t="shared" si="272"/>
        <v>3.4789681620840769</v>
      </c>
      <c r="U411" s="207" t="s">
        <v>18</v>
      </c>
      <c r="V411" s="199">
        <v>2.6216402319114049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0.7193468653352294</v>
      </c>
      <c r="AC411" s="200">
        <v>0.13798106483744238</v>
      </c>
      <c r="AD411" s="199">
        <v>0.13798106483744238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273"/>
        <v>3.4789681620840769</v>
      </c>
      <c r="AJ411" s="133" t="str">
        <f t="shared" si="274"/>
        <v/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271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72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273"/>
        <v>0</v>
      </c>
      <c r="AJ412" s="133" t="str">
        <f t="shared" si="274"/>
        <v/>
      </c>
      <c r="BA412" s="133"/>
      <c r="BR412" s="133"/>
      <c r="CG412" s="133"/>
    </row>
    <row r="413" spans="1:85" ht="15">
      <c r="A413" s="162" t="s">
        <v>60</v>
      </c>
      <c r="B413" s="148">
        <v>0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271"/>
        <v>0</v>
      </c>
      <c r="J413" s="141"/>
      <c r="K413" s="163" t="s">
        <v>60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72"/>
        <v>0</v>
      </c>
      <c r="U413" s="208" t="s">
        <v>58</v>
      </c>
      <c r="V413" s="199">
        <v>0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273"/>
        <v>0</v>
      </c>
      <c r="AJ413" s="133" t="str">
        <f t="shared" si="274"/>
        <v/>
      </c>
      <c r="BA413" s="133"/>
      <c r="BR413" s="133"/>
      <c r="CG413" s="133"/>
    </row>
    <row r="414" spans="1:85">
      <c r="A414" s="164" t="s">
        <v>19</v>
      </c>
      <c r="B414" s="165">
        <v>0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271"/>
        <v>0</v>
      </c>
      <c r="J414" s="141"/>
      <c r="K414" s="168" t="s">
        <v>19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72"/>
        <v>0</v>
      </c>
      <c r="U414" s="209" t="s">
        <v>62</v>
      </c>
      <c r="V414" s="210">
        <v>0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273"/>
        <v>0</v>
      </c>
      <c r="AJ414" s="133" t="str">
        <f t="shared" si="274"/>
        <v/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271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72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273"/>
        <v>0</v>
      </c>
      <c r="AJ415" s="133" t="str">
        <f t="shared" si="274"/>
        <v/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271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72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273"/>
        <v>0</v>
      </c>
      <c r="AJ416" s="133" t="str">
        <f t="shared" si="274"/>
        <v/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271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72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273"/>
        <v>0</v>
      </c>
      <c r="AJ417" s="133" t="str">
        <f t="shared" si="274"/>
        <v/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166.37467651876403</v>
      </c>
      <c r="C418" s="187">
        <f t="shared" ref="C418:H418" si="275">SUM(C397:C413)</f>
        <v>310.83038212941091</v>
      </c>
      <c r="D418" s="187">
        <f t="shared" si="275"/>
        <v>203.9164373367951</v>
      </c>
      <c r="E418" s="187">
        <f t="shared" si="275"/>
        <v>358.03372795153228</v>
      </c>
      <c r="F418" s="187">
        <f t="shared" si="275"/>
        <v>0</v>
      </c>
      <c r="G418" s="187">
        <f t="shared" si="275"/>
        <v>44.873391327625733</v>
      </c>
      <c r="H418" s="189">
        <f t="shared" si="275"/>
        <v>0</v>
      </c>
      <c r="I418" s="146">
        <f t="shared" ref="I418" si="276">SUM(I397:I413)</f>
        <v>1084.0286152641281</v>
      </c>
      <c r="J418" s="141"/>
      <c r="K418" s="188" t="s">
        <v>22</v>
      </c>
      <c r="L418" s="187">
        <f>SUM(L397:L413)</f>
        <v>166.37467651876403</v>
      </c>
      <c r="M418" s="187">
        <f t="shared" ref="M418:R418" si="277">SUM(M397:M413)</f>
        <v>310.83038212941091</v>
      </c>
      <c r="N418" s="187">
        <f t="shared" si="277"/>
        <v>203.9164373367951</v>
      </c>
      <c r="O418" s="187">
        <f t="shared" si="277"/>
        <v>358.03372795153228</v>
      </c>
      <c r="P418" s="187">
        <f t="shared" si="277"/>
        <v>19.234903803847939</v>
      </c>
      <c r="Q418" s="187">
        <f t="shared" si="277"/>
        <v>44.873391327625733</v>
      </c>
      <c r="R418" s="189">
        <f t="shared" si="277"/>
        <v>0</v>
      </c>
      <c r="S418" s="190">
        <f t="shared" ref="S418" si="278">SUM(S397:S413)</f>
        <v>1103.2635190679759</v>
      </c>
      <c r="T418" s="133" t="str">
        <f>IF(ABS(S418-AI418)&gt;0.01,S418-AI418,"")</f>
        <v/>
      </c>
      <c r="U418" s="216" t="s">
        <v>59</v>
      </c>
      <c r="V418" s="217">
        <f>SUM(V397:V413)</f>
        <v>148.73387057408274</v>
      </c>
      <c r="W418" s="217">
        <f t="shared" ref="W418:AH418" si="279">SUM(W397:W413)</f>
        <v>16.0720722885304</v>
      </c>
      <c r="X418" s="217">
        <f t="shared" si="279"/>
        <v>44.873391327625733</v>
      </c>
      <c r="Y418" s="217">
        <f t="shared" si="279"/>
        <v>310.83038212941091</v>
      </c>
      <c r="Z418" s="217">
        <f t="shared" si="279"/>
        <v>203.9164373367951</v>
      </c>
      <c r="AA418" s="217">
        <f t="shared" si="279"/>
        <v>331.3184421729643</v>
      </c>
      <c r="AB418" s="217">
        <f t="shared" si="279"/>
        <v>19.234903803847939</v>
      </c>
      <c r="AC418" s="217">
        <f t="shared" si="279"/>
        <v>28.284019434718875</v>
      </c>
      <c r="AD418" s="218">
        <f t="shared" si="279"/>
        <v>1.5687336561509104</v>
      </c>
      <c r="AE418" s="218">
        <f t="shared" si="279"/>
        <v>0</v>
      </c>
      <c r="AF418" s="218">
        <f t="shared" si="279"/>
        <v>0</v>
      </c>
      <c r="AG418" s="218">
        <f t="shared" si="279"/>
        <v>0</v>
      </c>
      <c r="AH418" s="218">
        <f t="shared" si="279"/>
        <v>26.715285778567964</v>
      </c>
      <c r="AI418" s="219">
        <f>SUM(V418:AC418)</f>
        <v>1103.2635190679759</v>
      </c>
      <c r="AJ418" s="133" t="str">
        <f t="shared" si="274"/>
        <v/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0.15347812241859146</v>
      </c>
      <c r="C419" s="125">
        <f t="shared" ref="C419:H419" si="280">IF($I418=0,"-",C418/$I418)</f>
        <v>0.28673632573220936</v>
      </c>
      <c r="D419" s="125">
        <f t="shared" si="280"/>
        <v>0.18810982889700748</v>
      </c>
      <c r="E419" s="125">
        <f t="shared" si="280"/>
        <v>0.3302806982307343</v>
      </c>
      <c r="F419" s="125">
        <f t="shared" si="280"/>
        <v>0</v>
      </c>
      <c r="G419" s="125">
        <f t="shared" si="280"/>
        <v>4.139502472145732E-2</v>
      </c>
      <c r="H419" s="126">
        <f t="shared" si="280"/>
        <v>0</v>
      </c>
      <c r="I419" s="127">
        <f>SUM(B419:H419)</f>
        <v>0.99999999999999989</v>
      </c>
      <c r="J419" s="133"/>
      <c r="K419" s="49" t="s">
        <v>108</v>
      </c>
      <c r="L419" s="102">
        <f>IF($S418=0,"-",L418/$S418)</f>
        <v>0.15080230030565625</v>
      </c>
      <c r="M419" s="102">
        <f t="shared" ref="M419:R419" si="281">IF($S418=0,"-",M418/$S418)</f>
        <v>0.2817372067119529</v>
      </c>
      <c r="N419" s="102">
        <f t="shared" si="281"/>
        <v>0.1848302185402281</v>
      </c>
      <c r="O419" s="102">
        <f t="shared" si="281"/>
        <v>0.32452240263866877</v>
      </c>
      <c r="P419" s="102">
        <f t="shared" si="281"/>
        <v>1.7434550740966545E-2</v>
      </c>
      <c r="Q419" s="102">
        <f t="shared" si="281"/>
        <v>4.0673321062527516E-2</v>
      </c>
      <c r="R419" s="103">
        <f t="shared" si="281"/>
        <v>0</v>
      </c>
      <c r="S419" s="104">
        <f>SUM(L419:R419)</f>
        <v>1</v>
      </c>
      <c r="U419" s="77" t="s">
        <v>108</v>
      </c>
      <c r="V419" s="78">
        <f>+V418/$AI418</f>
        <v>0.13481264267645809</v>
      </c>
      <c r="W419" s="78">
        <f t="shared" ref="W419:AH419" si="282">+W418/$AI418</f>
        <v>1.4567754675789423E-2</v>
      </c>
      <c r="X419" s="78">
        <f t="shared" si="282"/>
        <v>4.0673321062527516E-2</v>
      </c>
      <c r="Y419" s="78">
        <f t="shared" si="282"/>
        <v>0.2817372067119529</v>
      </c>
      <c r="Z419" s="78">
        <f t="shared" si="282"/>
        <v>0.1848302185402281</v>
      </c>
      <c r="AA419" s="78">
        <f t="shared" si="282"/>
        <v>0.30030762047933773</v>
      </c>
      <c r="AB419" s="78">
        <f t="shared" si="282"/>
        <v>1.7434550740966545E-2</v>
      </c>
      <c r="AC419" s="78">
        <f t="shared" si="282"/>
        <v>2.5636685112739775E-2</v>
      </c>
      <c r="AD419" s="78">
        <f t="shared" si="282"/>
        <v>1.4219029534087723E-3</v>
      </c>
      <c r="AE419" s="78">
        <f t="shared" si="282"/>
        <v>0</v>
      </c>
      <c r="AF419" s="78">
        <f t="shared" si="282"/>
        <v>0</v>
      </c>
      <c r="AG419" s="78">
        <f t="shared" si="282"/>
        <v>0</v>
      </c>
      <c r="AH419" s="78">
        <f t="shared" si="282"/>
        <v>2.4214782159331004E-2</v>
      </c>
      <c r="AI419" s="79">
        <f>SUM(V419:AC419)</f>
        <v>1.0000000000000002</v>
      </c>
      <c r="AJ419" s="26" t="str">
        <f t="shared" si="274"/>
        <v/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AJ423" s="133" t="str">
        <f>IF(ABS(S423-AI423)&gt;0.001,S423-AI423,"")</f>
        <v/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283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84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285">SUM(V424:AC424)</f>
        <v>0</v>
      </c>
      <c r="AJ424" s="133" t="str">
        <f t="shared" ref="AJ424:AJ445" si="286">IF(ABS(S424-AI424)&gt;0.001,S424-AI424,"")</f>
        <v/>
      </c>
      <c r="BA424" s="133"/>
      <c r="BR424" s="133"/>
      <c r="CG424" s="133"/>
    </row>
    <row r="425" spans="1:85" ht="15">
      <c r="A425" s="159" t="s">
        <v>9</v>
      </c>
      <c r="B425" s="148">
        <v>0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283"/>
        <v>0</v>
      </c>
      <c r="J425" s="141"/>
      <c r="K425" s="161" t="s">
        <v>9</v>
      </c>
      <c r="L425" s="148">
        <v>0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84"/>
        <v>0</v>
      </c>
      <c r="U425" s="207" t="s">
        <v>9</v>
      </c>
      <c r="V425" s="199">
        <v>0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285"/>
        <v>0</v>
      </c>
      <c r="AJ425" s="133" t="str">
        <f t="shared" si="286"/>
        <v/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283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84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285"/>
        <v>0</v>
      </c>
      <c r="AJ426" s="133" t="str">
        <f t="shared" si="286"/>
        <v/>
      </c>
      <c r="BA426" s="133"/>
      <c r="BR426" s="133"/>
      <c r="CG426" s="133"/>
    </row>
    <row r="427" spans="1:85" ht="15">
      <c r="A427" s="159" t="s">
        <v>13</v>
      </c>
      <c r="B427" s="148">
        <v>25.019504290271669</v>
      </c>
      <c r="C427" s="148">
        <v>6.0321449222062125</v>
      </c>
      <c r="D427" s="148">
        <v>0</v>
      </c>
      <c r="E427" s="148">
        <v>0</v>
      </c>
      <c r="F427" s="315"/>
      <c r="G427" s="148">
        <v>0</v>
      </c>
      <c r="H427" s="160">
        <v>0</v>
      </c>
      <c r="I427" s="146">
        <f t="shared" si="283"/>
        <v>31.051649212477884</v>
      </c>
      <c r="J427" s="141"/>
      <c r="K427" s="161" t="s">
        <v>13</v>
      </c>
      <c r="L427" s="148">
        <v>25.019504290271669</v>
      </c>
      <c r="M427" s="148">
        <v>6.0321449222062125</v>
      </c>
      <c r="N427" s="148">
        <v>0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84"/>
        <v>31.051649212477884</v>
      </c>
      <c r="U427" s="207" t="s">
        <v>13</v>
      </c>
      <c r="V427" s="199">
        <v>24.922302456981836</v>
      </c>
      <c r="W427" s="199">
        <v>0</v>
      </c>
      <c r="X427" s="199">
        <v>0</v>
      </c>
      <c r="Y427" s="199">
        <v>6.0321449222062125</v>
      </c>
      <c r="Z427" s="199">
        <v>0</v>
      </c>
      <c r="AA427" s="199">
        <v>0</v>
      </c>
      <c r="AB427" s="199">
        <v>0</v>
      </c>
      <c r="AC427" s="200">
        <v>9.7201833289832118E-2</v>
      </c>
      <c r="AD427" s="201">
        <v>9.7201833289832118E-2</v>
      </c>
      <c r="AE427" s="201">
        <v>0</v>
      </c>
      <c r="AF427" s="201">
        <v>0</v>
      </c>
      <c r="AG427" s="201">
        <v>0</v>
      </c>
      <c r="AH427" s="201">
        <v>0</v>
      </c>
      <c r="AI427" s="202">
        <f t="shared" si="285"/>
        <v>31.05164921247788</v>
      </c>
      <c r="AJ427" s="133" t="str">
        <f t="shared" si="286"/>
        <v/>
      </c>
      <c r="BA427" s="133"/>
      <c r="BR427" s="133"/>
      <c r="CG427" s="133"/>
    </row>
    <row r="428" spans="1:85" ht="15">
      <c r="A428" s="151" t="s">
        <v>12</v>
      </c>
      <c r="B428" s="152">
        <v>15.40591370607873</v>
      </c>
      <c r="C428" s="152">
        <v>0</v>
      </c>
      <c r="D428" s="152">
        <v>5.1958271047012392</v>
      </c>
      <c r="E428" s="152">
        <v>4.9592595681363545E-3</v>
      </c>
      <c r="F428" s="315"/>
      <c r="G428" s="152">
        <v>0</v>
      </c>
      <c r="H428" s="153">
        <v>0</v>
      </c>
      <c r="I428" s="154">
        <f t="shared" si="283"/>
        <v>20.606700070348104</v>
      </c>
      <c r="J428" s="141"/>
      <c r="K428" s="155" t="s">
        <v>12</v>
      </c>
      <c r="L428" s="156">
        <v>15.40591370607873</v>
      </c>
      <c r="M428" s="156">
        <v>0</v>
      </c>
      <c r="N428" s="156">
        <v>5.1958271047012392</v>
      </c>
      <c r="O428" s="156">
        <v>4.9592595681363545E-3</v>
      </c>
      <c r="P428" s="156">
        <v>0</v>
      </c>
      <c r="Q428" s="156">
        <v>0</v>
      </c>
      <c r="R428" s="157">
        <v>0</v>
      </c>
      <c r="S428" s="158">
        <f t="shared" si="284"/>
        <v>20.606700070348104</v>
      </c>
      <c r="U428" s="203" t="s">
        <v>53</v>
      </c>
      <c r="V428" s="204">
        <v>14.963292345358601</v>
      </c>
      <c r="W428" s="204">
        <v>0</v>
      </c>
      <c r="X428" s="204">
        <v>0</v>
      </c>
      <c r="Y428" s="204">
        <v>0</v>
      </c>
      <c r="Z428" s="204">
        <v>5.1958271047012392</v>
      </c>
      <c r="AA428" s="204">
        <v>4.9592595681363545E-3</v>
      </c>
      <c r="AB428" s="204">
        <v>0</v>
      </c>
      <c r="AC428" s="205">
        <v>0.44262136072012853</v>
      </c>
      <c r="AD428" s="204">
        <v>0.44262136072012853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285"/>
        <v>20.606700070348104</v>
      </c>
      <c r="AJ428" s="133" t="str">
        <f t="shared" si="286"/>
        <v/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1.1914111446688495E-2</v>
      </c>
      <c r="F429" s="315"/>
      <c r="G429" s="148">
        <v>0</v>
      </c>
      <c r="H429" s="160">
        <v>0</v>
      </c>
      <c r="I429" s="146">
        <f t="shared" si="283"/>
        <v>1.1914111446688495E-2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1.1914111446688495E-2</v>
      </c>
      <c r="P429" s="148">
        <v>136.85195735660727</v>
      </c>
      <c r="Q429" s="148">
        <v>0</v>
      </c>
      <c r="R429" s="149">
        <v>0</v>
      </c>
      <c r="S429" s="150">
        <f t="shared" si="284"/>
        <v>136.86387146805396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1.1888843185107016E-2</v>
      </c>
      <c r="AB429" s="199">
        <v>136.85195735660727</v>
      </c>
      <c r="AC429" s="200">
        <v>2.5268261581479204E-5</v>
      </c>
      <c r="AD429" s="199">
        <v>0</v>
      </c>
      <c r="AE429" s="199">
        <v>0</v>
      </c>
      <c r="AF429" s="199">
        <v>0</v>
      </c>
      <c r="AG429" s="199">
        <v>0</v>
      </c>
      <c r="AH429" s="199">
        <v>2.5268261581479204E-5</v>
      </c>
      <c r="AI429" s="202">
        <f t="shared" si="285"/>
        <v>136.86387146805399</v>
      </c>
      <c r="AJ429" s="133" t="str">
        <f t="shared" si="286"/>
        <v/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283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8.0443660849996377</v>
      </c>
      <c r="Q430" s="156">
        <v>0</v>
      </c>
      <c r="R430" s="157">
        <v>0</v>
      </c>
      <c r="S430" s="158">
        <f t="shared" si="284"/>
        <v>8.0443660849996377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8.0443660849996377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285"/>
        <v>8.0443660849996377</v>
      </c>
      <c r="AJ430" s="133" t="str">
        <f t="shared" si="286"/>
        <v/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283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84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285"/>
        <v>0</v>
      </c>
      <c r="AJ431" s="133" t="str">
        <f t="shared" si="286"/>
        <v/>
      </c>
      <c r="BA431" s="133"/>
      <c r="BR431" s="133"/>
      <c r="CG431" s="133"/>
    </row>
    <row r="432" spans="1:85" ht="15">
      <c r="A432" s="151" t="s">
        <v>14</v>
      </c>
      <c r="B432" s="152">
        <v>3.6206595402347066</v>
      </c>
      <c r="C432" s="152">
        <v>0</v>
      </c>
      <c r="D432" s="152">
        <v>1.1069839966421813</v>
      </c>
      <c r="E432" s="152">
        <v>1.4840952930123494</v>
      </c>
      <c r="F432" s="315"/>
      <c r="G432" s="152">
        <v>0</v>
      </c>
      <c r="H432" s="153">
        <v>0</v>
      </c>
      <c r="I432" s="154">
        <f t="shared" si="283"/>
        <v>6.2117388298892378</v>
      </c>
      <c r="J432" s="141"/>
      <c r="K432" s="155" t="s">
        <v>14</v>
      </c>
      <c r="L432" s="156">
        <v>3.6206595402347066</v>
      </c>
      <c r="M432" s="156">
        <v>0</v>
      </c>
      <c r="N432" s="156">
        <v>1.1069839966421813</v>
      </c>
      <c r="O432" s="156">
        <v>1.4840952930123494</v>
      </c>
      <c r="P432" s="156">
        <v>0.19275964034520893</v>
      </c>
      <c r="Q432" s="156">
        <v>0</v>
      </c>
      <c r="R432" s="157">
        <v>0</v>
      </c>
      <c r="S432" s="158">
        <f t="shared" si="284"/>
        <v>6.4044984702344463</v>
      </c>
      <c r="U432" s="203" t="s">
        <v>14</v>
      </c>
      <c r="V432" s="204">
        <v>3.6206595402347066</v>
      </c>
      <c r="W432" s="204">
        <v>0</v>
      </c>
      <c r="X432" s="204">
        <v>0</v>
      </c>
      <c r="Y432" s="204">
        <v>0</v>
      </c>
      <c r="Z432" s="204">
        <v>1.1069839966421813</v>
      </c>
      <c r="AA432" s="204">
        <v>0</v>
      </c>
      <c r="AB432" s="204">
        <v>0.19275964034520893</v>
      </c>
      <c r="AC432" s="205">
        <v>1.4840952930123494</v>
      </c>
      <c r="AD432" s="204">
        <v>0</v>
      </c>
      <c r="AE432" s="204">
        <v>0</v>
      </c>
      <c r="AF432" s="204">
        <v>0</v>
      </c>
      <c r="AG432" s="204">
        <v>0</v>
      </c>
      <c r="AH432" s="204">
        <v>1.4840952930123494</v>
      </c>
      <c r="AI432" s="206">
        <f t="shared" si="285"/>
        <v>6.4044984702344463</v>
      </c>
      <c r="AJ432" s="133" t="str">
        <f t="shared" si="286"/>
        <v/>
      </c>
      <c r="BA432" s="133"/>
      <c r="BR432" s="133"/>
      <c r="CG432" s="133"/>
    </row>
    <row r="433" spans="1:85" ht="15">
      <c r="A433" s="159" t="s">
        <v>136</v>
      </c>
      <c r="B433" s="148">
        <v>61.395363817600305</v>
      </c>
      <c r="C433" s="148">
        <v>48.490900025711341</v>
      </c>
      <c r="D433" s="148">
        <v>19.095880810195702</v>
      </c>
      <c r="E433" s="148">
        <v>19.1022313859654</v>
      </c>
      <c r="F433" s="315"/>
      <c r="G433" s="148">
        <v>0</v>
      </c>
      <c r="H433" s="160">
        <v>0</v>
      </c>
      <c r="I433" s="146">
        <f t="shared" si="283"/>
        <v>148.08437603947274</v>
      </c>
      <c r="J433" s="141"/>
      <c r="K433" s="161" t="s">
        <v>136</v>
      </c>
      <c r="L433" s="148">
        <v>61.395363817600305</v>
      </c>
      <c r="M433" s="148">
        <v>48.490900025711341</v>
      </c>
      <c r="N433" s="148">
        <v>19.095880810195702</v>
      </c>
      <c r="O433" s="148">
        <v>19.1022313859654</v>
      </c>
      <c r="P433" s="148">
        <v>0</v>
      </c>
      <c r="Q433" s="148">
        <v>0</v>
      </c>
      <c r="R433" s="149">
        <v>0</v>
      </c>
      <c r="S433" s="150">
        <f t="shared" si="284"/>
        <v>148.08437603947274</v>
      </c>
      <c r="U433" s="207" t="s">
        <v>136</v>
      </c>
      <c r="V433" s="199">
        <v>61.375411844601217</v>
      </c>
      <c r="W433" s="199">
        <v>0</v>
      </c>
      <c r="X433" s="199">
        <v>0</v>
      </c>
      <c r="Y433" s="199">
        <v>48.490900025711341</v>
      </c>
      <c r="Z433" s="199">
        <v>19.095880810195702</v>
      </c>
      <c r="AA433" s="199">
        <v>0</v>
      </c>
      <c r="AB433" s="199">
        <v>0</v>
      </c>
      <c r="AC433" s="200">
        <v>19.122183358964488</v>
      </c>
      <c r="AD433" s="199">
        <v>1.9951972999088591E-2</v>
      </c>
      <c r="AE433" s="199">
        <v>0</v>
      </c>
      <c r="AF433" s="199">
        <v>0</v>
      </c>
      <c r="AG433" s="199">
        <v>0</v>
      </c>
      <c r="AH433" s="199">
        <v>19.1022313859654</v>
      </c>
      <c r="AI433" s="202">
        <f t="shared" si="285"/>
        <v>148.08437603947274</v>
      </c>
      <c r="AJ433" s="133" t="str">
        <f t="shared" si="286"/>
        <v/>
      </c>
      <c r="BA433" s="133"/>
      <c r="BR433" s="133"/>
      <c r="CG433" s="133"/>
    </row>
    <row r="434" spans="1:85" ht="15">
      <c r="A434" s="151" t="s">
        <v>21</v>
      </c>
      <c r="B434" s="152">
        <v>35.323955555056443</v>
      </c>
      <c r="C434" s="152">
        <v>9.301255979678853</v>
      </c>
      <c r="D434" s="152">
        <v>21.178326557400563</v>
      </c>
      <c r="E434" s="152">
        <v>385.72791700228214</v>
      </c>
      <c r="F434" s="315"/>
      <c r="G434" s="152">
        <v>50.732765101885043</v>
      </c>
      <c r="H434" s="153">
        <v>0</v>
      </c>
      <c r="I434" s="154">
        <f t="shared" si="283"/>
        <v>502.26422019630303</v>
      </c>
      <c r="J434" s="141"/>
      <c r="K434" s="155" t="s">
        <v>21</v>
      </c>
      <c r="L434" s="156">
        <v>35.323955555056443</v>
      </c>
      <c r="M434" s="156">
        <v>9.301255979678853</v>
      </c>
      <c r="N434" s="156">
        <v>21.178326557400563</v>
      </c>
      <c r="O434" s="156">
        <v>385.72791700228214</v>
      </c>
      <c r="P434" s="156">
        <v>0.91678053857861719</v>
      </c>
      <c r="Q434" s="156">
        <v>50.732765101885043</v>
      </c>
      <c r="R434" s="157">
        <v>0</v>
      </c>
      <c r="S434" s="158">
        <f t="shared" si="284"/>
        <v>503.18100073488165</v>
      </c>
      <c r="U434" s="203" t="s">
        <v>21</v>
      </c>
      <c r="V434" s="204">
        <v>8.5720476305720847</v>
      </c>
      <c r="W434" s="204">
        <v>26.080283399053034</v>
      </c>
      <c r="X434" s="204">
        <v>50.732765101885043</v>
      </c>
      <c r="Y434" s="204">
        <v>9.301255979678853</v>
      </c>
      <c r="Z434" s="204">
        <v>20.761368098704793</v>
      </c>
      <c r="AA434" s="204">
        <v>383.91215928857542</v>
      </c>
      <c r="AB434" s="204">
        <v>0.91678053857861719</v>
      </c>
      <c r="AC434" s="205">
        <v>2.9043406978338311</v>
      </c>
      <c r="AD434" s="204">
        <v>0.67162452543132833</v>
      </c>
      <c r="AE434" s="204">
        <v>0.9944324748733</v>
      </c>
      <c r="AF434" s="204">
        <v>0</v>
      </c>
      <c r="AG434" s="204">
        <v>0.4169584586957707</v>
      </c>
      <c r="AH434" s="204">
        <v>0.82132523883343189</v>
      </c>
      <c r="AI434" s="206">
        <f t="shared" si="285"/>
        <v>503.18100073488171</v>
      </c>
      <c r="AJ434" s="133" t="str">
        <f t="shared" si="286"/>
        <v/>
      </c>
      <c r="BA434" s="133"/>
      <c r="BR434" s="133"/>
      <c r="CG434" s="133"/>
    </row>
    <row r="435" spans="1:85" ht="15">
      <c r="A435" s="159" t="s">
        <v>20</v>
      </c>
      <c r="B435" s="148">
        <v>29.878524323345182</v>
      </c>
      <c r="C435" s="148">
        <v>0</v>
      </c>
      <c r="D435" s="148">
        <v>2.8147522698359624</v>
      </c>
      <c r="E435" s="148">
        <v>0</v>
      </c>
      <c r="F435" s="315"/>
      <c r="G435" s="148">
        <v>0</v>
      </c>
      <c r="H435" s="160">
        <v>0</v>
      </c>
      <c r="I435" s="146">
        <f t="shared" si="283"/>
        <v>32.693276593181146</v>
      </c>
      <c r="J435" s="141"/>
      <c r="K435" s="161" t="s">
        <v>20</v>
      </c>
      <c r="L435" s="148">
        <v>29.878524323345182</v>
      </c>
      <c r="M435" s="148">
        <v>0</v>
      </c>
      <c r="N435" s="148">
        <v>2.8147522698359624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84"/>
        <v>32.693276593181146</v>
      </c>
      <c r="U435" s="207" t="s">
        <v>20</v>
      </c>
      <c r="V435" s="199">
        <v>28.051587086092404</v>
      </c>
      <c r="W435" s="199">
        <v>1.6869679761816203</v>
      </c>
      <c r="X435" s="199">
        <v>0</v>
      </c>
      <c r="Y435" s="199">
        <v>0</v>
      </c>
      <c r="Z435" s="199">
        <v>2.8147522698359624</v>
      </c>
      <c r="AA435" s="199">
        <v>0</v>
      </c>
      <c r="AB435" s="199">
        <v>0</v>
      </c>
      <c r="AC435" s="200">
        <v>0.13996926107115801</v>
      </c>
      <c r="AD435" s="199">
        <v>0.13996926107115801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285"/>
        <v>32.693276593181146</v>
      </c>
      <c r="AJ435" s="133" t="str">
        <f t="shared" si="286"/>
        <v/>
      </c>
      <c r="BA435" s="133"/>
      <c r="BR435" s="133"/>
      <c r="CG435" s="133"/>
    </row>
    <row r="436" spans="1:85" ht="15">
      <c r="A436" s="151" t="s">
        <v>56</v>
      </c>
      <c r="B436" s="152">
        <v>3.1841837269304909</v>
      </c>
      <c r="C436" s="152">
        <v>0</v>
      </c>
      <c r="D436" s="152">
        <v>0</v>
      </c>
      <c r="E436" s="152">
        <v>0</v>
      </c>
      <c r="F436" s="315"/>
      <c r="G436" s="152">
        <v>0</v>
      </c>
      <c r="H436" s="153">
        <v>0</v>
      </c>
      <c r="I436" s="154">
        <f t="shared" si="283"/>
        <v>3.1841837269304909</v>
      </c>
      <c r="J436" s="141"/>
      <c r="K436" s="155" t="s">
        <v>56</v>
      </c>
      <c r="L436" s="156">
        <v>3.1841837269304909</v>
      </c>
      <c r="M436" s="156">
        <v>0</v>
      </c>
      <c r="N436" s="156">
        <v>0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84"/>
        <v>3.1841837269304909</v>
      </c>
      <c r="U436" s="203" t="s">
        <v>56</v>
      </c>
      <c r="V436" s="204">
        <v>2.9585536716135219</v>
      </c>
      <c r="W436" s="204">
        <v>0</v>
      </c>
      <c r="X436" s="204">
        <v>0</v>
      </c>
      <c r="Y436" s="204">
        <v>0</v>
      </c>
      <c r="Z436" s="204">
        <v>0</v>
      </c>
      <c r="AA436" s="204">
        <v>0</v>
      </c>
      <c r="AB436" s="204">
        <v>0</v>
      </c>
      <c r="AC436" s="205">
        <v>0.22563005531696878</v>
      </c>
      <c r="AD436" s="204">
        <v>0.22563005531696878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285"/>
        <v>3.1841837269304909</v>
      </c>
      <c r="AJ436" s="133" t="str">
        <f t="shared" si="286"/>
        <v/>
      </c>
      <c r="BA436" s="133"/>
      <c r="BR436" s="133"/>
      <c r="CG436" s="133"/>
    </row>
    <row r="437" spans="1:85" ht="15">
      <c r="A437" s="159" t="s">
        <v>18</v>
      </c>
      <c r="B437" s="148">
        <v>240.85727065810423</v>
      </c>
      <c r="C437" s="148">
        <v>0</v>
      </c>
      <c r="D437" s="148">
        <v>15.165843751213998</v>
      </c>
      <c r="E437" s="148">
        <v>0</v>
      </c>
      <c r="F437" s="315"/>
      <c r="G437" s="148">
        <v>0</v>
      </c>
      <c r="H437" s="160">
        <v>0</v>
      </c>
      <c r="I437" s="146">
        <f t="shared" si="283"/>
        <v>256.02311440931823</v>
      </c>
      <c r="J437" s="141"/>
      <c r="K437" s="161" t="s">
        <v>18</v>
      </c>
      <c r="L437" s="148">
        <v>240.85727065810423</v>
      </c>
      <c r="M437" s="148">
        <v>0</v>
      </c>
      <c r="N437" s="148">
        <v>15.165843751213998</v>
      </c>
      <c r="O437" s="148">
        <v>0</v>
      </c>
      <c r="P437" s="148">
        <v>7.8832510335951138</v>
      </c>
      <c r="Q437" s="148">
        <v>0</v>
      </c>
      <c r="R437" s="149">
        <v>0</v>
      </c>
      <c r="S437" s="150">
        <f t="shared" si="284"/>
        <v>263.90636544291334</v>
      </c>
      <c r="U437" s="207" t="s">
        <v>18</v>
      </c>
      <c r="V437" s="199">
        <v>239.76542525297242</v>
      </c>
      <c r="W437" s="199">
        <v>0</v>
      </c>
      <c r="X437" s="199">
        <v>0</v>
      </c>
      <c r="Y437" s="199">
        <v>0</v>
      </c>
      <c r="Z437" s="199">
        <v>0.27636491070432773</v>
      </c>
      <c r="AA437" s="199">
        <v>0</v>
      </c>
      <c r="AB437" s="199">
        <v>7.8832510335951138</v>
      </c>
      <c r="AC437" s="200">
        <v>15.981324245641485</v>
      </c>
      <c r="AD437" s="199">
        <v>1.0918454051318152</v>
      </c>
      <c r="AE437" s="199">
        <v>0</v>
      </c>
      <c r="AF437" s="199">
        <v>0</v>
      </c>
      <c r="AG437" s="199">
        <v>14.889478840509671</v>
      </c>
      <c r="AH437" s="199">
        <v>0</v>
      </c>
      <c r="AI437" s="202">
        <f t="shared" si="285"/>
        <v>263.90636544291334</v>
      </c>
      <c r="AJ437" s="133" t="str">
        <f t="shared" si="286"/>
        <v/>
      </c>
      <c r="BA437" s="133"/>
      <c r="BR437" s="133"/>
      <c r="CG437" s="133"/>
    </row>
    <row r="438" spans="1:85" ht="15">
      <c r="A438" s="151" t="s">
        <v>17</v>
      </c>
      <c r="B438" s="152">
        <v>0</v>
      </c>
      <c r="C438" s="152">
        <v>0</v>
      </c>
      <c r="D438" s="152">
        <v>0</v>
      </c>
      <c r="E438" s="152">
        <v>0</v>
      </c>
      <c r="F438" s="315"/>
      <c r="G438" s="152">
        <v>0</v>
      </c>
      <c r="H438" s="153">
        <v>0</v>
      </c>
      <c r="I438" s="154">
        <f t="shared" si="283"/>
        <v>0</v>
      </c>
      <c r="J438" s="141"/>
      <c r="K438" s="155" t="s">
        <v>17</v>
      </c>
      <c r="L438" s="156">
        <v>0</v>
      </c>
      <c r="M438" s="156">
        <v>0</v>
      </c>
      <c r="N438" s="156">
        <v>0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84"/>
        <v>0</v>
      </c>
      <c r="U438" s="203" t="s">
        <v>57</v>
      </c>
      <c r="V438" s="204">
        <v>0</v>
      </c>
      <c r="W438" s="204">
        <v>0</v>
      </c>
      <c r="X438" s="204">
        <v>0</v>
      </c>
      <c r="Y438" s="204">
        <v>0</v>
      </c>
      <c r="Z438" s="204">
        <v>0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285"/>
        <v>0</v>
      </c>
      <c r="AJ438" s="133" t="str">
        <f t="shared" si="286"/>
        <v/>
      </c>
      <c r="BA438" s="133"/>
      <c r="BR438" s="133"/>
      <c r="CG438" s="133"/>
    </row>
    <row r="439" spans="1:85" ht="15">
      <c r="A439" s="162" t="s">
        <v>60</v>
      </c>
      <c r="B439" s="148">
        <v>0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283"/>
        <v>0</v>
      </c>
      <c r="J439" s="141"/>
      <c r="K439" s="163" t="s">
        <v>60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84"/>
        <v>0</v>
      </c>
      <c r="U439" s="208" t="s">
        <v>58</v>
      </c>
      <c r="V439" s="199">
        <v>0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285"/>
        <v>0</v>
      </c>
      <c r="AJ439" s="133" t="str">
        <f t="shared" si="286"/>
        <v/>
      </c>
      <c r="BA439" s="133"/>
      <c r="BR439" s="133"/>
      <c r="CG439" s="133"/>
    </row>
    <row r="440" spans="1:85">
      <c r="A440" s="164" t="s">
        <v>19</v>
      </c>
      <c r="B440" s="165">
        <v>0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283"/>
        <v>0</v>
      </c>
      <c r="J440" s="141"/>
      <c r="K440" s="168" t="s">
        <v>19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84"/>
        <v>0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285"/>
        <v>0</v>
      </c>
      <c r="AJ440" s="133" t="str">
        <f t="shared" si="286"/>
        <v/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283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84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285"/>
        <v>0</v>
      </c>
      <c r="AJ441" s="133" t="str">
        <f t="shared" si="286"/>
        <v/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283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84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285"/>
        <v>0</v>
      </c>
      <c r="AJ442" s="133" t="str">
        <f t="shared" si="286"/>
        <v/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283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84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285"/>
        <v>0</v>
      </c>
      <c r="AJ443" s="142" t="str">
        <f t="shared" si="286"/>
        <v/>
      </c>
    </row>
    <row r="444" spans="1:85" ht="15">
      <c r="A444" s="186" t="s">
        <v>22</v>
      </c>
      <c r="B444" s="187">
        <f>SUM(B423:B439)</f>
        <v>414.68537561762173</v>
      </c>
      <c r="C444" s="187">
        <f t="shared" ref="C444:H444" si="287">SUM(C423:C439)</f>
        <v>63.824300927596411</v>
      </c>
      <c r="D444" s="187">
        <f t="shared" si="287"/>
        <v>64.557614489989646</v>
      </c>
      <c r="E444" s="187">
        <f t="shared" si="287"/>
        <v>406.33111705227469</v>
      </c>
      <c r="F444" s="187">
        <f t="shared" si="287"/>
        <v>0</v>
      </c>
      <c r="G444" s="187">
        <f t="shared" si="287"/>
        <v>50.732765101885043</v>
      </c>
      <c r="H444" s="189">
        <f t="shared" si="287"/>
        <v>0</v>
      </c>
      <c r="I444" s="146">
        <f t="shared" ref="I444" si="288">SUM(I423:I439)</f>
        <v>1000.1311731893677</v>
      </c>
      <c r="J444" s="141"/>
      <c r="K444" s="188" t="s">
        <v>22</v>
      </c>
      <c r="L444" s="187">
        <f>SUM(L423:L439)</f>
        <v>414.68537561762173</v>
      </c>
      <c r="M444" s="187">
        <f t="shared" ref="M444:R444" si="289">SUM(M423:M439)</f>
        <v>63.824300927596411</v>
      </c>
      <c r="N444" s="187">
        <f t="shared" si="289"/>
        <v>64.557614489989646</v>
      </c>
      <c r="O444" s="187">
        <f t="shared" si="289"/>
        <v>406.33111705227469</v>
      </c>
      <c r="P444" s="187">
        <f t="shared" si="289"/>
        <v>153.88911465412585</v>
      </c>
      <c r="Q444" s="187">
        <f t="shared" si="289"/>
        <v>50.732765101885043</v>
      </c>
      <c r="R444" s="189">
        <f t="shared" si="289"/>
        <v>0</v>
      </c>
      <c r="S444" s="190">
        <f t="shared" ref="S444" si="290">SUM(S423:S439)</f>
        <v>1154.0202878434934</v>
      </c>
      <c r="T444" s="133" t="str">
        <f>IF(ABS(S444-AI444)&gt;0.01,S444-AI444,"")</f>
        <v/>
      </c>
      <c r="U444" s="216" t="s">
        <v>59</v>
      </c>
      <c r="V444" s="217">
        <f>SUM(V423:V439)</f>
        <v>384.2292798284268</v>
      </c>
      <c r="W444" s="217">
        <f t="shared" ref="W444:AH444" si="291">SUM(W423:W439)</f>
        <v>27.767251375234654</v>
      </c>
      <c r="X444" s="217">
        <f t="shared" si="291"/>
        <v>50.732765101885043</v>
      </c>
      <c r="Y444" s="217">
        <f t="shared" si="291"/>
        <v>63.824300927596411</v>
      </c>
      <c r="Z444" s="217">
        <f t="shared" si="291"/>
        <v>49.251177190784212</v>
      </c>
      <c r="AA444" s="217">
        <f t="shared" si="291"/>
        <v>383.92900739132864</v>
      </c>
      <c r="AB444" s="217">
        <f t="shared" si="291"/>
        <v>153.88911465412585</v>
      </c>
      <c r="AC444" s="217">
        <f t="shared" si="291"/>
        <v>40.39739137411182</v>
      </c>
      <c r="AD444" s="218">
        <f t="shared" si="291"/>
        <v>2.6888444139603198</v>
      </c>
      <c r="AE444" s="218">
        <f t="shared" si="291"/>
        <v>0.9944324748733</v>
      </c>
      <c r="AF444" s="218">
        <f t="shared" si="291"/>
        <v>0</v>
      </c>
      <c r="AG444" s="218">
        <f t="shared" si="291"/>
        <v>15.306437299205442</v>
      </c>
      <c r="AH444" s="218">
        <f t="shared" si="291"/>
        <v>21.40767718607276</v>
      </c>
      <c r="AI444" s="219">
        <f>SUM(V444:AC444)</f>
        <v>1154.0202878434934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0.41463098714862678</v>
      </c>
      <c r="C445" s="125">
        <f t="shared" ref="C445:H445" si="292">IF($I444=0,"-",C444/$I444)</f>
        <v>6.3815929988527351E-2</v>
      </c>
      <c r="D445" s="125">
        <f t="shared" si="292"/>
        <v>6.454914737245783E-2</v>
      </c>
      <c r="E445" s="125">
        <f t="shared" si="292"/>
        <v>0.40627782429429266</v>
      </c>
      <c r="F445" s="125">
        <f t="shared" si="292"/>
        <v>0</v>
      </c>
      <c r="G445" s="125">
        <f t="shared" si="292"/>
        <v>5.0726111196095228E-2</v>
      </c>
      <c r="H445" s="126">
        <f t="shared" si="292"/>
        <v>0</v>
      </c>
      <c r="I445" s="127">
        <f>SUM(B445:H445)</f>
        <v>1</v>
      </c>
      <c r="J445" s="133"/>
      <c r="K445" s="49" t="s">
        <v>108</v>
      </c>
      <c r="L445" s="102">
        <f>IF($S444=0,"-",L444/$S444)</f>
        <v>0.35933976203532808</v>
      </c>
      <c r="M445" s="102">
        <f t="shared" ref="M445:R445" si="293">IF($S444=0,"-",M444/$S444)</f>
        <v>5.5306047562529659E-2</v>
      </c>
      <c r="N445" s="102">
        <f t="shared" si="293"/>
        <v>5.5941490084743514E-2</v>
      </c>
      <c r="O445" s="102">
        <f t="shared" si="293"/>
        <v>0.3521004971338777</v>
      </c>
      <c r="P445" s="102">
        <f t="shared" si="293"/>
        <v>0.13335044130090379</v>
      </c>
      <c r="Q445" s="102">
        <f t="shared" si="293"/>
        <v>4.3961761882617224E-2</v>
      </c>
      <c r="R445" s="103">
        <f t="shared" si="293"/>
        <v>0</v>
      </c>
      <c r="S445" s="104">
        <f>SUM(L445:R445)</f>
        <v>1</v>
      </c>
      <c r="U445" s="77" t="s">
        <v>108</v>
      </c>
      <c r="V445" s="78">
        <f>+V444/$AI444</f>
        <v>0.33294846189093635</v>
      </c>
      <c r="W445" s="78">
        <f t="shared" ref="W445:AH445" si="294">+W444/$AI444</f>
        <v>2.4061319950555677E-2</v>
      </c>
      <c r="X445" s="78">
        <f t="shared" si="294"/>
        <v>4.3961761882617224E-2</v>
      </c>
      <c r="Y445" s="78">
        <f t="shared" si="294"/>
        <v>5.5306047562529659E-2</v>
      </c>
      <c r="Z445" s="78">
        <f t="shared" si="294"/>
        <v>4.2677912779869244E-2</v>
      </c>
      <c r="AA445" s="78">
        <f t="shared" si="294"/>
        <v>0.33268826504668569</v>
      </c>
      <c r="AB445" s="78">
        <f t="shared" si="294"/>
        <v>0.13335044130090379</v>
      </c>
      <c r="AC445" s="78">
        <f t="shared" si="294"/>
        <v>3.5005789585902371E-2</v>
      </c>
      <c r="AD445" s="78">
        <f t="shared" si="294"/>
        <v>2.3299801938360524E-3</v>
      </c>
      <c r="AE445" s="78">
        <f t="shared" si="294"/>
        <v>8.6171143206813672E-4</v>
      </c>
      <c r="AF445" s="78">
        <f t="shared" si="294"/>
        <v>0</v>
      </c>
      <c r="AG445" s="78">
        <f t="shared" si="294"/>
        <v>1.3263577304874279E-2</v>
      </c>
      <c r="AH445" s="78">
        <f t="shared" si="294"/>
        <v>1.8550520655123907E-2</v>
      </c>
      <c r="AI445" s="79">
        <f>SUM(V445:AC445)</f>
        <v>1</v>
      </c>
      <c r="AJ445" s="133" t="str">
        <f t="shared" si="286"/>
        <v/>
      </c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0.27418336031320556</v>
      </c>
      <c r="G449" s="325"/>
      <c r="H449" s="327"/>
      <c r="I449" s="146">
        <f>SUM(B449:H449)</f>
        <v>0.27418336031320556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295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296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295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296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295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296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295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296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295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296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274.05809867111378</v>
      </c>
      <c r="G455" s="328"/>
      <c r="H455" s="330"/>
      <c r="I455" s="146">
        <f t="shared" si="295"/>
        <v>274.05809867111378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296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295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296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295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296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295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296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295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296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589.78674620607308</v>
      </c>
      <c r="G460" s="328"/>
      <c r="H460" s="330"/>
      <c r="I460" s="154">
        <f t="shared" si="295"/>
        <v>589.78674620607308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296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295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296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1.8265466029411762E-2</v>
      </c>
      <c r="G462" s="328"/>
      <c r="H462" s="330"/>
      <c r="I462" s="154">
        <f t="shared" si="295"/>
        <v>1.8265466029411762E-2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296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17.289936040990074</v>
      </c>
      <c r="G463" s="328"/>
      <c r="H463" s="330"/>
      <c r="I463" s="146">
        <f t="shared" si="295"/>
        <v>17.289936040990074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296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295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296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295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296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295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296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295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296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295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296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295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296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H470" si="297">SUM(C449:C465)</f>
        <v>0</v>
      </c>
      <c r="D470" s="187">
        <f t="shared" si="297"/>
        <v>0</v>
      </c>
      <c r="E470" s="187">
        <f t="shared" si="297"/>
        <v>0</v>
      </c>
      <c r="F470" s="187">
        <f t="shared" si="297"/>
        <v>881.42722974451954</v>
      </c>
      <c r="G470" s="187">
        <f t="shared" si="297"/>
        <v>0</v>
      </c>
      <c r="H470" s="189">
        <f t="shared" si="297"/>
        <v>0</v>
      </c>
      <c r="I470" s="146">
        <f t="shared" ref="I470" si="298">SUM(I449:I465)</f>
        <v>881.42722974451954</v>
      </c>
      <c r="J470" s="141"/>
      <c r="K470" s="188" t="s">
        <v>22</v>
      </c>
      <c r="L470" s="187">
        <f>SUM(L449:L465)</f>
        <v>0</v>
      </c>
      <c r="M470" s="187">
        <f t="shared" ref="M470:R470" si="299">SUM(M449:M465)</f>
        <v>0</v>
      </c>
      <c r="N470" s="187">
        <f t="shared" si="299"/>
        <v>0</v>
      </c>
      <c r="O470" s="187">
        <f t="shared" si="299"/>
        <v>0</v>
      </c>
      <c r="P470" s="187">
        <f t="shared" si="299"/>
        <v>0</v>
      </c>
      <c r="Q470" s="187">
        <f t="shared" si="299"/>
        <v>0</v>
      </c>
      <c r="R470" s="189">
        <f t="shared" si="299"/>
        <v>0</v>
      </c>
      <c r="S470" s="190">
        <f t="shared" ref="S470" si="300">SUM(S449:S465)</f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301">IF($I470=0,"-",C470/$I470)</f>
        <v>0</v>
      </c>
      <c r="D471" s="125">
        <f t="shared" si="301"/>
        <v>0</v>
      </c>
      <c r="E471" s="125">
        <f t="shared" si="301"/>
        <v>0</v>
      </c>
      <c r="F471" s="125">
        <f t="shared" si="301"/>
        <v>1</v>
      </c>
      <c r="G471" s="125">
        <f t="shared" si="301"/>
        <v>0</v>
      </c>
      <c r="H471" s="126">
        <f t="shared" si="301"/>
        <v>0</v>
      </c>
      <c r="I471" s="127">
        <f>SUM(B471:H471)</f>
        <v>1</v>
      </c>
      <c r="J471" s="26"/>
      <c r="K471" s="49" t="s">
        <v>108</v>
      </c>
      <c r="L471" s="102" t="str">
        <f>IF($S470=0,"-",L470/$S470)</f>
        <v>-</v>
      </c>
      <c r="M471" s="102" t="str">
        <f t="shared" ref="M471:R471" si="302">IF($S470=0,"-",M470/$S470)</f>
        <v>-</v>
      </c>
      <c r="N471" s="102" t="str">
        <f t="shared" si="302"/>
        <v>-</v>
      </c>
      <c r="O471" s="102" t="str">
        <f t="shared" si="302"/>
        <v>-</v>
      </c>
      <c r="P471" s="102" t="str">
        <f t="shared" si="302"/>
        <v>-</v>
      </c>
      <c r="Q471" s="102" t="str">
        <f t="shared" si="302"/>
        <v>-</v>
      </c>
      <c r="R471" s="103" t="str">
        <f t="shared" si="302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303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304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303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304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303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304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303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304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303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304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34006.839203458519</v>
      </c>
      <c r="G481" s="328"/>
      <c r="H481" s="330"/>
      <c r="I481" s="146">
        <f t="shared" si="303"/>
        <v>34006.839203458519</v>
      </c>
      <c r="J481" s="141"/>
      <c r="K481" s="161" t="s">
        <v>54</v>
      </c>
      <c r="L481" s="328"/>
      <c r="M481" s="329"/>
      <c r="N481" s="329"/>
      <c r="O481" s="330"/>
      <c r="P481" s="148">
        <v>6871.7343813094321</v>
      </c>
      <c r="Q481" s="328"/>
      <c r="R481" s="335"/>
      <c r="S481" s="150">
        <f t="shared" si="304"/>
        <v>6871.7343813094321</v>
      </c>
    </row>
    <row r="482" spans="1:19" ht="15">
      <c r="A482" s="151" t="s">
        <v>11</v>
      </c>
      <c r="B482" s="328"/>
      <c r="C482" s="329"/>
      <c r="D482" s="329"/>
      <c r="E482" s="330"/>
      <c r="F482" s="152">
        <v>11191.826912968814</v>
      </c>
      <c r="G482" s="328"/>
      <c r="H482" s="330"/>
      <c r="I482" s="154">
        <f t="shared" si="303"/>
        <v>11191.826912968814</v>
      </c>
      <c r="J482" s="141"/>
      <c r="K482" s="155" t="s">
        <v>11</v>
      </c>
      <c r="L482" s="328"/>
      <c r="M482" s="329"/>
      <c r="N482" s="329"/>
      <c r="O482" s="330"/>
      <c r="P482" s="156">
        <v>3434.5000654346882</v>
      </c>
      <c r="Q482" s="328"/>
      <c r="R482" s="335"/>
      <c r="S482" s="158">
        <f t="shared" si="304"/>
        <v>3434.5000654346882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303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304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7.9635432896274647</v>
      </c>
      <c r="G484" s="328"/>
      <c r="H484" s="330"/>
      <c r="I484" s="154">
        <f t="shared" si="303"/>
        <v>7.9635432896274647</v>
      </c>
      <c r="J484" s="141"/>
      <c r="K484" s="155" t="s">
        <v>14</v>
      </c>
      <c r="L484" s="328"/>
      <c r="M484" s="329"/>
      <c r="N484" s="329"/>
      <c r="O484" s="330"/>
      <c r="P484" s="156">
        <v>6.6613381477509392E-16</v>
      </c>
      <c r="Q484" s="328"/>
      <c r="R484" s="335"/>
      <c r="S484" s="158">
        <f t="shared" si="304"/>
        <v>6.6613381477509392E-16</v>
      </c>
    </row>
    <row r="485" spans="1:19" ht="15">
      <c r="A485" s="159" t="s">
        <v>136</v>
      </c>
      <c r="B485" s="328"/>
      <c r="C485" s="329"/>
      <c r="D485" s="329"/>
      <c r="E485" s="330"/>
      <c r="F485" s="148">
        <v>70.773798595654029</v>
      </c>
      <c r="G485" s="328"/>
      <c r="H485" s="330"/>
      <c r="I485" s="146">
        <f t="shared" si="303"/>
        <v>70.773798595654029</v>
      </c>
      <c r="J485" s="141"/>
      <c r="K485" s="161" t="s">
        <v>136</v>
      </c>
      <c r="L485" s="328"/>
      <c r="M485" s="329"/>
      <c r="N485" s="329"/>
      <c r="O485" s="330"/>
      <c r="P485" s="148">
        <v>55.92821970754585</v>
      </c>
      <c r="Q485" s="328"/>
      <c r="R485" s="335"/>
      <c r="S485" s="150">
        <f t="shared" si="304"/>
        <v>55.92821970754585</v>
      </c>
    </row>
    <row r="486" spans="1:19" ht="15">
      <c r="A486" s="151" t="s">
        <v>21</v>
      </c>
      <c r="B486" s="328"/>
      <c r="C486" s="329"/>
      <c r="D486" s="329"/>
      <c r="E486" s="330"/>
      <c r="F486" s="152">
        <v>852.62541705641991</v>
      </c>
      <c r="G486" s="328"/>
      <c r="H486" s="330"/>
      <c r="I486" s="154">
        <f t="shared" si="303"/>
        <v>852.62541705641991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304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303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304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303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304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3007.0990895751888</v>
      </c>
      <c r="G489" s="328"/>
      <c r="H489" s="330"/>
      <c r="I489" s="146">
        <f t="shared" si="303"/>
        <v>3007.0990895751888</v>
      </c>
      <c r="J489" s="141"/>
      <c r="K489" s="161" t="s">
        <v>18</v>
      </c>
      <c r="L489" s="328"/>
      <c r="M489" s="329"/>
      <c r="N489" s="329"/>
      <c r="O489" s="330"/>
      <c r="P489" s="148">
        <v>882.08377724742627</v>
      </c>
      <c r="Q489" s="328"/>
      <c r="R489" s="335"/>
      <c r="S489" s="150">
        <f t="shared" si="304"/>
        <v>882.08377724742627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303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304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303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304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303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304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303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304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303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304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303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304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H496" si="305">SUM(C475:C491)</f>
        <v>0</v>
      </c>
      <c r="D496" s="187">
        <f t="shared" si="305"/>
        <v>0</v>
      </c>
      <c r="E496" s="187">
        <f t="shared" si="305"/>
        <v>0</v>
      </c>
      <c r="F496" s="187">
        <f t="shared" si="305"/>
        <v>49137.127964944222</v>
      </c>
      <c r="G496" s="187">
        <f t="shared" si="305"/>
        <v>0</v>
      </c>
      <c r="H496" s="189">
        <f t="shared" si="305"/>
        <v>0</v>
      </c>
      <c r="I496" s="146">
        <f t="shared" ref="I496" si="306">SUM(I475:I491)</f>
        <v>49137.127964944222</v>
      </c>
      <c r="J496" s="141"/>
      <c r="K496" s="188" t="s">
        <v>22</v>
      </c>
      <c r="L496" s="187">
        <f>SUM(L475:L491)</f>
        <v>0</v>
      </c>
      <c r="M496" s="187">
        <f t="shared" ref="M496:R496" si="307">SUM(M475:M491)</f>
        <v>0</v>
      </c>
      <c r="N496" s="187">
        <f t="shared" si="307"/>
        <v>0</v>
      </c>
      <c r="O496" s="187">
        <f t="shared" si="307"/>
        <v>0</v>
      </c>
      <c r="P496" s="187">
        <f t="shared" si="307"/>
        <v>11244.246443699092</v>
      </c>
      <c r="Q496" s="187">
        <f t="shared" si="307"/>
        <v>0</v>
      </c>
      <c r="R496" s="189">
        <f t="shared" si="307"/>
        <v>0</v>
      </c>
      <c r="S496" s="190">
        <f t="shared" ref="S496" si="308">SUM(S475:S491)</f>
        <v>11244.246443699092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309">IF($I496=0,"-",C496/$I496)</f>
        <v>0</v>
      </c>
      <c r="D497" s="125">
        <f t="shared" si="309"/>
        <v>0</v>
      </c>
      <c r="E497" s="125">
        <f t="shared" si="309"/>
        <v>0</v>
      </c>
      <c r="F497" s="125">
        <f t="shared" si="309"/>
        <v>1</v>
      </c>
      <c r="G497" s="125">
        <f t="shared" si="309"/>
        <v>0</v>
      </c>
      <c r="H497" s="126">
        <f t="shared" si="309"/>
        <v>0</v>
      </c>
      <c r="I497" s="127">
        <f>SUM(B497:H497)</f>
        <v>1</v>
      </c>
      <c r="J497" s="26"/>
      <c r="K497" s="49" t="s">
        <v>108</v>
      </c>
      <c r="L497" s="102">
        <f>IF($S496=0,"-",L496/$S496)</f>
        <v>0</v>
      </c>
      <c r="M497" s="102">
        <f t="shared" ref="M497:R497" si="310">IF($S496=0,"-",M496/$S496)</f>
        <v>0</v>
      </c>
      <c r="N497" s="102">
        <f t="shared" si="310"/>
        <v>0</v>
      </c>
      <c r="O497" s="102">
        <f t="shared" si="310"/>
        <v>0</v>
      </c>
      <c r="P497" s="102">
        <f t="shared" si="310"/>
        <v>1</v>
      </c>
      <c r="Q497" s="102">
        <f t="shared" si="310"/>
        <v>0</v>
      </c>
      <c r="R497" s="103">
        <f t="shared" si="310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311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312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311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312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311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312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311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312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311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312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311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312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311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312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311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312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311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312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2657.1977229750601</v>
      </c>
      <c r="G511" s="328"/>
      <c r="H511" s="330"/>
      <c r="I511" s="146">
        <f t="shared" si="311"/>
        <v>2657.1977229750601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312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311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312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311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312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311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312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311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312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311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312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311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312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311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312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311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312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311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312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311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312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H522" si="313">SUM(C501:C517)</f>
        <v>0</v>
      </c>
      <c r="D522" s="187">
        <f t="shared" si="313"/>
        <v>0</v>
      </c>
      <c r="E522" s="187">
        <f t="shared" si="313"/>
        <v>0</v>
      </c>
      <c r="F522" s="187">
        <f t="shared" si="313"/>
        <v>2657.1977229750601</v>
      </c>
      <c r="G522" s="187">
        <f t="shared" si="313"/>
        <v>0</v>
      </c>
      <c r="H522" s="189">
        <f t="shared" si="313"/>
        <v>0</v>
      </c>
      <c r="I522" s="146">
        <f t="shared" ref="I522" si="314">SUM(I501:I517)</f>
        <v>2657.1977229750601</v>
      </c>
      <c r="J522" s="141"/>
      <c r="K522" s="188" t="s">
        <v>22</v>
      </c>
      <c r="L522" s="187">
        <f>SUM(L501:L517)</f>
        <v>0</v>
      </c>
      <c r="M522" s="187">
        <f t="shared" ref="M522:R522" si="315">SUM(M501:M517)</f>
        <v>0</v>
      </c>
      <c r="N522" s="187">
        <f t="shared" si="315"/>
        <v>0</v>
      </c>
      <c r="O522" s="187">
        <f t="shared" si="315"/>
        <v>0</v>
      </c>
      <c r="P522" s="187">
        <f t="shared" si="315"/>
        <v>0</v>
      </c>
      <c r="Q522" s="187">
        <f t="shared" si="315"/>
        <v>0</v>
      </c>
      <c r="R522" s="189">
        <f t="shared" si="315"/>
        <v>0</v>
      </c>
      <c r="S522" s="190">
        <f t="shared" ref="S522" si="316">SUM(S501:S517)</f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317">IF($I522=0,"-",C522/$I522)</f>
        <v>0</v>
      </c>
      <c r="D523" s="125">
        <f t="shared" si="317"/>
        <v>0</v>
      </c>
      <c r="E523" s="125">
        <f t="shared" si="317"/>
        <v>0</v>
      </c>
      <c r="F523" s="125">
        <f t="shared" si="317"/>
        <v>1</v>
      </c>
      <c r="G523" s="125">
        <f t="shared" si="317"/>
        <v>0</v>
      </c>
      <c r="H523" s="126">
        <f t="shared" si="317"/>
        <v>0</v>
      </c>
      <c r="I523" s="127">
        <f>SUM(B523:H523)</f>
        <v>1</v>
      </c>
      <c r="J523" s="26"/>
      <c r="K523" s="49" t="s">
        <v>108</v>
      </c>
      <c r="L523" s="102" t="str">
        <f>IF($S522=0,"-",L522/$S522)</f>
        <v>-</v>
      </c>
      <c r="M523" s="102" t="str">
        <f t="shared" ref="M523:R523" si="318">IF($S522=0,"-",M522/$S522)</f>
        <v>-</v>
      </c>
      <c r="N523" s="102" t="str">
        <f t="shared" si="318"/>
        <v>-</v>
      </c>
      <c r="O523" s="102" t="str">
        <f t="shared" si="318"/>
        <v>-</v>
      </c>
      <c r="P523" s="102" t="str">
        <f t="shared" si="318"/>
        <v>-</v>
      </c>
      <c r="Q523" s="102" t="str">
        <f t="shared" si="318"/>
        <v>-</v>
      </c>
      <c r="R523" s="103" t="str">
        <f t="shared" si="318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319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320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319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320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319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320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319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320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319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320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0.62791517396276342</v>
      </c>
      <c r="G533" s="328"/>
      <c r="H533" s="330"/>
      <c r="I533" s="146">
        <f t="shared" si="319"/>
        <v>0.62791517396276342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320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6.5234947400371709E-2</v>
      </c>
      <c r="G534" s="328"/>
      <c r="H534" s="330"/>
      <c r="I534" s="154">
        <f t="shared" si="319"/>
        <v>6.5234947400371709E-2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320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319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320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319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320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319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320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319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320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319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320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319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320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319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320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319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320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319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320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319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320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319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320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319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320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319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320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H548" si="321">SUM(C527:C543)</f>
        <v>0</v>
      </c>
      <c r="D548" s="187">
        <f t="shared" si="321"/>
        <v>0</v>
      </c>
      <c r="E548" s="187">
        <f t="shared" si="321"/>
        <v>0</v>
      </c>
      <c r="F548" s="187">
        <f t="shared" si="321"/>
        <v>0.69315012136313514</v>
      </c>
      <c r="G548" s="187">
        <f t="shared" si="321"/>
        <v>0</v>
      </c>
      <c r="H548" s="189">
        <f t="shared" si="321"/>
        <v>0</v>
      </c>
      <c r="I548" s="146">
        <f t="shared" ref="I548" si="322">SUM(I527:I543)</f>
        <v>0.69315012136313514</v>
      </c>
      <c r="J548" s="141"/>
      <c r="K548" s="188" t="s">
        <v>22</v>
      </c>
      <c r="L548" s="187">
        <f>SUM(L527:L543)</f>
        <v>0</v>
      </c>
      <c r="M548" s="187">
        <f t="shared" ref="M548:R548" si="323">SUM(M527:M543)</f>
        <v>0</v>
      </c>
      <c r="N548" s="187">
        <f t="shared" si="323"/>
        <v>0</v>
      </c>
      <c r="O548" s="187">
        <f t="shared" si="323"/>
        <v>0</v>
      </c>
      <c r="P548" s="187">
        <f t="shared" si="323"/>
        <v>0</v>
      </c>
      <c r="Q548" s="187">
        <f t="shared" si="323"/>
        <v>0</v>
      </c>
      <c r="R548" s="189">
        <f t="shared" si="323"/>
        <v>0</v>
      </c>
      <c r="S548" s="190">
        <f t="shared" ref="S548" si="324">SUM(S527:S543)</f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325">IF($I548=0,"-",C548/$I548)</f>
        <v>0</v>
      </c>
      <c r="D549" s="125">
        <f t="shared" si="325"/>
        <v>0</v>
      </c>
      <c r="E549" s="125">
        <f t="shared" si="325"/>
        <v>0</v>
      </c>
      <c r="F549" s="125">
        <f t="shared" si="325"/>
        <v>1</v>
      </c>
      <c r="G549" s="125">
        <f t="shared" si="325"/>
        <v>0</v>
      </c>
      <c r="H549" s="126">
        <f t="shared" si="325"/>
        <v>0</v>
      </c>
      <c r="I549" s="127">
        <f>SUM(B549:H549)</f>
        <v>1</v>
      </c>
      <c r="J549" s="26"/>
      <c r="K549" s="49" t="s">
        <v>108</v>
      </c>
      <c r="L549" s="102" t="str">
        <f>IF($S548=0,"-",L548/$S548)</f>
        <v>-</v>
      </c>
      <c r="M549" s="102" t="str">
        <f t="shared" ref="M549:R549" si="326">IF($S548=0,"-",M548/$S548)</f>
        <v>-</v>
      </c>
      <c r="N549" s="102" t="str">
        <f t="shared" si="326"/>
        <v>-</v>
      </c>
      <c r="O549" s="102" t="str">
        <f t="shared" si="326"/>
        <v>-</v>
      </c>
      <c r="P549" s="102" t="str">
        <f t="shared" si="326"/>
        <v>-</v>
      </c>
      <c r="Q549" s="102" t="str">
        <f t="shared" si="326"/>
        <v>-</v>
      </c>
      <c r="R549" s="103" t="str">
        <f t="shared" si="326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327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328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327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328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327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328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327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328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327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328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327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328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16.015919742442829</v>
      </c>
      <c r="G560" s="328"/>
      <c r="H560" s="330"/>
      <c r="I560" s="154">
        <f t="shared" si="327"/>
        <v>16.015919742442829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328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1678.2552432237214</v>
      </c>
      <c r="G561" s="328"/>
      <c r="H561" s="330"/>
      <c r="I561" s="146">
        <f t="shared" si="327"/>
        <v>1678.2552432237214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328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327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328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327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328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327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328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327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328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327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328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327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328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327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328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327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328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327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328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327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328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327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328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327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328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H574" si="329">SUM(C553:C569)</f>
        <v>0</v>
      </c>
      <c r="D574" s="187">
        <f t="shared" si="329"/>
        <v>0</v>
      </c>
      <c r="E574" s="187">
        <f t="shared" si="329"/>
        <v>0</v>
      </c>
      <c r="F574" s="187">
        <f t="shared" si="329"/>
        <v>1694.2711629661642</v>
      </c>
      <c r="G574" s="187">
        <f t="shared" si="329"/>
        <v>0</v>
      </c>
      <c r="H574" s="189">
        <f t="shared" si="329"/>
        <v>0</v>
      </c>
      <c r="I574" s="146">
        <f t="shared" ref="I574" si="330">SUM(I553:I569)</f>
        <v>1694.2711629661642</v>
      </c>
      <c r="J574" s="141"/>
      <c r="K574" s="188" t="s">
        <v>22</v>
      </c>
      <c r="L574" s="187">
        <f>SUM(L553:L569)</f>
        <v>0</v>
      </c>
      <c r="M574" s="187">
        <f t="shared" ref="M574:R574" si="331">SUM(M553:M569)</f>
        <v>0</v>
      </c>
      <c r="N574" s="187">
        <f t="shared" si="331"/>
        <v>0</v>
      </c>
      <c r="O574" s="187">
        <f t="shared" si="331"/>
        <v>0</v>
      </c>
      <c r="P574" s="187">
        <f t="shared" si="331"/>
        <v>0</v>
      </c>
      <c r="Q574" s="187">
        <f t="shared" si="331"/>
        <v>0</v>
      </c>
      <c r="R574" s="189">
        <f t="shared" si="331"/>
        <v>0</v>
      </c>
      <c r="S574" s="190">
        <f t="shared" ref="S574" si="332">SUM(S553:S569)</f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333">IF($I574=0,"-",C574/$I574)</f>
        <v>0</v>
      </c>
      <c r="D575" s="125">
        <f t="shared" si="333"/>
        <v>0</v>
      </c>
      <c r="E575" s="125">
        <f t="shared" si="333"/>
        <v>0</v>
      </c>
      <c r="F575" s="125">
        <f t="shared" si="333"/>
        <v>1</v>
      </c>
      <c r="G575" s="125">
        <f t="shared" si="333"/>
        <v>0</v>
      </c>
      <c r="H575" s="126">
        <f t="shared" si="333"/>
        <v>0</v>
      </c>
      <c r="I575" s="127">
        <f>SUM(B575:H575)</f>
        <v>1</v>
      </c>
      <c r="J575" s="26"/>
      <c r="K575" s="49" t="s">
        <v>108</v>
      </c>
      <c r="L575" s="102" t="str">
        <f>IF($S574=0,"-",L574/$S574)</f>
        <v>-</v>
      </c>
      <c r="M575" s="102" t="str">
        <f t="shared" ref="M575:R575" si="334">IF($S574=0,"-",M574/$S574)</f>
        <v>-</v>
      </c>
      <c r="N575" s="102" t="str">
        <f t="shared" si="334"/>
        <v>-</v>
      </c>
      <c r="O575" s="102" t="str">
        <f t="shared" si="334"/>
        <v>-</v>
      </c>
      <c r="P575" s="102" t="str">
        <f t="shared" si="334"/>
        <v>-</v>
      </c>
      <c r="Q575" s="102" t="str">
        <f t="shared" si="334"/>
        <v>-</v>
      </c>
      <c r="R575" s="103" t="str">
        <f t="shared" si="334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1.5047430274422038</v>
      </c>
      <c r="C579" s="144">
        <v>0</v>
      </c>
      <c r="D579" s="144">
        <v>0.28690300121010731</v>
      </c>
      <c r="E579" s="144">
        <v>0</v>
      </c>
      <c r="F579" s="314"/>
      <c r="G579" s="144">
        <v>0</v>
      </c>
      <c r="H579" s="145">
        <v>0</v>
      </c>
      <c r="I579" s="146">
        <f>SUM(B579:H579)</f>
        <v>1.791646028652311</v>
      </c>
      <c r="J579" s="141"/>
      <c r="K579" s="195" t="s">
        <v>7</v>
      </c>
      <c r="L579" s="144">
        <v>1.5047430274422038</v>
      </c>
      <c r="M579" s="144">
        <v>0</v>
      </c>
      <c r="N579" s="144">
        <v>0.28690300121010731</v>
      </c>
      <c r="O579" s="144">
        <v>0</v>
      </c>
      <c r="P579" s="144">
        <v>0.27418336031320556</v>
      </c>
      <c r="Q579" s="144">
        <v>0</v>
      </c>
      <c r="R579" s="196">
        <v>0</v>
      </c>
      <c r="S579" s="197">
        <f>SUM(L579:R579)</f>
        <v>2.0658293889655166</v>
      </c>
    </row>
    <row r="580" spans="1:19" ht="15">
      <c r="A580" s="151" t="s">
        <v>8</v>
      </c>
      <c r="B580" s="152">
        <v>17.00328983067207</v>
      </c>
      <c r="C580" s="152">
        <v>0</v>
      </c>
      <c r="D580" s="152">
        <v>4.1523127764314482</v>
      </c>
      <c r="E580" s="152">
        <v>0</v>
      </c>
      <c r="F580" s="315"/>
      <c r="G580" s="152">
        <v>0</v>
      </c>
      <c r="H580" s="153">
        <v>0</v>
      </c>
      <c r="I580" s="154">
        <f t="shared" ref="I580:I599" si="335">SUM(B580:H580)</f>
        <v>21.155602607103518</v>
      </c>
      <c r="J580" s="141"/>
      <c r="K580" s="155" t="s">
        <v>8</v>
      </c>
      <c r="L580" s="156">
        <v>17.00328983067207</v>
      </c>
      <c r="M580" s="156">
        <v>0</v>
      </c>
      <c r="N580" s="156">
        <v>4.1523127764314482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36">SUM(L580:R580)</f>
        <v>21.155602607103518</v>
      </c>
    </row>
    <row r="581" spans="1:19" ht="15">
      <c r="A581" s="159" t="s">
        <v>9</v>
      </c>
      <c r="B581" s="148">
        <v>5.9001142251858987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335"/>
        <v>5.9001142251858987</v>
      </c>
      <c r="J581" s="141"/>
      <c r="K581" s="161" t="s">
        <v>9</v>
      </c>
      <c r="L581" s="148">
        <v>5.9001142251858987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36"/>
        <v>5.9001142251858987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335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36"/>
        <v>0</v>
      </c>
    </row>
    <row r="583" spans="1:19" ht="15">
      <c r="A583" s="159" t="s">
        <v>13</v>
      </c>
      <c r="B583" s="148">
        <v>22.787578712958918</v>
      </c>
      <c r="C583" s="148">
        <v>2.7601408914828744</v>
      </c>
      <c r="D583" s="148">
        <v>0.59514687931840937</v>
      </c>
      <c r="E583" s="148">
        <v>1.3273465306721575</v>
      </c>
      <c r="F583" s="315"/>
      <c r="G583" s="148">
        <v>0</v>
      </c>
      <c r="H583" s="160">
        <v>0</v>
      </c>
      <c r="I583" s="146">
        <f t="shared" si="335"/>
        <v>27.47021301443236</v>
      </c>
      <c r="J583" s="141"/>
      <c r="K583" s="161" t="s">
        <v>13</v>
      </c>
      <c r="L583" s="148">
        <v>22.787578712958918</v>
      </c>
      <c r="M583" s="148">
        <v>2.7601408914828744</v>
      </c>
      <c r="N583" s="148">
        <v>0.59514687931840937</v>
      </c>
      <c r="O583" s="148">
        <v>1.3273465306721575</v>
      </c>
      <c r="P583" s="148">
        <v>0</v>
      </c>
      <c r="Q583" s="148">
        <v>0</v>
      </c>
      <c r="R583" s="149">
        <v>0</v>
      </c>
      <c r="S583" s="150">
        <f t="shared" si="336"/>
        <v>27.47021301443236</v>
      </c>
    </row>
    <row r="584" spans="1:19" ht="15">
      <c r="A584" s="151" t="s">
        <v>12</v>
      </c>
      <c r="B584" s="152">
        <v>1077.7300514437702</v>
      </c>
      <c r="C584" s="152">
        <v>16.355464118247376</v>
      </c>
      <c r="D584" s="152">
        <v>19.338660662378061</v>
      </c>
      <c r="E584" s="152">
        <v>0</v>
      </c>
      <c r="F584" s="315"/>
      <c r="G584" s="152">
        <v>0</v>
      </c>
      <c r="H584" s="153">
        <v>0</v>
      </c>
      <c r="I584" s="154">
        <f t="shared" si="335"/>
        <v>1113.4241762243958</v>
      </c>
      <c r="J584" s="141"/>
      <c r="K584" s="155" t="s">
        <v>12</v>
      </c>
      <c r="L584" s="156">
        <v>1077.7300514437702</v>
      </c>
      <c r="M584" s="156">
        <v>16.355464118247376</v>
      </c>
      <c r="N584" s="156">
        <v>19.338660662378061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36"/>
        <v>1113.4241762243958</v>
      </c>
    </row>
    <row r="585" spans="1:19" ht="15">
      <c r="A585" s="159" t="s">
        <v>54</v>
      </c>
      <c r="B585" s="148">
        <v>0</v>
      </c>
      <c r="C585" s="148">
        <v>0</v>
      </c>
      <c r="D585" s="148">
        <v>0.4287527266028085</v>
      </c>
      <c r="E585" s="148">
        <v>200.00656767053007</v>
      </c>
      <c r="F585" s="315"/>
      <c r="G585" s="148">
        <v>0</v>
      </c>
      <c r="H585" s="160">
        <v>0</v>
      </c>
      <c r="I585" s="146">
        <f t="shared" si="335"/>
        <v>200.43532039713287</v>
      </c>
      <c r="J585" s="141"/>
      <c r="K585" s="161" t="s">
        <v>54</v>
      </c>
      <c r="L585" s="148">
        <v>0</v>
      </c>
      <c r="M585" s="148">
        <v>0</v>
      </c>
      <c r="N585" s="148">
        <v>0.4287527266028085</v>
      </c>
      <c r="O585" s="148">
        <v>200.00656767053007</v>
      </c>
      <c r="P585" s="148">
        <v>12186.478015918883</v>
      </c>
      <c r="Q585" s="148">
        <v>0</v>
      </c>
      <c r="R585" s="149">
        <v>0</v>
      </c>
      <c r="S585" s="150">
        <f t="shared" si="336"/>
        <v>12386.913336316016</v>
      </c>
    </row>
    <row r="586" spans="1:19" ht="15">
      <c r="A586" s="151" t="s">
        <v>11</v>
      </c>
      <c r="B586" s="152">
        <v>0</v>
      </c>
      <c r="C586" s="152">
        <v>0</v>
      </c>
      <c r="D586" s="152">
        <v>0.11959460239008934</v>
      </c>
      <c r="E586" s="152">
        <v>3.4966482682462159</v>
      </c>
      <c r="F586" s="315"/>
      <c r="G586" s="152">
        <v>0</v>
      </c>
      <c r="H586" s="153">
        <v>0</v>
      </c>
      <c r="I586" s="154">
        <f t="shared" si="335"/>
        <v>3.616242870636305</v>
      </c>
      <c r="J586" s="141"/>
      <c r="K586" s="155" t="s">
        <v>11</v>
      </c>
      <c r="L586" s="156">
        <v>0</v>
      </c>
      <c r="M586" s="156">
        <v>0</v>
      </c>
      <c r="N586" s="156">
        <v>0.11959460239008934</v>
      </c>
      <c r="O586" s="156">
        <v>3.4966482682462159</v>
      </c>
      <c r="P586" s="156">
        <v>1034.5397938224662</v>
      </c>
      <c r="Q586" s="156">
        <v>0</v>
      </c>
      <c r="R586" s="157">
        <v>0</v>
      </c>
      <c r="S586" s="158">
        <f t="shared" si="336"/>
        <v>1038.1560366931026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335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1678.2552432237214</v>
      </c>
      <c r="Q587" s="148">
        <v>0</v>
      </c>
      <c r="R587" s="149">
        <v>0</v>
      </c>
      <c r="S587" s="150">
        <f t="shared" si="336"/>
        <v>1678.2552432237214</v>
      </c>
    </row>
    <row r="588" spans="1:19" ht="15">
      <c r="A588" s="151" t="s">
        <v>14</v>
      </c>
      <c r="B588" s="152">
        <v>289.08293334022795</v>
      </c>
      <c r="C588" s="152">
        <v>1.5663365267411136</v>
      </c>
      <c r="D588" s="152">
        <v>36.689368098115779</v>
      </c>
      <c r="E588" s="152">
        <v>5.0013963807092008</v>
      </c>
      <c r="F588" s="315"/>
      <c r="G588" s="152">
        <v>0</v>
      </c>
      <c r="H588" s="153">
        <v>0</v>
      </c>
      <c r="I588" s="154">
        <f t="shared" si="335"/>
        <v>332.34003434579404</v>
      </c>
      <c r="J588" s="141"/>
      <c r="K588" s="155" t="s">
        <v>14</v>
      </c>
      <c r="L588" s="156">
        <v>289.08293334022795</v>
      </c>
      <c r="M588" s="156">
        <v>1.5663365267411136</v>
      </c>
      <c r="N588" s="156">
        <v>36.689368098115779</v>
      </c>
      <c r="O588" s="156">
        <v>5.0013963807092008</v>
      </c>
      <c r="P588" s="156">
        <v>0</v>
      </c>
      <c r="Q588" s="156">
        <v>0</v>
      </c>
      <c r="R588" s="157">
        <v>0</v>
      </c>
      <c r="S588" s="158">
        <f t="shared" si="336"/>
        <v>332.34003434579404</v>
      </c>
    </row>
    <row r="589" spans="1:19" ht="15">
      <c r="A589" s="159" t="s">
        <v>136</v>
      </c>
      <c r="B589" s="148">
        <v>1271.2417056425134</v>
      </c>
      <c r="C589" s="148">
        <v>200.33089155759126</v>
      </c>
      <c r="D589" s="148">
        <v>39.070773628796353</v>
      </c>
      <c r="E589" s="148">
        <v>30.765086197565179</v>
      </c>
      <c r="F589" s="315"/>
      <c r="G589" s="148">
        <v>0</v>
      </c>
      <c r="H589" s="160">
        <v>0</v>
      </c>
      <c r="I589" s="146">
        <f t="shared" si="335"/>
        <v>1541.4084570264661</v>
      </c>
      <c r="J589" s="141"/>
      <c r="K589" s="161" t="s">
        <v>136</v>
      </c>
      <c r="L589" s="148">
        <v>1271.2417056425134</v>
      </c>
      <c r="M589" s="148">
        <v>200.33089155759126</v>
      </c>
      <c r="N589" s="148">
        <v>39.070773628796353</v>
      </c>
      <c r="O589" s="148">
        <v>30.765086197565179</v>
      </c>
      <c r="P589" s="148">
        <v>2657.1977229750601</v>
      </c>
      <c r="Q589" s="148">
        <v>0</v>
      </c>
      <c r="R589" s="149">
        <v>0</v>
      </c>
      <c r="S589" s="150">
        <f t="shared" si="336"/>
        <v>4198.6061800015259</v>
      </c>
    </row>
    <row r="590" spans="1:19" ht="15">
      <c r="A590" s="151" t="s">
        <v>21</v>
      </c>
      <c r="B590" s="152">
        <v>1079.1003802027697</v>
      </c>
      <c r="C590" s="152">
        <v>0</v>
      </c>
      <c r="D590" s="152">
        <v>2379.9878021958602</v>
      </c>
      <c r="E590" s="152">
        <v>524.46223660275859</v>
      </c>
      <c r="F590" s="315"/>
      <c r="G590" s="152">
        <v>1630.5613336118729</v>
      </c>
      <c r="H590" s="153">
        <v>0.42448900196613237</v>
      </c>
      <c r="I590" s="154">
        <f t="shared" si="335"/>
        <v>5614.5362416152284</v>
      </c>
      <c r="J590" s="141"/>
      <c r="K590" s="155" t="s">
        <v>21</v>
      </c>
      <c r="L590" s="156">
        <v>1079.1003802027697</v>
      </c>
      <c r="M590" s="156">
        <v>0</v>
      </c>
      <c r="N590" s="156">
        <v>2379.9878021958602</v>
      </c>
      <c r="O590" s="156">
        <v>524.46223660275859</v>
      </c>
      <c r="P590" s="156">
        <v>1432.5497627344814</v>
      </c>
      <c r="Q590" s="156">
        <v>1630.5613336118729</v>
      </c>
      <c r="R590" s="157">
        <v>0.42448900196613237</v>
      </c>
      <c r="S590" s="158">
        <f t="shared" si="336"/>
        <v>7047.0860043497096</v>
      </c>
    </row>
    <row r="591" spans="1:19" ht="15">
      <c r="A591" s="159" t="s">
        <v>20</v>
      </c>
      <c r="B591" s="148">
        <v>2984.4025518011968</v>
      </c>
      <c r="C591" s="148">
        <v>18.920579599246171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335"/>
        <v>3003.3231314004429</v>
      </c>
      <c r="J591" s="141"/>
      <c r="K591" s="161" t="s">
        <v>20</v>
      </c>
      <c r="L591" s="148">
        <v>2984.4025518011968</v>
      </c>
      <c r="M591" s="148">
        <v>18.920579599246171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36"/>
        <v>3003.3231314004429</v>
      </c>
    </row>
    <row r="592" spans="1:19" ht="15">
      <c r="A592" s="151" t="s">
        <v>56</v>
      </c>
      <c r="B592" s="152">
        <v>66.090095295109847</v>
      </c>
      <c r="C592" s="152">
        <v>0</v>
      </c>
      <c r="D592" s="152">
        <v>11.748872732073846</v>
      </c>
      <c r="E592" s="152">
        <v>0</v>
      </c>
      <c r="F592" s="315"/>
      <c r="G592" s="152">
        <v>0</v>
      </c>
      <c r="H592" s="153">
        <v>0</v>
      </c>
      <c r="I592" s="154">
        <f t="shared" si="335"/>
        <v>77.838968027183697</v>
      </c>
      <c r="J592" s="141"/>
      <c r="K592" s="155" t="s">
        <v>56</v>
      </c>
      <c r="L592" s="156">
        <v>66.090095295109847</v>
      </c>
      <c r="M592" s="156">
        <v>0</v>
      </c>
      <c r="N592" s="156">
        <v>11.748872732073846</v>
      </c>
      <c r="O592" s="156">
        <v>0</v>
      </c>
      <c r="P592" s="156">
        <v>1.8265466029411762E-2</v>
      </c>
      <c r="Q592" s="156">
        <v>0</v>
      </c>
      <c r="R592" s="157">
        <v>0</v>
      </c>
      <c r="S592" s="158">
        <f t="shared" si="336"/>
        <v>77.857233493213101</v>
      </c>
    </row>
    <row r="593" spans="1:85" ht="15">
      <c r="A593" s="159" t="s">
        <v>18</v>
      </c>
      <c r="B593" s="148">
        <v>306.89371451919857</v>
      </c>
      <c r="C593" s="148">
        <v>0</v>
      </c>
      <c r="D593" s="148">
        <v>18.928964374695752</v>
      </c>
      <c r="E593" s="148">
        <v>0</v>
      </c>
      <c r="F593" s="315"/>
      <c r="G593" s="148">
        <v>0</v>
      </c>
      <c r="H593" s="160">
        <v>0</v>
      </c>
      <c r="I593" s="146">
        <f t="shared" si="335"/>
        <v>325.82267889389431</v>
      </c>
      <c r="J593" s="141"/>
      <c r="K593" s="161" t="s">
        <v>18</v>
      </c>
      <c r="L593" s="148">
        <v>306.89371451919857</v>
      </c>
      <c r="M593" s="148">
        <v>0</v>
      </c>
      <c r="N593" s="148">
        <v>18.928964374695752</v>
      </c>
      <c r="O593" s="148">
        <v>0</v>
      </c>
      <c r="P593" s="148">
        <v>818.07697327776043</v>
      </c>
      <c r="Q593" s="148">
        <v>0</v>
      </c>
      <c r="R593" s="149">
        <v>0</v>
      </c>
      <c r="S593" s="150">
        <f t="shared" si="336"/>
        <v>1143.8996521716547</v>
      </c>
    </row>
    <row r="594" spans="1:85" ht="15">
      <c r="A594" s="151" t="s">
        <v>17</v>
      </c>
      <c r="B594" s="152">
        <v>5.1237436209612284</v>
      </c>
      <c r="C594" s="152">
        <v>0</v>
      </c>
      <c r="D594" s="152">
        <v>9.4667606720578154E-2</v>
      </c>
      <c r="E594" s="152">
        <v>0</v>
      </c>
      <c r="F594" s="315"/>
      <c r="G594" s="152">
        <v>0</v>
      </c>
      <c r="H594" s="153">
        <v>0</v>
      </c>
      <c r="I594" s="154">
        <f t="shared" si="335"/>
        <v>5.2184112276818064</v>
      </c>
      <c r="J594" s="141"/>
      <c r="K594" s="155" t="s">
        <v>17</v>
      </c>
      <c r="L594" s="156">
        <v>5.1237436209612284</v>
      </c>
      <c r="M594" s="156">
        <v>0</v>
      </c>
      <c r="N594" s="156">
        <v>9.4667606720578154E-2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36"/>
        <v>5.2184112276818064</v>
      </c>
    </row>
    <row r="595" spans="1:85" ht="15">
      <c r="A595" s="162" t="s">
        <v>60</v>
      </c>
      <c r="B595" s="148">
        <v>906.50050605493038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335"/>
        <v>906.50050605493038</v>
      </c>
      <c r="J595" s="141"/>
      <c r="K595" s="163" t="s">
        <v>60</v>
      </c>
      <c r="L595" s="148">
        <v>906.50050605493038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36"/>
        <v>906.50050605493038</v>
      </c>
    </row>
    <row r="596" spans="1:85">
      <c r="A596" s="164" t="s">
        <v>19</v>
      </c>
      <c r="B596" s="165">
        <v>906.50050605493038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335"/>
        <v>906.50050605493038</v>
      </c>
      <c r="J596" s="141"/>
      <c r="K596" s="168" t="s">
        <v>19</v>
      </c>
      <c r="L596" s="169">
        <v>906.50050605493038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36"/>
        <v>906.50050605493038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335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36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335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36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335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36"/>
        <v>0</v>
      </c>
    </row>
    <row r="600" spans="1:85" ht="15">
      <c r="A600" s="186" t="s">
        <v>22</v>
      </c>
      <c r="B600" s="187">
        <f>SUM(B579:B595)</f>
        <v>8033.3614077169368</v>
      </c>
      <c r="C600" s="187">
        <f t="shared" ref="C600:H600" si="337">SUM(C579:C595)</f>
        <v>239.93341269330878</v>
      </c>
      <c r="D600" s="187">
        <f t="shared" si="337"/>
        <v>2511.4418192845933</v>
      </c>
      <c r="E600" s="187">
        <f t="shared" si="337"/>
        <v>765.05928165048135</v>
      </c>
      <c r="F600" s="187">
        <f t="shared" si="337"/>
        <v>0</v>
      </c>
      <c r="G600" s="187">
        <f t="shared" si="337"/>
        <v>1630.5613336118729</v>
      </c>
      <c r="H600" s="189">
        <f t="shared" si="337"/>
        <v>0.42448900196613237</v>
      </c>
      <c r="I600" s="146">
        <f t="shared" ref="I600" si="338">SUM(I579:I595)</f>
        <v>13180.781743959158</v>
      </c>
      <c r="J600" s="141"/>
      <c r="K600" s="188" t="s">
        <v>22</v>
      </c>
      <c r="L600" s="187">
        <f>SUM(L579:L595)</f>
        <v>8033.3614077169368</v>
      </c>
      <c r="M600" s="187">
        <f t="shared" ref="M600:R600" si="339">SUM(M579:M595)</f>
        <v>239.93341269330878</v>
      </c>
      <c r="N600" s="187">
        <f t="shared" si="339"/>
        <v>2511.4418192845933</v>
      </c>
      <c r="O600" s="187">
        <f t="shared" si="339"/>
        <v>765.05928165048135</v>
      </c>
      <c r="P600" s="187">
        <f t="shared" si="339"/>
        <v>19807.389960778717</v>
      </c>
      <c r="Q600" s="187">
        <f t="shared" si="339"/>
        <v>1630.5613336118729</v>
      </c>
      <c r="R600" s="189">
        <f t="shared" si="339"/>
        <v>0.42448900196613237</v>
      </c>
      <c r="S600" s="190">
        <f t="shared" ref="S600" si="340">SUM(S579:S595)</f>
        <v>32988.171704737877</v>
      </c>
    </row>
    <row r="601" spans="1:85" s="26" customFormat="1" ht="15" thickBot="1">
      <c r="A601" s="39" t="s">
        <v>108</v>
      </c>
      <c r="B601" s="125">
        <f>IF($I600=0,"-",B600/$I600)</f>
        <v>0.60947533794030695</v>
      </c>
      <c r="C601" s="125">
        <f t="shared" ref="C601:H601" si="341">IF($I600=0,"-",C600/$I600)</f>
        <v>1.8203276357509818E-2</v>
      </c>
      <c r="D601" s="125">
        <f t="shared" si="341"/>
        <v>0.19053815381137043</v>
      </c>
      <c r="E601" s="125">
        <f t="shared" si="341"/>
        <v>5.8043543737541455E-2</v>
      </c>
      <c r="F601" s="125">
        <f t="shared" si="341"/>
        <v>0</v>
      </c>
      <c r="G601" s="125">
        <f t="shared" si="341"/>
        <v>0.123707483007157</v>
      </c>
      <c r="H601" s="126">
        <f t="shared" si="341"/>
        <v>3.2205146114393297E-5</v>
      </c>
      <c r="I601" s="127">
        <f>SUM(B601:H601)</f>
        <v>1</v>
      </c>
      <c r="K601" s="49" t="s">
        <v>108</v>
      </c>
      <c r="L601" s="102">
        <f>IF($S600=0,"-",L600/$S600)</f>
        <v>0.24352248071278099</v>
      </c>
      <c r="M601" s="102">
        <f t="shared" ref="M601:R601" si="342">IF($S600=0,"-",M600/$S600)</f>
        <v>7.2733164735785802E-3</v>
      </c>
      <c r="N601" s="102">
        <f t="shared" si="342"/>
        <v>7.6131585641161528E-2</v>
      </c>
      <c r="O601" s="102">
        <f t="shared" si="342"/>
        <v>2.319192735196661E-2</v>
      </c>
      <c r="P601" s="102">
        <f t="shared" si="342"/>
        <v>0.60043915552718885</v>
      </c>
      <c r="Q601" s="102">
        <f t="shared" si="342"/>
        <v>4.9428666377945581E-2</v>
      </c>
      <c r="R601" s="103">
        <f t="shared" si="342"/>
        <v>1.2867915377837256E-5</v>
      </c>
      <c r="S601" s="104">
        <f>SUM(L601:R601)</f>
        <v>1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1</v>
      </c>
      <c r="D603" s="137" t="s">
        <v>2</v>
      </c>
      <c r="E603" s="137" t="s">
        <v>3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3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67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177.05293212024816</v>
      </c>
      <c r="C605" s="144">
        <v>0</v>
      </c>
      <c r="D605" s="144">
        <v>15.418402839713931</v>
      </c>
      <c r="E605" s="144">
        <v>0</v>
      </c>
      <c r="F605" s="314"/>
      <c r="G605" s="144">
        <v>0</v>
      </c>
      <c r="H605" s="145">
        <v>0</v>
      </c>
      <c r="I605" s="146">
        <f>SUM(B605:H605)</f>
        <v>192.47133495996209</v>
      </c>
      <c r="J605" s="141"/>
      <c r="K605" s="195" t="s">
        <v>7</v>
      </c>
      <c r="L605" s="144">
        <v>177.05293212024816</v>
      </c>
      <c r="M605" s="144">
        <v>0</v>
      </c>
      <c r="N605" s="144">
        <v>15.418402839713931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192.47133495996209</v>
      </c>
      <c r="U605" s="54" t="s">
        <v>7</v>
      </c>
      <c r="V605" s="199">
        <v>177.05293212024816</v>
      </c>
      <c r="W605" s="199">
        <v>15.195018389229112</v>
      </c>
      <c r="X605" s="199">
        <v>0.22338445048481861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343">+P605</f>
        <v>0</v>
      </c>
      <c r="AF605" s="202">
        <f t="shared" ref="AF605:AF625" si="344">SUM(V605:AE605)</f>
        <v>192.47133495996209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135.36724605107258</v>
      </c>
      <c r="C606" s="152">
        <v>0</v>
      </c>
      <c r="D606" s="152">
        <v>6.9817557105762678</v>
      </c>
      <c r="E606" s="152">
        <v>0</v>
      </c>
      <c r="F606" s="315"/>
      <c r="G606" s="152">
        <v>0</v>
      </c>
      <c r="H606" s="153">
        <v>0</v>
      </c>
      <c r="I606" s="154">
        <f t="shared" ref="I606:I625" si="345">SUM(B606:H606)</f>
        <v>142.34900176164885</v>
      </c>
      <c r="J606" s="141"/>
      <c r="K606" s="155" t="s">
        <v>8</v>
      </c>
      <c r="L606" s="156">
        <v>135.36724605107258</v>
      </c>
      <c r="M606" s="156">
        <v>0</v>
      </c>
      <c r="N606" s="156">
        <v>6.9817557105762678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46">SUM(L606:R606)</f>
        <v>142.34900176164885</v>
      </c>
      <c r="U606" s="59" t="s">
        <v>8</v>
      </c>
      <c r="V606" s="204">
        <v>135.36724605107258</v>
      </c>
      <c r="W606" s="204">
        <v>6.1673695754447468</v>
      </c>
      <c r="X606" s="204">
        <v>0.81438613513152081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343"/>
        <v>0</v>
      </c>
      <c r="AF606" s="206">
        <f t="shared" si="344"/>
        <v>142.34900176164885</v>
      </c>
      <c r="AG606" s="236" t="str">
        <f t="shared" ref="AG606:AG626" si="347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113.62890580774797</v>
      </c>
      <c r="C607" s="148">
        <v>0</v>
      </c>
      <c r="D607" s="148">
        <v>18.907015759109353</v>
      </c>
      <c r="E607" s="148">
        <v>0</v>
      </c>
      <c r="F607" s="315"/>
      <c r="G607" s="148">
        <v>0</v>
      </c>
      <c r="H607" s="160">
        <v>0</v>
      </c>
      <c r="I607" s="146">
        <f t="shared" si="345"/>
        <v>132.53592156685733</v>
      </c>
      <c r="J607" s="141"/>
      <c r="K607" s="161" t="s">
        <v>9</v>
      </c>
      <c r="L607" s="148">
        <v>113.62890580774797</v>
      </c>
      <c r="M607" s="148">
        <v>0</v>
      </c>
      <c r="N607" s="148">
        <v>18.907015759109353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46"/>
        <v>132.53592156685733</v>
      </c>
      <c r="U607" s="267" t="s">
        <v>9</v>
      </c>
      <c r="V607" s="199">
        <v>113.62890580774797</v>
      </c>
      <c r="W607" s="199">
        <v>18.907015759109353</v>
      </c>
      <c r="X607" s="199">
        <v>0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343"/>
        <v>0</v>
      </c>
      <c r="AF607" s="202">
        <f t="shared" si="344"/>
        <v>132.53592156685733</v>
      </c>
      <c r="AG607" s="236" t="str">
        <f t="shared" si="347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345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46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343"/>
        <v>0</v>
      </c>
      <c r="AF608" s="206">
        <f t="shared" si="344"/>
        <v>0</v>
      </c>
      <c r="AG608" s="236" t="str">
        <f t="shared" si="347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206.8897257024793</v>
      </c>
      <c r="C609" s="148">
        <v>0</v>
      </c>
      <c r="D609" s="148">
        <v>27.888522609025213</v>
      </c>
      <c r="E609" s="148">
        <v>0</v>
      </c>
      <c r="F609" s="315"/>
      <c r="G609" s="148">
        <v>0</v>
      </c>
      <c r="H609" s="160">
        <v>0</v>
      </c>
      <c r="I609" s="146">
        <f t="shared" si="345"/>
        <v>234.77824831150451</v>
      </c>
      <c r="J609" s="141"/>
      <c r="K609" s="161" t="s">
        <v>13</v>
      </c>
      <c r="L609" s="148">
        <v>206.8897257024793</v>
      </c>
      <c r="M609" s="148">
        <v>0</v>
      </c>
      <c r="N609" s="148">
        <v>27.888522609025213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46"/>
        <v>234.77824831150451</v>
      </c>
      <c r="U609" s="267" t="s">
        <v>13</v>
      </c>
      <c r="V609" s="199">
        <v>206.8897257024793</v>
      </c>
      <c r="W609" s="199">
        <v>27.888522609025213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343"/>
        <v>0</v>
      </c>
      <c r="AF609" s="202">
        <f t="shared" si="344"/>
        <v>234.77824831150451</v>
      </c>
      <c r="AG609" s="236" t="str">
        <f t="shared" si="347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9053.0018379654975</v>
      </c>
      <c r="C610" s="152">
        <v>0</v>
      </c>
      <c r="D610" s="152">
        <v>1220.3353529537885</v>
      </c>
      <c r="E610" s="152">
        <v>0</v>
      </c>
      <c r="F610" s="315"/>
      <c r="G610" s="152">
        <v>0</v>
      </c>
      <c r="H610" s="153">
        <v>0</v>
      </c>
      <c r="I610" s="154">
        <f t="shared" si="345"/>
        <v>10273.337190919287</v>
      </c>
      <c r="J610" s="141"/>
      <c r="K610" s="155" t="s">
        <v>12</v>
      </c>
      <c r="L610" s="156">
        <v>9053.0018379654975</v>
      </c>
      <c r="M610" s="156">
        <v>0</v>
      </c>
      <c r="N610" s="156">
        <v>1220.3353529537885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46"/>
        <v>10273.337190919287</v>
      </c>
      <c r="U610" s="59" t="s">
        <v>12</v>
      </c>
      <c r="V610" s="204">
        <v>9053.0018379654975</v>
      </c>
      <c r="W610" s="204">
        <v>1220.3353529537885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343"/>
        <v>0</v>
      </c>
      <c r="AF610" s="206">
        <f t="shared" si="344"/>
        <v>10273.337190919287</v>
      </c>
      <c r="AG610" s="236" t="str">
        <f t="shared" si="347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345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11183.728359018654</v>
      </c>
      <c r="Q611" s="148">
        <v>0</v>
      </c>
      <c r="R611" s="149">
        <v>0</v>
      </c>
      <c r="S611" s="150">
        <f t="shared" si="346"/>
        <v>11183.728359018654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11183.728359018654</v>
      </c>
      <c r="AF611" s="239">
        <f t="shared" si="344"/>
        <v>11183.728359018654</v>
      </c>
      <c r="AG611" s="236" t="str">
        <f t="shared" si="347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345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6545.6132761707786</v>
      </c>
      <c r="Q612" s="156">
        <v>0</v>
      </c>
      <c r="R612" s="157">
        <v>0</v>
      </c>
      <c r="S612" s="158">
        <f t="shared" si="346"/>
        <v>6545.6132761707786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348">+P612</f>
        <v>6545.6132761707786</v>
      </c>
      <c r="AF612" s="206">
        <f t="shared" si="344"/>
        <v>6545.6132761707786</v>
      </c>
      <c r="AG612" s="236" t="str">
        <f t="shared" si="347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345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46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348"/>
        <v>0</v>
      </c>
      <c r="AF613" s="239">
        <f t="shared" si="344"/>
        <v>0</v>
      </c>
      <c r="AG613" s="236" t="str">
        <f t="shared" si="347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124.17312209800595</v>
      </c>
      <c r="C614" s="152">
        <v>0</v>
      </c>
      <c r="D614" s="152">
        <v>20.848192942764037</v>
      </c>
      <c r="E614" s="152">
        <v>0</v>
      </c>
      <c r="F614" s="315"/>
      <c r="G614" s="152">
        <v>0</v>
      </c>
      <c r="H614" s="153">
        <v>0</v>
      </c>
      <c r="I614" s="154">
        <f t="shared" si="345"/>
        <v>145.02131504076999</v>
      </c>
      <c r="J614" s="141"/>
      <c r="K614" s="155" t="s">
        <v>14</v>
      </c>
      <c r="L614" s="156">
        <v>124.17312209800595</v>
      </c>
      <c r="M614" s="156">
        <v>0</v>
      </c>
      <c r="N614" s="156">
        <v>20.848192942764037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46"/>
        <v>145.02131504076999</v>
      </c>
      <c r="U614" s="59" t="s">
        <v>14</v>
      </c>
      <c r="V614" s="204">
        <v>124.17312209800595</v>
      </c>
      <c r="W614" s="204">
        <v>15.168083805712708</v>
      </c>
      <c r="X614" s="204">
        <v>5.6801091370513275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348"/>
        <v>0</v>
      </c>
      <c r="AF614" s="206">
        <f t="shared" si="344"/>
        <v>145.02131504076996</v>
      </c>
      <c r="AG614" s="236" t="str">
        <f t="shared" si="347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3803.4582914474704</v>
      </c>
      <c r="C615" s="148">
        <v>0</v>
      </c>
      <c r="D615" s="148">
        <v>450.76735150314943</v>
      </c>
      <c r="E615" s="148">
        <v>0</v>
      </c>
      <c r="F615" s="315"/>
      <c r="G615" s="148">
        <v>0</v>
      </c>
      <c r="H615" s="160">
        <v>0</v>
      </c>
      <c r="I615" s="146">
        <f t="shared" si="345"/>
        <v>4254.2256429506197</v>
      </c>
      <c r="J615" s="141"/>
      <c r="K615" s="161" t="s">
        <v>136</v>
      </c>
      <c r="L615" s="148">
        <v>3803.4582914474704</v>
      </c>
      <c r="M615" s="148">
        <v>0</v>
      </c>
      <c r="N615" s="148">
        <v>450.76735150314943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46"/>
        <v>4254.2256429506197</v>
      </c>
      <c r="U615" s="63" t="s">
        <v>136</v>
      </c>
      <c r="V615" s="199">
        <v>3803.4582914474704</v>
      </c>
      <c r="W615" s="199">
        <v>438.40972081622908</v>
      </c>
      <c r="X615" s="199">
        <v>12.35763068692032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348"/>
        <v>0</v>
      </c>
      <c r="AF615" s="239">
        <f t="shared" si="344"/>
        <v>4254.2256429506197</v>
      </c>
      <c r="AG615" s="236" t="str">
        <f t="shared" si="347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1745.6472979692328</v>
      </c>
      <c r="C616" s="152">
        <v>0</v>
      </c>
      <c r="D616" s="152">
        <v>2908.4091071252565</v>
      </c>
      <c r="E616" s="152">
        <v>3389.0868144255023</v>
      </c>
      <c r="F616" s="315"/>
      <c r="G616" s="152">
        <v>1684.8468860513622</v>
      </c>
      <c r="H616" s="153">
        <v>0</v>
      </c>
      <c r="I616" s="154">
        <f t="shared" si="345"/>
        <v>9727.9901055713544</v>
      </c>
      <c r="J616" s="141"/>
      <c r="K616" s="155" t="s">
        <v>21</v>
      </c>
      <c r="L616" s="156">
        <v>1745.6472979692328</v>
      </c>
      <c r="M616" s="156">
        <v>0</v>
      </c>
      <c r="N616" s="156">
        <v>2908.4091071252565</v>
      </c>
      <c r="O616" s="156">
        <v>3389.0868144255023</v>
      </c>
      <c r="P616" s="156">
        <v>0</v>
      </c>
      <c r="Q616" s="156">
        <v>1684.8468860513622</v>
      </c>
      <c r="R616" s="157">
        <v>0</v>
      </c>
      <c r="S616" s="158">
        <f t="shared" si="346"/>
        <v>9727.9901055713544</v>
      </c>
      <c r="U616" s="59" t="s">
        <v>21</v>
      </c>
      <c r="V616" s="204">
        <v>1745.6472979692328</v>
      </c>
      <c r="W616" s="204">
        <v>2029.6767079129881</v>
      </c>
      <c r="X616" s="204">
        <v>878.73239921226832</v>
      </c>
      <c r="Y616" s="204">
        <v>1043.8067680023876</v>
      </c>
      <c r="Z616" s="204">
        <v>1141.8863781671228</v>
      </c>
      <c r="AA616" s="204">
        <v>310.7735299991549</v>
      </c>
      <c r="AB616" s="204">
        <v>938.31428963510723</v>
      </c>
      <c r="AC616" s="204">
        <v>746.53259641625482</v>
      </c>
      <c r="AD616" s="204">
        <v>892.62013825683709</v>
      </c>
      <c r="AE616" s="237">
        <f t="shared" si="348"/>
        <v>0</v>
      </c>
      <c r="AF616" s="206">
        <f t="shared" si="344"/>
        <v>9727.9901055713544</v>
      </c>
      <c r="AG616" s="236" t="str">
        <f t="shared" si="347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3517.28862197731</v>
      </c>
      <c r="C617" s="148">
        <v>0</v>
      </c>
      <c r="D617" s="148">
        <v>359.13723137975035</v>
      </c>
      <c r="E617" s="148">
        <v>0</v>
      </c>
      <c r="F617" s="315"/>
      <c r="G617" s="148">
        <v>0</v>
      </c>
      <c r="H617" s="160">
        <v>0</v>
      </c>
      <c r="I617" s="146">
        <f t="shared" si="345"/>
        <v>3876.4258533570601</v>
      </c>
      <c r="J617" s="141"/>
      <c r="K617" s="161" t="s">
        <v>20</v>
      </c>
      <c r="L617" s="148">
        <v>3517.28862197731</v>
      </c>
      <c r="M617" s="148">
        <v>0</v>
      </c>
      <c r="N617" s="148">
        <v>359.13723137975035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46"/>
        <v>3876.4258533570601</v>
      </c>
      <c r="U617" s="269" t="s">
        <v>20</v>
      </c>
      <c r="V617" s="199">
        <v>3517.28862197731</v>
      </c>
      <c r="W617" s="199">
        <v>359.13723137975035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348"/>
        <v>0</v>
      </c>
      <c r="AF617" s="239">
        <f t="shared" si="344"/>
        <v>3876.4258533570601</v>
      </c>
      <c r="AG617" s="236" t="str">
        <f t="shared" si="347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11430.552267831696</v>
      </c>
      <c r="C618" s="152">
        <v>0</v>
      </c>
      <c r="D618" s="152">
        <v>1306.8171121659832</v>
      </c>
      <c r="E618" s="152">
        <v>0</v>
      </c>
      <c r="F618" s="315"/>
      <c r="G618" s="152">
        <v>0</v>
      </c>
      <c r="H618" s="153">
        <v>0</v>
      </c>
      <c r="I618" s="154">
        <f t="shared" si="345"/>
        <v>12737.369379997679</v>
      </c>
      <c r="J618" s="141"/>
      <c r="K618" s="155" t="s">
        <v>56</v>
      </c>
      <c r="L618" s="156">
        <v>11430.552267831696</v>
      </c>
      <c r="M618" s="156">
        <v>0</v>
      </c>
      <c r="N618" s="156">
        <v>1306.8171121659832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46"/>
        <v>12737.369379997679</v>
      </c>
      <c r="U618" s="59" t="s">
        <v>56</v>
      </c>
      <c r="V618" s="204">
        <v>11430.552267831696</v>
      </c>
      <c r="W618" s="204">
        <v>1195.496782353765</v>
      </c>
      <c r="X618" s="204">
        <v>111.32032981221816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348"/>
        <v>0</v>
      </c>
      <c r="AF618" s="206">
        <f t="shared" si="344"/>
        <v>12737.369379997679</v>
      </c>
      <c r="AG618" s="236" t="str">
        <f t="shared" si="347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1393.8147409421651</v>
      </c>
      <c r="C619" s="148">
        <v>0</v>
      </c>
      <c r="D619" s="148">
        <v>409.50344079602212</v>
      </c>
      <c r="E619" s="148">
        <v>0</v>
      </c>
      <c r="F619" s="315"/>
      <c r="G619" s="148">
        <v>0</v>
      </c>
      <c r="H619" s="160">
        <v>0</v>
      </c>
      <c r="I619" s="146">
        <f t="shared" si="345"/>
        <v>1803.3181817381874</v>
      </c>
      <c r="J619" s="141"/>
      <c r="K619" s="161" t="s">
        <v>18</v>
      </c>
      <c r="L619" s="148">
        <v>1393.8147409421651</v>
      </c>
      <c r="M619" s="148">
        <v>0</v>
      </c>
      <c r="N619" s="148">
        <v>409.50344079602212</v>
      </c>
      <c r="O619" s="148">
        <v>0</v>
      </c>
      <c r="P619" s="148">
        <v>1002.6152412323556</v>
      </c>
      <c r="Q619" s="148">
        <v>0</v>
      </c>
      <c r="R619" s="149">
        <v>0</v>
      </c>
      <c r="S619" s="150">
        <f t="shared" si="346"/>
        <v>2805.9334229705428</v>
      </c>
      <c r="U619" s="269" t="s">
        <v>18</v>
      </c>
      <c r="V619" s="199">
        <v>1393.8147409421651</v>
      </c>
      <c r="W619" s="199">
        <v>409.3992383818898</v>
      </c>
      <c r="X619" s="199">
        <v>0.10420241413231832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348"/>
        <v>1002.6152412323556</v>
      </c>
      <c r="AF619" s="239">
        <f t="shared" si="344"/>
        <v>2805.9334229705428</v>
      </c>
      <c r="AG619" s="236" t="str">
        <f t="shared" si="347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345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46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348"/>
        <v>0</v>
      </c>
      <c r="AF620" s="206">
        <f t="shared" si="344"/>
        <v>0</v>
      </c>
      <c r="AG620" s="236" t="str">
        <f t="shared" si="347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758.01857274287454</v>
      </c>
      <c r="C621" s="148">
        <v>0</v>
      </c>
      <c r="D621" s="148">
        <v>662.34644487362709</v>
      </c>
      <c r="E621" s="148">
        <v>0</v>
      </c>
      <c r="F621" s="315"/>
      <c r="G621" s="148">
        <v>0</v>
      </c>
      <c r="H621" s="160">
        <v>0</v>
      </c>
      <c r="I621" s="146">
        <f t="shared" si="345"/>
        <v>1420.3650176165015</v>
      </c>
      <c r="J621" s="141"/>
      <c r="K621" s="163" t="s">
        <v>60</v>
      </c>
      <c r="L621" s="148">
        <v>758.01857274287454</v>
      </c>
      <c r="M621" s="148">
        <v>0</v>
      </c>
      <c r="N621" s="148">
        <v>662.34644487362709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46"/>
        <v>1420.3650176165015</v>
      </c>
      <c r="U621" s="270" t="s">
        <v>60</v>
      </c>
      <c r="V621" s="199">
        <v>758.01857274287454</v>
      </c>
      <c r="W621" s="199">
        <v>662.34644487362709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348"/>
        <v>0</v>
      </c>
      <c r="AF621" s="202">
        <f t="shared" si="344"/>
        <v>1420.3650176165015</v>
      </c>
      <c r="AG621" s="236" t="str">
        <f t="shared" si="347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758.01857274287454</v>
      </c>
      <c r="C622" s="165">
        <v>0</v>
      </c>
      <c r="D622" s="165">
        <v>662.34644487362709</v>
      </c>
      <c r="E622" s="165">
        <v>0</v>
      </c>
      <c r="F622" s="315"/>
      <c r="G622" s="165">
        <v>0</v>
      </c>
      <c r="H622" s="166">
        <v>0</v>
      </c>
      <c r="I622" s="167">
        <f t="shared" si="345"/>
        <v>1420.3650176165015</v>
      </c>
      <c r="J622" s="141"/>
      <c r="K622" s="168" t="s">
        <v>19</v>
      </c>
      <c r="L622" s="169">
        <v>758.01857274287454</v>
      </c>
      <c r="M622" s="169">
        <v>0</v>
      </c>
      <c r="N622" s="169">
        <v>662.34644487362709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46"/>
        <v>1420.3650176165015</v>
      </c>
      <c r="U622" s="271" t="s">
        <v>131</v>
      </c>
      <c r="V622" s="204">
        <v>758.01857274287454</v>
      </c>
      <c r="W622" s="204">
        <v>662.34644487362709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348"/>
        <v>0</v>
      </c>
      <c r="AF622" s="206">
        <f t="shared" si="344"/>
        <v>1420.3650176165015</v>
      </c>
      <c r="AG622" s="240" t="str">
        <f t="shared" si="347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345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46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348"/>
        <v>0</v>
      </c>
      <c r="AF623" s="239">
        <f t="shared" si="344"/>
        <v>0</v>
      </c>
      <c r="AG623" s="240" t="str">
        <f t="shared" si="347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345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46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348"/>
        <v>0</v>
      </c>
      <c r="AF624" s="206">
        <f t="shared" si="344"/>
        <v>0</v>
      </c>
      <c r="AG624" s="240" t="str">
        <f t="shared" si="347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345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46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348"/>
        <v>0</v>
      </c>
      <c r="AF625" s="239">
        <f t="shared" si="344"/>
        <v>0</v>
      </c>
      <c r="AG625" s="240" t="str">
        <f t="shared" si="347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32458.893562655801</v>
      </c>
      <c r="C626" s="187">
        <f t="shared" ref="C626:H626" si="349">SUM(C605:C621)</f>
        <v>0</v>
      </c>
      <c r="D626" s="187">
        <f t="shared" si="349"/>
        <v>7407.3599306587657</v>
      </c>
      <c r="E626" s="187">
        <f t="shared" si="349"/>
        <v>3389.0868144255023</v>
      </c>
      <c r="F626" s="187">
        <f t="shared" si="349"/>
        <v>0</v>
      </c>
      <c r="G626" s="187">
        <f t="shared" si="349"/>
        <v>1684.8468860513622</v>
      </c>
      <c r="H626" s="189">
        <f t="shared" si="349"/>
        <v>0</v>
      </c>
      <c r="I626" s="146">
        <f t="shared" ref="I626" si="350">SUM(I605:I621)</f>
        <v>44940.187193791433</v>
      </c>
      <c r="J626" s="141"/>
      <c r="K626" s="188" t="s">
        <v>22</v>
      </c>
      <c r="L626" s="187">
        <f>SUM(L605:L621)</f>
        <v>32458.893562655801</v>
      </c>
      <c r="M626" s="187">
        <f t="shared" ref="M626:R626" si="351">SUM(M605:M621)</f>
        <v>0</v>
      </c>
      <c r="N626" s="187">
        <f t="shared" si="351"/>
        <v>7407.3599306587657</v>
      </c>
      <c r="O626" s="187">
        <f t="shared" si="351"/>
        <v>3389.0868144255023</v>
      </c>
      <c r="P626" s="187">
        <f t="shared" si="351"/>
        <v>18731.956876421791</v>
      </c>
      <c r="Q626" s="187">
        <f t="shared" si="351"/>
        <v>1684.8468860513622</v>
      </c>
      <c r="R626" s="189">
        <f t="shared" si="351"/>
        <v>0</v>
      </c>
      <c r="S626" s="190">
        <f t="shared" ref="S626" si="352">SUM(S605:S621)</f>
        <v>63672.144070213217</v>
      </c>
      <c r="U626" s="216" t="s">
        <v>59</v>
      </c>
      <c r="V626" s="217">
        <f>SUM(V605:V621)</f>
        <v>32458.893562655801</v>
      </c>
      <c r="W626" s="217">
        <f t="shared" ref="W626:AE626" si="353">SUM(W605:W621)</f>
        <v>6398.1274888105581</v>
      </c>
      <c r="X626" s="217">
        <f t="shared" si="353"/>
        <v>1009.2324418482068</v>
      </c>
      <c r="Y626" s="217">
        <f t="shared" si="353"/>
        <v>1043.8067680023876</v>
      </c>
      <c r="Z626" s="217">
        <f t="shared" si="353"/>
        <v>1141.8863781671228</v>
      </c>
      <c r="AA626" s="217">
        <f t="shared" si="353"/>
        <v>310.7735299991549</v>
      </c>
      <c r="AB626" s="217">
        <f t="shared" si="353"/>
        <v>938.31428963510723</v>
      </c>
      <c r="AC626" s="217">
        <f t="shared" si="353"/>
        <v>746.53259641625482</v>
      </c>
      <c r="AD626" s="217">
        <f t="shared" si="353"/>
        <v>892.62013825683709</v>
      </c>
      <c r="AE626" s="241">
        <f t="shared" si="353"/>
        <v>18731.956876421791</v>
      </c>
      <c r="AF626" s="242">
        <f>SUM(AF605:AF621)</f>
        <v>63672.144070213217</v>
      </c>
      <c r="AG626" s="243" t="str">
        <f t="shared" si="347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0.72226876632013792</v>
      </c>
      <c r="C627" s="125">
        <f t="shared" ref="C627:H627" si="354">IF($I626=0,"-",C626/$I626)</f>
        <v>0</v>
      </c>
      <c r="D627" s="125">
        <f t="shared" si="354"/>
        <v>0.16482708224415465</v>
      </c>
      <c r="E627" s="125">
        <f t="shared" si="354"/>
        <v>7.5413277648601132E-2</v>
      </c>
      <c r="F627" s="125">
        <f t="shared" si="354"/>
        <v>0</v>
      </c>
      <c r="G627" s="125">
        <f t="shared" si="354"/>
        <v>3.7490873787106228E-2</v>
      </c>
      <c r="H627" s="126">
        <f t="shared" si="354"/>
        <v>0</v>
      </c>
      <c r="I627" s="127">
        <f>SUM(B627:H627)</f>
        <v>1</v>
      </c>
      <c r="K627" s="49" t="s">
        <v>108</v>
      </c>
      <c r="L627" s="102">
        <f>IF($S626=0,"-",L626/$S626)</f>
        <v>0.50978169553804231</v>
      </c>
      <c r="M627" s="102">
        <f t="shared" ref="M627:R627" si="355">IF($S626=0,"-",M626/$S626)</f>
        <v>0</v>
      </c>
      <c r="N627" s="102">
        <f t="shared" si="355"/>
        <v>0.11633595882196843</v>
      </c>
      <c r="O627" s="102">
        <f t="shared" si="355"/>
        <v>5.3227150803784033E-2</v>
      </c>
      <c r="P627" s="102">
        <f t="shared" si="355"/>
        <v>0.29419390771206777</v>
      </c>
      <c r="Q627" s="102">
        <f t="shared" si="355"/>
        <v>2.646128712413752E-2</v>
      </c>
      <c r="R627" s="103">
        <f t="shared" si="355"/>
        <v>0</v>
      </c>
      <c r="S627" s="104">
        <f>SUM(L627:R627)</f>
        <v>1</v>
      </c>
      <c r="U627" s="77" t="s">
        <v>108</v>
      </c>
      <c r="V627" s="78">
        <f>V626/$AF626</f>
        <v>0.50978169553804231</v>
      </c>
      <c r="W627" s="78">
        <f t="shared" ref="W627:AF627" si="356">W626/$AF626</f>
        <v>0.10048550401813307</v>
      </c>
      <c r="X627" s="78">
        <f t="shared" si="356"/>
        <v>1.5850454803835339E-2</v>
      </c>
      <c r="Y627" s="78">
        <f t="shared" si="356"/>
        <v>1.6393460330962784E-2</v>
      </c>
      <c r="Z627" s="78">
        <f t="shared" si="356"/>
        <v>1.793384524491479E-2</v>
      </c>
      <c r="AA627" s="78">
        <f t="shared" si="356"/>
        <v>4.8808397225709168E-3</v>
      </c>
      <c r="AB627" s="78">
        <f t="shared" si="356"/>
        <v>1.4736652948272002E-2</v>
      </c>
      <c r="AC627" s="78">
        <f t="shared" si="356"/>
        <v>1.1724634175865518E-2</v>
      </c>
      <c r="AD627" s="244">
        <f t="shared" si="356"/>
        <v>1.4019005505335545E-2</v>
      </c>
      <c r="AE627" s="244">
        <f t="shared" si="356"/>
        <v>0.29419390771206777</v>
      </c>
      <c r="AF627" s="245">
        <f t="shared" si="356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0.53233371572662691</v>
      </c>
      <c r="C631" s="144">
        <v>0</v>
      </c>
      <c r="D631" s="144">
        <v>0.79930984695500751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1.3316435626816343</v>
      </c>
      <c r="J631" s="141"/>
      <c r="K631" s="195" t="s">
        <v>7</v>
      </c>
      <c r="L631" s="144">
        <v>0.53233371572662691</v>
      </c>
      <c r="M631" s="144">
        <v>0</v>
      </c>
      <c r="N631" s="144">
        <v>0.79930984695500751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1.3316435626816343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6.0603401376101305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57">SUM(B632:H632)</f>
        <v>6.0603401376101305</v>
      </c>
      <c r="J632" s="141"/>
      <c r="K632" s="155" t="s">
        <v>8</v>
      </c>
      <c r="L632" s="156">
        <v>6.0603401376101305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58">SUM(L632:R632)</f>
        <v>6.0603401376101305</v>
      </c>
    </row>
    <row r="633" spans="1:85" ht="15">
      <c r="A633" s="159" t="s">
        <v>9</v>
      </c>
      <c r="B633" s="148">
        <v>3.051929761464002</v>
      </c>
      <c r="C633" s="148">
        <v>0</v>
      </c>
      <c r="D633" s="148">
        <v>9.7766904752591526E-3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57"/>
        <v>3.0617064519392612</v>
      </c>
      <c r="J633" s="141"/>
      <c r="K633" s="161" t="s">
        <v>9</v>
      </c>
      <c r="L633" s="148">
        <v>3.051929761464002</v>
      </c>
      <c r="M633" s="148">
        <v>0</v>
      </c>
      <c r="N633" s="148">
        <v>9.7766904752591526E-3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58"/>
        <v>3.0617064519392612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57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58"/>
        <v>0</v>
      </c>
    </row>
    <row r="635" spans="1:85" ht="15">
      <c r="A635" s="159" t="s">
        <v>13</v>
      </c>
      <c r="B635" s="148">
        <v>57.818660917920432</v>
      </c>
      <c r="C635" s="148">
        <v>0.2498958764322374</v>
      </c>
      <c r="D635" s="148">
        <v>4.6590120754423037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57"/>
        <v>62.727568869794972</v>
      </c>
      <c r="J635" s="141"/>
      <c r="K635" s="161" t="s">
        <v>13</v>
      </c>
      <c r="L635" s="148">
        <v>57.818660917920432</v>
      </c>
      <c r="M635" s="148">
        <v>0.2498958764322374</v>
      </c>
      <c r="N635" s="148">
        <v>4.6590120754423037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58"/>
        <v>62.727568869794972</v>
      </c>
    </row>
    <row r="636" spans="1:85" ht="15">
      <c r="A636" s="151" t="s">
        <v>12</v>
      </c>
      <c r="B636" s="152">
        <v>9.7516659000486872</v>
      </c>
      <c r="C636" s="152">
        <v>0.2200737079295626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57"/>
        <v>9.9717396079782503</v>
      </c>
      <c r="J636" s="141"/>
      <c r="K636" s="155" t="s">
        <v>12</v>
      </c>
      <c r="L636" s="156">
        <v>9.7516659000486872</v>
      </c>
      <c r="M636" s="156">
        <v>0.2200737079295626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58"/>
        <v>9.9717396079782503</v>
      </c>
    </row>
    <row r="637" spans="1:85" ht="15">
      <c r="A637" s="159" t="s">
        <v>54</v>
      </c>
      <c r="B637" s="148">
        <v>0</v>
      </c>
      <c r="C637" s="148">
        <v>0.72998954762999146</v>
      </c>
      <c r="D637" s="148">
        <v>0</v>
      </c>
      <c r="E637" s="148">
        <v>35.430525014785346</v>
      </c>
      <c r="F637" s="148">
        <v>1399.2499172911116</v>
      </c>
      <c r="G637" s="148">
        <v>0</v>
      </c>
      <c r="H637" s="160">
        <v>0</v>
      </c>
      <c r="I637" s="146">
        <f t="shared" si="357"/>
        <v>1435.4104318535269</v>
      </c>
      <c r="J637" s="141"/>
      <c r="K637" s="161" t="s">
        <v>54</v>
      </c>
      <c r="L637" s="148">
        <v>0</v>
      </c>
      <c r="M637" s="148">
        <v>0.72998954762999146</v>
      </c>
      <c r="N637" s="148">
        <v>0</v>
      </c>
      <c r="O637" s="148">
        <v>35.430525014785346</v>
      </c>
      <c r="P637" s="148">
        <v>1399.2499172911116</v>
      </c>
      <c r="Q637" s="148">
        <v>0</v>
      </c>
      <c r="R637" s="149">
        <v>0</v>
      </c>
      <c r="S637" s="150">
        <f t="shared" si="358"/>
        <v>1435.4104318535269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38.281891613002379</v>
      </c>
      <c r="F638" s="152">
        <v>0</v>
      </c>
      <c r="G638" s="152">
        <v>0</v>
      </c>
      <c r="H638" s="153">
        <v>0</v>
      </c>
      <c r="I638" s="154">
        <f t="shared" si="357"/>
        <v>38.281891613002379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38.281891613002379</v>
      </c>
      <c r="P638" s="156">
        <v>0</v>
      </c>
      <c r="Q638" s="156">
        <v>0</v>
      </c>
      <c r="R638" s="157">
        <v>0</v>
      </c>
      <c r="S638" s="158">
        <f t="shared" si="358"/>
        <v>38.281891613002379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57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58"/>
        <v>0</v>
      </c>
    </row>
    <row r="640" spans="1:85" ht="15">
      <c r="A640" s="151" t="s">
        <v>14</v>
      </c>
      <c r="B640" s="152">
        <v>14.346299030364852</v>
      </c>
      <c r="C640" s="152">
        <v>0</v>
      </c>
      <c r="D640" s="152">
        <v>6.9453759090924105E-2</v>
      </c>
      <c r="E640" s="152">
        <v>0.42260620683105582</v>
      </c>
      <c r="F640" s="152">
        <v>0</v>
      </c>
      <c r="G640" s="152">
        <v>0</v>
      </c>
      <c r="H640" s="153">
        <v>0</v>
      </c>
      <c r="I640" s="154">
        <f t="shared" si="357"/>
        <v>14.838358996286832</v>
      </c>
      <c r="J640" s="141"/>
      <c r="K640" s="155" t="s">
        <v>14</v>
      </c>
      <c r="L640" s="156">
        <v>14.346299030364852</v>
      </c>
      <c r="M640" s="156">
        <v>0</v>
      </c>
      <c r="N640" s="156">
        <v>6.9453759090924105E-2</v>
      </c>
      <c r="O640" s="156">
        <v>0.42260620683105582</v>
      </c>
      <c r="P640" s="156">
        <v>0</v>
      </c>
      <c r="Q640" s="156">
        <v>0</v>
      </c>
      <c r="R640" s="157">
        <v>0</v>
      </c>
      <c r="S640" s="158">
        <f t="shared" si="358"/>
        <v>14.838358996286832</v>
      </c>
    </row>
    <row r="641" spans="1:70" ht="15">
      <c r="A641" s="159" t="s">
        <v>136</v>
      </c>
      <c r="B641" s="148">
        <v>41.55072211818208</v>
      </c>
      <c r="C641" s="148">
        <v>0</v>
      </c>
      <c r="D641" s="148">
        <v>10.739047435965942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57"/>
        <v>52.289769554148023</v>
      </c>
      <c r="J641" s="141"/>
      <c r="K641" s="161" t="s">
        <v>136</v>
      </c>
      <c r="L641" s="148">
        <v>41.55072211818208</v>
      </c>
      <c r="M641" s="148">
        <v>0</v>
      </c>
      <c r="N641" s="148">
        <v>10.739047435965942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58"/>
        <v>52.289769554148023</v>
      </c>
    </row>
    <row r="642" spans="1:70" ht="15">
      <c r="A642" s="151" t="s">
        <v>21</v>
      </c>
      <c r="B642" s="152">
        <v>249.92089968216479</v>
      </c>
      <c r="C642" s="152">
        <v>0.32472809002906428</v>
      </c>
      <c r="D642" s="152">
        <v>5.1694391694574033</v>
      </c>
      <c r="E642" s="152">
        <v>415.29027843413741</v>
      </c>
      <c r="F642" s="152">
        <v>0</v>
      </c>
      <c r="G642" s="152">
        <v>140.0442929425748</v>
      </c>
      <c r="H642" s="153">
        <v>1.9648201942847856</v>
      </c>
      <c r="I642" s="154">
        <f t="shared" si="357"/>
        <v>812.71445851264821</v>
      </c>
      <c r="J642" s="141"/>
      <c r="K642" s="155" t="s">
        <v>21</v>
      </c>
      <c r="L642" s="156">
        <v>249.92089968216479</v>
      </c>
      <c r="M642" s="156">
        <v>0.32472809002906428</v>
      </c>
      <c r="N642" s="156">
        <v>5.1694391694574033</v>
      </c>
      <c r="O642" s="156">
        <v>415.29027843413741</v>
      </c>
      <c r="P642" s="156">
        <v>0</v>
      </c>
      <c r="Q642" s="156">
        <v>140.0442929425748</v>
      </c>
      <c r="R642" s="157">
        <v>1.9648201942847856</v>
      </c>
      <c r="S642" s="158">
        <f t="shared" si="358"/>
        <v>812.71445851264821</v>
      </c>
    </row>
    <row r="643" spans="1:70" ht="15">
      <c r="A643" s="159" t="s">
        <v>20</v>
      </c>
      <c r="B643" s="148">
        <v>54.797713767025655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57"/>
        <v>54.797713767025655</v>
      </c>
      <c r="J643" s="141"/>
      <c r="K643" s="161" t="s">
        <v>20</v>
      </c>
      <c r="L643" s="148">
        <v>54.797713767025655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58"/>
        <v>54.797713767025655</v>
      </c>
    </row>
    <row r="644" spans="1:70" ht="15">
      <c r="A644" s="151" t="s">
        <v>56</v>
      </c>
      <c r="B644" s="152">
        <v>497.27951244160511</v>
      </c>
      <c r="C644" s="152">
        <v>22.525074161203957</v>
      </c>
      <c r="D644" s="152">
        <v>283.15473217255447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57"/>
        <v>802.9593187753635</v>
      </c>
      <c r="J644" s="141"/>
      <c r="K644" s="155" t="s">
        <v>56</v>
      </c>
      <c r="L644" s="156">
        <v>497.27951244160511</v>
      </c>
      <c r="M644" s="156">
        <v>22.525074161203957</v>
      </c>
      <c r="N644" s="156">
        <v>283.15473217255447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58"/>
        <v>802.9593187753635</v>
      </c>
    </row>
    <row r="645" spans="1:70" ht="15">
      <c r="A645" s="159" t="s">
        <v>18</v>
      </c>
      <c r="B645" s="148">
        <v>419.21934947079404</v>
      </c>
      <c r="C645" s="148">
        <v>0</v>
      </c>
      <c r="D645" s="148">
        <v>0</v>
      </c>
      <c r="E645" s="148">
        <v>2.2363988192436155</v>
      </c>
      <c r="F645" s="148">
        <v>98.285001358938246</v>
      </c>
      <c r="G645" s="148">
        <v>0</v>
      </c>
      <c r="H645" s="160">
        <v>0</v>
      </c>
      <c r="I645" s="146">
        <f t="shared" si="357"/>
        <v>519.74074964897591</v>
      </c>
      <c r="J645" s="141"/>
      <c r="K645" s="161" t="s">
        <v>18</v>
      </c>
      <c r="L645" s="148">
        <v>419.21934947079404</v>
      </c>
      <c r="M645" s="148">
        <v>0</v>
      </c>
      <c r="N645" s="148">
        <v>0</v>
      </c>
      <c r="O645" s="148">
        <v>2.2363988192436155</v>
      </c>
      <c r="P645" s="148">
        <v>98.285001358938246</v>
      </c>
      <c r="Q645" s="148">
        <v>0</v>
      </c>
      <c r="R645" s="149">
        <v>0</v>
      </c>
      <c r="S645" s="150">
        <f t="shared" si="358"/>
        <v>519.74074964897591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57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58"/>
        <v>0</v>
      </c>
    </row>
    <row r="647" spans="1:70" ht="15">
      <c r="A647" s="162" t="s">
        <v>60</v>
      </c>
      <c r="B647" s="148">
        <v>19.178887721741059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57"/>
        <v>19.178887721741059</v>
      </c>
      <c r="J647" s="141"/>
      <c r="K647" s="163" t="s">
        <v>60</v>
      </c>
      <c r="L647" s="148">
        <v>19.178887721741059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58"/>
        <v>19.178887721741059</v>
      </c>
    </row>
    <row r="648" spans="1:70">
      <c r="A648" s="164" t="s">
        <v>19</v>
      </c>
      <c r="B648" s="165">
        <v>19.178887721741059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57"/>
        <v>19.178887721741059</v>
      </c>
      <c r="J648" s="141"/>
      <c r="K648" s="168" t="s">
        <v>19</v>
      </c>
      <c r="L648" s="169">
        <v>19.178887721741059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58"/>
        <v>19.178887721741059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57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58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57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58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57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58"/>
        <v>0</v>
      </c>
    </row>
    <row r="652" spans="1:70" ht="15">
      <c r="A652" s="186" t="s">
        <v>22</v>
      </c>
      <c r="B652" s="187">
        <f>SUM(B631:B647)</f>
        <v>1373.5083146646475</v>
      </c>
      <c r="C652" s="187">
        <f t="shared" ref="C652:H652" si="359">SUM(C631:C647)</f>
        <v>24.049761383224812</v>
      </c>
      <c r="D652" s="187">
        <f t="shared" si="359"/>
        <v>304.60077114994129</v>
      </c>
      <c r="E652" s="187">
        <f t="shared" si="359"/>
        <v>491.6617000879998</v>
      </c>
      <c r="F652" s="187">
        <f t="shared" si="359"/>
        <v>1497.5349186500498</v>
      </c>
      <c r="G652" s="187">
        <f t="shared" si="359"/>
        <v>140.0442929425748</v>
      </c>
      <c r="H652" s="189">
        <f t="shared" si="359"/>
        <v>1.9648201942847856</v>
      </c>
      <c r="I652" s="146">
        <f t="shared" ref="I652" si="360">SUM(I631:I647)</f>
        <v>3833.3645790727223</v>
      </c>
      <c r="J652" s="141"/>
      <c r="K652" s="188" t="s">
        <v>22</v>
      </c>
      <c r="L652" s="187">
        <f>SUM(L631:L647)</f>
        <v>1373.5083146646475</v>
      </c>
      <c r="M652" s="187">
        <f t="shared" ref="M652:R652" si="361">SUM(M631:M647)</f>
        <v>24.049761383224812</v>
      </c>
      <c r="N652" s="187">
        <f t="shared" si="361"/>
        <v>304.60077114994129</v>
      </c>
      <c r="O652" s="187">
        <f t="shared" si="361"/>
        <v>491.6617000879998</v>
      </c>
      <c r="P652" s="187">
        <f t="shared" si="361"/>
        <v>1497.5349186500498</v>
      </c>
      <c r="Q652" s="187">
        <f t="shared" si="361"/>
        <v>140.0442929425748</v>
      </c>
      <c r="R652" s="189">
        <f t="shared" si="361"/>
        <v>1.9648201942847856</v>
      </c>
      <c r="S652" s="190">
        <f t="shared" ref="S652" si="362">SUM(S631:S647)</f>
        <v>3833.3645790727223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0.35830359631404912</v>
      </c>
      <c r="C653" s="125">
        <f t="shared" ref="C653:H653" si="363">IF($I652=0,"-",C652/$I652)</f>
        <v>6.2737996574910616E-3</v>
      </c>
      <c r="D653" s="125">
        <f t="shared" si="363"/>
        <v>7.9460423047896786E-2</v>
      </c>
      <c r="E653" s="125">
        <f t="shared" si="363"/>
        <v>0.12825852849272454</v>
      </c>
      <c r="F653" s="125">
        <f t="shared" si="363"/>
        <v>0.39065809884753994</v>
      </c>
      <c r="G653" s="125">
        <f t="shared" si="363"/>
        <v>3.6532996028374384E-2</v>
      </c>
      <c r="H653" s="126">
        <f t="shared" si="363"/>
        <v>5.1255761192431869E-4</v>
      </c>
      <c r="I653" s="127">
        <f>SUM(B653:H653)</f>
        <v>1.0000000000000002</v>
      </c>
      <c r="K653" s="49" t="s">
        <v>108</v>
      </c>
      <c r="L653" s="102">
        <f>IF($S652=0,"-",L652/$S652)</f>
        <v>0.35830359631404912</v>
      </c>
      <c r="M653" s="102">
        <f t="shared" ref="M653:R653" si="364">IF($S652=0,"-",M652/$S652)</f>
        <v>6.2737996574910616E-3</v>
      </c>
      <c r="N653" s="102">
        <f t="shared" si="364"/>
        <v>7.9460423047896786E-2</v>
      </c>
      <c r="O653" s="102">
        <f t="shared" si="364"/>
        <v>0.12825852849272454</v>
      </c>
      <c r="P653" s="102">
        <f t="shared" si="364"/>
        <v>0.39065809884753994</v>
      </c>
      <c r="Q653" s="102">
        <f t="shared" si="364"/>
        <v>3.6532996028374384E-2</v>
      </c>
      <c r="R653" s="103">
        <f t="shared" si="364"/>
        <v>5.1255761192431869E-4</v>
      </c>
      <c r="S653" s="104">
        <f>SUM(L653:R653)</f>
        <v>1.0000000000000002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CG654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133" customWidth="1"/>
    <col min="2" max="9" width="16.625" style="141" customWidth="1"/>
    <col min="10" max="10" width="11.625" style="133" customWidth="1"/>
    <col min="11" max="11" width="41.375" style="133" customWidth="1"/>
    <col min="12" max="19" width="16.625" style="141" customWidth="1"/>
    <col min="20" max="20" width="11.625" style="133" customWidth="1"/>
    <col min="21" max="21" width="41" style="133" customWidth="1"/>
    <col min="22" max="23" width="16.625" style="141" customWidth="1"/>
    <col min="24" max="24" width="23.5" style="141" customWidth="1"/>
    <col min="25" max="26" width="16.625" style="141" customWidth="1"/>
    <col min="27" max="27" width="20.5" style="141" customWidth="1"/>
    <col min="28" max="31" width="16.625" style="141" customWidth="1"/>
    <col min="32" max="32" width="21.5" style="141" customWidth="1"/>
    <col min="33" max="34" width="16.625" style="141" customWidth="1"/>
    <col min="35" max="35" width="16.625" style="142" customWidth="1"/>
    <col min="36" max="42" width="16.625" style="133" customWidth="1"/>
    <col min="43" max="50" width="8.625" style="133" customWidth="1"/>
    <col min="51" max="51" width="11" style="133"/>
    <col min="52" max="52" width="22.25" style="133" customWidth="1"/>
    <col min="53" max="53" width="3" style="134" customWidth="1"/>
    <col min="54" max="66" width="8.625" style="133" customWidth="1"/>
    <col min="67" max="68" width="11" style="133"/>
    <col min="69" max="69" width="25.625" style="133" customWidth="1"/>
    <col min="70" max="70" width="4.375" style="134" customWidth="1"/>
    <col min="71" max="84" width="8.625" style="133" customWidth="1"/>
    <col min="85" max="85" width="11" style="26" customWidth="1"/>
    <col min="86" max="88" width="11" style="133"/>
    <col min="89" max="101" width="8.625" style="133" customWidth="1"/>
    <col min="102" max="16384" width="11" style="133"/>
  </cols>
  <sheetData>
    <row r="1" spans="1:85" ht="15" customHeight="1" thickTop="1">
      <c r="A1" s="349" t="s">
        <v>90</v>
      </c>
      <c r="B1" s="350"/>
      <c r="C1" s="350"/>
      <c r="D1" s="350"/>
      <c r="E1" s="350"/>
      <c r="F1" s="350"/>
      <c r="G1" s="350"/>
      <c r="H1" s="350"/>
      <c r="I1" s="351"/>
      <c r="K1" s="358" t="s">
        <v>91</v>
      </c>
      <c r="L1" s="359"/>
      <c r="M1" s="359"/>
      <c r="N1" s="359"/>
      <c r="O1" s="359"/>
      <c r="P1" s="359"/>
      <c r="Q1" s="359"/>
      <c r="R1" s="359"/>
      <c r="S1" s="360"/>
      <c r="U1" s="367" t="s">
        <v>112</v>
      </c>
      <c r="V1" s="368"/>
      <c r="W1" s="368"/>
      <c r="X1" s="368"/>
      <c r="Y1" s="368"/>
      <c r="Z1" s="368"/>
      <c r="AA1" s="368"/>
      <c r="AB1" s="368"/>
      <c r="AC1" s="368"/>
      <c r="AD1" s="368"/>
      <c r="AE1" s="368"/>
      <c r="AF1" s="368"/>
      <c r="AG1" s="368"/>
      <c r="AH1" s="368"/>
      <c r="AI1" s="369"/>
    </row>
    <row r="2" spans="1:85" ht="14.25" customHeight="1">
      <c r="A2" s="352"/>
      <c r="B2" s="353"/>
      <c r="C2" s="353"/>
      <c r="D2" s="353"/>
      <c r="E2" s="353"/>
      <c r="F2" s="353"/>
      <c r="G2" s="353"/>
      <c r="H2" s="353"/>
      <c r="I2" s="354"/>
      <c r="K2" s="361"/>
      <c r="L2" s="362"/>
      <c r="M2" s="362"/>
      <c r="N2" s="362"/>
      <c r="O2" s="362"/>
      <c r="P2" s="362"/>
      <c r="Q2" s="362"/>
      <c r="R2" s="362"/>
      <c r="S2" s="363"/>
      <c r="U2" s="370"/>
      <c r="V2" s="371"/>
      <c r="W2" s="371"/>
      <c r="X2" s="371"/>
      <c r="Y2" s="371"/>
      <c r="Z2" s="371"/>
      <c r="AA2" s="371"/>
      <c r="AB2" s="371"/>
      <c r="AC2" s="371"/>
      <c r="AD2" s="371"/>
      <c r="AE2" s="371"/>
      <c r="AF2" s="371"/>
      <c r="AG2" s="371"/>
      <c r="AH2" s="371"/>
      <c r="AI2" s="372"/>
    </row>
    <row r="3" spans="1:85" ht="15" customHeight="1" thickBot="1">
      <c r="A3" s="355"/>
      <c r="B3" s="356"/>
      <c r="C3" s="356"/>
      <c r="D3" s="356"/>
      <c r="E3" s="356"/>
      <c r="F3" s="356"/>
      <c r="G3" s="356"/>
      <c r="H3" s="356"/>
      <c r="I3" s="357"/>
      <c r="K3" s="364"/>
      <c r="L3" s="365"/>
      <c r="M3" s="365"/>
      <c r="N3" s="365"/>
      <c r="O3" s="365"/>
      <c r="P3" s="365"/>
      <c r="Q3" s="365"/>
      <c r="R3" s="365"/>
      <c r="S3" s="366"/>
      <c r="U3" s="373"/>
      <c r="V3" s="374"/>
      <c r="W3" s="374"/>
      <c r="X3" s="374"/>
      <c r="Y3" s="374"/>
      <c r="Z3" s="374"/>
      <c r="AA3" s="374"/>
      <c r="AB3" s="374"/>
      <c r="AC3" s="374"/>
      <c r="AD3" s="374"/>
      <c r="AE3" s="374"/>
      <c r="AF3" s="374"/>
      <c r="AG3" s="374"/>
      <c r="AH3" s="374"/>
      <c r="AI3" s="375"/>
    </row>
    <row r="4" spans="1:85" ht="15" customHeight="1" thickTop="1" thickBot="1">
      <c r="A4" s="135"/>
      <c r="B4" s="135"/>
      <c r="C4" s="135"/>
      <c r="D4" s="135"/>
      <c r="E4" s="135"/>
      <c r="F4" s="135"/>
      <c r="G4" s="135"/>
      <c r="H4" s="135"/>
      <c r="I4" s="135"/>
      <c r="K4" s="135"/>
      <c r="L4" s="135"/>
      <c r="M4" s="135"/>
      <c r="N4" s="135"/>
      <c r="O4" s="135"/>
      <c r="P4" s="135"/>
      <c r="Q4" s="135"/>
      <c r="R4" s="135"/>
      <c r="S4" s="135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</row>
    <row r="5" spans="1:85" ht="80.099999999999994" customHeight="1">
      <c r="A5" s="376" t="s">
        <v>109</v>
      </c>
      <c r="B5" s="137" t="s">
        <v>0</v>
      </c>
      <c r="C5" s="137" t="s">
        <v>1</v>
      </c>
      <c r="D5" s="137" t="s">
        <v>2</v>
      </c>
      <c r="E5" s="137" t="s">
        <v>3</v>
      </c>
      <c r="F5" s="137" t="s">
        <v>23</v>
      </c>
      <c r="G5" s="137" t="s">
        <v>4</v>
      </c>
      <c r="H5" s="137" t="s">
        <v>5</v>
      </c>
      <c r="I5" s="138" t="s">
        <v>6</v>
      </c>
      <c r="K5" s="378" t="s">
        <v>109</v>
      </c>
      <c r="L5" s="139" t="s">
        <v>0</v>
      </c>
      <c r="M5" s="139" t="s">
        <v>1</v>
      </c>
      <c r="N5" s="139" t="s">
        <v>2</v>
      </c>
      <c r="O5" s="139" t="s">
        <v>3</v>
      </c>
      <c r="P5" s="139" t="s">
        <v>23</v>
      </c>
      <c r="Q5" s="139" t="s">
        <v>4</v>
      </c>
      <c r="R5" s="139" t="s">
        <v>5</v>
      </c>
      <c r="S5" s="140" t="s">
        <v>6</v>
      </c>
      <c r="U5" s="141"/>
      <c r="X5" s="133"/>
      <c r="Y5" s="133"/>
      <c r="Z5" s="133"/>
      <c r="AA5" s="133"/>
      <c r="AB5" s="133"/>
      <c r="AC5" s="133"/>
      <c r="AD5" s="133"/>
      <c r="AE5" s="133"/>
      <c r="AF5" s="133"/>
      <c r="AG5" s="133"/>
      <c r="AH5" s="142"/>
      <c r="AJ5" s="142"/>
      <c r="AR5" s="134"/>
      <c r="BA5" s="133"/>
      <c r="BI5" s="134"/>
      <c r="BR5" s="133"/>
      <c r="BX5" s="26"/>
      <c r="CG5" s="133"/>
    </row>
    <row r="6" spans="1:85" ht="14.25" customHeight="1">
      <c r="A6" s="377" t="s">
        <v>107</v>
      </c>
      <c r="B6" s="305" t="s">
        <v>113</v>
      </c>
      <c r="C6" s="306"/>
      <c r="D6" s="306"/>
      <c r="E6" s="306"/>
      <c r="F6" s="306"/>
      <c r="G6" s="306"/>
      <c r="H6" s="306"/>
      <c r="I6" s="307"/>
      <c r="K6" s="379" t="s">
        <v>107</v>
      </c>
      <c r="L6" s="308" t="s">
        <v>113</v>
      </c>
      <c r="M6" s="309"/>
      <c r="N6" s="309"/>
      <c r="O6" s="309"/>
      <c r="P6" s="309"/>
      <c r="Q6" s="309"/>
      <c r="R6" s="309"/>
      <c r="S6" s="310"/>
      <c r="U6" s="141"/>
      <c r="X6" s="133"/>
      <c r="Y6" s="133"/>
      <c r="Z6" s="133"/>
      <c r="AA6" s="133"/>
      <c r="AB6" s="133"/>
      <c r="AC6" s="133"/>
      <c r="AD6" s="133"/>
      <c r="AE6" s="133"/>
      <c r="AF6" s="133"/>
      <c r="AG6" s="133"/>
      <c r="AH6" s="142"/>
      <c r="AJ6" s="142"/>
      <c r="AR6" s="134"/>
      <c r="BA6" s="133"/>
      <c r="BI6" s="134"/>
      <c r="BR6" s="133"/>
      <c r="BX6" s="26"/>
      <c r="CG6" s="133"/>
    </row>
    <row r="7" spans="1:85" ht="15">
      <c r="A7" s="143" t="s">
        <v>7</v>
      </c>
      <c r="B7" s="105">
        <f>B33+B85</f>
        <v>168.05239624958182</v>
      </c>
      <c r="C7" s="105">
        <f t="shared" ref="C7:E7" si="0">C33+C85</f>
        <v>1490.4113270505302</v>
      </c>
      <c r="D7" s="105">
        <f t="shared" si="0"/>
        <v>132.5428995181739</v>
      </c>
      <c r="E7" s="105">
        <f t="shared" si="0"/>
        <v>0</v>
      </c>
      <c r="F7" s="144">
        <f>F59+F85</f>
        <v>0.38965008336102369</v>
      </c>
      <c r="G7" s="105">
        <f t="shared" ref="G7:H7" si="1">G33+G85</f>
        <v>0</v>
      </c>
      <c r="H7" s="105">
        <f t="shared" si="1"/>
        <v>0</v>
      </c>
      <c r="I7" s="146">
        <f>SUM(B7:H7)</f>
        <v>1791.3962729016469</v>
      </c>
      <c r="J7" s="141"/>
      <c r="K7" s="147" t="s">
        <v>7</v>
      </c>
      <c r="L7" s="105">
        <f>L33+L85</f>
        <v>168.05239624958182</v>
      </c>
      <c r="M7" s="105">
        <f t="shared" ref="M7:O7" si="2">M33+M85</f>
        <v>1490.4113270505302</v>
      </c>
      <c r="N7" s="105">
        <f t="shared" si="2"/>
        <v>132.5428995181739</v>
      </c>
      <c r="O7" s="105">
        <f t="shared" si="2"/>
        <v>0</v>
      </c>
      <c r="P7" s="84">
        <f>P59+P85+P33</f>
        <v>0.38965008336102369</v>
      </c>
      <c r="Q7" s="105">
        <f t="shared" ref="Q7:R7" si="3">Q33+Q85</f>
        <v>0</v>
      </c>
      <c r="R7" s="105">
        <f t="shared" si="3"/>
        <v>0</v>
      </c>
      <c r="S7" s="150">
        <f>SUM(L7:R7)</f>
        <v>1791.3962729016469</v>
      </c>
      <c r="T7" s="141" t="str">
        <f>IF(ABS(S7-I7)&gt;0.01,S7-I7,"")</f>
        <v/>
      </c>
      <c r="U7" s="141"/>
      <c r="X7" s="133"/>
      <c r="Y7" s="133"/>
      <c r="Z7" s="133"/>
      <c r="AA7" s="133"/>
      <c r="AB7" s="133"/>
      <c r="AC7" s="133"/>
      <c r="AD7" s="133"/>
      <c r="AE7" s="133"/>
      <c r="AF7" s="133"/>
      <c r="AG7" s="133"/>
      <c r="AH7" s="142"/>
      <c r="AJ7" s="142"/>
      <c r="AR7" s="134"/>
      <c r="BA7" s="133"/>
      <c r="BI7" s="134"/>
      <c r="BR7" s="133"/>
      <c r="BX7" s="26"/>
      <c r="CG7" s="133"/>
    </row>
    <row r="8" spans="1:85" ht="15">
      <c r="A8" s="151" t="s">
        <v>8</v>
      </c>
      <c r="B8" s="112">
        <f t="shared" ref="B8:E27" si="4">B34+B86</f>
        <v>145.0251619142808</v>
      </c>
      <c r="C8" s="112">
        <f t="shared" si="4"/>
        <v>0</v>
      </c>
      <c r="D8" s="112">
        <f t="shared" si="4"/>
        <v>41.736872797450907</v>
      </c>
      <c r="E8" s="112">
        <f t="shared" si="4"/>
        <v>0</v>
      </c>
      <c r="F8" s="15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54">
        <f t="shared" ref="I8:I27" si="7">SUM(B8:H8)</f>
        <v>186.7620347117317</v>
      </c>
      <c r="J8" s="141"/>
      <c r="K8" s="155" t="s">
        <v>8</v>
      </c>
      <c r="L8" s="87">
        <f t="shared" ref="L8:O27" si="8">L34+L86</f>
        <v>145.0251619142808</v>
      </c>
      <c r="M8" s="87">
        <f t="shared" si="8"/>
        <v>0</v>
      </c>
      <c r="N8" s="87">
        <f t="shared" si="8"/>
        <v>41.736872797450907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158">
        <f t="shared" ref="S8:S27" si="11">SUM(L8:R8)</f>
        <v>186.7620347117317</v>
      </c>
      <c r="T8" s="141" t="str">
        <f t="shared" ref="T8:T24" si="12">IF(ABS(S8-I8)&gt;0.01,S8-I8,"")</f>
        <v/>
      </c>
      <c r="U8" s="141"/>
      <c r="X8" s="133"/>
      <c r="Y8" s="133"/>
      <c r="Z8" s="133"/>
      <c r="AA8" s="133"/>
      <c r="AB8" s="133"/>
      <c r="AC8" s="133"/>
      <c r="AD8" s="133"/>
      <c r="AE8" s="133"/>
      <c r="AF8" s="133"/>
      <c r="AG8" s="133"/>
      <c r="AH8" s="142"/>
      <c r="AJ8" s="142"/>
      <c r="AR8" s="134"/>
      <c r="BA8" s="133"/>
      <c r="BI8" s="134"/>
      <c r="BR8" s="133"/>
      <c r="BX8" s="26"/>
      <c r="CG8" s="133"/>
    </row>
    <row r="9" spans="1:85" ht="15">
      <c r="A9" s="159" t="s">
        <v>9</v>
      </c>
      <c r="B9" s="84">
        <f t="shared" si="4"/>
        <v>111.17060807486753</v>
      </c>
      <c r="C9" s="84">
        <f t="shared" si="4"/>
        <v>0</v>
      </c>
      <c r="D9" s="84">
        <f t="shared" si="4"/>
        <v>2590.6983364095181</v>
      </c>
      <c r="E9" s="84">
        <f t="shared" si="4"/>
        <v>0</v>
      </c>
      <c r="F9" s="148">
        <f t="shared" si="5"/>
        <v>0</v>
      </c>
      <c r="G9" s="84">
        <f t="shared" ref="G9:H9" si="13">G35+G87</f>
        <v>0</v>
      </c>
      <c r="H9" s="84">
        <f t="shared" si="13"/>
        <v>0</v>
      </c>
      <c r="I9" s="146">
        <f t="shared" si="7"/>
        <v>2701.8689444843858</v>
      </c>
      <c r="J9" s="141"/>
      <c r="K9" s="147" t="s">
        <v>9</v>
      </c>
      <c r="L9" s="84">
        <f t="shared" si="8"/>
        <v>111.17060807486753</v>
      </c>
      <c r="M9" s="84">
        <f t="shared" si="8"/>
        <v>0</v>
      </c>
      <c r="N9" s="84">
        <f t="shared" si="8"/>
        <v>2590.6983364095181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150">
        <f t="shared" si="11"/>
        <v>2701.8689444843858</v>
      </c>
      <c r="T9" s="141" t="str">
        <f t="shared" si="12"/>
        <v/>
      </c>
      <c r="U9" s="141"/>
      <c r="X9" s="133"/>
      <c r="Y9" s="133"/>
      <c r="Z9" s="133"/>
      <c r="AA9" s="133"/>
      <c r="AB9" s="133"/>
      <c r="AC9" s="133"/>
      <c r="AD9" s="133"/>
      <c r="AE9" s="133"/>
      <c r="AF9" s="133"/>
      <c r="AG9" s="133"/>
      <c r="AH9" s="142"/>
      <c r="AJ9" s="142"/>
      <c r="AR9" s="134"/>
      <c r="BA9" s="133"/>
      <c r="BI9" s="134"/>
      <c r="BR9" s="133"/>
      <c r="BX9" s="26"/>
      <c r="CG9" s="133"/>
    </row>
    <row r="10" spans="1:85" ht="15">
      <c r="A10" s="151" t="s">
        <v>52</v>
      </c>
      <c r="B10" s="112">
        <f t="shared" si="4"/>
        <v>0</v>
      </c>
      <c r="C10" s="112">
        <f t="shared" si="4"/>
        <v>0</v>
      </c>
      <c r="D10" s="112">
        <f t="shared" si="4"/>
        <v>321.81075119999997</v>
      </c>
      <c r="E10" s="112">
        <f t="shared" si="4"/>
        <v>0</v>
      </c>
      <c r="F10" s="15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54">
        <f t="shared" si="7"/>
        <v>321.81075119999997</v>
      </c>
      <c r="J10" s="141"/>
      <c r="K10" s="155" t="s">
        <v>52</v>
      </c>
      <c r="L10" s="87">
        <f t="shared" si="8"/>
        <v>0</v>
      </c>
      <c r="M10" s="87">
        <f t="shared" si="8"/>
        <v>0</v>
      </c>
      <c r="N10" s="87">
        <f t="shared" si="8"/>
        <v>321.81075119999997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158">
        <f t="shared" si="11"/>
        <v>321.81075119999997</v>
      </c>
      <c r="T10" s="141" t="str">
        <f t="shared" si="12"/>
        <v/>
      </c>
      <c r="U10" s="141"/>
      <c r="X10" s="133"/>
      <c r="Y10" s="133"/>
      <c r="Z10" s="133"/>
      <c r="AA10" s="133"/>
      <c r="AB10" s="133"/>
      <c r="AC10" s="133"/>
      <c r="AD10" s="133"/>
      <c r="AE10" s="133"/>
      <c r="AF10" s="133"/>
      <c r="AG10" s="133"/>
      <c r="AH10" s="142"/>
      <c r="AJ10" s="142"/>
      <c r="AR10" s="134"/>
      <c r="BA10" s="133"/>
      <c r="BI10" s="134"/>
      <c r="BR10" s="133"/>
      <c r="BX10" s="26"/>
      <c r="CG10" s="133"/>
    </row>
    <row r="11" spans="1:85" ht="15">
      <c r="A11" s="159" t="s">
        <v>13</v>
      </c>
      <c r="B11" s="84">
        <f t="shared" si="4"/>
        <v>1090.4297470877727</v>
      </c>
      <c r="C11" s="84">
        <f t="shared" si="4"/>
        <v>425.62635629424665</v>
      </c>
      <c r="D11" s="84">
        <f t="shared" si="4"/>
        <v>416.06726102110707</v>
      </c>
      <c r="E11" s="84">
        <f t="shared" si="4"/>
        <v>11.190197755533783</v>
      </c>
      <c r="F11" s="148">
        <f t="shared" si="5"/>
        <v>0</v>
      </c>
      <c r="G11" s="84">
        <f t="shared" ref="G11:H11" si="17">G37+G89</f>
        <v>0</v>
      </c>
      <c r="H11" s="84">
        <f t="shared" si="17"/>
        <v>0</v>
      </c>
      <c r="I11" s="146">
        <f t="shared" si="7"/>
        <v>1943.3135621586603</v>
      </c>
      <c r="J11" s="141"/>
      <c r="K11" s="147" t="s">
        <v>13</v>
      </c>
      <c r="L11" s="84">
        <f t="shared" si="8"/>
        <v>1090.4297470877727</v>
      </c>
      <c r="M11" s="84">
        <f t="shared" si="8"/>
        <v>425.62635629424665</v>
      </c>
      <c r="N11" s="84">
        <f t="shared" si="8"/>
        <v>416.06726102110707</v>
      </c>
      <c r="O11" s="84">
        <f t="shared" si="8"/>
        <v>11.190197755533783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150">
        <f t="shared" si="11"/>
        <v>1943.3135621586603</v>
      </c>
      <c r="T11" s="141" t="str">
        <f t="shared" si="12"/>
        <v/>
      </c>
      <c r="U11" s="141"/>
      <c r="X11" s="133"/>
      <c r="Y11" s="133"/>
      <c r="Z11" s="133"/>
      <c r="AA11" s="133"/>
      <c r="AB11" s="133"/>
      <c r="AC11" s="133"/>
      <c r="AD11" s="133"/>
      <c r="AE11" s="133"/>
      <c r="AF11" s="133"/>
      <c r="AG11" s="133"/>
      <c r="AH11" s="142"/>
      <c r="AJ11" s="142"/>
      <c r="AR11" s="134"/>
      <c r="BA11" s="133"/>
      <c r="BI11" s="134"/>
      <c r="BR11" s="133"/>
      <c r="BX11" s="26"/>
      <c r="CG11" s="133"/>
    </row>
    <row r="12" spans="1:85" ht="15">
      <c r="A12" s="151" t="s">
        <v>12</v>
      </c>
      <c r="B12" s="112">
        <f t="shared" si="4"/>
        <v>10466.102715030396</v>
      </c>
      <c r="C12" s="112">
        <f t="shared" si="4"/>
        <v>142.71663742093867</v>
      </c>
      <c r="D12" s="112">
        <f t="shared" si="4"/>
        <v>1311.6453377198266</v>
      </c>
      <c r="E12" s="112">
        <f t="shared" si="4"/>
        <v>1.8986127699347946</v>
      </c>
      <c r="F12" s="15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54">
        <f t="shared" si="7"/>
        <v>11922.363302941098</v>
      </c>
      <c r="J12" s="141"/>
      <c r="K12" s="155" t="s">
        <v>12</v>
      </c>
      <c r="L12" s="87">
        <f t="shared" si="8"/>
        <v>10466.102715030396</v>
      </c>
      <c r="M12" s="87">
        <f t="shared" si="8"/>
        <v>142.71663742093867</v>
      </c>
      <c r="N12" s="87">
        <f t="shared" si="8"/>
        <v>1311.6453377198266</v>
      </c>
      <c r="O12" s="87">
        <f t="shared" si="8"/>
        <v>1.8986127699347946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158">
        <f t="shared" si="11"/>
        <v>11922.363302941098</v>
      </c>
      <c r="T12" s="141" t="str">
        <f t="shared" si="12"/>
        <v/>
      </c>
      <c r="U12" s="141"/>
      <c r="X12" s="133"/>
      <c r="Y12" s="133"/>
      <c r="Z12" s="133"/>
      <c r="AA12" s="133"/>
      <c r="AB12" s="133"/>
      <c r="AC12" s="133"/>
      <c r="AD12" s="133"/>
      <c r="AE12" s="133"/>
      <c r="AF12" s="133"/>
      <c r="AG12" s="133"/>
      <c r="AH12" s="142"/>
      <c r="AJ12" s="142"/>
      <c r="AR12" s="134"/>
      <c r="BA12" s="133"/>
      <c r="BI12" s="134"/>
      <c r="BR12" s="133"/>
      <c r="BX12" s="26"/>
      <c r="CG12" s="133"/>
    </row>
    <row r="13" spans="1:85" ht="15">
      <c r="A13" s="159" t="s">
        <v>54</v>
      </c>
      <c r="B13" s="84">
        <f t="shared" si="4"/>
        <v>0</v>
      </c>
      <c r="C13" s="84">
        <f t="shared" si="4"/>
        <v>0.73410012089437138</v>
      </c>
      <c r="D13" s="84">
        <f t="shared" si="4"/>
        <v>8.1670006550585867</v>
      </c>
      <c r="E13" s="84">
        <f t="shared" si="4"/>
        <v>1825.5418453199184</v>
      </c>
      <c r="F13" s="148">
        <f t="shared" si="5"/>
        <v>34049.571575016598</v>
      </c>
      <c r="G13" s="84">
        <f t="shared" ref="G13:H13" si="21">G39+G91</f>
        <v>0</v>
      </c>
      <c r="H13" s="84">
        <f t="shared" si="21"/>
        <v>0</v>
      </c>
      <c r="I13" s="146">
        <f t="shared" si="7"/>
        <v>35884.014521112469</v>
      </c>
      <c r="J13" s="141"/>
      <c r="K13" s="161" t="s">
        <v>54</v>
      </c>
      <c r="L13" s="84">
        <f t="shared" si="8"/>
        <v>0</v>
      </c>
      <c r="M13" s="84">
        <f t="shared" si="8"/>
        <v>0.73410012089437138</v>
      </c>
      <c r="N13" s="84">
        <f t="shared" si="8"/>
        <v>8.1670006550585867</v>
      </c>
      <c r="O13" s="84">
        <f t="shared" si="8"/>
        <v>1825.5418453199184</v>
      </c>
      <c r="P13" s="84">
        <f t="shared" si="9"/>
        <v>34049.571575016598</v>
      </c>
      <c r="Q13" s="84">
        <f t="shared" ref="Q13:R13" si="22">Q39+Q91</f>
        <v>0</v>
      </c>
      <c r="R13" s="84">
        <f t="shared" si="22"/>
        <v>0</v>
      </c>
      <c r="S13" s="150">
        <f t="shared" si="11"/>
        <v>35884.014521112469</v>
      </c>
      <c r="T13" s="141" t="str">
        <f t="shared" si="12"/>
        <v/>
      </c>
      <c r="U13" s="141"/>
      <c r="X13" s="133"/>
      <c r="Y13" s="133"/>
      <c r="Z13" s="133"/>
      <c r="AA13" s="133"/>
      <c r="AB13" s="133"/>
      <c r="AC13" s="133"/>
      <c r="AD13" s="133"/>
      <c r="AE13" s="133"/>
      <c r="AF13" s="133"/>
      <c r="AG13" s="133"/>
      <c r="AH13" s="142"/>
      <c r="AJ13" s="142"/>
      <c r="AR13" s="134"/>
      <c r="BA13" s="133"/>
      <c r="BI13" s="134"/>
      <c r="BR13" s="133"/>
      <c r="BX13" s="26"/>
      <c r="CG13" s="133"/>
    </row>
    <row r="14" spans="1:85" ht="15">
      <c r="A14" s="151" t="s">
        <v>11</v>
      </c>
      <c r="B14" s="112">
        <f t="shared" si="4"/>
        <v>0</v>
      </c>
      <c r="C14" s="112">
        <f t="shared" si="4"/>
        <v>5.4974972233422549E-2</v>
      </c>
      <c r="D14" s="112">
        <f t="shared" si="4"/>
        <v>0.11977752948665255</v>
      </c>
      <c r="E14" s="112">
        <f t="shared" si="4"/>
        <v>74.287271053869645</v>
      </c>
      <c r="F14" s="152">
        <f t="shared" si="5"/>
        <v>11213.005994260207</v>
      </c>
      <c r="G14" s="112">
        <f t="shared" ref="G14:H14" si="23">G40+G92</f>
        <v>0</v>
      </c>
      <c r="H14" s="112">
        <f t="shared" si="23"/>
        <v>0</v>
      </c>
      <c r="I14" s="154">
        <f t="shared" si="7"/>
        <v>11287.468017815798</v>
      </c>
      <c r="J14" s="141"/>
      <c r="K14" s="155" t="s">
        <v>11</v>
      </c>
      <c r="L14" s="87">
        <f t="shared" si="8"/>
        <v>0</v>
      </c>
      <c r="M14" s="87">
        <f t="shared" si="8"/>
        <v>5.4974972233422549E-2</v>
      </c>
      <c r="N14" s="87">
        <f t="shared" si="8"/>
        <v>0.11977752948665255</v>
      </c>
      <c r="O14" s="87">
        <f t="shared" si="8"/>
        <v>74.287271053869645</v>
      </c>
      <c r="P14" s="87">
        <f t="shared" si="9"/>
        <v>11213.005994260209</v>
      </c>
      <c r="Q14" s="87">
        <f t="shared" ref="Q14:R14" si="24">Q40+Q92</f>
        <v>0</v>
      </c>
      <c r="R14" s="87">
        <f t="shared" si="24"/>
        <v>0</v>
      </c>
      <c r="S14" s="158">
        <f t="shared" si="11"/>
        <v>11287.4680178158</v>
      </c>
      <c r="T14" s="141" t="str">
        <f t="shared" si="12"/>
        <v/>
      </c>
      <c r="U14" s="141"/>
      <c r="X14" s="133"/>
      <c r="Y14" s="133"/>
      <c r="Z14" s="133"/>
      <c r="AA14" s="133"/>
      <c r="AB14" s="133"/>
      <c r="AC14" s="133"/>
      <c r="AD14" s="133"/>
      <c r="AE14" s="133"/>
      <c r="AF14" s="133"/>
      <c r="AG14" s="133"/>
      <c r="AH14" s="142"/>
      <c r="AJ14" s="142"/>
      <c r="AR14" s="134"/>
      <c r="BA14" s="133"/>
      <c r="BI14" s="134"/>
      <c r="BR14" s="133"/>
      <c r="BX14" s="26"/>
      <c r="CG14" s="133"/>
    </row>
    <row r="15" spans="1:85" ht="15">
      <c r="A15" s="159" t="s">
        <v>55</v>
      </c>
      <c r="B15" s="84">
        <f t="shared" si="4"/>
        <v>1.3553258126195007</v>
      </c>
      <c r="C15" s="84">
        <f t="shared" si="4"/>
        <v>0</v>
      </c>
      <c r="D15" s="84">
        <f t="shared" si="4"/>
        <v>0.21811169144234591</v>
      </c>
      <c r="E15" s="84">
        <f t="shared" si="4"/>
        <v>2.2926582415500735E-2</v>
      </c>
      <c r="F15" s="148">
        <f t="shared" si="5"/>
        <v>1665.6713593257216</v>
      </c>
      <c r="G15" s="84">
        <f t="shared" ref="G15:H15" si="25">G41+G93</f>
        <v>0</v>
      </c>
      <c r="H15" s="84">
        <f t="shared" si="25"/>
        <v>0</v>
      </c>
      <c r="I15" s="146">
        <f t="shared" si="7"/>
        <v>1667.2677234121988</v>
      </c>
      <c r="J15" s="141"/>
      <c r="K15" s="161" t="s">
        <v>55</v>
      </c>
      <c r="L15" s="84">
        <f t="shared" si="8"/>
        <v>1.3553258126195007</v>
      </c>
      <c r="M15" s="84">
        <f t="shared" si="8"/>
        <v>0</v>
      </c>
      <c r="N15" s="84">
        <f t="shared" si="8"/>
        <v>0.21811169144234591</v>
      </c>
      <c r="O15" s="84">
        <f t="shared" si="8"/>
        <v>2.2926582415500735E-2</v>
      </c>
      <c r="P15" s="84">
        <f t="shared" si="9"/>
        <v>1665.6713593257216</v>
      </c>
      <c r="Q15" s="84">
        <f t="shared" ref="Q15:R15" si="26">Q41+Q93</f>
        <v>0</v>
      </c>
      <c r="R15" s="84">
        <f t="shared" si="26"/>
        <v>0</v>
      </c>
      <c r="S15" s="150">
        <f t="shared" si="11"/>
        <v>1667.2677234121988</v>
      </c>
      <c r="T15" s="141" t="str">
        <f t="shared" si="12"/>
        <v/>
      </c>
      <c r="U15" s="141"/>
      <c r="X15" s="133"/>
      <c r="Y15" s="133"/>
      <c r="Z15" s="133"/>
      <c r="AA15" s="133"/>
      <c r="AB15" s="133"/>
      <c r="AC15" s="133"/>
      <c r="AD15" s="133"/>
      <c r="AE15" s="133"/>
      <c r="AF15" s="133"/>
      <c r="AG15" s="133"/>
      <c r="AH15" s="142"/>
      <c r="AJ15" s="142"/>
      <c r="AR15" s="134"/>
      <c r="BA15" s="133"/>
      <c r="BI15" s="134"/>
      <c r="BR15" s="133"/>
      <c r="BX15" s="26"/>
      <c r="CG15" s="133"/>
    </row>
    <row r="16" spans="1:85" ht="15">
      <c r="A16" s="151" t="s">
        <v>14</v>
      </c>
      <c r="B16" s="112">
        <f t="shared" si="4"/>
        <v>499.31757562836339</v>
      </c>
      <c r="C16" s="112">
        <f t="shared" si="4"/>
        <v>4.6785180231670802</v>
      </c>
      <c r="D16" s="112">
        <f t="shared" si="4"/>
        <v>139.34637540925777</v>
      </c>
      <c r="E16" s="112">
        <f t="shared" si="4"/>
        <v>41.10942556828283</v>
      </c>
      <c r="F16" s="152">
        <f t="shared" si="5"/>
        <v>13.405698255433343</v>
      </c>
      <c r="G16" s="112">
        <f t="shared" ref="G16:H16" si="27">G42+G94</f>
        <v>0</v>
      </c>
      <c r="H16" s="112">
        <f t="shared" si="27"/>
        <v>0</v>
      </c>
      <c r="I16" s="154">
        <f t="shared" si="7"/>
        <v>697.85759288450447</v>
      </c>
      <c r="J16" s="141"/>
      <c r="K16" s="155" t="s">
        <v>14</v>
      </c>
      <c r="L16" s="87">
        <f t="shared" si="8"/>
        <v>499.31757562836339</v>
      </c>
      <c r="M16" s="87">
        <f t="shared" si="8"/>
        <v>4.6785180231670802</v>
      </c>
      <c r="N16" s="87">
        <f t="shared" si="8"/>
        <v>139.34637540925777</v>
      </c>
      <c r="O16" s="87">
        <f t="shared" si="8"/>
        <v>41.10942556828283</v>
      </c>
      <c r="P16" s="87">
        <f t="shared" si="9"/>
        <v>13.405698255433345</v>
      </c>
      <c r="Q16" s="87">
        <f t="shared" ref="Q16:R16" si="28">Q42+Q94</f>
        <v>0</v>
      </c>
      <c r="R16" s="87">
        <f t="shared" si="28"/>
        <v>0</v>
      </c>
      <c r="S16" s="158">
        <f t="shared" si="11"/>
        <v>697.85759288450447</v>
      </c>
      <c r="T16" s="141" t="str">
        <f t="shared" si="12"/>
        <v/>
      </c>
      <c r="U16" s="141"/>
      <c r="X16" s="133"/>
      <c r="Y16" s="133"/>
      <c r="Z16" s="133"/>
      <c r="AA16" s="133"/>
      <c r="AB16" s="133"/>
      <c r="AC16" s="133"/>
      <c r="AD16" s="133"/>
      <c r="AE16" s="133"/>
      <c r="AF16" s="133"/>
      <c r="AG16" s="133"/>
      <c r="AH16" s="142"/>
      <c r="AJ16" s="142"/>
      <c r="AR16" s="134"/>
      <c r="BA16" s="133"/>
      <c r="BI16" s="134"/>
      <c r="BR16" s="133"/>
      <c r="BX16" s="26"/>
      <c r="CG16" s="133"/>
    </row>
    <row r="17" spans="1:85" ht="15">
      <c r="A17" s="159" t="s">
        <v>136</v>
      </c>
      <c r="B17" s="84">
        <f t="shared" si="4"/>
        <v>7916.7534178149144</v>
      </c>
      <c r="C17" s="84">
        <f t="shared" si="4"/>
        <v>8485.8617546033656</v>
      </c>
      <c r="D17" s="84">
        <f t="shared" si="4"/>
        <v>13906.610330691445</v>
      </c>
      <c r="E17" s="84">
        <f t="shared" si="4"/>
        <v>46.774687368208838</v>
      </c>
      <c r="F17" s="148">
        <f t="shared" si="5"/>
        <v>2012.816555984188</v>
      </c>
      <c r="G17" s="84">
        <f t="shared" ref="G17:H17" si="29">G43+G95</f>
        <v>0</v>
      </c>
      <c r="H17" s="84">
        <f t="shared" si="29"/>
        <v>0</v>
      </c>
      <c r="I17" s="146">
        <f t="shared" si="7"/>
        <v>32368.816746462118</v>
      </c>
      <c r="J17" s="141"/>
      <c r="K17" s="161" t="s">
        <v>136</v>
      </c>
      <c r="L17" s="84">
        <f t="shared" si="8"/>
        <v>7916.7534178149144</v>
      </c>
      <c r="M17" s="84">
        <f t="shared" si="8"/>
        <v>8485.8617546033656</v>
      </c>
      <c r="N17" s="84">
        <f t="shared" si="8"/>
        <v>13906.610330691445</v>
      </c>
      <c r="O17" s="84">
        <f t="shared" si="8"/>
        <v>46.774687368208838</v>
      </c>
      <c r="P17" s="84">
        <f t="shared" si="9"/>
        <v>2012.816555984188</v>
      </c>
      <c r="Q17" s="84">
        <f t="shared" ref="Q17:R17" si="30">Q43+Q95</f>
        <v>0</v>
      </c>
      <c r="R17" s="84">
        <f t="shared" si="30"/>
        <v>0</v>
      </c>
      <c r="S17" s="150">
        <f t="shared" si="11"/>
        <v>32368.816746462118</v>
      </c>
      <c r="T17" s="141" t="str">
        <f t="shared" si="12"/>
        <v/>
      </c>
      <c r="U17" s="141"/>
      <c r="X17" s="133"/>
      <c r="Y17" s="133"/>
      <c r="Z17" s="133"/>
      <c r="AA17" s="133"/>
      <c r="AB17" s="133"/>
      <c r="AC17" s="133"/>
      <c r="AD17" s="133"/>
      <c r="AE17" s="133"/>
      <c r="AF17" s="133"/>
      <c r="AG17" s="133"/>
      <c r="AH17" s="142"/>
      <c r="AJ17" s="142"/>
      <c r="AR17" s="134"/>
      <c r="BA17" s="133"/>
      <c r="BI17" s="134"/>
      <c r="BR17" s="133"/>
      <c r="BX17" s="26"/>
      <c r="CG17" s="133"/>
    </row>
    <row r="18" spans="1:85" ht="15">
      <c r="A18" s="151" t="s">
        <v>21</v>
      </c>
      <c r="B18" s="112">
        <f t="shared" si="4"/>
        <v>4142.8538978435417</v>
      </c>
      <c r="C18" s="112">
        <f t="shared" si="4"/>
        <v>46.310005918678989</v>
      </c>
      <c r="D18" s="112">
        <f t="shared" si="4"/>
        <v>7873.7069055524644</v>
      </c>
      <c r="E18" s="112">
        <f t="shared" si="4"/>
        <v>14558.159303847528</v>
      </c>
      <c r="F18" s="152">
        <f t="shared" si="5"/>
        <v>1522.1746952085966</v>
      </c>
      <c r="G18" s="112">
        <f t="shared" ref="G18:H18" si="31">G44+G96</f>
        <v>4443.3105089391383</v>
      </c>
      <c r="H18" s="112">
        <f t="shared" si="31"/>
        <v>55.765693016523699</v>
      </c>
      <c r="I18" s="154">
        <f t="shared" si="7"/>
        <v>32642.281010326471</v>
      </c>
      <c r="J18" s="141"/>
      <c r="K18" s="155" t="s">
        <v>21</v>
      </c>
      <c r="L18" s="87">
        <f t="shared" si="8"/>
        <v>4142.8538978435417</v>
      </c>
      <c r="M18" s="87">
        <f t="shared" si="8"/>
        <v>46.310005918678989</v>
      </c>
      <c r="N18" s="87">
        <f t="shared" si="8"/>
        <v>7873.7069055524644</v>
      </c>
      <c r="O18" s="87">
        <f t="shared" si="8"/>
        <v>14558.159303847528</v>
      </c>
      <c r="P18" s="87">
        <f t="shared" si="9"/>
        <v>1522.1746952085966</v>
      </c>
      <c r="Q18" s="87">
        <f t="shared" ref="Q18:R18" si="32">Q44+Q96</f>
        <v>4443.3105089391383</v>
      </c>
      <c r="R18" s="87">
        <f t="shared" si="32"/>
        <v>55.765693016523699</v>
      </c>
      <c r="S18" s="158">
        <f t="shared" si="11"/>
        <v>32642.281010326471</v>
      </c>
      <c r="T18" s="141" t="str">
        <f t="shared" si="12"/>
        <v/>
      </c>
      <c r="U18" s="141"/>
      <c r="X18" s="133"/>
      <c r="Y18" s="133"/>
      <c r="Z18" s="133"/>
      <c r="AA18" s="133"/>
      <c r="AB18" s="133"/>
      <c r="AC18" s="133"/>
      <c r="AD18" s="133"/>
      <c r="AE18" s="133"/>
      <c r="AF18" s="133"/>
      <c r="AG18" s="133"/>
      <c r="AH18" s="142"/>
      <c r="AJ18" s="142"/>
      <c r="AR18" s="134"/>
      <c r="BA18" s="133"/>
      <c r="BI18" s="134"/>
      <c r="BR18" s="133"/>
      <c r="BX18" s="26"/>
      <c r="CG18" s="133"/>
    </row>
    <row r="19" spans="1:85" ht="15">
      <c r="A19" s="159" t="s">
        <v>20</v>
      </c>
      <c r="B19" s="84">
        <f t="shared" si="4"/>
        <v>6498.1147194111754</v>
      </c>
      <c r="C19" s="84">
        <f t="shared" si="4"/>
        <v>12.311804028994272</v>
      </c>
      <c r="D19" s="84">
        <f t="shared" si="4"/>
        <v>983.14087698383764</v>
      </c>
      <c r="E19" s="84">
        <f t="shared" si="4"/>
        <v>0</v>
      </c>
      <c r="F19" s="148">
        <f t="shared" si="5"/>
        <v>0</v>
      </c>
      <c r="G19" s="84">
        <f t="shared" ref="G19:H19" si="33">G45+G97</f>
        <v>0</v>
      </c>
      <c r="H19" s="84">
        <f t="shared" si="33"/>
        <v>0</v>
      </c>
      <c r="I19" s="146">
        <f t="shared" si="7"/>
        <v>7493.5674004240082</v>
      </c>
      <c r="J19" s="141"/>
      <c r="K19" s="161" t="s">
        <v>20</v>
      </c>
      <c r="L19" s="84">
        <f t="shared" si="8"/>
        <v>6498.1147194111754</v>
      </c>
      <c r="M19" s="84">
        <f t="shared" si="8"/>
        <v>12.311804028994272</v>
      </c>
      <c r="N19" s="84">
        <f t="shared" si="8"/>
        <v>983.14087698383764</v>
      </c>
      <c r="O19" s="84">
        <f t="shared" si="8"/>
        <v>0</v>
      </c>
      <c r="P19" s="84">
        <f t="shared" si="9"/>
        <v>0</v>
      </c>
      <c r="Q19" s="84">
        <f t="shared" ref="Q19:R19" si="34">Q45+Q97</f>
        <v>0</v>
      </c>
      <c r="R19" s="84">
        <f t="shared" si="34"/>
        <v>0</v>
      </c>
      <c r="S19" s="150">
        <f t="shared" si="11"/>
        <v>7493.5674004240082</v>
      </c>
      <c r="T19" s="141" t="str">
        <f t="shared" si="12"/>
        <v/>
      </c>
      <c r="U19" s="141"/>
      <c r="X19" s="133"/>
      <c r="Y19" s="133"/>
      <c r="Z19" s="133"/>
      <c r="AA19" s="133"/>
      <c r="AB19" s="133"/>
      <c r="AC19" s="133"/>
      <c r="AD19" s="133"/>
      <c r="AE19" s="133"/>
      <c r="AF19" s="133"/>
      <c r="AG19" s="133"/>
      <c r="AH19" s="142"/>
      <c r="AJ19" s="142"/>
      <c r="AR19" s="134"/>
      <c r="BA19" s="133"/>
      <c r="BI19" s="134"/>
      <c r="BR19" s="133"/>
      <c r="BX19" s="26"/>
      <c r="CG19" s="133"/>
    </row>
    <row r="20" spans="1:85" ht="15">
      <c r="A20" s="151" t="s">
        <v>56</v>
      </c>
      <c r="B20" s="112">
        <f t="shared" si="4"/>
        <v>10802.412220954178</v>
      </c>
      <c r="C20" s="112">
        <f t="shared" si="4"/>
        <v>28.059152361943553</v>
      </c>
      <c r="D20" s="112">
        <f t="shared" si="4"/>
        <v>1665.6471086328261</v>
      </c>
      <c r="E20" s="112">
        <f t="shared" si="4"/>
        <v>0</v>
      </c>
      <c r="F20" s="15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54">
        <f t="shared" si="7"/>
        <v>12496.136747414977</v>
      </c>
      <c r="J20" s="141"/>
      <c r="K20" s="155" t="s">
        <v>56</v>
      </c>
      <c r="L20" s="87">
        <f t="shared" si="8"/>
        <v>10802.412220954178</v>
      </c>
      <c r="M20" s="87">
        <f t="shared" si="8"/>
        <v>28.059152361943553</v>
      </c>
      <c r="N20" s="87">
        <f t="shared" si="8"/>
        <v>1665.6471086328261</v>
      </c>
      <c r="O20" s="87">
        <f t="shared" si="8"/>
        <v>0</v>
      </c>
      <c r="P20" s="87">
        <f t="shared" si="9"/>
        <v>1.8265466029411762E-2</v>
      </c>
      <c r="Q20" s="87">
        <f t="shared" ref="Q20:R20" si="36">Q46+Q98</f>
        <v>0</v>
      </c>
      <c r="R20" s="87">
        <f t="shared" si="36"/>
        <v>0</v>
      </c>
      <c r="S20" s="158">
        <f t="shared" si="11"/>
        <v>12496.136747414977</v>
      </c>
      <c r="T20" s="141" t="str">
        <f t="shared" si="12"/>
        <v/>
      </c>
      <c r="U20" s="141"/>
      <c r="X20" s="133"/>
      <c r="Y20" s="133"/>
      <c r="Z20" s="133"/>
      <c r="AA20" s="133"/>
      <c r="AB20" s="133"/>
      <c r="AC20" s="133"/>
      <c r="AD20" s="133"/>
      <c r="AE20" s="133"/>
      <c r="AF20" s="133"/>
      <c r="AG20" s="133"/>
      <c r="AH20" s="142"/>
      <c r="AJ20" s="142"/>
      <c r="AR20" s="134"/>
      <c r="BA20" s="133"/>
      <c r="BI20" s="134"/>
      <c r="BR20" s="133"/>
      <c r="BX20" s="26"/>
      <c r="CG20" s="133"/>
    </row>
    <row r="21" spans="1:85" ht="15">
      <c r="A21" s="159" t="s">
        <v>18</v>
      </c>
      <c r="B21" s="84">
        <f t="shared" si="4"/>
        <v>2181.7222415112706</v>
      </c>
      <c r="C21" s="84">
        <f t="shared" si="4"/>
        <v>10172.339204003005</v>
      </c>
      <c r="D21" s="84">
        <f t="shared" si="4"/>
        <v>1494.2253491048536</v>
      </c>
      <c r="E21" s="84">
        <f t="shared" si="4"/>
        <v>2.228492165469258</v>
      </c>
      <c r="F21" s="148">
        <f t="shared" si="5"/>
        <v>3165.0056149644429</v>
      </c>
      <c r="G21" s="84">
        <f t="shared" ref="G21:H21" si="37">G47+G99</f>
        <v>0</v>
      </c>
      <c r="H21" s="84">
        <f t="shared" si="37"/>
        <v>0</v>
      </c>
      <c r="I21" s="146">
        <f t="shared" si="7"/>
        <v>17015.520901749042</v>
      </c>
      <c r="J21" s="141"/>
      <c r="K21" s="161" t="s">
        <v>18</v>
      </c>
      <c r="L21" s="84">
        <f t="shared" si="8"/>
        <v>2181.7222415112706</v>
      </c>
      <c r="M21" s="84">
        <f t="shared" si="8"/>
        <v>10172.339204003005</v>
      </c>
      <c r="N21" s="84">
        <f t="shared" si="8"/>
        <v>1494.2253491048536</v>
      </c>
      <c r="O21" s="84">
        <f t="shared" si="8"/>
        <v>2.228492165469258</v>
      </c>
      <c r="P21" s="84">
        <f t="shared" si="9"/>
        <v>3165.0056149644433</v>
      </c>
      <c r="Q21" s="84">
        <f t="shared" ref="Q21:R21" si="38">Q47+Q99</f>
        <v>0</v>
      </c>
      <c r="R21" s="84">
        <f t="shared" si="38"/>
        <v>0</v>
      </c>
      <c r="S21" s="150">
        <f t="shared" si="11"/>
        <v>17015.520901749042</v>
      </c>
      <c r="T21" s="141" t="str">
        <f t="shared" si="12"/>
        <v/>
      </c>
      <c r="U21" s="141"/>
      <c r="X21" s="133"/>
      <c r="Y21" s="133"/>
      <c r="Z21" s="133"/>
      <c r="AA21" s="133"/>
      <c r="AB21" s="133"/>
      <c r="AC21" s="133"/>
      <c r="AD21" s="133"/>
      <c r="AE21" s="133"/>
      <c r="AF21" s="133"/>
      <c r="AG21" s="133"/>
      <c r="AH21" s="142"/>
      <c r="AJ21" s="142"/>
      <c r="AR21" s="134"/>
      <c r="BA21" s="133"/>
      <c r="BI21" s="134"/>
      <c r="BR21" s="133"/>
      <c r="BX21" s="26"/>
      <c r="CG21" s="133"/>
    </row>
    <row r="22" spans="1:85" ht="15">
      <c r="A22" s="151" t="s">
        <v>17</v>
      </c>
      <c r="B22" s="112">
        <f t="shared" si="4"/>
        <v>5.8509488673191754</v>
      </c>
      <c r="C22" s="112">
        <f t="shared" si="4"/>
        <v>29.668677428934295</v>
      </c>
      <c r="D22" s="112">
        <f t="shared" si="4"/>
        <v>822.1829837403784</v>
      </c>
      <c r="E22" s="112">
        <f t="shared" si="4"/>
        <v>0</v>
      </c>
      <c r="F22" s="15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54">
        <f t="shared" si="7"/>
        <v>857.70261003663188</v>
      </c>
      <c r="J22" s="141"/>
      <c r="K22" s="155" t="s">
        <v>17</v>
      </c>
      <c r="L22" s="87">
        <f t="shared" si="8"/>
        <v>5.8509488673191754</v>
      </c>
      <c r="M22" s="87">
        <f t="shared" si="8"/>
        <v>29.668677428934295</v>
      </c>
      <c r="N22" s="87">
        <f t="shared" si="8"/>
        <v>822.1829837403784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158">
        <f t="shared" si="11"/>
        <v>857.70261003663188</v>
      </c>
      <c r="T22" s="141" t="str">
        <f t="shared" si="12"/>
        <v/>
      </c>
      <c r="U22" s="141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42"/>
      <c r="AJ22" s="142"/>
      <c r="AR22" s="134"/>
      <c r="BA22" s="133"/>
      <c r="BI22" s="134"/>
      <c r="BR22" s="133"/>
      <c r="BX22" s="26"/>
      <c r="CG22" s="133"/>
    </row>
    <row r="23" spans="1:85" ht="15">
      <c r="A23" s="162" t="s">
        <v>60</v>
      </c>
      <c r="B23" s="84">
        <f t="shared" si="4"/>
        <v>1296.5248898154491</v>
      </c>
      <c r="C23" s="84">
        <f t="shared" si="4"/>
        <v>0.181054352231835</v>
      </c>
      <c r="D23" s="84">
        <f t="shared" si="4"/>
        <v>676.57981846622408</v>
      </c>
      <c r="E23" s="84">
        <f t="shared" si="4"/>
        <v>0</v>
      </c>
      <c r="F23" s="148">
        <f t="shared" si="5"/>
        <v>0</v>
      </c>
      <c r="G23" s="84">
        <f t="shared" ref="G23:H23" si="41">G49+G101</f>
        <v>0</v>
      </c>
      <c r="H23" s="84">
        <f t="shared" si="41"/>
        <v>0</v>
      </c>
      <c r="I23" s="146">
        <f t="shared" si="7"/>
        <v>1973.2857626339051</v>
      </c>
      <c r="J23" s="141"/>
      <c r="K23" s="163" t="s">
        <v>60</v>
      </c>
      <c r="L23" s="84">
        <f t="shared" si="8"/>
        <v>1296.5248898154491</v>
      </c>
      <c r="M23" s="84">
        <f t="shared" si="8"/>
        <v>0.181054352231835</v>
      </c>
      <c r="N23" s="84">
        <f t="shared" si="8"/>
        <v>676.57981846622408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150">
        <f t="shared" si="11"/>
        <v>1973.2857626339051</v>
      </c>
      <c r="T23" s="141" t="str">
        <f t="shared" si="12"/>
        <v/>
      </c>
      <c r="U23" s="141"/>
      <c r="X23" s="133"/>
      <c r="Y23" s="133"/>
      <c r="Z23" s="133"/>
      <c r="AA23" s="133"/>
      <c r="AB23" s="133"/>
      <c r="AC23" s="133"/>
      <c r="AD23" s="133"/>
      <c r="AE23" s="133"/>
      <c r="AF23" s="133"/>
      <c r="AG23" s="133"/>
      <c r="AH23" s="142"/>
      <c r="AJ23" s="142"/>
      <c r="AR23" s="134"/>
      <c r="BA23" s="133"/>
      <c r="BI23" s="134"/>
      <c r="BR23" s="133"/>
      <c r="BX23" s="26"/>
      <c r="CG23" s="133"/>
    </row>
    <row r="24" spans="1:85">
      <c r="A24" s="164" t="s">
        <v>19</v>
      </c>
      <c r="B24" s="116">
        <f t="shared" si="4"/>
        <v>1296.5248898154491</v>
      </c>
      <c r="C24" s="116">
        <f t="shared" si="4"/>
        <v>0</v>
      </c>
      <c r="D24" s="116">
        <f t="shared" si="4"/>
        <v>597.50855576995525</v>
      </c>
      <c r="E24" s="116">
        <f t="shared" si="4"/>
        <v>0</v>
      </c>
      <c r="F24" s="165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67">
        <f t="shared" si="7"/>
        <v>1894.0334455854045</v>
      </c>
      <c r="J24" s="141"/>
      <c r="K24" s="168" t="s">
        <v>19</v>
      </c>
      <c r="L24" s="90">
        <f t="shared" si="8"/>
        <v>1296.5248898154491</v>
      </c>
      <c r="M24" s="90">
        <f t="shared" si="8"/>
        <v>0</v>
      </c>
      <c r="N24" s="90">
        <f t="shared" si="8"/>
        <v>597.50855576995525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171">
        <f t="shared" si="11"/>
        <v>1894.0334455854045</v>
      </c>
      <c r="T24" s="141" t="str">
        <f t="shared" si="12"/>
        <v/>
      </c>
      <c r="U24" s="141"/>
      <c r="X24" s="133"/>
      <c r="Y24" s="133"/>
      <c r="Z24" s="133"/>
      <c r="AA24" s="133"/>
      <c r="AB24" s="133"/>
      <c r="AC24" s="133"/>
      <c r="AD24" s="133"/>
      <c r="AE24" s="133"/>
      <c r="AF24" s="133"/>
      <c r="AG24" s="133"/>
      <c r="AH24" s="142"/>
      <c r="AJ24" s="142"/>
      <c r="AR24" s="134"/>
      <c r="BA24" s="133"/>
      <c r="BI24" s="134"/>
      <c r="BR24" s="133"/>
      <c r="BX24" s="26"/>
      <c r="CG24" s="133"/>
    </row>
    <row r="25" spans="1:85">
      <c r="A25" s="172" t="s">
        <v>15</v>
      </c>
      <c r="B25" s="93">
        <f t="shared" si="4"/>
        <v>0</v>
      </c>
      <c r="C25" s="93">
        <f t="shared" si="4"/>
        <v>0.181054352231835</v>
      </c>
      <c r="D25" s="93">
        <f t="shared" si="4"/>
        <v>79.071262696268789</v>
      </c>
      <c r="E25" s="93">
        <f t="shared" si="4"/>
        <v>0</v>
      </c>
      <c r="F25" s="173">
        <f t="shared" si="5"/>
        <v>0</v>
      </c>
      <c r="G25" s="93">
        <f t="shared" ref="G25:H25" si="45">G51+G103</f>
        <v>0</v>
      </c>
      <c r="H25" s="93">
        <f t="shared" si="45"/>
        <v>0</v>
      </c>
      <c r="I25" s="175">
        <f t="shared" si="7"/>
        <v>79.252317048500629</v>
      </c>
      <c r="J25" s="141"/>
      <c r="K25" s="176" t="s">
        <v>15</v>
      </c>
      <c r="L25" s="93">
        <f t="shared" si="8"/>
        <v>0</v>
      </c>
      <c r="M25" s="93">
        <f t="shared" si="8"/>
        <v>0</v>
      </c>
      <c r="N25" s="93">
        <f t="shared" si="8"/>
        <v>79.252317048500629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178">
        <f t="shared" si="11"/>
        <v>79.252317048500629</v>
      </c>
      <c r="T25" s="141"/>
      <c r="U25" s="141"/>
      <c r="Z25" s="142"/>
      <c r="AA25" s="133"/>
      <c r="AB25" s="133"/>
      <c r="AC25" s="133"/>
      <c r="AD25" s="133"/>
      <c r="AE25" s="133"/>
      <c r="AF25" s="133"/>
      <c r="AG25" s="133"/>
      <c r="AH25" s="133"/>
      <c r="AI25" s="133"/>
      <c r="AR25" s="134"/>
      <c r="BA25" s="133"/>
      <c r="BI25" s="134"/>
      <c r="BR25" s="133"/>
      <c r="BX25" s="26"/>
      <c r="CG25" s="133"/>
    </row>
    <row r="26" spans="1:85">
      <c r="A26" s="164" t="s">
        <v>16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65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67">
        <f t="shared" si="7"/>
        <v>0</v>
      </c>
      <c r="J26" s="141"/>
      <c r="K26" s="168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171">
        <f t="shared" si="11"/>
        <v>0</v>
      </c>
      <c r="T26" s="141"/>
      <c r="U26" s="141"/>
      <c r="Z26" s="142"/>
      <c r="AA26" s="133"/>
      <c r="AB26" s="133"/>
      <c r="AC26" s="133"/>
      <c r="AD26" s="133"/>
      <c r="AE26" s="133"/>
      <c r="AF26" s="133"/>
      <c r="AG26" s="133"/>
      <c r="AH26" s="133"/>
      <c r="AI26" s="133"/>
      <c r="AR26" s="134"/>
      <c r="BA26" s="133"/>
      <c r="BI26" s="134"/>
      <c r="BR26" s="133"/>
      <c r="BX26" s="26"/>
      <c r="CG26" s="133"/>
    </row>
    <row r="27" spans="1:85" ht="15" thickBot="1">
      <c r="A27" s="179" t="s">
        <v>10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180">
        <f t="shared" si="5"/>
        <v>0</v>
      </c>
      <c r="G27" s="96">
        <f t="shared" ref="G27:H27" si="49">G53+G105</f>
        <v>0</v>
      </c>
      <c r="H27" s="96">
        <f t="shared" si="49"/>
        <v>0</v>
      </c>
      <c r="I27" s="182">
        <f t="shared" si="7"/>
        <v>0</v>
      </c>
      <c r="J27" s="141"/>
      <c r="K27" s="183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185">
        <f t="shared" si="11"/>
        <v>0</v>
      </c>
      <c r="T27" s="141"/>
      <c r="U27" s="141"/>
      <c r="Z27" s="142"/>
      <c r="AA27" s="133"/>
      <c r="AB27" s="133"/>
      <c r="AC27" s="133"/>
      <c r="AD27" s="133"/>
      <c r="AE27" s="133"/>
      <c r="AF27" s="133"/>
      <c r="AG27" s="133"/>
      <c r="AH27" s="133"/>
      <c r="AI27" s="133"/>
      <c r="AR27" s="134"/>
      <c r="BA27" s="133"/>
      <c r="BI27" s="134"/>
      <c r="BR27" s="133"/>
      <c r="BX27" s="26"/>
      <c r="CG27" s="133"/>
    </row>
    <row r="28" spans="1:85" ht="15">
      <c r="A28" s="186" t="s">
        <v>22</v>
      </c>
      <c r="B28" s="187">
        <f>SUM(B7:B23)</f>
        <v>45325.68586601573</v>
      </c>
      <c r="C28" s="187">
        <f t="shared" ref="C28:H28" si="51">SUM(C7:C23)</f>
        <v>20838.953566579166</v>
      </c>
      <c r="D28" s="187">
        <f t="shared" si="51"/>
        <v>32384.446097123357</v>
      </c>
      <c r="E28" s="187">
        <f t="shared" si="51"/>
        <v>16561.212762431158</v>
      </c>
      <c r="F28" s="187">
        <f t="shared" si="51"/>
        <v>53642.059408564579</v>
      </c>
      <c r="G28" s="187">
        <f t="shared" si="51"/>
        <v>4443.3105089391383</v>
      </c>
      <c r="H28" s="187">
        <f t="shared" si="51"/>
        <v>55.765693016523699</v>
      </c>
      <c r="I28" s="146">
        <f t="shared" ref="I28" si="52">SUM(I7:I23)</f>
        <v>173251.43390266961</v>
      </c>
      <c r="J28" s="141"/>
      <c r="K28" s="188" t="s">
        <v>22</v>
      </c>
      <c r="L28" s="187">
        <f>SUM(L7:L23)</f>
        <v>45325.68586601573</v>
      </c>
      <c r="M28" s="187">
        <f t="shared" ref="M28:R28" si="53">SUM(M7:M23)</f>
        <v>20838.953566579166</v>
      </c>
      <c r="N28" s="187">
        <f t="shared" si="53"/>
        <v>32384.446097123357</v>
      </c>
      <c r="O28" s="187">
        <f t="shared" si="53"/>
        <v>16561.212762431158</v>
      </c>
      <c r="P28" s="187">
        <f t="shared" si="53"/>
        <v>53642.059408564579</v>
      </c>
      <c r="Q28" s="187">
        <f t="shared" si="53"/>
        <v>4443.3105089391383</v>
      </c>
      <c r="R28" s="189">
        <f t="shared" si="53"/>
        <v>55.765693016523699</v>
      </c>
      <c r="S28" s="190">
        <f t="shared" ref="S28" si="54">SUM(S7:S23)</f>
        <v>173251.43390266961</v>
      </c>
      <c r="T28" s="141" t="str">
        <f>IF(ABS(S28-S54-S80-S106)&gt;0.01,S28-S54-S80-S106,"")</f>
        <v/>
      </c>
      <c r="U28" s="141"/>
      <c r="Z28" s="142"/>
      <c r="AA28" s="133"/>
      <c r="AB28" s="133"/>
      <c r="AC28" s="133"/>
      <c r="AD28" s="133"/>
      <c r="AE28" s="133"/>
      <c r="AF28" s="133"/>
      <c r="AG28" s="133"/>
      <c r="AH28" s="133"/>
      <c r="AI28" s="133"/>
      <c r="AR28" s="134"/>
      <c r="BA28" s="133"/>
      <c r="BI28" s="134"/>
      <c r="BR28" s="133"/>
      <c r="BX28" s="26"/>
      <c r="CG28" s="133"/>
    </row>
    <row r="29" spans="1:85" s="26" customFormat="1" ht="15" thickBot="1">
      <c r="A29" s="38" t="s">
        <v>108</v>
      </c>
      <c r="B29" s="123">
        <f>IF($I28=0,"-",B28/$I28)</f>
        <v>0.26161795515920006</v>
      </c>
      <c r="C29" s="123">
        <f t="shared" ref="C29:H29" si="55">IF($I28=0,"-",C28/$I28)</f>
        <v>0.12028156475914778</v>
      </c>
      <c r="D29" s="123">
        <f t="shared" si="55"/>
        <v>0.18692166273969493</v>
      </c>
      <c r="E29" s="123">
        <f t="shared" si="55"/>
        <v>9.5590624500891758E-2</v>
      </c>
      <c r="F29" s="123">
        <f t="shared" si="55"/>
        <v>0.30961971396265608</v>
      </c>
      <c r="G29" s="123">
        <f t="shared" si="55"/>
        <v>2.5646601640453563E-2</v>
      </c>
      <c r="H29" s="123">
        <f t="shared" si="55"/>
        <v>3.2187723795609182E-4</v>
      </c>
      <c r="I29" s="124">
        <f>SUM(B29:H29)</f>
        <v>1.0000000000000002</v>
      </c>
      <c r="K29" s="49" t="s">
        <v>108</v>
      </c>
      <c r="L29" s="102">
        <f>IF($S28=0,"-",L28/$S28)</f>
        <v>0.26161795515920006</v>
      </c>
      <c r="M29" s="102">
        <f t="shared" ref="M29:R29" si="56">IF($S28=0,"-",M28/$S28)</f>
        <v>0.12028156475914778</v>
      </c>
      <c r="N29" s="102">
        <f t="shared" si="56"/>
        <v>0.18692166273969493</v>
      </c>
      <c r="O29" s="102">
        <f t="shared" si="56"/>
        <v>9.5590624500891758E-2</v>
      </c>
      <c r="P29" s="102">
        <f t="shared" si="56"/>
        <v>0.30961971396265608</v>
      </c>
      <c r="Q29" s="102">
        <f t="shared" si="56"/>
        <v>2.5646601640453563E-2</v>
      </c>
      <c r="R29" s="103">
        <f t="shared" si="56"/>
        <v>3.2187723795609182E-4</v>
      </c>
      <c r="S29" s="104">
        <f>SUM(L29:R29)</f>
        <v>1.0000000000000002</v>
      </c>
      <c r="BA29" s="191"/>
      <c r="BR29" s="191"/>
    </row>
    <row r="30" spans="1:85" ht="15" thickBot="1"/>
    <row r="31" spans="1:85" ht="28.5">
      <c r="A31" s="339" t="s">
        <v>49</v>
      </c>
      <c r="B31" s="137" t="s">
        <v>0</v>
      </c>
      <c r="C31" s="137" t="s">
        <v>1</v>
      </c>
      <c r="D31" s="137" t="s">
        <v>2</v>
      </c>
      <c r="E31" s="137" t="s">
        <v>3</v>
      </c>
      <c r="F31" s="137" t="s">
        <v>23</v>
      </c>
      <c r="G31" s="137" t="s">
        <v>4</v>
      </c>
      <c r="H31" s="137" t="s">
        <v>5</v>
      </c>
      <c r="I31" s="138" t="s">
        <v>6</v>
      </c>
      <c r="K31" s="341" t="s">
        <v>49</v>
      </c>
      <c r="L31" s="139" t="s">
        <v>0</v>
      </c>
      <c r="M31" s="139" t="s">
        <v>1</v>
      </c>
      <c r="N31" s="139" t="s">
        <v>2</v>
      </c>
      <c r="O31" s="139" t="s">
        <v>3</v>
      </c>
      <c r="P31" s="139" t="s">
        <v>23</v>
      </c>
      <c r="Q31" s="139" t="s">
        <v>4</v>
      </c>
      <c r="R31" s="139" t="s">
        <v>5</v>
      </c>
      <c r="S31" s="140" t="s">
        <v>6</v>
      </c>
      <c r="U31" s="343" t="s">
        <v>49</v>
      </c>
      <c r="V31" s="192" t="s">
        <v>73</v>
      </c>
      <c r="W31" s="192" t="s">
        <v>74</v>
      </c>
      <c r="X31" s="192" t="s">
        <v>4</v>
      </c>
      <c r="Y31" s="192" t="s">
        <v>1</v>
      </c>
      <c r="Z31" s="192" t="s">
        <v>2</v>
      </c>
      <c r="AA31" s="192" t="s">
        <v>3</v>
      </c>
      <c r="AB31" s="192" t="s">
        <v>51</v>
      </c>
      <c r="AC31" s="192" t="s">
        <v>64</v>
      </c>
      <c r="AD31" s="193" t="s">
        <v>75</v>
      </c>
      <c r="AE31" s="193" t="s">
        <v>76</v>
      </c>
      <c r="AF31" s="193" t="s">
        <v>77</v>
      </c>
      <c r="AG31" s="193" t="s">
        <v>78</v>
      </c>
      <c r="AH31" s="193" t="s">
        <v>79</v>
      </c>
      <c r="AI31" s="194" t="s">
        <v>59</v>
      </c>
    </row>
    <row r="32" spans="1:85" ht="15">
      <c r="A32" s="340" t="s">
        <v>49</v>
      </c>
      <c r="B32" s="305" t="s">
        <v>113</v>
      </c>
      <c r="C32" s="306"/>
      <c r="D32" s="306"/>
      <c r="E32" s="306"/>
      <c r="F32" s="306"/>
      <c r="G32" s="306"/>
      <c r="H32" s="306"/>
      <c r="I32" s="307"/>
      <c r="K32" s="342" t="s">
        <v>49</v>
      </c>
      <c r="L32" s="308" t="s">
        <v>113</v>
      </c>
      <c r="M32" s="309"/>
      <c r="N32" s="309"/>
      <c r="O32" s="309"/>
      <c r="P32" s="309"/>
      <c r="Q32" s="309"/>
      <c r="R32" s="309"/>
      <c r="S32" s="310"/>
      <c r="U32" s="344" t="s">
        <v>49</v>
      </c>
      <c r="V32" s="337" t="s">
        <v>113</v>
      </c>
      <c r="W32" s="337"/>
      <c r="X32" s="337"/>
      <c r="Y32" s="337"/>
      <c r="Z32" s="337"/>
      <c r="AA32" s="337"/>
      <c r="AB32" s="337"/>
      <c r="AC32" s="337"/>
      <c r="AD32" s="337"/>
      <c r="AE32" s="337"/>
      <c r="AF32" s="337"/>
      <c r="AG32" s="337"/>
      <c r="AH32" s="337"/>
      <c r="AI32" s="338"/>
    </row>
    <row r="33" spans="1:36" ht="15">
      <c r="A33" s="143" t="s">
        <v>7</v>
      </c>
      <c r="B33" s="105">
        <f>B111+B137+B163+B189+B215+B241+B267+B293+B319+B345+B371+B397+B423</f>
        <v>0.12641076275434332</v>
      </c>
      <c r="C33" s="105">
        <f t="shared" ref="C33:E33" si="57">C111+C137+C163+C189+C215+C241+C267+C293+C319+C345+C371+C397+C423</f>
        <v>1490.4113270505302</v>
      </c>
      <c r="D33" s="105">
        <f t="shared" si="57"/>
        <v>106.61806841973666</v>
      </c>
      <c r="E33" s="105">
        <f t="shared" si="57"/>
        <v>0</v>
      </c>
      <c r="F33" s="314">
        <v>0</v>
      </c>
      <c r="G33" s="105">
        <f t="shared" ref="G33:H48" si="58">G111+G137+G163+G189+G215+G241+G267+G293+G319+G345+G371+G397+G423</f>
        <v>0</v>
      </c>
      <c r="H33" s="105">
        <f t="shared" si="58"/>
        <v>0</v>
      </c>
      <c r="I33" s="146">
        <f>SUM(B33:H33)</f>
        <v>1597.1558062330212</v>
      </c>
      <c r="J33" s="141"/>
      <c r="K33" s="195" t="s">
        <v>7</v>
      </c>
      <c r="L33" s="105">
        <f t="shared" ref="L33:R48" si="59">L111+L137+L163+L189+L215+L241+L267+L293+L319+L345+L371+L397+L423</f>
        <v>0.12641076275434332</v>
      </c>
      <c r="M33" s="105">
        <f t="shared" si="59"/>
        <v>1490.4113270505302</v>
      </c>
      <c r="N33" s="105">
        <f t="shared" si="59"/>
        <v>106.61806841973666</v>
      </c>
      <c r="O33" s="105">
        <f t="shared" si="59"/>
        <v>0</v>
      </c>
      <c r="P33" s="105">
        <f t="shared" si="59"/>
        <v>0</v>
      </c>
      <c r="Q33" s="105">
        <f t="shared" si="59"/>
        <v>0</v>
      </c>
      <c r="R33" s="105">
        <f t="shared" si="59"/>
        <v>0</v>
      </c>
      <c r="S33" s="197">
        <f>SUM(L33:R33)</f>
        <v>1597.1558062330212</v>
      </c>
      <c r="T33" s="141"/>
      <c r="U33" s="198" t="s">
        <v>7</v>
      </c>
      <c r="V33" s="55">
        <f t="shared" ref="V33:AH48" si="60">V111+V137+V163+V189+V215+V241+V267+V293+V319+V345+V371+V397+V423</f>
        <v>0.12641076275434332</v>
      </c>
      <c r="W33" s="55">
        <f t="shared" si="60"/>
        <v>0</v>
      </c>
      <c r="X33" s="55">
        <f t="shared" si="60"/>
        <v>0</v>
      </c>
      <c r="Y33" s="55">
        <f t="shared" si="60"/>
        <v>1490.4113270505302</v>
      </c>
      <c r="Z33" s="55">
        <f t="shared" si="60"/>
        <v>106.61806841973666</v>
      </c>
      <c r="AA33" s="55">
        <f t="shared" si="60"/>
        <v>0</v>
      </c>
      <c r="AB33" s="55">
        <f t="shared" si="60"/>
        <v>0</v>
      </c>
      <c r="AC33" s="56">
        <f t="shared" si="60"/>
        <v>0</v>
      </c>
      <c r="AD33" s="55">
        <f t="shared" si="60"/>
        <v>0</v>
      </c>
      <c r="AE33" s="55">
        <f t="shared" si="60"/>
        <v>0</v>
      </c>
      <c r="AF33" s="55">
        <f t="shared" si="60"/>
        <v>0</v>
      </c>
      <c r="AG33" s="55">
        <f t="shared" si="60"/>
        <v>0</v>
      </c>
      <c r="AH33" s="55">
        <f t="shared" si="60"/>
        <v>0</v>
      </c>
      <c r="AI33" s="202">
        <f>SUM(V33:AC33)</f>
        <v>1597.1558062330212</v>
      </c>
      <c r="AJ33" s="133" t="str">
        <f>IF(ABS(S33-AI33)&gt;0.001,S33-AI33,"")</f>
        <v/>
      </c>
    </row>
    <row r="34" spans="1:36" ht="15">
      <c r="A34" s="151" t="s">
        <v>8</v>
      </c>
      <c r="B34" s="112">
        <f t="shared" ref="B34:E49" si="61">B112+B138+B164+B190+B216+B242+B268+B294+B320+B346+B372+B398+B424</f>
        <v>0</v>
      </c>
      <c r="C34" s="112">
        <f t="shared" si="61"/>
        <v>0</v>
      </c>
      <c r="D34" s="112">
        <f t="shared" si="61"/>
        <v>27.039179999999998</v>
      </c>
      <c r="E34" s="112">
        <f t="shared" si="61"/>
        <v>0</v>
      </c>
      <c r="F34" s="315">
        <v>0</v>
      </c>
      <c r="G34" s="112">
        <f t="shared" si="58"/>
        <v>0</v>
      </c>
      <c r="H34" s="112">
        <f t="shared" si="58"/>
        <v>0</v>
      </c>
      <c r="I34" s="154">
        <f t="shared" ref="I34:I53" si="62">SUM(B34:H34)</f>
        <v>27.039179999999998</v>
      </c>
      <c r="J34" s="141"/>
      <c r="K34" s="155" t="s">
        <v>8</v>
      </c>
      <c r="L34" s="87">
        <f t="shared" si="59"/>
        <v>0</v>
      </c>
      <c r="M34" s="87">
        <f t="shared" si="59"/>
        <v>0</v>
      </c>
      <c r="N34" s="87">
        <f t="shared" si="59"/>
        <v>27.039179999999998</v>
      </c>
      <c r="O34" s="87">
        <f t="shared" si="59"/>
        <v>0</v>
      </c>
      <c r="P34" s="87">
        <f t="shared" si="59"/>
        <v>0</v>
      </c>
      <c r="Q34" s="87">
        <f t="shared" si="59"/>
        <v>0</v>
      </c>
      <c r="R34" s="87">
        <f t="shared" si="59"/>
        <v>0</v>
      </c>
      <c r="S34" s="158">
        <f t="shared" ref="S34:S53" si="63">SUM(L34:R34)</f>
        <v>27.039179999999998</v>
      </c>
      <c r="T34" s="141"/>
      <c r="U34" s="203" t="s">
        <v>8</v>
      </c>
      <c r="V34" s="60">
        <f t="shared" si="60"/>
        <v>0</v>
      </c>
      <c r="W34" s="60">
        <f t="shared" si="60"/>
        <v>0</v>
      </c>
      <c r="X34" s="60">
        <f t="shared" si="60"/>
        <v>0</v>
      </c>
      <c r="Y34" s="60">
        <f t="shared" si="60"/>
        <v>0</v>
      </c>
      <c r="Z34" s="60">
        <f t="shared" si="60"/>
        <v>27.039179999999998</v>
      </c>
      <c r="AA34" s="60">
        <f t="shared" si="60"/>
        <v>0</v>
      </c>
      <c r="AB34" s="60">
        <f t="shared" si="60"/>
        <v>0</v>
      </c>
      <c r="AC34" s="61">
        <f t="shared" si="60"/>
        <v>0</v>
      </c>
      <c r="AD34" s="60">
        <f t="shared" si="60"/>
        <v>0</v>
      </c>
      <c r="AE34" s="60">
        <f t="shared" si="60"/>
        <v>0</v>
      </c>
      <c r="AF34" s="60">
        <f t="shared" si="60"/>
        <v>0</v>
      </c>
      <c r="AG34" s="60">
        <f t="shared" si="60"/>
        <v>0</v>
      </c>
      <c r="AH34" s="60">
        <f t="shared" si="60"/>
        <v>0</v>
      </c>
      <c r="AI34" s="206">
        <f t="shared" ref="AI34:AI53" si="64">SUM(V34:AC34)</f>
        <v>27.039179999999998</v>
      </c>
      <c r="AJ34" s="133" t="str">
        <f t="shared" ref="AJ34:AJ54" si="65">IF(ABS(S34-AI34)&gt;0.001,S34-AI34,"")</f>
        <v/>
      </c>
    </row>
    <row r="35" spans="1:36" ht="15">
      <c r="A35" s="159" t="s">
        <v>9</v>
      </c>
      <c r="B35" s="84">
        <f t="shared" si="61"/>
        <v>0.15302029318947991</v>
      </c>
      <c r="C35" s="84">
        <f t="shared" si="61"/>
        <v>0</v>
      </c>
      <c r="D35" s="84">
        <f t="shared" si="61"/>
        <v>2572.4568377736468</v>
      </c>
      <c r="E35" s="84">
        <f t="shared" si="61"/>
        <v>0</v>
      </c>
      <c r="F35" s="315">
        <v>0</v>
      </c>
      <c r="G35" s="84">
        <f t="shared" si="58"/>
        <v>0</v>
      </c>
      <c r="H35" s="84">
        <f t="shared" si="58"/>
        <v>0</v>
      </c>
      <c r="I35" s="146">
        <f t="shared" si="62"/>
        <v>2572.6098580668363</v>
      </c>
      <c r="J35" s="141"/>
      <c r="K35" s="161" t="s">
        <v>9</v>
      </c>
      <c r="L35" s="84">
        <f t="shared" si="59"/>
        <v>0.15302029318947991</v>
      </c>
      <c r="M35" s="84">
        <f t="shared" si="59"/>
        <v>0</v>
      </c>
      <c r="N35" s="84">
        <f t="shared" si="59"/>
        <v>2572.4568377736468</v>
      </c>
      <c r="O35" s="84">
        <f t="shared" si="59"/>
        <v>0</v>
      </c>
      <c r="P35" s="84">
        <f t="shared" si="59"/>
        <v>0</v>
      </c>
      <c r="Q35" s="84">
        <f t="shared" si="59"/>
        <v>0</v>
      </c>
      <c r="R35" s="84">
        <f t="shared" si="59"/>
        <v>0</v>
      </c>
      <c r="S35" s="150">
        <f t="shared" si="63"/>
        <v>2572.6098580668363</v>
      </c>
      <c r="T35" s="141"/>
      <c r="U35" s="207" t="s">
        <v>9</v>
      </c>
      <c r="V35" s="55">
        <f t="shared" si="60"/>
        <v>0.15302029318947991</v>
      </c>
      <c r="W35" s="55">
        <f t="shared" si="60"/>
        <v>0</v>
      </c>
      <c r="X35" s="55">
        <f t="shared" si="60"/>
        <v>0</v>
      </c>
      <c r="Y35" s="55">
        <f t="shared" si="60"/>
        <v>0</v>
      </c>
      <c r="Z35" s="55">
        <f t="shared" si="60"/>
        <v>2572.4568377736468</v>
      </c>
      <c r="AA35" s="55">
        <f t="shared" si="60"/>
        <v>0</v>
      </c>
      <c r="AB35" s="55">
        <f t="shared" si="60"/>
        <v>0</v>
      </c>
      <c r="AC35" s="56">
        <f t="shared" si="60"/>
        <v>0</v>
      </c>
      <c r="AD35" s="55">
        <f t="shared" si="60"/>
        <v>0</v>
      </c>
      <c r="AE35" s="55">
        <f t="shared" si="60"/>
        <v>0</v>
      </c>
      <c r="AF35" s="55">
        <f t="shared" si="60"/>
        <v>0</v>
      </c>
      <c r="AG35" s="55">
        <f t="shared" si="60"/>
        <v>0</v>
      </c>
      <c r="AH35" s="55">
        <f t="shared" si="60"/>
        <v>0</v>
      </c>
      <c r="AI35" s="202">
        <f t="shared" si="64"/>
        <v>2572.6098580668363</v>
      </c>
      <c r="AJ35" s="133" t="str">
        <f t="shared" si="65"/>
        <v/>
      </c>
    </row>
    <row r="36" spans="1:36" ht="15">
      <c r="A36" s="151" t="s">
        <v>52</v>
      </c>
      <c r="B36" s="112">
        <f t="shared" si="61"/>
        <v>0</v>
      </c>
      <c r="C36" s="112">
        <f t="shared" si="61"/>
        <v>0</v>
      </c>
      <c r="D36" s="112">
        <f t="shared" si="61"/>
        <v>321.81075119999997</v>
      </c>
      <c r="E36" s="112">
        <f t="shared" si="61"/>
        <v>0</v>
      </c>
      <c r="F36" s="315">
        <v>0</v>
      </c>
      <c r="G36" s="112">
        <f t="shared" si="58"/>
        <v>0</v>
      </c>
      <c r="H36" s="112">
        <f t="shared" si="58"/>
        <v>0</v>
      </c>
      <c r="I36" s="154">
        <f t="shared" si="62"/>
        <v>321.81075119999997</v>
      </c>
      <c r="J36" s="141"/>
      <c r="K36" s="155" t="s">
        <v>52</v>
      </c>
      <c r="L36" s="87">
        <f t="shared" si="59"/>
        <v>0</v>
      </c>
      <c r="M36" s="87">
        <f t="shared" si="59"/>
        <v>0</v>
      </c>
      <c r="N36" s="87">
        <f t="shared" si="59"/>
        <v>321.81075119999997</v>
      </c>
      <c r="O36" s="87">
        <f t="shared" si="59"/>
        <v>0</v>
      </c>
      <c r="P36" s="87">
        <f t="shared" si="59"/>
        <v>0</v>
      </c>
      <c r="Q36" s="87">
        <f t="shared" si="59"/>
        <v>0</v>
      </c>
      <c r="R36" s="87">
        <f t="shared" si="59"/>
        <v>0</v>
      </c>
      <c r="S36" s="158">
        <f t="shared" si="63"/>
        <v>321.81075119999997</v>
      </c>
      <c r="T36" s="141"/>
      <c r="U36" s="203" t="s">
        <v>52</v>
      </c>
      <c r="V36" s="60">
        <f t="shared" si="60"/>
        <v>0</v>
      </c>
      <c r="W36" s="60">
        <f t="shared" si="60"/>
        <v>0</v>
      </c>
      <c r="X36" s="60">
        <f t="shared" si="60"/>
        <v>0</v>
      </c>
      <c r="Y36" s="60">
        <f t="shared" si="60"/>
        <v>0</v>
      </c>
      <c r="Z36" s="60">
        <f t="shared" si="60"/>
        <v>321.63509030960694</v>
      </c>
      <c r="AA36" s="60">
        <f t="shared" si="60"/>
        <v>0</v>
      </c>
      <c r="AB36" s="60">
        <f t="shared" si="60"/>
        <v>0</v>
      </c>
      <c r="AC36" s="61">
        <f t="shared" si="60"/>
        <v>0.17566089039301311</v>
      </c>
      <c r="AD36" s="60">
        <f t="shared" si="60"/>
        <v>0</v>
      </c>
      <c r="AE36" s="60">
        <f t="shared" si="60"/>
        <v>0</v>
      </c>
      <c r="AF36" s="60">
        <f t="shared" si="60"/>
        <v>0</v>
      </c>
      <c r="AG36" s="60">
        <f t="shared" si="60"/>
        <v>0.17566089039301311</v>
      </c>
      <c r="AH36" s="60">
        <f t="shared" si="60"/>
        <v>0</v>
      </c>
      <c r="AI36" s="206">
        <f t="shared" si="64"/>
        <v>321.81075119999997</v>
      </c>
      <c r="AJ36" s="133" t="str">
        <f t="shared" si="65"/>
        <v/>
      </c>
    </row>
    <row r="37" spans="1:36" ht="15">
      <c r="A37" s="159" t="s">
        <v>13</v>
      </c>
      <c r="B37" s="84">
        <f t="shared" si="61"/>
        <v>554.29146400049808</v>
      </c>
      <c r="C37" s="84">
        <f t="shared" si="61"/>
        <v>402.02384337788794</v>
      </c>
      <c r="D37" s="84">
        <f t="shared" si="61"/>
        <v>364.81914630898916</v>
      </c>
      <c r="E37" s="84">
        <f t="shared" si="61"/>
        <v>0</v>
      </c>
      <c r="F37" s="315">
        <v>0</v>
      </c>
      <c r="G37" s="84">
        <f t="shared" si="58"/>
        <v>0</v>
      </c>
      <c r="H37" s="84">
        <f t="shared" si="58"/>
        <v>0</v>
      </c>
      <c r="I37" s="146">
        <f t="shared" si="62"/>
        <v>1321.1344536873753</v>
      </c>
      <c r="J37" s="141"/>
      <c r="K37" s="161" t="s">
        <v>13</v>
      </c>
      <c r="L37" s="84">
        <f t="shared" si="59"/>
        <v>554.29146400049808</v>
      </c>
      <c r="M37" s="84">
        <f t="shared" si="59"/>
        <v>402.02384337788794</v>
      </c>
      <c r="N37" s="84">
        <f t="shared" si="59"/>
        <v>364.81914630898916</v>
      </c>
      <c r="O37" s="84">
        <f t="shared" si="59"/>
        <v>0</v>
      </c>
      <c r="P37" s="84">
        <f t="shared" si="59"/>
        <v>0</v>
      </c>
      <c r="Q37" s="84">
        <f t="shared" si="59"/>
        <v>0</v>
      </c>
      <c r="R37" s="84">
        <f t="shared" si="59"/>
        <v>0</v>
      </c>
      <c r="S37" s="150">
        <f t="shared" si="63"/>
        <v>1321.1344536873753</v>
      </c>
      <c r="T37" s="141"/>
      <c r="U37" s="207" t="s">
        <v>13</v>
      </c>
      <c r="V37" s="55">
        <f t="shared" si="60"/>
        <v>541.53899450912911</v>
      </c>
      <c r="W37" s="55">
        <f t="shared" si="60"/>
        <v>0</v>
      </c>
      <c r="X37" s="55">
        <f t="shared" si="60"/>
        <v>0</v>
      </c>
      <c r="Y37" s="55">
        <f t="shared" si="60"/>
        <v>402.02384337788794</v>
      </c>
      <c r="Z37" s="55">
        <f t="shared" si="60"/>
        <v>346.44009238325208</v>
      </c>
      <c r="AA37" s="55">
        <f t="shared" si="60"/>
        <v>0</v>
      </c>
      <c r="AB37" s="55">
        <f t="shared" si="60"/>
        <v>0</v>
      </c>
      <c r="AC37" s="56">
        <f t="shared" si="60"/>
        <v>31.131523417106056</v>
      </c>
      <c r="AD37" s="55">
        <f t="shared" si="60"/>
        <v>12.752469491369041</v>
      </c>
      <c r="AE37" s="55">
        <f t="shared" si="60"/>
        <v>0</v>
      </c>
      <c r="AF37" s="55">
        <f t="shared" si="60"/>
        <v>0</v>
      </c>
      <c r="AG37" s="55">
        <f t="shared" si="60"/>
        <v>18.379053925737011</v>
      </c>
      <c r="AH37" s="55">
        <f t="shared" si="60"/>
        <v>0</v>
      </c>
      <c r="AI37" s="202">
        <f t="shared" si="64"/>
        <v>1321.1344536873753</v>
      </c>
      <c r="AJ37" s="133" t="str">
        <f t="shared" si="65"/>
        <v/>
      </c>
    </row>
    <row r="38" spans="1:36" ht="15">
      <c r="A38" s="151" t="s">
        <v>12</v>
      </c>
      <c r="B38" s="112">
        <f t="shared" si="61"/>
        <v>256.8202287350241</v>
      </c>
      <c r="C38" s="112">
        <f t="shared" si="61"/>
        <v>109.81549322894645</v>
      </c>
      <c r="D38" s="112">
        <f t="shared" si="61"/>
        <v>66.818741848027315</v>
      </c>
      <c r="E38" s="112">
        <f t="shared" si="61"/>
        <v>1.8986127699347946</v>
      </c>
      <c r="F38" s="315">
        <v>0</v>
      </c>
      <c r="G38" s="112">
        <f t="shared" si="58"/>
        <v>0</v>
      </c>
      <c r="H38" s="112">
        <f t="shared" si="58"/>
        <v>0</v>
      </c>
      <c r="I38" s="154">
        <f t="shared" si="62"/>
        <v>435.35307658193273</v>
      </c>
      <c r="J38" s="141"/>
      <c r="K38" s="155" t="s">
        <v>12</v>
      </c>
      <c r="L38" s="87">
        <f t="shared" si="59"/>
        <v>256.8202287350241</v>
      </c>
      <c r="M38" s="87">
        <f t="shared" si="59"/>
        <v>109.81549322894645</v>
      </c>
      <c r="N38" s="87">
        <f t="shared" si="59"/>
        <v>66.818741848027315</v>
      </c>
      <c r="O38" s="87">
        <f t="shared" si="59"/>
        <v>1.8986127699347946</v>
      </c>
      <c r="P38" s="87">
        <f t="shared" si="59"/>
        <v>0</v>
      </c>
      <c r="Q38" s="87">
        <f t="shared" si="59"/>
        <v>0</v>
      </c>
      <c r="R38" s="87">
        <f t="shared" si="59"/>
        <v>0</v>
      </c>
      <c r="S38" s="158">
        <f t="shared" si="63"/>
        <v>435.35307658193273</v>
      </c>
      <c r="T38" s="141"/>
      <c r="U38" s="203" t="s">
        <v>53</v>
      </c>
      <c r="V38" s="60">
        <f t="shared" si="60"/>
        <v>252.64045737220263</v>
      </c>
      <c r="W38" s="60">
        <f t="shared" si="60"/>
        <v>1.2967464886003828</v>
      </c>
      <c r="X38" s="60">
        <f t="shared" si="60"/>
        <v>0</v>
      </c>
      <c r="Y38" s="60">
        <f t="shared" si="60"/>
        <v>109.81549322894645</v>
      </c>
      <c r="Z38" s="60">
        <f t="shared" si="60"/>
        <v>56.45816355560234</v>
      </c>
      <c r="AA38" s="60">
        <f t="shared" si="60"/>
        <v>0.84928336164482809</v>
      </c>
      <c r="AB38" s="60">
        <f t="shared" si="60"/>
        <v>0</v>
      </c>
      <c r="AC38" s="61">
        <f t="shared" si="60"/>
        <v>14.292932574936026</v>
      </c>
      <c r="AD38" s="60">
        <f t="shared" si="60"/>
        <v>2.8830248742210887</v>
      </c>
      <c r="AE38" s="60">
        <f t="shared" si="60"/>
        <v>0</v>
      </c>
      <c r="AF38" s="60">
        <f t="shared" si="60"/>
        <v>0</v>
      </c>
      <c r="AG38" s="60">
        <f t="shared" si="60"/>
        <v>10.360578292424968</v>
      </c>
      <c r="AH38" s="60">
        <f t="shared" si="60"/>
        <v>1.0493294082899665</v>
      </c>
      <c r="AI38" s="206">
        <f t="shared" si="64"/>
        <v>435.35307658193261</v>
      </c>
      <c r="AJ38" s="133" t="str">
        <f t="shared" si="65"/>
        <v/>
      </c>
    </row>
    <row r="39" spans="1:36" ht="15">
      <c r="A39" s="159" t="s">
        <v>54</v>
      </c>
      <c r="B39" s="84">
        <f t="shared" si="61"/>
        <v>0</v>
      </c>
      <c r="C39" s="84">
        <f t="shared" si="61"/>
        <v>0</v>
      </c>
      <c r="D39" s="84">
        <f t="shared" si="61"/>
        <v>7.7565413686465305</v>
      </c>
      <c r="E39" s="84">
        <f t="shared" si="61"/>
        <v>1598.4388523780394</v>
      </c>
      <c r="F39" s="315">
        <v>0</v>
      </c>
      <c r="G39" s="84">
        <f t="shared" si="58"/>
        <v>0</v>
      </c>
      <c r="H39" s="84">
        <f t="shared" si="58"/>
        <v>0</v>
      </c>
      <c r="I39" s="146">
        <f t="shared" si="62"/>
        <v>1606.195393746686</v>
      </c>
      <c r="J39" s="141"/>
      <c r="K39" s="161" t="s">
        <v>54</v>
      </c>
      <c r="L39" s="84">
        <f t="shared" si="59"/>
        <v>0</v>
      </c>
      <c r="M39" s="84">
        <f t="shared" si="59"/>
        <v>0</v>
      </c>
      <c r="N39" s="84">
        <f t="shared" si="59"/>
        <v>7.7565413686465305</v>
      </c>
      <c r="O39" s="84">
        <f t="shared" si="59"/>
        <v>1598.4388523780394</v>
      </c>
      <c r="P39" s="84">
        <f t="shared" si="59"/>
        <v>3869.3323908945663</v>
      </c>
      <c r="Q39" s="84">
        <f t="shared" si="59"/>
        <v>0</v>
      </c>
      <c r="R39" s="84">
        <f t="shared" si="59"/>
        <v>0</v>
      </c>
      <c r="S39" s="150">
        <f t="shared" si="63"/>
        <v>5475.5277846412519</v>
      </c>
      <c r="T39" s="141"/>
      <c r="U39" s="207" t="s">
        <v>54</v>
      </c>
      <c r="V39" s="55">
        <f t="shared" si="60"/>
        <v>0</v>
      </c>
      <c r="W39" s="55">
        <f t="shared" si="60"/>
        <v>0</v>
      </c>
      <c r="X39" s="55">
        <f t="shared" si="60"/>
        <v>0</v>
      </c>
      <c r="Y39" s="55">
        <f t="shared" si="60"/>
        <v>0</v>
      </c>
      <c r="Z39" s="55">
        <f t="shared" si="60"/>
        <v>0</v>
      </c>
      <c r="AA39" s="55">
        <f t="shared" si="60"/>
        <v>1594.265872256193</v>
      </c>
      <c r="AB39" s="55">
        <f t="shared" si="60"/>
        <v>3869.3323908945663</v>
      </c>
      <c r="AC39" s="56">
        <f t="shared" si="60"/>
        <v>11.929521490492956</v>
      </c>
      <c r="AD39" s="55">
        <f t="shared" si="60"/>
        <v>0</v>
      </c>
      <c r="AE39" s="55">
        <f t="shared" si="60"/>
        <v>4.1729801218464253</v>
      </c>
      <c r="AF39" s="55">
        <f t="shared" si="60"/>
        <v>0</v>
      </c>
      <c r="AG39" s="55">
        <f t="shared" si="60"/>
        <v>7.7565413686465305</v>
      </c>
      <c r="AH39" s="55">
        <f t="shared" si="60"/>
        <v>0</v>
      </c>
      <c r="AI39" s="202">
        <f t="shared" si="64"/>
        <v>5475.5277846412528</v>
      </c>
      <c r="AJ39" s="133" t="str">
        <f t="shared" si="65"/>
        <v/>
      </c>
    </row>
    <row r="40" spans="1:36" ht="15">
      <c r="A40" s="151" t="s">
        <v>11</v>
      </c>
      <c r="B40" s="112">
        <f t="shared" si="61"/>
        <v>0</v>
      </c>
      <c r="C40" s="112">
        <f t="shared" si="61"/>
        <v>5.4974972233422549E-2</v>
      </c>
      <c r="D40" s="112">
        <f t="shared" si="61"/>
        <v>0</v>
      </c>
      <c r="E40" s="112">
        <f t="shared" si="61"/>
        <v>30.695767758318173</v>
      </c>
      <c r="F40" s="315">
        <v>0</v>
      </c>
      <c r="G40" s="112">
        <f t="shared" si="58"/>
        <v>0</v>
      </c>
      <c r="H40" s="112">
        <f t="shared" si="58"/>
        <v>0</v>
      </c>
      <c r="I40" s="154">
        <f t="shared" si="62"/>
        <v>30.750742730551597</v>
      </c>
      <c r="J40" s="141"/>
      <c r="K40" s="155" t="s">
        <v>11</v>
      </c>
      <c r="L40" s="87">
        <f t="shared" si="59"/>
        <v>0</v>
      </c>
      <c r="M40" s="87">
        <f t="shared" si="59"/>
        <v>5.4974972233422549E-2</v>
      </c>
      <c r="N40" s="87">
        <f t="shared" si="59"/>
        <v>0</v>
      </c>
      <c r="O40" s="87">
        <f t="shared" si="59"/>
        <v>30.695767758318173</v>
      </c>
      <c r="P40" s="87">
        <f t="shared" si="59"/>
        <v>180.18319081084096</v>
      </c>
      <c r="Q40" s="87">
        <f t="shared" si="59"/>
        <v>0</v>
      </c>
      <c r="R40" s="87">
        <f t="shared" si="59"/>
        <v>0</v>
      </c>
      <c r="S40" s="158">
        <f t="shared" si="63"/>
        <v>210.93393354139255</v>
      </c>
      <c r="T40" s="141"/>
      <c r="U40" s="203" t="s">
        <v>11</v>
      </c>
      <c r="V40" s="60">
        <f t="shared" si="60"/>
        <v>0</v>
      </c>
      <c r="W40" s="60">
        <f t="shared" si="60"/>
        <v>0</v>
      </c>
      <c r="X40" s="60">
        <f t="shared" si="60"/>
        <v>0</v>
      </c>
      <c r="Y40" s="60">
        <f t="shared" si="60"/>
        <v>5.4974972233422549E-2</v>
      </c>
      <c r="Z40" s="60">
        <f t="shared" si="60"/>
        <v>0</v>
      </c>
      <c r="AA40" s="60">
        <f t="shared" si="60"/>
        <v>30.695767758318173</v>
      </c>
      <c r="AB40" s="60">
        <f t="shared" si="60"/>
        <v>180.18319081084096</v>
      </c>
      <c r="AC40" s="61">
        <f t="shared" si="60"/>
        <v>0</v>
      </c>
      <c r="AD40" s="60">
        <f t="shared" si="60"/>
        <v>0</v>
      </c>
      <c r="AE40" s="60">
        <f t="shared" si="60"/>
        <v>0</v>
      </c>
      <c r="AF40" s="60">
        <f t="shared" si="60"/>
        <v>0</v>
      </c>
      <c r="AG40" s="60">
        <f t="shared" si="60"/>
        <v>0</v>
      </c>
      <c r="AH40" s="60">
        <f t="shared" si="60"/>
        <v>0</v>
      </c>
      <c r="AI40" s="206">
        <f t="shared" si="64"/>
        <v>210.93393354139255</v>
      </c>
      <c r="AJ40" s="133" t="str">
        <f t="shared" si="65"/>
        <v/>
      </c>
    </row>
    <row r="41" spans="1:36" ht="15">
      <c r="A41" s="159" t="s">
        <v>55</v>
      </c>
      <c r="B41" s="84">
        <f t="shared" si="61"/>
        <v>1.3553258126195007</v>
      </c>
      <c r="C41" s="84">
        <f t="shared" si="61"/>
        <v>0</v>
      </c>
      <c r="D41" s="84">
        <f t="shared" si="61"/>
        <v>0.21811169144234591</v>
      </c>
      <c r="E41" s="84">
        <f t="shared" si="61"/>
        <v>2.2926582415500735E-2</v>
      </c>
      <c r="F41" s="315">
        <v>0</v>
      </c>
      <c r="G41" s="84">
        <f t="shared" si="58"/>
        <v>0</v>
      </c>
      <c r="H41" s="84">
        <f t="shared" si="58"/>
        <v>0</v>
      </c>
      <c r="I41" s="146">
        <f t="shared" si="62"/>
        <v>1.5963640864773474</v>
      </c>
      <c r="J41" s="141"/>
      <c r="K41" s="161" t="s">
        <v>55</v>
      </c>
      <c r="L41" s="84">
        <f t="shared" si="59"/>
        <v>1.3553258126195007</v>
      </c>
      <c r="M41" s="84">
        <f t="shared" si="59"/>
        <v>0</v>
      </c>
      <c r="N41" s="84">
        <f t="shared" si="59"/>
        <v>0.21811169144234591</v>
      </c>
      <c r="O41" s="84">
        <f t="shared" si="59"/>
        <v>2.2926582415500735E-2</v>
      </c>
      <c r="P41" s="84">
        <f t="shared" si="59"/>
        <v>0</v>
      </c>
      <c r="Q41" s="84">
        <f t="shared" si="59"/>
        <v>0</v>
      </c>
      <c r="R41" s="84">
        <f t="shared" si="59"/>
        <v>0</v>
      </c>
      <c r="S41" s="150">
        <f t="shared" si="63"/>
        <v>1.5963640864773474</v>
      </c>
      <c r="T41" s="141"/>
      <c r="U41" s="207" t="s">
        <v>55</v>
      </c>
      <c r="V41" s="55">
        <f t="shared" si="60"/>
        <v>0</v>
      </c>
      <c r="W41" s="55">
        <f t="shared" si="60"/>
        <v>0</v>
      </c>
      <c r="X41" s="55">
        <f t="shared" si="60"/>
        <v>0</v>
      </c>
      <c r="Y41" s="55">
        <f t="shared" si="60"/>
        <v>0</v>
      </c>
      <c r="Z41" s="55">
        <f t="shared" si="60"/>
        <v>0.21811169144234591</v>
      </c>
      <c r="AA41" s="55">
        <f t="shared" si="60"/>
        <v>0</v>
      </c>
      <c r="AB41" s="55">
        <f t="shared" si="60"/>
        <v>0</v>
      </c>
      <c r="AC41" s="56">
        <f t="shared" si="60"/>
        <v>1.3782523950350014</v>
      </c>
      <c r="AD41" s="55">
        <f t="shared" si="60"/>
        <v>1.3553258126195007</v>
      </c>
      <c r="AE41" s="55">
        <f t="shared" si="60"/>
        <v>0</v>
      </c>
      <c r="AF41" s="55">
        <f t="shared" si="60"/>
        <v>0</v>
      </c>
      <c r="AG41" s="55">
        <f t="shared" si="60"/>
        <v>0</v>
      </c>
      <c r="AH41" s="55">
        <f t="shared" si="60"/>
        <v>2.2926582415500735E-2</v>
      </c>
      <c r="AI41" s="202">
        <f t="shared" si="64"/>
        <v>1.5963640864773474</v>
      </c>
      <c r="AJ41" s="133" t="str">
        <f t="shared" si="65"/>
        <v/>
      </c>
    </row>
    <row r="42" spans="1:36" ht="15">
      <c r="A42" s="151" t="s">
        <v>14</v>
      </c>
      <c r="B42" s="112">
        <f t="shared" si="61"/>
        <v>149.24060284930835</v>
      </c>
      <c r="C42" s="112">
        <f t="shared" si="61"/>
        <v>3.4701674369039983</v>
      </c>
      <c r="D42" s="112">
        <f t="shared" si="61"/>
        <v>80.298342591890801</v>
      </c>
      <c r="E42" s="112">
        <f t="shared" si="61"/>
        <v>36.832809530308346</v>
      </c>
      <c r="F42" s="315">
        <v>0</v>
      </c>
      <c r="G42" s="112">
        <f t="shared" si="58"/>
        <v>0</v>
      </c>
      <c r="H42" s="112">
        <f t="shared" si="58"/>
        <v>0</v>
      </c>
      <c r="I42" s="154">
        <f t="shared" si="62"/>
        <v>269.84192240841151</v>
      </c>
      <c r="J42" s="141"/>
      <c r="K42" s="155" t="s">
        <v>14</v>
      </c>
      <c r="L42" s="87">
        <f t="shared" si="59"/>
        <v>149.24060284930835</v>
      </c>
      <c r="M42" s="87">
        <f t="shared" si="59"/>
        <v>3.4701674369039983</v>
      </c>
      <c r="N42" s="87">
        <f t="shared" si="59"/>
        <v>80.298342591890801</v>
      </c>
      <c r="O42" s="87">
        <f t="shared" si="59"/>
        <v>36.832809530308346</v>
      </c>
      <c r="P42" s="87">
        <f t="shared" si="59"/>
        <v>12.443935559508311</v>
      </c>
      <c r="Q42" s="87">
        <f t="shared" si="59"/>
        <v>0</v>
      </c>
      <c r="R42" s="87">
        <f t="shared" si="59"/>
        <v>0</v>
      </c>
      <c r="S42" s="158">
        <f t="shared" si="63"/>
        <v>282.28585796791981</v>
      </c>
      <c r="T42" s="141"/>
      <c r="U42" s="203" t="s">
        <v>14</v>
      </c>
      <c r="V42" s="60">
        <f t="shared" si="60"/>
        <v>143.13168857130077</v>
      </c>
      <c r="W42" s="60">
        <f t="shared" si="60"/>
        <v>2.8228778838100039</v>
      </c>
      <c r="X42" s="60">
        <f t="shared" si="60"/>
        <v>0</v>
      </c>
      <c r="Y42" s="60">
        <f t="shared" si="60"/>
        <v>3.4701674369039983</v>
      </c>
      <c r="Z42" s="60">
        <f t="shared" si="60"/>
        <v>51.028472666829209</v>
      </c>
      <c r="AA42" s="60">
        <f t="shared" si="60"/>
        <v>18.278838229412354</v>
      </c>
      <c r="AB42" s="60">
        <f t="shared" si="60"/>
        <v>12.443935559508311</v>
      </c>
      <c r="AC42" s="61">
        <f t="shared" si="60"/>
        <v>51.10987762015516</v>
      </c>
      <c r="AD42" s="60">
        <f t="shared" si="60"/>
        <v>3.2860363941975756</v>
      </c>
      <c r="AE42" s="60">
        <f t="shared" si="60"/>
        <v>0</v>
      </c>
      <c r="AF42" s="60">
        <f t="shared" si="60"/>
        <v>0</v>
      </c>
      <c r="AG42" s="60">
        <f t="shared" si="60"/>
        <v>29.269869925061588</v>
      </c>
      <c r="AH42" s="60">
        <f t="shared" si="60"/>
        <v>18.553971300895991</v>
      </c>
      <c r="AI42" s="206">
        <f t="shared" si="64"/>
        <v>282.28585796791981</v>
      </c>
      <c r="AJ42" s="133" t="str">
        <f t="shared" si="65"/>
        <v/>
      </c>
    </row>
    <row r="43" spans="1:36" ht="15">
      <c r="A43" s="159" t="s">
        <v>136</v>
      </c>
      <c r="B43" s="84">
        <f t="shared" si="61"/>
        <v>2752.199591612009</v>
      </c>
      <c r="C43" s="84">
        <f t="shared" si="61"/>
        <v>8215.230017172049</v>
      </c>
      <c r="D43" s="84">
        <f t="shared" si="61"/>
        <v>13480.096462706217</v>
      </c>
      <c r="E43" s="84">
        <f t="shared" si="61"/>
        <v>5.213405105968703</v>
      </c>
      <c r="F43" s="315">
        <v>0</v>
      </c>
      <c r="G43" s="84">
        <f t="shared" si="58"/>
        <v>0</v>
      </c>
      <c r="H43" s="84">
        <f t="shared" si="58"/>
        <v>0</v>
      </c>
      <c r="I43" s="146">
        <f t="shared" si="62"/>
        <v>24452.739476596245</v>
      </c>
      <c r="J43" s="141"/>
      <c r="K43" s="161" t="s">
        <v>136</v>
      </c>
      <c r="L43" s="84">
        <f t="shared" si="59"/>
        <v>2752.199591612009</v>
      </c>
      <c r="M43" s="84">
        <f t="shared" si="59"/>
        <v>8215.230017172049</v>
      </c>
      <c r="N43" s="84">
        <f t="shared" si="59"/>
        <v>13480.096462706217</v>
      </c>
      <c r="O43" s="84">
        <f t="shared" si="59"/>
        <v>5.213405105968703</v>
      </c>
      <c r="P43" s="84">
        <f t="shared" si="59"/>
        <v>17.149163872330007</v>
      </c>
      <c r="Q43" s="84">
        <f t="shared" si="59"/>
        <v>0</v>
      </c>
      <c r="R43" s="84">
        <f t="shared" si="59"/>
        <v>0</v>
      </c>
      <c r="S43" s="150">
        <f t="shared" si="63"/>
        <v>24469.888640468576</v>
      </c>
      <c r="T43" s="141"/>
      <c r="U43" s="207" t="s">
        <v>136</v>
      </c>
      <c r="V43" s="55">
        <f t="shared" si="60"/>
        <v>2604.9080565372201</v>
      </c>
      <c r="W43" s="55">
        <f t="shared" si="60"/>
        <v>0</v>
      </c>
      <c r="X43" s="55">
        <f t="shared" si="60"/>
        <v>0</v>
      </c>
      <c r="Y43" s="55">
        <f t="shared" si="60"/>
        <v>8215.230017172049</v>
      </c>
      <c r="Z43" s="55">
        <f t="shared" si="60"/>
        <v>11965.950931339286</v>
      </c>
      <c r="AA43" s="55">
        <f t="shared" si="60"/>
        <v>5.213405105968703</v>
      </c>
      <c r="AB43" s="55">
        <f t="shared" si="60"/>
        <v>17.149163872330007</v>
      </c>
      <c r="AC43" s="56">
        <f t="shared" si="60"/>
        <v>1661.4370664417174</v>
      </c>
      <c r="AD43" s="55">
        <f t="shared" si="60"/>
        <v>147.29153507478898</v>
      </c>
      <c r="AE43" s="55">
        <f t="shared" si="60"/>
        <v>0</v>
      </c>
      <c r="AF43" s="55">
        <f t="shared" si="60"/>
        <v>0</v>
      </c>
      <c r="AG43" s="55">
        <f t="shared" si="60"/>
        <v>1514.1455313669285</v>
      </c>
      <c r="AH43" s="55">
        <f t="shared" si="60"/>
        <v>0</v>
      </c>
      <c r="AI43" s="202">
        <f t="shared" si="64"/>
        <v>24469.888640468573</v>
      </c>
      <c r="AJ43" s="133" t="str">
        <f t="shared" si="65"/>
        <v/>
      </c>
    </row>
    <row r="44" spans="1:36" ht="15">
      <c r="A44" s="151" t="s">
        <v>21</v>
      </c>
      <c r="B44" s="112">
        <f t="shared" si="61"/>
        <v>1261.0173117350498</v>
      </c>
      <c r="C44" s="112">
        <f t="shared" si="61"/>
        <v>45.99307948573199</v>
      </c>
      <c r="D44" s="112">
        <f t="shared" si="61"/>
        <v>2591.4481565616943</v>
      </c>
      <c r="E44" s="112">
        <f t="shared" si="61"/>
        <v>10318.473082985767</v>
      </c>
      <c r="F44" s="315">
        <v>0</v>
      </c>
      <c r="G44" s="112">
        <f t="shared" si="58"/>
        <v>1040.6595400583326</v>
      </c>
      <c r="H44" s="112">
        <f t="shared" si="58"/>
        <v>53.432924840529367</v>
      </c>
      <c r="I44" s="154">
        <f t="shared" si="62"/>
        <v>15311.024095667106</v>
      </c>
      <c r="J44" s="141"/>
      <c r="K44" s="155" t="s">
        <v>21</v>
      </c>
      <c r="L44" s="87">
        <f t="shared" si="59"/>
        <v>1261.0173117350498</v>
      </c>
      <c r="M44" s="87">
        <f t="shared" si="59"/>
        <v>45.99307948573199</v>
      </c>
      <c r="N44" s="87">
        <f t="shared" si="59"/>
        <v>2591.4481565616943</v>
      </c>
      <c r="O44" s="87">
        <f t="shared" si="59"/>
        <v>10318.473082985767</v>
      </c>
      <c r="P44" s="87">
        <f t="shared" si="59"/>
        <v>141.64421312130904</v>
      </c>
      <c r="Q44" s="87">
        <f t="shared" si="59"/>
        <v>1040.6595400583326</v>
      </c>
      <c r="R44" s="87">
        <f t="shared" si="59"/>
        <v>53.432924840529367</v>
      </c>
      <c r="S44" s="158">
        <f t="shared" si="63"/>
        <v>15452.668308788416</v>
      </c>
      <c r="T44" s="141"/>
      <c r="U44" s="203" t="s">
        <v>21</v>
      </c>
      <c r="V44" s="60">
        <f t="shared" si="60"/>
        <v>44.769822617244579</v>
      </c>
      <c r="W44" s="60">
        <f t="shared" si="60"/>
        <v>652.14877454250222</v>
      </c>
      <c r="X44" s="60">
        <f t="shared" si="60"/>
        <v>1040.6595400583326</v>
      </c>
      <c r="Y44" s="60">
        <f t="shared" si="60"/>
        <v>45.99307948573199</v>
      </c>
      <c r="Z44" s="60">
        <f t="shared" si="60"/>
        <v>2538.2724598637196</v>
      </c>
      <c r="AA44" s="60">
        <f t="shared" si="60"/>
        <v>9889.4241853383446</v>
      </c>
      <c r="AB44" s="60">
        <f t="shared" si="60"/>
        <v>141.64421312130904</v>
      </c>
      <c r="AC44" s="61">
        <f t="shared" si="60"/>
        <v>1099.7562337612317</v>
      </c>
      <c r="AD44" s="60">
        <f t="shared" si="60"/>
        <v>564.09871457530278</v>
      </c>
      <c r="AE44" s="60">
        <f t="shared" si="60"/>
        <v>416.36579821450368</v>
      </c>
      <c r="AF44" s="60">
        <f t="shared" si="60"/>
        <v>53.432924840529367</v>
      </c>
      <c r="AG44" s="60">
        <f t="shared" si="60"/>
        <v>53.175696697974459</v>
      </c>
      <c r="AH44" s="60">
        <f t="shared" si="60"/>
        <v>12.683099432921164</v>
      </c>
      <c r="AI44" s="206">
        <f t="shared" si="64"/>
        <v>15452.668308788416</v>
      </c>
      <c r="AJ44" s="133" t="str">
        <f t="shared" si="65"/>
        <v/>
      </c>
    </row>
    <row r="45" spans="1:36" ht="15">
      <c r="A45" s="159" t="s">
        <v>20</v>
      </c>
      <c r="B45" s="84">
        <f t="shared" si="61"/>
        <v>1378.9018105570442</v>
      </c>
      <c r="C45" s="84">
        <f t="shared" si="61"/>
        <v>0.29472340667503</v>
      </c>
      <c r="D45" s="84">
        <f t="shared" si="61"/>
        <v>682.19818900804626</v>
      </c>
      <c r="E45" s="84">
        <f t="shared" si="61"/>
        <v>0</v>
      </c>
      <c r="F45" s="315">
        <v>0</v>
      </c>
      <c r="G45" s="84">
        <f t="shared" si="58"/>
        <v>0</v>
      </c>
      <c r="H45" s="84">
        <f t="shared" si="58"/>
        <v>0</v>
      </c>
      <c r="I45" s="146">
        <f t="shared" si="62"/>
        <v>2061.3947229717655</v>
      </c>
      <c r="J45" s="141"/>
      <c r="K45" s="161" t="s">
        <v>20</v>
      </c>
      <c r="L45" s="84">
        <f t="shared" si="59"/>
        <v>1378.9018105570442</v>
      </c>
      <c r="M45" s="84">
        <f t="shared" si="59"/>
        <v>0.29472340667503</v>
      </c>
      <c r="N45" s="84">
        <f t="shared" si="59"/>
        <v>682.19818900804626</v>
      </c>
      <c r="O45" s="84">
        <f t="shared" si="59"/>
        <v>0</v>
      </c>
      <c r="P45" s="84">
        <f t="shared" si="59"/>
        <v>0</v>
      </c>
      <c r="Q45" s="84">
        <f t="shared" si="59"/>
        <v>0</v>
      </c>
      <c r="R45" s="84">
        <f t="shared" si="59"/>
        <v>0</v>
      </c>
      <c r="S45" s="150">
        <f t="shared" si="63"/>
        <v>2061.3947229717655</v>
      </c>
      <c r="T45" s="141"/>
      <c r="U45" s="207" t="s">
        <v>20</v>
      </c>
      <c r="V45" s="55">
        <f t="shared" si="60"/>
        <v>1272.6887342629216</v>
      </c>
      <c r="W45" s="55">
        <f t="shared" si="60"/>
        <v>0</v>
      </c>
      <c r="X45" s="55">
        <f t="shared" si="60"/>
        <v>0</v>
      </c>
      <c r="Y45" s="55">
        <f t="shared" si="60"/>
        <v>0.29472340667503</v>
      </c>
      <c r="Z45" s="55">
        <f t="shared" si="60"/>
        <v>18.316650832127891</v>
      </c>
      <c r="AA45" s="55">
        <f t="shared" si="60"/>
        <v>0</v>
      </c>
      <c r="AB45" s="55">
        <f t="shared" si="60"/>
        <v>0</v>
      </c>
      <c r="AC45" s="56">
        <f t="shared" si="60"/>
        <v>770.09461447004128</v>
      </c>
      <c r="AD45" s="55">
        <f t="shared" si="60"/>
        <v>106.21307629412286</v>
      </c>
      <c r="AE45" s="55">
        <f t="shared" si="60"/>
        <v>0</v>
      </c>
      <c r="AF45" s="55">
        <f t="shared" si="60"/>
        <v>0</v>
      </c>
      <c r="AG45" s="55">
        <f t="shared" si="60"/>
        <v>663.88153817591842</v>
      </c>
      <c r="AH45" s="55">
        <f t="shared" si="60"/>
        <v>0</v>
      </c>
      <c r="AI45" s="202">
        <f t="shared" si="64"/>
        <v>2061.394722971766</v>
      </c>
      <c r="AJ45" s="133" t="str">
        <f t="shared" si="65"/>
        <v/>
      </c>
    </row>
    <row r="46" spans="1:36" ht="15">
      <c r="A46" s="151" t="s">
        <v>56</v>
      </c>
      <c r="B46" s="112">
        <f t="shared" si="61"/>
        <v>32.705966022571914</v>
      </c>
      <c r="C46" s="112">
        <f t="shared" si="61"/>
        <v>7.4841749939531947</v>
      </c>
      <c r="D46" s="112">
        <f t="shared" si="61"/>
        <v>17.600295068553155</v>
      </c>
      <c r="E46" s="112">
        <f t="shared" si="61"/>
        <v>0</v>
      </c>
      <c r="F46" s="315">
        <v>0</v>
      </c>
      <c r="G46" s="112">
        <f t="shared" si="58"/>
        <v>0</v>
      </c>
      <c r="H46" s="112">
        <f t="shared" si="58"/>
        <v>0</v>
      </c>
      <c r="I46" s="154">
        <f t="shared" si="62"/>
        <v>57.790436085078269</v>
      </c>
      <c r="J46" s="141"/>
      <c r="K46" s="155" t="s">
        <v>56</v>
      </c>
      <c r="L46" s="87">
        <f t="shared" si="59"/>
        <v>32.705966022571914</v>
      </c>
      <c r="M46" s="87">
        <f t="shared" si="59"/>
        <v>7.4841749939531947</v>
      </c>
      <c r="N46" s="87">
        <f t="shared" si="59"/>
        <v>17.600295068553155</v>
      </c>
      <c r="O46" s="87">
        <f t="shared" si="59"/>
        <v>0</v>
      </c>
      <c r="P46" s="87">
        <f t="shared" si="59"/>
        <v>0</v>
      </c>
      <c r="Q46" s="87">
        <f t="shared" si="59"/>
        <v>0</v>
      </c>
      <c r="R46" s="87">
        <f t="shared" si="59"/>
        <v>0</v>
      </c>
      <c r="S46" s="158">
        <f t="shared" si="63"/>
        <v>57.790436085078269</v>
      </c>
      <c r="T46" s="141"/>
      <c r="U46" s="203" t="s">
        <v>56</v>
      </c>
      <c r="V46" s="60">
        <f t="shared" si="60"/>
        <v>30.722510720034187</v>
      </c>
      <c r="W46" s="60">
        <f t="shared" si="60"/>
        <v>0</v>
      </c>
      <c r="X46" s="60">
        <f t="shared" si="60"/>
        <v>0</v>
      </c>
      <c r="Y46" s="60">
        <f t="shared" si="60"/>
        <v>7.4841749939531947</v>
      </c>
      <c r="Z46" s="60">
        <f t="shared" si="60"/>
        <v>17.600295068553155</v>
      </c>
      <c r="AA46" s="60">
        <f t="shared" si="60"/>
        <v>0</v>
      </c>
      <c r="AB46" s="60">
        <f t="shared" si="60"/>
        <v>0</v>
      </c>
      <c r="AC46" s="61">
        <f t="shared" si="60"/>
        <v>1.9834553025377315</v>
      </c>
      <c r="AD46" s="60">
        <f t="shared" si="60"/>
        <v>1.9834553025377315</v>
      </c>
      <c r="AE46" s="60">
        <f t="shared" si="60"/>
        <v>0</v>
      </c>
      <c r="AF46" s="60">
        <f t="shared" si="60"/>
        <v>0</v>
      </c>
      <c r="AG46" s="60">
        <f t="shared" si="60"/>
        <v>0</v>
      </c>
      <c r="AH46" s="60">
        <f t="shared" si="60"/>
        <v>0</v>
      </c>
      <c r="AI46" s="206">
        <f t="shared" si="64"/>
        <v>57.790436085078269</v>
      </c>
      <c r="AJ46" s="133" t="str">
        <f t="shared" si="65"/>
        <v/>
      </c>
    </row>
    <row r="47" spans="1:36" ht="15">
      <c r="A47" s="159" t="s">
        <v>18</v>
      </c>
      <c r="B47" s="84">
        <f t="shared" si="61"/>
        <v>368.03928616495926</v>
      </c>
      <c r="C47" s="84">
        <f t="shared" si="61"/>
        <v>10172.339204003005</v>
      </c>
      <c r="D47" s="84">
        <f t="shared" si="61"/>
        <v>1118.1345266950827</v>
      </c>
      <c r="E47" s="84">
        <f t="shared" si="61"/>
        <v>0</v>
      </c>
      <c r="F47" s="315">
        <v>0</v>
      </c>
      <c r="G47" s="84">
        <f t="shared" si="58"/>
        <v>0</v>
      </c>
      <c r="H47" s="84">
        <f t="shared" si="58"/>
        <v>0</v>
      </c>
      <c r="I47" s="146">
        <f t="shared" si="62"/>
        <v>11658.513016863048</v>
      </c>
      <c r="J47" s="141"/>
      <c r="K47" s="161" t="s">
        <v>18</v>
      </c>
      <c r="L47" s="84">
        <f t="shared" si="59"/>
        <v>368.03928616495926</v>
      </c>
      <c r="M47" s="84">
        <f t="shared" si="59"/>
        <v>10172.339204003005</v>
      </c>
      <c r="N47" s="84">
        <f t="shared" si="59"/>
        <v>1118.1345266950827</v>
      </c>
      <c r="O47" s="84">
        <f t="shared" si="59"/>
        <v>0</v>
      </c>
      <c r="P47" s="84">
        <f t="shared" si="59"/>
        <v>304.89132225555852</v>
      </c>
      <c r="Q47" s="84">
        <f t="shared" si="59"/>
        <v>0</v>
      </c>
      <c r="R47" s="84">
        <f t="shared" si="59"/>
        <v>0</v>
      </c>
      <c r="S47" s="150">
        <f t="shared" si="63"/>
        <v>11963.404339118606</v>
      </c>
      <c r="T47" s="141"/>
      <c r="U47" s="207" t="s">
        <v>18</v>
      </c>
      <c r="V47" s="55">
        <f t="shared" si="60"/>
        <v>357.2939611053946</v>
      </c>
      <c r="W47" s="55">
        <f t="shared" si="60"/>
        <v>0</v>
      </c>
      <c r="X47" s="55">
        <f t="shared" si="60"/>
        <v>0</v>
      </c>
      <c r="Y47" s="55">
        <f t="shared" si="60"/>
        <v>10172.339204003005</v>
      </c>
      <c r="Z47" s="55">
        <f t="shared" si="60"/>
        <v>942.34175697530668</v>
      </c>
      <c r="AA47" s="55">
        <f t="shared" si="60"/>
        <v>0</v>
      </c>
      <c r="AB47" s="55">
        <f t="shared" si="60"/>
        <v>304.89132225555852</v>
      </c>
      <c r="AC47" s="56">
        <f t="shared" si="60"/>
        <v>186.53809477934058</v>
      </c>
      <c r="AD47" s="55">
        <f t="shared" si="60"/>
        <v>10.745325059564564</v>
      </c>
      <c r="AE47" s="55">
        <f t="shared" si="60"/>
        <v>0</v>
      </c>
      <c r="AF47" s="55">
        <f t="shared" si="60"/>
        <v>0</v>
      </c>
      <c r="AG47" s="55">
        <f t="shared" si="60"/>
        <v>175.792769719776</v>
      </c>
      <c r="AH47" s="55">
        <f t="shared" si="60"/>
        <v>0</v>
      </c>
      <c r="AI47" s="202">
        <f t="shared" si="64"/>
        <v>11963.404339118606</v>
      </c>
      <c r="AJ47" s="133" t="str">
        <f t="shared" si="65"/>
        <v/>
      </c>
    </row>
    <row r="48" spans="1:36" ht="15">
      <c r="A48" s="151" t="s">
        <v>17</v>
      </c>
      <c r="B48" s="112">
        <f t="shared" si="61"/>
        <v>1.1143462050283524</v>
      </c>
      <c r="C48" s="112">
        <f t="shared" si="61"/>
        <v>29.668677428934295</v>
      </c>
      <c r="D48" s="112">
        <f t="shared" si="61"/>
        <v>822.09546904971535</v>
      </c>
      <c r="E48" s="112">
        <f t="shared" si="61"/>
        <v>0</v>
      </c>
      <c r="F48" s="315">
        <v>0</v>
      </c>
      <c r="G48" s="112">
        <f t="shared" si="58"/>
        <v>0</v>
      </c>
      <c r="H48" s="112">
        <f t="shared" si="58"/>
        <v>0</v>
      </c>
      <c r="I48" s="154">
        <f t="shared" si="62"/>
        <v>852.87849268367802</v>
      </c>
      <c r="J48" s="141"/>
      <c r="K48" s="155" t="s">
        <v>17</v>
      </c>
      <c r="L48" s="87">
        <f t="shared" si="59"/>
        <v>1.1143462050283524</v>
      </c>
      <c r="M48" s="87">
        <f t="shared" si="59"/>
        <v>29.668677428934295</v>
      </c>
      <c r="N48" s="87">
        <f t="shared" si="59"/>
        <v>822.09546904971535</v>
      </c>
      <c r="O48" s="87">
        <f t="shared" si="59"/>
        <v>0</v>
      </c>
      <c r="P48" s="87">
        <f t="shared" si="59"/>
        <v>0</v>
      </c>
      <c r="Q48" s="87">
        <f t="shared" si="59"/>
        <v>0</v>
      </c>
      <c r="R48" s="87">
        <f t="shared" si="59"/>
        <v>0</v>
      </c>
      <c r="S48" s="158">
        <f t="shared" si="63"/>
        <v>852.87849268367802</v>
      </c>
      <c r="T48" s="141"/>
      <c r="U48" s="203" t="s">
        <v>57</v>
      </c>
      <c r="V48" s="60">
        <f t="shared" si="60"/>
        <v>1.1143462050283524</v>
      </c>
      <c r="W48" s="60">
        <f t="shared" si="60"/>
        <v>0</v>
      </c>
      <c r="X48" s="60">
        <f t="shared" si="60"/>
        <v>0</v>
      </c>
      <c r="Y48" s="60">
        <f t="shared" si="60"/>
        <v>29.668677428934295</v>
      </c>
      <c r="Z48" s="60">
        <f t="shared" si="60"/>
        <v>822.09546904971535</v>
      </c>
      <c r="AA48" s="60">
        <f t="shared" si="60"/>
        <v>0</v>
      </c>
      <c r="AB48" s="60">
        <f t="shared" si="60"/>
        <v>0</v>
      </c>
      <c r="AC48" s="61">
        <f t="shared" si="60"/>
        <v>0</v>
      </c>
      <c r="AD48" s="60">
        <f t="shared" si="60"/>
        <v>0</v>
      </c>
      <c r="AE48" s="60">
        <f t="shared" si="60"/>
        <v>0</v>
      </c>
      <c r="AF48" s="60">
        <f t="shared" si="60"/>
        <v>0</v>
      </c>
      <c r="AG48" s="60">
        <f t="shared" si="60"/>
        <v>0</v>
      </c>
      <c r="AH48" s="60">
        <f t="shared" si="60"/>
        <v>0</v>
      </c>
      <c r="AI48" s="206">
        <f t="shared" si="64"/>
        <v>852.87849268367802</v>
      </c>
      <c r="AJ48" s="133" t="str">
        <f t="shared" si="65"/>
        <v/>
      </c>
    </row>
    <row r="49" spans="1:36" ht="15">
      <c r="A49" s="162" t="s">
        <v>60</v>
      </c>
      <c r="B49" s="84">
        <f t="shared" si="61"/>
        <v>2.4299999999999997</v>
      </c>
      <c r="C49" s="84">
        <f t="shared" si="61"/>
        <v>0.181054352231835</v>
      </c>
      <c r="D49" s="84">
        <f t="shared" si="61"/>
        <v>79.071262696268789</v>
      </c>
      <c r="E49" s="84">
        <f t="shared" si="61"/>
        <v>0</v>
      </c>
      <c r="F49" s="315">
        <v>0</v>
      </c>
      <c r="G49" s="84">
        <f t="shared" ref="G49:H53" si="66">G127+G153+G179+G205+G231+G257+G283+G309+G335+G361+G387+G413+G439</f>
        <v>0</v>
      </c>
      <c r="H49" s="84">
        <f t="shared" si="66"/>
        <v>0</v>
      </c>
      <c r="I49" s="146">
        <f t="shared" si="62"/>
        <v>81.682317048500622</v>
      </c>
      <c r="J49" s="141"/>
      <c r="K49" s="163" t="s">
        <v>60</v>
      </c>
      <c r="L49" s="84">
        <f t="shared" ref="L49:R53" si="67">L127+L153+L179+L205+L231+L257+L283+L309+L335+L361+L387+L413+L439</f>
        <v>2.4299999999999997</v>
      </c>
      <c r="M49" s="84">
        <f t="shared" si="67"/>
        <v>0.181054352231835</v>
      </c>
      <c r="N49" s="84">
        <f t="shared" si="67"/>
        <v>79.071262696268789</v>
      </c>
      <c r="O49" s="84">
        <f t="shared" si="67"/>
        <v>0</v>
      </c>
      <c r="P49" s="84">
        <f t="shared" si="67"/>
        <v>0</v>
      </c>
      <c r="Q49" s="84">
        <f t="shared" si="67"/>
        <v>0</v>
      </c>
      <c r="R49" s="84">
        <f t="shared" si="67"/>
        <v>0</v>
      </c>
      <c r="S49" s="150">
        <f t="shared" si="63"/>
        <v>81.682317048500622</v>
      </c>
      <c r="T49" s="141"/>
      <c r="U49" s="208" t="s">
        <v>58</v>
      </c>
      <c r="V49" s="55">
        <f t="shared" ref="V49:AH53" si="68">V127+V153+V179+V205+V231+V257+V283+V309+V335+V361+V387+V413+V439</f>
        <v>2.4299999999999997</v>
      </c>
      <c r="W49" s="55">
        <f t="shared" si="68"/>
        <v>0</v>
      </c>
      <c r="X49" s="55">
        <f t="shared" si="68"/>
        <v>0</v>
      </c>
      <c r="Y49" s="55">
        <f t="shared" si="68"/>
        <v>0.181054352231835</v>
      </c>
      <c r="Z49" s="55">
        <f t="shared" si="68"/>
        <v>79.071262696268789</v>
      </c>
      <c r="AA49" s="55">
        <f t="shared" si="68"/>
        <v>0</v>
      </c>
      <c r="AB49" s="55">
        <f t="shared" si="68"/>
        <v>0</v>
      </c>
      <c r="AC49" s="56">
        <f t="shared" si="68"/>
        <v>0</v>
      </c>
      <c r="AD49" s="55">
        <f t="shared" si="68"/>
        <v>0</v>
      </c>
      <c r="AE49" s="55">
        <f t="shared" si="68"/>
        <v>0</v>
      </c>
      <c r="AF49" s="55">
        <f t="shared" si="68"/>
        <v>0</v>
      </c>
      <c r="AG49" s="55">
        <f t="shared" si="68"/>
        <v>0</v>
      </c>
      <c r="AH49" s="55">
        <f t="shared" si="68"/>
        <v>0</v>
      </c>
      <c r="AI49" s="202">
        <f t="shared" si="64"/>
        <v>81.682317048500622</v>
      </c>
      <c r="AJ49" s="133" t="str">
        <f t="shared" si="65"/>
        <v/>
      </c>
    </row>
    <row r="50" spans="1:36">
      <c r="A50" s="164" t="s">
        <v>19</v>
      </c>
      <c r="B50" s="116">
        <f t="shared" ref="B50:E53" si="69">B128+B154+B180+B206+B232+B258+B284+B310+B336+B362+B388+B414+B440</f>
        <v>2.4299999999999997</v>
      </c>
      <c r="C50" s="116">
        <f t="shared" si="69"/>
        <v>0</v>
      </c>
      <c r="D50" s="116">
        <f t="shared" si="69"/>
        <v>0</v>
      </c>
      <c r="E50" s="116">
        <f t="shared" si="69"/>
        <v>0</v>
      </c>
      <c r="F50" s="315">
        <v>0</v>
      </c>
      <c r="G50" s="116">
        <f t="shared" si="66"/>
        <v>0</v>
      </c>
      <c r="H50" s="116">
        <f t="shared" si="66"/>
        <v>0</v>
      </c>
      <c r="I50" s="167">
        <f t="shared" si="62"/>
        <v>2.4299999999999997</v>
      </c>
      <c r="J50" s="141"/>
      <c r="K50" s="168" t="s">
        <v>19</v>
      </c>
      <c r="L50" s="90">
        <f t="shared" si="67"/>
        <v>2.4299999999999997</v>
      </c>
      <c r="M50" s="90">
        <f t="shared" si="67"/>
        <v>0</v>
      </c>
      <c r="N50" s="90">
        <f t="shared" si="67"/>
        <v>0</v>
      </c>
      <c r="O50" s="90">
        <f t="shared" si="67"/>
        <v>0</v>
      </c>
      <c r="P50" s="90">
        <f t="shared" si="67"/>
        <v>0</v>
      </c>
      <c r="Q50" s="90">
        <f t="shared" si="67"/>
        <v>0</v>
      </c>
      <c r="R50" s="90">
        <f t="shared" si="67"/>
        <v>0</v>
      </c>
      <c r="S50" s="171">
        <f t="shared" si="63"/>
        <v>2.4299999999999997</v>
      </c>
      <c r="T50" s="141"/>
      <c r="U50" s="209" t="s">
        <v>62</v>
      </c>
      <c r="V50" s="66">
        <f t="shared" si="68"/>
        <v>2.4299999999999997</v>
      </c>
      <c r="W50" s="66">
        <f t="shared" si="68"/>
        <v>0</v>
      </c>
      <c r="X50" s="66">
        <f t="shared" si="68"/>
        <v>0</v>
      </c>
      <c r="Y50" s="66">
        <f t="shared" si="68"/>
        <v>0</v>
      </c>
      <c r="Z50" s="66">
        <f t="shared" si="68"/>
        <v>0</v>
      </c>
      <c r="AA50" s="66">
        <f t="shared" si="68"/>
        <v>0</v>
      </c>
      <c r="AB50" s="66">
        <f t="shared" si="68"/>
        <v>0</v>
      </c>
      <c r="AC50" s="277">
        <f t="shared" si="68"/>
        <v>0</v>
      </c>
      <c r="AD50" s="66">
        <f t="shared" si="68"/>
        <v>0</v>
      </c>
      <c r="AE50" s="66">
        <f t="shared" si="68"/>
        <v>0</v>
      </c>
      <c r="AF50" s="66">
        <f t="shared" si="68"/>
        <v>0</v>
      </c>
      <c r="AG50" s="66">
        <f t="shared" si="68"/>
        <v>0</v>
      </c>
      <c r="AH50" s="66">
        <f t="shared" si="68"/>
        <v>0</v>
      </c>
      <c r="AI50" s="211">
        <f t="shared" si="64"/>
        <v>2.4299999999999997</v>
      </c>
      <c r="AJ50" s="133" t="str">
        <f t="shared" si="65"/>
        <v/>
      </c>
    </row>
    <row r="51" spans="1:36">
      <c r="A51" s="172" t="s">
        <v>15</v>
      </c>
      <c r="B51" s="93">
        <f t="shared" si="69"/>
        <v>0</v>
      </c>
      <c r="C51" s="93">
        <f t="shared" si="69"/>
        <v>0.181054352231835</v>
      </c>
      <c r="D51" s="93">
        <f t="shared" si="69"/>
        <v>79.071262696268789</v>
      </c>
      <c r="E51" s="93">
        <f t="shared" si="69"/>
        <v>0</v>
      </c>
      <c r="F51" s="315">
        <v>0</v>
      </c>
      <c r="G51" s="93">
        <f t="shared" si="66"/>
        <v>0</v>
      </c>
      <c r="H51" s="93">
        <f t="shared" si="66"/>
        <v>0</v>
      </c>
      <c r="I51" s="175">
        <f t="shared" si="62"/>
        <v>79.252317048500629</v>
      </c>
      <c r="J51" s="141"/>
      <c r="K51" s="176" t="s">
        <v>15</v>
      </c>
      <c r="L51" s="93">
        <f t="shared" si="67"/>
        <v>0</v>
      </c>
      <c r="M51" s="93">
        <f t="shared" si="67"/>
        <v>0</v>
      </c>
      <c r="N51" s="93">
        <f t="shared" si="67"/>
        <v>79.252317048500629</v>
      </c>
      <c r="O51" s="93">
        <f t="shared" si="67"/>
        <v>0</v>
      </c>
      <c r="P51" s="93">
        <f t="shared" si="67"/>
        <v>0</v>
      </c>
      <c r="Q51" s="93">
        <f t="shared" si="67"/>
        <v>0</v>
      </c>
      <c r="R51" s="93">
        <f t="shared" si="67"/>
        <v>0</v>
      </c>
      <c r="S51" s="178">
        <f t="shared" si="63"/>
        <v>79.252317048500629</v>
      </c>
      <c r="T51" s="141"/>
      <c r="U51" s="212" t="s">
        <v>15</v>
      </c>
      <c r="V51" s="70">
        <f t="shared" si="68"/>
        <v>0</v>
      </c>
      <c r="W51" s="70">
        <f t="shared" si="68"/>
        <v>0</v>
      </c>
      <c r="X51" s="70">
        <f t="shared" si="68"/>
        <v>0</v>
      </c>
      <c r="Y51" s="70">
        <f t="shared" si="68"/>
        <v>0</v>
      </c>
      <c r="Z51" s="70">
        <f t="shared" si="68"/>
        <v>79.252317048500629</v>
      </c>
      <c r="AA51" s="70">
        <f t="shared" si="68"/>
        <v>0</v>
      </c>
      <c r="AB51" s="70">
        <f t="shared" si="68"/>
        <v>0</v>
      </c>
      <c r="AC51" s="278">
        <f t="shared" si="68"/>
        <v>0</v>
      </c>
      <c r="AD51" s="70">
        <f t="shared" si="68"/>
        <v>0</v>
      </c>
      <c r="AE51" s="70">
        <f t="shared" si="68"/>
        <v>0</v>
      </c>
      <c r="AF51" s="70">
        <f t="shared" si="68"/>
        <v>0</v>
      </c>
      <c r="AG51" s="70">
        <f t="shared" si="68"/>
        <v>0</v>
      </c>
      <c r="AH51" s="70">
        <f t="shared" si="68"/>
        <v>0</v>
      </c>
      <c r="AI51" s="215">
        <f t="shared" si="64"/>
        <v>79.252317048500629</v>
      </c>
      <c r="AJ51" s="133" t="str">
        <f t="shared" si="65"/>
        <v/>
      </c>
    </row>
    <row r="52" spans="1:36">
      <c r="A52" s="164" t="s">
        <v>16</v>
      </c>
      <c r="B52" s="116">
        <f t="shared" si="69"/>
        <v>0</v>
      </c>
      <c r="C52" s="116">
        <f t="shared" si="69"/>
        <v>0</v>
      </c>
      <c r="D52" s="116">
        <f t="shared" si="69"/>
        <v>0</v>
      </c>
      <c r="E52" s="116">
        <f t="shared" si="69"/>
        <v>0</v>
      </c>
      <c r="F52" s="315">
        <v>0</v>
      </c>
      <c r="G52" s="116">
        <f t="shared" si="66"/>
        <v>0</v>
      </c>
      <c r="H52" s="116">
        <f t="shared" si="66"/>
        <v>0</v>
      </c>
      <c r="I52" s="167">
        <f t="shared" si="62"/>
        <v>0</v>
      </c>
      <c r="J52" s="141"/>
      <c r="K52" s="168" t="s">
        <v>16</v>
      </c>
      <c r="L52" s="90">
        <f t="shared" si="67"/>
        <v>0</v>
      </c>
      <c r="M52" s="90">
        <f t="shared" si="67"/>
        <v>0</v>
      </c>
      <c r="N52" s="90">
        <f t="shared" si="67"/>
        <v>0</v>
      </c>
      <c r="O52" s="90">
        <f t="shared" si="67"/>
        <v>0</v>
      </c>
      <c r="P52" s="90">
        <f t="shared" si="67"/>
        <v>0</v>
      </c>
      <c r="Q52" s="90">
        <f t="shared" si="67"/>
        <v>0</v>
      </c>
      <c r="R52" s="90">
        <f t="shared" si="67"/>
        <v>0</v>
      </c>
      <c r="S52" s="171">
        <f t="shared" si="63"/>
        <v>0</v>
      </c>
      <c r="T52" s="141"/>
      <c r="U52" s="209" t="s">
        <v>16</v>
      </c>
      <c r="V52" s="66">
        <f t="shared" si="68"/>
        <v>0</v>
      </c>
      <c r="W52" s="66">
        <f t="shared" si="68"/>
        <v>0</v>
      </c>
      <c r="X52" s="66">
        <f t="shared" si="68"/>
        <v>0</v>
      </c>
      <c r="Y52" s="66">
        <f t="shared" si="68"/>
        <v>0</v>
      </c>
      <c r="Z52" s="66">
        <f t="shared" si="68"/>
        <v>0</v>
      </c>
      <c r="AA52" s="66">
        <f t="shared" si="68"/>
        <v>0</v>
      </c>
      <c r="AB52" s="66">
        <f t="shared" si="68"/>
        <v>0</v>
      </c>
      <c r="AC52" s="277">
        <f t="shared" si="68"/>
        <v>0</v>
      </c>
      <c r="AD52" s="66">
        <f t="shared" si="68"/>
        <v>0</v>
      </c>
      <c r="AE52" s="66">
        <f t="shared" si="68"/>
        <v>0</v>
      </c>
      <c r="AF52" s="66">
        <f t="shared" si="68"/>
        <v>0</v>
      </c>
      <c r="AG52" s="66">
        <f t="shared" si="68"/>
        <v>0</v>
      </c>
      <c r="AH52" s="66">
        <f t="shared" si="68"/>
        <v>0</v>
      </c>
      <c r="AI52" s="211">
        <f t="shared" si="64"/>
        <v>0</v>
      </c>
      <c r="AJ52" s="133" t="str">
        <f t="shared" si="65"/>
        <v/>
      </c>
    </row>
    <row r="53" spans="1:36" ht="15" thickBot="1">
      <c r="A53" s="179" t="s">
        <v>10</v>
      </c>
      <c r="B53" s="96">
        <f t="shared" si="69"/>
        <v>0</v>
      </c>
      <c r="C53" s="96">
        <f t="shared" si="69"/>
        <v>0</v>
      </c>
      <c r="D53" s="96">
        <f t="shared" si="69"/>
        <v>0</v>
      </c>
      <c r="E53" s="96">
        <f t="shared" si="69"/>
        <v>0</v>
      </c>
      <c r="F53" s="316">
        <v>0</v>
      </c>
      <c r="G53" s="96">
        <f t="shared" si="66"/>
        <v>0</v>
      </c>
      <c r="H53" s="96">
        <f t="shared" si="66"/>
        <v>0</v>
      </c>
      <c r="I53" s="182">
        <f t="shared" si="62"/>
        <v>0</v>
      </c>
      <c r="J53" s="141"/>
      <c r="K53" s="183" t="s">
        <v>10</v>
      </c>
      <c r="L53" s="96">
        <f t="shared" si="67"/>
        <v>0</v>
      </c>
      <c r="M53" s="96">
        <f t="shared" si="67"/>
        <v>0</v>
      </c>
      <c r="N53" s="96">
        <f t="shared" si="67"/>
        <v>0</v>
      </c>
      <c r="O53" s="96">
        <f t="shared" si="67"/>
        <v>0</v>
      </c>
      <c r="P53" s="96">
        <f t="shared" si="67"/>
        <v>0</v>
      </c>
      <c r="Q53" s="96">
        <f t="shared" si="67"/>
        <v>0</v>
      </c>
      <c r="R53" s="96">
        <f t="shared" si="67"/>
        <v>0</v>
      </c>
      <c r="S53" s="185">
        <f t="shared" si="63"/>
        <v>0</v>
      </c>
      <c r="T53" s="141"/>
      <c r="U53" s="212" t="s">
        <v>10</v>
      </c>
      <c r="V53" s="70">
        <f t="shared" si="68"/>
        <v>0</v>
      </c>
      <c r="W53" s="70">
        <f t="shared" si="68"/>
        <v>0</v>
      </c>
      <c r="X53" s="70">
        <f t="shared" si="68"/>
        <v>0</v>
      </c>
      <c r="Y53" s="70">
        <f t="shared" si="68"/>
        <v>0</v>
      </c>
      <c r="Z53" s="70">
        <f t="shared" si="68"/>
        <v>0</v>
      </c>
      <c r="AA53" s="70">
        <f t="shared" si="68"/>
        <v>0</v>
      </c>
      <c r="AB53" s="70">
        <f t="shared" si="68"/>
        <v>0</v>
      </c>
      <c r="AC53" s="278">
        <f t="shared" si="68"/>
        <v>0</v>
      </c>
      <c r="AD53" s="70">
        <f t="shared" si="68"/>
        <v>0</v>
      </c>
      <c r="AE53" s="70">
        <f t="shared" si="68"/>
        <v>0</v>
      </c>
      <c r="AF53" s="70">
        <f t="shared" si="68"/>
        <v>0</v>
      </c>
      <c r="AG53" s="70">
        <f t="shared" si="68"/>
        <v>0</v>
      </c>
      <c r="AH53" s="70">
        <f t="shared" si="68"/>
        <v>0</v>
      </c>
      <c r="AI53" s="215">
        <f t="shared" si="64"/>
        <v>0</v>
      </c>
      <c r="AJ53" s="133" t="str">
        <f t="shared" si="65"/>
        <v/>
      </c>
    </row>
    <row r="54" spans="1:36" ht="15">
      <c r="A54" s="186" t="s">
        <v>22</v>
      </c>
      <c r="B54" s="187">
        <f>SUM(B33:B49)</f>
        <v>6758.3953647500566</v>
      </c>
      <c r="C54" s="187">
        <f t="shared" ref="C54:H54" si="70">SUM(C33:C49)</f>
        <v>20476.966736909082</v>
      </c>
      <c r="D54" s="187">
        <f t="shared" si="70"/>
        <v>22338.48008298796</v>
      </c>
      <c r="E54" s="187">
        <f t="shared" si="70"/>
        <v>11991.575457110752</v>
      </c>
      <c r="F54" s="187">
        <f t="shared" si="70"/>
        <v>0</v>
      </c>
      <c r="G54" s="187">
        <f t="shared" si="70"/>
        <v>1040.6595400583326</v>
      </c>
      <c r="H54" s="189">
        <f t="shared" si="70"/>
        <v>53.432924840529367</v>
      </c>
      <c r="I54" s="146">
        <f t="shared" ref="I54" si="71">SUM(I33:I49)</f>
        <v>62659.510106656722</v>
      </c>
      <c r="J54" s="141"/>
      <c r="K54" s="188" t="s">
        <v>22</v>
      </c>
      <c r="L54" s="187">
        <f>SUM(L33:L49)</f>
        <v>6758.3953647500566</v>
      </c>
      <c r="M54" s="187">
        <f t="shared" ref="M54:R54" si="72">SUM(M33:M49)</f>
        <v>20476.966736909082</v>
      </c>
      <c r="N54" s="187">
        <f t="shared" si="72"/>
        <v>22338.48008298796</v>
      </c>
      <c r="O54" s="187">
        <f t="shared" si="72"/>
        <v>11991.575457110752</v>
      </c>
      <c r="P54" s="187">
        <f t="shared" si="72"/>
        <v>4525.6442165141134</v>
      </c>
      <c r="Q54" s="187">
        <f t="shared" si="72"/>
        <v>1040.6595400583326</v>
      </c>
      <c r="R54" s="189">
        <f t="shared" si="72"/>
        <v>53.432924840529367</v>
      </c>
      <c r="S54" s="190">
        <f t="shared" ref="S54" si="73">SUM(S33:S49)</f>
        <v>67185.154323170835</v>
      </c>
      <c r="T54" s="141" t="str">
        <f>IF(ABS(S54-AI54)&gt;0.01,S54-AI54,"")</f>
        <v/>
      </c>
      <c r="U54" s="216" t="s">
        <v>59</v>
      </c>
      <c r="V54" s="217">
        <f>SUM(V33:V49)</f>
        <v>5251.5180029564199</v>
      </c>
      <c r="W54" s="217">
        <f t="shared" ref="W54:AH54" si="74">SUM(W33:W49)</f>
        <v>656.26839891491261</v>
      </c>
      <c r="X54" s="217">
        <f t="shared" si="74"/>
        <v>1040.6595400583326</v>
      </c>
      <c r="Y54" s="217">
        <f t="shared" si="74"/>
        <v>20476.966736909082</v>
      </c>
      <c r="Z54" s="217">
        <f t="shared" si="74"/>
        <v>19865.542842625098</v>
      </c>
      <c r="AA54" s="217">
        <f t="shared" si="74"/>
        <v>11538.727352049882</v>
      </c>
      <c r="AB54" s="217">
        <f t="shared" si="74"/>
        <v>4525.6442165141134</v>
      </c>
      <c r="AC54" s="217">
        <f t="shared" si="74"/>
        <v>3829.8272331429866</v>
      </c>
      <c r="AD54" s="218">
        <f t="shared" si="74"/>
        <v>850.60896287872424</v>
      </c>
      <c r="AE54" s="218">
        <f t="shared" si="74"/>
        <v>420.53877833635011</v>
      </c>
      <c r="AF54" s="218">
        <f t="shared" si="74"/>
        <v>53.432924840529367</v>
      </c>
      <c r="AG54" s="218">
        <f t="shared" si="74"/>
        <v>2472.9372403628608</v>
      </c>
      <c r="AH54" s="218">
        <f t="shared" si="74"/>
        <v>32.30932672452262</v>
      </c>
      <c r="AI54" s="219">
        <f>SUM(V54:AC54)</f>
        <v>67185.15432317082</v>
      </c>
      <c r="AJ54" s="133" t="str">
        <f t="shared" si="65"/>
        <v/>
      </c>
    </row>
    <row r="55" spans="1:36" ht="15" thickBot="1">
      <c r="A55" s="38" t="s">
        <v>108</v>
      </c>
      <c r="B55" s="125">
        <f>IF($I54=0,"-",B54/$I54)</f>
        <v>0.10785905209354756</v>
      </c>
      <c r="C55" s="125">
        <f t="shared" ref="C55:H55" si="75">IF($I54=0,"-",C54/$I54)</f>
        <v>0.32679742790925015</v>
      </c>
      <c r="D55" s="125">
        <f t="shared" si="75"/>
        <v>0.35650582082375393</v>
      </c>
      <c r="E55" s="125">
        <f t="shared" si="75"/>
        <v>0.19137678281715148</v>
      </c>
      <c r="F55" s="125">
        <f t="shared" si="75"/>
        <v>0</v>
      </c>
      <c r="G55" s="125">
        <f t="shared" si="75"/>
        <v>1.6608165915867522E-2</v>
      </c>
      <c r="H55" s="126">
        <f t="shared" si="75"/>
        <v>8.5275044042919896E-4</v>
      </c>
      <c r="I55" s="127">
        <f>SUM(B55:H55)</f>
        <v>0.99999999999999989</v>
      </c>
      <c r="K55" s="49" t="s">
        <v>108</v>
      </c>
      <c r="L55" s="102">
        <f>IF($S54=0,"-",L54/$S54)</f>
        <v>0.10059358250843846</v>
      </c>
      <c r="M55" s="102">
        <f t="shared" ref="M55:R55" si="76">IF($S54=0,"-",M54/$S54)</f>
        <v>0.30478409915398497</v>
      </c>
      <c r="N55" s="102">
        <f t="shared" si="76"/>
        <v>0.33249131163019235</v>
      </c>
      <c r="O55" s="102">
        <f t="shared" si="76"/>
        <v>0.17848549397430041</v>
      </c>
      <c r="P55" s="102">
        <f t="shared" si="76"/>
        <v>6.7360777274471595E-2</v>
      </c>
      <c r="Q55" s="102">
        <f t="shared" si="76"/>
        <v>1.5489426950671297E-2</v>
      </c>
      <c r="R55" s="103">
        <f t="shared" si="76"/>
        <v>7.9530850794074014E-4</v>
      </c>
      <c r="S55" s="104">
        <f>SUM(L55:R55)</f>
        <v>0.99999999999999989</v>
      </c>
      <c r="U55" s="77" t="s">
        <v>108</v>
      </c>
      <c r="V55" s="78">
        <f>+V54/$AI54</f>
        <v>7.8164857338807597E-2</v>
      </c>
      <c r="W55" s="78">
        <f t="shared" ref="W55:AH55" si="77">+W54/$AI54</f>
        <v>9.7680567310772515E-3</v>
      </c>
      <c r="X55" s="78">
        <f t="shared" si="77"/>
        <v>1.5489426950671301E-2</v>
      </c>
      <c r="Y55" s="78">
        <f t="shared" si="77"/>
        <v>0.30478409915398502</v>
      </c>
      <c r="Z55" s="78">
        <f t="shared" si="77"/>
        <v>0.29568351881829152</v>
      </c>
      <c r="AA55" s="78">
        <f t="shared" si="77"/>
        <v>0.17174519383473985</v>
      </c>
      <c r="AB55" s="78">
        <f t="shared" si="77"/>
        <v>6.7360777274471609E-2</v>
      </c>
      <c r="AC55" s="78">
        <f t="shared" si="77"/>
        <v>5.700406989795595E-2</v>
      </c>
      <c r="AD55" s="78">
        <f t="shared" si="77"/>
        <v>1.2660668438553638E-2</v>
      </c>
      <c r="AE55" s="78">
        <f t="shared" si="77"/>
        <v>6.259400347783598E-3</v>
      </c>
      <c r="AF55" s="78">
        <f t="shared" si="77"/>
        <v>7.9530850794074035E-4</v>
      </c>
      <c r="AG55" s="78">
        <f t="shared" si="77"/>
        <v>3.680779281190092E-2</v>
      </c>
      <c r="AH55" s="78">
        <f t="shared" si="77"/>
        <v>4.8089979177706196E-4</v>
      </c>
      <c r="AI55" s="79">
        <f>SUM(V55:AC55)</f>
        <v>1.0000000000000002</v>
      </c>
      <c r="AJ55" s="133" t="str">
        <f>IF(ABS(S55-AI55)&gt;0.001,S55-AI55,"")</f>
        <v/>
      </c>
    </row>
    <row r="56" spans="1:36" ht="15" thickBot="1"/>
    <row r="57" spans="1:36" ht="28.5">
      <c r="A57" s="321" t="s">
        <v>48</v>
      </c>
      <c r="B57" s="137" t="s">
        <v>0</v>
      </c>
      <c r="C57" s="137" t="s">
        <v>1</v>
      </c>
      <c r="D57" s="137" t="s">
        <v>2</v>
      </c>
      <c r="E57" s="137" t="s">
        <v>3</v>
      </c>
      <c r="F57" s="137" t="s">
        <v>23</v>
      </c>
      <c r="G57" s="137" t="s">
        <v>4</v>
      </c>
      <c r="H57" s="137" t="s">
        <v>5</v>
      </c>
      <c r="I57" s="138" t="s">
        <v>6</v>
      </c>
      <c r="K57" s="323" t="s">
        <v>48</v>
      </c>
      <c r="L57" s="139" t="s">
        <v>0</v>
      </c>
      <c r="M57" s="139" t="s">
        <v>1</v>
      </c>
      <c r="N57" s="139" t="s">
        <v>2</v>
      </c>
      <c r="O57" s="139" t="s">
        <v>3</v>
      </c>
      <c r="P57" s="139" t="s">
        <v>23</v>
      </c>
      <c r="Q57" s="139" t="s">
        <v>4</v>
      </c>
      <c r="R57" s="139" t="s">
        <v>5</v>
      </c>
      <c r="S57" s="140" t="s">
        <v>6</v>
      </c>
    </row>
    <row r="58" spans="1:36" ht="15">
      <c r="A58" s="322" t="s">
        <v>48</v>
      </c>
      <c r="B58" s="305" t="s">
        <v>113</v>
      </c>
      <c r="C58" s="306"/>
      <c r="D58" s="306"/>
      <c r="E58" s="306"/>
      <c r="F58" s="306"/>
      <c r="G58" s="306"/>
      <c r="H58" s="306"/>
      <c r="I58" s="307"/>
      <c r="K58" s="324" t="s">
        <v>48</v>
      </c>
      <c r="L58" s="308" t="s">
        <v>113</v>
      </c>
      <c r="M58" s="309"/>
      <c r="N58" s="309"/>
      <c r="O58" s="309"/>
      <c r="P58" s="309"/>
      <c r="Q58" s="309"/>
      <c r="R58" s="309"/>
      <c r="S58" s="310"/>
    </row>
    <row r="59" spans="1:36" ht="15">
      <c r="A59" s="143" t="s">
        <v>7</v>
      </c>
      <c r="B59" s="325"/>
      <c r="C59" s="326"/>
      <c r="D59" s="326"/>
      <c r="E59" s="327"/>
      <c r="F59" s="105">
        <f>F449+F475+F501+F527+F553</f>
        <v>0.38965008336102369</v>
      </c>
      <c r="G59" s="325"/>
      <c r="H59" s="327"/>
      <c r="I59" s="146">
        <f>SUM(B59:H59)</f>
        <v>0.38965008336102369</v>
      </c>
      <c r="J59" s="141"/>
      <c r="K59" s="195" t="s">
        <v>7</v>
      </c>
      <c r="L59" s="325"/>
      <c r="M59" s="326"/>
      <c r="N59" s="326"/>
      <c r="O59" s="327"/>
      <c r="P59" s="105">
        <f>P449+P475+P501+P527+P553</f>
        <v>0</v>
      </c>
      <c r="Q59" s="325"/>
      <c r="R59" s="334"/>
      <c r="S59" s="197">
        <f>SUM(L59:R59)</f>
        <v>0</v>
      </c>
      <c r="T59" s="141"/>
    </row>
    <row r="60" spans="1:36" ht="15">
      <c r="A60" s="151" t="s">
        <v>8</v>
      </c>
      <c r="B60" s="328"/>
      <c r="C60" s="329"/>
      <c r="D60" s="329"/>
      <c r="E60" s="330"/>
      <c r="F60" s="112">
        <f t="shared" ref="F60:F79" si="78">F450+F476+F502+F528+F554</f>
        <v>0</v>
      </c>
      <c r="G60" s="328"/>
      <c r="H60" s="330"/>
      <c r="I60" s="154">
        <f t="shared" ref="I60:I79" si="79">SUM(B60:H60)</f>
        <v>0</v>
      </c>
      <c r="J60" s="141"/>
      <c r="K60" s="155" t="s">
        <v>8</v>
      </c>
      <c r="L60" s="328"/>
      <c r="M60" s="329"/>
      <c r="N60" s="329"/>
      <c r="O60" s="330"/>
      <c r="P60" s="87">
        <f t="shared" ref="P60:P79" si="80">P450+P476+P502+P528+P554</f>
        <v>0</v>
      </c>
      <c r="Q60" s="328"/>
      <c r="R60" s="335"/>
      <c r="S60" s="158">
        <f t="shared" ref="S60:S79" si="81">SUM(L60:R60)</f>
        <v>0</v>
      </c>
      <c r="T60" s="141"/>
    </row>
    <row r="61" spans="1:36" ht="15">
      <c r="A61" s="159" t="s">
        <v>9</v>
      </c>
      <c r="B61" s="328"/>
      <c r="C61" s="329"/>
      <c r="D61" s="329"/>
      <c r="E61" s="330"/>
      <c r="F61" s="84">
        <f t="shared" si="78"/>
        <v>0</v>
      </c>
      <c r="G61" s="328"/>
      <c r="H61" s="330"/>
      <c r="I61" s="146">
        <f t="shared" si="79"/>
        <v>0</v>
      </c>
      <c r="J61" s="141"/>
      <c r="K61" s="161" t="s">
        <v>9</v>
      </c>
      <c r="L61" s="328"/>
      <c r="M61" s="329"/>
      <c r="N61" s="329"/>
      <c r="O61" s="330"/>
      <c r="P61" s="84">
        <f t="shared" si="80"/>
        <v>0</v>
      </c>
      <c r="Q61" s="328"/>
      <c r="R61" s="335"/>
      <c r="S61" s="150">
        <f t="shared" si="81"/>
        <v>0</v>
      </c>
      <c r="T61" s="141"/>
    </row>
    <row r="62" spans="1:36" ht="15">
      <c r="A62" s="151" t="s">
        <v>52</v>
      </c>
      <c r="B62" s="328"/>
      <c r="C62" s="329"/>
      <c r="D62" s="329"/>
      <c r="E62" s="330"/>
      <c r="F62" s="112">
        <f t="shared" si="78"/>
        <v>0</v>
      </c>
      <c r="G62" s="328"/>
      <c r="H62" s="330"/>
      <c r="I62" s="154">
        <f t="shared" si="79"/>
        <v>0</v>
      </c>
      <c r="J62" s="141"/>
      <c r="K62" s="155" t="s">
        <v>52</v>
      </c>
      <c r="L62" s="328"/>
      <c r="M62" s="329"/>
      <c r="N62" s="329"/>
      <c r="O62" s="330"/>
      <c r="P62" s="87">
        <f t="shared" si="80"/>
        <v>0</v>
      </c>
      <c r="Q62" s="328"/>
      <c r="R62" s="335"/>
      <c r="S62" s="158">
        <f t="shared" si="81"/>
        <v>0</v>
      </c>
      <c r="T62" s="141"/>
    </row>
    <row r="63" spans="1:36" ht="15">
      <c r="A63" s="159" t="s">
        <v>13</v>
      </c>
      <c r="B63" s="328"/>
      <c r="C63" s="329"/>
      <c r="D63" s="329"/>
      <c r="E63" s="330"/>
      <c r="F63" s="84">
        <f t="shared" si="78"/>
        <v>0</v>
      </c>
      <c r="G63" s="328"/>
      <c r="H63" s="330"/>
      <c r="I63" s="146">
        <f t="shared" si="79"/>
        <v>0</v>
      </c>
      <c r="J63" s="141"/>
      <c r="K63" s="161" t="s">
        <v>13</v>
      </c>
      <c r="L63" s="328"/>
      <c r="M63" s="329"/>
      <c r="N63" s="329"/>
      <c r="O63" s="330"/>
      <c r="P63" s="84">
        <f t="shared" si="80"/>
        <v>0</v>
      </c>
      <c r="Q63" s="328"/>
      <c r="R63" s="335"/>
      <c r="S63" s="150">
        <f t="shared" si="81"/>
        <v>0</v>
      </c>
      <c r="T63" s="141"/>
    </row>
    <row r="64" spans="1:36" ht="15">
      <c r="A64" s="151" t="s">
        <v>12</v>
      </c>
      <c r="B64" s="328"/>
      <c r="C64" s="329"/>
      <c r="D64" s="329"/>
      <c r="E64" s="330"/>
      <c r="F64" s="112">
        <f t="shared" si="78"/>
        <v>0</v>
      </c>
      <c r="G64" s="328"/>
      <c r="H64" s="330"/>
      <c r="I64" s="154">
        <f t="shared" si="79"/>
        <v>0</v>
      </c>
      <c r="J64" s="141"/>
      <c r="K64" s="155" t="s">
        <v>12</v>
      </c>
      <c r="L64" s="328"/>
      <c r="M64" s="329"/>
      <c r="N64" s="329"/>
      <c r="O64" s="330"/>
      <c r="P64" s="87">
        <f t="shared" si="80"/>
        <v>0</v>
      </c>
      <c r="Q64" s="328"/>
      <c r="R64" s="335"/>
      <c r="S64" s="158">
        <f t="shared" si="81"/>
        <v>0</v>
      </c>
      <c r="T64" s="141"/>
    </row>
    <row r="65" spans="1:20" ht="15">
      <c r="A65" s="159" t="s">
        <v>54</v>
      </c>
      <c r="B65" s="328"/>
      <c r="C65" s="329"/>
      <c r="D65" s="329"/>
      <c r="E65" s="330"/>
      <c r="F65" s="84">
        <f t="shared" si="78"/>
        <v>32642.442477374378</v>
      </c>
      <c r="G65" s="328"/>
      <c r="H65" s="330"/>
      <c r="I65" s="146">
        <f t="shared" si="79"/>
        <v>32642.442477374378</v>
      </c>
      <c r="J65" s="141"/>
      <c r="K65" s="161" t="s">
        <v>54</v>
      </c>
      <c r="L65" s="328"/>
      <c r="M65" s="329"/>
      <c r="N65" s="329"/>
      <c r="O65" s="330"/>
      <c r="P65" s="84">
        <f t="shared" si="80"/>
        <v>6566.3965940346307</v>
      </c>
      <c r="Q65" s="328"/>
      <c r="R65" s="335"/>
      <c r="S65" s="150">
        <f t="shared" si="81"/>
        <v>6566.3965940346307</v>
      </c>
      <c r="T65" s="141"/>
    </row>
    <row r="66" spans="1:20" ht="15">
      <c r="A66" s="151" t="s">
        <v>11</v>
      </c>
      <c r="B66" s="328"/>
      <c r="C66" s="329"/>
      <c r="D66" s="329"/>
      <c r="E66" s="330"/>
      <c r="F66" s="112">
        <f t="shared" si="78"/>
        <v>11213.005994260207</v>
      </c>
      <c r="G66" s="328"/>
      <c r="H66" s="330"/>
      <c r="I66" s="154">
        <f t="shared" si="79"/>
        <v>11213.005994260207</v>
      </c>
      <c r="J66" s="141"/>
      <c r="K66" s="155" t="s">
        <v>11</v>
      </c>
      <c r="L66" s="328"/>
      <c r="M66" s="329"/>
      <c r="N66" s="329"/>
      <c r="O66" s="330"/>
      <c r="P66" s="87">
        <f t="shared" si="80"/>
        <v>3518.4766233540672</v>
      </c>
      <c r="Q66" s="328"/>
      <c r="R66" s="335"/>
      <c r="S66" s="158">
        <f t="shared" si="81"/>
        <v>3518.4766233540672</v>
      </c>
      <c r="T66" s="141"/>
    </row>
    <row r="67" spans="1:20" ht="15">
      <c r="A67" s="159" t="s">
        <v>55</v>
      </c>
      <c r="B67" s="328"/>
      <c r="C67" s="329"/>
      <c r="D67" s="329"/>
      <c r="E67" s="330"/>
      <c r="F67" s="84">
        <f t="shared" si="78"/>
        <v>1665.6713593257216</v>
      </c>
      <c r="G67" s="328"/>
      <c r="H67" s="330"/>
      <c r="I67" s="146">
        <f t="shared" si="79"/>
        <v>1665.6713593257216</v>
      </c>
      <c r="J67" s="141"/>
      <c r="K67" s="161" t="s">
        <v>55</v>
      </c>
      <c r="L67" s="328"/>
      <c r="M67" s="329"/>
      <c r="N67" s="329"/>
      <c r="O67" s="330"/>
      <c r="P67" s="84">
        <f t="shared" si="80"/>
        <v>0</v>
      </c>
      <c r="Q67" s="328"/>
      <c r="R67" s="335"/>
      <c r="S67" s="150">
        <f t="shared" si="81"/>
        <v>0</v>
      </c>
      <c r="T67" s="141"/>
    </row>
    <row r="68" spans="1:20" ht="15">
      <c r="A68" s="151" t="s">
        <v>14</v>
      </c>
      <c r="B68" s="328"/>
      <c r="C68" s="329"/>
      <c r="D68" s="329"/>
      <c r="E68" s="330"/>
      <c r="F68" s="112">
        <f t="shared" si="78"/>
        <v>13.405698255433343</v>
      </c>
      <c r="G68" s="328"/>
      <c r="H68" s="330"/>
      <c r="I68" s="154">
        <f t="shared" si="79"/>
        <v>13.405698255433343</v>
      </c>
      <c r="J68" s="141"/>
      <c r="K68" s="155" t="s">
        <v>14</v>
      </c>
      <c r="L68" s="328"/>
      <c r="M68" s="329"/>
      <c r="N68" s="329"/>
      <c r="O68" s="330"/>
      <c r="P68" s="87">
        <f t="shared" si="80"/>
        <v>0.96176269592503294</v>
      </c>
      <c r="Q68" s="328"/>
      <c r="R68" s="335"/>
      <c r="S68" s="158">
        <f t="shared" si="81"/>
        <v>0.96176269592503294</v>
      </c>
      <c r="T68" s="141"/>
    </row>
    <row r="69" spans="1:20" ht="15">
      <c r="A69" s="159" t="s">
        <v>136</v>
      </c>
      <c r="B69" s="328"/>
      <c r="C69" s="329"/>
      <c r="D69" s="329"/>
      <c r="E69" s="330"/>
      <c r="F69" s="84">
        <f t="shared" si="78"/>
        <v>2012.816555984188</v>
      </c>
      <c r="G69" s="328"/>
      <c r="H69" s="330"/>
      <c r="I69" s="146">
        <f t="shared" si="79"/>
        <v>2012.816555984188</v>
      </c>
      <c r="J69" s="141"/>
      <c r="K69" s="161" t="s">
        <v>136</v>
      </c>
      <c r="L69" s="328"/>
      <c r="M69" s="329"/>
      <c r="N69" s="329"/>
      <c r="O69" s="330"/>
      <c r="P69" s="84">
        <f t="shared" si="80"/>
        <v>35.367320957210723</v>
      </c>
      <c r="Q69" s="328"/>
      <c r="R69" s="335"/>
      <c r="S69" s="150">
        <f t="shared" si="81"/>
        <v>35.367320957210723</v>
      </c>
      <c r="T69" s="141"/>
    </row>
    <row r="70" spans="1:20" ht="15">
      <c r="A70" s="151" t="s">
        <v>21</v>
      </c>
      <c r="B70" s="328"/>
      <c r="C70" s="329"/>
      <c r="D70" s="329"/>
      <c r="E70" s="330"/>
      <c r="F70" s="112">
        <f t="shared" si="78"/>
        <v>1522.1746952085966</v>
      </c>
      <c r="G70" s="328"/>
      <c r="H70" s="330"/>
      <c r="I70" s="154">
        <f t="shared" si="79"/>
        <v>1522.1746952085966</v>
      </c>
      <c r="J70" s="141"/>
      <c r="K70" s="155" t="s">
        <v>21</v>
      </c>
      <c r="L70" s="328"/>
      <c r="M70" s="329"/>
      <c r="N70" s="329"/>
      <c r="O70" s="330"/>
      <c r="P70" s="87">
        <f t="shared" si="80"/>
        <v>0</v>
      </c>
      <c r="Q70" s="328"/>
      <c r="R70" s="335"/>
      <c r="S70" s="158">
        <f t="shared" si="81"/>
        <v>0</v>
      </c>
      <c r="T70" s="141"/>
    </row>
    <row r="71" spans="1:20" ht="15">
      <c r="A71" s="159" t="s">
        <v>20</v>
      </c>
      <c r="B71" s="328"/>
      <c r="C71" s="329"/>
      <c r="D71" s="329"/>
      <c r="E71" s="330"/>
      <c r="F71" s="84">
        <f t="shared" si="78"/>
        <v>0</v>
      </c>
      <c r="G71" s="328"/>
      <c r="H71" s="330"/>
      <c r="I71" s="146">
        <f t="shared" si="79"/>
        <v>0</v>
      </c>
      <c r="J71" s="141"/>
      <c r="K71" s="161" t="s">
        <v>20</v>
      </c>
      <c r="L71" s="328"/>
      <c r="M71" s="329"/>
      <c r="N71" s="329"/>
      <c r="O71" s="330"/>
      <c r="P71" s="84">
        <f t="shared" si="80"/>
        <v>0</v>
      </c>
      <c r="Q71" s="328"/>
      <c r="R71" s="335"/>
      <c r="S71" s="150">
        <f t="shared" si="81"/>
        <v>0</v>
      </c>
      <c r="T71" s="141"/>
    </row>
    <row r="72" spans="1:20" ht="15">
      <c r="A72" s="151" t="s">
        <v>56</v>
      </c>
      <c r="B72" s="328"/>
      <c r="C72" s="329"/>
      <c r="D72" s="329"/>
      <c r="E72" s="330"/>
      <c r="F72" s="112">
        <f t="shared" si="78"/>
        <v>1.8265466029411762E-2</v>
      </c>
      <c r="G72" s="328"/>
      <c r="H72" s="330"/>
      <c r="I72" s="154">
        <f t="shared" si="79"/>
        <v>1.8265466029411762E-2</v>
      </c>
      <c r="J72" s="141"/>
      <c r="K72" s="155" t="s">
        <v>56</v>
      </c>
      <c r="L72" s="328"/>
      <c r="M72" s="329"/>
      <c r="N72" s="329"/>
      <c r="O72" s="330"/>
      <c r="P72" s="87">
        <f t="shared" si="80"/>
        <v>0</v>
      </c>
      <c r="Q72" s="328"/>
      <c r="R72" s="335"/>
      <c r="S72" s="158">
        <f t="shared" si="81"/>
        <v>0</v>
      </c>
      <c r="T72" s="141"/>
    </row>
    <row r="73" spans="1:20" ht="15">
      <c r="A73" s="159" t="s">
        <v>18</v>
      </c>
      <c r="B73" s="328"/>
      <c r="C73" s="329"/>
      <c r="D73" s="329"/>
      <c r="E73" s="330"/>
      <c r="F73" s="128">
        <f t="shared" si="78"/>
        <v>3061.8421392671335</v>
      </c>
      <c r="G73" s="328"/>
      <c r="H73" s="330"/>
      <c r="I73" s="146">
        <f t="shared" si="79"/>
        <v>3061.8421392671335</v>
      </c>
      <c r="J73" s="141"/>
      <c r="K73" s="161" t="s">
        <v>18</v>
      </c>
      <c r="L73" s="328"/>
      <c r="M73" s="329"/>
      <c r="N73" s="329"/>
      <c r="O73" s="330"/>
      <c r="P73" s="84">
        <f t="shared" si="80"/>
        <v>1031.5096846843223</v>
      </c>
      <c r="Q73" s="328"/>
      <c r="R73" s="335"/>
      <c r="S73" s="150">
        <f t="shared" si="81"/>
        <v>1031.5096846843223</v>
      </c>
      <c r="T73" s="141"/>
    </row>
    <row r="74" spans="1:20" ht="15">
      <c r="A74" s="151" t="s">
        <v>17</v>
      </c>
      <c r="B74" s="328"/>
      <c r="C74" s="329"/>
      <c r="D74" s="329"/>
      <c r="E74" s="330"/>
      <c r="F74" s="112">
        <f t="shared" si="78"/>
        <v>0</v>
      </c>
      <c r="G74" s="328"/>
      <c r="H74" s="330"/>
      <c r="I74" s="154">
        <f t="shared" si="79"/>
        <v>0</v>
      </c>
      <c r="J74" s="141"/>
      <c r="K74" s="155" t="s">
        <v>17</v>
      </c>
      <c r="L74" s="328"/>
      <c r="M74" s="329"/>
      <c r="N74" s="329"/>
      <c r="O74" s="330"/>
      <c r="P74" s="87">
        <f t="shared" si="80"/>
        <v>0</v>
      </c>
      <c r="Q74" s="328"/>
      <c r="R74" s="335"/>
      <c r="S74" s="158">
        <f t="shared" si="81"/>
        <v>0</v>
      </c>
      <c r="T74" s="141"/>
    </row>
    <row r="75" spans="1:20" ht="15">
      <c r="A75" s="162" t="s">
        <v>60</v>
      </c>
      <c r="B75" s="328"/>
      <c r="C75" s="329"/>
      <c r="D75" s="329"/>
      <c r="E75" s="330"/>
      <c r="F75" s="84">
        <f t="shared" si="78"/>
        <v>0</v>
      </c>
      <c r="G75" s="328"/>
      <c r="H75" s="330"/>
      <c r="I75" s="146">
        <f t="shared" si="79"/>
        <v>0</v>
      </c>
      <c r="J75" s="141"/>
      <c r="K75" s="163" t="s">
        <v>60</v>
      </c>
      <c r="L75" s="328"/>
      <c r="M75" s="329"/>
      <c r="N75" s="329"/>
      <c r="O75" s="330"/>
      <c r="P75" s="84">
        <f t="shared" si="80"/>
        <v>0</v>
      </c>
      <c r="Q75" s="328"/>
      <c r="R75" s="335"/>
      <c r="S75" s="150">
        <f t="shared" si="81"/>
        <v>0</v>
      </c>
      <c r="T75" s="141"/>
    </row>
    <row r="76" spans="1:20">
      <c r="A76" s="164" t="s">
        <v>19</v>
      </c>
      <c r="B76" s="328"/>
      <c r="C76" s="329"/>
      <c r="D76" s="329"/>
      <c r="E76" s="330"/>
      <c r="F76" s="116">
        <f t="shared" si="78"/>
        <v>0</v>
      </c>
      <c r="G76" s="328"/>
      <c r="H76" s="330"/>
      <c r="I76" s="167">
        <f t="shared" si="79"/>
        <v>0</v>
      </c>
      <c r="J76" s="141"/>
      <c r="K76" s="168" t="s">
        <v>19</v>
      </c>
      <c r="L76" s="328"/>
      <c r="M76" s="329"/>
      <c r="N76" s="329"/>
      <c r="O76" s="330"/>
      <c r="P76" s="90">
        <f t="shared" si="80"/>
        <v>0</v>
      </c>
      <c r="Q76" s="328"/>
      <c r="R76" s="335"/>
      <c r="S76" s="171">
        <f t="shared" si="81"/>
        <v>0</v>
      </c>
      <c r="T76" s="141"/>
    </row>
    <row r="77" spans="1:20">
      <c r="A77" s="172" t="s">
        <v>15</v>
      </c>
      <c r="B77" s="328"/>
      <c r="C77" s="329"/>
      <c r="D77" s="329"/>
      <c r="E77" s="330"/>
      <c r="F77" s="93">
        <f t="shared" si="78"/>
        <v>0</v>
      </c>
      <c r="G77" s="328"/>
      <c r="H77" s="330"/>
      <c r="I77" s="175">
        <f t="shared" si="79"/>
        <v>0</v>
      </c>
      <c r="J77" s="141"/>
      <c r="K77" s="176" t="s">
        <v>15</v>
      </c>
      <c r="L77" s="328"/>
      <c r="M77" s="329"/>
      <c r="N77" s="329"/>
      <c r="O77" s="330"/>
      <c r="P77" s="93">
        <f t="shared" si="80"/>
        <v>0</v>
      </c>
      <c r="Q77" s="328"/>
      <c r="R77" s="335"/>
      <c r="S77" s="178">
        <f t="shared" si="81"/>
        <v>0</v>
      </c>
      <c r="T77" s="141"/>
    </row>
    <row r="78" spans="1:20">
      <c r="A78" s="164" t="s">
        <v>16</v>
      </c>
      <c r="B78" s="328"/>
      <c r="C78" s="329"/>
      <c r="D78" s="329"/>
      <c r="E78" s="330"/>
      <c r="F78" s="116">
        <f t="shared" si="78"/>
        <v>0</v>
      </c>
      <c r="G78" s="328"/>
      <c r="H78" s="330"/>
      <c r="I78" s="167">
        <f t="shared" si="79"/>
        <v>0</v>
      </c>
      <c r="J78" s="141"/>
      <c r="K78" s="168" t="s">
        <v>16</v>
      </c>
      <c r="L78" s="328"/>
      <c r="M78" s="329"/>
      <c r="N78" s="329"/>
      <c r="O78" s="330"/>
      <c r="P78" s="90">
        <f t="shared" si="80"/>
        <v>0</v>
      </c>
      <c r="Q78" s="328"/>
      <c r="R78" s="335"/>
      <c r="S78" s="171">
        <f t="shared" si="81"/>
        <v>0</v>
      </c>
      <c r="T78" s="141"/>
    </row>
    <row r="79" spans="1:20" ht="15" thickBot="1">
      <c r="A79" s="179" t="s">
        <v>10</v>
      </c>
      <c r="B79" s="331"/>
      <c r="C79" s="332"/>
      <c r="D79" s="332"/>
      <c r="E79" s="333"/>
      <c r="F79" s="96">
        <f t="shared" si="78"/>
        <v>0</v>
      </c>
      <c r="G79" s="331"/>
      <c r="H79" s="333"/>
      <c r="I79" s="182">
        <f t="shared" si="79"/>
        <v>0</v>
      </c>
      <c r="J79" s="141"/>
      <c r="K79" s="183" t="s">
        <v>10</v>
      </c>
      <c r="L79" s="331"/>
      <c r="M79" s="332"/>
      <c r="N79" s="332"/>
      <c r="O79" s="333"/>
      <c r="P79" s="96">
        <f t="shared" si="80"/>
        <v>0</v>
      </c>
      <c r="Q79" s="331"/>
      <c r="R79" s="336"/>
      <c r="S79" s="185">
        <f t="shared" si="81"/>
        <v>0</v>
      </c>
      <c r="T79" s="141"/>
    </row>
    <row r="80" spans="1:20" ht="15">
      <c r="A80" s="186" t="s">
        <v>22</v>
      </c>
      <c r="B80" s="187">
        <f>SUM(B59:B75)</f>
        <v>0</v>
      </c>
      <c r="C80" s="187">
        <f t="shared" ref="C80:H80" si="82">SUM(C59:C75)</f>
        <v>0</v>
      </c>
      <c r="D80" s="187">
        <f t="shared" si="82"/>
        <v>0</v>
      </c>
      <c r="E80" s="187">
        <f t="shared" si="82"/>
        <v>0</v>
      </c>
      <c r="F80" s="187">
        <f t="shared" si="82"/>
        <v>52131.766835225048</v>
      </c>
      <c r="G80" s="187">
        <f t="shared" si="82"/>
        <v>0</v>
      </c>
      <c r="H80" s="189">
        <f t="shared" si="82"/>
        <v>0</v>
      </c>
      <c r="I80" s="146">
        <f t="shared" ref="I80" si="83">SUM(I59:I75)</f>
        <v>52131.766835225048</v>
      </c>
      <c r="J80" s="141"/>
      <c r="K80" s="188" t="s">
        <v>22</v>
      </c>
      <c r="L80" s="187">
        <f>SUM(L59:L75)</f>
        <v>0</v>
      </c>
      <c r="M80" s="187">
        <f t="shared" ref="M80:R80" si="84">SUM(M59:M75)</f>
        <v>0</v>
      </c>
      <c r="N80" s="187">
        <f t="shared" si="84"/>
        <v>0</v>
      </c>
      <c r="O80" s="187">
        <f t="shared" si="84"/>
        <v>0</v>
      </c>
      <c r="P80" s="187">
        <f t="shared" si="84"/>
        <v>11152.711985726157</v>
      </c>
      <c r="Q80" s="187">
        <f t="shared" si="84"/>
        <v>0</v>
      </c>
      <c r="R80" s="189">
        <f t="shared" si="84"/>
        <v>0</v>
      </c>
      <c r="S80" s="190">
        <f t="shared" ref="S80" si="85">SUM(S59:S75)</f>
        <v>11152.711985726157</v>
      </c>
      <c r="T80" s="141"/>
    </row>
    <row r="81" spans="1:85" s="26" customFormat="1" ht="15" thickBot="1">
      <c r="A81" s="38" t="s">
        <v>108</v>
      </c>
      <c r="B81" s="125">
        <f>IF($I80=0,"-",B80/$I80)</f>
        <v>0</v>
      </c>
      <c r="C81" s="125">
        <f t="shared" ref="C81:H81" si="86">IF($I80=0,"-",C80/$I80)</f>
        <v>0</v>
      </c>
      <c r="D81" s="125">
        <f t="shared" si="86"/>
        <v>0</v>
      </c>
      <c r="E81" s="125">
        <f t="shared" si="86"/>
        <v>0</v>
      </c>
      <c r="F81" s="125">
        <f t="shared" si="86"/>
        <v>1</v>
      </c>
      <c r="G81" s="125">
        <f t="shared" si="86"/>
        <v>0</v>
      </c>
      <c r="H81" s="125">
        <f t="shared" si="86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7">IF($S80=0,"-",M80/$S80)</f>
        <v>0</v>
      </c>
      <c r="N81" s="102">
        <f t="shared" si="87"/>
        <v>0</v>
      </c>
      <c r="O81" s="102">
        <f t="shared" si="87"/>
        <v>0</v>
      </c>
      <c r="P81" s="102">
        <f t="shared" si="87"/>
        <v>1</v>
      </c>
      <c r="Q81" s="102">
        <f t="shared" si="87"/>
        <v>0</v>
      </c>
      <c r="R81" s="103">
        <f t="shared" si="87"/>
        <v>0</v>
      </c>
      <c r="S81" s="104">
        <f>SUM(L81:R81)</f>
        <v>1</v>
      </c>
      <c r="BA81" s="191"/>
      <c r="BR81" s="191"/>
    </row>
    <row r="82" spans="1:85" ht="15" thickBot="1">
      <c r="A82" s="220"/>
      <c r="B82" s="220"/>
      <c r="C82" s="220"/>
      <c r="D82" s="220"/>
      <c r="E82" s="220"/>
      <c r="F82" s="220"/>
      <c r="G82" s="220"/>
      <c r="H82" s="220"/>
      <c r="I82" s="220"/>
      <c r="K82" s="220"/>
    </row>
    <row r="83" spans="1:85" ht="28.5">
      <c r="A83" s="345" t="s">
        <v>50</v>
      </c>
      <c r="B83" s="137" t="s">
        <v>0</v>
      </c>
      <c r="C83" s="137" t="s">
        <v>1</v>
      </c>
      <c r="D83" s="137" t="s">
        <v>2</v>
      </c>
      <c r="E83" s="137" t="s">
        <v>3</v>
      </c>
      <c r="F83" s="137" t="s">
        <v>23</v>
      </c>
      <c r="G83" s="137" t="s">
        <v>4</v>
      </c>
      <c r="H83" s="137" t="s">
        <v>5</v>
      </c>
      <c r="I83" s="138" t="s">
        <v>6</v>
      </c>
      <c r="K83" s="347" t="s">
        <v>50</v>
      </c>
      <c r="L83" s="139" t="s">
        <v>0</v>
      </c>
      <c r="M83" s="139" t="s">
        <v>1</v>
      </c>
      <c r="N83" s="139" t="s">
        <v>2</v>
      </c>
      <c r="O83" s="139" t="s">
        <v>3</v>
      </c>
      <c r="P83" s="139" t="s">
        <v>23</v>
      </c>
      <c r="Q83" s="139" t="s">
        <v>4</v>
      </c>
      <c r="R83" s="139" t="s">
        <v>5</v>
      </c>
      <c r="S83" s="140" t="s">
        <v>6</v>
      </c>
      <c r="V83" s="133"/>
      <c r="W83" s="133"/>
      <c r="X83" s="133"/>
      <c r="Y83" s="133"/>
      <c r="Z83" s="133"/>
      <c r="AA83" s="133"/>
      <c r="AB83" s="133"/>
      <c r="AC83" s="133"/>
      <c r="AD83" s="133"/>
      <c r="AE83" s="133"/>
      <c r="AF83" s="133"/>
      <c r="AG83" s="133"/>
      <c r="AH83" s="133"/>
      <c r="AI83" s="221"/>
      <c r="BA83" s="133"/>
      <c r="BR83" s="133"/>
      <c r="CG83" s="133"/>
    </row>
    <row r="84" spans="1:85" ht="15">
      <c r="A84" s="346" t="s">
        <v>50</v>
      </c>
      <c r="B84" s="305" t="s">
        <v>113</v>
      </c>
      <c r="C84" s="306"/>
      <c r="D84" s="306"/>
      <c r="E84" s="306"/>
      <c r="F84" s="306"/>
      <c r="G84" s="306"/>
      <c r="H84" s="306"/>
      <c r="I84" s="307"/>
      <c r="K84" s="348" t="s">
        <v>50</v>
      </c>
      <c r="L84" s="308" t="s">
        <v>113</v>
      </c>
      <c r="M84" s="309"/>
      <c r="N84" s="309"/>
      <c r="O84" s="309"/>
      <c r="P84" s="309"/>
      <c r="Q84" s="309"/>
      <c r="R84" s="309"/>
      <c r="S84" s="310"/>
      <c r="V84" s="133"/>
      <c r="W84" s="133"/>
      <c r="X84" s="133"/>
      <c r="Y84" s="133"/>
      <c r="Z84" s="133"/>
      <c r="AA84" s="133"/>
      <c r="AB84" s="133"/>
      <c r="AC84" s="133"/>
      <c r="AD84" s="133"/>
      <c r="AE84" s="133"/>
      <c r="AF84" s="133"/>
      <c r="AG84" s="133"/>
      <c r="AH84" s="133"/>
      <c r="AI84" s="222"/>
      <c r="BA84" s="133"/>
      <c r="BR84" s="133"/>
      <c r="CG84" s="133"/>
    </row>
    <row r="85" spans="1:85" ht="15">
      <c r="A85" s="143" t="s">
        <v>7</v>
      </c>
      <c r="B85" s="105">
        <f t="shared" ref="B85:E105" si="88">B579+B605+B631</f>
        <v>167.92598548682747</v>
      </c>
      <c r="C85" s="105">
        <f t="shared" si="88"/>
        <v>0</v>
      </c>
      <c r="D85" s="105">
        <f t="shared" si="88"/>
        <v>25.924831098437227</v>
      </c>
      <c r="E85" s="105">
        <f t="shared" si="88"/>
        <v>0</v>
      </c>
      <c r="F85" s="105">
        <f t="shared" ref="F85:H85" si="89">F579+F605+F631</f>
        <v>0</v>
      </c>
      <c r="G85" s="105">
        <f t="shared" si="89"/>
        <v>0</v>
      </c>
      <c r="H85" s="105">
        <f t="shared" si="89"/>
        <v>0</v>
      </c>
      <c r="I85" s="146">
        <f>SUM(B85:H85)</f>
        <v>193.85081658526471</v>
      </c>
      <c r="J85" s="141"/>
      <c r="K85" s="195" t="s">
        <v>7</v>
      </c>
      <c r="L85" s="105">
        <f t="shared" ref="L85:O105" si="90">L579+L605+L631</f>
        <v>167.92598548682747</v>
      </c>
      <c r="M85" s="105">
        <f t="shared" si="90"/>
        <v>0</v>
      </c>
      <c r="N85" s="105">
        <f t="shared" si="90"/>
        <v>25.924831098437227</v>
      </c>
      <c r="O85" s="105">
        <f t="shared" si="90"/>
        <v>0</v>
      </c>
      <c r="P85" s="105">
        <f t="shared" ref="P85:R85" si="91">P579+P605+P631</f>
        <v>0.38965008336102369</v>
      </c>
      <c r="Q85" s="105">
        <f t="shared" si="91"/>
        <v>0</v>
      </c>
      <c r="R85" s="105">
        <f t="shared" si="91"/>
        <v>0</v>
      </c>
      <c r="S85" s="197">
        <f>SUM(L85:R85)</f>
        <v>194.24046666862574</v>
      </c>
      <c r="T85" s="141"/>
      <c r="V85" s="133"/>
      <c r="W85" s="133"/>
      <c r="X85" s="133"/>
      <c r="Y85" s="133"/>
      <c r="Z85" s="133"/>
      <c r="AA85" s="133"/>
      <c r="AB85" s="133"/>
      <c r="AC85" s="133"/>
      <c r="AD85" s="133"/>
      <c r="AE85" s="133"/>
      <c r="AF85" s="133"/>
      <c r="AG85" s="133"/>
      <c r="AH85" s="133"/>
      <c r="AI85" s="223"/>
      <c r="BA85" s="133"/>
      <c r="BR85" s="133"/>
      <c r="CG85" s="133"/>
    </row>
    <row r="86" spans="1:85" ht="15">
      <c r="A86" s="151" t="s">
        <v>8</v>
      </c>
      <c r="B86" s="112">
        <f t="shared" si="88"/>
        <v>145.0251619142808</v>
      </c>
      <c r="C86" s="112">
        <f t="shared" si="88"/>
        <v>0</v>
      </c>
      <c r="D86" s="112">
        <f t="shared" si="88"/>
        <v>14.697692797450909</v>
      </c>
      <c r="E86" s="112">
        <f t="shared" si="88"/>
        <v>0</v>
      </c>
      <c r="F86" s="112">
        <f t="shared" ref="F86:H86" si="92">F580+F606+F632</f>
        <v>0</v>
      </c>
      <c r="G86" s="112">
        <f t="shared" si="92"/>
        <v>0</v>
      </c>
      <c r="H86" s="112">
        <f t="shared" si="92"/>
        <v>0</v>
      </c>
      <c r="I86" s="154">
        <f t="shared" ref="I86:I105" si="93">SUM(B86:H86)</f>
        <v>159.72285471173171</v>
      </c>
      <c r="J86" s="141"/>
      <c r="K86" s="155" t="s">
        <v>8</v>
      </c>
      <c r="L86" s="87">
        <f t="shared" si="90"/>
        <v>145.0251619142808</v>
      </c>
      <c r="M86" s="87">
        <f t="shared" si="90"/>
        <v>0</v>
      </c>
      <c r="N86" s="87">
        <f t="shared" si="90"/>
        <v>14.697692797450909</v>
      </c>
      <c r="O86" s="87">
        <f t="shared" si="90"/>
        <v>0</v>
      </c>
      <c r="P86" s="87">
        <f t="shared" ref="P86:R86" si="94">P580+P606+P632</f>
        <v>0</v>
      </c>
      <c r="Q86" s="87">
        <f t="shared" si="94"/>
        <v>0</v>
      </c>
      <c r="R86" s="87">
        <f t="shared" si="94"/>
        <v>0</v>
      </c>
      <c r="S86" s="158">
        <f t="shared" ref="S86:S105" si="95">SUM(L86:R86)</f>
        <v>159.72285471173171</v>
      </c>
      <c r="T86" s="141"/>
      <c r="V86" s="133"/>
      <c r="W86" s="133"/>
      <c r="X86" s="133"/>
      <c r="Y86" s="133"/>
      <c r="Z86" s="133"/>
      <c r="AA86" s="133"/>
      <c r="AB86" s="133"/>
      <c r="AC86" s="133"/>
      <c r="AD86" s="133"/>
      <c r="AE86" s="133"/>
      <c r="AF86" s="133"/>
      <c r="AG86" s="133"/>
      <c r="AH86" s="133"/>
      <c r="AI86" s="223"/>
      <c r="BA86" s="133"/>
      <c r="BR86" s="133"/>
      <c r="CG86" s="133"/>
    </row>
    <row r="87" spans="1:85" ht="15">
      <c r="A87" s="159" t="s">
        <v>9</v>
      </c>
      <c r="B87" s="84">
        <f t="shared" si="88"/>
        <v>111.01758778167805</v>
      </c>
      <c r="C87" s="84">
        <f t="shared" si="88"/>
        <v>0</v>
      </c>
      <c r="D87" s="84">
        <f t="shared" si="88"/>
        <v>18.241498635871366</v>
      </c>
      <c r="E87" s="84">
        <f t="shared" si="88"/>
        <v>0</v>
      </c>
      <c r="F87" s="84">
        <f t="shared" ref="F87:H87" si="96">F581+F607+F633</f>
        <v>0</v>
      </c>
      <c r="G87" s="84">
        <f t="shared" si="96"/>
        <v>0</v>
      </c>
      <c r="H87" s="84">
        <f t="shared" si="96"/>
        <v>0</v>
      </c>
      <c r="I87" s="146">
        <f t="shared" si="93"/>
        <v>129.25908641754941</v>
      </c>
      <c r="J87" s="141"/>
      <c r="K87" s="161" t="s">
        <v>9</v>
      </c>
      <c r="L87" s="84">
        <f t="shared" si="90"/>
        <v>111.01758778167805</v>
      </c>
      <c r="M87" s="84">
        <f t="shared" si="90"/>
        <v>0</v>
      </c>
      <c r="N87" s="84">
        <f t="shared" si="90"/>
        <v>18.241498635871366</v>
      </c>
      <c r="O87" s="84">
        <f t="shared" si="90"/>
        <v>0</v>
      </c>
      <c r="P87" s="84">
        <f t="shared" ref="P87:R87" si="97">P581+P607+P633</f>
        <v>0</v>
      </c>
      <c r="Q87" s="84">
        <f t="shared" si="97"/>
        <v>0</v>
      </c>
      <c r="R87" s="84">
        <f t="shared" si="97"/>
        <v>0</v>
      </c>
      <c r="S87" s="150">
        <f t="shared" si="95"/>
        <v>129.25908641754941</v>
      </c>
      <c r="T87" s="141"/>
      <c r="V87" s="133"/>
      <c r="W87" s="133"/>
      <c r="X87" s="133"/>
      <c r="Y87" s="133"/>
      <c r="Z87" s="133"/>
      <c r="AA87" s="133"/>
      <c r="AB87" s="133"/>
      <c r="AC87" s="133"/>
      <c r="AD87" s="133"/>
      <c r="AE87" s="133"/>
      <c r="AF87" s="133"/>
      <c r="AG87" s="133"/>
      <c r="AH87" s="133"/>
      <c r="AI87" s="223"/>
      <c r="BA87" s="133"/>
      <c r="BR87" s="133"/>
      <c r="CG87" s="133"/>
    </row>
    <row r="88" spans="1:85" ht="15">
      <c r="A88" s="151" t="s">
        <v>52</v>
      </c>
      <c r="B88" s="112">
        <f t="shared" si="88"/>
        <v>0</v>
      </c>
      <c r="C88" s="112">
        <f t="shared" si="88"/>
        <v>0</v>
      </c>
      <c r="D88" s="112">
        <f t="shared" si="88"/>
        <v>0</v>
      </c>
      <c r="E88" s="112">
        <f t="shared" si="88"/>
        <v>0</v>
      </c>
      <c r="F88" s="112">
        <f t="shared" ref="F88:H88" si="98">F582+F608+F634</f>
        <v>0</v>
      </c>
      <c r="G88" s="112">
        <f t="shared" si="98"/>
        <v>0</v>
      </c>
      <c r="H88" s="112">
        <f t="shared" si="98"/>
        <v>0</v>
      </c>
      <c r="I88" s="154">
        <f t="shared" si="93"/>
        <v>0</v>
      </c>
      <c r="J88" s="141"/>
      <c r="K88" s="155" t="s">
        <v>52</v>
      </c>
      <c r="L88" s="87">
        <f t="shared" si="90"/>
        <v>0</v>
      </c>
      <c r="M88" s="87">
        <f t="shared" si="90"/>
        <v>0</v>
      </c>
      <c r="N88" s="87">
        <f t="shared" si="90"/>
        <v>0</v>
      </c>
      <c r="O88" s="87">
        <f t="shared" si="90"/>
        <v>0</v>
      </c>
      <c r="P88" s="87">
        <f t="shared" ref="P88:R88" si="99">P582+P608+P634</f>
        <v>0</v>
      </c>
      <c r="Q88" s="87">
        <f t="shared" si="99"/>
        <v>0</v>
      </c>
      <c r="R88" s="87">
        <f t="shared" si="99"/>
        <v>0</v>
      </c>
      <c r="S88" s="158">
        <f t="shared" si="95"/>
        <v>0</v>
      </c>
      <c r="T88" s="141"/>
      <c r="V88" s="133"/>
      <c r="W88" s="133"/>
      <c r="X88" s="133"/>
      <c r="Y88" s="133"/>
      <c r="Z88" s="133"/>
      <c r="AA88" s="133"/>
      <c r="AB88" s="133"/>
      <c r="AC88" s="133"/>
      <c r="AD88" s="133"/>
      <c r="AE88" s="133"/>
      <c r="AF88" s="133"/>
      <c r="AG88" s="133"/>
      <c r="AH88" s="133"/>
      <c r="AI88" s="223"/>
      <c r="BA88" s="133"/>
      <c r="BR88" s="133"/>
      <c r="CG88" s="133"/>
    </row>
    <row r="89" spans="1:85" ht="15">
      <c r="A89" s="159" t="s">
        <v>13</v>
      </c>
      <c r="B89" s="84">
        <f t="shared" si="88"/>
        <v>536.13828308727477</v>
      </c>
      <c r="C89" s="84">
        <f t="shared" si="88"/>
        <v>23.602512916358702</v>
      </c>
      <c r="D89" s="84">
        <f t="shared" si="88"/>
        <v>51.248114712117925</v>
      </c>
      <c r="E89" s="84">
        <f t="shared" si="88"/>
        <v>11.190197755533783</v>
      </c>
      <c r="F89" s="84">
        <f t="shared" ref="F89:H89" si="100">F583+F609+F635</f>
        <v>0</v>
      </c>
      <c r="G89" s="84">
        <f t="shared" si="100"/>
        <v>0</v>
      </c>
      <c r="H89" s="84">
        <f t="shared" si="100"/>
        <v>0</v>
      </c>
      <c r="I89" s="146">
        <f t="shared" si="93"/>
        <v>622.17910847128519</v>
      </c>
      <c r="J89" s="141"/>
      <c r="K89" s="161" t="s">
        <v>13</v>
      </c>
      <c r="L89" s="84">
        <f t="shared" si="90"/>
        <v>536.13828308727477</v>
      </c>
      <c r="M89" s="84">
        <f t="shared" si="90"/>
        <v>23.602512916358702</v>
      </c>
      <c r="N89" s="84">
        <f t="shared" si="90"/>
        <v>51.248114712117925</v>
      </c>
      <c r="O89" s="84">
        <f t="shared" si="90"/>
        <v>11.190197755533783</v>
      </c>
      <c r="P89" s="84">
        <f t="shared" ref="P89:R89" si="101">P583+P609+P635</f>
        <v>0</v>
      </c>
      <c r="Q89" s="84">
        <f t="shared" si="101"/>
        <v>0</v>
      </c>
      <c r="R89" s="84">
        <f t="shared" si="101"/>
        <v>0</v>
      </c>
      <c r="S89" s="150">
        <f t="shared" si="95"/>
        <v>622.17910847128519</v>
      </c>
      <c r="T89" s="141"/>
      <c r="V89" s="133"/>
      <c r="W89" s="133"/>
      <c r="X89" s="133"/>
      <c r="Y89" s="133"/>
      <c r="Z89" s="133"/>
      <c r="AA89" s="133"/>
      <c r="AB89" s="133"/>
      <c r="AC89" s="133"/>
      <c r="AD89" s="133"/>
      <c r="AE89" s="133"/>
      <c r="AF89" s="133"/>
      <c r="AG89" s="133"/>
      <c r="AH89" s="133"/>
      <c r="AI89" s="223"/>
      <c r="BA89" s="133"/>
      <c r="BR89" s="133"/>
      <c r="CG89" s="133"/>
    </row>
    <row r="90" spans="1:85" ht="15">
      <c r="A90" s="151" t="s">
        <v>12</v>
      </c>
      <c r="B90" s="112">
        <f t="shared" si="88"/>
        <v>10209.282486295373</v>
      </c>
      <c r="C90" s="112">
        <f t="shared" si="88"/>
        <v>32.901144191992223</v>
      </c>
      <c r="D90" s="112">
        <f t="shared" si="88"/>
        <v>1244.8265958717993</v>
      </c>
      <c r="E90" s="112">
        <f t="shared" si="88"/>
        <v>0</v>
      </c>
      <c r="F90" s="112">
        <f t="shared" ref="F90:H90" si="102">F584+F610+F636</f>
        <v>0</v>
      </c>
      <c r="G90" s="112">
        <f t="shared" si="102"/>
        <v>0</v>
      </c>
      <c r="H90" s="112">
        <f t="shared" si="102"/>
        <v>0</v>
      </c>
      <c r="I90" s="154">
        <f t="shared" si="93"/>
        <v>11487.010226359165</v>
      </c>
      <c r="J90" s="141"/>
      <c r="K90" s="155" t="s">
        <v>12</v>
      </c>
      <c r="L90" s="87">
        <f t="shared" si="90"/>
        <v>10209.282486295373</v>
      </c>
      <c r="M90" s="87">
        <f t="shared" si="90"/>
        <v>32.901144191992223</v>
      </c>
      <c r="N90" s="87">
        <f t="shared" si="90"/>
        <v>1244.8265958717993</v>
      </c>
      <c r="O90" s="87">
        <f t="shared" si="90"/>
        <v>0</v>
      </c>
      <c r="P90" s="87">
        <f t="shared" ref="P90:R90" si="103">P584+P610+P636</f>
        <v>0</v>
      </c>
      <c r="Q90" s="87">
        <f t="shared" si="103"/>
        <v>0</v>
      </c>
      <c r="R90" s="87">
        <f t="shared" si="103"/>
        <v>0</v>
      </c>
      <c r="S90" s="158">
        <f t="shared" si="95"/>
        <v>11487.010226359165</v>
      </c>
      <c r="T90" s="141"/>
      <c r="V90" s="133"/>
      <c r="W90" s="133"/>
      <c r="X90" s="133"/>
      <c r="Y90" s="133"/>
      <c r="Z90" s="133"/>
      <c r="AA90" s="133"/>
      <c r="AB90" s="133"/>
      <c r="AC90" s="133"/>
      <c r="AD90" s="133"/>
      <c r="AE90" s="133"/>
      <c r="AF90" s="133"/>
      <c r="AG90" s="133"/>
      <c r="AH90" s="133"/>
      <c r="AI90" s="223"/>
      <c r="BA90" s="133"/>
      <c r="BR90" s="133"/>
      <c r="CG90" s="133"/>
    </row>
    <row r="91" spans="1:85" ht="15">
      <c r="A91" s="159" t="s">
        <v>54</v>
      </c>
      <c r="B91" s="84">
        <f t="shared" si="88"/>
        <v>0</v>
      </c>
      <c r="C91" s="84">
        <f t="shared" si="88"/>
        <v>0.73410012089437138</v>
      </c>
      <c r="D91" s="84">
        <f t="shared" si="88"/>
        <v>0.4104592864120562</v>
      </c>
      <c r="E91" s="84">
        <f t="shared" si="88"/>
        <v>227.10299294187891</v>
      </c>
      <c r="F91" s="84">
        <f t="shared" ref="F91:H91" si="104">F585+F611+F637</f>
        <v>1407.1290976422226</v>
      </c>
      <c r="G91" s="84">
        <f t="shared" si="104"/>
        <v>0</v>
      </c>
      <c r="H91" s="84">
        <f t="shared" si="104"/>
        <v>0</v>
      </c>
      <c r="I91" s="146">
        <f t="shared" si="93"/>
        <v>1635.3766499914079</v>
      </c>
      <c r="J91" s="141"/>
      <c r="K91" s="161" t="s">
        <v>54</v>
      </c>
      <c r="L91" s="84">
        <f t="shared" si="90"/>
        <v>0</v>
      </c>
      <c r="M91" s="84">
        <f t="shared" si="90"/>
        <v>0.73410012089437138</v>
      </c>
      <c r="N91" s="84">
        <f t="shared" si="90"/>
        <v>0.4104592864120562</v>
      </c>
      <c r="O91" s="84">
        <f t="shared" si="90"/>
        <v>227.10299294187891</v>
      </c>
      <c r="P91" s="84">
        <f t="shared" ref="P91:R91" si="105">P585+P611+P637</f>
        <v>23613.842590087403</v>
      </c>
      <c r="Q91" s="84">
        <f t="shared" si="105"/>
        <v>0</v>
      </c>
      <c r="R91" s="84">
        <f t="shared" si="105"/>
        <v>0</v>
      </c>
      <c r="S91" s="150">
        <f t="shared" si="95"/>
        <v>23842.090142436587</v>
      </c>
      <c r="T91" s="141"/>
      <c r="V91" s="133"/>
      <c r="W91" s="133"/>
      <c r="X91" s="133"/>
      <c r="Y91" s="133"/>
      <c r="Z91" s="133"/>
      <c r="AA91" s="133"/>
      <c r="AB91" s="133"/>
      <c r="AC91" s="133"/>
      <c r="AD91" s="133"/>
      <c r="AE91" s="133"/>
      <c r="AF91" s="133"/>
      <c r="AG91" s="133"/>
      <c r="AH91" s="133"/>
      <c r="AI91" s="223"/>
      <c r="BA91" s="133"/>
      <c r="BR91" s="133"/>
      <c r="CG91" s="133"/>
    </row>
    <row r="92" spans="1:85" ht="15">
      <c r="A92" s="151" t="s">
        <v>11</v>
      </c>
      <c r="B92" s="112">
        <f t="shared" si="88"/>
        <v>0</v>
      </c>
      <c r="C92" s="112">
        <f t="shared" si="88"/>
        <v>0</v>
      </c>
      <c r="D92" s="112">
        <f t="shared" si="88"/>
        <v>0.11977752948665255</v>
      </c>
      <c r="E92" s="112">
        <f t="shared" si="88"/>
        <v>43.591503295551476</v>
      </c>
      <c r="F92" s="112">
        <f t="shared" ref="F92:H92" si="106">F586+F612+F638</f>
        <v>0</v>
      </c>
      <c r="G92" s="112">
        <f t="shared" si="106"/>
        <v>0</v>
      </c>
      <c r="H92" s="112">
        <f t="shared" si="106"/>
        <v>0</v>
      </c>
      <c r="I92" s="154">
        <f t="shared" si="93"/>
        <v>43.711280825038131</v>
      </c>
      <c r="J92" s="141"/>
      <c r="K92" s="155" t="s">
        <v>11</v>
      </c>
      <c r="L92" s="87">
        <f t="shared" si="90"/>
        <v>0</v>
      </c>
      <c r="M92" s="87">
        <f t="shared" si="90"/>
        <v>0</v>
      </c>
      <c r="N92" s="87">
        <f t="shared" si="90"/>
        <v>0.11977752948665255</v>
      </c>
      <c r="O92" s="87">
        <f t="shared" si="90"/>
        <v>43.591503295551476</v>
      </c>
      <c r="P92" s="87">
        <f t="shared" ref="P92:R92" si="107">P586+P612+P638</f>
        <v>7514.3461800953</v>
      </c>
      <c r="Q92" s="87">
        <f t="shared" si="107"/>
        <v>0</v>
      </c>
      <c r="R92" s="87">
        <f t="shared" si="107"/>
        <v>0</v>
      </c>
      <c r="S92" s="158">
        <f t="shared" si="95"/>
        <v>7558.0574609203386</v>
      </c>
      <c r="T92" s="141"/>
      <c r="V92" s="133"/>
      <c r="W92" s="133"/>
      <c r="X92" s="133"/>
      <c r="Y92" s="133"/>
      <c r="Z92" s="133"/>
      <c r="AA92" s="133"/>
      <c r="AB92" s="133"/>
      <c r="AC92" s="133"/>
      <c r="AD92" s="133"/>
      <c r="AE92" s="133"/>
      <c r="AF92" s="133"/>
      <c r="AG92" s="133"/>
      <c r="AH92" s="133"/>
      <c r="AI92" s="223"/>
      <c r="BA92" s="133"/>
      <c r="BR92" s="133"/>
      <c r="CG92" s="133"/>
    </row>
    <row r="93" spans="1:85" ht="15">
      <c r="A93" s="159" t="s">
        <v>55</v>
      </c>
      <c r="B93" s="84">
        <f t="shared" si="88"/>
        <v>0</v>
      </c>
      <c r="C93" s="84">
        <f t="shared" si="88"/>
        <v>0</v>
      </c>
      <c r="D93" s="84">
        <f t="shared" si="88"/>
        <v>0</v>
      </c>
      <c r="E93" s="84">
        <f t="shared" si="88"/>
        <v>0</v>
      </c>
      <c r="F93" s="84">
        <f t="shared" ref="F93:H93" si="108">F587+F613+F639</f>
        <v>0</v>
      </c>
      <c r="G93" s="84">
        <f t="shared" si="108"/>
        <v>0</v>
      </c>
      <c r="H93" s="84">
        <f t="shared" si="108"/>
        <v>0</v>
      </c>
      <c r="I93" s="146">
        <f t="shared" si="93"/>
        <v>0</v>
      </c>
      <c r="J93" s="141"/>
      <c r="K93" s="161" t="s">
        <v>55</v>
      </c>
      <c r="L93" s="84">
        <f t="shared" si="90"/>
        <v>0</v>
      </c>
      <c r="M93" s="84">
        <f t="shared" si="90"/>
        <v>0</v>
      </c>
      <c r="N93" s="84">
        <f t="shared" si="90"/>
        <v>0</v>
      </c>
      <c r="O93" s="84">
        <f t="shared" si="90"/>
        <v>0</v>
      </c>
      <c r="P93" s="84">
        <f t="shared" ref="P93:R93" si="109">P587+P613+P639</f>
        <v>1665.6713593257216</v>
      </c>
      <c r="Q93" s="84">
        <f t="shared" si="109"/>
        <v>0</v>
      </c>
      <c r="R93" s="84">
        <f t="shared" si="109"/>
        <v>0</v>
      </c>
      <c r="S93" s="150">
        <f t="shared" si="95"/>
        <v>1665.6713593257216</v>
      </c>
      <c r="T93" s="141"/>
      <c r="V93" s="133"/>
      <c r="W93" s="133"/>
      <c r="X93" s="133"/>
      <c r="Y93" s="133"/>
      <c r="Z93" s="133"/>
      <c r="AA93" s="133"/>
      <c r="AB93" s="133"/>
      <c r="AC93" s="133"/>
      <c r="AD93" s="133"/>
      <c r="AE93" s="133"/>
      <c r="AF93" s="133"/>
      <c r="AG93" s="133"/>
      <c r="AH93" s="133"/>
      <c r="AI93" s="223"/>
      <c r="BA93" s="133"/>
      <c r="BR93" s="133"/>
      <c r="CG93" s="133"/>
    </row>
    <row r="94" spans="1:85" ht="15">
      <c r="A94" s="151" t="s">
        <v>14</v>
      </c>
      <c r="B94" s="112">
        <f t="shared" si="88"/>
        <v>350.07697277905504</v>
      </c>
      <c r="C94" s="112">
        <f t="shared" si="88"/>
        <v>1.2083505862630819</v>
      </c>
      <c r="D94" s="112">
        <f t="shared" si="88"/>
        <v>59.048032817366973</v>
      </c>
      <c r="E94" s="112">
        <f t="shared" si="88"/>
        <v>4.2766160379744829</v>
      </c>
      <c r="F94" s="112">
        <f t="shared" ref="F94:H94" si="110">F588+F614+F640</f>
        <v>0</v>
      </c>
      <c r="G94" s="112">
        <f t="shared" si="110"/>
        <v>0</v>
      </c>
      <c r="H94" s="112">
        <f t="shared" si="110"/>
        <v>0</v>
      </c>
      <c r="I94" s="154">
        <f t="shared" si="93"/>
        <v>414.60997222065953</v>
      </c>
      <c r="J94" s="141"/>
      <c r="K94" s="155" t="s">
        <v>14</v>
      </c>
      <c r="L94" s="87">
        <f t="shared" si="90"/>
        <v>350.07697277905504</v>
      </c>
      <c r="M94" s="87">
        <f t="shared" si="90"/>
        <v>1.2083505862630819</v>
      </c>
      <c r="N94" s="87">
        <f t="shared" si="90"/>
        <v>59.048032817366973</v>
      </c>
      <c r="O94" s="87">
        <f t="shared" si="90"/>
        <v>4.2766160379744829</v>
      </c>
      <c r="P94" s="87">
        <f t="shared" ref="P94:R94" si="111">P588+P614+P640</f>
        <v>0</v>
      </c>
      <c r="Q94" s="87">
        <f t="shared" si="111"/>
        <v>0</v>
      </c>
      <c r="R94" s="87">
        <f t="shared" si="111"/>
        <v>0</v>
      </c>
      <c r="S94" s="158">
        <f t="shared" si="95"/>
        <v>414.60997222065953</v>
      </c>
      <c r="T94" s="141"/>
      <c r="V94" s="133"/>
      <c r="W94" s="133"/>
      <c r="X94" s="133"/>
      <c r="Y94" s="133"/>
      <c r="Z94" s="133"/>
      <c r="AA94" s="133"/>
      <c r="AB94" s="133"/>
      <c r="AC94" s="133"/>
      <c r="AD94" s="133"/>
      <c r="AE94" s="133"/>
      <c r="AF94" s="133"/>
      <c r="AG94" s="133"/>
      <c r="AH94" s="133"/>
      <c r="AI94" s="223"/>
      <c r="BA94" s="133"/>
      <c r="BR94" s="133"/>
      <c r="CG94" s="133"/>
    </row>
    <row r="95" spans="1:85" ht="15">
      <c r="A95" s="159" t="s">
        <v>136</v>
      </c>
      <c r="B95" s="84">
        <f t="shared" si="88"/>
        <v>5164.5538262029049</v>
      </c>
      <c r="C95" s="84">
        <f t="shared" si="88"/>
        <v>270.6317374313162</v>
      </c>
      <c r="D95" s="84">
        <f t="shared" si="88"/>
        <v>426.51386798522822</v>
      </c>
      <c r="E95" s="84">
        <f t="shared" si="88"/>
        <v>41.561282262240134</v>
      </c>
      <c r="F95" s="84">
        <f t="shared" ref="F95:H95" si="112">F589+F615+F641</f>
        <v>0</v>
      </c>
      <c r="G95" s="84">
        <f t="shared" si="112"/>
        <v>0</v>
      </c>
      <c r="H95" s="84">
        <f t="shared" si="112"/>
        <v>0</v>
      </c>
      <c r="I95" s="146">
        <f t="shared" si="93"/>
        <v>5903.2607138816884</v>
      </c>
      <c r="J95" s="141"/>
      <c r="K95" s="161" t="s">
        <v>136</v>
      </c>
      <c r="L95" s="84">
        <f t="shared" si="90"/>
        <v>5164.5538262029049</v>
      </c>
      <c r="M95" s="84">
        <f t="shared" si="90"/>
        <v>270.6317374313162</v>
      </c>
      <c r="N95" s="84">
        <f t="shared" si="90"/>
        <v>426.51386798522822</v>
      </c>
      <c r="O95" s="84">
        <f t="shared" si="90"/>
        <v>41.561282262240134</v>
      </c>
      <c r="P95" s="84">
        <f t="shared" ref="P95:R95" si="113">P589+P615+P641</f>
        <v>1960.3000711546472</v>
      </c>
      <c r="Q95" s="84">
        <f t="shared" si="113"/>
        <v>0</v>
      </c>
      <c r="R95" s="84">
        <f t="shared" si="113"/>
        <v>0</v>
      </c>
      <c r="S95" s="150">
        <f t="shared" si="95"/>
        <v>7863.5607850363358</v>
      </c>
      <c r="T95" s="141"/>
      <c r="V95" s="133"/>
      <c r="W95" s="133"/>
      <c r="X95" s="133"/>
      <c r="Y95" s="133"/>
      <c r="Z95" s="133"/>
      <c r="AA95" s="133"/>
      <c r="AB95" s="133"/>
      <c r="AC95" s="133"/>
      <c r="AD95" s="133"/>
      <c r="AE95" s="133"/>
      <c r="AF95" s="133"/>
      <c r="AG95" s="133"/>
      <c r="AH95" s="133"/>
      <c r="AI95" s="223"/>
      <c r="BA95" s="133"/>
      <c r="BR95" s="133"/>
      <c r="CG95" s="133"/>
    </row>
    <row r="96" spans="1:85" ht="15">
      <c r="A96" s="151" t="s">
        <v>21</v>
      </c>
      <c r="B96" s="112">
        <f t="shared" si="88"/>
        <v>2881.8365861084922</v>
      </c>
      <c r="C96" s="112">
        <f t="shared" si="88"/>
        <v>0.31692643294700107</v>
      </c>
      <c r="D96" s="112">
        <f t="shared" si="88"/>
        <v>5282.2587489907701</v>
      </c>
      <c r="E96" s="112">
        <f t="shared" si="88"/>
        <v>4239.6862208617604</v>
      </c>
      <c r="F96" s="112">
        <f t="shared" ref="F96:H96" si="114">F590+F616+F642</f>
        <v>0</v>
      </c>
      <c r="G96" s="112">
        <f t="shared" si="114"/>
        <v>3402.650968880806</v>
      </c>
      <c r="H96" s="112">
        <f t="shared" si="114"/>
        <v>2.3327681759943304</v>
      </c>
      <c r="I96" s="154">
        <f t="shared" si="93"/>
        <v>15809.082219450769</v>
      </c>
      <c r="J96" s="141"/>
      <c r="K96" s="155" t="s">
        <v>21</v>
      </c>
      <c r="L96" s="87">
        <f t="shared" si="90"/>
        <v>2881.8365861084922</v>
      </c>
      <c r="M96" s="87">
        <f t="shared" si="90"/>
        <v>0.31692643294700107</v>
      </c>
      <c r="N96" s="87">
        <f t="shared" si="90"/>
        <v>5282.2587489907701</v>
      </c>
      <c r="O96" s="87">
        <f t="shared" si="90"/>
        <v>4239.6862208617604</v>
      </c>
      <c r="P96" s="87">
        <f t="shared" ref="P96:R96" si="115">P590+P616+P642</f>
        <v>1380.5304820872875</v>
      </c>
      <c r="Q96" s="87">
        <f t="shared" si="115"/>
        <v>3402.650968880806</v>
      </c>
      <c r="R96" s="87">
        <f t="shared" si="115"/>
        <v>2.3327681759943304</v>
      </c>
      <c r="S96" s="158">
        <f t="shared" si="95"/>
        <v>17189.612701538059</v>
      </c>
      <c r="T96" s="141"/>
      <c r="V96" s="133"/>
      <c r="W96" s="133"/>
      <c r="X96" s="133"/>
      <c r="Y96" s="133"/>
      <c r="Z96" s="133"/>
      <c r="AA96" s="133"/>
      <c r="AB96" s="133"/>
      <c r="AC96" s="133"/>
      <c r="AD96" s="133"/>
      <c r="AE96" s="133"/>
      <c r="AF96" s="133"/>
      <c r="AG96" s="133"/>
      <c r="AH96" s="133"/>
      <c r="AI96" s="223"/>
      <c r="BA96" s="133"/>
      <c r="BR96" s="133"/>
      <c r="CG96" s="133"/>
    </row>
    <row r="97" spans="1:85" ht="15">
      <c r="A97" s="159" t="s">
        <v>20</v>
      </c>
      <c r="B97" s="84">
        <f t="shared" si="88"/>
        <v>5119.2129088541315</v>
      </c>
      <c r="C97" s="84">
        <f t="shared" si="88"/>
        <v>12.017080622319241</v>
      </c>
      <c r="D97" s="84">
        <f t="shared" si="88"/>
        <v>300.94268797579133</v>
      </c>
      <c r="E97" s="84">
        <f t="shared" si="88"/>
        <v>0</v>
      </c>
      <c r="F97" s="84">
        <f t="shared" ref="F97:H97" si="116">F591+F617+F643</f>
        <v>0</v>
      </c>
      <c r="G97" s="84">
        <f t="shared" si="116"/>
        <v>0</v>
      </c>
      <c r="H97" s="84">
        <f t="shared" si="116"/>
        <v>0</v>
      </c>
      <c r="I97" s="146">
        <f t="shared" si="93"/>
        <v>5432.1726774522422</v>
      </c>
      <c r="J97" s="141"/>
      <c r="K97" s="161" t="s">
        <v>20</v>
      </c>
      <c r="L97" s="84">
        <f t="shared" si="90"/>
        <v>5119.2129088541315</v>
      </c>
      <c r="M97" s="84">
        <f t="shared" si="90"/>
        <v>12.017080622319241</v>
      </c>
      <c r="N97" s="84">
        <f t="shared" si="90"/>
        <v>300.94268797579133</v>
      </c>
      <c r="O97" s="84">
        <f t="shared" si="90"/>
        <v>0</v>
      </c>
      <c r="P97" s="84">
        <f t="shared" ref="P97:R97" si="117">P591+P617+P643</f>
        <v>0</v>
      </c>
      <c r="Q97" s="84">
        <f t="shared" si="117"/>
        <v>0</v>
      </c>
      <c r="R97" s="84">
        <f t="shared" si="117"/>
        <v>0</v>
      </c>
      <c r="S97" s="150">
        <f t="shared" si="95"/>
        <v>5432.1726774522422</v>
      </c>
      <c r="T97" s="141"/>
      <c r="V97" s="133"/>
      <c r="W97" s="133"/>
      <c r="X97" s="133"/>
      <c r="Y97" s="133"/>
      <c r="Z97" s="133"/>
      <c r="AA97" s="133"/>
      <c r="AB97" s="133"/>
      <c r="AC97" s="133"/>
      <c r="AD97" s="133"/>
      <c r="AE97" s="133"/>
      <c r="AF97" s="133"/>
      <c r="AG97" s="133"/>
      <c r="AH97" s="133"/>
      <c r="AI97" s="223"/>
      <c r="BA97" s="133"/>
      <c r="BR97" s="133"/>
      <c r="CG97" s="133"/>
    </row>
    <row r="98" spans="1:85" ht="15">
      <c r="A98" s="151" t="s">
        <v>56</v>
      </c>
      <c r="B98" s="112">
        <f t="shared" si="88"/>
        <v>10769.706254931607</v>
      </c>
      <c r="C98" s="112">
        <f t="shared" si="88"/>
        <v>20.574977367990357</v>
      </c>
      <c r="D98" s="112">
        <f t="shared" si="88"/>
        <v>1648.046813564273</v>
      </c>
      <c r="E98" s="112">
        <f t="shared" si="88"/>
        <v>0</v>
      </c>
      <c r="F98" s="112">
        <f t="shared" ref="F98:H98" si="118">F592+F618+F644</f>
        <v>0</v>
      </c>
      <c r="G98" s="112">
        <f t="shared" si="118"/>
        <v>0</v>
      </c>
      <c r="H98" s="112">
        <f t="shared" si="118"/>
        <v>0</v>
      </c>
      <c r="I98" s="154">
        <f t="shared" si="93"/>
        <v>12438.328045863871</v>
      </c>
      <c r="J98" s="141"/>
      <c r="K98" s="155" t="s">
        <v>56</v>
      </c>
      <c r="L98" s="87">
        <f t="shared" si="90"/>
        <v>10769.706254931607</v>
      </c>
      <c r="M98" s="87">
        <f t="shared" si="90"/>
        <v>20.574977367990357</v>
      </c>
      <c r="N98" s="87">
        <f t="shared" si="90"/>
        <v>1648.046813564273</v>
      </c>
      <c r="O98" s="87">
        <f t="shared" si="90"/>
        <v>0</v>
      </c>
      <c r="P98" s="87">
        <f t="shared" ref="P98:R98" si="119">P592+P618+P644</f>
        <v>1.8265466029411762E-2</v>
      </c>
      <c r="Q98" s="87">
        <f t="shared" si="119"/>
        <v>0</v>
      </c>
      <c r="R98" s="87">
        <f t="shared" si="119"/>
        <v>0</v>
      </c>
      <c r="S98" s="158">
        <f t="shared" si="95"/>
        <v>12438.3463113299</v>
      </c>
      <c r="T98" s="141"/>
      <c r="V98" s="133"/>
      <c r="W98" s="133"/>
      <c r="X98" s="133"/>
      <c r="Y98" s="133"/>
      <c r="Z98" s="133"/>
      <c r="AA98" s="133"/>
      <c r="AB98" s="133"/>
      <c r="AC98" s="133"/>
      <c r="AD98" s="133"/>
      <c r="AE98" s="133"/>
      <c r="AF98" s="133"/>
      <c r="AG98" s="133"/>
      <c r="AH98" s="133"/>
      <c r="AI98" s="223"/>
      <c r="BA98" s="133"/>
      <c r="BR98" s="133"/>
      <c r="CG98" s="133"/>
    </row>
    <row r="99" spans="1:85" ht="15">
      <c r="A99" s="159" t="s">
        <v>18</v>
      </c>
      <c r="B99" s="84">
        <f t="shared" si="88"/>
        <v>1813.6829553463112</v>
      </c>
      <c r="C99" s="84">
        <f t="shared" si="88"/>
        <v>0</v>
      </c>
      <c r="D99" s="84">
        <f t="shared" si="88"/>
        <v>376.09082240977102</v>
      </c>
      <c r="E99" s="84">
        <f t="shared" si="88"/>
        <v>2.228492165469258</v>
      </c>
      <c r="F99" s="84">
        <f t="shared" ref="F99:H99" si="120">F593+F619+F645</f>
        <v>103.16347569730937</v>
      </c>
      <c r="G99" s="84">
        <f t="shared" si="120"/>
        <v>0</v>
      </c>
      <c r="H99" s="84">
        <f t="shared" si="120"/>
        <v>0</v>
      </c>
      <c r="I99" s="146">
        <f t="shared" si="93"/>
        <v>2295.1657456188609</v>
      </c>
      <c r="J99" s="141"/>
      <c r="K99" s="161" t="s">
        <v>18</v>
      </c>
      <c r="L99" s="84">
        <f t="shared" si="90"/>
        <v>1813.6829553463112</v>
      </c>
      <c r="M99" s="84">
        <f t="shared" si="90"/>
        <v>0</v>
      </c>
      <c r="N99" s="84">
        <f t="shared" si="90"/>
        <v>376.09082240977102</v>
      </c>
      <c r="O99" s="84">
        <f t="shared" si="90"/>
        <v>2.228492165469258</v>
      </c>
      <c r="P99" s="84">
        <f t="shared" ref="P99:R99" si="121">P593+P619+P645</f>
        <v>1828.6046080245624</v>
      </c>
      <c r="Q99" s="84">
        <f t="shared" si="121"/>
        <v>0</v>
      </c>
      <c r="R99" s="84">
        <f t="shared" si="121"/>
        <v>0</v>
      </c>
      <c r="S99" s="150">
        <f t="shared" si="95"/>
        <v>4020.6068779461139</v>
      </c>
      <c r="T99" s="141"/>
      <c r="V99" s="133"/>
      <c r="W99" s="133"/>
      <c r="X99" s="133"/>
      <c r="Y99" s="133"/>
      <c r="Z99" s="133"/>
      <c r="AA99" s="133"/>
      <c r="AB99" s="133"/>
      <c r="AC99" s="133"/>
      <c r="AD99" s="133"/>
      <c r="AE99" s="133"/>
      <c r="AF99" s="133"/>
      <c r="AG99" s="133"/>
      <c r="AH99" s="133"/>
      <c r="AI99" s="223"/>
      <c r="BA99" s="133"/>
      <c r="BR99" s="133"/>
      <c r="CG99" s="133"/>
    </row>
    <row r="100" spans="1:85" ht="15">
      <c r="A100" s="151" t="s">
        <v>17</v>
      </c>
      <c r="B100" s="112">
        <f t="shared" si="88"/>
        <v>4.7366026622908235</v>
      </c>
      <c r="C100" s="112">
        <f t="shared" si="88"/>
        <v>0</v>
      </c>
      <c r="D100" s="112">
        <f t="shared" si="88"/>
        <v>8.7514690663087771E-2</v>
      </c>
      <c r="E100" s="112">
        <f t="shared" si="88"/>
        <v>0</v>
      </c>
      <c r="F100" s="112">
        <f t="shared" ref="F100:H100" si="122">F594+F620+F646</f>
        <v>0</v>
      </c>
      <c r="G100" s="112">
        <f t="shared" si="122"/>
        <v>0</v>
      </c>
      <c r="H100" s="112">
        <f t="shared" si="122"/>
        <v>0</v>
      </c>
      <c r="I100" s="154">
        <f t="shared" si="93"/>
        <v>4.8241173529539116</v>
      </c>
      <c r="J100" s="141"/>
      <c r="K100" s="155" t="s">
        <v>17</v>
      </c>
      <c r="L100" s="87">
        <f t="shared" si="90"/>
        <v>4.7366026622908235</v>
      </c>
      <c r="M100" s="87">
        <f t="shared" si="90"/>
        <v>0</v>
      </c>
      <c r="N100" s="87">
        <f t="shared" si="90"/>
        <v>8.7514690663087771E-2</v>
      </c>
      <c r="O100" s="87">
        <f t="shared" si="90"/>
        <v>0</v>
      </c>
      <c r="P100" s="87">
        <f t="shared" ref="P100:R100" si="123">P594+P620+P646</f>
        <v>0</v>
      </c>
      <c r="Q100" s="87">
        <f t="shared" si="123"/>
        <v>0</v>
      </c>
      <c r="R100" s="87">
        <f t="shared" si="123"/>
        <v>0</v>
      </c>
      <c r="S100" s="158">
        <f t="shared" si="95"/>
        <v>4.8241173529539116</v>
      </c>
      <c r="T100" s="141"/>
      <c r="V100" s="133"/>
      <c r="W100" s="133"/>
      <c r="X100" s="133"/>
      <c r="Y100" s="133"/>
      <c r="Z100" s="133"/>
      <c r="AA100" s="133"/>
      <c r="AB100" s="133"/>
      <c r="AC100" s="133"/>
      <c r="AD100" s="133"/>
      <c r="AE100" s="133"/>
      <c r="AF100" s="133"/>
      <c r="AG100" s="133"/>
      <c r="AH100" s="133"/>
      <c r="AI100" s="223"/>
      <c r="BA100" s="133"/>
      <c r="BR100" s="133"/>
      <c r="CG100" s="133"/>
    </row>
    <row r="101" spans="1:85" ht="15">
      <c r="A101" s="162" t="s">
        <v>60</v>
      </c>
      <c r="B101" s="84">
        <f t="shared" si="88"/>
        <v>1294.0948898154491</v>
      </c>
      <c r="C101" s="84">
        <f t="shared" si="88"/>
        <v>0</v>
      </c>
      <c r="D101" s="84">
        <f t="shared" si="88"/>
        <v>597.50855576995525</v>
      </c>
      <c r="E101" s="84">
        <f t="shared" si="88"/>
        <v>0</v>
      </c>
      <c r="F101" s="84">
        <f t="shared" ref="F101:H101" si="124">F595+F621+F647</f>
        <v>0</v>
      </c>
      <c r="G101" s="84">
        <f t="shared" si="124"/>
        <v>0</v>
      </c>
      <c r="H101" s="84">
        <f t="shared" si="124"/>
        <v>0</v>
      </c>
      <c r="I101" s="146">
        <f t="shared" si="93"/>
        <v>1891.6034455854042</v>
      </c>
      <c r="J101" s="141"/>
      <c r="K101" s="163" t="s">
        <v>60</v>
      </c>
      <c r="L101" s="84">
        <f t="shared" si="90"/>
        <v>1294.0948898154491</v>
      </c>
      <c r="M101" s="84">
        <f t="shared" si="90"/>
        <v>0</v>
      </c>
      <c r="N101" s="84">
        <f t="shared" si="90"/>
        <v>597.50855576995525</v>
      </c>
      <c r="O101" s="84">
        <f t="shared" si="90"/>
        <v>0</v>
      </c>
      <c r="P101" s="84">
        <f t="shared" ref="P101:R101" si="125">P595+P621+P647</f>
        <v>0</v>
      </c>
      <c r="Q101" s="84">
        <f t="shared" si="125"/>
        <v>0</v>
      </c>
      <c r="R101" s="84">
        <f t="shared" si="125"/>
        <v>0</v>
      </c>
      <c r="S101" s="150">
        <f t="shared" si="95"/>
        <v>1891.6034455854042</v>
      </c>
      <c r="T101" s="141"/>
      <c r="V101" s="133"/>
      <c r="W101" s="133"/>
      <c r="X101" s="133"/>
      <c r="Y101" s="133"/>
      <c r="Z101" s="133"/>
      <c r="AA101" s="133"/>
      <c r="AB101" s="133"/>
      <c r="AC101" s="133"/>
      <c r="AD101" s="133"/>
      <c r="AE101" s="133"/>
      <c r="AF101" s="133"/>
      <c r="AG101" s="133"/>
      <c r="AH101" s="133"/>
      <c r="AI101" s="223"/>
      <c r="BA101" s="133"/>
      <c r="BR101" s="133"/>
      <c r="CG101" s="133"/>
    </row>
    <row r="102" spans="1:85">
      <c r="A102" s="164" t="s">
        <v>19</v>
      </c>
      <c r="B102" s="116">
        <f t="shared" si="88"/>
        <v>1294.0948898154491</v>
      </c>
      <c r="C102" s="116">
        <f t="shared" si="88"/>
        <v>0</v>
      </c>
      <c r="D102" s="116">
        <f t="shared" si="88"/>
        <v>597.50855576995525</v>
      </c>
      <c r="E102" s="116">
        <f t="shared" si="88"/>
        <v>0</v>
      </c>
      <c r="F102" s="116">
        <f t="shared" ref="F102:H102" si="126">F596+F622+F648</f>
        <v>0</v>
      </c>
      <c r="G102" s="116">
        <f t="shared" si="126"/>
        <v>0</v>
      </c>
      <c r="H102" s="116">
        <f t="shared" si="126"/>
        <v>0</v>
      </c>
      <c r="I102" s="167">
        <f t="shared" si="93"/>
        <v>1891.6034455854042</v>
      </c>
      <c r="J102" s="141"/>
      <c r="K102" s="168" t="s">
        <v>19</v>
      </c>
      <c r="L102" s="90">
        <f t="shared" si="90"/>
        <v>1294.0948898154491</v>
      </c>
      <c r="M102" s="90">
        <f t="shared" si="90"/>
        <v>0</v>
      </c>
      <c r="N102" s="90">
        <f t="shared" si="90"/>
        <v>597.50855576995525</v>
      </c>
      <c r="O102" s="90">
        <f t="shared" si="90"/>
        <v>0</v>
      </c>
      <c r="P102" s="90">
        <f t="shared" ref="P102:R102" si="127">P596+P622+P648</f>
        <v>0</v>
      </c>
      <c r="Q102" s="90">
        <f t="shared" si="127"/>
        <v>0</v>
      </c>
      <c r="R102" s="90">
        <f t="shared" si="127"/>
        <v>0</v>
      </c>
      <c r="S102" s="171">
        <f t="shared" si="95"/>
        <v>1891.6034455854042</v>
      </c>
      <c r="T102" s="141"/>
      <c r="V102" s="133"/>
      <c r="W102" s="133"/>
      <c r="X102" s="133"/>
      <c r="Y102" s="133"/>
      <c r="Z102" s="133"/>
      <c r="AA102" s="133"/>
      <c r="AB102" s="133"/>
      <c r="AC102" s="133"/>
      <c r="AD102" s="133"/>
      <c r="AE102" s="133"/>
      <c r="AF102" s="133"/>
      <c r="AG102" s="133"/>
      <c r="AH102" s="133"/>
      <c r="AI102" s="224"/>
      <c r="BA102" s="133"/>
      <c r="BR102" s="133"/>
      <c r="CG102" s="133"/>
    </row>
    <row r="103" spans="1:85">
      <c r="A103" s="172" t="s">
        <v>15</v>
      </c>
      <c r="B103" s="93">
        <f t="shared" si="88"/>
        <v>0</v>
      </c>
      <c r="C103" s="93">
        <f t="shared" si="88"/>
        <v>0</v>
      </c>
      <c r="D103" s="93">
        <f t="shared" si="88"/>
        <v>0</v>
      </c>
      <c r="E103" s="93">
        <f t="shared" si="88"/>
        <v>0</v>
      </c>
      <c r="F103" s="93">
        <f t="shared" ref="F103:H103" si="128">F597+F623+F649</f>
        <v>0</v>
      </c>
      <c r="G103" s="93">
        <f t="shared" si="128"/>
        <v>0</v>
      </c>
      <c r="H103" s="93">
        <f t="shared" si="128"/>
        <v>0</v>
      </c>
      <c r="I103" s="175">
        <f t="shared" si="93"/>
        <v>0</v>
      </c>
      <c r="J103" s="141"/>
      <c r="K103" s="176" t="s">
        <v>15</v>
      </c>
      <c r="L103" s="93">
        <f t="shared" si="90"/>
        <v>0</v>
      </c>
      <c r="M103" s="93">
        <f t="shared" si="90"/>
        <v>0</v>
      </c>
      <c r="N103" s="93">
        <f t="shared" si="90"/>
        <v>0</v>
      </c>
      <c r="O103" s="93">
        <f t="shared" si="90"/>
        <v>0</v>
      </c>
      <c r="P103" s="93">
        <f t="shared" ref="P103:R103" si="129">P597+P623+P649</f>
        <v>0</v>
      </c>
      <c r="Q103" s="93">
        <f t="shared" si="129"/>
        <v>0</v>
      </c>
      <c r="R103" s="93">
        <f t="shared" si="129"/>
        <v>0</v>
      </c>
      <c r="S103" s="178">
        <f t="shared" si="95"/>
        <v>0</v>
      </c>
      <c r="T103" s="141"/>
      <c r="V103" s="133"/>
      <c r="W103" s="133"/>
      <c r="X103" s="133"/>
      <c r="Y103" s="133"/>
      <c r="Z103" s="133"/>
      <c r="AA103" s="133"/>
      <c r="AB103" s="133"/>
      <c r="AC103" s="133"/>
      <c r="AD103" s="133"/>
      <c r="AE103" s="133"/>
      <c r="AF103" s="133"/>
      <c r="AG103" s="133"/>
      <c r="AH103" s="133"/>
      <c r="AI103" s="224"/>
      <c r="BA103" s="133"/>
      <c r="BR103" s="133"/>
      <c r="CG103" s="133"/>
    </row>
    <row r="104" spans="1:85">
      <c r="A104" s="164" t="s">
        <v>16</v>
      </c>
      <c r="B104" s="116">
        <f t="shared" si="88"/>
        <v>0</v>
      </c>
      <c r="C104" s="116">
        <f t="shared" si="88"/>
        <v>0</v>
      </c>
      <c r="D104" s="116">
        <f t="shared" si="88"/>
        <v>0</v>
      </c>
      <c r="E104" s="116">
        <f t="shared" si="88"/>
        <v>0</v>
      </c>
      <c r="F104" s="116">
        <f t="shared" ref="F104:H104" si="130">F598+F624+F650</f>
        <v>0</v>
      </c>
      <c r="G104" s="116">
        <f t="shared" si="130"/>
        <v>0</v>
      </c>
      <c r="H104" s="116">
        <f t="shared" si="130"/>
        <v>0</v>
      </c>
      <c r="I104" s="167">
        <f t="shared" si="93"/>
        <v>0</v>
      </c>
      <c r="J104" s="141"/>
      <c r="K104" s="168" t="s">
        <v>16</v>
      </c>
      <c r="L104" s="90">
        <f t="shared" si="90"/>
        <v>0</v>
      </c>
      <c r="M104" s="90">
        <f t="shared" si="90"/>
        <v>0</v>
      </c>
      <c r="N104" s="90">
        <f t="shared" si="90"/>
        <v>0</v>
      </c>
      <c r="O104" s="90">
        <f t="shared" si="90"/>
        <v>0</v>
      </c>
      <c r="P104" s="90">
        <f t="shared" ref="P104:R104" si="131">P598+P624+P650</f>
        <v>0</v>
      </c>
      <c r="Q104" s="90">
        <f t="shared" si="131"/>
        <v>0</v>
      </c>
      <c r="R104" s="90">
        <f t="shared" si="131"/>
        <v>0</v>
      </c>
      <c r="S104" s="171">
        <f t="shared" si="95"/>
        <v>0</v>
      </c>
      <c r="T104" s="141"/>
      <c r="V104" s="133"/>
      <c r="W104" s="133"/>
      <c r="X104" s="133"/>
      <c r="Y104" s="133"/>
      <c r="Z104" s="133"/>
      <c r="AA104" s="133"/>
      <c r="AB104" s="133"/>
      <c r="AC104" s="133"/>
      <c r="AD104" s="133"/>
      <c r="AE104" s="133"/>
      <c r="AF104" s="133"/>
      <c r="AG104" s="133"/>
      <c r="AH104" s="133"/>
      <c r="AI104" s="224"/>
      <c r="BA104" s="133"/>
      <c r="BR104" s="133"/>
      <c r="CG104" s="133"/>
    </row>
    <row r="105" spans="1:85" ht="15" thickBot="1">
      <c r="A105" s="179" t="s">
        <v>10</v>
      </c>
      <c r="B105" s="96">
        <f t="shared" si="88"/>
        <v>0</v>
      </c>
      <c r="C105" s="96">
        <f t="shared" si="88"/>
        <v>0</v>
      </c>
      <c r="D105" s="96">
        <f t="shared" si="88"/>
        <v>0</v>
      </c>
      <c r="E105" s="96">
        <f t="shared" si="88"/>
        <v>0</v>
      </c>
      <c r="F105" s="96">
        <f t="shared" ref="F105:H105" si="132">F599+F625+F651</f>
        <v>0</v>
      </c>
      <c r="G105" s="96">
        <f t="shared" si="132"/>
        <v>0</v>
      </c>
      <c r="H105" s="96">
        <f t="shared" si="132"/>
        <v>0</v>
      </c>
      <c r="I105" s="182">
        <f t="shared" si="93"/>
        <v>0</v>
      </c>
      <c r="J105" s="141"/>
      <c r="K105" s="183" t="s">
        <v>10</v>
      </c>
      <c r="L105" s="96">
        <f t="shared" si="90"/>
        <v>0</v>
      </c>
      <c r="M105" s="96">
        <f t="shared" si="90"/>
        <v>0</v>
      </c>
      <c r="N105" s="96">
        <f t="shared" si="90"/>
        <v>0</v>
      </c>
      <c r="O105" s="96">
        <f t="shared" si="90"/>
        <v>0</v>
      </c>
      <c r="P105" s="96">
        <f t="shared" ref="P105:R105" si="133">P599+P625+P651</f>
        <v>0</v>
      </c>
      <c r="Q105" s="96">
        <f t="shared" si="133"/>
        <v>0</v>
      </c>
      <c r="R105" s="96">
        <f t="shared" si="133"/>
        <v>0</v>
      </c>
      <c r="S105" s="185">
        <f t="shared" si="95"/>
        <v>0</v>
      </c>
      <c r="T105" s="141"/>
      <c r="V105" s="133"/>
      <c r="W105" s="133"/>
      <c r="X105" s="133"/>
      <c r="Y105" s="133"/>
      <c r="Z105" s="133"/>
      <c r="AA105" s="133"/>
      <c r="AB105" s="133"/>
      <c r="AC105" s="133"/>
      <c r="AD105" s="133"/>
      <c r="AE105" s="133"/>
      <c r="AF105" s="133"/>
      <c r="AG105" s="133"/>
      <c r="AH105" s="133"/>
      <c r="AI105" s="224"/>
      <c r="BA105" s="133"/>
      <c r="BR105" s="133"/>
      <c r="CG105" s="133"/>
    </row>
    <row r="106" spans="1:85" ht="15">
      <c r="A106" s="186" t="s">
        <v>22</v>
      </c>
      <c r="B106" s="187">
        <f>SUM(B85:B101)</f>
        <v>38567.290501265677</v>
      </c>
      <c r="C106" s="187">
        <f t="shared" ref="C106:H106" si="134">SUM(C85:C101)</f>
        <v>361.98682967008114</v>
      </c>
      <c r="D106" s="187">
        <f t="shared" si="134"/>
        <v>10045.966014135394</v>
      </c>
      <c r="E106" s="187">
        <f t="shared" si="134"/>
        <v>4569.6373053204079</v>
      </c>
      <c r="F106" s="187">
        <f t="shared" si="134"/>
        <v>1510.2925733395321</v>
      </c>
      <c r="G106" s="187">
        <f t="shared" si="134"/>
        <v>3402.650968880806</v>
      </c>
      <c r="H106" s="189">
        <f t="shared" si="134"/>
        <v>2.3327681759943304</v>
      </c>
      <c r="I106" s="146">
        <f t="shared" ref="I106" si="135">SUM(I85:I101)</f>
        <v>58460.156960787885</v>
      </c>
      <c r="J106" s="141"/>
      <c r="K106" s="188" t="s">
        <v>22</v>
      </c>
      <c r="L106" s="187">
        <f>SUM(L85:L101)</f>
        <v>38567.290501265677</v>
      </c>
      <c r="M106" s="187">
        <f t="shared" ref="M106:R106" si="136">SUM(M85:M101)</f>
        <v>361.98682967008114</v>
      </c>
      <c r="N106" s="187">
        <f t="shared" si="136"/>
        <v>10045.966014135394</v>
      </c>
      <c r="O106" s="187">
        <f t="shared" si="136"/>
        <v>4569.6373053204079</v>
      </c>
      <c r="P106" s="187">
        <f t="shared" si="136"/>
        <v>37963.703206324317</v>
      </c>
      <c r="Q106" s="187">
        <f t="shared" si="136"/>
        <v>3402.650968880806</v>
      </c>
      <c r="R106" s="189">
        <f t="shared" si="136"/>
        <v>2.3327681759943304</v>
      </c>
      <c r="S106" s="190">
        <f t="shared" ref="S106" si="137">SUM(S85:S101)</f>
        <v>94913.567593772692</v>
      </c>
      <c r="T106" s="141"/>
      <c r="V106" s="133"/>
      <c r="W106" s="133"/>
      <c r="X106" s="133"/>
      <c r="Y106" s="133"/>
      <c r="Z106" s="133"/>
      <c r="AA106" s="133"/>
      <c r="AB106" s="133"/>
      <c r="AC106" s="133"/>
      <c r="AD106" s="133"/>
      <c r="AE106" s="133"/>
      <c r="AF106" s="133"/>
      <c r="AG106" s="133"/>
      <c r="AH106" s="133"/>
      <c r="AI106" s="223"/>
      <c r="BA106" s="133"/>
      <c r="BR106" s="133"/>
      <c r="CG106" s="133"/>
    </row>
    <row r="107" spans="1:85" s="26" customFormat="1" ht="15" thickBot="1">
      <c r="A107" s="39" t="s">
        <v>108</v>
      </c>
      <c r="B107" s="125">
        <f>IF($I106=0,"-",B106/$I106)</f>
        <v>0.65971924309294383</v>
      </c>
      <c r="C107" s="125">
        <f t="shared" ref="C107:H107" si="138">IF($I106=0,"-",C106/$I106)</f>
        <v>6.1920263045630135E-3</v>
      </c>
      <c r="D107" s="125">
        <f t="shared" si="138"/>
        <v>0.17184295315651854</v>
      </c>
      <c r="E107" s="125">
        <f t="shared" si="138"/>
        <v>7.8166695795659422E-2</v>
      </c>
      <c r="F107" s="125">
        <f t="shared" si="138"/>
        <v>2.583456240722309E-2</v>
      </c>
      <c r="G107" s="125">
        <f t="shared" si="138"/>
        <v>5.8204615686597148E-2</v>
      </c>
      <c r="H107" s="126">
        <f t="shared" si="138"/>
        <v>3.9903556495050691E-5</v>
      </c>
      <c r="I107" s="127">
        <f>SUM(B107:H107)</f>
        <v>1</v>
      </c>
      <c r="K107" s="49" t="s">
        <v>108</v>
      </c>
      <c r="L107" s="102">
        <f>IF($S106=0,"-",L106/$S106)</f>
        <v>0.40634117417577809</v>
      </c>
      <c r="M107" s="102">
        <f t="shared" ref="M107:R107" si="139">IF($S106=0,"-",M106/$S106)</f>
        <v>3.8138575848225857E-3</v>
      </c>
      <c r="N107" s="102">
        <f t="shared" si="139"/>
        <v>0.10584330848390229</v>
      </c>
      <c r="O107" s="102">
        <f t="shared" si="139"/>
        <v>4.8145248578984223E-2</v>
      </c>
      <c r="P107" s="102">
        <f t="shared" si="139"/>
        <v>0.39998183788441988</v>
      </c>
      <c r="Q107" s="102">
        <f t="shared" si="139"/>
        <v>3.5849995476348054E-2</v>
      </c>
      <c r="R107" s="103">
        <f t="shared" si="139"/>
        <v>2.457781574472588E-5</v>
      </c>
      <c r="S107" s="104">
        <f>SUM(L107:R107)</f>
        <v>0.99999999999999978</v>
      </c>
      <c r="AI107" s="225"/>
    </row>
    <row r="108" spans="1:85" ht="15" thickBot="1">
      <c r="A108" s="226"/>
      <c r="B108" s="227"/>
      <c r="C108" s="227"/>
      <c r="D108" s="227"/>
      <c r="E108" s="227"/>
      <c r="F108" s="227"/>
      <c r="G108" s="227"/>
      <c r="H108" s="227"/>
      <c r="I108" s="227"/>
      <c r="K108" s="226"/>
      <c r="AI108" s="141"/>
      <c r="BA108" s="133"/>
      <c r="BR108" s="133"/>
      <c r="CG108" s="133"/>
    </row>
    <row r="109" spans="1:85" ht="28.5">
      <c r="A109" s="339" t="s">
        <v>28</v>
      </c>
      <c r="B109" s="137" t="s">
        <v>0</v>
      </c>
      <c r="C109" s="137" t="s">
        <v>1</v>
      </c>
      <c r="D109" s="137" t="s">
        <v>2</v>
      </c>
      <c r="E109" s="137" t="s">
        <v>3</v>
      </c>
      <c r="F109" s="137" t="s">
        <v>23</v>
      </c>
      <c r="G109" s="137" t="s">
        <v>4</v>
      </c>
      <c r="H109" s="137" t="s">
        <v>5</v>
      </c>
      <c r="I109" s="138" t="s">
        <v>6</v>
      </c>
      <c r="K109" s="341" t="s">
        <v>28</v>
      </c>
      <c r="L109" s="139" t="s">
        <v>0</v>
      </c>
      <c r="M109" s="139" t="s">
        <v>1</v>
      </c>
      <c r="N109" s="139" t="s">
        <v>2</v>
      </c>
      <c r="O109" s="139" t="s">
        <v>3</v>
      </c>
      <c r="P109" s="139" t="s">
        <v>23</v>
      </c>
      <c r="Q109" s="139" t="s">
        <v>4</v>
      </c>
      <c r="R109" s="139" t="s">
        <v>5</v>
      </c>
      <c r="S109" s="140" t="s">
        <v>6</v>
      </c>
      <c r="U109" s="343" t="s">
        <v>28</v>
      </c>
      <c r="V109" s="192" t="s">
        <v>73</v>
      </c>
      <c r="W109" s="192" t="s">
        <v>74</v>
      </c>
      <c r="X109" s="192" t="s">
        <v>4</v>
      </c>
      <c r="Y109" s="192" t="s">
        <v>1</v>
      </c>
      <c r="Z109" s="192" t="s">
        <v>2</v>
      </c>
      <c r="AA109" s="192" t="s">
        <v>3</v>
      </c>
      <c r="AB109" s="192" t="s">
        <v>51</v>
      </c>
      <c r="AC109" s="192" t="s">
        <v>64</v>
      </c>
      <c r="AD109" s="193" t="s">
        <v>75</v>
      </c>
      <c r="AE109" s="193" t="s">
        <v>76</v>
      </c>
      <c r="AF109" s="193" t="s">
        <v>77</v>
      </c>
      <c r="AG109" s="193" t="s">
        <v>78</v>
      </c>
      <c r="AH109" s="193" t="s">
        <v>79</v>
      </c>
      <c r="AI109" s="194" t="s">
        <v>59</v>
      </c>
      <c r="BA109" s="133"/>
      <c r="BR109" s="133"/>
      <c r="CG109" s="133"/>
    </row>
    <row r="110" spans="1:85" ht="15">
      <c r="A110" s="340" t="s">
        <v>28</v>
      </c>
      <c r="B110" s="305" t="s">
        <v>113</v>
      </c>
      <c r="C110" s="306"/>
      <c r="D110" s="306"/>
      <c r="E110" s="306"/>
      <c r="F110" s="306"/>
      <c r="G110" s="306"/>
      <c r="H110" s="306"/>
      <c r="I110" s="307"/>
      <c r="K110" s="342" t="s">
        <v>28</v>
      </c>
      <c r="L110" s="308" t="s">
        <v>113</v>
      </c>
      <c r="M110" s="309"/>
      <c r="N110" s="309"/>
      <c r="O110" s="309"/>
      <c r="P110" s="309"/>
      <c r="Q110" s="309"/>
      <c r="R110" s="309"/>
      <c r="S110" s="310"/>
      <c r="U110" s="344" t="s">
        <v>28</v>
      </c>
      <c r="V110" s="337" t="s">
        <v>113</v>
      </c>
      <c r="W110" s="337"/>
      <c r="X110" s="337"/>
      <c r="Y110" s="337"/>
      <c r="Z110" s="337"/>
      <c r="AA110" s="337"/>
      <c r="AB110" s="337"/>
      <c r="AC110" s="337"/>
      <c r="AD110" s="337"/>
      <c r="AE110" s="337"/>
      <c r="AF110" s="337"/>
      <c r="AG110" s="337"/>
      <c r="AH110" s="337"/>
      <c r="AI110" s="338"/>
      <c r="BA110" s="133"/>
      <c r="BR110" s="133"/>
      <c r="CG110" s="133"/>
    </row>
    <row r="111" spans="1:85" ht="15">
      <c r="A111" s="143" t="s">
        <v>7</v>
      </c>
      <c r="B111" s="144">
        <v>0</v>
      </c>
      <c r="C111" s="144">
        <v>0</v>
      </c>
      <c r="D111" s="144">
        <v>0</v>
      </c>
      <c r="E111" s="144">
        <v>0</v>
      </c>
      <c r="F111" s="314"/>
      <c r="G111" s="144">
        <v>0</v>
      </c>
      <c r="H111" s="145">
        <v>0</v>
      </c>
      <c r="I111" s="146">
        <f>SUM(B111:H111)</f>
        <v>0</v>
      </c>
      <c r="J111" s="141"/>
      <c r="K111" s="195" t="s">
        <v>7</v>
      </c>
      <c r="L111" s="144">
        <v>0</v>
      </c>
      <c r="M111" s="144">
        <v>0</v>
      </c>
      <c r="N111" s="144">
        <v>0</v>
      </c>
      <c r="O111" s="144">
        <v>0</v>
      </c>
      <c r="P111" s="144">
        <v>0</v>
      </c>
      <c r="Q111" s="144">
        <v>0</v>
      </c>
      <c r="R111" s="196">
        <v>0</v>
      </c>
      <c r="S111" s="197">
        <f>SUM(L111:R111)</f>
        <v>0</v>
      </c>
      <c r="U111" s="198" t="s">
        <v>7</v>
      </c>
      <c r="V111" s="199">
        <v>0</v>
      </c>
      <c r="W111" s="199">
        <v>0</v>
      </c>
      <c r="X111" s="199">
        <v>0</v>
      </c>
      <c r="Y111" s="199">
        <v>0</v>
      </c>
      <c r="Z111" s="199">
        <v>0</v>
      </c>
      <c r="AA111" s="199">
        <v>0</v>
      </c>
      <c r="AB111" s="199">
        <v>0</v>
      </c>
      <c r="AC111" s="200">
        <v>0</v>
      </c>
      <c r="AD111" s="201">
        <v>0</v>
      </c>
      <c r="AE111" s="201">
        <v>0</v>
      </c>
      <c r="AF111" s="201">
        <v>0</v>
      </c>
      <c r="AG111" s="201">
        <v>0</v>
      </c>
      <c r="AH111" s="201">
        <v>0</v>
      </c>
      <c r="AI111" s="202">
        <f>SUM(V111:AC111)</f>
        <v>0</v>
      </c>
      <c r="BA111" s="133"/>
      <c r="BR111" s="133"/>
      <c r="CG111" s="133"/>
    </row>
    <row r="112" spans="1:85" ht="15">
      <c r="A112" s="151" t="s">
        <v>8</v>
      </c>
      <c r="B112" s="152">
        <v>0</v>
      </c>
      <c r="C112" s="152">
        <v>0</v>
      </c>
      <c r="D112" s="152">
        <v>0</v>
      </c>
      <c r="E112" s="152">
        <v>0</v>
      </c>
      <c r="F112" s="315"/>
      <c r="G112" s="152">
        <v>0</v>
      </c>
      <c r="H112" s="153">
        <v>0</v>
      </c>
      <c r="I112" s="154">
        <f t="shared" ref="I112:I131" si="140">SUM(B112:H112)</f>
        <v>0</v>
      </c>
      <c r="J112" s="141"/>
      <c r="K112" s="155" t="s">
        <v>8</v>
      </c>
      <c r="L112" s="156">
        <v>0</v>
      </c>
      <c r="M112" s="156">
        <v>0</v>
      </c>
      <c r="N112" s="156">
        <v>0</v>
      </c>
      <c r="O112" s="156">
        <v>0</v>
      </c>
      <c r="P112" s="156">
        <v>0</v>
      </c>
      <c r="Q112" s="156">
        <v>0</v>
      </c>
      <c r="R112" s="157">
        <v>0</v>
      </c>
      <c r="S112" s="158">
        <f t="shared" ref="S112:S131" si="141">SUM(L112:R112)</f>
        <v>0</v>
      </c>
      <c r="U112" s="203" t="s">
        <v>8</v>
      </c>
      <c r="V112" s="204">
        <v>0</v>
      </c>
      <c r="W112" s="204">
        <v>0</v>
      </c>
      <c r="X112" s="204">
        <v>0</v>
      </c>
      <c r="Y112" s="204">
        <v>0</v>
      </c>
      <c r="Z112" s="204">
        <v>0</v>
      </c>
      <c r="AA112" s="204">
        <v>0</v>
      </c>
      <c r="AB112" s="204">
        <v>0</v>
      </c>
      <c r="AC112" s="205">
        <v>0</v>
      </c>
      <c r="AD112" s="204">
        <v>0</v>
      </c>
      <c r="AE112" s="204">
        <v>0</v>
      </c>
      <c r="AF112" s="204">
        <v>0</v>
      </c>
      <c r="AG112" s="204">
        <v>0</v>
      </c>
      <c r="AH112" s="204">
        <v>0</v>
      </c>
      <c r="AI112" s="206">
        <f t="shared" ref="AI112:AI131" si="142">SUM(V112:AC112)</f>
        <v>0</v>
      </c>
      <c r="BA112" s="133"/>
      <c r="BR112" s="133"/>
      <c r="CG112" s="133"/>
    </row>
    <row r="113" spans="1:85" ht="15">
      <c r="A113" s="159" t="s">
        <v>9</v>
      </c>
      <c r="B113" s="148">
        <v>0</v>
      </c>
      <c r="C113" s="148">
        <v>0</v>
      </c>
      <c r="D113" s="148">
        <v>2571.6534748429494</v>
      </c>
      <c r="E113" s="148">
        <v>0</v>
      </c>
      <c r="F113" s="315"/>
      <c r="G113" s="148">
        <v>0</v>
      </c>
      <c r="H113" s="160">
        <v>0</v>
      </c>
      <c r="I113" s="146">
        <f t="shared" si="140"/>
        <v>2571.6534748429494</v>
      </c>
      <c r="J113" s="141"/>
      <c r="K113" s="161" t="s">
        <v>9</v>
      </c>
      <c r="L113" s="148">
        <v>0</v>
      </c>
      <c r="M113" s="148">
        <v>0</v>
      </c>
      <c r="N113" s="148">
        <v>2571.6534748429494</v>
      </c>
      <c r="O113" s="148">
        <v>0</v>
      </c>
      <c r="P113" s="148">
        <v>0</v>
      </c>
      <c r="Q113" s="148">
        <v>0</v>
      </c>
      <c r="R113" s="149">
        <v>0</v>
      </c>
      <c r="S113" s="150">
        <f t="shared" si="141"/>
        <v>2571.6534748429494</v>
      </c>
      <c r="U113" s="207" t="s">
        <v>9</v>
      </c>
      <c r="V113" s="199">
        <v>0</v>
      </c>
      <c r="W113" s="199">
        <v>0</v>
      </c>
      <c r="X113" s="199">
        <v>0</v>
      </c>
      <c r="Y113" s="199">
        <v>0</v>
      </c>
      <c r="Z113" s="199">
        <v>2571.6534748429494</v>
      </c>
      <c r="AA113" s="199">
        <v>0</v>
      </c>
      <c r="AB113" s="199">
        <v>0</v>
      </c>
      <c r="AC113" s="200">
        <v>0</v>
      </c>
      <c r="AD113" s="201">
        <v>0</v>
      </c>
      <c r="AE113" s="201">
        <v>0</v>
      </c>
      <c r="AF113" s="201">
        <v>0</v>
      </c>
      <c r="AG113" s="201">
        <v>0</v>
      </c>
      <c r="AH113" s="201">
        <v>0</v>
      </c>
      <c r="AI113" s="202">
        <f t="shared" si="142"/>
        <v>2571.6534748429494</v>
      </c>
      <c r="BA113" s="133"/>
      <c r="BR113" s="133"/>
      <c r="CG113" s="133"/>
    </row>
    <row r="114" spans="1:85" ht="15">
      <c r="A114" s="151" t="s">
        <v>52</v>
      </c>
      <c r="B114" s="152">
        <v>0</v>
      </c>
      <c r="C114" s="152">
        <v>0</v>
      </c>
      <c r="D114" s="152">
        <v>0</v>
      </c>
      <c r="E114" s="152">
        <v>0</v>
      </c>
      <c r="F114" s="315"/>
      <c r="G114" s="152">
        <v>0</v>
      </c>
      <c r="H114" s="153">
        <v>0</v>
      </c>
      <c r="I114" s="154">
        <f t="shared" si="140"/>
        <v>0</v>
      </c>
      <c r="J114" s="141"/>
      <c r="K114" s="155" t="s">
        <v>52</v>
      </c>
      <c r="L114" s="156">
        <v>0</v>
      </c>
      <c r="M114" s="156">
        <v>0</v>
      </c>
      <c r="N114" s="156">
        <v>0</v>
      </c>
      <c r="O114" s="156">
        <v>0</v>
      </c>
      <c r="P114" s="156">
        <v>0</v>
      </c>
      <c r="Q114" s="156">
        <v>0</v>
      </c>
      <c r="R114" s="157">
        <v>0</v>
      </c>
      <c r="S114" s="158">
        <f t="shared" si="141"/>
        <v>0</v>
      </c>
      <c r="U114" s="203" t="s">
        <v>52</v>
      </c>
      <c r="V114" s="204">
        <v>0</v>
      </c>
      <c r="W114" s="204">
        <v>0</v>
      </c>
      <c r="X114" s="204">
        <v>0</v>
      </c>
      <c r="Y114" s="204">
        <v>0</v>
      </c>
      <c r="Z114" s="204">
        <v>0</v>
      </c>
      <c r="AA114" s="204">
        <v>0</v>
      </c>
      <c r="AB114" s="204">
        <v>0</v>
      </c>
      <c r="AC114" s="205">
        <v>0</v>
      </c>
      <c r="AD114" s="204">
        <v>0</v>
      </c>
      <c r="AE114" s="204">
        <v>0</v>
      </c>
      <c r="AF114" s="204">
        <v>0</v>
      </c>
      <c r="AG114" s="204">
        <v>0</v>
      </c>
      <c r="AH114" s="204">
        <v>0</v>
      </c>
      <c r="AI114" s="206">
        <f t="shared" si="142"/>
        <v>0</v>
      </c>
      <c r="BA114" s="133"/>
      <c r="BR114" s="133"/>
      <c r="CG114" s="133"/>
    </row>
    <row r="115" spans="1:85" ht="15">
      <c r="A115" s="159" t="s">
        <v>13</v>
      </c>
      <c r="B115" s="148">
        <v>6.8618739368362117E-2</v>
      </c>
      <c r="C115" s="148">
        <v>0</v>
      </c>
      <c r="D115" s="148">
        <v>10.292810905254319</v>
      </c>
      <c r="E115" s="148">
        <v>0</v>
      </c>
      <c r="F115" s="315"/>
      <c r="G115" s="148">
        <v>0</v>
      </c>
      <c r="H115" s="160">
        <v>0</v>
      </c>
      <c r="I115" s="146">
        <f t="shared" si="140"/>
        <v>10.361429644622682</v>
      </c>
      <c r="J115" s="141"/>
      <c r="K115" s="161" t="s">
        <v>13</v>
      </c>
      <c r="L115" s="148">
        <v>6.8618739368362117E-2</v>
      </c>
      <c r="M115" s="148">
        <v>0</v>
      </c>
      <c r="N115" s="148">
        <v>10.292810905254319</v>
      </c>
      <c r="O115" s="148">
        <v>0</v>
      </c>
      <c r="P115" s="148">
        <v>0</v>
      </c>
      <c r="Q115" s="148">
        <v>0</v>
      </c>
      <c r="R115" s="149">
        <v>0</v>
      </c>
      <c r="S115" s="150">
        <f t="shared" si="141"/>
        <v>10.361429644622682</v>
      </c>
      <c r="U115" s="207" t="s">
        <v>13</v>
      </c>
      <c r="V115" s="199">
        <v>6.8618739368362117E-2</v>
      </c>
      <c r="W115" s="199">
        <v>0</v>
      </c>
      <c r="X115" s="199">
        <v>0</v>
      </c>
      <c r="Y115" s="199">
        <v>0</v>
      </c>
      <c r="Z115" s="199">
        <v>0</v>
      </c>
      <c r="AA115" s="199">
        <v>0</v>
      </c>
      <c r="AB115" s="199">
        <v>0</v>
      </c>
      <c r="AC115" s="200">
        <v>10.292810905254319</v>
      </c>
      <c r="AD115" s="201">
        <v>0</v>
      </c>
      <c r="AE115" s="201">
        <v>0</v>
      </c>
      <c r="AF115" s="201">
        <v>0</v>
      </c>
      <c r="AG115" s="201">
        <v>10.292810905254319</v>
      </c>
      <c r="AH115" s="201">
        <v>0</v>
      </c>
      <c r="AI115" s="202">
        <f t="shared" si="142"/>
        <v>10.361429644622682</v>
      </c>
      <c r="BA115" s="133"/>
      <c r="BR115" s="133"/>
      <c r="CG115" s="133"/>
    </row>
    <row r="116" spans="1:85" ht="15">
      <c r="A116" s="151" t="s">
        <v>12</v>
      </c>
      <c r="B116" s="152">
        <v>0</v>
      </c>
      <c r="C116" s="152">
        <v>0</v>
      </c>
      <c r="D116" s="152">
        <v>0.4392936793986596</v>
      </c>
      <c r="E116" s="152">
        <v>0</v>
      </c>
      <c r="F116" s="315"/>
      <c r="G116" s="152">
        <v>0</v>
      </c>
      <c r="H116" s="153">
        <v>0</v>
      </c>
      <c r="I116" s="154">
        <f t="shared" si="140"/>
        <v>0.4392936793986596</v>
      </c>
      <c r="J116" s="141"/>
      <c r="K116" s="155" t="s">
        <v>12</v>
      </c>
      <c r="L116" s="156">
        <v>0</v>
      </c>
      <c r="M116" s="156">
        <v>0</v>
      </c>
      <c r="N116" s="156">
        <v>0.4392936793986596</v>
      </c>
      <c r="O116" s="156">
        <v>0</v>
      </c>
      <c r="P116" s="156">
        <v>0</v>
      </c>
      <c r="Q116" s="156">
        <v>0</v>
      </c>
      <c r="R116" s="157">
        <v>0</v>
      </c>
      <c r="S116" s="158">
        <f t="shared" si="141"/>
        <v>0.4392936793986596</v>
      </c>
      <c r="U116" s="203" t="s">
        <v>53</v>
      </c>
      <c r="V116" s="204">
        <v>0</v>
      </c>
      <c r="W116" s="204">
        <v>0</v>
      </c>
      <c r="X116" s="204">
        <v>0</v>
      </c>
      <c r="Y116" s="204">
        <v>0</v>
      </c>
      <c r="Z116" s="204">
        <v>0.4392936793986596</v>
      </c>
      <c r="AA116" s="204">
        <v>0</v>
      </c>
      <c r="AB116" s="204">
        <v>0</v>
      </c>
      <c r="AC116" s="205">
        <v>0</v>
      </c>
      <c r="AD116" s="204">
        <v>0</v>
      </c>
      <c r="AE116" s="204">
        <v>0</v>
      </c>
      <c r="AF116" s="204">
        <v>0</v>
      </c>
      <c r="AG116" s="204">
        <v>0</v>
      </c>
      <c r="AH116" s="204">
        <v>0</v>
      </c>
      <c r="AI116" s="206">
        <f t="shared" si="142"/>
        <v>0.4392936793986596</v>
      </c>
      <c r="BA116" s="133"/>
      <c r="BR116" s="133"/>
      <c r="CG116" s="133"/>
    </row>
    <row r="117" spans="1:85" ht="15">
      <c r="A117" s="159" t="s">
        <v>54</v>
      </c>
      <c r="B117" s="148">
        <v>0</v>
      </c>
      <c r="C117" s="148">
        <v>0</v>
      </c>
      <c r="D117" s="148">
        <v>0</v>
      </c>
      <c r="E117" s="148">
        <v>1.7910268826518154</v>
      </c>
      <c r="F117" s="315"/>
      <c r="G117" s="148">
        <v>0</v>
      </c>
      <c r="H117" s="160">
        <v>0</v>
      </c>
      <c r="I117" s="146">
        <f t="shared" si="140"/>
        <v>1.7910268826518154</v>
      </c>
      <c r="J117" s="141"/>
      <c r="K117" s="161" t="s">
        <v>54</v>
      </c>
      <c r="L117" s="148">
        <v>0</v>
      </c>
      <c r="M117" s="148">
        <v>0</v>
      </c>
      <c r="N117" s="148">
        <v>0</v>
      </c>
      <c r="O117" s="148">
        <v>1.7910268826518154</v>
      </c>
      <c r="P117" s="148">
        <v>145.43614898524376</v>
      </c>
      <c r="Q117" s="148">
        <v>0</v>
      </c>
      <c r="R117" s="149">
        <v>0</v>
      </c>
      <c r="S117" s="150">
        <f t="shared" si="141"/>
        <v>147.22717586789557</v>
      </c>
      <c r="U117" s="207" t="s">
        <v>54</v>
      </c>
      <c r="V117" s="199">
        <v>0</v>
      </c>
      <c r="W117" s="199">
        <v>0</v>
      </c>
      <c r="X117" s="199">
        <v>0</v>
      </c>
      <c r="Y117" s="199">
        <v>0</v>
      </c>
      <c r="Z117" s="199">
        <v>0</v>
      </c>
      <c r="AA117" s="199">
        <v>1.7910268826518154</v>
      </c>
      <c r="AB117" s="199">
        <v>145.43614898524376</v>
      </c>
      <c r="AC117" s="200">
        <v>0</v>
      </c>
      <c r="AD117" s="199">
        <v>0</v>
      </c>
      <c r="AE117" s="199">
        <v>0</v>
      </c>
      <c r="AF117" s="199">
        <v>0</v>
      </c>
      <c r="AG117" s="199">
        <v>0</v>
      </c>
      <c r="AH117" s="199">
        <v>0</v>
      </c>
      <c r="AI117" s="202">
        <f t="shared" si="142"/>
        <v>147.22717586789557</v>
      </c>
      <c r="BA117" s="133"/>
      <c r="BR117" s="133"/>
      <c r="CG117" s="133"/>
    </row>
    <row r="118" spans="1:85" ht="15">
      <c r="A118" s="151" t="s">
        <v>11</v>
      </c>
      <c r="B118" s="152">
        <v>0</v>
      </c>
      <c r="C118" s="152">
        <v>0</v>
      </c>
      <c r="D118" s="152">
        <v>0</v>
      </c>
      <c r="E118" s="152">
        <v>0</v>
      </c>
      <c r="F118" s="315"/>
      <c r="G118" s="152">
        <v>0</v>
      </c>
      <c r="H118" s="153">
        <v>0</v>
      </c>
      <c r="I118" s="154">
        <f t="shared" si="140"/>
        <v>0</v>
      </c>
      <c r="J118" s="141"/>
      <c r="K118" s="155" t="s">
        <v>11</v>
      </c>
      <c r="L118" s="156">
        <v>0</v>
      </c>
      <c r="M118" s="156">
        <v>0</v>
      </c>
      <c r="N118" s="156">
        <v>0</v>
      </c>
      <c r="O118" s="156">
        <v>0</v>
      </c>
      <c r="P118" s="156">
        <v>3.9648853215423885</v>
      </c>
      <c r="Q118" s="156">
        <v>0</v>
      </c>
      <c r="R118" s="157">
        <v>0</v>
      </c>
      <c r="S118" s="158">
        <f t="shared" si="141"/>
        <v>3.9648853215423885</v>
      </c>
      <c r="U118" s="203" t="s">
        <v>11</v>
      </c>
      <c r="V118" s="204">
        <v>0</v>
      </c>
      <c r="W118" s="204">
        <v>0</v>
      </c>
      <c r="X118" s="204">
        <v>0</v>
      </c>
      <c r="Y118" s="204">
        <v>0</v>
      </c>
      <c r="Z118" s="204">
        <v>0</v>
      </c>
      <c r="AA118" s="204">
        <v>0</v>
      </c>
      <c r="AB118" s="204">
        <v>3.9648853215423885</v>
      </c>
      <c r="AC118" s="205">
        <v>0</v>
      </c>
      <c r="AD118" s="204">
        <v>0</v>
      </c>
      <c r="AE118" s="204">
        <v>0</v>
      </c>
      <c r="AF118" s="204">
        <v>0</v>
      </c>
      <c r="AG118" s="204">
        <v>0</v>
      </c>
      <c r="AH118" s="204">
        <v>0</v>
      </c>
      <c r="AI118" s="206">
        <f t="shared" si="142"/>
        <v>3.9648853215423885</v>
      </c>
      <c r="BA118" s="133"/>
      <c r="BR118" s="133"/>
      <c r="CG118" s="133"/>
    </row>
    <row r="119" spans="1:85" ht="15">
      <c r="A119" s="159" t="s">
        <v>55</v>
      </c>
      <c r="B119" s="148">
        <v>1.3553258126195007</v>
      </c>
      <c r="C119" s="148">
        <v>0</v>
      </c>
      <c r="D119" s="148">
        <v>0</v>
      </c>
      <c r="E119" s="148">
        <v>0</v>
      </c>
      <c r="F119" s="315"/>
      <c r="G119" s="148">
        <v>0</v>
      </c>
      <c r="H119" s="160">
        <v>0</v>
      </c>
      <c r="I119" s="146">
        <f t="shared" si="140"/>
        <v>1.3553258126195007</v>
      </c>
      <c r="J119" s="141"/>
      <c r="K119" s="161" t="s">
        <v>55</v>
      </c>
      <c r="L119" s="148">
        <v>1.3553258126195007</v>
      </c>
      <c r="M119" s="148">
        <v>0</v>
      </c>
      <c r="N119" s="148">
        <v>0</v>
      </c>
      <c r="O119" s="148">
        <v>0</v>
      </c>
      <c r="P119" s="148">
        <v>0</v>
      </c>
      <c r="Q119" s="148">
        <v>0</v>
      </c>
      <c r="R119" s="149">
        <v>0</v>
      </c>
      <c r="S119" s="150">
        <f t="shared" si="141"/>
        <v>1.3553258126195007</v>
      </c>
      <c r="U119" s="207" t="s">
        <v>55</v>
      </c>
      <c r="V119" s="199">
        <v>0</v>
      </c>
      <c r="W119" s="199">
        <v>0</v>
      </c>
      <c r="X119" s="199">
        <v>0</v>
      </c>
      <c r="Y119" s="199">
        <v>0</v>
      </c>
      <c r="Z119" s="199">
        <v>0</v>
      </c>
      <c r="AA119" s="199">
        <v>0</v>
      </c>
      <c r="AB119" s="199">
        <v>0</v>
      </c>
      <c r="AC119" s="200">
        <v>1.3553258126195007</v>
      </c>
      <c r="AD119" s="199">
        <v>1.3553258126195007</v>
      </c>
      <c r="AE119" s="199">
        <v>0</v>
      </c>
      <c r="AF119" s="199">
        <v>0</v>
      </c>
      <c r="AG119" s="199">
        <v>0</v>
      </c>
      <c r="AH119" s="199">
        <v>0</v>
      </c>
      <c r="AI119" s="202">
        <f t="shared" si="142"/>
        <v>1.3553258126195007</v>
      </c>
      <c r="BA119" s="133"/>
      <c r="BR119" s="133"/>
      <c r="CG119" s="133"/>
    </row>
    <row r="120" spans="1:85" ht="15">
      <c r="A120" s="151" t="s">
        <v>14</v>
      </c>
      <c r="B120" s="152">
        <v>7.9446342240756265E-2</v>
      </c>
      <c r="C120" s="152">
        <v>0</v>
      </c>
      <c r="D120" s="152">
        <v>2.5425536577592438</v>
      </c>
      <c r="E120" s="152">
        <v>0</v>
      </c>
      <c r="F120" s="315"/>
      <c r="G120" s="152">
        <v>0</v>
      </c>
      <c r="H120" s="153">
        <v>0</v>
      </c>
      <c r="I120" s="154">
        <f t="shared" si="140"/>
        <v>2.6219999999999999</v>
      </c>
      <c r="J120" s="141"/>
      <c r="K120" s="155" t="s">
        <v>14</v>
      </c>
      <c r="L120" s="156">
        <v>7.9446342240756265E-2</v>
      </c>
      <c r="M120" s="156">
        <v>0</v>
      </c>
      <c r="N120" s="156">
        <v>2.5425536577592438</v>
      </c>
      <c r="O120" s="156">
        <v>0</v>
      </c>
      <c r="P120" s="156">
        <v>0.51829074000000008</v>
      </c>
      <c r="Q120" s="156">
        <v>0</v>
      </c>
      <c r="R120" s="157">
        <v>0</v>
      </c>
      <c r="S120" s="158">
        <f t="shared" si="141"/>
        <v>3.1402907400000002</v>
      </c>
      <c r="U120" s="203" t="s">
        <v>14</v>
      </c>
      <c r="V120" s="204">
        <v>7.9446342240756265E-2</v>
      </c>
      <c r="W120" s="204">
        <v>0</v>
      </c>
      <c r="X120" s="204">
        <v>0</v>
      </c>
      <c r="Y120" s="204">
        <v>0</v>
      </c>
      <c r="Z120" s="204">
        <v>2.5425536577592438</v>
      </c>
      <c r="AA120" s="204">
        <v>0</v>
      </c>
      <c r="AB120" s="204">
        <v>0.51829074000000008</v>
      </c>
      <c r="AC120" s="205">
        <v>0</v>
      </c>
      <c r="AD120" s="204">
        <v>0</v>
      </c>
      <c r="AE120" s="204">
        <v>0</v>
      </c>
      <c r="AF120" s="204">
        <v>0</v>
      </c>
      <c r="AG120" s="204">
        <v>0</v>
      </c>
      <c r="AH120" s="204">
        <v>0</v>
      </c>
      <c r="AI120" s="206">
        <f t="shared" si="142"/>
        <v>3.1402907400000002</v>
      </c>
      <c r="BA120" s="133"/>
      <c r="BR120" s="133"/>
      <c r="CG120" s="133"/>
    </row>
    <row r="121" spans="1:85" ht="15">
      <c r="A121" s="159" t="s">
        <v>136</v>
      </c>
      <c r="B121" s="148">
        <v>305.88200335315048</v>
      </c>
      <c r="C121" s="148">
        <v>236.66787366101141</v>
      </c>
      <c r="D121" s="148">
        <v>6060.0498314615788</v>
      </c>
      <c r="E121" s="148">
        <v>0</v>
      </c>
      <c r="F121" s="315"/>
      <c r="G121" s="148">
        <v>0</v>
      </c>
      <c r="H121" s="160">
        <v>0</v>
      </c>
      <c r="I121" s="146">
        <f t="shared" si="140"/>
        <v>6602.599708475741</v>
      </c>
      <c r="J121" s="141"/>
      <c r="K121" s="161" t="s">
        <v>136</v>
      </c>
      <c r="L121" s="148">
        <v>305.88200335315048</v>
      </c>
      <c r="M121" s="148">
        <v>236.66787366101141</v>
      </c>
      <c r="N121" s="148">
        <v>6060.0498314615788</v>
      </c>
      <c r="O121" s="148">
        <v>0</v>
      </c>
      <c r="P121" s="148">
        <v>0</v>
      </c>
      <c r="Q121" s="148">
        <v>0</v>
      </c>
      <c r="R121" s="149">
        <v>0</v>
      </c>
      <c r="S121" s="150">
        <f t="shared" si="141"/>
        <v>6602.599708475741</v>
      </c>
      <c r="U121" s="207" t="s">
        <v>136</v>
      </c>
      <c r="V121" s="199">
        <v>286.94490263624539</v>
      </c>
      <c r="W121" s="199">
        <v>0</v>
      </c>
      <c r="X121" s="199">
        <v>0</v>
      </c>
      <c r="Y121" s="199">
        <v>236.66787366101141</v>
      </c>
      <c r="Z121" s="199">
        <v>5915.5688506197248</v>
      </c>
      <c r="AA121" s="199">
        <v>0</v>
      </c>
      <c r="AB121" s="199">
        <v>0</v>
      </c>
      <c r="AC121" s="200">
        <v>163.41808155875913</v>
      </c>
      <c r="AD121" s="199">
        <v>18.937100716905096</v>
      </c>
      <c r="AE121" s="199">
        <v>0</v>
      </c>
      <c r="AF121" s="199">
        <v>0</v>
      </c>
      <c r="AG121" s="199">
        <v>144.48098084185403</v>
      </c>
      <c r="AH121" s="199">
        <v>0</v>
      </c>
      <c r="AI121" s="202">
        <f t="shared" si="142"/>
        <v>6602.59970847574</v>
      </c>
      <c r="BA121" s="133"/>
      <c r="BR121" s="133"/>
      <c r="CG121" s="133"/>
    </row>
    <row r="122" spans="1:85" ht="15">
      <c r="A122" s="151" t="s">
        <v>21</v>
      </c>
      <c r="B122" s="152">
        <v>97.223767607882735</v>
      </c>
      <c r="C122" s="152">
        <v>1.6455858985614145</v>
      </c>
      <c r="D122" s="152">
        <v>1200.4447543788954</v>
      </c>
      <c r="E122" s="152">
        <v>1723.428090564099</v>
      </c>
      <c r="F122" s="315"/>
      <c r="G122" s="152">
        <v>139.10429075825522</v>
      </c>
      <c r="H122" s="153">
        <v>4.1347228888646343</v>
      </c>
      <c r="I122" s="154">
        <f t="shared" si="140"/>
        <v>3165.981212096558</v>
      </c>
      <c r="J122" s="141"/>
      <c r="K122" s="155" t="s">
        <v>21</v>
      </c>
      <c r="L122" s="156">
        <v>97.223767607882735</v>
      </c>
      <c r="M122" s="156">
        <v>1.6455858985614145</v>
      </c>
      <c r="N122" s="156">
        <v>1200.4447543788954</v>
      </c>
      <c r="O122" s="156">
        <v>1723.428090564099</v>
      </c>
      <c r="P122" s="156">
        <v>14.83960917594408</v>
      </c>
      <c r="Q122" s="156">
        <v>139.10429075825522</v>
      </c>
      <c r="R122" s="157">
        <v>4.1347228888646343</v>
      </c>
      <c r="S122" s="158">
        <f t="shared" si="141"/>
        <v>3180.8208212725021</v>
      </c>
      <c r="U122" s="203" t="s">
        <v>21</v>
      </c>
      <c r="V122" s="204">
        <v>2.0286329613429808</v>
      </c>
      <c r="W122" s="204">
        <v>47.562186754214423</v>
      </c>
      <c r="X122" s="204">
        <v>139.10429075825522</v>
      </c>
      <c r="Y122" s="204">
        <v>1.6455858985614145</v>
      </c>
      <c r="Z122" s="204">
        <v>1200.4447543788954</v>
      </c>
      <c r="AA122" s="204">
        <v>1720.7843287501012</v>
      </c>
      <c r="AB122" s="204">
        <v>14.83960917594408</v>
      </c>
      <c r="AC122" s="205">
        <v>54.411432595187726</v>
      </c>
      <c r="AD122" s="204">
        <v>47.632947892325333</v>
      </c>
      <c r="AE122" s="204">
        <v>2.6437618139977563</v>
      </c>
      <c r="AF122" s="204">
        <v>4.1347228888646343</v>
      </c>
      <c r="AG122" s="204">
        <v>0</v>
      </c>
      <c r="AH122" s="204">
        <v>0</v>
      </c>
      <c r="AI122" s="206">
        <f t="shared" si="142"/>
        <v>3180.8208212725021</v>
      </c>
      <c r="BA122" s="133"/>
      <c r="BR122" s="133"/>
      <c r="CG122" s="133"/>
    </row>
    <row r="123" spans="1:85" ht="15">
      <c r="A123" s="159" t="s">
        <v>20</v>
      </c>
      <c r="B123" s="148">
        <v>169.43334200000004</v>
      </c>
      <c r="C123" s="148">
        <v>0</v>
      </c>
      <c r="D123" s="148">
        <v>0</v>
      </c>
      <c r="E123" s="148">
        <v>0</v>
      </c>
      <c r="F123" s="315"/>
      <c r="G123" s="148">
        <v>0</v>
      </c>
      <c r="H123" s="160">
        <v>0</v>
      </c>
      <c r="I123" s="146">
        <f t="shared" si="140"/>
        <v>169.43334200000004</v>
      </c>
      <c r="J123" s="141"/>
      <c r="K123" s="161" t="s">
        <v>20</v>
      </c>
      <c r="L123" s="148">
        <v>169.43334200000004</v>
      </c>
      <c r="M123" s="148">
        <v>0</v>
      </c>
      <c r="N123" s="148">
        <v>0</v>
      </c>
      <c r="O123" s="148">
        <v>0</v>
      </c>
      <c r="P123" s="148">
        <v>0</v>
      </c>
      <c r="Q123" s="148">
        <v>0</v>
      </c>
      <c r="R123" s="149">
        <v>0</v>
      </c>
      <c r="S123" s="150">
        <f t="shared" si="141"/>
        <v>169.43334200000004</v>
      </c>
      <c r="U123" s="207" t="s">
        <v>20</v>
      </c>
      <c r="V123" s="199">
        <v>135.93623257626129</v>
      </c>
      <c r="W123" s="199">
        <v>0</v>
      </c>
      <c r="X123" s="199">
        <v>0</v>
      </c>
      <c r="Y123" s="199">
        <v>0</v>
      </c>
      <c r="Z123" s="199">
        <v>0</v>
      </c>
      <c r="AA123" s="199">
        <v>0</v>
      </c>
      <c r="AB123" s="199">
        <v>0</v>
      </c>
      <c r="AC123" s="200">
        <v>33.497109423738742</v>
      </c>
      <c r="AD123" s="199">
        <v>33.497109423738742</v>
      </c>
      <c r="AE123" s="199">
        <v>0</v>
      </c>
      <c r="AF123" s="199">
        <v>0</v>
      </c>
      <c r="AG123" s="199">
        <v>0</v>
      </c>
      <c r="AH123" s="199">
        <v>0</v>
      </c>
      <c r="AI123" s="202">
        <f t="shared" si="142"/>
        <v>169.43334200000004</v>
      </c>
      <c r="BA123" s="133"/>
      <c r="BR123" s="133"/>
      <c r="CG123" s="133"/>
    </row>
    <row r="124" spans="1:85" ht="15">
      <c r="A124" s="151" t="s">
        <v>56</v>
      </c>
      <c r="B124" s="152">
        <v>0</v>
      </c>
      <c r="C124" s="152">
        <v>0</v>
      </c>
      <c r="D124" s="152">
        <v>0</v>
      </c>
      <c r="E124" s="152">
        <v>0</v>
      </c>
      <c r="F124" s="315"/>
      <c r="G124" s="152">
        <v>0</v>
      </c>
      <c r="H124" s="153">
        <v>0</v>
      </c>
      <c r="I124" s="154">
        <f t="shared" si="140"/>
        <v>0</v>
      </c>
      <c r="J124" s="141"/>
      <c r="K124" s="155" t="s">
        <v>56</v>
      </c>
      <c r="L124" s="156">
        <v>0</v>
      </c>
      <c r="M124" s="156">
        <v>0</v>
      </c>
      <c r="N124" s="156">
        <v>0</v>
      </c>
      <c r="O124" s="156">
        <v>0</v>
      </c>
      <c r="P124" s="156">
        <v>0</v>
      </c>
      <c r="Q124" s="156">
        <v>0</v>
      </c>
      <c r="R124" s="157">
        <v>0</v>
      </c>
      <c r="S124" s="158">
        <f t="shared" si="141"/>
        <v>0</v>
      </c>
      <c r="U124" s="203" t="s">
        <v>56</v>
      </c>
      <c r="V124" s="204">
        <v>0</v>
      </c>
      <c r="W124" s="204">
        <v>0</v>
      </c>
      <c r="X124" s="204">
        <v>0</v>
      </c>
      <c r="Y124" s="204">
        <v>0</v>
      </c>
      <c r="Z124" s="204">
        <v>0</v>
      </c>
      <c r="AA124" s="204">
        <v>0</v>
      </c>
      <c r="AB124" s="204">
        <v>0</v>
      </c>
      <c r="AC124" s="205">
        <v>0</v>
      </c>
      <c r="AD124" s="204">
        <v>0</v>
      </c>
      <c r="AE124" s="204">
        <v>0</v>
      </c>
      <c r="AF124" s="204">
        <v>0</v>
      </c>
      <c r="AG124" s="204">
        <v>0</v>
      </c>
      <c r="AH124" s="204">
        <v>0</v>
      </c>
      <c r="AI124" s="206">
        <f t="shared" si="142"/>
        <v>0</v>
      </c>
      <c r="BA124" s="133"/>
      <c r="BR124" s="133"/>
      <c r="CG124" s="133"/>
    </row>
    <row r="125" spans="1:85" ht="15">
      <c r="A125" s="159" t="s">
        <v>18</v>
      </c>
      <c r="B125" s="148">
        <v>0</v>
      </c>
      <c r="C125" s="148">
        <v>0.40450776875151084</v>
      </c>
      <c r="D125" s="148">
        <v>0</v>
      </c>
      <c r="E125" s="148">
        <v>0</v>
      </c>
      <c r="F125" s="315"/>
      <c r="G125" s="148">
        <v>0</v>
      </c>
      <c r="H125" s="160">
        <v>0</v>
      </c>
      <c r="I125" s="146">
        <f t="shared" si="140"/>
        <v>0.40450776875151084</v>
      </c>
      <c r="J125" s="141"/>
      <c r="K125" s="161" t="s">
        <v>18</v>
      </c>
      <c r="L125" s="148">
        <v>0</v>
      </c>
      <c r="M125" s="148">
        <v>0.40450776875151084</v>
      </c>
      <c r="N125" s="148">
        <v>0</v>
      </c>
      <c r="O125" s="148">
        <v>0</v>
      </c>
      <c r="P125" s="148">
        <v>8.2324011517383688</v>
      </c>
      <c r="Q125" s="148">
        <v>0</v>
      </c>
      <c r="R125" s="149">
        <v>0</v>
      </c>
      <c r="S125" s="150">
        <f t="shared" si="141"/>
        <v>8.6369089204898799</v>
      </c>
      <c r="U125" s="207" t="s">
        <v>18</v>
      </c>
      <c r="V125" s="199">
        <v>0</v>
      </c>
      <c r="W125" s="199">
        <v>0</v>
      </c>
      <c r="X125" s="199">
        <v>0</v>
      </c>
      <c r="Y125" s="199">
        <v>0.40450776875151084</v>
      </c>
      <c r="Z125" s="199">
        <v>0</v>
      </c>
      <c r="AA125" s="199">
        <v>0</v>
      </c>
      <c r="AB125" s="199">
        <v>8.2324011517383688</v>
      </c>
      <c r="AC125" s="200">
        <v>0</v>
      </c>
      <c r="AD125" s="199">
        <v>0</v>
      </c>
      <c r="AE125" s="199">
        <v>0</v>
      </c>
      <c r="AF125" s="199">
        <v>0</v>
      </c>
      <c r="AG125" s="199">
        <v>0</v>
      </c>
      <c r="AH125" s="199">
        <v>0</v>
      </c>
      <c r="AI125" s="202">
        <f t="shared" si="142"/>
        <v>8.6369089204898799</v>
      </c>
      <c r="BA125" s="133"/>
      <c r="BR125" s="133"/>
      <c r="CG125" s="133"/>
    </row>
    <row r="126" spans="1:85" ht="15">
      <c r="A126" s="151" t="s">
        <v>17</v>
      </c>
      <c r="B126" s="152">
        <v>0</v>
      </c>
      <c r="C126" s="152">
        <v>0</v>
      </c>
      <c r="D126" s="152">
        <v>0</v>
      </c>
      <c r="E126" s="152">
        <v>0</v>
      </c>
      <c r="F126" s="315"/>
      <c r="G126" s="152">
        <v>0</v>
      </c>
      <c r="H126" s="153">
        <v>0</v>
      </c>
      <c r="I126" s="154">
        <f t="shared" si="140"/>
        <v>0</v>
      </c>
      <c r="J126" s="141"/>
      <c r="K126" s="155" t="s">
        <v>17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  <c r="R126" s="157">
        <v>0</v>
      </c>
      <c r="S126" s="158">
        <f t="shared" si="141"/>
        <v>0</v>
      </c>
      <c r="U126" s="203" t="s">
        <v>57</v>
      </c>
      <c r="V126" s="204">
        <v>0</v>
      </c>
      <c r="W126" s="204">
        <v>0</v>
      </c>
      <c r="X126" s="204">
        <v>0</v>
      </c>
      <c r="Y126" s="204">
        <v>0</v>
      </c>
      <c r="Z126" s="204">
        <v>0</v>
      </c>
      <c r="AA126" s="204">
        <v>0</v>
      </c>
      <c r="AB126" s="204">
        <v>0</v>
      </c>
      <c r="AC126" s="205">
        <v>0</v>
      </c>
      <c r="AD126" s="204">
        <v>0</v>
      </c>
      <c r="AE126" s="204">
        <v>0</v>
      </c>
      <c r="AF126" s="204">
        <v>0</v>
      </c>
      <c r="AG126" s="204">
        <v>0</v>
      </c>
      <c r="AH126" s="204">
        <v>0</v>
      </c>
      <c r="AI126" s="206">
        <f t="shared" si="142"/>
        <v>0</v>
      </c>
      <c r="BA126" s="133"/>
      <c r="BR126" s="133"/>
      <c r="CG126" s="133"/>
    </row>
    <row r="127" spans="1:85" ht="15">
      <c r="A127" s="162" t="s">
        <v>60</v>
      </c>
      <c r="B127" s="148">
        <v>0</v>
      </c>
      <c r="C127" s="148">
        <v>0.181054352231835</v>
      </c>
      <c r="D127" s="148">
        <v>79.071262696268789</v>
      </c>
      <c r="E127" s="148">
        <v>0</v>
      </c>
      <c r="F127" s="315"/>
      <c r="G127" s="148">
        <v>0</v>
      </c>
      <c r="H127" s="160">
        <v>0</v>
      </c>
      <c r="I127" s="146">
        <f t="shared" si="140"/>
        <v>79.252317048500629</v>
      </c>
      <c r="J127" s="141"/>
      <c r="K127" s="163" t="s">
        <v>60</v>
      </c>
      <c r="L127" s="148">
        <v>0</v>
      </c>
      <c r="M127" s="148">
        <v>0.181054352231835</v>
      </c>
      <c r="N127" s="148">
        <v>79.071262696268789</v>
      </c>
      <c r="O127" s="148">
        <v>0</v>
      </c>
      <c r="P127" s="148">
        <v>0</v>
      </c>
      <c r="Q127" s="148">
        <v>0</v>
      </c>
      <c r="R127" s="149">
        <v>0</v>
      </c>
      <c r="S127" s="150">
        <f t="shared" si="141"/>
        <v>79.252317048500629</v>
      </c>
      <c r="U127" s="208" t="s">
        <v>58</v>
      </c>
      <c r="V127" s="199">
        <v>0</v>
      </c>
      <c r="W127" s="199">
        <v>0</v>
      </c>
      <c r="X127" s="199">
        <v>0</v>
      </c>
      <c r="Y127" s="199">
        <v>0.181054352231835</v>
      </c>
      <c r="Z127" s="199">
        <v>79.071262696268789</v>
      </c>
      <c r="AA127" s="199">
        <v>0</v>
      </c>
      <c r="AB127" s="199">
        <v>0</v>
      </c>
      <c r="AC127" s="200">
        <v>0</v>
      </c>
      <c r="AD127" s="201">
        <v>0</v>
      </c>
      <c r="AE127" s="201">
        <v>0</v>
      </c>
      <c r="AF127" s="201">
        <v>0</v>
      </c>
      <c r="AG127" s="201">
        <v>0</v>
      </c>
      <c r="AH127" s="201">
        <v>0</v>
      </c>
      <c r="AI127" s="202">
        <f t="shared" si="142"/>
        <v>79.252317048500629</v>
      </c>
      <c r="BA127" s="133"/>
      <c r="BR127" s="133"/>
      <c r="CG127" s="133"/>
    </row>
    <row r="128" spans="1:85">
      <c r="A128" s="164" t="s">
        <v>19</v>
      </c>
      <c r="B128" s="165">
        <v>0</v>
      </c>
      <c r="C128" s="165">
        <v>0</v>
      </c>
      <c r="D128" s="165">
        <v>0</v>
      </c>
      <c r="E128" s="165">
        <v>0</v>
      </c>
      <c r="F128" s="315"/>
      <c r="G128" s="165">
        <v>0</v>
      </c>
      <c r="H128" s="166">
        <v>0</v>
      </c>
      <c r="I128" s="167">
        <f t="shared" si="140"/>
        <v>0</v>
      </c>
      <c r="J128" s="141"/>
      <c r="K128" s="168" t="s">
        <v>19</v>
      </c>
      <c r="L128" s="169">
        <v>0</v>
      </c>
      <c r="M128" s="169">
        <v>0</v>
      </c>
      <c r="N128" s="169">
        <v>0</v>
      </c>
      <c r="O128" s="169">
        <v>0</v>
      </c>
      <c r="P128" s="169">
        <v>0</v>
      </c>
      <c r="Q128" s="169">
        <v>0</v>
      </c>
      <c r="R128" s="170">
        <v>0</v>
      </c>
      <c r="S128" s="171">
        <f t="shared" si="141"/>
        <v>0</v>
      </c>
      <c r="U128" s="209" t="s">
        <v>62</v>
      </c>
      <c r="V128" s="210">
        <v>0</v>
      </c>
      <c r="W128" s="210">
        <v>0</v>
      </c>
      <c r="X128" s="210">
        <v>0</v>
      </c>
      <c r="Y128" s="210">
        <v>0</v>
      </c>
      <c r="Z128" s="210">
        <v>0</v>
      </c>
      <c r="AA128" s="210">
        <v>0</v>
      </c>
      <c r="AB128" s="210">
        <v>0</v>
      </c>
      <c r="AC128" s="210">
        <v>0</v>
      </c>
      <c r="AD128" s="210">
        <v>0</v>
      </c>
      <c r="AE128" s="210">
        <v>0</v>
      </c>
      <c r="AF128" s="210">
        <v>0</v>
      </c>
      <c r="AG128" s="210">
        <v>0</v>
      </c>
      <c r="AH128" s="67">
        <v>0</v>
      </c>
      <c r="AI128" s="211">
        <f t="shared" si="142"/>
        <v>0</v>
      </c>
      <c r="BA128" s="133"/>
      <c r="BR128" s="133"/>
      <c r="CG128" s="133"/>
    </row>
    <row r="129" spans="1:85">
      <c r="A129" s="172" t="s">
        <v>15</v>
      </c>
      <c r="B129" s="173">
        <v>0</v>
      </c>
      <c r="C129" s="173">
        <v>0.181054352231835</v>
      </c>
      <c r="D129" s="173">
        <v>79.071262696268789</v>
      </c>
      <c r="E129" s="173">
        <v>0</v>
      </c>
      <c r="F129" s="315"/>
      <c r="G129" s="173">
        <v>0</v>
      </c>
      <c r="H129" s="174">
        <v>0</v>
      </c>
      <c r="I129" s="175">
        <f t="shared" si="140"/>
        <v>79.252317048500629</v>
      </c>
      <c r="J129" s="141"/>
      <c r="K129" s="176" t="s">
        <v>15</v>
      </c>
      <c r="L129" s="173">
        <v>0</v>
      </c>
      <c r="M129" s="173">
        <v>0</v>
      </c>
      <c r="N129" s="173">
        <v>79.252317048500629</v>
      </c>
      <c r="O129" s="173">
        <v>0</v>
      </c>
      <c r="P129" s="173">
        <v>0</v>
      </c>
      <c r="Q129" s="173">
        <v>0</v>
      </c>
      <c r="R129" s="177">
        <v>0</v>
      </c>
      <c r="S129" s="178">
        <f t="shared" si="141"/>
        <v>79.252317048500629</v>
      </c>
      <c r="U129" s="212" t="s">
        <v>15</v>
      </c>
      <c r="V129" s="213">
        <v>0</v>
      </c>
      <c r="W129" s="213">
        <v>0</v>
      </c>
      <c r="X129" s="213">
        <v>0</v>
      </c>
      <c r="Y129" s="213">
        <v>0</v>
      </c>
      <c r="Z129" s="213">
        <v>79.252317048500629</v>
      </c>
      <c r="AA129" s="213">
        <v>0</v>
      </c>
      <c r="AB129" s="213">
        <v>0</v>
      </c>
      <c r="AC129" s="213">
        <v>0</v>
      </c>
      <c r="AD129" s="214">
        <v>0</v>
      </c>
      <c r="AE129" s="214">
        <v>0</v>
      </c>
      <c r="AF129" s="214">
        <v>0</v>
      </c>
      <c r="AG129" s="214">
        <v>0</v>
      </c>
      <c r="AH129" s="214">
        <v>0</v>
      </c>
      <c r="AI129" s="215">
        <f t="shared" si="142"/>
        <v>79.252317048500629</v>
      </c>
      <c r="BA129" s="133"/>
      <c r="BR129" s="133"/>
      <c r="CG129" s="133"/>
    </row>
    <row r="130" spans="1:85">
      <c r="A130" s="164" t="s">
        <v>16</v>
      </c>
      <c r="B130" s="165">
        <v>0</v>
      </c>
      <c r="C130" s="165">
        <v>0</v>
      </c>
      <c r="D130" s="165">
        <v>0</v>
      </c>
      <c r="E130" s="165">
        <v>0</v>
      </c>
      <c r="F130" s="315"/>
      <c r="G130" s="165">
        <v>0</v>
      </c>
      <c r="H130" s="166">
        <v>0</v>
      </c>
      <c r="I130" s="167">
        <f t="shared" si="140"/>
        <v>0</v>
      </c>
      <c r="J130" s="141"/>
      <c r="K130" s="168" t="s">
        <v>16</v>
      </c>
      <c r="L130" s="169">
        <v>0</v>
      </c>
      <c r="M130" s="169">
        <v>0</v>
      </c>
      <c r="N130" s="169">
        <v>0</v>
      </c>
      <c r="O130" s="169">
        <v>0</v>
      </c>
      <c r="P130" s="169">
        <v>0</v>
      </c>
      <c r="Q130" s="169">
        <v>0</v>
      </c>
      <c r="R130" s="170">
        <v>0</v>
      </c>
      <c r="S130" s="171">
        <f t="shared" si="141"/>
        <v>0</v>
      </c>
      <c r="U130" s="209" t="s">
        <v>16</v>
      </c>
      <c r="V130" s="210">
        <v>0</v>
      </c>
      <c r="W130" s="210">
        <v>0</v>
      </c>
      <c r="X130" s="210">
        <v>0</v>
      </c>
      <c r="Y130" s="210">
        <v>0</v>
      </c>
      <c r="Z130" s="210">
        <v>0</v>
      </c>
      <c r="AA130" s="210">
        <v>0</v>
      </c>
      <c r="AB130" s="210">
        <v>0</v>
      </c>
      <c r="AC130" s="210">
        <v>0</v>
      </c>
      <c r="AD130" s="210">
        <v>0</v>
      </c>
      <c r="AE130" s="210">
        <v>0</v>
      </c>
      <c r="AF130" s="210">
        <v>0</v>
      </c>
      <c r="AG130" s="210">
        <v>0</v>
      </c>
      <c r="AH130" s="67">
        <v>0</v>
      </c>
      <c r="AI130" s="211">
        <f t="shared" si="142"/>
        <v>0</v>
      </c>
      <c r="BA130" s="133"/>
      <c r="BR130" s="133"/>
      <c r="CG130" s="133"/>
    </row>
    <row r="131" spans="1:85" ht="15" thickBot="1">
      <c r="A131" s="179" t="s">
        <v>10</v>
      </c>
      <c r="B131" s="180">
        <v>0</v>
      </c>
      <c r="C131" s="180">
        <v>0</v>
      </c>
      <c r="D131" s="180">
        <v>0</v>
      </c>
      <c r="E131" s="180">
        <v>0</v>
      </c>
      <c r="F131" s="316"/>
      <c r="G131" s="180">
        <v>0</v>
      </c>
      <c r="H131" s="181">
        <v>0</v>
      </c>
      <c r="I131" s="182">
        <f t="shared" si="140"/>
        <v>0</v>
      </c>
      <c r="J131" s="141"/>
      <c r="K131" s="183" t="s">
        <v>10</v>
      </c>
      <c r="L131" s="180">
        <v>0</v>
      </c>
      <c r="M131" s="180">
        <v>0</v>
      </c>
      <c r="N131" s="180">
        <v>0</v>
      </c>
      <c r="O131" s="180">
        <v>0</v>
      </c>
      <c r="P131" s="180">
        <v>0</v>
      </c>
      <c r="Q131" s="180">
        <v>0</v>
      </c>
      <c r="R131" s="184">
        <v>0</v>
      </c>
      <c r="S131" s="185">
        <f t="shared" si="141"/>
        <v>0</v>
      </c>
      <c r="U131" s="212" t="s">
        <v>10</v>
      </c>
      <c r="V131" s="213">
        <v>0</v>
      </c>
      <c r="W131" s="213">
        <v>0</v>
      </c>
      <c r="X131" s="213">
        <v>0</v>
      </c>
      <c r="Y131" s="213">
        <v>0</v>
      </c>
      <c r="Z131" s="213">
        <v>0</v>
      </c>
      <c r="AA131" s="213">
        <v>0</v>
      </c>
      <c r="AB131" s="213">
        <v>0</v>
      </c>
      <c r="AC131" s="213">
        <v>0</v>
      </c>
      <c r="AD131" s="214">
        <v>0</v>
      </c>
      <c r="AE131" s="214">
        <v>0</v>
      </c>
      <c r="AF131" s="214">
        <v>0</v>
      </c>
      <c r="AG131" s="214">
        <v>0</v>
      </c>
      <c r="AH131" s="214">
        <v>0</v>
      </c>
      <c r="AI131" s="215">
        <f t="shared" si="142"/>
        <v>0</v>
      </c>
      <c r="BA131" s="133"/>
      <c r="BR131" s="133"/>
      <c r="CG131" s="133"/>
    </row>
    <row r="132" spans="1:85" ht="15">
      <c r="A132" s="186" t="s">
        <v>22</v>
      </c>
      <c r="B132" s="187">
        <f>SUM(B111:B127)</f>
        <v>574.04250385526188</v>
      </c>
      <c r="C132" s="187">
        <f t="shared" ref="C132:H132" si="143">SUM(C111:C127)</f>
        <v>238.89902168055616</v>
      </c>
      <c r="D132" s="187">
        <f t="shared" si="143"/>
        <v>9924.4939816221049</v>
      </c>
      <c r="E132" s="187">
        <f t="shared" si="143"/>
        <v>1725.2191174467507</v>
      </c>
      <c r="F132" s="187">
        <f t="shared" si="143"/>
        <v>0</v>
      </c>
      <c r="G132" s="187">
        <f t="shared" si="143"/>
        <v>139.10429075825522</v>
      </c>
      <c r="H132" s="189">
        <f t="shared" si="143"/>
        <v>4.1347228888646343</v>
      </c>
      <c r="I132" s="146">
        <f t="shared" ref="I132" si="144">SUM(I111:I127)</f>
        <v>12605.893638251793</v>
      </c>
      <c r="J132" s="141"/>
      <c r="K132" s="188" t="s">
        <v>22</v>
      </c>
      <c r="L132" s="187">
        <f>SUM(L111:L127)</f>
        <v>574.04250385526188</v>
      </c>
      <c r="M132" s="187">
        <f t="shared" ref="M132:R132" si="145">SUM(M111:M127)</f>
        <v>238.89902168055616</v>
      </c>
      <c r="N132" s="187">
        <f t="shared" si="145"/>
        <v>9924.4939816221049</v>
      </c>
      <c r="O132" s="187">
        <f t="shared" si="145"/>
        <v>1725.2191174467507</v>
      </c>
      <c r="P132" s="187">
        <f t="shared" si="145"/>
        <v>172.9913353744686</v>
      </c>
      <c r="Q132" s="187">
        <f t="shared" si="145"/>
        <v>139.10429075825522</v>
      </c>
      <c r="R132" s="189">
        <f t="shared" si="145"/>
        <v>4.1347228888646343</v>
      </c>
      <c r="S132" s="190">
        <f t="shared" ref="S132" si="146">SUM(S111:S127)</f>
        <v>12778.884973626262</v>
      </c>
      <c r="T132" s="133" t="str">
        <f>IF(ABS(S132-AI132)&gt;0.01,S132-AI132,"")</f>
        <v/>
      </c>
      <c r="U132" s="216" t="s">
        <v>59</v>
      </c>
      <c r="V132" s="217">
        <f>SUM(V111:V127)</f>
        <v>425.05783325545872</v>
      </c>
      <c r="W132" s="217">
        <f t="shared" ref="W132:AH132" si="147">SUM(W111:W127)</f>
        <v>47.562186754214423</v>
      </c>
      <c r="X132" s="217">
        <f t="shared" si="147"/>
        <v>139.10429075825522</v>
      </c>
      <c r="Y132" s="217">
        <f t="shared" si="147"/>
        <v>238.89902168055616</v>
      </c>
      <c r="Z132" s="217">
        <f t="shared" si="147"/>
        <v>9769.7201898749972</v>
      </c>
      <c r="AA132" s="217">
        <f t="shared" si="147"/>
        <v>1722.5753556327529</v>
      </c>
      <c r="AB132" s="217">
        <f t="shared" si="147"/>
        <v>172.9913353744686</v>
      </c>
      <c r="AC132" s="217">
        <f t="shared" si="147"/>
        <v>262.97476029555941</v>
      </c>
      <c r="AD132" s="218">
        <f t="shared" si="147"/>
        <v>101.42248384558869</v>
      </c>
      <c r="AE132" s="218">
        <f t="shared" si="147"/>
        <v>2.6437618139977563</v>
      </c>
      <c r="AF132" s="218">
        <f t="shared" si="147"/>
        <v>4.1347228888646343</v>
      </c>
      <c r="AG132" s="218">
        <f t="shared" si="147"/>
        <v>154.77379174710836</v>
      </c>
      <c r="AH132" s="218">
        <f t="shared" si="147"/>
        <v>0</v>
      </c>
      <c r="AI132" s="219">
        <f>SUM(V132:AC132)</f>
        <v>12778.884973626262</v>
      </c>
      <c r="BA132" s="133"/>
      <c r="BR132" s="133"/>
      <c r="CG132" s="133"/>
    </row>
    <row r="133" spans="1:85" s="26" customFormat="1" ht="15" thickBot="1">
      <c r="A133" s="38" t="s">
        <v>108</v>
      </c>
      <c r="B133" s="125">
        <f>IF($I132=0,"-",B132/$I132)</f>
        <v>4.5537628694039267E-2</v>
      </c>
      <c r="C133" s="125">
        <f t="shared" ref="C133:H133" si="148">IF($I132=0,"-",C132/$I132)</f>
        <v>1.8951375327777801E-2</v>
      </c>
      <c r="D133" s="125">
        <f t="shared" si="148"/>
        <v>0.78728999834703117</v>
      </c>
      <c r="E133" s="125">
        <f t="shared" si="148"/>
        <v>0.13685813691237894</v>
      </c>
      <c r="F133" s="125">
        <f t="shared" si="148"/>
        <v>0</v>
      </c>
      <c r="G133" s="125">
        <f t="shared" si="148"/>
        <v>1.1034861529860286E-2</v>
      </c>
      <c r="H133" s="126">
        <f t="shared" si="148"/>
        <v>3.2799918891256364E-4</v>
      </c>
      <c r="I133" s="127">
        <f>SUM(B133:H133)</f>
        <v>1</v>
      </c>
      <c r="J133" s="133"/>
      <c r="K133" s="49" t="s">
        <v>108</v>
      </c>
      <c r="L133" s="102">
        <f>IF($S132=0,"-",L132/$S132)</f>
        <v>4.4921173094522815E-2</v>
      </c>
      <c r="M133" s="102">
        <f t="shared" ref="M133:R133" si="149">IF($S132=0,"-",M132/$S132)</f>
        <v>1.8694825266336507E-2</v>
      </c>
      <c r="N133" s="102">
        <f t="shared" si="149"/>
        <v>0.77663223372812262</v>
      </c>
      <c r="O133" s="102">
        <f t="shared" si="149"/>
        <v>0.13500545008483519</v>
      </c>
      <c r="P133" s="102">
        <f t="shared" si="149"/>
        <v>1.3537279326912894E-2</v>
      </c>
      <c r="Q133" s="102">
        <f t="shared" si="149"/>
        <v>1.088547952699676E-2</v>
      </c>
      <c r="R133" s="103">
        <f t="shared" si="149"/>
        <v>3.2355897227325344E-4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</row>
    <row r="134" spans="1:85" ht="15" thickBot="1">
      <c r="A134" s="226"/>
      <c r="B134" s="220"/>
      <c r="C134" s="220"/>
      <c r="D134" s="220"/>
      <c r="E134" s="220"/>
      <c r="F134" s="220"/>
      <c r="G134" s="220"/>
      <c r="H134" s="220"/>
      <c r="I134" s="220"/>
      <c r="K134" s="226"/>
      <c r="L134" s="220"/>
      <c r="M134" s="220"/>
      <c r="N134" s="220"/>
      <c r="O134" s="220"/>
      <c r="P134" s="220"/>
      <c r="Q134" s="220"/>
      <c r="R134" s="220"/>
      <c r="S134" s="220"/>
      <c r="AI134" s="141"/>
      <c r="BA134" s="133"/>
      <c r="BR134" s="133"/>
      <c r="CG134" s="133"/>
    </row>
    <row r="135" spans="1:85" ht="28.5">
      <c r="A135" s="339" t="s">
        <v>29</v>
      </c>
      <c r="B135" s="137" t="s">
        <v>0</v>
      </c>
      <c r="C135" s="137" t="s">
        <v>1</v>
      </c>
      <c r="D135" s="137" t="s">
        <v>2</v>
      </c>
      <c r="E135" s="137" t="s">
        <v>3</v>
      </c>
      <c r="F135" s="137" t="s">
        <v>23</v>
      </c>
      <c r="G135" s="137" t="s">
        <v>4</v>
      </c>
      <c r="H135" s="137" t="s">
        <v>5</v>
      </c>
      <c r="I135" s="138" t="s">
        <v>6</v>
      </c>
      <c r="K135" s="341" t="s">
        <v>29</v>
      </c>
      <c r="L135" s="139" t="s">
        <v>0</v>
      </c>
      <c r="M135" s="139" t="s">
        <v>1</v>
      </c>
      <c r="N135" s="139" t="s">
        <v>2</v>
      </c>
      <c r="O135" s="139" t="s">
        <v>3</v>
      </c>
      <c r="P135" s="139" t="s">
        <v>23</v>
      </c>
      <c r="Q135" s="139" t="s">
        <v>4</v>
      </c>
      <c r="R135" s="139" t="s">
        <v>5</v>
      </c>
      <c r="S135" s="140" t="s">
        <v>6</v>
      </c>
      <c r="U135" s="343" t="s">
        <v>29</v>
      </c>
      <c r="V135" s="192" t="s">
        <v>73</v>
      </c>
      <c r="W135" s="192" t="s">
        <v>74</v>
      </c>
      <c r="X135" s="192" t="s">
        <v>4</v>
      </c>
      <c r="Y135" s="192" t="s">
        <v>1</v>
      </c>
      <c r="Z135" s="192" t="s">
        <v>2</v>
      </c>
      <c r="AA135" s="192" t="s">
        <v>3</v>
      </c>
      <c r="AB135" s="192" t="s">
        <v>51</v>
      </c>
      <c r="AC135" s="192" t="s">
        <v>64</v>
      </c>
      <c r="AD135" s="193" t="s">
        <v>75</v>
      </c>
      <c r="AE135" s="193" t="s">
        <v>76</v>
      </c>
      <c r="AF135" s="193" t="s">
        <v>77</v>
      </c>
      <c r="AG135" s="193" t="s">
        <v>78</v>
      </c>
      <c r="AH135" s="193" t="s">
        <v>79</v>
      </c>
      <c r="AI135" s="194" t="s">
        <v>59</v>
      </c>
      <c r="BA135" s="133"/>
      <c r="BR135" s="133"/>
      <c r="CG135" s="133"/>
    </row>
    <row r="136" spans="1:85" ht="15">
      <c r="A136" s="340" t="s">
        <v>29</v>
      </c>
      <c r="B136" s="305" t="s">
        <v>113</v>
      </c>
      <c r="C136" s="306"/>
      <c r="D136" s="306"/>
      <c r="E136" s="306"/>
      <c r="F136" s="306"/>
      <c r="G136" s="306"/>
      <c r="H136" s="306"/>
      <c r="I136" s="307"/>
      <c r="K136" s="342" t="s">
        <v>29</v>
      </c>
      <c r="L136" s="308" t="s">
        <v>113</v>
      </c>
      <c r="M136" s="309"/>
      <c r="N136" s="309"/>
      <c r="O136" s="309"/>
      <c r="P136" s="309"/>
      <c r="Q136" s="309"/>
      <c r="R136" s="309"/>
      <c r="S136" s="310"/>
      <c r="U136" s="344" t="s">
        <v>29</v>
      </c>
      <c r="V136" s="337" t="s">
        <v>113</v>
      </c>
      <c r="W136" s="337"/>
      <c r="X136" s="337"/>
      <c r="Y136" s="337"/>
      <c r="Z136" s="337"/>
      <c r="AA136" s="337"/>
      <c r="AB136" s="337"/>
      <c r="AC136" s="337"/>
      <c r="AD136" s="337"/>
      <c r="AE136" s="337"/>
      <c r="AF136" s="337"/>
      <c r="AG136" s="337"/>
      <c r="AH136" s="337"/>
      <c r="AI136" s="338"/>
      <c r="BA136" s="133"/>
      <c r="BR136" s="133"/>
      <c r="CG136" s="133"/>
    </row>
    <row r="137" spans="1:85" ht="15">
      <c r="A137" s="143" t="s">
        <v>7</v>
      </c>
      <c r="B137" s="144">
        <v>0</v>
      </c>
      <c r="C137" s="144">
        <v>0</v>
      </c>
      <c r="D137" s="144">
        <v>0</v>
      </c>
      <c r="E137" s="144">
        <v>0</v>
      </c>
      <c r="F137" s="314"/>
      <c r="G137" s="144">
        <v>0</v>
      </c>
      <c r="H137" s="145">
        <v>0</v>
      </c>
      <c r="I137" s="146">
        <f>SUM(B137:H137)</f>
        <v>0</v>
      </c>
      <c r="J137" s="141"/>
      <c r="K137" s="195" t="s">
        <v>7</v>
      </c>
      <c r="L137" s="144">
        <v>0</v>
      </c>
      <c r="M137" s="144">
        <v>0</v>
      </c>
      <c r="N137" s="144">
        <v>0</v>
      </c>
      <c r="O137" s="144">
        <v>0</v>
      </c>
      <c r="P137" s="144">
        <v>0</v>
      </c>
      <c r="Q137" s="144">
        <v>0</v>
      </c>
      <c r="R137" s="196">
        <v>0</v>
      </c>
      <c r="S137" s="197">
        <f>SUM(L137:R137)</f>
        <v>0</v>
      </c>
      <c r="U137" s="198" t="s">
        <v>7</v>
      </c>
      <c r="V137" s="199">
        <v>0</v>
      </c>
      <c r="W137" s="199">
        <v>0</v>
      </c>
      <c r="X137" s="199">
        <v>0</v>
      </c>
      <c r="Y137" s="199">
        <v>0</v>
      </c>
      <c r="Z137" s="199">
        <v>0</v>
      </c>
      <c r="AA137" s="199">
        <v>0</v>
      </c>
      <c r="AB137" s="199">
        <v>0</v>
      </c>
      <c r="AC137" s="200">
        <v>0</v>
      </c>
      <c r="AD137" s="201">
        <v>0</v>
      </c>
      <c r="AE137" s="201">
        <v>0</v>
      </c>
      <c r="AF137" s="201">
        <v>0</v>
      </c>
      <c r="AG137" s="201">
        <v>0</v>
      </c>
      <c r="AH137" s="201">
        <v>0</v>
      </c>
      <c r="AI137" s="202">
        <f>SUM(V137:AC137)</f>
        <v>0</v>
      </c>
      <c r="BA137" s="133"/>
      <c r="BR137" s="133"/>
      <c r="CG137" s="133"/>
    </row>
    <row r="138" spans="1:85" ht="15">
      <c r="A138" s="151" t="s">
        <v>8</v>
      </c>
      <c r="B138" s="152">
        <v>0</v>
      </c>
      <c r="C138" s="152">
        <v>0</v>
      </c>
      <c r="D138" s="152">
        <v>0</v>
      </c>
      <c r="E138" s="152">
        <v>0</v>
      </c>
      <c r="F138" s="315"/>
      <c r="G138" s="152">
        <v>0</v>
      </c>
      <c r="H138" s="153">
        <v>0</v>
      </c>
      <c r="I138" s="154">
        <f t="shared" ref="I138:I157" si="150">SUM(B138:H138)</f>
        <v>0</v>
      </c>
      <c r="J138" s="141"/>
      <c r="K138" s="155" t="s">
        <v>8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  <c r="R138" s="157">
        <v>0</v>
      </c>
      <c r="S138" s="158">
        <f t="shared" ref="S138:S157" si="151">SUM(L138:R138)</f>
        <v>0</v>
      </c>
      <c r="U138" s="203" t="s">
        <v>8</v>
      </c>
      <c r="V138" s="204">
        <v>0</v>
      </c>
      <c r="W138" s="204">
        <v>0</v>
      </c>
      <c r="X138" s="204">
        <v>0</v>
      </c>
      <c r="Y138" s="204">
        <v>0</v>
      </c>
      <c r="Z138" s="204">
        <v>0</v>
      </c>
      <c r="AA138" s="204">
        <v>0</v>
      </c>
      <c r="AB138" s="204">
        <v>0</v>
      </c>
      <c r="AC138" s="205">
        <v>0</v>
      </c>
      <c r="AD138" s="204">
        <v>0</v>
      </c>
      <c r="AE138" s="204">
        <v>0</v>
      </c>
      <c r="AF138" s="204">
        <v>0</v>
      </c>
      <c r="AG138" s="204">
        <v>0</v>
      </c>
      <c r="AH138" s="204">
        <v>0</v>
      </c>
      <c r="AI138" s="206">
        <f t="shared" ref="AI138:AI157" si="152">SUM(V138:AC138)</f>
        <v>0</v>
      </c>
      <c r="BA138" s="133"/>
      <c r="BR138" s="133"/>
      <c r="CG138" s="133"/>
    </row>
    <row r="139" spans="1:85" ht="15">
      <c r="A139" s="159" t="s">
        <v>9</v>
      </c>
      <c r="B139" s="148">
        <v>0</v>
      </c>
      <c r="C139" s="148">
        <v>0</v>
      </c>
      <c r="D139" s="148">
        <v>0</v>
      </c>
      <c r="E139" s="148">
        <v>0</v>
      </c>
      <c r="F139" s="315"/>
      <c r="G139" s="148">
        <v>0</v>
      </c>
      <c r="H139" s="160">
        <v>0</v>
      </c>
      <c r="I139" s="146">
        <f t="shared" si="150"/>
        <v>0</v>
      </c>
      <c r="J139" s="141"/>
      <c r="K139" s="161" t="s">
        <v>9</v>
      </c>
      <c r="L139" s="148">
        <v>0</v>
      </c>
      <c r="M139" s="148">
        <v>0</v>
      </c>
      <c r="N139" s="148">
        <v>0</v>
      </c>
      <c r="O139" s="148">
        <v>0</v>
      </c>
      <c r="P139" s="148">
        <v>0</v>
      </c>
      <c r="Q139" s="148">
        <v>0</v>
      </c>
      <c r="R139" s="149">
        <v>0</v>
      </c>
      <c r="S139" s="150">
        <f t="shared" si="151"/>
        <v>0</v>
      </c>
      <c r="U139" s="207" t="s">
        <v>9</v>
      </c>
      <c r="V139" s="199">
        <v>0</v>
      </c>
      <c r="W139" s="199">
        <v>0</v>
      </c>
      <c r="X139" s="199">
        <v>0</v>
      </c>
      <c r="Y139" s="199">
        <v>0</v>
      </c>
      <c r="Z139" s="199">
        <v>0</v>
      </c>
      <c r="AA139" s="199">
        <v>0</v>
      </c>
      <c r="AB139" s="199">
        <v>0</v>
      </c>
      <c r="AC139" s="200">
        <v>0</v>
      </c>
      <c r="AD139" s="201">
        <v>0</v>
      </c>
      <c r="AE139" s="201">
        <v>0</v>
      </c>
      <c r="AF139" s="201">
        <v>0</v>
      </c>
      <c r="AG139" s="201">
        <v>0</v>
      </c>
      <c r="AH139" s="201">
        <v>0</v>
      </c>
      <c r="AI139" s="202">
        <f t="shared" si="152"/>
        <v>0</v>
      </c>
      <c r="BA139" s="133"/>
      <c r="BR139" s="133"/>
      <c r="CG139" s="133"/>
    </row>
    <row r="140" spans="1:85" ht="15">
      <c r="A140" s="151" t="s">
        <v>52</v>
      </c>
      <c r="B140" s="152">
        <v>0</v>
      </c>
      <c r="C140" s="152">
        <v>0</v>
      </c>
      <c r="D140" s="152">
        <v>0</v>
      </c>
      <c r="E140" s="152">
        <v>0</v>
      </c>
      <c r="F140" s="315"/>
      <c r="G140" s="152">
        <v>0</v>
      </c>
      <c r="H140" s="153">
        <v>0</v>
      </c>
      <c r="I140" s="154">
        <f t="shared" si="150"/>
        <v>0</v>
      </c>
      <c r="J140" s="141"/>
      <c r="K140" s="155" t="s">
        <v>52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  <c r="R140" s="157">
        <v>0</v>
      </c>
      <c r="S140" s="158">
        <f t="shared" si="151"/>
        <v>0</v>
      </c>
      <c r="U140" s="203" t="s">
        <v>52</v>
      </c>
      <c r="V140" s="204">
        <v>0</v>
      </c>
      <c r="W140" s="204">
        <v>0</v>
      </c>
      <c r="X140" s="204">
        <v>0</v>
      </c>
      <c r="Y140" s="204">
        <v>0</v>
      </c>
      <c r="Z140" s="204">
        <v>0</v>
      </c>
      <c r="AA140" s="204">
        <v>0</v>
      </c>
      <c r="AB140" s="204">
        <v>0</v>
      </c>
      <c r="AC140" s="205">
        <v>0</v>
      </c>
      <c r="AD140" s="204">
        <v>0</v>
      </c>
      <c r="AE140" s="204">
        <v>0</v>
      </c>
      <c r="AF140" s="204">
        <v>0</v>
      </c>
      <c r="AG140" s="204">
        <v>0</v>
      </c>
      <c r="AH140" s="204">
        <v>0</v>
      </c>
      <c r="AI140" s="206">
        <f t="shared" si="152"/>
        <v>0</v>
      </c>
      <c r="BA140" s="133"/>
      <c r="BR140" s="133"/>
      <c r="CG140" s="133"/>
    </row>
    <row r="141" spans="1:85" ht="15">
      <c r="A141" s="159" t="s">
        <v>13</v>
      </c>
      <c r="B141" s="148">
        <v>3.0987844572547427</v>
      </c>
      <c r="C141" s="148">
        <v>38.54500809632389</v>
      </c>
      <c r="D141" s="148">
        <v>3.9302192298679</v>
      </c>
      <c r="E141" s="148">
        <v>0</v>
      </c>
      <c r="F141" s="315"/>
      <c r="G141" s="148">
        <v>0</v>
      </c>
      <c r="H141" s="160">
        <v>0</v>
      </c>
      <c r="I141" s="146">
        <f t="shared" si="150"/>
        <v>45.574011783446537</v>
      </c>
      <c r="J141" s="141"/>
      <c r="K141" s="161" t="s">
        <v>13</v>
      </c>
      <c r="L141" s="148">
        <v>3.0987844572547427</v>
      </c>
      <c r="M141" s="148">
        <v>38.54500809632389</v>
      </c>
      <c r="N141" s="148">
        <v>3.9302192298679</v>
      </c>
      <c r="O141" s="148">
        <v>0</v>
      </c>
      <c r="P141" s="148">
        <v>0</v>
      </c>
      <c r="Q141" s="148">
        <v>0</v>
      </c>
      <c r="R141" s="149">
        <v>0</v>
      </c>
      <c r="S141" s="150">
        <f t="shared" si="151"/>
        <v>45.574011783446537</v>
      </c>
      <c r="U141" s="207" t="s">
        <v>13</v>
      </c>
      <c r="V141" s="199">
        <v>3.0987844572547427</v>
      </c>
      <c r="W141" s="199">
        <v>0</v>
      </c>
      <c r="X141" s="199">
        <v>0</v>
      </c>
      <c r="Y141" s="199">
        <v>38.54500809632389</v>
      </c>
      <c r="Z141" s="199">
        <v>0.24073375167633837</v>
      </c>
      <c r="AA141" s="199">
        <v>0</v>
      </c>
      <c r="AB141" s="199">
        <v>0</v>
      </c>
      <c r="AC141" s="200">
        <v>3.6894854781915614</v>
      </c>
      <c r="AD141" s="201">
        <v>0</v>
      </c>
      <c r="AE141" s="201">
        <v>0</v>
      </c>
      <c r="AF141" s="201">
        <v>0</v>
      </c>
      <c r="AG141" s="201">
        <v>3.6894854781915614</v>
      </c>
      <c r="AH141" s="201">
        <v>0</v>
      </c>
      <c r="AI141" s="202">
        <f t="shared" si="152"/>
        <v>45.574011783446537</v>
      </c>
      <c r="BA141" s="133"/>
      <c r="BR141" s="133"/>
      <c r="CG141" s="133"/>
    </row>
    <row r="142" spans="1:85" ht="15">
      <c r="A142" s="151" t="s">
        <v>12</v>
      </c>
      <c r="B142" s="152">
        <v>2.7875283008221574</v>
      </c>
      <c r="C142" s="152">
        <v>0.4030161398779023</v>
      </c>
      <c r="D142" s="152">
        <v>1.4575750392250799</v>
      </c>
      <c r="E142" s="152">
        <v>0</v>
      </c>
      <c r="F142" s="315"/>
      <c r="G142" s="152">
        <v>0</v>
      </c>
      <c r="H142" s="153">
        <v>0</v>
      </c>
      <c r="I142" s="154">
        <f t="shared" si="150"/>
        <v>4.6481194799251391</v>
      </c>
      <c r="J142" s="141"/>
      <c r="K142" s="155" t="s">
        <v>12</v>
      </c>
      <c r="L142" s="156">
        <v>2.7875283008221574</v>
      </c>
      <c r="M142" s="156">
        <v>0.4030161398779023</v>
      </c>
      <c r="N142" s="156">
        <v>1.4575750392250799</v>
      </c>
      <c r="O142" s="156">
        <v>0</v>
      </c>
      <c r="P142" s="156">
        <v>0</v>
      </c>
      <c r="Q142" s="156">
        <v>0</v>
      </c>
      <c r="R142" s="157">
        <v>0</v>
      </c>
      <c r="S142" s="158">
        <f t="shared" si="151"/>
        <v>4.6481194799251391</v>
      </c>
      <c r="U142" s="203" t="s">
        <v>53</v>
      </c>
      <c r="V142" s="204">
        <v>2.7875283008221574</v>
      </c>
      <c r="W142" s="204">
        <v>0</v>
      </c>
      <c r="X142" s="204">
        <v>0</v>
      </c>
      <c r="Y142" s="204">
        <v>0.4030161398779023</v>
      </c>
      <c r="Z142" s="204">
        <v>0.55974463871930868</v>
      </c>
      <c r="AA142" s="204">
        <v>0</v>
      </c>
      <c r="AB142" s="204">
        <v>0</v>
      </c>
      <c r="AC142" s="205">
        <v>0.89783040050577134</v>
      </c>
      <c r="AD142" s="204">
        <v>0</v>
      </c>
      <c r="AE142" s="204">
        <v>0</v>
      </c>
      <c r="AF142" s="204">
        <v>0</v>
      </c>
      <c r="AG142" s="204">
        <v>0.89783040050577134</v>
      </c>
      <c r="AH142" s="204">
        <v>0</v>
      </c>
      <c r="AI142" s="206">
        <f t="shared" si="152"/>
        <v>4.64811947992514</v>
      </c>
      <c r="BA142" s="133"/>
      <c r="BR142" s="133"/>
      <c r="CG142" s="133"/>
    </row>
    <row r="143" spans="1:85" ht="15">
      <c r="A143" s="159" t="s">
        <v>54</v>
      </c>
      <c r="B143" s="148">
        <v>0</v>
      </c>
      <c r="C143" s="148">
        <v>0</v>
      </c>
      <c r="D143" s="148">
        <v>0</v>
      </c>
      <c r="E143" s="148">
        <v>0</v>
      </c>
      <c r="F143" s="315"/>
      <c r="G143" s="148">
        <v>0</v>
      </c>
      <c r="H143" s="160">
        <v>0</v>
      </c>
      <c r="I143" s="146">
        <f t="shared" si="150"/>
        <v>0</v>
      </c>
      <c r="J143" s="141"/>
      <c r="K143" s="161" t="s">
        <v>54</v>
      </c>
      <c r="L143" s="148">
        <v>0</v>
      </c>
      <c r="M143" s="148">
        <v>0</v>
      </c>
      <c r="N143" s="148">
        <v>0</v>
      </c>
      <c r="O143" s="148">
        <v>0</v>
      </c>
      <c r="P143" s="148">
        <v>27.770479853571125</v>
      </c>
      <c r="Q143" s="148">
        <v>0</v>
      </c>
      <c r="R143" s="149">
        <v>0</v>
      </c>
      <c r="S143" s="150">
        <f t="shared" si="151"/>
        <v>27.770479853571125</v>
      </c>
      <c r="U143" s="207" t="s">
        <v>54</v>
      </c>
      <c r="V143" s="199">
        <v>0</v>
      </c>
      <c r="W143" s="199">
        <v>0</v>
      </c>
      <c r="X143" s="199">
        <v>0</v>
      </c>
      <c r="Y143" s="199">
        <v>0</v>
      </c>
      <c r="Z143" s="199">
        <v>0</v>
      </c>
      <c r="AA143" s="199">
        <v>0</v>
      </c>
      <c r="AB143" s="199">
        <v>27.770479853571125</v>
      </c>
      <c r="AC143" s="200">
        <v>0</v>
      </c>
      <c r="AD143" s="199">
        <v>0</v>
      </c>
      <c r="AE143" s="199">
        <v>0</v>
      </c>
      <c r="AF143" s="199">
        <v>0</v>
      </c>
      <c r="AG143" s="199">
        <v>0</v>
      </c>
      <c r="AH143" s="199">
        <v>0</v>
      </c>
      <c r="AI143" s="202">
        <f t="shared" si="152"/>
        <v>27.770479853571125</v>
      </c>
      <c r="BA143" s="133"/>
      <c r="BR143" s="133"/>
      <c r="CG143" s="133"/>
    </row>
    <row r="144" spans="1:85" ht="15">
      <c r="A144" s="151" t="s">
        <v>11</v>
      </c>
      <c r="B144" s="152">
        <v>0</v>
      </c>
      <c r="C144" s="152">
        <v>0</v>
      </c>
      <c r="D144" s="152">
        <v>0</v>
      </c>
      <c r="E144" s="152">
        <v>0</v>
      </c>
      <c r="F144" s="315"/>
      <c r="G144" s="152">
        <v>0</v>
      </c>
      <c r="H144" s="153">
        <v>0</v>
      </c>
      <c r="I144" s="154">
        <f t="shared" si="150"/>
        <v>0</v>
      </c>
      <c r="J144" s="141"/>
      <c r="K144" s="155" t="s">
        <v>11</v>
      </c>
      <c r="L144" s="156">
        <v>0</v>
      </c>
      <c r="M144" s="156">
        <v>0</v>
      </c>
      <c r="N144" s="156">
        <v>0</v>
      </c>
      <c r="O144" s="156">
        <v>0</v>
      </c>
      <c r="P144" s="156">
        <v>2.4714305342958904</v>
      </c>
      <c r="Q144" s="156">
        <v>0</v>
      </c>
      <c r="R144" s="157">
        <v>0</v>
      </c>
      <c r="S144" s="158">
        <f t="shared" si="151"/>
        <v>2.4714305342958904</v>
      </c>
      <c r="U144" s="203" t="s">
        <v>11</v>
      </c>
      <c r="V144" s="204">
        <v>0</v>
      </c>
      <c r="W144" s="204">
        <v>0</v>
      </c>
      <c r="X144" s="204">
        <v>0</v>
      </c>
      <c r="Y144" s="204">
        <v>0</v>
      </c>
      <c r="Z144" s="204">
        <v>0</v>
      </c>
      <c r="AA144" s="204">
        <v>0</v>
      </c>
      <c r="AB144" s="204">
        <v>2.4714305342958904</v>
      </c>
      <c r="AC144" s="205">
        <v>0</v>
      </c>
      <c r="AD144" s="204">
        <v>0</v>
      </c>
      <c r="AE144" s="204">
        <v>0</v>
      </c>
      <c r="AF144" s="204">
        <v>0</v>
      </c>
      <c r="AG144" s="204">
        <v>0</v>
      </c>
      <c r="AH144" s="204">
        <v>0</v>
      </c>
      <c r="AI144" s="206">
        <f t="shared" si="152"/>
        <v>2.4714305342958904</v>
      </c>
      <c r="BA144" s="133"/>
      <c r="BR144" s="133"/>
      <c r="CG144" s="133"/>
    </row>
    <row r="145" spans="1:85" ht="15">
      <c r="A145" s="159" t="s">
        <v>55</v>
      </c>
      <c r="B145" s="148">
        <v>0</v>
      </c>
      <c r="C145" s="148">
        <v>0</v>
      </c>
      <c r="D145" s="148">
        <v>0</v>
      </c>
      <c r="E145" s="148">
        <v>0</v>
      </c>
      <c r="F145" s="315"/>
      <c r="G145" s="148">
        <v>0</v>
      </c>
      <c r="H145" s="160">
        <v>0</v>
      </c>
      <c r="I145" s="146">
        <f t="shared" si="150"/>
        <v>0</v>
      </c>
      <c r="J145" s="141"/>
      <c r="K145" s="161" t="s">
        <v>55</v>
      </c>
      <c r="L145" s="148">
        <v>0</v>
      </c>
      <c r="M145" s="148">
        <v>0</v>
      </c>
      <c r="N145" s="148">
        <v>0</v>
      </c>
      <c r="O145" s="148">
        <v>0</v>
      </c>
      <c r="P145" s="148">
        <v>0</v>
      </c>
      <c r="Q145" s="148">
        <v>0</v>
      </c>
      <c r="R145" s="149">
        <v>0</v>
      </c>
      <c r="S145" s="150">
        <f t="shared" si="151"/>
        <v>0</v>
      </c>
      <c r="U145" s="207" t="s">
        <v>55</v>
      </c>
      <c r="V145" s="199">
        <v>0</v>
      </c>
      <c r="W145" s="199">
        <v>0</v>
      </c>
      <c r="X145" s="199">
        <v>0</v>
      </c>
      <c r="Y145" s="199">
        <v>0</v>
      </c>
      <c r="Z145" s="199">
        <v>0</v>
      </c>
      <c r="AA145" s="199">
        <v>0</v>
      </c>
      <c r="AB145" s="199">
        <v>0</v>
      </c>
      <c r="AC145" s="200">
        <v>0</v>
      </c>
      <c r="AD145" s="199">
        <v>0</v>
      </c>
      <c r="AE145" s="199">
        <v>0</v>
      </c>
      <c r="AF145" s="199">
        <v>0</v>
      </c>
      <c r="AG145" s="199">
        <v>0</v>
      </c>
      <c r="AH145" s="199">
        <v>0</v>
      </c>
      <c r="AI145" s="202">
        <f t="shared" si="152"/>
        <v>0</v>
      </c>
      <c r="BA145" s="133"/>
      <c r="BR145" s="133"/>
      <c r="CG145" s="133"/>
    </row>
    <row r="146" spans="1:85" ht="15">
      <c r="A146" s="151" t="s">
        <v>14</v>
      </c>
      <c r="B146" s="152">
        <v>0</v>
      </c>
      <c r="C146" s="152">
        <v>0</v>
      </c>
      <c r="D146" s="152">
        <v>1.5974011798143091</v>
      </c>
      <c r="E146" s="152">
        <v>0</v>
      </c>
      <c r="F146" s="315"/>
      <c r="G146" s="152">
        <v>0</v>
      </c>
      <c r="H146" s="153">
        <v>0</v>
      </c>
      <c r="I146" s="154">
        <f t="shared" si="150"/>
        <v>1.5974011798143091</v>
      </c>
      <c r="J146" s="141"/>
      <c r="K146" s="155" t="s">
        <v>14</v>
      </c>
      <c r="L146" s="156">
        <v>0</v>
      </c>
      <c r="M146" s="156">
        <v>0</v>
      </c>
      <c r="N146" s="156">
        <v>1.5974011798143091</v>
      </c>
      <c r="O146" s="156">
        <v>0</v>
      </c>
      <c r="P146" s="156">
        <v>0</v>
      </c>
      <c r="Q146" s="156">
        <v>0</v>
      </c>
      <c r="R146" s="157">
        <v>0</v>
      </c>
      <c r="S146" s="158">
        <f t="shared" si="151"/>
        <v>1.5974011798143091</v>
      </c>
      <c r="U146" s="203" t="s">
        <v>14</v>
      </c>
      <c r="V146" s="204">
        <v>0</v>
      </c>
      <c r="W146" s="204">
        <v>0</v>
      </c>
      <c r="X146" s="204">
        <v>0</v>
      </c>
      <c r="Y146" s="204">
        <v>0</v>
      </c>
      <c r="Z146" s="204">
        <v>1.5974011798143091</v>
      </c>
      <c r="AA146" s="204">
        <v>0</v>
      </c>
      <c r="AB146" s="204">
        <v>0</v>
      </c>
      <c r="AC146" s="205">
        <v>0</v>
      </c>
      <c r="AD146" s="204">
        <v>0</v>
      </c>
      <c r="AE146" s="204">
        <v>0</v>
      </c>
      <c r="AF146" s="204">
        <v>0</v>
      </c>
      <c r="AG146" s="204">
        <v>0</v>
      </c>
      <c r="AH146" s="204">
        <v>0</v>
      </c>
      <c r="AI146" s="206">
        <f t="shared" si="152"/>
        <v>1.5974011798143091</v>
      </c>
      <c r="BA146" s="133"/>
      <c r="BR146" s="133"/>
      <c r="CG146" s="133"/>
    </row>
    <row r="147" spans="1:85" ht="15">
      <c r="A147" s="159" t="s">
        <v>136</v>
      </c>
      <c r="B147" s="148">
        <v>107.79363990992297</v>
      </c>
      <c r="C147" s="148">
        <v>437.16102868473462</v>
      </c>
      <c r="D147" s="148">
        <v>98.11458838689245</v>
      </c>
      <c r="E147" s="148">
        <v>0</v>
      </c>
      <c r="F147" s="315"/>
      <c r="G147" s="148">
        <v>0</v>
      </c>
      <c r="H147" s="160">
        <v>0</v>
      </c>
      <c r="I147" s="146">
        <f t="shared" si="150"/>
        <v>643.0692569815501</v>
      </c>
      <c r="J147" s="141"/>
      <c r="K147" s="161" t="s">
        <v>136</v>
      </c>
      <c r="L147" s="148">
        <v>107.79363990992297</v>
      </c>
      <c r="M147" s="148">
        <v>437.16102868473462</v>
      </c>
      <c r="N147" s="148">
        <v>98.11458838689245</v>
      </c>
      <c r="O147" s="148">
        <v>0</v>
      </c>
      <c r="P147" s="148">
        <v>5.2861486032934141E-2</v>
      </c>
      <c r="Q147" s="148">
        <v>0</v>
      </c>
      <c r="R147" s="149">
        <v>0</v>
      </c>
      <c r="S147" s="150">
        <f t="shared" si="151"/>
        <v>643.12211846758305</v>
      </c>
      <c r="U147" s="207" t="s">
        <v>136</v>
      </c>
      <c r="V147" s="199">
        <v>105.9002669190528</v>
      </c>
      <c r="W147" s="199">
        <v>0</v>
      </c>
      <c r="X147" s="199">
        <v>0</v>
      </c>
      <c r="Y147" s="199">
        <v>437.16102868473462</v>
      </c>
      <c r="Z147" s="199">
        <v>98.11458838689245</v>
      </c>
      <c r="AA147" s="199">
        <v>0</v>
      </c>
      <c r="AB147" s="199">
        <v>5.2861486032934141E-2</v>
      </c>
      <c r="AC147" s="200">
        <v>1.8933729908701749</v>
      </c>
      <c r="AD147" s="199">
        <v>1.8933729908701749</v>
      </c>
      <c r="AE147" s="199">
        <v>0</v>
      </c>
      <c r="AF147" s="199">
        <v>0</v>
      </c>
      <c r="AG147" s="199">
        <v>0</v>
      </c>
      <c r="AH147" s="199">
        <v>0</v>
      </c>
      <c r="AI147" s="202">
        <f t="shared" si="152"/>
        <v>643.12211846758294</v>
      </c>
      <c r="BA147" s="133"/>
      <c r="BR147" s="133"/>
      <c r="CG147" s="133"/>
    </row>
    <row r="148" spans="1:85" ht="15">
      <c r="A148" s="151" t="s">
        <v>21</v>
      </c>
      <c r="B148" s="152">
        <v>183.10114301866747</v>
      </c>
      <c r="C148" s="152">
        <v>7.7403102372385604</v>
      </c>
      <c r="D148" s="152">
        <v>2.481744316932331</v>
      </c>
      <c r="E148" s="152">
        <v>365.51876582345312</v>
      </c>
      <c r="F148" s="315"/>
      <c r="G148" s="152">
        <v>68.698347598088276</v>
      </c>
      <c r="H148" s="153">
        <v>0</v>
      </c>
      <c r="I148" s="154">
        <f t="shared" si="150"/>
        <v>627.54031099437975</v>
      </c>
      <c r="J148" s="141"/>
      <c r="K148" s="155" t="s">
        <v>21</v>
      </c>
      <c r="L148" s="156">
        <v>183.10114301866747</v>
      </c>
      <c r="M148" s="156">
        <v>7.7403102372385604</v>
      </c>
      <c r="N148" s="156">
        <v>2.481744316932331</v>
      </c>
      <c r="O148" s="156">
        <v>365.51876582345312</v>
      </c>
      <c r="P148" s="156">
        <v>7.6039604048780323</v>
      </c>
      <c r="Q148" s="156">
        <v>68.698347598088276</v>
      </c>
      <c r="R148" s="157">
        <v>0</v>
      </c>
      <c r="S148" s="158">
        <f t="shared" si="151"/>
        <v>635.14427139925783</v>
      </c>
      <c r="U148" s="203" t="s">
        <v>21</v>
      </c>
      <c r="V148" s="204">
        <v>5.1209420350967445</v>
      </c>
      <c r="W148" s="204">
        <v>126.73727575643224</v>
      </c>
      <c r="X148" s="204">
        <v>68.698347598088276</v>
      </c>
      <c r="Y148" s="204">
        <v>7.7403102372385604</v>
      </c>
      <c r="Z148" s="204">
        <v>2.4549897543781629</v>
      </c>
      <c r="AA148" s="204">
        <v>208.6651012341384</v>
      </c>
      <c r="AB148" s="204">
        <v>7.6039604048780323</v>
      </c>
      <c r="AC148" s="205">
        <v>208.12334437900739</v>
      </c>
      <c r="AD148" s="204">
        <v>51.242925227138493</v>
      </c>
      <c r="AE148" s="204">
        <v>156.85366458931469</v>
      </c>
      <c r="AF148" s="204">
        <v>0</v>
      </c>
      <c r="AG148" s="204">
        <v>2.6754562554168117E-2</v>
      </c>
      <c r="AH148" s="204">
        <v>0</v>
      </c>
      <c r="AI148" s="206">
        <f t="shared" si="152"/>
        <v>635.14427139925783</v>
      </c>
      <c r="BA148" s="133"/>
      <c r="BR148" s="133"/>
      <c r="CG148" s="133"/>
    </row>
    <row r="149" spans="1:85" ht="15">
      <c r="A149" s="159" t="s">
        <v>20</v>
      </c>
      <c r="B149" s="148">
        <v>20.671065235340293</v>
      </c>
      <c r="C149" s="148">
        <v>0</v>
      </c>
      <c r="D149" s="148">
        <v>0</v>
      </c>
      <c r="E149" s="148">
        <v>0</v>
      </c>
      <c r="F149" s="315"/>
      <c r="G149" s="148">
        <v>0</v>
      </c>
      <c r="H149" s="160">
        <v>0</v>
      </c>
      <c r="I149" s="146">
        <f t="shared" si="150"/>
        <v>20.671065235340293</v>
      </c>
      <c r="J149" s="141"/>
      <c r="K149" s="161" t="s">
        <v>20</v>
      </c>
      <c r="L149" s="148">
        <v>20.671065235340293</v>
      </c>
      <c r="M149" s="148">
        <v>0</v>
      </c>
      <c r="N149" s="148">
        <v>0</v>
      </c>
      <c r="O149" s="148">
        <v>0</v>
      </c>
      <c r="P149" s="148">
        <v>0</v>
      </c>
      <c r="Q149" s="148">
        <v>0</v>
      </c>
      <c r="R149" s="149">
        <v>0</v>
      </c>
      <c r="S149" s="150">
        <f t="shared" si="151"/>
        <v>20.671065235340293</v>
      </c>
      <c r="U149" s="207" t="s">
        <v>20</v>
      </c>
      <c r="V149" s="199">
        <v>4.1342130470680587</v>
      </c>
      <c r="W149" s="199">
        <v>0</v>
      </c>
      <c r="X149" s="199">
        <v>0</v>
      </c>
      <c r="Y149" s="199">
        <v>0</v>
      </c>
      <c r="Z149" s="199">
        <v>0</v>
      </c>
      <c r="AA149" s="199">
        <v>0</v>
      </c>
      <c r="AB149" s="199">
        <v>0</v>
      </c>
      <c r="AC149" s="200">
        <v>16.536852188272235</v>
      </c>
      <c r="AD149" s="199">
        <v>16.536852188272235</v>
      </c>
      <c r="AE149" s="199">
        <v>0</v>
      </c>
      <c r="AF149" s="199">
        <v>0</v>
      </c>
      <c r="AG149" s="199">
        <v>0</v>
      </c>
      <c r="AH149" s="199">
        <v>0</v>
      </c>
      <c r="AI149" s="202">
        <f t="shared" si="152"/>
        <v>20.671065235340293</v>
      </c>
      <c r="BA149" s="133"/>
      <c r="BR149" s="133"/>
      <c r="CG149" s="133"/>
    </row>
    <row r="150" spans="1:85" ht="15">
      <c r="A150" s="151" t="s">
        <v>56</v>
      </c>
      <c r="B150" s="152">
        <v>0.15448323792000002</v>
      </c>
      <c r="C150" s="152">
        <v>0</v>
      </c>
      <c r="D150" s="152">
        <v>0</v>
      </c>
      <c r="E150" s="152">
        <v>0</v>
      </c>
      <c r="F150" s="315"/>
      <c r="G150" s="152">
        <v>0</v>
      </c>
      <c r="H150" s="153">
        <v>0</v>
      </c>
      <c r="I150" s="154">
        <f t="shared" si="150"/>
        <v>0.15448323792000002</v>
      </c>
      <c r="J150" s="141"/>
      <c r="K150" s="155" t="s">
        <v>56</v>
      </c>
      <c r="L150" s="156">
        <v>0.15448323792000002</v>
      </c>
      <c r="M150" s="156">
        <v>0</v>
      </c>
      <c r="N150" s="156">
        <v>0</v>
      </c>
      <c r="O150" s="156">
        <v>0</v>
      </c>
      <c r="P150" s="156">
        <v>0</v>
      </c>
      <c r="Q150" s="156">
        <v>0</v>
      </c>
      <c r="R150" s="157">
        <v>0</v>
      </c>
      <c r="S150" s="158">
        <f t="shared" si="151"/>
        <v>0.15448323792000002</v>
      </c>
      <c r="U150" s="203" t="s">
        <v>56</v>
      </c>
      <c r="V150" s="204">
        <v>0.15448323792000002</v>
      </c>
      <c r="W150" s="204">
        <v>0</v>
      </c>
      <c r="X150" s="204">
        <v>0</v>
      </c>
      <c r="Y150" s="204">
        <v>0</v>
      </c>
      <c r="Z150" s="204">
        <v>0</v>
      </c>
      <c r="AA150" s="204">
        <v>0</v>
      </c>
      <c r="AB150" s="204">
        <v>0</v>
      </c>
      <c r="AC150" s="205">
        <v>0</v>
      </c>
      <c r="AD150" s="204">
        <v>0</v>
      </c>
      <c r="AE150" s="204">
        <v>0</v>
      </c>
      <c r="AF150" s="204">
        <v>0</v>
      </c>
      <c r="AG150" s="204">
        <v>0</v>
      </c>
      <c r="AH150" s="204">
        <v>0</v>
      </c>
      <c r="AI150" s="206">
        <f t="shared" si="152"/>
        <v>0.15448323792000002</v>
      </c>
      <c r="BA150" s="133"/>
      <c r="BR150" s="133"/>
      <c r="CG150" s="133"/>
    </row>
    <row r="151" spans="1:85" ht="15">
      <c r="A151" s="159" t="s">
        <v>18</v>
      </c>
      <c r="B151" s="148">
        <v>0</v>
      </c>
      <c r="C151" s="148">
        <v>0.50205340308253088</v>
      </c>
      <c r="D151" s="148">
        <v>0</v>
      </c>
      <c r="E151" s="148">
        <v>0</v>
      </c>
      <c r="F151" s="315"/>
      <c r="G151" s="148">
        <v>0</v>
      </c>
      <c r="H151" s="160">
        <v>0</v>
      </c>
      <c r="I151" s="146">
        <f t="shared" si="150"/>
        <v>0.50205340308253088</v>
      </c>
      <c r="J151" s="141"/>
      <c r="K151" s="161" t="s">
        <v>18</v>
      </c>
      <c r="L151" s="148">
        <v>0</v>
      </c>
      <c r="M151" s="148">
        <v>0.50205340308253088</v>
      </c>
      <c r="N151" s="148">
        <v>0</v>
      </c>
      <c r="O151" s="148">
        <v>0</v>
      </c>
      <c r="P151" s="148">
        <v>1.5731855198420259</v>
      </c>
      <c r="Q151" s="148">
        <v>0</v>
      </c>
      <c r="R151" s="149">
        <v>0</v>
      </c>
      <c r="S151" s="150">
        <f t="shared" si="151"/>
        <v>2.0752389229245569</v>
      </c>
      <c r="U151" s="207" t="s">
        <v>18</v>
      </c>
      <c r="V151" s="199">
        <v>0</v>
      </c>
      <c r="W151" s="199">
        <v>0</v>
      </c>
      <c r="X151" s="199">
        <v>0</v>
      </c>
      <c r="Y151" s="199">
        <v>0.50205340308253088</v>
      </c>
      <c r="Z151" s="199">
        <v>0</v>
      </c>
      <c r="AA151" s="199">
        <v>0</v>
      </c>
      <c r="AB151" s="199">
        <v>1.5731855198420259</v>
      </c>
      <c r="AC151" s="200">
        <v>0</v>
      </c>
      <c r="AD151" s="199">
        <v>0</v>
      </c>
      <c r="AE151" s="199">
        <v>0</v>
      </c>
      <c r="AF151" s="199">
        <v>0</v>
      </c>
      <c r="AG151" s="199">
        <v>0</v>
      </c>
      <c r="AH151" s="199">
        <v>0</v>
      </c>
      <c r="AI151" s="202">
        <f t="shared" si="152"/>
        <v>2.0752389229245569</v>
      </c>
      <c r="BA151" s="133"/>
      <c r="BR151" s="133"/>
      <c r="CG151" s="133"/>
    </row>
    <row r="152" spans="1:85" ht="15">
      <c r="A152" s="151" t="s">
        <v>17</v>
      </c>
      <c r="B152" s="152">
        <v>0</v>
      </c>
      <c r="C152" s="152">
        <v>0.86326637432345221</v>
      </c>
      <c r="D152" s="152">
        <v>0</v>
      </c>
      <c r="E152" s="152">
        <v>0</v>
      </c>
      <c r="F152" s="315"/>
      <c r="G152" s="152">
        <v>0</v>
      </c>
      <c r="H152" s="153">
        <v>0</v>
      </c>
      <c r="I152" s="154">
        <f t="shared" si="150"/>
        <v>0.86326637432345221</v>
      </c>
      <c r="J152" s="141"/>
      <c r="K152" s="155" t="s">
        <v>17</v>
      </c>
      <c r="L152" s="156">
        <v>0</v>
      </c>
      <c r="M152" s="156">
        <v>0.86326637432345221</v>
      </c>
      <c r="N152" s="156">
        <v>0</v>
      </c>
      <c r="O152" s="156">
        <v>0</v>
      </c>
      <c r="P152" s="156">
        <v>0</v>
      </c>
      <c r="Q152" s="156">
        <v>0</v>
      </c>
      <c r="R152" s="157">
        <v>0</v>
      </c>
      <c r="S152" s="158">
        <f t="shared" si="151"/>
        <v>0.86326637432345221</v>
      </c>
      <c r="U152" s="203" t="s">
        <v>57</v>
      </c>
      <c r="V152" s="204">
        <v>0</v>
      </c>
      <c r="W152" s="204">
        <v>0</v>
      </c>
      <c r="X152" s="204">
        <v>0</v>
      </c>
      <c r="Y152" s="204">
        <v>0.86326637432345221</v>
      </c>
      <c r="Z152" s="204">
        <v>0</v>
      </c>
      <c r="AA152" s="204">
        <v>0</v>
      </c>
      <c r="AB152" s="204">
        <v>0</v>
      </c>
      <c r="AC152" s="205">
        <v>0</v>
      </c>
      <c r="AD152" s="204">
        <v>0</v>
      </c>
      <c r="AE152" s="204">
        <v>0</v>
      </c>
      <c r="AF152" s="204">
        <v>0</v>
      </c>
      <c r="AG152" s="204">
        <v>0</v>
      </c>
      <c r="AH152" s="204">
        <v>0</v>
      </c>
      <c r="AI152" s="206">
        <f t="shared" si="152"/>
        <v>0.86326637432345221</v>
      </c>
      <c r="BA152" s="133"/>
      <c r="BR152" s="133"/>
      <c r="CG152" s="133"/>
    </row>
    <row r="153" spans="1:85" ht="15">
      <c r="A153" s="162" t="s">
        <v>60</v>
      </c>
      <c r="B153" s="148">
        <v>0</v>
      </c>
      <c r="C153" s="148">
        <v>0</v>
      </c>
      <c r="D153" s="148">
        <v>0</v>
      </c>
      <c r="E153" s="148">
        <v>0</v>
      </c>
      <c r="F153" s="315"/>
      <c r="G153" s="148">
        <v>0</v>
      </c>
      <c r="H153" s="160">
        <v>0</v>
      </c>
      <c r="I153" s="146">
        <f t="shared" si="150"/>
        <v>0</v>
      </c>
      <c r="J153" s="141"/>
      <c r="K153" s="163" t="s">
        <v>60</v>
      </c>
      <c r="L153" s="148">
        <v>0</v>
      </c>
      <c r="M153" s="148">
        <v>0</v>
      </c>
      <c r="N153" s="148">
        <v>0</v>
      </c>
      <c r="O153" s="148">
        <v>0</v>
      </c>
      <c r="P153" s="148">
        <v>0</v>
      </c>
      <c r="Q153" s="148">
        <v>0</v>
      </c>
      <c r="R153" s="149">
        <v>0</v>
      </c>
      <c r="S153" s="150">
        <f t="shared" si="151"/>
        <v>0</v>
      </c>
      <c r="U153" s="208" t="s">
        <v>58</v>
      </c>
      <c r="V153" s="199">
        <v>0</v>
      </c>
      <c r="W153" s="199">
        <v>0</v>
      </c>
      <c r="X153" s="199">
        <v>0</v>
      </c>
      <c r="Y153" s="199">
        <v>0</v>
      </c>
      <c r="Z153" s="199">
        <v>0</v>
      </c>
      <c r="AA153" s="199">
        <v>0</v>
      </c>
      <c r="AB153" s="199">
        <v>0</v>
      </c>
      <c r="AC153" s="200">
        <v>0</v>
      </c>
      <c r="AD153" s="201">
        <v>0</v>
      </c>
      <c r="AE153" s="201">
        <v>0</v>
      </c>
      <c r="AF153" s="201">
        <v>0</v>
      </c>
      <c r="AG153" s="201">
        <v>0</v>
      </c>
      <c r="AH153" s="201">
        <v>0</v>
      </c>
      <c r="AI153" s="202">
        <f t="shared" si="152"/>
        <v>0</v>
      </c>
      <c r="BA153" s="133"/>
      <c r="BR153" s="133"/>
      <c r="CG153" s="133"/>
    </row>
    <row r="154" spans="1:85">
      <c r="A154" s="164" t="s">
        <v>19</v>
      </c>
      <c r="B154" s="165">
        <v>0</v>
      </c>
      <c r="C154" s="165">
        <v>0</v>
      </c>
      <c r="D154" s="165">
        <v>0</v>
      </c>
      <c r="E154" s="165">
        <v>0</v>
      </c>
      <c r="F154" s="315"/>
      <c r="G154" s="165">
        <v>0</v>
      </c>
      <c r="H154" s="166">
        <v>0</v>
      </c>
      <c r="I154" s="167">
        <f t="shared" si="150"/>
        <v>0</v>
      </c>
      <c r="J154" s="141"/>
      <c r="K154" s="168" t="s">
        <v>19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70">
        <v>0</v>
      </c>
      <c r="S154" s="171">
        <f t="shared" si="151"/>
        <v>0</v>
      </c>
      <c r="U154" s="209" t="s">
        <v>62</v>
      </c>
      <c r="V154" s="210">
        <v>0</v>
      </c>
      <c r="W154" s="210">
        <v>0</v>
      </c>
      <c r="X154" s="210">
        <v>0</v>
      </c>
      <c r="Y154" s="210">
        <v>0</v>
      </c>
      <c r="Z154" s="210">
        <v>0</v>
      </c>
      <c r="AA154" s="210">
        <v>0</v>
      </c>
      <c r="AB154" s="210">
        <v>0</v>
      </c>
      <c r="AC154" s="210">
        <v>0</v>
      </c>
      <c r="AD154" s="210">
        <v>0</v>
      </c>
      <c r="AE154" s="210">
        <v>0</v>
      </c>
      <c r="AF154" s="210">
        <v>0</v>
      </c>
      <c r="AG154" s="210">
        <v>0</v>
      </c>
      <c r="AH154" s="67">
        <v>0</v>
      </c>
      <c r="AI154" s="211">
        <f t="shared" si="152"/>
        <v>0</v>
      </c>
      <c r="BA154" s="133"/>
      <c r="BR154" s="133"/>
      <c r="CG154" s="133"/>
    </row>
    <row r="155" spans="1:85">
      <c r="A155" s="172" t="s">
        <v>15</v>
      </c>
      <c r="B155" s="173">
        <v>0</v>
      </c>
      <c r="C155" s="173">
        <v>0</v>
      </c>
      <c r="D155" s="173">
        <v>0</v>
      </c>
      <c r="E155" s="173">
        <v>0</v>
      </c>
      <c r="F155" s="315"/>
      <c r="G155" s="173">
        <v>0</v>
      </c>
      <c r="H155" s="174">
        <v>0</v>
      </c>
      <c r="I155" s="175">
        <f t="shared" si="150"/>
        <v>0</v>
      </c>
      <c r="J155" s="141"/>
      <c r="K155" s="176" t="s">
        <v>15</v>
      </c>
      <c r="L155" s="173">
        <v>0</v>
      </c>
      <c r="M155" s="173">
        <v>0</v>
      </c>
      <c r="N155" s="173">
        <v>0</v>
      </c>
      <c r="O155" s="173">
        <v>0</v>
      </c>
      <c r="P155" s="173">
        <v>0</v>
      </c>
      <c r="Q155" s="173">
        <v>0</v>
      </c>
      <c r="R155" s="177">
        <v>0</v>
      </c>
      <c r="S155" s="178">
        <f t="shared" si="151"/>
        <v>0</v>
      </c>
      <c r="U155" s="212" t="s">
        <v>15</v>
      </c>
      <c r="V155" s="213">
        <v>0</v>
      </c>
      <c r="W155" s="213">
        <v>0</v>
      </c>
      <c r="X155" s="213">
        <v>0</v>
      </c>
      <c r="Y155" s="213">
        <v>0</v>
      </c>
      <c r="Z155" s="213">
        <v>0</v>
      </c>
      <c r="AA155" s="213">
        <v>0</v>
      </c>
      <c r="AB155" s="213">
        <v>0</v>
      </c>
      <c r="AC155" s="213">
        <v>0</v>
      </c>
      <c r="AD155" s="214">
        <v>0</v>
      </c>
      <c r="AE155" s="214">
        <v>0</v>
      </c>
      <c r="AF155" s="214">
        <v>0</v>
      </c>
      <c r="AG155" s="214">
        <v>0</v>
      </c>
      <c r="AH155" s="214">
        <v>0</v>
      </c>
      <c r="AI155" s="215">
        <f t="shared" si="152"/>
        <v>0</v>
      </c>
      <c r="BA155" s="133"/>
      <c r="BR155" s="133"/>
      <c r="CG155" s="133"/>
    </row>
    <row r="156" spans="1:85">
      <c r="A156" s="164" t="s">
        <v>16</v>
      </c>
      <c r="B156" s="165">
        <v>0</v>
      </c>
      <c r="C156" s="165">
        <v>0</v>
      </c>
      <c r="D156" s="165">
        <v>0</v>
      </c>
      <c r="E156" s="165">
        <v>0</v>
      </c>
      <c r="F156" s="315"/>
      <c r="G156" s="165">
        <v>0</v>
      </c>
      <c r="H156" s="166">
        <v>0</v>
      </c>
      <c r="I156" s="167">
        <f t="shared" si="150"/>
        <v>0</v>
      </c>
      <c r="J156" s="141"/>
      <c r="K156" s="168" t="s">
        <v>16</v>
      </c>
      <c r="L156" s="169">
        <v>0</v>
      </c>
      <c r="M156" s="169">
        <v>0</v>
      </c>
      <c r="N156" s="169">
        <v>0</v>
      </c>
      <c r="O156" s="169">
        <v>0</v>
      </c>
      <c r="P156" s="169">
        <v>0</v>
      </c>
      <c r="Q156" s="169">
        <v>0</v>
      </c>
      <c r="R156" s="170">
        <v>0</v>
      </c>
      <c r="S156" s="171">
        <f t="shared" si="151"/>
        <v>0</v>
      </c>
      <c r="U156" s="209" t="s">
        <v>16</v>
      </c>
      <c r="V156" s="210">
        <v>0</v>
      </c>
      <c r="W156" s="210">
        <v>0</v>
      </c>
      <c r="X156" s="210">
        <v>0</v>
      </c>
      <c r="Y156" s="210">
        <v>0</v>
      </c>
      <c r="Z156" s="210">
        <v>0</v>
      </c>
      <c r="AA156" s="210">
        <v>0</v>
      </c>
      <c r="AB156" s="210">
        <v>0</v>
      </c>
      <c r="AC156" s="210">
        <v>0</v>
      </c>
      <c r="AD156" s="210">
        <v>0</v>
      </c>
      <c r="AE156" s="210">
        <v>0</v>
      </c>
      <c r="AF156" s="210">
        <v>0</v>
      </c>
      <c r="AG156" s="210">
        <v>0</v>
      </c>
      <c r="AH156" s="67">
        <v>0</v>
      </c>
      <c r="AI156" s="211">
        <f t="shared" si="152"/>
        <v>0</v>
      </c>
      <c r="BA156" s="133"/>
      <c r="BR156" s="133"/>
      <c r="CG156" s="133"/>
    </row>
    <row r="157" spans="1:85" ht="15" thickBot="1">
      <c r="A157" s="179" t="s">
        <v>10</v>
      </c>
      <c r="B157" s="180">
        <v>0</v>
      </c>
      <c r="C157" s="180">
        <v>0</v>
      </c>
      <c r="D157" s="180">
        <v>0</v>
      </c>
      <c r="E157" s="180">
        <v>0</v>
      </c>
      <c r="F157" s="316"/>
      <c r="G157" s="180">
        <v>0</v>
      </c>
      <c r="H157" s="181">
        <v>0</v>
      </c>
      <c r="I157" s="182">
        <f t="shared" si="150"/>
        <v>0</v>
      </c>
      <c r="J157" s="141"/>
      <c r="K157" s="183" t="s">
        <v>10</v>
      </c>
      <c r="L157" s="180">
        <v>0</v>
      </c>
      <c r="M157" s="180">
        <v>0</v>
      </c>
      <c r="N157" s="180">
        <v>0</v>
      </c>
      <c r="O157" s="180">
        <v>0</v>
      </c>
      <c r="P157" s="180">
        <v>0</v>
      </c>
      <c r="Q157" s="180">
        <v>0</v>
      </c>
      <c r="R157" s="184">
        <v>0</v>
      </c>
      <c r="S157" s="185">
        <f t="shared" si="151"/>
        <v>0</v>
      </c>
      <c r="U157" s="212" t="s">
        <v>10</v>
      </c>
      <c r="V157" s="213">
        <v>0</v>
      </c>
      <c r="W157" s="213">
        <v>0</v>
      </c>
      <c r="X157" s="213">
        <v>0</v>
      </c>
      <c r="Y157" s="213">
        <v>0</v>
      </c>
      <c r="Z157" s="213">
        <v>0</v>
      </c>
      <c r="AA157" s="213">
        <v>0</v>
      </c>
      <c r="AB157" s="213">
        <v>0</v>
      </c>
      <c r="AC157" s="213">
        <v>0</v>
      </c>
      <c r="AD157" s="214">
        <v>0</v>
      </c>
      <c r="AE157" s="214">
        <v>0</v>
      </c>
      <c r="AF157" s="214">
        <v>0</v>
      </c>
      <c r="AG157" s="214">
        <v>0</v>
      </c>
      <c r="AH157" s="214">
        <v>0</v>
      </c>
      <c r="AI157" s="215">
        <f t="shared" si="152"/>
        <v>0</v>
      </c>
      <c r="BA157" s="133"/>
      <c r="BR157" s="133"/>
      <c r="CG157" s="133"/>
    </row>
    <row r="158" spans="1:85" ht="15">
      <c r="A158" s="186" t="s">
        <v>22</v>
      </c>
      <c r="B158" s="187">
        <f>SUM(B137:B153)</f>
        <v>317.60664415992761</v>
      </c>
      <c r="C158" s="187">
        <f t="shared" ref="C158:H158" si="153">SUM(C137:C153)</f>
        <v>485.21468293558092</v>
      </c>
      <c r="D158" s="187">
        <f t="shared" si="153"/>
        <v>107.58152815273208</v>
      </c>
      <c r="E158" s="187">
        <f t="shared" si="153"/>
        <v>365.51876582345312</v>
      </c>
      <c r="F158" s="187">
        <f t="shared" si="153"/>
        <v>0</v>
      </c>
      <c r="G158" s="187">
        <f t="shared" si="153"/>
        <v>68.698347598088276</v>
      </c>
      <c r="H158" s="189">
        <f t="shared" si="153"/>
        <v>0</v>
      </c>
      <c r="I158" s="146">
        <f t="shared" ref="I158" si="154">SUM(I137:I153)</f>
        <v>1344.6199686697823</v>
      </c>
      <c r="J158" s="141"/>
      <c r="K158" s="188" t="s">
        <v>22</v>
      </c>
      <c r="L158" s="187">
        <f>SUM(L137:L153)</f>
        <v>317.60664415992761</v>
      </c>
      <c r="M158" s="187">
        <f t="shared" ref="M158:R158" si="155">SUM(M137:M153)</f>
        <v>485.21468293558092</v>
      </c>
      <c r="N158" s="187">
        <f t="shared" si="155"/>
        <v>107.58152815273208</v>
      </c>
      <c r="O158" s="187">
        <f t="shared" si="155"/>
        <v>365.51876582345312</v>
      </c>
      <c r="P158" s="187">
        <f t="shared" si="155"/>
        <v>39.471917798620012</v>
      </c>
      <c r="Q158" s="187">
        <f t="shared" si="155"/>
        <v>68.698347598088276</v>
      </c>
      <c r="R158" s="189">
        <f t="shared" si="155"/>
        <v>0</v>
      </c>
      <c r="S158" s="190">
        <f t="shared" ref="S158" si="156">SUM(S137:S153)</f>
        <v>1384.0918864684024</v>
      </c>
      <c r="T158" s="133" t="str">
        <f>IF(ABS(S158-AI158)&gt;0.01,S158-AI158,"")</f>
        <v/>
      </c>
      <c r="U158" s="216" t="s">
        <v>59</v>
      </c>
      <c r="V158" s="217">
        <f>SUM(V137:V153)</f>
        <v>121.1962179972145</v>
      </c>
      <c r="W158" s="217">
        <f t="shared" ref="W158:AH158" si="157">SUM(W137:W153)</f>
        <v>126.73727575643224</v>
      </c>
      <c r="X158" s="217">
        <f t="shared" si="157"/>
        <v>68.698347598088276</v>
      </c>
      <c r="Y158" s="217">
        <f t="shared" si="157"/>
        <v>485.21468293558092</v>
      </c>
      <c r="Z158" s="217">
        <f t="shared" si="157"/>
        <v>102.96745771148056</v>
      </c>
      <c r="AA158" s="217">
        <f t="shared" si="157"/>
        <v>208.6651012341384</v>
      </c>
      <c r="AB158" s="217">
        <f t="shared" si="157"/>
        <v>39.471917798620012</v>
      </c>
      <c r="AC158" s="217">
        <f t="shared" si="157"/>
        <v>231.14088543684713</v>
      </c>
      <c r="AD158" s="218">
        <f t="shared" si="157"/>
        <v>69.673150406280911</v>
      </c>
      <c r="AE158" s="218">
        <f t="shared" si="157"/>
        <v>156.85366458931469</v>
      </c>
      <c r="AF158" s="218">
        <f t="shared" si="157"/>
        <v>0</v>
      </c>
      <c r="AG158" s="218">
        <f t="shared" si="157"/>
        <v>4.614070441251501</v>
      </c>
      <c r="AH158" s="218">
        <f t="shared" si="157"/>
        <v>0</v>
      </c>
      <c r="AI158" s="219">
        <f>SUM(V158:AC158)</f>
        <v>1384.0918864684022</v>
      </c>
      <c r="BA158" s="133"/>
      <c r="BR158" s="133"/>
      <c r="CG158" s="133"/>
    </row>
    <row r="159" spans="1:85" s="26" customFormat="1" ht="15" thickBot="1">
      <c r="A159" s="38" t="s">
        <v>108</v>
      </c>
      <c r="B159" s="125">
        <f>IF($I158=0,"-",B158/$I158)</f>
        <v>0.23620550903623153</v>
      </c>
      <c r="C159" s="125">
        <f t="shared" ref="C159:H159" si="158">IF($I158=0,"-",C158/$I158)</f>
        <v>0.36085637149625144</v>
      </c>
      <c r="D159" s="125">
        <f t="shared" si="158"/>
        <v>8.0008872885594051E-2</v>
      </c>
      <c r="E159" s="125">
        <f t="shared" si="158"/>
        <v>0.27183797231946272</v>
      </c>
      <c r="F159" s="125">
        <f t="shared" si="158"/>
        <v>0</v>
      </c>
      <c r="G159" s="125">
        <f t="shared" si="158"/>
        <v>5.1091274262460039E-2</v>
      </c>
      <c r="H159" s="126">
        <f t="shared" si="158"/>
        <v>0</v>
      </c>
      <c r="I159" s="127">
        <f>SUM(B159:H159)</f>
        <v>0.99999999999999989</v>
      </c>
      <c r="J159" s="133"/>
      <c r="K159" s="49" t="s">
        <v>108</v>
      </c>
      <c r="L159" s="102">
        <f>IF($S158=0,"-",L158/$S158)</f>
        <v>0.22946933456153765</v>
      </c>
      <c r="M159" s="102">
        <f t="shared" ref="M159:R159" si="159">IF($S158=0,"-",M158/$S158)</f>
        <v>0.35056536901869767</v>
      </c>
      <c r="N159" s="102">
        <f t="shared" si="159"/>
        <v>7.7727157571332292E-2</v>
      </c>
      <c r="O159" s="102">
        <f t="shared" si="159"/>
        <v>0.264085621335515</v>
      </c>
      <c r="P159" s="102">
        <f t="shared" si="159"/>
        <v>2.8518278435498309E-2</v>
      </c>
      <c r="Q159" s="102">
        <f t="shared" si="159"/>
        <v>4.963423907741879E-2</v>
      </c>
      <c r="R159" s="103">
        <f t="shared" si="159"/>
        <v>0</v>
      </c>
      <c r="S159" s="104">
        <f>SUM(L159:R159)</f>
        <v>0.99999999999999967</v>
      </c>
      <c r="U159" s="77" t="s">
        <v>108</v>
      </c>
      <c r="V159" s="78">
        <f>+V158/$AI158</f>
        <v>8.7563708148347214E-2</v>
      </c>
      <c r="W159" s="78">
        <f t="shared" ref="W159:AH159" si="160">+W158/$AI158</f>
        <v>9.15670968058417E-2</v>
      </c>
      <c r="X159" s="78">
        <f t="shared" si="160"/>
        <v>4.9634239077418804E-2</v>
      </c>
      <c r="Y159" s="78">
        <f t="shared" si="160"/>
        <v>0.35056536901869773</v>
      </c>
      <c r="Z159" s="78">
        <f t="shared" si="160"/>
        <v>7.4393512972761172E-2</v>
      </c>
      <c r="AA159" s="78">
        <f t="shared" si="160"/>
        <v>0.15075957259352238</v>
      </c>
      <c r="AB159" s="78">
        <f t="shared" si="160"/>
        <v>2.8518278435498312E-2</v>
      </c>
      <c r="AC159" s="78">
        <f t="shared" si="160"/>
        <v>0.16699822294791258</v>
      </c>
      <c r="AD159" s="78">
        <f t="shared" si="160"/>
        <v>5.0338529607348796E-2</v>
      </c>
      <c r="AE159" s="78">
        <f t="shared" si="160"/>
        <v>0.11332604874199263</v>
      </c>
      <c r="AF159" s="78">
        <f t="shared" si="160"/>
        <v>0</v>
      </c>
      <c r="AG159" s="78">
        <f t="shared" si="160"/>
        <v>3.3336445985711199E-3</v>
      </c>
      <c r="AH159" s="78">
        <f t="shared" si="160"/>
        <v>0</v>
      </c>
      <c r="AI159" s="79">
        <f>SUM(V159:AC159)</f>
        <v>0.99999999999999978</v>
      </c>
    </row>
    <row r="160" spans="1:85" ht="15" thickBot="1">
      <c r="A160" s="220"/>
      <c r="B160" s="220"/>
      <c r="C160" s="220"/>
      <c r="D160" s="220"/>
      <c r="E160" s="220"/>
      <c r="F160" s="220"/>
      <c r="G160" s="220"/>
      <c r="H160" s="220"/>
      <c r="I160" s="220"/>
      <c r="K160" s="220"/>
      <c r="AI160" s="141"/>
      <c r="BA160" s="133"/>
      <c r="BR160" s="133"/>
      <c r="CG160" s="133"/>
    </row>
    <row r="161" spans="1:85" ht="28.5">
      <c r="A161" s="339" t="s">
        <v>30</v>
      </c>
      <c r="B161" s="137" t="s">
        <v>0</v>
      </c>
      <c r="C161" s="137" t="s">
        <v>1</v>
      </c>
      <c r="D161" s="137" t="s">
        <v>2</v>
      </c>
      <c r="E161" s="137" t="s">
        <v>3</v>
      </c>
      <c r="F161" s="137" t="s">
        <v>23</v>
      </c>
      <c r="G161" s="137" t="s">
        <v>4</v>
      </c>
      <c r="H161" s="137" t="s">
        <v>5</v>
      </c>
      <c r="I161" s="138" t="s">
        <v>6</v>
      </c>
      <c r="K161" s="341" t="s">
        <v>30</v>
      </c>
      <c r="L161" s="139" t="s">
        <v>0</v>
      </c>
      <c r="M161" s="139" t="s">
        <v>1</v>
      </c>
      <c r="N161" s="139" t="s">
        <v>2</v>
      </c>
      <c r="O161" s="139" t="s">
        <v>3</v>
      </c>
      <c r="P161" s="139" t="s">
        <v>23</v>
      </c>
      <c r="Q161" s="139" t="s">
        <v>4</v>
      </c>
      <c r="R161" s="139" t="s">
        <v>5</v>
      </c>
      <c r="S161" s="140" t="s">
        <v>6</v>
      </c>
      <c r="U161" s="343" t="s">
        <v>30</v>
      </c>
      <c r="V161" s="192" t="s">
        <v>73</v>
      </c>
      <c r="W161" s="192" t="s">
        <v>74</v>
      </c>
      <c r="X161" s="192" t="s">
        <v>4</v>
      </c>
      <c r="Y161" s="192" t="s">
        <v>1</v>
      </c>
      <c r="Z161" s="192" t="s">
        <v>2</v>
      </c>
      <c r="AA161" s="192" t="s">
        <v>3</v>
      </c>
      <c r="AB161" s="192" t="s">
        <v>51</v>
      </c>
      <c r="AC161" s="192" t="s">
        <v>64</v>
      </c>
      <c r="AD161" s="193" t="s">
        <v>75</v>
      </c>
      <c r="AE161" s="193" t="s">
        <v>76</v>
      </c>
      <c r="AF161" s="193" t="s">
        <v>77</v>
      </c>
      <c r="AG161" s="193" t="s">
        <v>78</v>
      </c>
      <c r="AH161" s="193" t="s">
        <v>79</v>
      </c>
      <c r="AI161" s="194" t="s">
        <v>59</v>
      </c>
      <c r="BA161" s="133"/>
      <c r="BR161" s="133"/>
      <c r="CG161" s="133"/>
    </row>
    <row r="162" spans="1:85" ht="15">
      <c r="A162" s="340" t="s">
        <v>30</v>
      </c>
      <c r="B162" s="305" t="s">
        <v>113</v>
      </c>
      <c r="C162" s="306"/>
      <c r="D162" s="306"/>
      <c r="E162" s="306"/>
      <c r="F162" s="306"/>
      <c r="G162" s="306"/>
      <c r="H162" s="306"/>
      <c r="I162" s="307"/>
      <c r="K162" s="342" t="s">
        <v>30</v>
      </c>
      <c r="L162" s="308" t="s">
        <v>113</v>
      </c>
      <c r="M162" s="309"/>
      <c r="N162" s="309"/>
      <c r="O162" s="309"/>
      <c r="P162" s="309"/>
      <c r="Q162" s="309"/>
      <c r="R162" s="309"/>
      <c r="S162" s="310"/>
      <c r="U162" s="344" t="s">
        <v>30</v>
      </c>
      <c r="V162" s="337" t="s">
        <v>113</v>
      </c>
      <c r="W162" s="337"/>
      <c r="X162" s="337"/>
      <c r="Y162" s="337"/>
      <c r="Z162" s="337"/>
      <c r="AA162" s="337"/>
      <c r="AB162" s="337"/>
      <c r="AC162" s="337"/>
      <c r="AD162" s="337"/>
      <c r="AE162" s="337"/>
      <c r="AF162" s="337"/>
      <c r="AG162" s="337"/>
      <c r="AH162" s="337"/>
      <c r="AI162" s="338"/>
      <c r="BA162" s="133"/>
      <c r="BR162" s="133"/>
      <c r="CG162" s="133"/>
    </row>
    <row r="163" spans="1:85" ht="15">
      <c r="A163" s="143" t="s">
        <v>7</v>
      </c>
      <c r="B163" s="144">
        <v>0</v>
      </c>
      <c r="C163" s="144">
        <v>0</v>
      </c>
      <c r="D163" s="144">
        <v>0</v>
      </c>
      <c r="E163" s="144">
        <v>0</v>
      </c>
      <c r="F163" s="314"/>
      <c r="G163" s="144">
        <v>0</v>
      </c>
      <c r="H163" s="145">
        <v>0</v>
      </c>
      <c r="I163" s="146">
        <f>SUM(B163:H163)</f>
        <v>0</v>
      </c>
      <c r="J163" s="141"/>
      <c r="K163" s="195" t="s">
        <v>7</v>
      </c>
      <c r="L163" s="144">
        <v>0</v>
      </c>
      <c r="M163" s="144">
        <v>0</v>
      </c>
      <c r="N163" s="144">
        <v>0</v>
      </c>
      <c r="O163" s="144">
        <v>0</v>
      </c>
      <c r="P163" s="144">
        <v>0</v>
      </c>
      <c r="Q163" s="144">
        <v>0</v>
      </c>
      <c r="R163" s="196">
        <v>0</v>
      </c>
      <c r="S163" s="197">
        <f>SUM(L163:R163)</f>
        <v>0</v>
      </c>
      <c r="U163" s="198" t="s">
        <v>7</v>
      </c>
      <c r="V163" s="199">
        <v>0</v>
      </c>
      <c r="W163" s="199">
        <v>0</v>
      </c>
      <c r="X163" s="199">
        <v>0</v>
      </c>
      <c r="Y163" s="199">
        <v>0</v>
      </c>
      <c r="Z163" s="199">
        <v>0</v>
      </c>
      <c r="AA163" s="199">
        <v>0</v>
      </c>
      <c r="AB163" s="199">
        <v>0</v>
      </c>
      <c r="AC163" s="200">
        <v>0</v>
      </c>
      <c r="AD163" s="201">
        <v>0</v>
      </c>
      <c r="AE163" s="201">
        <v>0</v>
      </c>
      <c r="AF163" s="201">
        <v>0</v>
      </c>
      <c r="AG163" s="201">
        <v>0</v>
      </c>
      <c r="AH163" s="201">
        <v>0</v>
      </c>
      <c r="AI163" s="202">
        <f>SUM(V163:AC163)</f>
        <v>0</v>
      </c>
      <c r="BA163" s="133"/>
      <c r="BR163" s="133"/>
      <c r="CG163" s="133"/>
    </row>
    <row r="164" spans="1:85" ht="15">
      <c r="A164" s="151" t="s">
        <v>8</v>
      </c>
      <c r="B164" s="152">
        <v>0</v>
      </c>
      <c r="C164" s="152">
        <v>0</v>
      </c>
      <c r="D164" s="152">
        <v>0</v>
      </c>
      <c r="E164" s="152">
        <v>0</v>
      </c>
      <c r="F164" s="315"/>
      <c r="G164" s="152">
        <v>0</v>
      </c>
      <c r="H164" s="153">
        <v>0</v>
      </c>
      <c r="I164" s="154">
        <f t="shared" ref="I164:I183" si="161">SUM(B164:H164)</f>
        <v>0</v>
      </c>
      <c r="J164" s="141"/>
      <c r="K164" s="155" t="s">
        <v>8</v>
      </c>
      <c r="L164" s="156">
        <v>0</v>
      </c>
      <c r="M164" s="156">
        <v>0</v>
      </c>
      <c r="N164" s="156">
        <v>0</v>
      </c>
      <c r="O164" s="156">
        <v>0</v>
      </c>
      <c r="P164" s="156">
        <v>0</v>
      </c>
      <c r="Q164" s="156">
        <v>0</v>
      </c>
      <c r="R164" s="157">
        <v>0</v>
      </c>
      <c r="S164" s="158">
        <f t="shared" ref="S164:S183" si="162">SUM(L164:R164)</f>
        <v>0</v>
      </c>
      <c r="U164" s="203" t="s">
        <v>8</v>
      </c>
      <c r="V164" s="204">
        <v>0</v>
      </c>
      <c r="W164" s="204">
        <v>0</v>
      </c>
      <c r="X164" s="204">
        <v>0</v>
      </c>
      <c r="Y164" s="204">
        <v>0</v>
      </c>
      <c r="Z164" s="204">
        <v>0</v>
      </c>
      <c r="AA164" s="204">
        <v>0</v>
      </c>
      <c r="AB164" s="204">
        <v>0</v>
      </c>
      <c r="AC164" s="205">
        <v>0</v>
      </c>
      <c r="AD164" s="204">
        <v>0</v>
      </c>
      <c r="AE164" s="204">
        <v>0</v>
      </c>
      <c r="AF164" s="204">
        <v>0</v>
      </c>
      <c r="AG164" s="204">
        <v>0</v>
      </c>
      <c r="AH164" s="204">
        <v>0</v>
      </c>
      <c r="AI164" s="206">
        <f t="shared" ref="AI164:AI183" si="163">SUM(V164:AC164)</f>
        <v>0</v>
      </c>
      <c r="BA164" s="133"/>
      <c r="BR164" s="133"/>
      <c r="CG164" s="133"/>
    </row>
    <row r="165" spans="1:85" ht="15">
      <c r="A165" s="159" t="s">
        <v>9</v>
      </c>
      <c r="B165" s="148">
        <v>0</v>
      </c>
      <c r="C165" s="148">
        <v>0</v>
      </c>
      <c r="D165" s="148">
        <v>0</v>
      </c>
      <c r="E165" s="148">
        <v>0</v>
      </c>
      <c r="F165" s="315"/>
      <c r="G165" s="148">
        <v>0</v>
      </c>
      <c r="H165" s="160">
        <v>0</v>
      </c>
      <c r="I165" s="146">
        <f t="shared" si="161"/>
        <v>0</v>
      </c>
      <c r="J165" s="141"/>
      <c r="K165" s="161" t="s">
        <v>9</v>
      </c>
      <c r="L165" s="148">
        <v>0</v>
      </c>
      <c r="M165" s="148">
        <v>0</v>
      </c>
      <c r="N165" s="148">
        <v>0</v>
      </c>
      <c r="O165" s="148">
        <v>0</v>
      </c>
      <c r="P165" s="148">
        <v>0</v>
      </c>
      <c r="Q165" s="148">
        <v>0</v>
      </c>
      <c r="R165" s="149">
        <v>0</v>
      </c>
      <c r="S165" s="150">
        <f t="shared" si="162"/>
        <v>0</v>
      </c>
      <c r="U165" s="207" t="s">
        <v>9</v>
      </c>
      <c r="V165" s="199">
        <v>0</v>
      </c>
      <c r="W165" s="199">
        <v>0</v>
      </c>
      <c r="X165" s="199">
        <v>0</v>
      </c>
      <c r="Y165" s="199">
        <v>0</v>
      </c>
      <c r="Z165" s="199">
        <v>0</v>
      </c>
      <c r="AA165" s="199">
        <v>0</v>
      </c>
      <c r="AB165" s="199">
        <v>0</v>
      </c>
      <c r="AC165" s="200">
        <v>0</v>
      </c>
      <c r="AD165" s="201">
        <v>0</v>
      </c>
      <c r="AE165" s="201">
        <v>0</v>
      </c>
      <c r="AF165" s="201">
        <v>0</v>
      </c>
      <c r="AG165" s="201">
        <v>0</v>
      </c>
      <c r="AH165" s="201">
        <v>0</v>
      </c>
      <c r="AI165" s="202">
        <f t="shared" si="163"/>
        <v>0</v>
      </c>
      <c r="BA165" s="133"/>
      <c r="BR165" s="133"/>
      <c r="CG165" s="133"/>
    </row>
    <row r="166" spans="1:85" ht="15">
      <c r="A166" s="151" t="s">
        <v>52</v>
      </c>
      <c r="B166" s="152">
        <v>0</v>
      </c>
      <c r="C166" s="152">
        <v>0</v>
      </c>
      <c r="D166" s="152">
        <v>0</v>
      </c>
      <c r="E166" s="152">
        <v>0</v>
      </c>
      <c r="F166" s="315"/>
      <c r="G166" s="152">
        <v>0</v>
      </c>
      <c r="H166" s="153">
        <v>0</v>
      </c>
      <c r="I166" s="154">
        <f t="shared" si="161"/>
        <v>0</v>
      </c>
      <c r="J166" s="141"/>
      <c r="K166" s="155" t="s">
        <v>52</v>
      </c>
      <c r="L166" s="156">
        <v>0</v>
      </c>
      <c r="M166" s="156">
        <v>0</v>
      </c>
      <c r="N166" s="156">
        <v>0</v>
      </c>
      <c r="O166" s="156">
        <v>0</v>
      </c>
      <c r="P166" s="156">
        <v>0</v>
      </c>
      <c r="Q166" s="156">
        <v>0</v>
      </c>
      <c r="R166" s="157">
        <v>0</v>
      </c>
      <c r="S166" s="158">
        <f t="shared" si="162"/>
        <v>0</v>
      </c>
      <c r="U166" s="203" t="s">
        <v>52</v>
      </c>
      <c r="V166" s="204">
        <v>0</v>
      </c>
      <c r="W166" s="204">
        <v>0</v>
      </c>
      <c r="X166" s="204">
        <v>0</v>
      </c>
      <c r="Y166" s="204">
        <v>0</v>
      </c>
      <c r="Z166" s="204">
        <v>0</v>
      </c>
      <c r="AA166" s="204">
        <v>0</v>
      </c>
      <c r="AB166" s="204">
        <v>0</v>
      </c>
      <c r="AC166" s="205">
        <v>0</v>
      </c>
      <c r="AD166" s="204">
        <v>0</v>
      </c>
      <c r="AE166" s="204">
        <v>0</v>
      </c>
      <c r="AF166" s="204">
        <v>0</v>
      </c>
      <c r="AG166" s="204">
        <v>0</v>
      </c>
      <c r="AH166" s="204">
        <v>0</v>
      </c>
      <c r="AI166" s="206">
        <f t="shared" si="163"/>
        <v>0</v>
      </c>
      <c r="BA166" s="133"/>
      <c r="BR166" s="133"/>
      <c r="CG166" s="133"/>
    </row>
    <row r="167" spans="1:85" ht="15">
      <c r="A167" s="159" t="s">
        <v>13</v>
      </c>
      <c r="B167" s="148">
        <v>11.404439713291426</v>
      </c>
      <c r="C167" s="148">
        <v>0</v>
      </c>
      <c r="D167" s="148">
        <v>70.441263969668313</v>
      </c>
      <c r="E167" s="148">
        <v>0</v>
      </c>
      <c r="F167" s="315"/>
      <c r="G167" s="148">
        <v>0</v>
      </c>
      <c r="H167" s="160">
        <v>0</v>
      </c>
      <c r="I167" s="146">
        <f t="shared" si="161"/>
        <v>81.845703682959737</v>
      </c>
      <c r="J167" s="141"/>
      <c r="K167" s="161" t="s">
        <v>13</v>
      </c>
      <c r="L167" s="148">
        <v>11.404439713291426</v>
      </c>
      <c r="M167" s="148">
        <v>0</v>
      </c>
      <c r="N167" s="148">
        <v>70.441263969668313</v>
      </c>
      <c r="O167" s="148">
        <v>0</v>
      </c>
      <c r="P167" s="148">
        <v>0</v>
      </c>
      <c r="Q167" s="148">
        <v>0</v>
      </c>
      <c r="R167" s="149">
        <v>0</v>
      </c>
      <c r="S167" s="150">
        <f t="shared" si="162"/>
        <v>81.845703682959737</v>
      </c>
      <c r="U167" s="207" t="s">
        <v>13</v>
      </c>
      <c r="V167" s="199">
        <v>11.404439713291426</v>
      </c>
      <c r="W167" s="199">
        <v>0</v>
      </c>
      <c r="X167" s="199">
        <v>0</v>
      </c>
      <c r="Y167" s="199">
        <v>0</v>
      </c>
      <c r="Z167" s="199">
        <v>70.441263969668313</v>
      </c>
      <c r="AA167" s="199">
        <v>0</v>
      </c>
      <c r="AB167" s="199">
        <v>0</v>
      </c>
      <c r="AC167" s="200">
        <v>0</v>
      </c>
      <c r="AD167" s="201">
        <v>0</v>
      </c>
      <c r="AE167" s="201">
        <v>0</v>
      </c>
      <c r="AF167" s="201">
        <v>0</v>
      </c>
      <c r="AG167" s="201">
        <v>0</v>
      </c>
      <c r="AH167" s="201">
        <v>0</v>
      </c>
      <c r="AI167" s="202">
        <f t="shared" si="163"/>
        <v>81.845703682959737</v>
      </c>
      <c r="BA167" s="133"/>
      <c r="BR167" s="133"/>
      <c r="CG167" s="133"/>
    </row>
    <row r="168" spans="1:85" ht="15">
      <c r="A168" s="151" t="s">
        <v>12</v>
      </c>
      <c r="B168" s="152">
        <v>1.3122670551299522</v>
      </c>
      <c r="C168" s="152">
        <v>0</v>
      </c>
      <c r="D168" s="152">
        <v>5.5661254870217093E-2</v>
      </c>
      <c r="E168" s="152">
        <v>0</v>
      </c>
      <c r="F168" s="315"/>
      <c r="G168" s="152">
        <v>0</v>
      </c>
      <c r="H168" s="153">
        <v>0</v>
      </c>
      <c r="I168" s="154">
        <f t="shared" si="161"/>
        <v>1.3679283100001693</v>
      </c>
      <c r="J168" s="141"/>
      <c r="K168" s="155" t="s">
        <v>12</v>
      </c>
      <c r="L168" s="156">
        <v>1.3122670551299522</v>
      </c>
      <c r="M168" s="156">
        <v>0</v>
      </c>
      <c r="N168" s="156">
        <v>5.5661254870217093E-2</v>
      </c>
      <c r="O168" s="156">
        <v>0</v>
      </c>
      <c r="P168" s="156">
        <v>0</v>
      </c>
      <c r="Q168" s="156">
        <v>0</v>
      </c>
      <c r="R168" s="157">
        <v>0</v>
      </c>
      <c r="S168" s="158">
        <f t="shared" si="162"/>
        <v>1.3679283100001693</v>
      </c>
      <c r="U168" s="203" t="s">
        <v>53</v>
      </c>
      <c r="V168" s="204">
        <v>1.3122670551299522</v>
      </c>
      <c r="W168" s="204">
        <v>0</v>
      </c>
      <c r="X168" s="204">
        <v>0</v>
      </c>
      <c r="Y168" s="204">
        <v>0</v>
      </c>
      <c r="Z168" s="204">
        <v>5.5661254870217093E-2</v>
      </c>
      <c r="AA168" s="204">
        <v>0</v>
      </c>
      <c r="AB168" s="204">
        <v>0</v>
      </c>
      <c r="AC168" s="205">
        <v>0</v>
      </c>
      <c r="AD168" s="204">
        <v>0</v>
      </c>
      <c r="AE168" s="204">
        <v>0</v>
      </c>
      <c r="AF168" s="204">
        <v>0</v>
      </c>
      <c r="AG168" s="204">
        <v>0</v>
      </c>
      <c r="AH168" s="204">
        <v>0</v>
      </c>
      <c r="AI168" s="206">
        <f t="shared" si="163"/>
        <v>1.3679283100001693</v>
      </c>
      <c r="BA168" s="133"/>
      <c r="BR168" s="133"/>
      <c r="CG168" s="133"/>
    </row>
    <row r="169" spans="1:85" ht="15">
      <c r="A169" s="159" t="s">
        <v>54</v>
      </c>
      <c r="B169" s="148">
        <v>0</v>
      </c>
      <c r="C169" s="148">
        <v>0</v>
      </c>
      <c r="D169" s="148">
        <v>0</v>
      </c>
      <c r="E169" s="148">
        <v>1.6930311289112301</v>
      </c>
      <c r="F169" s="315"/>
      <c r="G169" s="148">
        <v>0</v>
      </c>
      <c r="H169" s="160">
        <v>0</v>
      </c>
      <c r="I169" s="146">
        <f t="shared" si="161"/>
        <v>1.6930311289112301</v>
      </c>
      <c r="J169" s="141"/>
      <c r="K169" s="161" t="s">
        <v>54</v>
      </c>
      <c r="L169" s="148">
        <v>0</v>
      </c>
      <c r="M169" s="148">
        <v>0</v>
      </c>
      <c r="N169" s="148">
        <v>0</v>
      </c>
      <c r="O169" s="148">
        <v>1.6930311289112301</v>
      </c>
      <c r="P169" s="148">
        <v>24.9302121985701</v>
      </c>
      <c r="Q169" s="148">
        <v>0</v>
      </c>
      <c r="R169" s="149">
        <v>0</v>
      </c>
      <c r="S169" s="150">
        <f t="shared" si="162"/>
        <v>26.62324332748133</v>
      </c>
      <c r="U169" s="207" t="s">
        <v>54</v>
      </c>
      <c r="V169" s="199">
        <v>0</v>
      </c>
      <c r="W169" s="199">
        <v>0</v>
      </c>
      <c r="X169" s="199">
        <v>0</v>
      </c>
      <c r="Y169" s="199">
        <v>0</v>
      </c>
      <c r="Z169" s="199">
        <v>0</v>
      </c>
      <c r="AA169" s="199">
        <v>1.6930311289112301</v>
      </c>
      <c r="AB169" s="199">
        <v>24.9302121985701</v>
      </c>
      <c r="AC169" s="200">
        <v>0</v>
      </c>
      <c r="AD169" s="199">
        <v>0</v>
      </c>
      <c r="AE169" s="199">
        <v>0</v>
      </c>
      <c r="AF169" s="199">
        <v>0</v>
      </c>
      <c r="AG169" s="199">
        <v>0</v>
      </c>
      <c r="AH169" s="199">
        <v>0</v>
      </c>
      <c r="AI169" s="202">
        <f t="shared" si="163"/>
        <v>26.62324332748133</v>
      </c>
      <c r="BA169" s="133"/>
      <c r="BR169" s="133"/>
      <c r="CG169" s="133"/>
    </row>
    <row r="170" spans="1:85" ht="15">
      <c r="A170" s="151" t="s">
        <v>11</v>
      </c>
      <c r="B170" s="152">
        <v>0</v>
      </c>
      <c r="C170" s="152">
        <v>0</v>
      </c>
      <c r="D170" s="152">
        <v>0</v>
      </c>
      <c r="E170" s="152">
        <v>0</v>
      </c>
      <c r="F170" s="315"/>
      <c r="G170" s="152">
        <v>0</v>
      </c>
      <c r="H170" s="153">
        <v>0</v>
      </c>
      <c r="I170" s="154">
        <f t="shared" si="161"/>
        <v>0</v>
      </c>
      <c r="J170" s="141"/>
      <c r="K170" s="155" t="s">
        <v>11</v>
      </c>
      <c r="L170" s="156">
        <v>0</v>
      </c>
      <c r="M170" s="156">
        <v>0</v>
      </c>
      <c r="N170" s="156">
        <v>0</v>
      </c>
      <c r="O170" s="156">
        <v>0</v>
      </c>
      <c r="P170" s="156">
        <v>4.2056947297715148E-2</v>
      </c>
      <c r="Q170" s="156">
        <v>0</v>
      </c>
      <c r="R170" s="157">
        <v>0</v>
      </c>
      <c r="S170" s="158">
        <f t="shared" si="162"/>
        <v>4.2056947297715148E-2</v>
      </c>
      <c r="U170" s="203" t="s">
        <v>11</v>
      </c>
      <c r="V170" s="204">
        <v>0</v>
      </c>
      <c r="W170" s="204">
        <v>0</v>
      </c>
      <c r="X170" s="204">
        <v>0</v>
      </c>
      <c r="Y170" s="204">
        <v>0</v>
      </c>
      <c r="Z170" s="204">
        <v>0</v>
      </c>
      <c r="AA170" s="204">
        <v>0</v>
      </c>
      <c r="AB170" s="204">
        <v>4.2056947297715148E-2</v>
      </c>
      <c r="AC170" s="205">
        <v>0</v>
      </c>
      <c r="AD170" s="204">
        <v>0</v>
      </c>
      <c r="AE170" s="204">
        <v>0</v>
      </c>
      <c r="AF170" s="204">
        <v>0</v>
      </c>
      <c r="AG170" s="204">
        <v>0</v>
      </c>
      <c r="AH170" s="204">
        <v>0</v>
      </c>
      <c r="AI170" s="206">
        <f t="shared" si="163"/>
        <v>4.2056947297715148E-2</v>
      </c>
      <c r="BA170" s="133"/>
      <c r="BR170" s="133"/>
      <c r="CG170" s="133"/>
    </row>
    <row r="171" spans="1:85" ht="15">
      <c r="A171" s="159" t="s">
        <v>55</v>
      </c>
      <c r="B171" s="148">
        <v>0</v>
      </c>
      <c r="C171" s="148">
        <v>0</v>
      </c>
      <c r="D171" s="148">
        <v>0</v>
      </c>
      <c r="E171" s="148">
        <v>0</v>
      </c>
      <c r="F171" s="315"/>
      <c r="G171" s="148">
        <v>0</v>
      </c>
      <c r="H171" s="160">
        <v>0</v>
      </c>
      <c r="I171" s="146">
        <f t="shared" si="161"/>
        <v>0</v>
      </c>
      <c r="J171" s="141"/>
      <c r="K171" s="161" t="s">
        <v>55</v>
      </c>
      <c r="L171" s="148">
        <v>0</v>
      </c>
      <c r="M171" s="148">
        <v>0</v>
      </c>
      <c r="N171" s="148">
        <v>0</v>
      </c>
      <c r="O171" s="148">
        <v>0</v>
      </c>
      <c r="P171" s="148">
        <v>0</v>
      </c>
      <c r="Q171" s="148">
        <v>0</v>
      </c>
      <c r="R171" s="149">
        <v>0</v>
      </c>
      <c r="S171" s="150">
        <f t="shared" si="162"/>
        <v>0</v>
      </c>
      <c r="U171" s="207" t="s">
        <v>55</v>
      </c>
      <c r="V171" s="199">
        <v>0</v>
      </c>
      <c r="W171" s="199">
        <v>0</v>
      </c>
      <c r="X171" s="199">
        <v>0</v>
      </c>
      <c r="Y171" s="199">
        <v>0</v>
      </c>
      <c r="Z171" s="199">
        <v>0</v>
      </c>
      <c r="AA171" s="199">
        <v>0</v>
      </c>
      <c r="AB171" s="199">
        <v>0</v>
      </c>
      <c r="AC171" s="200">
        <v>0</v>
      </c>
      <c r="AD171" s="199">
        <v>0</v>
      </c>
      <c r="AE171" s="199">
        <v>0</v>
      </c>
      <c r="AF171" s="199">
        <v>0</v>
      </c>
      <c r="AG171" s="199">
        <v>0</v>
      </c>
      <c r="AH171" s="199">
        <v>0</v>
      </c>
      <c r="AI171" s="202">
        <f t="shared" si="163"/>
        <v>0</v>
      </c>
      <c r="BA171" s="133"/>
      <c r="BR171" s="133"/>
      <c r="CG171" s="133"/>
    </row>
    <row r="172" spans="1:85" ht="15">
      <c r="A172" s="151" t="s">
        <v>14</v>
      </c>
      <c r="B172" s="152">
        <v>5.0932800998625275E-3</v>
      </c>
      <c r="C172" s="152">
        <v>0</v>
      </c>
      <c r="D172" s="152">
        <v>0.28563114800029049</v>
      </c>
      <c r="E172" s="152">
        <v>1.9497076222273755E-3</v>
      </c>
      <c r="F172" s="315"/>
      <c r="G172" s="152">
        <v>0</v>
      </c>
      <c r="H172" s="153">
        <v>0</v>
      </c>
      <c r="I172" s="154">
        <f t="shared" si="161"/>
        <v>0.29267413572238038</v>
      </c>
      <c r="J172" s="141"/>
      <c r="K172" s="155" t="s">
        <v>14</v>
      </c>
      <c r="L172" s="156">
        <v>5.0932800998625275E-3</v>
      </c>
      <c r="M172" s="156">
        <v>0</v>
      </c>
      <c r="N172" s="156">
        <v>0.28563114800029049</v>
      </c>
      <c r="O172" s="156">
        <v>1.9497076222273755E-3</v>
      </c>
      <c r="P172" s="156">
        <v>8.7664018105144126E-3</v>
      </c>
      <c r="Q172" s="156">
        <v>0</v>
      </c>
      <c r="R172" s="157">
        <v>0</v>
      </c>
      <c r="S172" s="158">
        <f t="shared" si="162"/>
        <v>0.30144053753289479</v>
      </c>
      <c r="U172" s="203" t="s">
        <v>14</v>
      </c>
      <c r="V172" s="204">
        <v>5.0932800998625275E-3</v>
      </c>
      <c r="W172" s="204">
        <v>0</v>
      </c>
      <c r="X172" s="204">
        <v>0</v>
      </c>
      <c r="Y172" s="204">
        <v>0</v>
      </c>
      <c r="Z172" s="204">
        <v>0.28563114800029049</v>
      </c>
      <c r="AA172" s="204">
        <v>0</v>
      </c>
      <c r="AB172" s="204">
        <v>8.7664018105144126E-3</v>
      </c>
      <c r="AC172" s="205">
        <v>1.9497076222273755E-3</v>
      </c>
      <c r="AD172" s="204">
        <v>0</v>
      </c>
      <c r="AE172" s="204">
        <v>0</v>
      </c>
      <c r="AF172" s="204">
        <v>0</v>
      </c>
      <c r="AG172" s="204">
        <v>0</v>
      </c>
      <c r="AH172" s="204">
        <v>1.9497076222273755E-3</v>
      </c>
      <c r="AI172" s="206">
        <f t="shared" si="163"/>
        <v>0.30144053753289479</v>
      </c>
      <c r="BA172" s="133"/>
      <c r="BR172" s="133"/>
      <c r="CG172" s="133"/>
    </row>
    <row r="173" spans="1:85" ht="15">
      <c r="A173" s="159" t="s">
        <v>136</v>
      </c>
      <c r="B173" s="148">
        <v>19.184208526444287</v>
      </c>
      <c r="C173" s="148">
        <v>48.890394828382512</v>
      </c>
      <c r="D173" s="148">
        <v>606.2654186648906</v>
      </c>
      <c r="E173" s="148">
        <v>0</v>
      </c>
      <c r="F173" s="315"/>
      <c r="G173" s="148">
        <v>0</v>
      </c>
      <c r="H173" s="160">
        <v>0</v>
      </c>
      <c r="I173" s="146">
        <f t="shared" si="161"/>
        <v>674.34002201971737</v>
      </c>
      <c r="J173" s="141"/>
      <c r="K173" s="161" t="s">
        <v>136</v>
      </c>
      <c r="L173" s="148">
        <v>19.184208526444287</v>
      </c>
      <c r="M173" s="148">
        <v>48.890394828382512</v>
      </c>
      <c r="N173" s="148">
        <v>606.2654186648906</v>
      </c>
      <c r="O173" s="148">
        <v>0</v>
      </c>
      <c r="P173" s="148">
        <v>0</v>
      </c>
      <c r="Q173" s="148">
        <v>0</v>
      </c>
      <c r="R173" s="149">
        <v>0</v>
      </c>
      <c r="S173" s="150">
        <f t="shared" si="162"/>
        <v>674.34002201971737</v>
      </c>
      <c r="U173" s="207" t="s">
        <v>136</v>
      </c>
      <c r="V173" s="199">
        <v>19.184208526444287</v>
      </c>
      <c r="W173" s="199">
        <v>0</v>
      </c>
      <c r="X173" s="199">
        <v>0</v>
      </c>
      <c r="Y173" s="199">
        <v>48.890394828382512</v>
      </c>
      <c r="Z173" s="199">
        <v>606.2654186648906</v>
      </c>
      <c r="AA173" s="199">
        <v>0</v>
      </c>
      <c r="AB173" s="199">
        <v>0</v>
      </c>
      <c r="AC173" s="200">
        <v>0</v>
      </c>
      <c r="AD173" s="199">
        <v>0</v>
      </c>
      <c r="AE173" s="199">
        <v>0</v>
      </c>
      <c r="AF173" s="199">
        <v>0</v>
      </c>
      <c r="AG173" s="199">
        <v>0</v>
      </c>
      <c r="AH173" s="199">
        <v>0</v>
      </c>
      <c r="AI173" s="202">
        <f t="shared" si="163"/>
        <v>674.34002201971737</v>
      </c>
      <c r="BA173" s="133"/>
      <c r="BR173" s="133"/>
      <c r="CG173" s="133"/>
    </row>
    <row r="174" spans="1:85" ht="15">
      <c r="A174" s="151" t="s">
        <v>21</v>
      </c>
      <c r="B174" s="152">
        <v>4.7572037237293126</v>
      </c>
      <c r="C174" s="152">
        <v>2.1960640146342247</v>
      </c>
      <c r="D174" s="152">
        <v>414.93700117442427</v>
      </c>
      <c r="E174" s="152">
        <v>40.868887385510568</v>
      </c>
      <c r="F174" s="315"/>
      <c r="G174" s="152">
        <v>6.7974036913407518</v>
      </c>
      <c r="H174" s="153">
        <v>4.4554581425549769</v>
      </c>
      <c r="I174" s="154">
        <f t="shared" si="161"/>
        <v>474.0120181321941</v>
      </c>
      <c r="J174" s="141"/>
      <c r="K174" s="155" t="s">
        <v>21</v>
      </c>
      <c r="L174" s="156">
        <v>4.7572037237293126</v>
      </c>
      <c r="M174" s="156">
        <v>2.1960640146342247</v>
      </c>
      <c r="N174" s="156">
        <v>414.93700117442427</v>
      </c>
      <c r="O174" s="156">
        <v>40.868887385510568</v>
      </c>
      <c r="P174" s="156">
        <v>0.24706299313641397</v>
      </c>
      <c r="Q174" s="156">
        <v>6.7974036913407518</v>
      </c>
      <c r="R174" s="157">
        <v>4.4554581425549769</v>
      </c>
      <c r="S174" s="158">
        <f t="shared" si="162"/>
        <v>474.25908112533051</v>
      </c>
      <c r="U174" s="203" t="s">
        <v>21</v>
      </c>
      <c r="V174" s="204">
        <v>1.1808174776584635</v>
      </c>
      <c r="W174" s="204">
        <v>1.7788567813056937</v>
      </c>
      <c r="X174" s="204">
        <v>6.7974036913407518</v>
      </c>
      <c r="Y174" s="204">
        <v>2.1960640146342247</v>
      </c>
      <c r="Z174" s="204">
        <v>413.02251125034246</v>
      </c>
      <c r="AA174" s="204">
        <v>40.860639323333139</v>
      </c>
      <c r="AB174" s="204">
        <v>0.24706299313641397</v>
      </c>
      <c r="AC174" s="205">
        <v>8.1757255935793758</v>
      </c>
      <c r="AD174" s="204">
        <v>1.7975294647651552</v>
      </c>
      <c r="AE174" s="204">
        <v>8.2480621774302584E-3</v>
      </c>
      <c r="AF174" s="204">
        <v>4.4554581425549769</v>
      </c>
      <c r="AG174" s="204">
        <v>1.9144899240818143</v>
      </c>
      <c r="AH174" s="204">
        <v>0</v>
      </c>
      <c r="AI174" s="206">
        <f t="shared" si="163"/>
        <v>474.25908112533051</v>
      </c>
      <c r="BA174" s="133"/>
      <c r="BR174" s="133"/>
      <c r="CG174" s="133"/>
    </row>
    <row r="175" spans="1:85" ht="15">
      <c r="A175" s="159" t="s">
        <v>20</v>
      </c>
      <c r="B175" s="148">
        <v>0</v>
      </c>
      <c r="C175" s="148">
        <v>0</v>
      </c>
      <c r="D175" s="148">
        <v>0</v>
      </c>
      <c r="E175" s="148">
        <v>0</v>
      </c>
      <c r="F175" s="315"/>
      <c r="G175" s="148">
        <v>0</v>
      </c>
      <c r="H175" s="160">
        <v>0</v>
      </c>
      <c r="I175" s="146">
        <f t="shared" si="161"/>
        <v>0</v>
      </c>
      <c r="J175" s="141"/>
      <c r="K175" s="161" t="s">
        <v>20</v>
      </c>
      <c r="L175" s="148">
        <v>0</v>
      </c>
      <c r="M175" s="148">
        <v>0</v>
      </c>
      <c r="N175" s="148">
        <v>0</v>
      </c>
      <c r="O175" s="148">
        <v>0</v>
      </c>
      <c r="P175" s="148">
        <v>0</v>
      </c>
      <c r="Q175" s="148">
        <v>0</v>
      </c>
      <c r="R175" s="149">
        <v>0</v>
      </c>
      <c r="S175" s="150">
        <f t="shared" si="162"/>
        <v>0</v>
      </c>
      <c r="U175" s="207" t="s">
        <v>20</v>
      </c>
      <c r="V175" s="199">
        <v>0</v>
      </c>
      <c r="W175" s="199">
        <v>0</v>
      </c>
      <c r="X175" s="199">
        <v>0</v>
      </c>
      <c r="Y175" s="199">
        <v>0</v>
      </c>
      <c r="Z175" s="199">
        <v>0</v>
      </c>
      <c r="AA175" s="199">
        <v>0</v>
      </c>
      <c r="AB175" s="199">
        <v>0</v>
      </c>
      <c r="AC175" s="200">
        <v>0</v>
      </c>
      <c r="AD175" s="199">
        <v>0</v>
      </c>
      <c r="AE175" s="199">
        <v>0</v>
      </c>
      <c r="AF175" s="199">
        <v>0</v>
      </c>
      <c r="AG175" s="199">
        <v>0</v>
      </c>
      <c r="AH175" s="199">
        <v>0</v>
      </c>
      <c r="AI175" s="202">
        <f t="shared" si="163"/>
        <v>0</v>
      </c>
      <c r="BA175" s="133"/>
      <c r="BR175" s="133"/>
      <c r="CG175" s="133"/>
    </row>
    <row r="176" spans="1:85" ht="15">
      <c r="A176" s="151" t="s">
        <v>56</v>
      </c>
      <c r="B176" s="152">
        <v>0</v>
      </c>
      <c r="C176" s="152">
        <v>0</v>
      </c>
      <c r="D176" s="152">
        <v>0</v>
      </c>
      <c r="E176" s="152">
        <v>0</v>
      </c>
      <c r="F176" s="315"/>
      <c r="G176" s="152">
        <v>0</v>
      </c>
      <c r="H176" s="153">
        <v>0</v>
      </c>
      <c r="I176" s="154">
        <f t="shared" si="161"/>
        <v>0</v>
      </c>
      <c r="J176" s="141"/>
      <c r="K176" s="155" t="s">
        <v>56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  <c r="R176" s="157">
        <v>0</v>
      </c>
      <c r="S176" s="158">
        <f t="shared" si="162"/>
        <v>0</v>
      </c>
      <c r="U176" s="203" t="s">
        <v>56</v>
      </c>
      <c r="V176" s="204">
        <v>0</v>
      </c>
      <c r="W176" s="204">
        <v>0</v>
      </c>
      <c r="X176" s="204">
        <v>0</v>
      </c>
      <c r="Y176" s="204">
        <v>0</v>
      </c>
      <c r="Z176" s="204">
        <v>0</v>
      </c>
      <c r="AA176" s="204">
        <v>0</v>
      </c>
      <c r="AB176" s="204">
        <v>0</v>
      </c>
      <c r="AC176" s="205">
        <v>0</v>
      </c>
      <c r="AD176" s="204">
        <v>0</v>
      </c>
      <c r="AE176" s="204">
        <v>0</v>
      </c>
      <c r="AF176" s="204">
        <v>0</v>
      </c>
      <c r="AG176" s="204">
        <v>0</v>
      </c>
      <c r="AH176" s="204">
        <v>0</v>
      </c>
      <c r="AI176" s="206">
        <f t="shared" si="163"/>
        <v>0</v>
      </c>
      <c r="BA176" s="133"/>
      <c r="BR176" s="133"/>
      <c r="CG176" s="133"/>
    </row>
    <row r="177" spans="1:85" ht="15">
      <c r="A177" s="159" t="s">
        <v>18</v>
      </c>
      <c r="B177" s="148">
        <v>0.10583733436321181</v>
      </c>
      <c r="C177" s="148">
        <v>0</v>
      </c>
      <c r="D177" s="148">
        <v>0</v>
      </c>
      <c r="E177" s="148">
        <v>0</v>
      </c>
      <c r="F177" s="315"/>
      <c r="G177" s="148">
        <v>0</v>
      </c>
      <c r="H177" s="160">
        <v>0</v>
      </c>
      <c r="I177" s="146">
        <f t="shared" si="161"/>
        <v>0.10583733436321181</v>
      </c>
      <c r="J177" s="141"/>
      <c r="K177" s="161" t="s">
        <v>18</v>
      </c>
      <c r="L177" s="148">
        <v>0.10583733436321181</v>
      </c>
      <c r="M177" s="148">
        <v>0</v>
      </c>
      <c r="N177" s="148">
        <v>0</v>
      </c>
      <c r="O177" s="148">
        <v>0</v>
      </c>
      <c r="P177" s="148">
        <v>1.4061478787388781</v>
      </c>
      <c r="Q177" s="148">
        <v>0</v>
      </c>
      <c r="R177" s="149">
        <v>0</v>
      </c>
      <c r="S177" s="150">
        <f t="shared" si="162"/>
        <v>1.5119852131020899</v>
      </c>
      <c r="U177" s="207" t="s">
        <v>18</v>
      </c>
      <c r="V177" s="199">
        <v>0.10583733436321181</v>
      </c>
      <c r="W177" s="199">
        <v>0</v>
      </c>
      <c r="X177" s="199">
        <v>0</v>
      </c>
      <c r="Y177" s="199">
        <v>0</v>
      </c>
      <c r="Z177" s="199">
        <v>0</v>
      </c>
      <c r="AA177" s="199">
        <v>0</v>
      </c>
      <c r="AB177" s="199">
        <v>1.4061478787388781</v>
      </c>
      <c r="AC177" s="200">
        <v>0</v>
      </c>
      <c r="AD177" s="199">
        <v>0</v>
      </c>
      <c r="AE177" s="199">
        <v>0</v>
      </c>
      <c r="AF177" s="199">
        <v>0</v>
      </c>
      <c r="AG177" s="199">
        <v>0</v>
      </c>
      <c r="AH177" s="199">
        <v>0</v>
      </c>
      <c r="AI177" s="202">
        <f t="shared" si="163"/>
        <v>1.5119852131020899</v>
      </c>
      <c r="BA177" s="133"/>
      <c r="BR177" s="133"/>
      <c r="CG177" s="133"/>
    </row>
    <row r="178" spans="1:85" ht="15">
      <c r="A178" s="151" t="s">
        <v>17</v>
      </c>
      <c r="B178" s="152">
        <v>0</v>
      </c>
      <c r="C178" s="152">
        <v>0</v>
      </c>
      <c r="D178" s="152">
        <v>0</v>
      </c>
      <c r="E178" s="152">
        <v>0</v>
      </c>
      <c r="F178" s="315"/>
      <c r="G178" s="152">
        <v>0</v>
      </c>
      <c r="H178" s="153">
        <v>0</v>
      </c>
      <c r="I178" s="154">
        <f t="shared" si="161"/>
        <v>0</v>
      </c>
      <c r="J178" s="141"/>
      <c r="K178" s="155" t="s">
        <v>17</v>
      </c>
      <c r="L178" s="156">
        <v>0</v>
      </c>
      <c r="M178" s="156">
        <v>0</v>
      </c>
      <c r="N178" s="156">
        <v>0</v>
      </c>
      <c r="O178" s="156">
        <v>0</v>
      </c>
      <c r="P178" s="156">
        <v>0</v>
      </c>
      <c r="Q178" s="156">
        <v>0</v>
      </c>
      <c r="R178" s="157">
        <v>0</v>
      </c>
      <c r="S178" s="158">
        <f t="shared" si="162"/>
        <v>0</v>
      </c>
      <c r="U178" s="203" t="s">
        <v>57</v>
      </c>
      <c r="V178" s="204">
        <v>0</v>
      </c>
      <c r="W178" s="204">
        <v>0</v>
      </c>
      <c r="X178" s="204">
        <v>0</v>
      </c>
      <c r="Y178" s="204">
        <v>0</v>
      </c>
      <c r="Z178" s="204">
        <v>0</v>
      </c>
      <c r="AA178" s="204">
        <v>0</v>
      </c>
      <c r="AB178" s="204">
        <v>0</v>
      </c>
      <c r="AC178" s="205">
        <v>0</v>
      </c>
      <c r="AD178" s="204">
        <v>0</v>
      </c>
      <c r="AE178" s="204">
        <v>0</v>
      </c>
      <c r="AF178" s="204">
        <v>0</v>
      </c>
      <c r="AG178" s="204">
        <v>0</v>
      </c>
      <c r="AH178" s="204">
        <v>0</v>
      </c>
      <c r="AI178" s="206">
        <f t="shared" si="163"/>
        <v>0</v>
      </c>
      <c r="BA178" s="133"/>
      <c r="BR178" s="133"/>
      <c r="CG178" s="133"/>
    </row>
    <row r="179" spans="1:85" ht="15">
      <c r="A179" s="162" t="s">
        <v>60</v>
      </c>
      <c r="B179" s="148">
        <v>0</v>
      </c>
      <c r="C179" s="148">
        <v>0</v>
      </c>
      <c r="D179" s="148">
        <v>0</v>
      </c>
      <c r="E179" s="148">
        <v>0</v>
      </c>
      <c r="F179" s="315"/>
      <c r="G179" s="148">
        <v>0</v>
      </c>
      <c r="H179" s="160">
        <v>0</v>
      </c>
      <c r="I179" s="146">
        <f t="shared" si="161"/>
        <v>0</v>
      </c>
      <c r="J179" s="141"/>
      <c r="K179" s="163" t="s">
        <v>60</v>
      </c>
      <c r="L179" s="148">
        <v>0</v>
      </c>
      <c r="M179" s="148">
        <v>0</v>
      </c>
      <c r="N179" s="148">
        <v>0</v>
      </c>
      <c r="O179" s="148">
        <v>0</v>
      </c>
      <c r="P179" s="148">
        <v>0</v>
      </c>
      <c r="Q179" s="148">
        <v>0</v>
      </c>
      <c r="R179" s="149">
        <v>0</v>
      </c>
      <c r="S179" s="150">
        <f t="shared" si="162"/>
        <v>0</v>
      </c>
      <c r="U179" s="208" t="s">
        <v>58</v>
      </c>
      <c r="V179" s="199">
        <v>0</v>
      </c>
      <c r="W179" s="199">
        <v>0</v>
      </c>
      <c r="X179" s="199">
        <v>0</v>
      </c>
      <c r="Y179" s="199">
        <v>0</v>
      </c>
      <c r="Z179" s="199">
        <v>0</v>
      </c>
      <c r="AA179" s="199">
        <v>0</v>
      </c>
      <c r="AB179" s="199">
        <v>0</v>
      </c>
      <c r="AC179" s="200">
        <v>0</v>
      </c>
      <c r="AD179" s="201">
        <v>0</v>
      </c>
      <c r="AE179" s="201">
        <v>0</v>
      </c>
      <c r="AF179" s="201">
        <v>0</v>
      </c>
      <c r="AG179" s="201">
        <v>0</v>
      </c>
      <c r="AH179" s="201">
        <v>0</v>
      </c>
      <c r="AI179" s="202">
        <f t="shared" si="163"/>
        <v>0</v>
      </c>
      <c r="BA179" s="133"/>
      <c r="BR179" s="133"/>
      <c r="CG179" s="133"/>
    </row>
    <row r="180" spans="1:85">
      <c r="A180" s="164" t="s">
        <v>19</v>
      </c>
      <c r="B180" s="165">
        <v>0</v>
      </c>
      <c r="C180" s="165">
        <v>0</v>
      </c>
      <c r="D180" s="165">
        <v>0</v>
      </c>
      <c r="E180" s="165">
        <v>0</v>
      </c>
      <c r="F180" s="315"/>
      <c r="G180" s="165">
        <v>0</v>
      </c>
      <c r="H180" s="166">
        <v>0</v>
      </c>
      <c r="I180" s="167">
        <f t="shared" si="161"/>
        <v>0</v>
      </c>
      <c r="J180" s="141"/>
      <c r="K180" s="168" t="s">
        <v>19</v>
      </c>
      <c r="L180" s="169">
        <v>0</v>
      </c>
      <c r="M180" s="169">
        <v>0</v>
      </c>
      <c r="N180" s="169">
        <v>0</v>
      </c>
      <c r="O180" s="169">
        <v>0</v>
      </c>
      <c r="P180" s="169">
        <v>0</v>
      </c>
      <c r="Q180" s="169">
        <v>0</v>
      </c>
      <c r="R180" s="170">
        <v>0</v>
      </c>
      <c r="S180" s="171">
        <f t="shared" si="162"/>
        <v>0</v>
      </c>
      <c r="U180" s="209" t="s">
        <v>62</v>
      </c>
      <c r="V180" s="210">
        <v>0</v>
      </c>
      <c r="W180" s="210">
        <v>0</v>
      </c>
      <c r="X180" s="210">
        <v>0</v>
      </c>
      <c r="Y180" s="210">
        <v>0</v>
      </c>
      <c r="Z180" s="210">
        <v>0</v>
      </c>
      <c r="AA180" s="210">
        <v>0</v>
      </c>
      <c r="AB180" s="210">
        <v>0</v>
      </c>
      <c r="AC180" s="210">
        <v>0</v>
      </c>
      <c r="AD180" s="210">
        <v>0</v>
      </c>
      <c r="AE180" s="210">
        <v>0</v>
      </c>
      <c r="AF180" s="210">
        <v>0</v>
      </c>
      <c r="AG180" s="210">
        <v>0</v>
      </c>
      <c r="AH180" s="67">
        <v>0</v>
      </c>
      <c r="AI180" s="211">
        <f t="shared" si="163"/>
        <v>0</v>
      </c>
      <c r="BA180" s="133"/>
      <c r="BR180" s="133"/>
      <c r="CG180" s="133"/>
    </row>
    <row r="181" spans="1:85">
      <c r="A181" s="172" t="s">
        <v>15</v>
      </c>
      <c r="B181" s="173">
        <v>0</v>
      </c>
      <c r="C181" s="173">
        <v>0</v>
      </c>
      <c r="D181" s="173">
        <v>0</v>
      </c>
      <c r="E181" s="173">
        <v>0</v>
      </c>
      <c r="F181" s="315"/>
      <c r="G181" s="173">
        <v>0</v>
      </c>
      <c r="H181" s="174">
        <v>0</v>
      </c>
      <c r="I181" s="175">
        <f t="shared" si="161"/>
        <v>0</v>
      </c>
      <c r="J181" s="141"/>
      <c r="K181" s="176" t="s">
        <v>15</v>
      </c>
      <c r="L181" s="173">
        <v>0</v>
      </c>
      <c r="M181" s="173">
        <v>0</v>
      </c>
      <c r="N181" s="173">
        <v>0</v>
      </c>
      <c r="O181" s="173">
        <v>0</v>
      </c>
      <c r="P181" s="173">
        <v>0</v>
      </c>
      <c r="Q181" s="173">
        <v>0</v>
      </c>
      <c r="R181" s="177">
        <v>0</v>
      </c>
      <c r="S181" s="178">
        <f t="shared" si="162"/>
        <v>0</v>
      </c>
      <c r="U181" s="212" t="s">
        <v>15</v>
      </c>
      <c r="V181" s="213">
        <v>0</v>
      </c>
      <c r="W181" s="213">
        <v>0</v>
      </c>
      <c r="X181" s="213">
        <v>0</v>
      </c>
      <c r="Y181" s="213">
        <v>0</v>
      </c>
      <c r="Z181" s="213">
        <v>0</v>
      </c>
      <c r="AA181" s="213">
        <v>0</v>
      </c>
      <c r="AB181" s="213">
        <v>0</v>
      </c>
      <c r="AC181" s="213">
        <v>0</v>
      </c>
      <c r="AD181" s="214">
        <v>0</v>
      </c>
      <c r="AE181" s="214">
        <v>0</v>
      </c>
      <c r="AF181" s="214">
        <v>0</v>
      </c>
      <c r="AG181" s="214">
        <v>0</v>
      </c>
      <c r="AH181" s="214">
        <v>0</v>
      </c>
      <c r="AI181" s="215">
        <f t="shared" si="163"/>
        <v>0</v>
      </c>
      <c r="BA181" s="133"/>
      <c r="BR181" s="133"/>
      <c r="CG181" s="133"/>
    </row>
    <row r="182" spans="1:85">
      <c r="A182" s="164" t="s">
        <v>16</v>
      </c>
      <c r="B182" s="165">
        <v>0</v>
      </c>
      <c r="C182" s="165">
        <v>0</v>
      </c>
      <c r="D182" s="165">
        <v>0</v>
      </c>
      <c r="E182" s="165">
        <v>0</v>
      </c>
      <c r="F182" s="315"/>
      <c r="G182" s="165">
        <v>0</v>
      </c>
      <c r="H182" s="166">
        <v>0</v>
      </c>
      <c r="I182" s="167">
        <f t="shared" si="161"/>
        <v>0</v>
      </c>
      <c r="J182" s="141"/>
      <c r="K182" s="168" t="s">
        <v>16</v>
      </c>
      <c r="L182" s="169">
        <v>0</v>
      </c>
      <c r="M182" s="169">
        <v>0</v>
      </c>
      <c r="N182" s="169">
        <v>0</v>
      </c>
      <c r="O182" s="169">
        <v>0</v>
      </c>
      <c r="P182" s="169">
        <v>0</v>
      </c>
      <c r="Q182" s="169">
        <v>0</v>
      </c>
      <c r="R182" s="170">
        <v>0</v>
      </c>
      <c r="S182" s="171">
        <f t="shared" si="162"/>
        <v>0</v>
      </c>
      <c r="U182" s="209" t="s">
        <v>16</v>
      </c>
      <c r="V182" s="210">
        <v>0</v>
      </c>
      <c r="W182" s="210">
        <v>0</v>
      </c>
      <c r="X182" s="210">
        <v>0</v>
      </c>
      <c r="Y182" s="210">
        <v>0</v>
      </c>
      <c r="Z182" s="210">
        <v>0</v>
      </c>
      <c r="AA182" s="210">
        <v>0</v>
      </c>
      <c r="AB182" s="210">
        <v>0</v>
      </c>
      <c r="AC182" s="210">
        <v>0</v>
      </c>
      <c r="AD182" s="210">
        <v>0</v>
      </c>
      <c r="AE182" s="210">
        <v>0</v>
      </c>
      <c r="AF182" s="210">
        <v>0</v>
      </c>
      <c r="AG182" s="210">
        <v>0</v>
      </c>
      <c r="AH182" s="67">
        <v>0</v>
      </c>
      <c r="AI182" s="211">
        <f t="shared" si="163"/>
        <v>0</v>
      </c>
      <c r="BA182" s="133"/>
      <c r="BR182" s="133"/>
      <c r="CG182" s="133"/>
    </row>
    <row r="183" spans="1:85" ht="15" thickBot="1">
      <c r="A183" s="179" t="s">
        <v>10</v>
      </c>
      <c r="B183" s="180">
        <v>0</v>
      </c>
      <c r="C183" s="180">
        <v>0</v>
      </c>
      <c r="D183" s="180">
        <v>0</v>
      </c>
      <c r="E183" s="180">
        <v>0</v>
      </c>
      <c r="F183" s="316"/>
      <c r="G183" s="180">
        <v>0</v>
      </c>
      <c r="H183" s="181">
        <v>0</v>
      </c>
      <c r="I183" s="182">
        <f t="shared" si="161"/>
        <v>0</v>
      </c>
      <c r="J183" s="141"/>
      <c r="K183" s="183" t="s">
        <v>10</v>
      </c>
      <c r="L183" s="180">
        <v>0</v>
      </c>
      <c r="M183" s="180">
        <v>0</v>
      </c>
      <c r="N183" s="180">
        <v>0</v>
      </c>
      <c r="O183" s="180">
        <v>0</v>
      </c>
      <c r="P183" s="180">
        <v>0</v>
      </c>
      <c r="Q183" s="180">
        <v>0</v>
      </c>
      <c r="R183" s="184">
        <v>0</v>
      </c>
      <c r="S183" s="185">
        <f t="shared" si="162"/>
        <v>0</v>
      </c>
      <c r="U183" s="212" t="s">
        <v>10</v>
      </c>
      <c r="V183" s="213">
        <v>0</v>
      </c>
      <c r="W183" s="213">
        <v>0</v>
      </c>
      <c r="X183" s="213">
        <v>0</v>
      </c>
      <c r="Y183" s="213">
        <v>0</v>
      </c>
      <c r="Z183" s="213">
        <v>0</v>
      </c>
      <c r="AA183" s="213">
        <v>0</v>
      </c>
      <c r="AB183" s="213">
        <v>0</v>
      </c>
      <c r="AC183" s="213">
        <v>0</v>
      </c>
      <c r="AD183" s="214">
        <v>0</v>
      </c>
      <c r="AE183" s="214">
        <v>0</v>
      </c>
      <c r="AF183" s="214">
        <v>0</v>
      </c>
      <c r="AG183" s="214">
        <v>0</v>
      </c>
      <c r="AH183" s="214">
        <v>0</v>
      </c>
      <c r="AI183" s="215">
        <f t="shared" si="163"/>
        <v>0</v>
      </c>
      <c r="BA183" s="133"/>
      <c r="BR183" s="133"/>
      <c r="CG183" s="133"/>
    </row>
    <row r="184" spans="1:85" ht="15">
      <c r="A184" s="186" t="s">
        <v>22</v>
      </c>
      <c r="B184" s="187">
        <f>SUM(B163:B179)</f>
        <v>36.769049633058046</v>
      </c>
      <c r="C184" s="187">
        <f t="shared" ref="C184:H184" si="164">SUM(C163:C179)</f>
        <v>51.086458843016736</v>
      </c>
      <c r="D184" s="187">
        <f t="shared" si="164"/>
        <v>1091.9849762118538</v>
      </c>
      <c r="E184" s="187">
        <f t="shared" si="164"/>
        <v>42.563868222044029</v>
      </c>
      <c r="F184" s="187">
        <f t="shared" si="164"/>
        <v>0</v>
      </c>
      <c r="G184" s="187">
        <f t="shared" si="164"/>
        <v>6.7974036913407518</v>
      </c>
      <c r="H184" s="189">
        <f t="shared" si="164"/>
        <v>4.4554581425549769</v>
      </c>
      <c r="I184" s="146">
        <f t="shared" ref="I184" si="165">SUM(I163:I179)</f>
        <v>1233.6572147438683</v>
      </c>
      <c r="J184" s="141"/>
      <c r="K184" s="188" t="s">
        <v>22</v>
      </c>
      <c r="L184" s="187">
        <f>SUM(L163:L179)</f>
        <v>36.769049633058046</v>
      </c>
      <c r="M184" s="187">
        <f t="shared" ref="M184:R184" si="166">SUM(M163:M179)</f>
        <v>51.086458843016736</v>
      </c>
      <c r="N184" s="187">
        <f t="shared" si="166"/>
        <v>1091.9849762118538</v>
      </c>
      <c r="O184" s="187">
        <f t="shared" si="166"/>
        <v>42.563868222044029</v>
      </c>
      <c r="P184" s="187">
        <f t="shared" si="166"/>
        <v>26.634246419553623</v>
      </c>
      <c r="Q184" s="187">
        <f t="shared" si="166"/>
        <v>6.7974036913407518</v>
      </c>
      <c r="R184" s="189">
        <f t="shared" si="166"/>
        <v>4.4554581425549769</v>
      </c>
      <c r="S184" s="190">
        <f t="shared" ref="S184" si="167">SUM(S163:S179)</f>
        <v>1260.2914611634217</v>
      </c>
      <c r="T184" s="133" t="str">
        <f>IF(ABS(S184-AI184)&gt;0.01,S184-AI184,"")</f>
        <v/>
      </c>
      <c r="U184" s="216" t="s">
        <v>59</v>
      </c>
      <c r="V184" s="217">
        <f>SUM(V163:V179)</f>
        <v>33.192663386987199</v>
      </c>
      <c r="W184" s="217">
        <f t="shared" ref="W184:AH184" si="168">SUM(W163:W179)</f>
        <v>1.7788567813056937</v>
      </c>
      <c r="X184" s="217">
        <f t="shared" si="168"/>
        <v>6.7974036913407518</v>
      </c>
      <c r="Y184" s="217">
        <f t="shared" si="168"/>
        <v>51.086458843016736</v>
      </c>
      <c r="Z184" s="217">
        <f t="shared" si="168"/>
        <v>1090.0704862877719</v>
      </c>
      <c r="AA184" s="217">
        <f t="shared" si="168"/>
        <v>42.553670452244369</v>
      </c>
      <c r="AB184" s="217">
        <f t="shared" si="168"/>
        <v>26.634246419553623</v>
      </c>
      <c r="AC184" s="217">
        <f t="shared" si="168"/>
        <v>8.177675301201603</v>
      </c>
      <c r="AD184" s="218">
        <f t="shared" si="168"/>
        <v>1.7975294647651552</v>
      </c>
      <c r="AE184" s="218">
        <f t="shared" si="168"/>
        <v>8.2480621774302584E-3</v>
      </c>
      <c r="AF184" s="218">
        <f t="shared" si="168"/>
        <v>4.4554581425549769</v>
      </c>
      <c r="AG184" s="218">
        <f t="shared" si="168"/>
        <v>1.9144899240818143</v>
      </c>
      <c r="AH184" s="218">
        <f t="shared" si="168"/>
        <v>1.9497076222273755E-3</v>
      </c>
      <c r="AI184" s="219">
        <f>SUM(V184:AC184)</f>
        <v>1260.2914611634219</v>
      </c>
      <c r="BA184" s="133"/>
      <c r="BR184" s="133"/>
      <c r="CG184" s="133"/>
    </row>
    <row r="185" spans="1:85" s="26" customFormat="1" ht="15" thickBot="1">
      <c r="A185" s="38" t="s">
        <v>108</v>
      </c>
      <c r="B185" s="125">
        <f>IF($I184=0,"-",B184/$I184)</f>
        <v>2.9804915979591649E-2</v>
      </c>
      <c r="C185" s="125">
        <f t="shared" ref="C185:H185" si="169">IF($I184=0,"-",C184/$I184)</f>
        <v>4.1410578426863333E-2</v>
      </c>
      <c r="D185" s="125">
        <f t="shared" si="169"/>
        <v>0.88516077493906731</v>
      </c>
      <c r="E185" s="125">
        <f t="shared" si="169"/>
        <v>3.4502184004882697E-2</v>
      </c>
      <c r="F185" s="125">
        <f t="shared" si="169"/>
        <v>0</v>
      </c>
      <c r="G185" s="125">
        <f t="shared" si="169"/>
        <v>5.5099614464233712E-3</v>
      </c>
      <c r="H185" s="126">
        <f t="shared" si="169"/>
        <v>3.6115852031717078E-3</v>
      </c>
      <c r="I185" s="127">
        <f>SUM(B185:H185)</f>
        <v>1</v>
      </c>
      <c r="J185" s="133"/>
      <c r="K185" s="49" t="s">
        <v>108</v>
      </c>
      <c r="L185" s="102">
        <f>IF($S184=0,"-",L184/$S184)</f>
        <v>2.9175036700728876E-2</v>
      </c>
      <c r="M185" s="102">
        <f t="shared" ref="M185:R185" si="170">IF($S184=0,"-",M184/$S184)</f>
        <v>4.0535432014953854E-2</v>
      </c>
      <c r="N185" s="102">
        <f t="shared" si="170"/>
        <v>0.86645431621333213</v>
      </c>
      <c r="O185" s="102">
        <f t="shared" si="170"/>
        <v>3.3773035471296259E-2</v>
      </c>
      <c r="P185" s="102">
        <f t="shared" si="170"/>
        <v>2.1133402264716262E-2</v>
      </c>
      <c r="Q185" s="102">
        <f t="shared" si="170"/>
        <v>5.3935172147130291E-3</v>
      </c>
      <c r="R185" s="103">
        <f t="shared" si="170"/>
        <v>3.535260120259784E-3</v>
      </c>
      <c r="S185" s="104">
        <f>SUM(L185:R185)</f>
        <v>1.0000000000000002</v>
      </c>
      <c r="U185" s="77" t="s">
        <v>108</v>
      </c>
      <c r="V185" s="78">
        <f>+V184/$AI184</f>
        <v>2.6337291340802878E-2</v>
      </c>
      <c r="W185" s="78">
        <f t="shared" ref="W185:AH185" si="171">+W184/$AI184</f>
        <v>1.4114645985648152E-3</v>
      </c>
      <c r="X185" s="78">
        <f t="shared" si="171"/>
        <v>5.3935172147130282E-3</v>
      </c>
      <c r="Y185" s="78">
        <f t="shared" si="171"/>
        <v>4.0535432014953847E-2</v>
      </c>
      <c r="Z185" s="78">
        <f t="shared" si="171"/>
        <v>0.86493523115794768</v>
      </c>
      <c r="AA185" s="78">
        <f t="shared" si="171"/>
        <v>3.3764943874936275E-2</v>
      </c>
      <c r="AB185" s="78">
        <f t="shared" si="171"/>
        <v>2.1133402264716258E-2</v>
      </c>
      <c r="AC185" s="78">
        <f t="shared" si="171"/>
        <v>6.4887175333652476E-3</v>
      </c>
      <c r="AD185" s="78">
        <f t="shared" si="171"/>
        <v>1.4262807613611766E-3</v>
      </c>
      <c r="AE185" s="78">
        <f t="shared" si="171"/>
        <v>6.5445672144887548E-6</v>
      </c>
      <c r="AF185" s="78">
        <f t="shared" si="171"/>
        <v>3.5352601202597832E-3</v>
      </c>
      <c r="AG185" s="78">
        <f t="shared" si="171"/>
        <v>1.5190850553843136E-3</v>
      </c>
      <c r="AH185" s="78">
        <f t="shared" si="171"/>
        <v>1.5470291454863368E-6</v>
      </c>
      <c r="AI185" s="79">
        <f>SUM(V185:AC185)</f>
        <v>1</v>
      </c>
    </row>
    <row r="186" spans="1:85" ht="15" thickBot="1">
      <c r="A186" s="220"/>
      <c r="B186" s="220"/>
      <c r="C186" s="220"/>
      <c r="D186" s="220"/>
      <c r="E186" s="220"/>
      <c r="F186" s="220"/>
      <c r="G186" s="220"/>
      <c r="H186" s="220"/>
      <c r="I186" s="220"/>
      <c r="K186" s="220"/>
      <c r="L186" s="220"/>
      <c r="M186" s="220"/>
      <c r="N186" s="220"/>
      <c r="O186" s="220"/>
      <c r="P186" s="220"/>
      <c r="Q186" s="220"/>
      <c r="R186" s="220"/>
      <c r="S186" s="220"/>
      <c r="AI186" s="141"/>
      <c r="BA186" s="133"/>
      <c r="BR186" s="133"/>
      <c r="CG186" s="133"/>
    </row>
    <row r="187" spans="1:85" ht="28.5">
      <c r="A187" s="339" t="s">
        <v>31</v>
      </c>
      <c r="B187" s="137" t="s">
        <v>0</v>
      </c>
      <c r="C187" s="137" t="s">
        <v>1</v>
      </c>
      <c r="D187" s="137" t="s">
        <v>2</v>
      </c>
      <c r="E187" s="137" t="s">
        <v>3</v>
      </c>
      <c r="F187" s="137" t="s">
        <v>23</v>
      </c>
      <c r="G187" s="137" t="s">
        <v>4</v>
      </c>
      <c r="H187" s="137" t="s">
        <v>5</v>
      </c>
      <c r="I187" s="138" t="s">
        <v>6</v>
      </c>
      <c r="K187" s="341" t="s">
        <v>31</v>
      </c>
      <c r="L187" s="139" t="s">
        <v>0</v>
      </c>
      <c r="M187" s="139" t="s">
        <v>1</v>
      </c>
      <c r="N187" s="139" t="s">
        <v>2</v>
      </c>
      <c r="O187" s="139" t="s">
        <v>3</v>
      </c>
      <c r="P187" s="139" t="s">
        <v>23</v>
      </c>
      <c r="Q187" s="139" t="s">
        <v>4</v>
      </c>
      <c r="R187" s="139" t="s">
        <v>5</v>
      </c>
      <c r="S187" s="140" t="s">
        <v>6</v>
      </c>
      <c r="U187" s="343" t="s">
        <v>31</v>
      </c>
      <c r="V187" s="192" t="s">
        <v>73</v>
      </c>
      <c r="W187" s="192" t="s">
        <v>74</v>
      </c>
      <c r="X187" s="192" t="s">
        <v>4</v>
      </c>
      <c r="Y187" s="192" t="s">
        <v>1</v>
      </c>
      <c r="Z187" s="192" t="s">
        <v>2</v>
      </c>
      <c r="AA187" s="192" t="s">
        <v>3</v>
      </c>
      <c r="AB187" s="192" t="s">
        <v>51</v>
      </c>
      <c r="AC187" s="192" t="s">
        <v>64</v>
      </c>
      <c r="AD187" s="193" t="s">
        <v>75</v>
      </c>
      <c r="AE187" s="193" t="s">
        <v>76</v>
      </c>
      <c r="AF187" s="193" t="s">
        <v>77</v>
      </c>
      <c r="AG187" s="193" t="s">
        <v>78</v>
      </c>
      <c r="AH187" s="193" t="s">
        <v>79</v>
      </c>
      <c r="AI187" s="194" t="s">
        <v>59</v>
      </c>
      <c r="BA187" s="133"/>
      <c r="BR187" s="133"/>
      <c r="CG187" s="133"/>
    </row>
    <row r="188" spans="1:85" ht="15">
      <c r="A188" s="340" t="s">
        <v>31</v>
      </c>
      <c r="B188" s="305" t="s">
        <v>113</v>
      </c>
      <c r="C188" s="306"/>
      <c r="D188" s="306"/>
      <c r="E188" s="306"/>
      <c r="F188" s="306"/>
      <c r="G188" s="306"/>
      <c r="H188" s="306"/>
      <c r="I188" s="307"/>
      <c r="K188" s="342" t="s">
        <v>31</v>
      </c>
      <c r="L188" s="308" t="s">
        <v>113</v>
      </c>
      <c r="M188" s="309"/>
      <c r="N188" s="309"/>
      <c r="O188" s="309"/>
      <c r="P188" s="309"/>
      <c r="Q188" s="309"/>
      <c r="R188" s="309"/>
      <c r="S188" s="310"/>
      <c r="U188" s="344" t="s">
        <v>31</v>
      </c>
      <c r="V188" s="337" t="s">
        <v>113</v>
      </c>
      <c r="W188" s="337"/>
      <c r="X188" s="337"/>
      <c r="Y188" s="337"/>
      <c r="Z188" s="337"/>
      <c r="AA188" s="337"/>
      <c r="AB188" s="337"/>
      <c r="AC188" s="337"/>
      <c r="AD188" s="337"/>
      <c r="AE188" s="337"/>
      <c r="AF188" s="337"/>
      <c r="AG188" s="337"/>
      <c r="AH188" s="337"/>
      <c r="AI188" s="338"/>
      <c r="BA188" s="133"/>
      <c r="BR188" s="133"/>
      <c r="CG188" s="133"/>
    </row>
    <row r="189" spans="1:85" ht="15">
      <c r="A189" s="143" t="s">
        <v>7</v>
      </c>
      <c r="B189" s="144">
        <v>0</v>
      </c>
      <c r="C189" s="144">
        <v>0</v>
      </c>
      <c r="D189" s="144">
        <v>106.59375865766852</v>
      </c>
      <c r="E189" s="144">
        <v>0</v>
      </c>
      <c r="F189" s="314"/>
      <c r="G189" s="144">
        <v>0</v>
      </c>
      <c r="H189" s="145">
        <v>0</v>
      </c>
      <c r="I189" s="146">
        <f>SUM(B189:H189)</f>
        <v>106.59375865766852</v>
      </c>
      <c r="J189" s="141"/>
      <c r="K189" s="195" t="s">
        <v>7</v>
      </c>
      <c r="L189" s="144">
        <v>0</v>
      </c>
      <c r="M189" s="144">
        <v>0</v>
      </c>
      <c r="N189" s="144">
        <v>106.59375865766852</v>
      </c>
      <c r="O189" s="144">
        <v>0</v>
      </c>
      <c r="P189" s="144">
        <v>0</v>
      </c>
      <c r="Q189" s="144">
        <v>0</v>
      </c>
      <c r="R189" s="196">
        <v>0</v>
      </c>
      <c r="S189" s="197">
        <f>SUM(L189:R189)</f>
        <v>106.59375865766852</v>
      </c>
      <c r="U189" s="198" t="s">
        <v>7</v>
      </c>
      <c r="V189" s="199">
        <v>0</v>
      </c>
      <c r="W189" s="199">
        <v>0</v>
      </c>
      <c r="X189" s="199">
        <v>0</v>
      </c>
      <c r="Y189" s="199">
        <v>0</v>
      </c>
      <c r="Z189" s="199">
        <v>106.59375865766852</v>
      </c>
      <c r="AA189" s="199">
        <v>0</v>
      </c>
      <c r="AB189" s="199">
        <v>0</v>
      </c>
      <c r="AC189" s="200">
        <v>0</v>
      </c>
      <c r="AD189" s="201">
        <v>0</v>
      </c>
      <c r="AE189" s="201">
        <v>0</v>
      </c>
      <c r="AF189" s="201">
        <v>0</v>
      </c>
      <c r="AG189" s="201">
        <v>0</v>
      </c>
      <c r="AH189" s="201">
        <v>0</v>
      </c>
      <c r="AI189" s="202">
        <f>SUM(V189:AC189)</f>
        <v>106.59375865766852</v>
      </c>
      <c r="BA189" s="133"/>
      <c r="BR189" s="133"/>
      <c r="CG189" s="133"/>
    </row>
    <row r="190" spans="1:85" ht="15">
      <c r="A190" s="151" t="s">
        <v>8</v>
      </c>
      <c r="B190" s="152">
        <v>0</v>
      </c>
      <c r="C190" s="152">
        <v>0</v>
      </c>
      <c r="D190" s="152">
        <v>27.039179999999998</v>
      </c>
      <c r="E190" s="152">
        <v>0</v>
      </c>
      <c r="F190" s="315"/>
      <c r="G190" s="152">
        <v>0</v>
      </c>
      <c r="H190" s="153">
        <v>0</v>
      </c>
      <c r="I190" s="154">
        <f t="shared" ref="I190:I209" si="172">SUM(B190:H190)</f>
        <v>27.039179999999998</v>
      </c>
      <c r="J190" s="141"/>
      <c r="K190" s="155" t="s">
        <v>8</v>
      </c>
      <c r="L190" s="156">
        <v>0</v>
      </c>
      <c r="M190" s="156">
        <v>0</v>
      </c>
      <c r="N190" s="156">
        <v>27.039179999999998</v>
      </c>
      <c r="O190" s="156">
        <v>0</v>
      </c>
      <c r="P190" s="156">
        <v>0</v>
      </c>
      <c r="Q190" s="156">
        <v>0</v>
      </c>
      <c r="R190" s="157">
        <v>0</v>
      </c>
      <c r="S190" s="158">
        <f t="shared" ref="S190:S209" si="173">SUM(L190:R190)</f>
        <v>27.039179999999998</v>
      </c>
      <c r="U190" s="203" t="s">
        <v>8</v>
      </c>
      <c r="V190" s="204">
        <v>0</v>
      </c>
      <c r="W190" s="204">
        <v>0</v>
      </c>
      <c r="X190" s="204">
        <v>0</v>
      </c>
      <c r="Y190" s="204">
        <v>0</v>
      </c>
      <c r="Z190" s="204">
        <v>27.039179999999998</v>
      </c>
      <c r="AA190" s="204">
        <v>0</v>
      </c>
      <c r="AB190" s="204">
        <v>0</v>
      </c>
      <c r="AC190" s="205">
        <v>0</v>
      </c>
      <c r="AD190" s="204">
        <v>0</v>
      </c>
      <c r="AE190" s="204">
        <v>0</v>
      </c>
      <c r="AF190" s="204">
        <v>0</v>
      </c>
      <c r="AG190" s="204">
        <v>0</v>
      </c>
      <c r="AH190" s="204">
        <v>0</v>
      </c>
      <c r="AI190" s="206">
        <f t="shared" ref="AI190:AI209" si="174">SUM(V190:AC190)</f>
        <v>27.039179999999998</v>
      </c>
      <c r="BA190" s="133"/>
      <c r="BR190" s="133"/>
      <c r="CG190" s="133"/>
    </row>
    <row r="191" spans="1:85" ht="15">
      <c r="A191" s="159" t="s">
        <v>9</v>
      </c>
      <c r="B191" s="148">
        <v>0</v>
      </c>
      <c r="C191" s="148">
        <v>0</v>
      </c>
      <c r="D191" s="148">
        <v>0.1103491941267154</v>
      </c>
      <c r="E191" s="148">
        <v>0</v>
      </c>
      <c r="F191" s="315"/>
      <c r="G191" s="148">
        <v>0</v>
      </c>
      <c r="H191" s="160">
        <v>0</v>
      </c>
      <c r="I191" s="146">
        <f t="shared" si="172"/>
        <v>0.1103491941267154</v>
      </c>
      <c r="J191" s="141"/>
      <c r="K191" s="161" t="s">
        <v>9</v>
      </c>
      <c r="L191" s="148">
        <v>0</v>
      </c>
      <c r="M191" s="148">
        <v>0</v>
      </c>
      <c r="N191" s="148">
        <v>0.1103491941267154</v>
      </c>
      <c r="O191" s="148">
        <v>0</v>
      </c>
      <c r="P191" s="148">
        <v>0</v>
      </c>
      <c r="Q191" s="148">
        <v>0</v>
      </c>
      <c r="R191" s="149">
        <v>0</v>
      </c>
      <c r="S191" s="150">
        <f t="shared" si="173"/>
        <v>0.1103491941267154</v>
      </c>
      <c r="U191" s="207" t="s">
        <v>9</v>
      </c>
      <c r="V191" s="199">
        <v>0</v>
      </c>
      <c r="W191" s="199">
        <v>0</v>
      </c>
      <c r="X191" s="199">
        <v>0</v>
      </c>
      <c r="Y191" s="199">
        <v>0</v>
      </c>
      <c r="Z191" s="199">
        <v>0.1103491941267154</v>
      </c>
      <c r="AA191" s="199">
        <v>0</v>
      </c>
      <c r="AB191" s="199">
        <v>0</v>
      </c>
      <c r="AC191" s="200">
        <v>0</v>
      </c>
      <c r="AD191" s="201">
        <v>0</v>
      </c>
      <c r="AE191" s="201">
        <v>0</v>
      </c>
      <c r="AF191" s="201">
        <v>0</v>
      </c>
      <c r="AG191" s="201">
        <v>0</v>
      </c>
      <c r="AH191" s="201">
        <v>0</v>
      </c>
      <c r="AI191" s="202">
        <f t="shared" si="174"/>
        <v>0.1103491941267154</v>
      </c>
      <c r="BA191" s="133"/>
      <c r="BR191" s="133"/>
      <c r="CG191" s="133"/>
    </row>
    <row r="192" spans="1:85" ht="15">
      <c r="A192" s="151" t="s">
        <v>52</v>
      </c>
      <c r="B192" s="152">
        <v>0</v>
      </c>
      <c r="C192" s="152">
        <v>0</v>
      </c>
      <c r="D192" s="152">
        <v>321.81075119999997</v>
      </c>
      <c r="E192" s="152">
        <v>0</v>
      </c>
      <c r="F192" s="315"/>
      <c r="G192" s="152">
        <v>0</v>
      </c>
      <c r="H192" s="153">
        <v>0</v>
      </c>
      <c r="I192" s="154">
        <f t="shared" si="172"/>
        <v>321.81075119999997</v>
      </c>
      <c r="J192" s="141"/>
      <c r="K192" s="155" t="s">
        <v>52</v>
      </c>
      <c r="L192" s="156">
        <v>0</v>
      </c>
      <c r="M192" s="156">
        <v>0</v>
      </c>
      <c r="N192" s="156">
        <v>321.81075119999997</v>
      </c>
      <c r="O192" s="156">
        <v>0</v>
      </c>
      <c r="P192" s="156">
        <v>0</v>
      </c>
      <c r="Q192" s="156">
        <v>0</v>
      </c>
      <c r="R192" s="157">
        <v>0</v>
      </c>
      <c r="S192" s="158">
        <f t="shared" si="173"/>
        <v>321.81075119999997</v>
      </c>
      <c r="U192" s="203" t="s">
        <v>52</v>
      </c>
      <c r="V192" s="204">
        <v>0</v>
      </c>
      <c r="W192" s="204">
        <v>0</v>
      </c>
      <c r="X192" s="204">
        <v>0</v>
      </c>
      <c r="Y192" s="204">
        <v>0</v>
      </c>
      <c r="Z192" s="204">
        <v>321.63509030960694</v>
      </c>
      <c r="AA192" s="204">
        <v>0</v>
      </c>
      <c r="AB192" s="204">
        <v>0</v>
      </c>
      <c r="AC192" s="205">
        <v>0.17566089039301311</v>
      </c>
      <c r="AD192" s="204">
        <v>0</v>
      </c>
      <c r="AE192" s="204">
        <v>0</v>
      </c>
      <c r="AF192" s="204">
        <v>0</v>
      </c>
      <c r="AG192" s="204">
        <v>0.17566089039301311</v>
      </c>
      <c r="AH192" s="204">
        <v>0</v>
      </c>
      <c r="AI192" s="206">
        <f t="shared" si="174"/>
        <v>321.81075119999997</v>
      </c>
      <c r="BA192" s="133"/>
      <c r="BR192" s="133"/>
      <c r="CG192" s="133"/>
    </row>
    <row r="193" spans="1:85" ht="15">
      <c r="A193" s="159" t="s">
        <v>13</v>
      </c>
      <c r="B193" s="148">
        <v>125.75052453169636</v>
      </c>
      <c r="C193" s="148">
        <v>0</v>
      </c>
      <c r="D193" s="148">
        <v>155.72335865827165</v>
      </c>
      <c r="E193" s="148">
        <v>0</v>
      </c>
      <c r="F193" s="315"/>
      <c r="G193" s="148">
        <v>0</v>
      </c>
      <c r="H193" s="160">
        <v>0</v>
      </c>
      <c r="I193" s="146">
        <f t="shared" si="172"/>
        <v>281.47388318996798</v>
      </c>
      <c r="J193" s="141"/>
      <c r="K193" s="161" t="s">
        <v>13</v>
      </c>
      <c r="L193" s="148">
        <v>125.75052453169636</v>
      </c>
      <c r="M193" s="148">
        <v>0</v>
      </c>
      <c r="N193" s="148">
        <v>155.72335865827165</v>
      </c>
      <c r="O193" s="148">
        <v>0</v>
      </c>
      <c r="P193" s="148">
        <v>0</v>
      </c>
      <c r="Q193" s="148">
        <v>0</v>
      </c>
      <c r="R193" s="149">
        <v>0</v>
      </c>
      <c r="S193" s="150">
        <f t="shared" si="173"/>
        <v>281.47388318996798</v>
      </c>
      <c r="U193" s="207" t="s">
        <v>13</v>
      </c>
      <c r="V193" s="199">
        <v>125.75052453169636</v>
      </c>
      <c r="W193" s="199">
        <v>0</v>
      </c>
      <c r="X193" s="199">
        <v>0</v>
      </c>
      <c r="Y193" s="199">
        <v>0</v>
      </c>
      <c r="Z193" s="199">
        <v>155.72335865827165</v>
      </c>
      <c r="AA193" s="199">
        <v>0</v>
      </c>
      <c r="AB193" s="199">
        <v>0</v>
      </c>
      <c r="AC193" s="200">
        <v>0</v>
      </c>
      <c r="AD193" s="201">
        <v>0</v>
      </c>
      <c r="AE193" s="201">
        <v>0</v>
      </c>
      <c r="AF193" s="201">
        <v>0</v>
      </c>
      <c r="AG193" s="201">
        <v>0</v>
      </c>
      <c r="AH193" s="201">
        <v>0</v>
      </c>
      <c r="AI193" s="202">
        <f t="shared" si="174"/>
        <v>281.47388318996798</v>
      </c>
      <c r="BA193" s="133"/>
      <c r="BR193" s="133"/>
      <c r="CG193" s="133"/>
    </row>
    <row r="194" spans="1:85" ht="15">
      <c r="A194" s="151" t="s">
        <v>12</v>
      </c>
      <c r="B194" s="152">
        <v>8.3681231033330317</v>
      </c>
      <c r="C194" s="152">
        <v>5.2861242160750352</v>
      </c>
      <c r="D194" s="152">
        <v>24.140317209431334</v>
      </c>
      <c r="E194" s="152">
        <v>0</v>
      </c>
      <c r="F194" s="315"/>
      <c r="G194" s="152">
        <v>0</v>
      </c>
      <c r="H194" s="153">
        <v>0</v>
      </c>
      <c r="I194" s="154">
        <f t="shared" si="172"/>
        <v>37.794564528839402</v>
      </c>
      <c r="J194" s="141"/>
      <c r="K194" s="155" t="s">
        <v>12</v>
      </c>
      <c r="L194" s="156">
        <v>8.3681231033330317</v>
      </c>
      <c r="M194" s="156">
        <v>5.2861242160750352</v>
      </c>
      <c r="N194" s="156">
        <v>24.140317209431334</v>
      </c>
      <c r="O194" s="156">
        <v>0</v>
      </c>
      <c r="P194" s="156">
        <v>0</v>
      </c>
      <c r="Q194" s="156">
        <v>0</v>
      </c>
      <c r="R194" s="157">
        <v>0</v>
      </c>
      <c r="S194" s="158">
        <f t="shared" si="173"/>
        <v>37.794564528839402</v>
      </c>
      <c r="U194" s="203" t="s">
        <v>53</v>
      </c>
      <c r="V194" s="204">
        <v>8.1561197024216678</v>
      </c>
      <c r="W194" s="204">
        <v>0</v>
      </c>
      <c r="X194" s="204">
        <v>0</v>
      </c>
      <c r="Y194" s="204">
        <v>5.2861242160750352</v>
      </c>
      <c r="Z194" s="204">
        <v>16.519789529810893</v>
      </c>
      <c r="AA194" s="204">
        <v>0</v>
      </c>
      <c r="AB194" s="204">
        <v>0</v>
      </c>
      <c r="AC194" s="205">
        <v>7.8325310805318047</v>
      </c>
      <c r="AD194" s="204">
        <v>0.21200340091136402</v>
      </c>
      <c r="AE194" s="204">
        <v>0</v>
      </c>
      <c r="AF194" s="204">
        <v>0</v>
      </c>
      <c r="AG194" s="204">
        <v>7.62052767962044</v>
      </c>
      <c r="AH194" s="204">
        <v>0</v>
      </c>
      <c r="AI194" s="206">
        <f t="shared" si="174"/>
        <v>37.794564528839402</v>
      </c>
      <c r="BA194" s="133"/>
      <c r="BR194" s="133"/>
      <c r="CG194" s="133"/>
    </row>
    <row r="195" spans="1:85" ht="15">
      <c r="A195" s="159" t="s">
        <v>54</v>
      </c>
      <c r="B195" s="148">
        <v>0</v>
      </c>
      <c r="C195" s="148">
        <v>0</v>
      </c>
      <c r="D195" s="148">
        <v>0.34149510380506115</v>
      </c>
      <c r="E195" s="148">
        <v>4.7869345633657119</v>
      </c>
      <c r="F195" s="315"/>
      <c r="G195" s="148">
        <v>0</v>
      </c>
      <c r="H195" s="160">
        <v>0</v>
      </c>
      <c r="I195" s="146">
        <f t="shared" si="172"/>
        <v>5.1284296671707734</v>
      </c>
      <c r="J195" s="141"/>
      <c r="K195" s="161" t="s">
        <v>54</v>
      </c>
      <c r="L195" s="148">
        <v>0</v>
      </c>
      <c r="M195" s="148">
        <v>0</v>
      </c>
      <c r="N195" s="148">
        <v>0.34149510380506115</v>
      </c>
      <c r="O195" s="148">
        <v>4.7869345633657119</v>
      </c>
      <c r="P195" s="148">
        <v>781.58133066546452</v>
      </c>
      <c r="Q195" s="148">
        <v>0</v>
      </c>
      <c r="R195" s="149">
        <v>0</v>
      </c>
      <c r="S195" s="150">
        <f t="shared" si="173"/>
        <v>786.70976033263526</v>
      </c>
      <c r="U195" s="207" t="s">
        <v>54</v>
      </c>
      <c r="V195" s="199">
        <v>0</v>
      </c>
      <c r="W195" s="199">
        <v>0</v>
      </c>
      <c r="X195" s="199">
        <v>0</v>
      </c>
      <c r="Y195" s="199">
        <v>0</v>
      </c>
      <c r="Z195" s="199">
        <v>0</v>
      </c>
      <c r="AA195" s="199">
        <v>0.6139544415192868</v>
      </c>
      <c r="AB195" s="199">
        <v>781.58133066546452</v>
      </c>
      <c r="AC195" s="200">
        <v>4.514475225651486</v>
      </c>
      <c r="AD195" s="199">
        <v>0</v>
      </c>
      <c r="AE195" s="199">
        <v>4.1729801218464253</v>
      </c>
      <c r="AF195" s="199">
        <v>0</v>
      </c>
      <c r="AG195" s="199">
        <v>0.34149510380506115</v>
      </c>
      <c r="AH195" s="199">
        <v>0</v>
      </c>
      <c r="AI195" s="202">
        <f t="shared" si="174"/>
        <v>786.70976033263526</v>
      </c>
      <c r="BA195" s="133"/>
      <c r="BR195" s="133"/>
      <c r="CG195" s="133"/>
    </row>
    <row r="196" spans="1:85" ht="15">
      <c r="A196" s="151" t="s">
        <v>11</v>
      </c>
      <c r="B196" s="152">
        <v>0</v>
      </c>
      <c r="C196" s="152">
        <v>0</v>
      </c>
      <c r="D196" s="152">
        <v>0</v>
      </c>
      <c r="E196" s="152">
        <v>0</v>
      </c>
      <c r="F196" s="315"/>
      <c r="G196" s="152">
        <v>0</v>
      </c>
      <c r="H196" s="153">
        <v>0</v>
      </c>
      <c r="I196" s="154">
        <f t="shared" si="172"/>
        <v>0</v>
      </c>
      <c r="J196" s="141"/>
      <c r="K196" s="155" t="s">
        <v>11</v>
      </c>
      <c r="L196" s="156">
        <v>0</v>
      </c>
      <c r="M196" s="156">
        <v>0</v>
      </c>
      <c r="N196" s="156">
        <v>0</v>
      </c>
      <c r="O196" s="156">
        <v>0</v>
      </c>
      <c r="P196" s="156">
        <v>2.3615014420211917</v>
      </c>
      <c r="Q196" s="156">
        <v>0</v>
      </c>
      <c r="R196" s="157">
        <v>0</v>
      </c>
      <c r="S196" s="158">
        <f t="shared" si="173"/>
        <v>2.3615014420211917</v>
      </c>
      <c r="U196" s="203" t="s">
        <v>11</v>
      </c>
      <c r="V196" s="204">
        <v>0</v>
      </c>
      <c r="W196" s="204">
        <v>0</v>
      </c>
      <c r="X196" s="204">
        <v>0</v>
      </c>
      <c r="Y196" s="204">
        <v>0</v>
      </c>
      <c r="Z196" s="204">
        <v>0</v>
      </c>
      <c r="AA196" s="204">
        <v>0</v>
      </c>
      <c r="AB196" s="204">
        <v>2.3615014420211917</v>
      </c>
      <c r="AC196" s="205">
        <v>0</v>
      </c>
      <c r="AD196" s="204">
        <v>0</v>
      </c>
      <c r="AE196" s="204">
        <v>0</v>
      </c>
      <c r="AF196" s="204">
        <v>0</v>
      </c>
      <c r="AG196" s="204">
        <v>0</v>
      </c>
      <c r="AH196" s="204">
        <v>0</v>
      </c>
      <c r="AI196" s="206">
        <f t="shared" si="174"/>
        <v>2.3615014420211917</v>
      </c>
      <c r="BA196" s="133"/>
      <c r="BR196" s="133"/>
      <c r="CG196" s="133"/>
    </row>
    <row r="197" spans="1:85" ht="15">
      <c r="A197" s="159" t="s">
        <v>55</v>
      </c>
      <c r="B197" s="148">
        <v>0</v>
      </c>
      <c r="C197" s="148">
        <v>0</v>
      </c>
      <c r="D197" s="148">
        <v>0</v>
      </c>
      <c r="E197" s="148">
        <v>0</v>
      </c>
      <c r="F197" s="315"/>
      <c r="G197" s="148">
        <v>0</v>
      </c>
      <c r="H197" s="160">
        <v>0</v>
      </c>
      <c r="I197" s="146">
        <f t="shared" si="172"/>
        <v>0</v>
      </c>
      <c r="J197" s="141"/>
      <c r="K197" s="161" t="s">
        <v>55</v>
      </c>
      <c r="L197" s="148">
        <v>0</v>
      </c>
      <c r="M197" s="148">
        <v>0</v>
      </c>
      <c r="N197" s="148">
        <v>0</v>
      </c>
      <c r="O197" s="148">
        <v>0</v>
      </c>
      <c r="P197" s="148">
        <v>0</v>
      </c>
      <c r="Q197" s="148">
        <v>0</v>
      </c>
      <c r="R197" s="149">
        <v>0</v>
      </c>
      <c r="S197" s="150">
        <f t="shared" si="173"/>
        <v>0</v>
      </c>
      <c r="U197" s="207" t="s">
        <v>55</v>
      </c>
      <c r="V197" s="199">
        <v>0</v>
      </c>
      <c r="W197" s="199">
        <v>0</v>
      </c>
      <c r="X197" s="199">
        <v>0</v>
      </c>
      <c r="Y197" s="199">
        <v>0</v>
      </c>
      <c r="Z197" s="199">
        <v>0</v>
      </c>
      <c r="AA197" s="199">
        <v>0</v>
      </c>
      <c r="AB197" s="199">
        <v>0</v>
      </c>
      <c r="AC197" s="200">
        <v>0</v>
      </c>
      <c r="AD197" s="199">
        <v>0</v>
      </c>
      <c r="AE197" s="199">
        <v>0</v>
      </c>
      <c r="AF197" s="199">
        <v>0</v>
      </c>
      <c r="AG197" s="199">
        <v>0</v>
      </c>
      <c r="AH197" s="199">
        <v>0</v>
      </c>
      <c r="AI197" s="202">
        <f t="shared" si="174"/>
        <v>0</v>
      </c>
      <c r="BA197" s="133"/>
      <c r="BR197" s="133"/>
      <c r="CG197" s="133"/>
    </row>
    <row r="198" spans="1:85" ht="15">
      <c r="A198" s="151" t="s">
        <v>14</v>
      </c>
      <c r="B198" s="152">
        <v>75.938390077555553</v>
      </c>
      <c r="C198" s="152">
        <v>0</v>
      </c>
      <c r="D198" s="152">
        <v>45.215692531380398</v>
      </c>
      <c r="E198" s="152">
        <v>0</v>
      </c>
      <c r="F198" s="315"/>
      <c r="G198" s="152">
        <v>0</v>
      </c>
      <c r="H198" s="153">
        <v>0</v>
      </c>
      <c r="I198" s="154">
        <f t="shared" si="172"/>
        <v>121.15408260893595</v>
      </c>
      <c r="J198" s="141"/>
      <c r="K198" s="155" t="s">
        <v>14</v>
      </c>
      <c r="L198" s="156">
        <v>75.938390077555553</v>
      </c>
      <c r="M198" s="156">
        <v>0</v>
      </c>
      <c r="N198" s="156">
        <v>45.215692531380398</v>
      </c>
      <c r="O198" s="156">
        <v>0</v>
      </c>
      <c r="P198" s="156">
        <v>0.9931117955222194</v>
      </c>
      <c r="Q198" s="156">
        <v>0</v>
      </c>
      <c r="R198" s="157">
        <v>0</v>
      </c>
      <c r="S198" s="158">
        <f t="shared" si="173"/>
        <v>122.14719440445818</v>
      </c>
      <c r="U198" s="203" t="s">
        <v>14</v>
      </c>
      <c r="V198" s="204">
        <v>75.938390077555553</v>
      </c>
      <c r="W198" s="204">
        <v>0</v>
      </c>
      <c r="X198" s="204">
        <v>0</v>
      </c>
      <c r="Y198" s="204">
        <v>0</v>
      </c>
      <c r="Z198" s="204">
        <v>16.886927192582874</v>
      </c>
      <c r="AA198" s="204">
        <v>0</v>
      </c>
      <c r="AB198" s="204">
        <v>0.9931117955222194</v>
      </c>
      <c r="AC198" s="205">
        <v>28.32876533879752</v>
      </c>
      <c r="AD198" s="204">
        <v>0</v>
      </c>
      <c r="AE198" s="204">
        <v>0</v>
      </c>
      <c r="AF198" s="204">
        <v>0</v>
      </c>
      <c r="AG198" s="204">
        <v>28.32876533879752</v>
      </c>
      <c r="AH198" s="204">
        <v>0</v>
      </c>
      <c r="AI198" s="206">
        <f t="shared" si="174"/>
        <v>122.14719440445818</v>
      </c>
      <c r="BA198" s="133"/>
      <c r="BR198" s="133"/>
      <c r="CG198" s="133"/>
    </row>
    <row r="199" spans="1:85" ht="15">
      <c r="A199" s="159" t="s">
        <v>136</v>
      </c>
      <c r="B199" s="148">
        <v>282.33420817637034</v>
      </c>
      <c r="C199" s="148">
        <v>399.64092192516841</v>
      </c>
      <c r="D199" s="148">
        <v>3127.1202833822185</v>
      </c>
      <c r="E199" s="148">
        <v>0</v>
      </c>
      <c r="F199" s="315"/>
      <c r="G199" s="148">
        <v>0</v>
      </c>
      <c r="H199" s="160">
        <v>0</v>
      </c>
      <c r="I199" s="146">
        <f t="shared" si="172"/>
        <v>3809.0954134837575</v>
      </c>
      <c r="J199" s="141"/>
      <c r="K199" s="161" t="s">
        <v>136</v>
      </c>
      <c r="L199" s="148">
        <v>282.33420817637034</v>
      </c>
      <c r="M199" s="148">
        <v>399.64092192516841</v>
      </c>
      <c r="N199" s="148">
        <v>3127.1202833822185</v>
      </c>
      <c r="O199" s="148">
        <v>0</v>
      </c>
      <c r="P199" s="148">
        <v>13.408849659167602</v>
      </c>
      <c r="Q199" s="148">
        <v>0</v>
      </c>
      <c r="R199" s="149">
        <v>0</v>
      </c>
      <c r="S199" s="150">
        <f t="shared" si="173"/>
        <v>3822.5042631429251</v>
      </c>
      <c r="U199" s="207" t="s">
        <v>136</v>
      </c>
      <c r="V199" s="199">
        <v>210.54137600103689</v>
      </c>
      <c r="W199" s="199">
        <v>0</v>
      </c>
      <c r="X199" s="199">
        <v>0</v>
      </c>
      <c r="Y199" s="199">
        <v>399.64092192516841</v>
      </c>
      <c r="Z199" s="199">
        <v>3044.4334333884294</v>
      </c>
      <c r="AA199" s="199">
        <v>0</v>
      </c>
      <c r="AB199" s="199">
        <v>13.408849659167602</v>
      </c>
      <c r="AC199" s="200">
        <v>154.4796821691227</v>
      </c>
      <c r="AD199" s="199">
        <v>71.792832175333444</v>
      </c>
      <c r="AE199" s="199">
        <v>0</v>
      </c>
      <c r="AF199" s="199">
        <v>0</v>
      </c>
      <c r="AG199" s="199">
        <v>82.686849993789281</v>
      </c>
      <c r="AH199" s="199">
        <v>0</v>
      </c>
      <c r="AI199" s="202">
        <f t="shared" si="174"/>
        <v>3822.5042631429251</v>
      </c>
      <c r="BA199" s="133"/>
      <c r="BR199" s="133"/>
      <c r="CG199" s="133"/>
    </row>
    <row r="200" spans="1:85" ht="15">
      <c r="A200" s="151" t="s">
        <v>21</v>
      </c>
      <c r="B200" s="152">
        <v>56.671860272937394</v>
      </c>
      <c r="C200" s="152">
        <v>0.56350432918051785</v>
      </c>
      <c r="D200" s="152">
        <v>588.24567971352985</v>
      </c>
      <c r="E200" s="152">
        <v>434.80518482029635</v>
      </c>
      <c r="F200" s="315"/>
      <c r="G200" s="152">
        <v>49.058467386982848</v>
      </c>
      <c r="H200" s="153">
        <v>0</v>
      </c>
      <c r="I200" s="154">
        <f t="shared" si="172"/>
        <v>1129.3446965229268</v>
      </c>
      <c r="J200" s="141"/>
      <c r="K200" s="155" t="s">
        <v>21</v>
      </c>
      <c r="L200" s="156">
        <v>56.671860272937394</v>
      </c>
      <c r="M200" s="156">
        <v>0.56350432918051785</v>
      </c>
      <c r="N200" s="156">
        <v>588.24567971352985</v>
      </c>
      <c r="O200" s="156">
        <v>434.80518482029635</v>
      </c>
      <c r="P200" s="156">
        <v>15.104536775265911</v>
      </c>
      <c r="Q200" s="156">
        <v>49.058467386982848</v>
      </c>
      <c r="R200" s="157">
        <v>0</v>
      </c>
      <c r="S200" s="158">
        <f t="shared" si="173"/>
        <v>1144.4492332981927</v>
      </c>
      <c r="U200" s="203" t="s">
        <v>21</v>
      </c>
      <c r="V200" s="204">
        <v>5.3615491850804569</v>
      </c>
      <c r="W200" s="204">
        <v>9.9367405577409773</v>
      </c>
      <c r="X200" s="204">
        <v>49.058467386982848</v>
      </c>
      <c r="Y200" s="204">
        <v>0.56350432918051785</v>
      </c>
      <c r="Z200" s="204">
        <v>578.86458179031149</v>
      </c>
      <c r="AA200" s="204">
        <v>434.22128022701474</v>
      </c>
      <c r="AB200" s="204">
        <v>15.104536775265911</v>
      </c>
      <c r="AC200" s="205">
        <v>51.338573046615892</v>
      </c>
      <c r="AD200" s="204">
        <v>41.373570530115963</v>
      </c>
      <c r="AE200" s="204">
        <v>0.45295513986005864</v>
      </c>
      <c r="AF200" s="204">
        <v>0</v>
      </c>
      <c r="AG200" s="204">
        <v>9.381097923218368</v>
      </c>
      <c r="AH200" s="204">
        <v>0.13094945342149666</v>
      </c>
      <c r="AI200" s="206">
        <f t="shared" si="174"/>
        <v>1144.4492332981929</v>
      </c>
      <c r="BA200" s="133"/>
      <c r="BR200" s="133"/>
      <c r="CG200" s="133"/>
    </row>
    <row r="201" spans="1:85" ht="15">
      <c r="A201" s="159" t="s">
        <v>20</v>
      </c>
      <c r="B201" s="148">
        <v>1.7981538904565841</v>
      </c>
      <c r="C201" s="148">
        <v>0.29472340667503</v>
      </c>
      <c r="D201" s="148">
        <v>0</v>
      </c>
      <c r="E201" s="148">
        <v>0</v>
      </c>
      <c r="F201" s="315"/>
      <c r="G201" s="148">
        <v>0</v>
      </c>
      <c r="H201" s="160">
        <v>0</v>
      </c>
      <c r="I201" s="146">
        <f t="shared" si="172"/>
        <v>2.0928772971316141</v>
      </c>
      <c r="J201" s="141"/>
      <c r="K201" s="161" t="s">
        <v>20</v>
      </c>
      <c r="L201" s="148">
        <v>1.7981538904565841</v>
      </c>
      <c r="M201" s="148">
        <v>0.29472340667503</v>
      </c>
      <c r="N201" s="148">
        <v>0</v>
      </c>
      <c r="O201" s="148">
        <v>0</v>
      </c>
      <c r="P201" s="148">
        <v>0</v>
      </c>
      <c r="Q201" s="148">
        <v>0</v>
      </c>
      <c r="R201" s="149">
        <v>0</v>
      </c>
      <c r="S201" s="150">
        <f t="shared" si="173"/>
        <v>2.0928772971316141</v>
      </c>
      <c r="U201" s="207" t="s">
        <v>20</v>
      </c>
      <c r="V201" s="199">
        <v>1.7979850576208798</v>
      </c>
      <c r="W201" s="199">
        <v>0</v>
      </c>
      <c r="X201" s="199">
        <v>0</v>
      </c>
      <c r="Y201" s="199">
        <v>0.29472340667503</v>
      </c>
      <c r="Z201" s="199">
        <v>0</v>
      </c>
      <c r="AA201" s="199">
        <v>0</v>
      </c>
      <c r="AB201" s="199">
        <v>0</v>
      </c>
      <c r="AC201" s="200">
        <v>1.688328357042513E-4</v>
      </c>
      <c r="AD201" s="199">
        <v>1.688328357042513E-4</v>
      </c>
      <c r="AE201" s="199">
        <v>0</v>
      </c>
      <c r="AF201" s="199">
        <v>0</v>
      </c>
      <c r="AG201" s="199">
        <v>0</v>
      </c>
      <c r="AH201" s="199">
        <v>0</v>
      </c>
      <c r="AI201" s="202">
        <f t="shared" si="174"/>
        <v>2.0928772971316141</v>
      </c>
      <c r="BA201" s="133"/>
      <c r="BR201" s="133"/>
      <c r="CG201" s="133"/>
    </row>
    <row r="202" spans="1:85" ht="15">
      <c r="A202" s="151" t="s">
        <v>56</v>
      </c>
      <c r="B202" s="152">
        <v>3.7629215080219429E-2</v>
      </c>
      <c r="C202" s="152">
        <v>6.381449361542367E-2</v>
      </c>
      <c r="D202" s="152">
        <v>0.11637901571201885</v>
      </c>
      <c r="E202" s="152">
        <v>0</v>
      </c>
      <c r="F202" s="315"/>
      <c r="G202" s="152">
        <v>0</v>
      </c>
      <c r="H202" s="153">
        <v>0</v>
      </c>
      <c r="I202" s="154">
        <f t="shared" si="172"/>
        <v>0.21782272440766193</v>
      </c>
      <c r="J202" s="141"/>
      <c r="K202" s="155" t="s">
        <v>56</v>
      </c>
      <c r="L202" s="156">
        <v>3.7629215080219429E-2</v>
      </c>
      <c r="M202" s="156">
        <v>6.381449361542367E-2</v>
      </c>
      <c r="N202" s="156">
        <v>0.11637901571201885</v>
      </c>
      <c r="O202" s="156">
        <v>0</v>
      </c>
      <c r="P202" s="156">
        <v>0</v>
      </c>
      <c r="Q202" s="156">
        <v>0</v>
      </c>
      <c r="R202" s="157">
        <v>0</v>
      </c>
      <c r="S202" s="158">
        <f t="shared" si="173"/>
        <v>0.21782272440766193</v>
      </c>
      <c r="U202" s="203" t="s">
        <v>56</v>
      </c>
      <c r="V202" s="204">
        <v>3.7629215080219429E-2</v>
      </c>
      <c r="W202" s="204">
        <v>0</v>
      </c>
      <c r="X202" s="204">
        <v>0</v>
      </c>
      <c r="Y202" s="204">
        <v>6.381449361542367E-2</v>
      </c>
      <c r="Z202" s="204">
        <v>0.11637901571201885</v>
      </c>
      <c r="AA202" s="204">
        <v>0</v>
      </c>
      <c r="AB202" s="204">
        <v>0</v>
      </c>
      <c r="AC202" s="205">
        <v>0</v>
      </c>
      <c r="AD202" s="204">
        <v>0</v>
      </c>
      <c r="AE202" s="204">
        <v>0</v>
      </c>
      <c r="AF202" s="204">
        <v>0</v>
      </c>
      <c r="AG202" s="204">
        <v>0</v>
      </c>
      <c r="AH202" s="204">
        <v>0</v>
      </c>
      <c r="AI202" s="206">
        <f t="shared" si="174"/>
        <v>0.21782272440766193</v>
      </c>
      <c r="BA202" s="133"/>
      <c r="BR202" s="133"/>
      <c r="CG202" s="133"/>
    </row>
    <row r="203" spans="1:85" ht="15">
      <c r="A203" s="159" t="s">
        <v>18</v>
      </c>
      <c r="B203" s="148">
        <v>0</v>
      </c>
      <c r="C203" s="148">
        <v>0</v>
      </c>
      <c r="D203" s="148">
        <v>570.56464135490342</v>
      </c>
      <c r="E203" s="148">
        <v>0</v>
      </c>
      <c r="F203" s="315"/>
      <c r="G203" s="148">
        <v>0</v>
      </c>
      <c r="H203" s="160">
        <v>0</v>
      </c>
      <c r="I203" s="146">
        <f t="shared" si="172"/>
        <v>570.56464135490342</v>
      </c>
      <c r="J203" s="141"/>
      <c r="K203" s="161" t="s">
        <v>18</v>
      </c>
      <c r="L203" s="148">
        <v>0</v>
      </c>
      <c r="M203" s="148">
        <v>0</v>
      </c>
      <c r="N203" s="148">
        <v>570.56464135490342</v>
      </c>
      <c r="O203" s="148">
        <v>0</v>
      </c>
      <c r="P203" s="148">
        <v>44.257648012811401</v>
      </c>
      <c r="Q203" s="148">
        <v>0</v>
      </c>
      <c r="R203" s="149">
        <v>0</v>
      </c>
      <c r="S203" s="150">
        <f t="shared" si="173"/>
        <v>614.8222893677148</v>
      </c>
      <c r="U203" s="207" t="s">
        <v>18</v>
      </c>
      <c r="V203" s="199">
        <v>0</v>
      </c>
      <c r="W203" s="199">
        <v>0</v>
      </c>
      <c r="X203" s="199">
        <v>0</v>
      </c>
      <c r="Y203" s="199">
        <v>0</v>
      </c>
      <c r="Z203" s="199">
        <v>570.56464135490342</v>
      </c>
      <c r="AA203" s="199">
        <v>0</v>
      </c>
      <c r="AB203" s="199">
        <v>44.257648012811401</v>
      </c>
      <c r="AC203" s="200">
        <v>0</v>
      </c>
      <c r="AD203" s="199">
        <v>0</v>
      </c>
      <c r="AE203" s="199">
        <v>0</v>
      </c>
      <c r="AF203" s="199">
        <v>0</v>
      </c>
      <c r="AG203" s="199">
        <v>0</v>
      </c>
      <c r="AH203" s="199">
        <v>0</v>
      </c>
      <c r="AI203" s="202">
        <f t="shared" si="174"/>
        <v>614.8222893677148</v>
      </c>
      <c r="BA203" s="133"/>
      <c r="BR203" s="133"/>
      <c r="CG203" s="133"/>
    </row>
    <row r="204" spans="1:85" ht="15">
      <c r="A204" s="151" t="s">
        <v>17</v>
      </c>
      <c r="B204" s="152">
        <v>0</v>
      </c>
      <c r="C204" s="152">
        <v>0</v>
      </c>
      <c r="D204" s="152">
        <v>813.00017945143043</v>
      </c>
      <c r="E204" s="152">
        <v>0</v>
      </c>
      <c r="F204" s="315"/>
      <c r="G204" s="152">
        <v>0</v>
      </c>
      <c r="H204" s="153">
        <v>0</v>
      </c>
      <c r="I204" s="154">
        <f t="shared" si="172"/>
        <v>813.00017945143043</v>
      </c>
      <c r="J204" s="141"/>
      <c r="K204" s="155" t="s">
        <v>17</v>
      </c>
      <c r="L204" s="156">
        <v>0</v>
      </c>
      <c r="M204" s="156">
        <v>0</v>
      </c>
      <c r="N204" s="156">
        <v>813.00017945143043</v>
      </c>
      <c r="O204" s="156">
        <v>0</v>
      </c>
      <c r="P204" s="156">
        <v>0</v>
      </c>
      <c r="Q204" s="156">
        <v>0</v>
      </c>
      <c r="R204" s="157">
        <v>0</v>
      </c>
      <c r="S204" s="158">
        <f t="shared" si="173"/>
        <v>813.00017945143043</v>
      </c>
      <c r="U204" s="203" t="s">
        <v>57</v>
      </c>
      <c r="V204" s="204">
        <v>0</v>
      </c>
      <c r="W204" s="204">
        <v>0</v>
      </c>
      <c r="X204" s="204">
        <v>0</v>
      </c>
      <c r="Y204" s="204">
        <v>0</v>
      </c>
      <c r="Z204" s="204">
        <v>813.00017945143043</v>
      </c>
      <c r="AA204" s="204">
        <v>0</v>
      </c>
      <c r="AB204" s="204">
        <v>0</v>
      </c>
      <c r="AC204" s="205">
        <v>0</v>
      </c>
      <c r="AD204" s="204">
        <v>0</v>
      </c>
      <c r="AE204" s="204">
        <v>0</v>
      </c>
      <c r="AF204" s="204">
        <v>0</v>
      </c>
      <c r="AG204" s="204">
        <v>0</v>
      </c>
      <c r="AH204" s="204">
        <v>0</v>
      </c>
      <c r="AI204" s="206">
        <f t="shared" si="174"/>
        <v>813.00017945143043</v>
      </c>
      <c r="BA204" s="133"/>
      <c r="BR204" s="133"/>
      <c r="CG204" s="133"/>
    </row>
    <row r="205" spans="1:85" ht="15">
      <c r="A205" s="162" t="s">
        <v>60</v>
      </c>
      <c r="B205" s="148">
        <v>0</v>
      </c>
      <c r="C205" s="148">
        <v>0</v>
      </c>
      <c r="D205" s="148">
        <v>0</v>
      </c>
      <c r="E205" s="148">
        <v>0</v>
      </c>
      <c r="F205" s="315"/>
      <c r="G205" s="148">
        <v>0</v>
      </c>
      <c r="H205" s="160">
        <v>0</v>
      </c>
      <c r="I205" s="146">
        <f t="shared" si="172"/>
        <v>0</v>
      </c>
      <c r="J205" s="141"/>
      <c r="K205" s="163" t="s">
        <v>60</v>
      </c>
      <c r="L205" s="148">
        <v>0</v>
      </c>
      <c r="M205" s="148">
        <v>0</v>
      </c>
      <c r="N205" s="148">
        <v>0</v>
      </c>
      <c r="O205" s="148">
        <v>0</v>
      </c>
      <c r="P205" s="148">
        <v>0</v>
      </c>
      <c r="Q205" s="148">
        <v>0</v>
      </c>
      <c r="R205" s="149">
        <v>0</v>
      </c>
      <c r="S205" s="150">
        <f t="shared" si="173"/>
        <v>0</v>
      </c>
      <c r="U205" s="208" t="s">
        <v>58</v>
      </c>
      <c r="V205" s="199">
        <v>0</v>
      </c>
      <c r="W205" s="199">
        <v>0</v>
      </c>
      <c r="X205" s="199">
        <v>0</v>
      </c>
      <c r="Y205" s="199">
        <v>0</v>
      </c>
      <c r="Z205" s="199">
        <v>0</v>
      </c>
      <c r="AA205" s="199">
        <v>0</v>
      </c>
      <c r="AB205" s="199">
        <v>0</v>
      </c>
      <c r="AC205" s="200">
        <v>0</v>
      </c>
      <c r="AD205" s="201">
        <v>0</v>
      </c>
      <c r="AE205" s="201">
        <v>0</v>
      </c>
      <c r="AF205" s="201">
        <v>0</v>
      </c>
      <c r="AG205" s="201">
        <v>0</v>
      </c>
      <c r="AH205" s="201">
        <v>0</v>
      </c>
      <c r="AI205" s="202">
        <f t="shared" si="174"/>
        <v>0</v>
      </c>
      <c r="BA205" s="133"/>
      <c r="BR205" s="133"/>
      <c r="CG205" s="133"/>
    </row>
    <row r="206" spans="1:85">
      <c r="A206" s="164" t="s">
        <v>19</v>
      </c>
      <c r="B206" s="165">
        <v>0</v>
      </c>
      <c r="C206" s="165">
        <v>0</v>
      </c>
      <c r="D206" s="165">
        <v>0</v>
      </c>
      <c r="E206" s="165">
        <v>0</v>
      </c>
      <c r="F206" s="315"/>
      <c r="G206" s="165">
        <v>0</v>
      </c>
      <c r="H206" s="166">
        <v>0</v>
      </c>
      <c r="I206" s="167">
        <f t="shared" si="172"/>
        <v>0</v>
      </c>
      <c r="J206" s="141"/>
      <c r="K206" s="168" t="s">
        <v>19</v>
      </c>
      <c r="L206" s="169">
        <v>0</v>
      </c>
      <c r="M206" s="169">
        <v>0</v>
      </c>
      <c r="N206" s="169">
        <v>0</v>
      </c>
      <c r="O206" s="169">
        <v>0</v>
      </c>
      <c r="P206" s="169">
        <v>0</v>
      </c>
      <c r="Q206" s="169">
        <v>0</v>
      </c>
      <c r="R206" s="170">
        <v>0</v>
      </c>
      <c r="S206" s="171">
        <f t="shared" si="173"/>
        <v>0</v>
      </c>
      <c r="U206" s="209" t="s">
        <v>62</v>
      </c>
      <c r="V206" s="210">
        <v>0</v>
      </c>
      <c r="W206" s="210">
        <v>0</v>
      </c>
      <c r="X206" s="210">
        <v>0</v>
      </c>
      <c r="Y206" s="210">
        <v>0</v>
      </c>
      <c r="Z206" s="210">
        <v>0</v>
      </c>
      <c r="AA206" s="210">
        <v>0</v>
      </c>
      <c r="AB206" s="210">
        <v>0</v>
      </c>
      <c r="AC206" s="210">
        <v>0</v>
      </c>
      <c r="AD206" s="210">
        <v>0</v>
      </c>
      <c r="AE206" s="210">
        <v>0</v>
      </c>
      <c r="AF206" s="210">
        <v>0</v>
      </c>
      <c r="AG206" s="210">
        <v>0</v>
      </c>
      <c r="AH206" s="67">
        <v>0</v>
      </c>
      <c r="AI206" s="211">
        <f t="shared" si="174"/>
        <v>0</v>
      </c>
      <c r="BA206" s="133"/>
      <c r="BR206" s="133"/>
      <c r="CG206" s="133"/>
    </row>
    <row r="207" spans="1:85">
      <c r="A207" s="172" t="s">
        <v>15</v>
      </c>
      <c r="B207" s="173">
        <v>0</v>
      </c>
      <c r="C207" s="173">
        <v>0</v>
      </c>
      <c r="D207" s="173">
        <v>0</v>
      </c>
      <c r="E207" s="173">
        <v>0</v>
      </c>
      <c r="F207" s="315"/>
      <c r="G207" s="173">
        <v>0</v>
      </c>
      <c r="H207" s="174">
        <v>0</v>
      </c>
      <c r="I207" s="175">
        <f t="shared" si="172"/>
        <v>0</v>
      </c>
      <c r="J207" s="141"/>
      <c r="K207" s="176" t="s">
        <v>15</v>
      </c>
      <c r="L207" s="173">
        <v>0</v>
      </c>
      <c r="M207" s="173">
        <v>0</v>
      </c>
      <c r="N207" s="173">
        <v>0</v>
      </c>
      <c r="O207" s="173">
        <v>0</v>
      </c>
      <c r="P207" s="173">
        <v>0</v>
      </c>
      <c r="Q207" s="173">
        <v>0</v>
      </c>
      <c r="R207" s="177">
        <v>0</v>
      </c>
      <c r="S207" s="178">
        <f t="shared" si="173"/>
        <v>0</v>
      </c>
      <c r="U207" s="212" t="s">
        <v>15</v>
      </c>
      <c r="V207" s="213">
        <v>0</v>
      </c>
      <c r="W207" s="213">
        <v>0</v>
      </c>
      <c r="X207" s="213">
        <v>0</v>
      </c>
      <c r="Y207" s="213">
        <v>0</v>
      </c>
      <c r="Z207" s="213">
        <v>0</v>
      </c>
      <c r="AA207" s="213">
        <v>0</v>
      </c>
      <c r="AB207" s="213">
        <v>0</v>
      </c>
      <c r="AC207" s="213">
        <v>0</v>
      </c>
      <c r="AD207" s="214">
        <v>0</v>
      </c>
      <c r="AE207" s="214">
        <v>0</v>
      </c>
      <c r="AF207" s="214">
        <v>0</v>
      </c>
      <c r="AG207" s="214">
        <v>0</v>
      </c>
      <c r="AH207" s="214">
        <v>0</v>
      </c>
      <c r="AI207" s="215">
        <f t="shared" si="174"/>
        <v>0</v>
      </c>
      <c r="BA207" s="133"/>
      <c r="BR207" s="133"/>
      <c r="CG207" s="133"/>
    </row>
    <row r="208" spans="1:85">
      <c r="A208" s="164" t="s">
        <v>16</v>
      </c>
      <c r="B208" s="165">
        <v>0</v>
      </c>
      <c r="C208" s="165">
        <v>0</v>
      </c>
      <c r="D208" s="165">
        <v>0</v>
      </c>
      <c r="E208" s="165">
        <v>0</v>
      </c>
      <c r="F208" s="315"/>
      <c r="G208" s="165">
        <v>0</v>
      </c>
      <c r="H208" s="166">
        <v>0</v>
      </c>
      <c r="I208" s="167">
        <f t="shared" si="172"/>
        <v>0</v>
      </c>
      <c r="J208" s="141"/>
      <c r="K208" s="168" t="s">
        <v>16</v>
      </c>
      <c r="L208" s="169">
        <v>0</v>
      </c>
      <c r="M208" s="169">
        <v>0</v>
      </c>
      <c r="N208" s="169">
        <v>0</v>
      </c>
      <c r="O208" s="169">
        <v>0</v>
      </c>
      <c r="P208" s="169">
        <v>0</v>
      </c>
      <c r="Q208" s="169">
        <v>0</v>
      </c>
      <c r="R208" s="170">
        <v>0</v>
      </c>
      <c r="S208" s="171">
        <f t="shared" si="173"/>
        <v>0</v>
      </c>
      <c r="U208" s="209" t="s">
        <v>16</v>
      </c>
      <c r="V208" s="210">
        <v>0</v>
      </c>
      <c r="W208" s="210">
        <v>0</v>
      </c>
      <c r="X208" s="210">
        <v>0</v>
      </c>
      <c r="Y208" s="210">
        <v>0</v>
      </c>
      <c r="Z208" s="210">
        <v>0</v>
      </c>
      <c r="AA208" s="210">
        <v>0</v>
      </c>
      <c r="AB208" s="210">
        <v>0</v>
      </c>
      <c r="AC208" s="210">
        <v>0</v>
      </c>
      <c r="AD208" s="210">
        <v>0</v>
      </c>
      <c r="AE208" s="210">
        <v>0</v>
      </c>
      <c r="AF208" s="210">
        <v>0</v>
      </c>
      <c r="AG208" s="210">
        <v>0</v>
      </c>
      <c r="AH208" s="67">
        <v>0</v>
      </c>
      <c r="AI208" s="211">
        <f t="shared" si="174"/>
        <v>0</v>
      </c>
      <c r="BA208" s="133"/>
      <c r="BR208" s="133"/>
      <c r="CG208" s="133"/>
    </row>
    <row r="209" spans="1:85" ht="15" thickBot="1">
      <c r="A209" s="179" t="s">
        <v>10</v>
      </c>
      <c r="B209" s="180">
        <v>0</v>
      </c>
      <c r="C209" s="180">
        <v>0</v>
      </c>
      <c r="D209" s="180">
        <v>0</v>
      </c>
      <c r="E209" s="180">
        <v>0</v>
      </c>
      <c r="F209" s="316"/>
      <c r="G209" s="180">
        <v>0</v>
      </c>
      <c r="H209" s="181">
        <v>0</v>
      </c>
      <c r="I209" s="182">
        <f t="shared" si="172"/>
        <v>0</v>
      </c>
      <c r="J209" s="141"/>
      <c r="K209" s="183" t="s">
        <v>10</v>
      </c>
      <c r="L209" s="180">
        <v>0</v>
      </c>
      <c r="M209" s="180">
        <v>0</v>
      </c>
      <c r="N209" s="180">
        <v>0</v>
      </c>
      <c r="O209" s="180">
        <v>0</v>
      </c>
      <c r="P209" s="180">
        <v>0</v>
      </c>
      <c r="Q209" s="180">
        <v>0</v>
      </c>
      <c r="R209" s="184">
        <v>0</v>
      </c>
      <c r="S209" s="185">
        <f t="shared" si="173"/>
        <v>0</v>
      </c>
      <c r="U209" s="212" t="s">
        <v>10</v>
      </c>
      <c r="V209" s="213">
        <v>0</v>
      </c>
      <c r="W209" s="213">
        <v>0</v>
      </c>
      <c r="X209" s="213">
        <v>0</v>
      </c>
      <c r="Y209" s="213">
        <v>0</v>
      </c>
      <c r="Z209" s="213">
        <v>0</v>
      </c>
      <c r="AA209" s="213">
        <v>0</v>
      </c>
      <c r="AB209" s="213">
        <v>0</v>
      </c>
      <c r="AC209" s="213">
        <v>0</v>
      </c>
      <c r="AD209" s="214">
        <v>0</v>
      </c>
      <c r="AE209" s="214">
        <v>0</v>
      </c>
      <c r="AF209" s="214">
        <v>0</v>
      </c>
      <c r="AG209" s="214">
        <v>0</v>
      </c>
      <c r="AH209" s="214">
        <v>0</v>
      </c>
      <c r="AI209" s="215">
        <f t="shared" si="174"/>
        <v>0</v>
      </c>
      <c r="BA209" s="133"/>
      <c r="BR209" s="133"/>
      <c r="CG209" s="133"/>
    </row>
    <row r="210" spans="1:85" ht="15">
      <c r="A210" s="186" t="s">
        <v>22</v>
      </c>
      <c r="B210" s="187">
        <f>SUM(B189:B205)</f>
        <v>550.89888926742935</v>
      </c>
      <c r="C210" s="187">
        <f t="shared" ref="C210:H210" si="175">SUM(C189:C205)</f>
        <v>405.84908837071447</v>
      </c>
      <c r="D210" s="187">
        <f t="shared" si="175"/>
        <v>5780.0220654724781</v>
      </c>
      <c r="E210" s="187">
        <f t="shared" si="175"/>
        <v>439.59211938366207</v>
      </c>
      <c r="F210" s="187">
        <f t="shared" si="175"/>
        <v>0</v>
      </c>
      <c r="G210" s="187">
        <f t="shared" si="175"/>
        <v>49.058467386982848</v>
      </c>
      <c r="H210" s="189">
        <f t="shared" si="175"/>
        <v>0</v>
      </c>
      <c r="I210" s="146">
        <f t="shared" ref="I210" si="176">SUM(I189:I205)</f>
        <v>7225.420629881266</v>
      </c>
      <c r="J210" s="141"/>
      <c r="K210" s="188" t="s">
        <v>22</v>
      </c>
      <c r="L210" s="187">
        <f>SUM(L189:L205)</f>
        <v>550.89888926742935</v>
      </c>
      <c r="M210" s="187">
        <f t="shared" ref="M210:R210" si="177">SUM(M189:M205)</f>
        <v>405.84908837071447</v>
      </c>
      <c r="N210" s="187">
        <f t="shared" si="177"/>
        <v>5780.0220654724781</v>
      </c>
      <c r="O210" s="187">
        <f t="shared" si="177"/>
        <v>439.59211938366207</v>
      </c>
      <c r="P210" s="187">
        <f t="shared" si="177"/>
        <v>857.70697835025283</v>
      </c>
      <c r="Q210" s="187">
        <f t="shared" si="177"/>
        <v>49.058467386982848</v>
      </c>
      <c r="R210" s="189">
        <f t="shared" si="177"/>
        <v>0</v>
      </c>
      <c r="S210" s="190">
        <f t="shared" ref="S210" si="178">SUM(S189:S205)</f>
        <v>8083.1276082315189</v>
      </c>
      <c r="T210" s="133" t="str">
        <f>IF(ABS(S210-AI210)&gt;0.01,S210-AI210,"")</f>
        <v/>
      </c>
      <c r="U210" s="216" t="s">
        <v>59</v>
      </c>
      <c r="V210" s="217">
        <f>SUM(V189:V205)</f>
        <v>427.58357377049208</v>
      </c>
      <c r="W210" s="217">
        <f t="shared" ref="W210:AH210" si="179">SUM(W189:W205)</f>
        <v>9.9367405577409773</v>
      </c>
      <c r="X210" s="217">
        <f t="shared" si="179"/>
        <v>49.058467386982848</v>
      </c>
      <c r="Y210" s="217">
        <f t="shared" si="179"/>
        <v>405.84908837071447</v>
      </c>
      <c r="Z210" s="217">
        <f t="shared" si="179"/>
        <v>5651.4876685428535</v>
      </c>
      <c r="AA210" s="217">
        <f t="shared" si="179"/>
        <v>434.83523466853404</v>
      </c>
      <c r="AB210" s="217">
        <f t="shared" si="179"/>
        <v>857.70697835025283</v>
      </c>
      <c r="AC210" s="217">
        <f t="shared" si="179"/>
        <v>246.6698565839481</v>
      </c>
      <c r="AD210" s="218">
        <f t="shared" si="179"/>
        <v>113.37857493919648</v>
      </c>
      <c r="AE210" s="218">
        <f t="shared" si="179"/>
        <v>4.6259352617064842</v>
      </c>
      <c r="AF210" s="218">
        <f t="shared" si="179"/>
        <v>0</v>
      </c>
      <c r="AG210" s="218">
        <f t="shared" si="179"/>
        <v>128.53439692962368</v>
      </c>
      <c r="AH210" s="218">
        <f t="shared" si="179"/>
        <v>0.13094945342149666</v>
      </c>
      <c r="AI210" s="219">
        <f>SUM(V210:AC210)</f>
        <v>8083.1276082315189</v>
      </c>
      <c r="BA210" s="133"/>
      <c r="BR210" s="133"/>
      <c r="CG210" s="133"/>
    </row>
    <row r="211" spans="1:85" s="26" customFormat="1" ht="15" thickBot="1">
      <c r="A211" s="38" t="s">
        <v>108</v>
      </c>
      <c r="B211" s="125">
        <f>IF($I210=0,"-",B210/$I210)</f>
        <v>7.6244542357734285E-2</v>
      </c>
      <c r="C211" s="125">
        <f t="shared" ref="C211:H211" si="180">IF($I210=0,"-",C210/$I210)</f>
        <v>5.6169614083406476E-2</v>
      </c>
      <c r="D211" s="125">
        <f t="shared" si="180"/>
        <v>0.79995648164326461</v>
      </c>
      <c r="E211" s="125">
        <f t="shared" si="180"/>
        <v>6.0839657910806755E-2</v>
      </c>
      <c r="F211" s="125">
        <f t="shared" si="180"/>
        <v>0</v>
      </c>
      <c r="G211" s="125">
        <f t="shared" si="180"/>
        <v>6.7897040047880256E-3</v>
      </c>
      <c r="H211" s="126">
        <f t="shared" si="180"/>
        <v>0</v>
      </c>
      <c r="I211" s="127">
        <f>SUM(B211:H211)</f>
        <v>1</v>
      </c>
      <c r="J211" s="133"/>
      <c r="K211" s="49" t="s">
        <v>108</v>
      </c>
      <c r="L211" s="102">
        <f>IF($S210=0,"-",L210/$S210)</f>
        <v>6.8154174469102408E-2</v>
      </c>
      <c r="M211" s="102">
        <f t="shared" ref="M211:R211" si="181">IF($S210=0,"-",M210/$S210)</f>
        <v>5.0209412499861404E-2</v>
      </c>
      <c r="N211" s="102">
        <f t="shared" si="181"/>
        <v>0.71507247511301752</v>
      </c>
      <c r="O211" s="102">
        <f t="shared" si="181"/>
        <v>5.4383914332368062E-2</v>
      </c>
      <c r="P211" s="102">
        <f t="shared" si="181"/>
        <v>0.10611078037130083</v>
      </c>
      <c r="Q211" s="102">
        <f t="shared" si="181"/>
        <v>6.0692432143498211E-3</v>
      </c>
      <c r="R211" s="103">
        <f t="shared" si="181"/>
        <v>0</v>
      </c>
      <c r="S211" s="104">
        <f>SUM(L211:R211)</f>
        <v>1.0000000000000002</v>
      </c>
      <c r="U211" s="77" t="s">
        <v>108</v>
      </c>
      <c r="V211" s="78">
        <f>+V210/$AI210</f>
        <v>5.2898283250540155E-2</v>
      </c>
      <c r="W211" s="78">
        <f t="shared" ref="W211:AH211" si="182">+W210/$AI210</f>
        <v>1.2293187784913622E-3</v>
      </c>
      <c r="X211" s="78">
        <f t="shared" si="182"/>
        <v>6.0692432143498211E-3</v>
      </c>
      <c r="Y211" s="78">
        <f t="shared" si="182"/>
        <v>5.0209412499861404E-2</v>
      </c>
      <c r="Z211" s="78">
        <f t="shared" si="182"/>
        <v>0.69917090790297742</v>
      </c>
      <c r="AA211" s="78">
        <f t="shared" si="182"/>
        <v>5.3795418771530469E-2</v>
      </c>
      <c r="AB211" s="78">
        <f t="shared" si="182"/>
        <v>0.10611078037130083</v>
      </c>
      <c r="AC211" s="78">
        <f t="shared" si="182"/>
        <v>3.0516635210948526E-2</v>
      </c>
      <c r="AD211" s="78">
        <f t="shared" si="182"/>
        <v>1.4026572440070906E-2</v>
      </c>
      <c r="AE211" s="78">
        <f t="shared" si="182"/>
        <v>5.7229521614821782E-4</v>
      </c>
      <c r="AF211" s="78">
        <f t="shared" si="182"/>
        <v>0</v>
      </c>
      <c r="AG211" s="78">
        <f t="shared" si="182"/>
        <v>1.5901567210040039E-2</v>
      </c>
      <c r="AH211" s="78">
        <f t="shared" si="182"/>
        <v>1.6200344689367913E-5</v>
      </c>
      <c r="AI211" s="79">
        <f>SUM(V211:AC211)</f>
        <v>1</v>
      </c>
    </row>
    <row r="212" spans="1:85" ht="15" thickBot="1">
      <c r="A212" s="220"/>
      <c r="B212" s="220"/>
      <c r="C212" s="220"/>
      <c r="D212" s="220"/>
      <c r="E212" s="220"/>
      <c r="F212" s="220"/>
      <c r="G212" s="220"/>
      <c r="H212" s="220"/>
      <c r="I212" s="220"/>
      <c r="K212" s="220"/>
      <c r="L212" s="220"/>
      <c r="M212" s="220"/>
      <c r="N212" s="220"/>
      <c r="O212" s="220"/>
      <c r="P212" s="220"/>
      <c r="Q212" s="220"/>
      <c r="R212" s="220"/>
      <c r="S212" s="220"/>
      <c r="AI212" s="141"/>
      <c r="BA212" s="133"/>
      <c r="BR212" s="133"/>
      <c r="CG212" s="133"/>
    </row>
    <row r="213" spans="1:85" ht="28.5">
      <c r="A213" s="339" t="s">
        <v>32</v>
      </c>
      <c r="B213" s="137" t="s">
        <v>0</v>
      </c>
      <c r="C213" s="137" t="s">
        <v>1</v>
      </c>
      <c r="D213" s="137" t="s">
        <v>2</v>
      </c>
      <c r="E213" s="137" t="s">
        <v>3</v>
      </c>
      <c r="F213" s="137" t="s">
        <v>23</v>
      </c>
      <c r="G213" s="137" t="s">
        <v>4</v>
      </c>
      <c r="H213" s="137" t="s">
        <v>5</v>
      </c>
      <c r="I213" s="138" t="s">
        <v>6</v>
      </c>
      <c r="K213" s="341" t="s">
        <v>32</v>
      </c>
      <c r="L213" s="139" t="s">
        <v>0</v>
      </c>
      <c r="M213" s="139" t="s">
        <v>1</v>
      </c>
      <c r="N213" s="139" t="s">
        <v>2</v>
      </c>
      <c r="O213" s="139" t="s">
        <v>3</v>
      </c>
      <c r="P213" s="139" t="s">
        <v>23</v>
      </c>
      <c r="Q213" s="139" t="s">
        <v>4</v>
      </c>
      <c r="R213" s="139" t="s">
        <v>5</v>
      </c>
      <c r="S213" s="140" t="s">
        <v>6</v>
      </c>
      <c r="U213" s="343" t="s">
        <v>32</v>
      </c>
      <c r="V213" s="192" t="s">
        <v>73</v>
      </c>
      <c r="W213" s="192" t="s">
        <v>74</v>
      </c>
      <c r="X213" s="192" t="s">
        <v>4</v>
      </c>
      <c r="Y213" s="192" t="s">
        <v>1</v>
      </c>
      <c r="Z213" s="192" t="s">
        <v>2</v>
      </c>
      <c r="AA213" s="192" t="s">
        <v>3</v>
      </c>
      <c r="AB213" s="192" t="s">
        <v>51</v>
      </c>
      <c r="AC213" s="192" t="s">
        <v>64</v>
      </c>
      <c r="AD213" s="193" t="s">
        <v>75</v>
      </c>
      <c r="AE213" s="193" t="s">
        <v>76</v>
      </c>
      <c r="AF213" s="193" t="s">
        <v>77</v>
      </c>
      <c r="AG213" s="193" t="s">
        <v>78</v>
      </c>
      <c r="AH213" s="193" t="s">
        <v>79</v>
      </c>
      <c r="AI213" s="194" t="s">
        <v>59</v>
      </c>
      <c r="BA213" s="133"/>
      <c r="BR213" s="133"/>
      <c r="CG213" s="133"/>
    </row>
    <row r="214" spans="1:85" ht="15">
      <c r="A214" s="340" t="s">
        <v>32</v>
      </c>
      <c r="B214" s="305" t="s">
        <v>113</v>
      </c>
      <c r="C214" s="306"/>
      <c r="D214" s="306"/>
      <c r="E214" s="306"/>
      <c r="F214" s="306"/>
      <c r="G214" s="306"/>
      <c r="H214" s="306"/>
      <c r="I214" s="307"/>
      <c r="K214" s="342" t="s">
        <v>32</v>
      </c>
      <c r="L214" s="308" t="s">
        <v>113</v>
      </c>
      <c r="M214" s="309"/>
      <c r="N214" s="309"/>
      <c r="O214" s="309"/>
      <c r="P214" s="309"/>
      <c r="Q214" s="309"/>
      <c r="R214" s="309"/>
      <c r="S214" s="310"/>
      <c r="U214" s="344" t="s">
        <v>32</v>
      </c>
      <c r="V214" s="337" t="s">
        <v>113</v>
      </c>
      <c r="W214" s="337"/>
      <c r="X214" s="337"/>
      <c r="Y214" s="337"/>
      <c r="Z214" s="337"/>
      <c r="AA214" s="337"/>
      <c r="AB214" s="337"/>
      <c r="AC214" s="337"/>
      <c r="AD214" s="337"/>
      <c r="AE214" s="337"/>
      <c r="AF214" s="337"/>
      <c r="AG214" s="337"/>
      <c r="AH214" s="337"/>
      <c r="AI214" s="338"/>
      <c r="BA214" s="133"/>
      <c r="BR214" s="133"/>
      <c r="CG214" s="133"/>
    </row>
    <row r="215" spans="1:85" ht="15">
      <c r="A215" s="143" t="s">
        <v>7</v>
      </c>
      <c r="B215" s="144">
        <v>0</v>
      </c>
      <c r="C215" s="144">
        <v>0</v>
      </c>
      <c r="D215" s="144">
        <v>0</v>
      </c>
      <c r="E215" s="144">
        <v>0</v>
      </c>
      <c r="F215" s="314"/>
      <c r="G215" s="144">
        <v>0</v>
      </c>
      <c r="H215" s="145">
        <v>0</v>
      </c>
      <c r="I215" s="146">
        <f>SUM(B215:H215)</f>
        <v>0</v>
      </c>
      <c r="J215" s="141"/>
      <c r="K215" s="195" t="s">
        <v>7</v>
      </c>
      <c r="L215" s="144">
        <v>0</v>
      </c>
      <c r="M215" s="144">
        <v>0</v>
      </c>
      <c r="N215" s="144">
        <v>0</v>
      </c>
      <c r="O215" s="144">
        <v>0</v>
      </c>
      <c r="P215" s="144">
        <v>0</v>
      </c>
      <c r="Q215" s="144">
        <v>0</v>
      </c>
      <c r="R215" s="196">
        <v>0</v>
      </c>
      <c r="S215" s="197">
        <f>SUM(L215:R215)</f>
        <v>0</v>
      </c>
      <c r="U215" s="198" t="s">
        <v>7</v>
      </c>
      <c r="V215" s="199">
        <v>0</v>
      </c>
      <c r="W215" s="199">
        <v>0</v>
      </c>
      <c r="X215" s="199">
        <v>0</v>
      </c>
      <c r="Y215" s="199">
        <v>0</v>
      </c>
      <c r="Z215" s="199">
        <v>0</v>
      </c>
      <c r="AA215" s="199">
        <v>0</v>
      </c>
      <c r="AB215" s="199">
        <v>0</v>
      </c>
      <c r="AC215" s="200">
        <v>0</v>
      </c>
      <c r="AD215" s="201">
        <v>0</v>
      </c>
      <c r="AE215" s="201">
        <v>0</v>
      </c>
      <c r="AF215" s="201">
        <v>0</v>
      </c>
      <c r="AG215" s="201">
        <v>0</v>
      </c>
      <c r="AH215" s="201">
        <v>0</v>
      </c>
      <c r="AI215" s="202">
        <f>SUM(V215:AC215)</f>
        <v>0</v>
      </c>
      <c r="BA215" s="133"/>
      <c r="BR215" s="133"/>
      <c r="CG215" s="133"/>
    </row>
    <row r="216" spans="1:85" ht="15">
      <c r="A216" s="151" t="s">
        <v>8</v>
      </c>
      <c r="B216" s="152">
        <v>0</v>
      </c>
      <c r="C216" s="152">
        <v>0</v>
      </c>
      <c r="D216" s="152">
        <v>0</v>
      </c>
      <c r="E216" s="152">
        <v>0</v>
      </c>
      <c r="F216" s="315"/>
      <c r="G216" s="152">
        <v>0</v>
      </c>
      <c r="H216" s="153">
        <v>0</v>
      </c>
      <c r="I216" s="154">
        <f t="shared" ref="I216:I235" si="183">SUM(B216:H216)</f>
        <v>0</v>
      </c>
      <c r="J216" s="141"/>
      <c r="K216" s="155" t="s">
        <v>8</v>
      </c>
      <c r="L216" s="156">
        <v>0</v>
      </c>
      <c r="M216" s="156">
        <v>0</v>
      </c>
      <c r="N216" s="156">
        <v>0</v>
      </c>
      <c r="O216" s="156">
        <v>0</v>
      </c>
      <c r="P216" s="156">
        <v>0</v>
      </c>
      <c r="Q216" s="156">
        <v>0</v>
      </c>
      <c r="R216" s="157">
        <v>0</v>
      </c>
      <c r="S216" s="158">
        <f t="shared" ref="S216:S235" si="184">SUM(L216:R216)</f>
        <v>0</v>
      </c>
      <c r="U216" s="203" t="s">
        <v>8</v>
      </c>
      <c r="V216" s="204">
        <v>0</v>
      </c>
      <c r="W216" s="204">
        <v>0</v>
      </c>
      <c r="X216" s="204">
        <v>0</v>
      </c>
      <c r="Y216" s="204">
        <v>0</v>
      </c>
      <c r="Z216" s="204">
        <v>0</v>
      </c>
      <c r="AA216" s="204">
        <v>0</v>
      </c>
      <c r="AB216" s="204">
        <v>0</v>
      </c>
      <c r="AC216" s="205">
        <v>0</v>
      </c>
      <c r="AD216" s="204">
        <v>0</v>
      </c>
      <c r="AE216" s="204">
        <v>0</v>
      </c>
      <c r="AF216" s="204">
        <v>0</v>
      </c>
      <c r="AG216" s="204">
        <v>0</v>
      </c>
      <c r="AH216" s="204">
        <v>0</v>
      </c>
      <c r="AI216" s="206">
        <f t="shared" ref="AI216:AI235" si="185">SUM(V216:AC216)</f>
        <v>0</v>
      </c>
      <c r="BA216" s="133"/>
      <c r="BR216" s="133"/>
      <c r="CG216" s="133"/>
    </row>
    <row r="217" spans="1:85" ht="15">
      <c r="A217" s="159" t="s">
        <v>9</v>
      </c>
      <c r="B217" s="148">
        <v>0</v>
      </c>
      <c r="C217" s="148">
        <v>0</v>
      </c>
      <c r="D217" s="148">
        <v>0</v>
      </c>
      <c r="E217" s="148">
        <v>0</v>
      </c>
      <c r="F217" s="315"/>
      <c r="G217" s="148">
        <v>0</v>
      </c>
      <c r="H217" s="160">
        <v>0</v>
      </c>
      <c r="I217" s="146">
        <f t="shared" si="183"/>
        <v>0</v>
      </c>
      <c r="J217" s="141"/>
      <c r="K217" s="161" t="s">
        <v>9</v>
      </c>
      <c r="L217" s="148">
        <v>0</v>
      </c>
      <c r="M217" s="148">
        <v>0</v>
      </c>
      <c r="N217" s="148">
        <v>0</v>
      </c>
      <c r="O217" s="148">
        <v>0</v>
      </c>
      <c r="P217" s="148">
        <v>0</v>
      </c>
      <c r="Q217" s="148">
        <v>0</v>
      </c>
      <c r="R217" s="149">
        <v>0</v>
      </c>
      <c r="S217" s="150">
        <f t="shared" si="184"/>
        <v>0</v>
      </c>
      <c r="U217" s="207" t="s">
        <v>9</v>
      </c>
      <c r="V217" s="199">
        <v>0</v>
      </c>
      <c r="W217" s="199">
        <v>0</v>
      </c>
      <c r="X217" s="199">
        <v>0</v>
      </c>
      <c r="Y217" s="199">
        <v>0</v>
      </c>
      <c r="Z217" s="199">
        <v>0</v>
      </c>
      <c r="AA217" s="199">
        <v>0</v>
      </c>
      <c r="AB217" s="199">
        <v>0</v>
      </c>
      <c r="AC217" s="200">
        <v>0</v>
      </c>
      <c r="AD217" s="201">
        <v>0</v>
      </c>
      <c r="AE217" s="201">
        <v>0</v>
      </c>
      <c r="AF217" s="201">
        <v>0</v>
      </c>
      <c r="AG217" s="201">
        <v>0</v>
      </c>
      <c r="AH217" s="201">
        <v>0</v>
      </c>
      <c r="AI217" s="202">
        <f t="shared" si="185"/>
        <v>0</v>
      </c>
      <c r="BA217" s="133"/>
      <c r="BR217" s="133"/>
      <c r="CG217" s="133"/>
    </row>
    <row r="218" spans="1:85" ht="15">
      <c r="A218" s="151" t="s">
        <v>52</v>
      </c>
      <c r="B218" s="152">
        <v>0</v>
      </c>
      <c r="C218" s="152">
        <v>0</v>
      </c>
      <c r="D218" s="152">
        <v>0</v>
      </c>
      <c r="E218" s="152">
        <v>0</v>
      </c>
      <c r="F218" s="315"/>
      <c r="G218" s="152">
        <v>0</v>
      </c>
      <c r="H218" s="153">
        <v>0</v>
      </c>
      <c r="I218" s="154">
        <f t="shared" si="183"/>
        <v>0</v>
      </c>
      <c r="J218" s="141"/>
      <c r="K218" s="155" t="s">
        <v>52</v>
      </c>
      <c r="L218" s="156">
        <v>0</v>
      </c>
      <c r="M218" s="156">
        <v>0</v>
      </c>
      <c r="N218" s="156">
        <v>0</v>
      </c>
      <c r="O218" s="156">
        <v>0</v>
      </c>
      <c r="P218" s="156">
        <v>0</v>
      </c>
      <c r="Q218" s="156">
        <v>0</v>
      </c>
      <c r="R218" s="157">
        <v>0</v>
      </c>
      <c r="S218" s="158">
        <f t="shared" si="184"/>
        <v>0</v>
      </c>
      <c r="U218" s="203" t="s">
        <v>52</v>
      </c>
      <c r="V218" s="204">
        <v>0</v>
      </c>
      <c r="W218" s="204">
        <v>0</v>
      </c>
      <c r="X218" s="204">
        <v>0</v>
      </c>
      <c r="Y218" s="204">
        <v>0</v>
      </c>
      <c r="Z218" s="204">
        <v>0</v>
      </c>
      <c r="AA218" s="204">
        <v>0</v>
      </c>
      <c r="AB218" s="204">
        <v>0</v>
      </c>
      <c r="AC218" s="205">
        <v>0</v>
      </c>
      <c r="AD218" s="204">
        <v>0</v>
      </c>
      <c r="AE218" s="204">
        <v>0</v>
      </c>
      <c r="AF218" s="204">
        <v>0</v>
      </c>
      <c r="AG218" s="204">
        <v>0</v>
      </c>
      <c r="AH218" s="204">
        <v>0</v>
      </c>
      <c r="AI218" s="206">
        <f t="shared" si="185"/>
        <v>0</v>
      </c>
      <c r="BA218" s="133"/>
      <c r="BR218" s="133"/>
      <c r="CG218" s="133"/>
    </row>
    <row r="219" spans="1:85" ht="15">
      <c r="A219" s="159" t="s">
        <v>13</v>
      </c>
      <c r="B219" s="148">
        <v>3.9962051703366721</v>
      </c>
      <c r="C219" s="148">
        <v>2.047763217141886</v>
      </c>
      <c r="D219" s="148">
        <v>0.54100574780487476</v>
      </c>
      <c r="E219" s="148">
        <v>0</v>
      </c>
      <c r="F219" s="315"/>
      <c r="G219" s="148">
        <v>0</v>
      </c>
      <c r="H219" s="160">
        <v>0</v>
      </c>
      <c r="I219" s="146">
        <f t="shared" si="183"/>
        <v>6.5849741352834332</v>
      </c>
      <c r="J219" s="141"/>
      <c r="K219" s="161" t="s">
        <v>13</v>
      </c>
      <c r="L219" s="148">
        <v>3.9962051703366721</v>
      </c>
      <c r="M219" s="148">
        <v>2.047763217141886</v>
      </c>
      <c r="N219" s="148">
        <v>0.54100574780487476</v>
      </c>
      <c r="O219" s="148">
        <v>0</v>
      </c>
      <c r="P219" s="148">
        <v>0</v>
      </c>
      <c r="Q219" s="148">
        <v>0</v>
      </c>
      <c r="R219" s="149">
        <v>0</v>
      </c>
      <c r="S219" s="150">
        <f t="shared" si="184"/>
        <v>6.5849741352834332</v>
      </c>
      <c r="U219" s="207" t="s">
        <v>13</v>
      </c>
      <c r="V219" s="199">
        <v>3.9962051703366721</v>
      </c>
      <c r="W219" s="199">
        <v>0</v>
      </c>
      <c r="X219" s="199">
        <v>0</v>
      </c>
      <c r="Y219" s="199">
        <v>2.047763217141886</v>
      </c>
      <c r="Z219" s="199">
        <v>0.3818864102152057</v>
      </c>
      <c r="AA219" s="199">
        <v>0</v>
      </c>
      <c r="AB219" s="199">
        <v>0</v>
      </c>
      <c r="AC219" s="200">
        <v>0.15911933758966906</v>
      </c>
      <c r="AD219" s="201">
        <v>0</v>
      </c>
      <c r="AE219" s="201">
        <v>0</v>
      </c>
      <c r="AF219" s="201">
        <v>0</v>
      </c>
      <c r="AG219" s="201">
        <v>0.15911933758966906</v>
      </c>
      <c r="AH219" s="201">
        <v>0</v>
      </c>
      <c r="AI219" s="202">
        <f t="shared" si="185"/>
        <v>6.5849741352834323</v>
      </c>
      <c r="BA219" s="133"/>
      <c r="BR219" s="133"/>
      <c r="CG219" s="133"/>
    </row>
    <row r="220" spans="1:85" ht="15">
      <c r="A220" s="151" t="s">
        <v>12</v>
      </c>
      <c r="B220" s="152">
        <v>3.4011410874935257</v>
      </c>
      <c r="C220" s="152">
        <v>0</v>
      </c>
      <c r="D220" s="152">
        <v>3.3484458974570721</v>
      </c>
      <c r="E220" s="152">
        <v>0</v>
      </c>
      <c r="F220" s="315"/>
      <c r="G220" s="152">
        <v>0</v>
      </c>
      <c r="H220" s="153">
        <v>0</v>
      </c>
      <c r="I220" s="154">
        <f t="shared" si="183"/>
        <v>6.7495869849505983</v>
      </c>
      <c r="J220" s="141"/>
      <c r="K220" s="155" t="s">
        <v>12</v>
      </c>
      <c r="L220" s="156">
        <v>3.4011410874935257</v>
      </c>
      <c r="M220" s="156">
        <v>0</v>
      </c>
      <c r="N220" s="156">
        <v>3.3484458974570721</v>
      </c>
      <c r="O220" s="156">
        <v>0</v>
      </c>
      <c r="P220" s="156">
        <v>0</v>
      </c>
      <c r="Q220" s="156">
        <v>0</v>
      </c>
      <c r="R220" s="157">
        <v>0</v>
      </c>
      <c r="S220" s="158">
        <f t="shared" si="184"/>
        <v>6.7495869849505983</v>
      </c>
      <c r="U220" s="203" t="s">
        <v>53</v>
      </c>
      <c r="V220" s="204">
        <v>3.4011410874935257</v>
      </c>
      <c r="W220" s="204">
        <v>0</v>
      </c>
      <c r="X220" s="204">
        <v>0</v>
      </c>
      <c r="Y220" s="204">
        <v>0</v>
      </c>
      <c r="Z220" s="204">
        <v>3.3484458974570721</v>
      </c>
      <c r="AA220" s="204">
        <v>0</v>
      </c>
      <c r="AB220" s="204">
        <v>0</v>
      </c>
      <c r="AC220" s="205">
        <v>0</v>
      </c>
      <c r="AD220" s="204">
        <v>0</v>
      </c>
      <c r="AE220" s="204">
        <v>0</v>
      </c>
      <c r="AF220" s="204">
        <v>0</v>
      </c>
      <c r="AG220" s="204">
        <v>0</v>
      </c>
      <c r="AH220" s="204">
        <v>0</v>
      </c>
      <c r="AI220" s="206">
        <f t="shared" si="185"/>
        <v>6.7495869849505983</v>
      </c>
      <c r="BA220" s="133"/>
      <c r="BR220" s="133"/>
      <c r="CG220" s="133"/>
    </row>
    <row r="221" spans="1:85" ht="15">
      <c r="A221" s="159" t="s">
        <v>54</v>
      </c>
      <c r="B221" s="148">
        <v>0</v>
      </c>
      <c r="C221" s="148">
        <v>0</v>
      </c>
      <c r="D221" s="148">
        <v>0</v>
      </c>
      <c r="E221" s="148">
        <v>2.2769285296174644E-2</v>
      </c>
      <c r="F221" s="315"/>
      <c r="G221" s="148">
        <v>0</v>
      </c>
      <c r="H221" s="160">
        <v>0</v>
      </c>
      <c r="I221" s="146">
        <f t="shared" si="183"/>
        <v>2.2769285296174644E-2</v>
      </c>
      <c r="J221" s="141"/>
      <c r="K221" s="161" t="s">
        <v>54</v>
      </c>
      <c r="L221" s="148">
        <v>0</v>
      </c>
      <c r="M221" s="148">
        <v>0</v>
      </c>
      <c r="N221" s="148">
        <v>0</v>
      </c>
      <c r="O221" s="148">
        <v>2.2769285296174644E-2</v>
      </c>
      <c r="P221" s="148">
        <v>34.060732302639465</v>
      </c>
      <c r="Q221" s="148">
        <v>0</v>
      </c>
      <c r="R221" s="149">
        <v>0</v>
      </c>
      <c r="S221" s="150">
        <f t="shared" si="184"/>
        <v>34.083501587935643</v>
      </c>
      <c r="U221" s="207" t="s">
        <v>54</v>
      </c>
      <c r="V221" s="199">
        <v>0</v>
      </c>
      <c r="W221" s="199">
        <v>0</v>
      </c>
      <c r="X221" s="199">
        <v>0</v>
      </c>
      <c r="Y221" s="199">
        <v>0</v>
      </c>
      <c r="Z221" s="199">
        <v>0</v>
      </c>
      <c r="AA221" s="199">
        <v>2.2769285296174644E-2</v>
      </c>
      <c r="AB221" s="199">
        <v>34.060732302639465</v>
      </c>
      <c r="AC221" s="200">
        <v>0</v>
      </c>
      <c r="AD221" s="199">
        <v>0</v>
      </c>
      <c r="AE221" s="199">
        <v>0</v>
      </c>
      <c r="AF221" s="199">
        <v>0</v>
      </c>
      <c r="AG221" s="199">
        <v>0</v>
      </c>
      <c r="AH221" s="199">
        <v>0</v>
      </c>
      <c r="AI221" s="202">
        <f t="shared" si="185"/>
        <v>34.083501587935643</v>
      </c>
      <c r="BA221" s="133"/>
      <c r="BR221" s="133"/>
      <c r="CG221" s="133"/>
    </row>
    <row r="222" spans="1:85" ht="15">
      <c r="A222" s="151" t="s">
        <v>11</v>
      </c>
      <c r="B222" s="152">
        <v>0</v>
      </c>
      <c r="C222" s="152">
        <v>0</v>
      </c>
      <c r="D222" s="152">
        <v>0</v>
      </c>
      <c r="E222" s="152">
        <v>2.9326872182413269E-14</v>
      </c>
      <c r="F222" s="315"/>
      <c r="G222" s="152">
        <v>0</v>
      </c>
      <c r="H222" s="153">
        <v>0</v>
      </c>
      <c r="I222" s="154">
        <f t="shared" si="183"/>
        <v>2.9326872182413269E-14</v>
      </c>
      <c r="J222" s="141"/>
      <c r="K222" s="155" t="s">
        <v>11</v>
      </c>
      <c r="L222" s="156">
        <v>0</v>
      </c>
      <c r="M222" s="156">
        <v>0</v>
      </c>
      <c r="N222" s="156">
        <v>0</v>
      </c>
      <c r="O222" s="156">
        <v>2.9326872182413269E-14</v>
      </c>
      <c r="P222" s="156">
        <v>10.548760185545095</v>
      </c>
      <c r="Q222" s="156">
        <v>0</v>
      </c>
      <c r="R222" s="157">
        <v>0</v>
      </c>
      <c r="S222" s="158">
        <f t="shared" si="184"/>
        <v>10.548760185545126</v>
      </c>
      <c r="U222" s="203" t="s">
        <v>11</v>
      </c>
      <c r="V222" s="204">
        <v>0</v>
      </c>
      <c r="W222" s="204">
        <v>0</v>
      </c>
      <c r="X222" s="204">
        <v>0</v>
      </c>
      <c r="Y222" s="204">
        <v>0</v>
      </c>
      <c r="Z222" s="204">
        <v>0</v>
      </c>
      <c r="AA222" s="204">
        <v>2.9326872182413269E-14</v>
      </c>
      <c r="AB222" s="204">
        <v>10.548760185545095</v>
      </c>
      <c r="AC222" s="205">
        <v>0</v>
      </c>
      <c r="AD222" s="204">
        <v>0</v>
      </c>
      <c r="AE222" s="204">
        <v>0</v>
      </c>
      <c r="AF222" s="204">
        <v>0</v>
      </c>
      <c r="AG222" s="204">
        <v>0</v>
      </c>
      <c r="AH222" s="204">
        <v>0</v>
      </c>
      <c r="AI222" s="206">
        <f t="shared" si="185"/>
        <v>10.548760185545126</v>
      </c>
      <c r="BA222" s="133"/>
      <c r="BR222" s="133"/>
      <c r="CG222" s="133"/>
    </row>
    <row r="223" spans="1:85" ht="15">
      <c r="A223" s="159" t="s">
        <v>55</v>
      </c>
      <c r="B223" s="148">
        <v>0</v>
      </c>
      <c r="C223" s="148">
        <v>0</v>
      </c>
      <c r="D223" s="148">
        <v>0</v>
      </c>
      <c r="E223" s="148">
        <v>0</v>
      </c>
      <c r="F223" s="315"/>
      <c r="G223" s="148">
        <v>0</v>
      </c>
      <c r="H223" s="160">
        <v>0</v>
      </c>
      <c r="I223" s="146">
        <f t="shared" si="183"/>
        <v>0</v>
      </c>
      <c r="J223" s="141"/>
      <c r="K223" s="161" t="s">
        <v>55</v>
      </c>
      <c r="L223" s="148">
        <v>0</v>
      </c>
      <c r="M223" s="148">
        <v>0</v>
      </c>
      <c r="N223" s="148">
        <v>0</v>
      </c>
      <c r="O223" s="148">
        <v>0</v>
      </c>
      <c r="P223" s="148">
        <v>0</v>
      </c>
      <c r="Q223" s="148">
        <v>0</v>
      </c>
      <c r="R223" s="149">
        <v>0</v>
      </c>
      <c r="S223" s="150">
        <f t="shared" si="184"/>
        <v>0</v>
      </c>
      <c r="U223" s="207" t="s">
        <v>55</v>
      </c>
      <c r="V223" s="199">
        <v>0</v>
      </c>
      <c r="W223" s="199">
        <v>0</v>
      </c>
      <c r="X223" s="199">
        <v>0</v>
      </c>
      <c r="Y223" s="199">
        <v>0</v>
      </c>
      <c r="Z223" s="199">
        <v>0</v>
      </c>
      <c r="AA223" s="199">
        <v>0</v>
      </c>
      <c r="AB223" s="199">
        <v>0</v>
      </c>
      <c r="AC223" s="200">
        <v>0</v>
      </c>
      <c r="AD223" s="199">
        <v>0</v>
      </c>
      <c r="AE223" s="199">
        <v>0</v>
      </c>
      <c r="AF223" s="199">
        <v>0</v>
      </c>
      <c r="AG223" s="199">
        <v>0</v>
      </c>
      <c r="AH223" s="199">
        <v>0</v>
      </c>
      <c r="AI223" s="202">
        <f t="shared" si="185"/>
        <v>0</v>
      </c>
      <c r="BA223" s="133"/>
      <c r="BR223" s="133"/>
      <c r="CG223" s="133"/>
    </row>
    <row r="224" spans="1:85" ht="15">
      <c r="A224" s="151" t="s">
        <v>14</v>
      </c>
      <c r="B224" s="152">
        <v>0.32005270401072899</v>
      </c>
      <c r="C224" s="152">
        <v>0</v>
      </c>
      <c r="D224" s="152">
        <v>1.2677175212312393</v>
      </c>
      <c r="E224" s="152">
        <v>6.6999711413175844E-2</v>
      </c>
      <c r="F224" s="315"/>
      <c r="G224" s="152">
        <v>0</v>
      </c>
      <c r="H224" s="153">
        <v>0</v>
      </c>
      <c r="I224" s="154">
        <f t="shared" si="183"/>
        <v>1.654769936655144</v>
      </c>
      <c r="J224" s="141"/>
      <c r="K224" s="155" t="s">
        <v>14</v>
      </c>
      <c r="L224" s="156">
        <v>0.32005270401072899</v>
      </c>
      <c r="M224" s="156">
        <v>0</v>
      </c>
      <c r="N224" s="156">
        <v>1.2677175212312393</v>
      </c>
      <c r="O224" s="156">
        <v>6.6999711413175844E-2</v>
      </c>
      <c r="P224" s="156">
        <v>0</v>
      </c>
      <c r="Q224" s="156">
        <v>0</v>
      </c>
      <c r="R224" s="157">
        <v>0</v>
      </c>
      <c r="S224" s="158">
        <f t="shared" si="184"/>
        <v>1.654769936655144</v>
      </c>
      <c r="U224" s="203" t="s">
        <v>14</v>
      </c>
      <c r="V224" s="204">
        <v>0.32005270401072899</v>
      </c>
      <c r="W224" s="204">
        <v>0</v>
      </c>
      <c r="X224" s="204">
        <v>0</v>
      </c>
      <c r="Y224" s="204">
        <v>0</v>
      </c>
      <c r="Z224" s="204">
        <v>1.2677175212312393</v>
      </c>
      <c r="AA224" s="204">
        <v>6.6999711413175844E-2</v>
      </c>
      <c r="AB224" s="204">
        <v>0</v>
      </c>
      <c r="AC224" s="205">
        <v>0</v>
      </c>
      <c r="AD224" s="204">
        <v>0</v>
      </c>
      <c r="AE224" s="204">
        <v>0</v>
      </c>
      <c r="AF224" s="204">
        <v>0</v>
      </c>
      <c r="AG224" s="204">
        <v>0</v>
      </c>
      <c r="AH224" s="204">
        <v>0</v>
      </c>
      <c r="AI224" s="206">
        <f t="shared" si="185"/>
        <v>1.654769936655144</v>
      </c>
      <c r="BA224" s="133"/>
      <c r="BR224" s="133"/>
      <c r="CG224" s="133"/>
    </row>
    <row r="225" spans="1:85" ht="15">
      <c r="A225" s="159" t="s">
        <v>136</v>
      </c>
      <c r="B225" s="148">
        <v>36.341625184546885</v>
      </c>
      <c r="C225" s="148">
        <v>1.434090676461359</v>
      </c>
      <c r="D225" s="148">
        <v>312.00212223588244</v>
      </c>
      <c r="E225" s="148">
        <v>0.39713280271237633</v>
      </c>
      <c r="F225" s="315"/>
      <c r="G225" s="148">
        <v>0</v>
      </c>
      <c r="H225" s="160">
        <v>0</v>
      </c>
      <c r="I225" s="146">
        <f t="shared" si="183"/>
        <v>350.17497089960301</v>
      </c>
      <c r="J225" s="141"/>
      <c r="K225" s="161" t="s">
        <v>136</v>
      </c>
      <c r="L225" s="148">
        <v>36.341625184546885</v>
      </c>
      <c r="M225" s="148">
        <v>1.434090676461359</v>
      </c>
      <c r="N225" s="148">
        <v>312.00212223588244</v>
      </c>
      <c r="O225" s="148">
        <v>0.39713280271237633</v>
      </c>
      <c r="P225" s="148">
        <v>0</v>
      </c>
      <c r="Q225" s="148">
        <v>0</v>
      </c>
      <c r="R225" s="149">
        <v>0</v>
      </c>
      <c r="S225" s="150">
        <f t="shared" si="184"/>
        <v>350.17497089960301</v>
      </c>
      <c r="U225" s="207" t="s">
        <v>136</v>
      </c>
      <c r="V225" s="199">
        <v>33.384475617926192</v>
      </c>
      <c r="W225" s="199">
        <v>0</v>
      </c>
      <c r="X225" s="199">
        <v>0</v>
      </c>
      <c r="Y225" s="199">
        <v>1.434090676461359</v>
      </c>
      <c r="Z225" s="199">
        <v>104.36098481944148</v>
      </c>
      <c r="AA225" s="199">
        <v>0.39713280271237633</v>
      </c>
      <c r="AB225" s="199">
        <v>0</v>
      </c>
      <c r="AC225" s="200">
        <v>210.59828698306171</v>
      </c>
      <c r="AD225" s="199">
        <v>2.9571495666206951</v>
      </c>
      <c r="AE225" s="199">
        <v>0</v>
      </c>
      <c r="AF225" s="199">
        <v>0</v>
      </c>
      <c r="AG225" s="199">
        <v>207.64113741644098</v>
      </c>
      <c r="AH225" s="199">
        <v>0</v>
      </c>
      <c r="AI225" s="202">
        <f t="shared" si="185"/>
        <v>350.17497089960312</v>
      </c>
      <c r="BA225" s="133"/>
      <c r="BR225" s="133"/>
      <c r="CG225" s="133"/>
    </row>
    <row r="226" spans="1:85" ht="15">
      <c r="A226" s="151" t="s">
        <v>21</v>
      </c>
      <c r="B226" s="152">
        <v>32.909671223560764</v>
      </c>
      <c r="C226" s="152">
        <v>1.38447672477594</v>
      </c>
      <c r="D226" s="152">
        <v>41.959136794113384</v>
      </c>
      <c r="E226" s="152">
        <v>405.37177633550505</v>
      </c>
      <c r="F226" s="315"/>
      <c r="G226" s="152">
        <v>77.593025620663198</v>
      </c>
      <c r="H226" s="153">
        <v>8.5461526220737003</v>
      </c>
      <c r="I226" s="154">
        <f t="shared" si="183"/>
        <v>567.76423932069201</v>
      </c>
      <c r="J226" s="141"/>
      <c r="K226" s="155" t="s">
        <v>21</v>
      </c>
      <c r="L226" s="156">
        <v>32.909671223560764</v>
      </c>
      <c r="M226" s="156">
        <v>1.38447672477594</v>
      </c>
      <c r="N226" s="156">
        <v>41.959136794113384</v>
      </c>
      <c r="O226" s="156">
        <v>405.37177633550505</v>
      </c>
      <c r="P226" s="156">
        <v>12.817147985987722</v>
      </c>
      <c r="Q226" s="156">
        <v>77.593025620663198</v>
      </c>
      <c r="R226" s="157">
        <v>8.5461526220737003</v>
      </c>
      <c r="S226" s="158">
        <f t="shared" si="184"/>
        <v>580.58138730667974</v>
      </c>
      <c r="U226" s="203" t="s">
        <v>21</v>
      </c>
      <c r="V226" s="204">
        <v>0</v>
      </c>
      <c r="W226" s="204">
        <v>29.520955253762221</v>
      </c>
      <c r="X226" s="204">
        <v>77.593025620663198</v>
      </c>
      <c r="Y226" s="204">
        <v>1.38447672477594</v>
      </c>
      <c r="Z226" s="204">
        <v>41.433304656894528</v>
      </c>
      <c r="AA226" s="204">
        <v>401.40165403822044</v>
      </c>
      <c r="AB226" s="204">
        <v>12.817147985987722</v>
      </c>
      <c r="AC226" s="205">
        <v>16.430823026375695</v>
      </c>
      <c r="AD226" s="204">
        <v>3.3887159697985449</v>
      </c>
      <c r="AE226" s="204">
        <v>2.2027779350397529</v>
      </c>
      <c r="AF226" s="204">
        <v>8.5461526220737003</v>
      </c>
      <c r="AG226" s="204">
        <v>0.52583213721885758</v>
      </c>
      <c r="AH226" s="204">
        <v>1.7673443622448417</v>
      </c>
      <c r="AI226" s="206">
        <f t="shared" si="185"/>
        <v>580.58138730667974</v>
      </c>
      <c r="BA226" s="133"/>
      <c r="BR226" s="133"/>
      <c r="CG226" s="133"/>
    </row>
    <row r="227" spans="1:85" ht="15">
      <c r="A227" s="159" t="s">
        <v>20</v>
      </c>
      <c r="B227" s="148">
        <v>265.0719257132244</v>
      </c>
      <c r="C227" s="148">
        <v>0</v>
      </c>
      <c r="D227" s="148">
        <v>72.978364986205904</v>
      </c>
      <c r="E227" s="148">
        <v>0</v>
      </c>
      <c r="F227" s="315"/>
      <c r="G227" s="148">
        <v>0</v>
      </c>
      <c r="H227" s="160">
        <v>0</v>
      </c>
      <c r="I227" s="146">
        <f t="shared" si="183"/>
        <v>338.05029069943032</v>
      </c>
      <c r="J227" s="141"/>
      <c r="K227" s="161" t="s">
        <v>20</v>
      </c>
      <c r="L227" s="148">
        <v>265.0719257132244</v>
      </c>
      <c r="M227" s="148">
        <v>0</v>
      </c>
      <c r="N227" s="148">
        <v>72.978364986205904</v>
      </c>
      <c r="O227" s="148">
        <v>0</v>
      </c>
      <c r="P227" s="148">
        <v>0</v>
      </c>
      <c r="Q227" s="148">
        <v>0</v>
      </c>
      <c r="R227" s="149">
        <v>0</v>
      </c>
      <c r="S227" s="150">
        <f t="shared" si="184"/>
        <v>338.05029069943032</v>
      </c>
      <c r="U227" s="207" t="s">
        <v>20</v>
      </c>
      <c r="V227" s="199">
        <v>265.0719257132244</v>
      </c>
      <c r="W227" s="199">
        <v>0</v>
      </c>
      <c r="X227" s="199">
        <v>0</v>
      </c>
      <c r="Y227" s="199">
        <v>0</v>
      </c>
      <c r="Z227" s="199">
        <v>0</v>
      </c>
      <c r="AA227" s="199">
        <v>0</v>
      </c>
      <c r="AB227" s="199">
        <v>0</v>
      </c>
      <c r="AC227" s="200">
        <v>72.978364986205904</v>
      </c>
      <c r="AD227" s="199">
        <v>0</v>
      </c>
      <c r="AE227" s="199">
        <v>0</v>
      </c>
      <c r="AF227" s="199">
        <v>0</v>
      </c>
      <c r="AG227" s="199">
        <v>72.978364986205904</v>
      </c>
      <c r="AH227" s="199">
        <v>0</v>
      </c>
      <c r="AI227" s="202">
        <f t="shared" si="185"/>
        <v>338.05029069943032</v>
      </c>
      <c r="BA227" s="133"/>
      <c r="BR227" s="133"/>
      <c r="CG227" s="133"/>
    </row>
    <row r="228" spans="1:85" ht="15">
      <c r="A228" s="151" t="s">
        <v>56</v>
      </c>
      <c r="B228" s="152">
        <v>0</v>
      </c>
      <c r="C228" s="152">
        <v>0</v>
      </c>
      <c r="D228" s="152">
        <v>0</v>
      </c>
      <c r="E228" s="152">
        <v>0</v>
      </c>
      <c r="F228" s="315"/>
      <c r="G228" s="152">
        <v>0</v>
      </c>
      <c r="H228" s="153">
        <v>0</v>
      </c>
      <c r="I228" s="154">
        <f t="shared" si="183"/>
        <v>0</v>
      </c>
      <c r="J228" s="141"/>
      <c r="K228" s="155" t="s">
        <v>56</v>
      </c>
      <c r="L228" s="156">
        <v>0</v>
      </c>
      <c r="M228" s="156">
        <v>0</v>
      </c>
      <c r="N228" s="156">
        <v>0</v>
      </c>
      <c r="O228" s="156">
        <v>0</v>
      </c>
      <c r="P228" s="156">
        <v>0</v>
      </c>
      <c r="Q228" s="156">
        <v>0</v>
      </c>
      <c r="R228" s="157">
        <v>0</v>
      </c>
      <c r="S228" s="158">
        <f t="shared" si="184"/>
        <v>0</v>
      </c>
      <c r="U228" s="203" t="s">
        <v>56</v>
      </c>
      <c r="V228" s="204">
        <v>0</v>
      </c>
      <c r="W228" s="204">
        <v>0</v>
      </c>
      <c r="X228" s="204">
        <v>0</v>
      </c>
      <c r="Y228" s="204">
        <v>0</v>
      </c>
      <c r="Z228" s="204">
        <v>0</v>
      </c>
      <c r="AA228" s="204">
        <v>0</v>
      </c>
      <c r="AB228" s="204">
        <v>0</v>
      </c>
      <c r="AC228" s="205">
        <v>0</v>
      </c>
      <c r="AD228" s="204">
        <v>0</v>
      </c>
      <c r="AE228" s="204">
        <v>0</v>
      </c>
      <c r="AF228" s="204">
        <v>0</v>
      </c>
      <c r="AG228" s="204">
        <v>0</v>
      </c>
      <c r="AH228" s="204">
        <v>0</v>
      </c>
      <c r="AI228" s="206">
        <f t="shared" si="185"/>
        <v>0</v>
      </c>
      <c r="BA228" s="133"/>
      <c r="BR228" s="133"/>
      <c r="CG228" s="133"/>
    </row>
    <row r="229" spans="1:85" ht="15">
      <c r="A229" s="159" t="s">
        <v>18</v>
      </c>
      <c r="B229" s="148">
        <v>0.81302241901224948</v>
      </c>
      <c r="C229" s="148">
        <v>0</v>
      </c>
      <c r="D229" s="148">
        <v>0</v>
      </c>
      <c r="E229" s="148">
        <v>0</v>
      </c>
      <c r="F229" s="315"/>
      <c r="G229" s="148">
        <v>0</v>
      </c>
      <c r="H229" s="160">
        <v>0</v>
      </c>
      <c r="I229" s="146">
        <f t="shared" si="183"/>
        <v>0.81302241901224948</v>
      </c>
      <c r="J229" s="141"/>
      <c r="K229" s="161" t="s">
        <v>18</v>
      </c>
      <c r="L229" s="148">
        <v>0.81302241901224948</v>
      </c>
      <c r="M229" s="148">
        <v>0</v>
      </c>
      <c r="N229" s="148">
        <v>0</v>
      </c>
      <c r="O229" s="148">
        <v>0</v>
      </c>
      <c r="P229" s="148">
        <v>1.9294430206846376</v>
      </c>
      <c r="Q229" s="148">
        <v>0</v>
      </c>
      <c r="R229" s="149">
        <v>0</v>
      </c>
      <c r="S229" s="150">
        <f t="shared" si="184"/>
        <v>2.7424654396968871</v>
      </c>
      <c r="U229" s="207" t="s">
        <v>18</v>
      </c>
      <c r="V229" s="199">
        <v>0.81302241901224948</v>
      </c>
      <c r="W229" s="199">
        <v>0</v>
      </c>
      <c r="X229" s="199">
        <v>0</v>
      </c>
      <c r="Y229" s="199">
        <v>0</v>
      </c>
      <c r="Z229" s="199">
        <v>0</v>
      </c>
      <c r="AA229" s="199">
        <v>0</v>
      </c>
      <c r="AB229" s="199">
        <v>1.9294430206846376</v>
      </c>
      <c r="AC229" s="200">
        <v>0</v>
      </c>
      <c r="AD229" s="199">
        <v>0</v>
      </c>
      <c r="AE229" s="199">
        <v>0</v>
      </c>
      <c r="AF229" s="199">
        <v>0</v>
      </c>
      <c r="AG229" s="199">
        <v>0</v>
      </c>
      <c r="AH229" s="199">
        <v>0</v>
      </c>
      <c r="AI229" s="202">
        <f t="shared" si="185"/>
        <v>2.7424654396968871</v>
      </c>
      <c r="BA229" s="133"/>
      <c r="BR229" s="133"/>
      <c r="CG229" s="133"/>
    </row>
    <row r="230" spans="1:85" ht="15">
      <c r="A230" s="151" t="s">
        <v>17</v>
      </c>
      <c r="B230" s="152">
        <v>0</v>
      </c>
      <c r="C230" s="152">
        <v>0</v>
      </c>
      <c r="D230" s="152">
        <v>0</v>
      </c>
      <c r="E230" s="152">
        <v>0</v>
      </c>
      <c r="F230" s="315"/>
      <c r="G230" s="152">
        <v>0</v>
      </c>
      <c r="H230" s="153">
        <v>0</v>
      </c>
      <c r="I230" s="154">
        <f t="shared" si="183"/>
        <v>0</v>
      </c>
      <c r="J230" s="141"/>
      <c r="K230" s="155" t="s">
        <v>17</v>
      </c>
      <c r="L230" s="156">
        <v>0</v>
      </c>
      <c r="M230" s="156">
        <v>0</v>
      </c>
      <c r="N230" s="156">
        <v>0</v>
      </c>
      <c r="O230" s="156">
        <v>0</v>
      </c>
      <c r="P230" s="156">
        <v>0</v>
      </c>
      <c r="Q230" s="156">
        <v>0</v>
      </c>
      <c r="R230" s="157">
        <v>0</v>
      </c>
      <c r="S230" s="158">
        <f t="shared" si="184"/>
        <v>0</v>
      </c>
      <c r="U230" s="203" t="s">
        <v>57</v>
      </c>
      <c r="V230" s="204">
        <v>0</v>
      </c>
      <c r="W230" s="204">
        <v>0</v>
      </c>
      <c r="X230" s="204">
        <v>0</v>
      </c>
      <c r="Y230" s="204">
        <v>0</v>
      </c>
      <c r="Z230" s="204">
        <v>0</v>
      </c>
      <c r="AA230" s="204">
        <v>0</v>
      </c>
      <c r="AB230" s="204">
        <v>0</v>
      </c>
      <c r="AC230" s="205">
        <v>0</v>
      </c>
      <c r="AD230" s="204">
        <v>0</v>
      </c>
      <c r="AE230" s="204">
        <v>0</v>
      </c>
      <c r="AF230" s="204">
        <v>0</v>
      </c>
      <c r="AG230" s="204">
        <v>0</v>
      </c>
      <c r="AH230" s="204">
        <v>0</v>
      </c>
      <c r="AI230" s="206">
        <f t="shared" si="185"/>
        <v>0</v>
      </c>
      <c r="BA230" s="133"/>
      <c r="BR230" s="133"/>
      <c r="CG230" s="133"/>
    </row>
    <row r="231" spans="1:85" ht="15">
      <c r="A231" s="162" t="s">
        <v>60</v>
      </c>
      <c r="B231" s="148">
        <v>0</v>
      </c>
      <c r="C231" s="148">
        <v>0</v>
      </c>
      <c r="D231" s="148">
        <v>0</v>
      </c>
      <c r="E231" s="148">
        <v>0</v>
      </c>
      <c r="F231" s="315"/>
      <c r="G231" s="148">
        <v>0</v>
      </c>
      <c r="H231" s="160">
        <v>0</v>
      </c>
      <c r="I231" s="146">
        <f t="shared" si="183"/>
        <v>0</v>
      </c>
      <c r="J231" s="141"/>
      <c r="K231" s="163" t="s">
        <v>60</v>
      </c>
      <c r="L231" s="148">
        <v>0</v>
      </c>
      <c r="M231" s="148">
        <v>0</v>
      </c>
      <c r="N231" s="148">
        <v>0</v>
      </c>
      <c r="O231" s="148">
        <v>0</v>
      </c>
      <c r="P231" s="148">
        <v>0</v>
      </c>
      <c r="Q231" s="148">
        <v>0</v>
      </c>
      <c r="R231" s="149">
        <v>0</v>
      </c>
      <c r="S231" s="150">
        <f t="shared" si="184"/>
        <v>0</v>
      </c>
      <c r="U231" s="208" t="s">
        <v>58</v>
      </c>
      <c r="V231" s="199">
        <v>0</v>
      </c>
      <c r="W231" s="199">
        <v>0</v>
      </c>
      <c r="X231" s="199">
        <v>0</v>
      </c>
      <c r="Y231" s="199">
        <v>0</v>
      </c>
      <c r="Z231" s="199">
        <v>0</v>
      </c>
      <c r="AA231" s="199">
        <v>0</v>
      </c>
      <c r="AB231" s="199">
        <v>0</v>
      </c>
      <c r="AC231" s="200">
        <v>0</v>
      </c>
      <c r="AD231" s="201">
        <v>0</v>
      </c>
      <c r="AE231" s="201">
        <v>0</v>
      </c>
      <c r="AF231" s="201">
        <v>0</v>
      </c>
      <c r="AG231" s="201">
        <v>0</v>
      </c>
      <c r="AH231" s="201">
        <v>0</v>
      </c>
      <c r="AI231" s="202">
        <f t="shared" si="185"/>
        <v>0</v>
      </c>
      <c r="BA231" s="133"/>
      <c r="BR231" s="133"/>
      <c r="CG231" s="133"/>
    </row>
    <row r="232" spans="1:85">
      <c r="A232" s="164" t="s">
        <v>19</v>
      </c>
      <c r="B232" s="165">
        <v>0</v>
      </c>
      <c r="C232" s="165">
        <v>0</v>
      </c>
      <c r="D232" s="165">
        <v>0</v>
      </c>
      <c r="E232" s="165">
        <v>0</v>
      </c>
      <c r="F232" s="315"/>
      <c r="G232" s="165">
        <v>0</v>
      </c>
      <c r="H232" s="166">
        <v>0</v>
      </c>
      <c r="I232" s="167">
        <f t="shared" si="183"/>
        <v>0</v>
      </c>
      <c r="J232" s="141"/>
      <c r="K232" s="168" t="s">
        <v>19</v>
      </c>
      <c r="L232" s="169">
        <v>0</v>
      </c>
      <c r="M232" s="169">
        <v>0</v>
      </c>
      <c r="N232" s="169">
        <v>0</v>
      </c>
      <c r="O232" s="169">
        <v>0</v>
      </c>
      <c r="P232" s="169">
        <v>0</v>
      </c>
      <c r="Q232" s="169">
        <v>0</v>
      </c>
      <c r="R232" s="170">
        <v>0</v>
      </c>
      <c r="S232" s="171">
        <f t="shared" si="184"/>
        <v>0</v>
      </c>
      <c r="U232" s="209" t="s">
        <v>62</v>
      </c>
      <c r="V232" s="210">
        <v>0</v>
      </c>
      <c r="W232" s="210">
        <v>0</v>
      </c>
      <c r="X232" s="210">
        <v>0</v>
      </c>
      <c r="Y232" s="210">
        <v>0</v>
      </c>
      <c r="Z232" s="210">
        <v>0</v>
      </c>
      <c r="AA232" s="210">
        <v>0</v>
      </c>
      <c r="AB232" s="210">
        <v>0</v>
      </c>
      <c r="AC232" s="210">
        <v>0</v>
      </c>
      <c r="AD232" s="210">
        <v>0</v>
      </c>
      <c r="AE232" s="210">
        <v>0</v>
      </c>
      <c r="AF232" s="210">
        <v>0</v>
      </c>
      <c r="AG232" s="210">
        <v>0</v>
      </c>
      <c r="AH232" s="67">
        <v>0</v>
      </c>
      <c r="AI232" s="211">
        <f t="shared" si="185"/>
        <v>0</v>
      </c>
      <c r="BA232" s="133"/>
      <c r="BR232" s="133"/>
      <c r="CG232" s="133"/>
    </row>
    <row r="233" spans="1:85">
      <c r="A233" s="172" t="s">
        <v>15</v>
      </c>
      <c r="B233" s="173">
        <v>0</v>
      </c>
      <c r="C233" s="173">
        <v>0</v>
      </c>
      <c r="D233" s="173">
        <v>0</v>
      </c>
      <c r="E233" s="173">
        <v>0</v>
      </c>
      <c r="F233" s="315"/>
      <c r="G233" s="173">
        <v>0</v>
      </c>
      <c r="H233" s="174">
        <v>0</v>
      </c>
      <c r="I233" s="175">
        <f t="shared" si="183"/>
        <v>0</v>
      </c>
      <c r="J233" s="141"/>
      <c r="K233" s="176" t="s">
        <v>15</v>
      </c>
      <c r="L233" s="173">
        <v>0</v>
      </c>
      <c r="M233" s="173">
        <v>0</v>
      </c>
      <c r="N233" s="173">
        <v>0</v>
      </c>
      <c r="O233" s="173">
        <v>0</v>
      </c>
      <c r="P233" s="173">
        <v>0</v>
      </c>
      <c r="Q233" s="173">
        <v>0</v>
      </c>
      <c r="R233" s="177">
        <v>0</v>
      </c>
      <c r="S233" s="178">
        <f t="shared" si="184"/>
        <v>0</v>
      </c>
      <c r="U233" s="212" t="s">
        <v>15</v>
      </c>
      <c r="V233" s="213">
        <v>0</v>
      </c>
      <c r="W233" s="213">
        <v>0</v>
      </c>
      <c r="X233" s="213">
        <v>0</v>
      </c>
      <c r="Y233" s="213">
        <v>0</v>
      </c>
      <c r="Z233" s="213">
        <v>0</v>
      </c>
      <c r="AA233" s="213">
        <v>0</v>
      </c>
      <c r="AB233" s="213">
        <v>0</v>
      </c>
      <c r="AC233" s="213">
        <v>0</v>
      </c>
      <c r="AD233" s="214">
        <v>0</v>
      </c>
      <c r="AE233" s="214">
        <v>0</v>
      </c>
      <c r="AF233" s="214">
        <v>0</v>
      </c>
      <c r="AG233" s="214">
        <v>0</v>
      </c>
      <c r="AH233" s="214">
        <v>0</v>
      </c>
      <c r="AI233" s="215">
        <f t="shared" si="185"/>
        <v>0</v>
      </c>
      <c r="BA233" s="133"/>
      <c r="BR233" s="133"/>
      <c r="CG233" s="133"/>
    </row>
    <row r="234" spans="1:85">
      <c r="A234" s="164" t="s">
        <v>16</v>
      </c>
      <c r="B234" s="165">
        <v>0</v>
      </c>
      <c r="C234" s="165">
        <v>0</v>
      </c>
      <c r="D234" s="165">
        <v>0</v>
      </c>
      <c r="E234" s="165">
        <v>0</v>
      </c>
      <c r="F234" s="315"/>
      <c r="G234" s="165">
        <v>0</v>
      </c>
      <c r="H234" s="166">
        <v>0</v>
      </c>
      <c r="I234" s="167">
        <f t="shared" si="183"/>
        <v>0</v>
      </c>
      <c r="J234" s="141"/>
      <c r="K234" s="168" t="s">
        <v>16</v>
      </c>
      <c r="L234" s="169">
        <v>0</v>
      </c>
      <c r="M234" s="169">
        <v>0</v>
      </c>
      <c r="N234" s="169">
        <v>0</v>
      </c>
      <c r="O234" s="169">
        <v>0</v>
      </c>
      <c r="P234" s="169">
        <v>0</v>
      </c>
      <c r="Q234" s="169">
        <v>0</v>
      </c>
      <c r="R234" s="170">
        <v>0</v>
      </c>
      <c r="S234" s="171">
        <f t="shared" si="184"/>
        <v>0</v>
      </c>
      <c r="U234" s="209" t="s">
        <v>16</v>
      </c>
      <c r="V234" s="210">
        <v>0</v>
      </c>
      <c r="W234" s="210">
        <v>0</v>
      </c>
      <c r="X234" s="210">
        <v>0</v>
      </c>
      <c r="Y234" s="210">
        <v>0</v>
      </c>
      <c r="Z234" s="210">
        <v>0</v>
      </c>
      <c r="AA234" s="210">
        <v>0</v>
      </c>
      <c r="AB234" s="210">
        <v>0</v>
      </c>
      <c r="AC234" s="210">
        <v>0</v>
      </c>
      <c r="AD234" s="210">
        <v>0</v>
      </c>
      <c r="AE234" s="210">
        <v>0</v>
      </c>
      <c r="AF234" s="210">
        <v>0</v>
      </c>
      <c r="AG234" s="210">
        <v>0</v>
      </c>
      <c r="AH234" s="67">
        <v>0</v>
      </c>
      <c r="AI234" s="211">
        <f t="shared" si="185"/>
        <v>0</v>
      </c>
      <c r="BA234" s="133"/>
      <c r="BR234" s="133"/>
      <c r="CG234" s="133"/>
    </row>
    <row r="235" spans="1:85" ht="15" thickBot="1">
      <c r="A235" s="179" t="s">
        <v>10</v>
      </c>
      <c r="B235" s="180">
        <v>0</v>
      </c>
      <c r="C235" s="180">
        <v>0</v>
      </c>
      <c r="D235" s="180">
        <v>0</v>
      </c>
      <c r="E235" s="180">
        <v>0</v>
      </c>
      <c r="F235" s="316"/>
      <c r="G235" s="180">
        <v>0</v>
      </c>
      <c r="H235" s="181">
        <v>0</v>
      </c>
      <c r="I235" s="182">
        <f t="shared" si="183"/>
        <v>0</v>
      </c>
      <c r="J235" s="141"/>
      <c r="K235" s="183" t="s">
        <v>10</v>
      </c>
      <c r="L235" s="180">
        <v>0</v>
      </c>
      <c r="M235" s="180">
        <v>0</v>
      </c>
      <c r="N235" s="180">
        <v>0</v>
      </c>
      <c r="O235" s="180">
        <v>0</v>
      </c>
      <c r="P235" s="180">
        <v>0</v>
      </c>
      <c r="Q235" s="180">
        <v>0</v>
      </c>
      <c r="R235" s="184">
        <v>0</v>
      </c>
      <c r="S235" s="185">
        <f t="shared" si="184"/>
        <v>0</v>
      </c>
      <c r="U235" s="212" t="s">
        <v>10</v>
      </c>
      <c r="V235" s="213">
        <v>0</v>
      </c>
      <c r="W235" s="213">
        <v>0</v>
      </c>
      <c r="X235" s="213">
        <v>0</v>
      </c>
      <c r="Y235" s="213">
        <v>0</v>
      </c>
      <c r="Z235" s="213">
        <v>0</v>
      </c>
      <c r="AA235" s="213">
        <v>0</v>
      </c>
      <c r="AB235" s="213">
        <v>0</v>
      </c>
      <c r="AC235" s="213">
        <v>0</v>
      </c>
      <c r="AD235" s="214">
        <v>0</v>
      </c>
      <c r="AE235" s="214">
        <v>0</v>
      </c>
      <c r="AF235" s="214">
        <v>0</v>
      </c>
      <c r="AG235" s="214">
        <v>0</v>
      </c>
      <c r="AH235" s="214">
        <v>0</v>
      </c>
      <c r="AI235" s="215">
        <f t="shared" si="185"/>
        <v>0</v>
      </c>
      <c r="BA235" s="133"/>
      <c r="BR235" s="133"/>
      <c r="CG235" s="133"/>
    </row>
    <row r="236" spans="1:85" ht="15">
      <c r="A236" s="186" t="s">
        <v>22</v>
      </c>
      <c r="B236" s="187">
        <f>SUM(B215:B231)</f>
        <v>342.85364350218526</v>
      </c>
      <c r="C236" s="187">
        <f t="shared" ref="C236:H236" si="186">SUM(C215:C231)</f>
        <v>4.8663306183791848</v>
      </c>
      <c r="D236" s="187">
        <f t="shared" si="186"/>
        <v>432.09679318269491</v>
      </c>
      <c r="E236" s="187">
        <f t="shared" si="186"/>
        <v>405.85867813492678</v>
      </c>
      <c r="F236" s="187">
        <f t="shared" si="186"/>
        <v>0</v>
      </c>
      <c r="G236" s="187">
        <f t="shared" si="186"/>
        <v>77.593025620663198</v>
      </c>
      <c r="H236" s="189">
        <f t="shared" si="186"/>
        <v>8.5461526220737003</v>
      </c>
      <c r="I236" s="146">
        <f t="shared" ref="I236" si="187">SUM(I215:I231)</f>
        <v>1271.814623680923</v>
      </c>
      <c r="J236" s="141"/>
      <c r="K236" s="188" t="s">
        <v>22</v>
      </c>
      <c r="L236" s="187">
        <f>SUM(L215:L231)</f>
        <v>342.85364350218526</v>
      </c>
      <c r="M236" s="187">
        <f t="shared" ref="M236:R236" si="188">SUM(M215:M231)</f>
        <v>4.8663306183791848</v>
      </c>
      <c r="N236" s="187">
        <f t="shared" si="188"/>
        <v>432.09679318269491</v>
      </c>
      <c r="O236" s="187">
        <f t="shared" si="188"/>
        <v>405.85867813492678</v>
      </c>
      <c r="P236" s="187">
        <f t="shared" si="188"/>
        <v>59.356083494856918</v>
      </c>
      <c r="Q236" s="187">
        <f t="shared" si="188"/>
        <v>77.593025620663198</v>
      </c>
      <c r="R236" s="189">
        <f t="shared" si="188"/>
        <v>8.5461526220737003</v>
      </c>
      <c r="S236" s="190">
        <f t="shared" ref="S236" si="189">SUM(S215:S231)</f>
        <v>1331.1707071757799</v>
      </c>
      <c r="T236" s="133" t="str">
        <f>IF(ABS(S236-AI236)&gt;0.01,S236-AI236,"")</f>
        <v/>
      </c>
      <c r="U236" s="216" t="s">
        <v>59</v>
      </c>
      <c r="V236" s="217">
        <f>SUM(V215:V231)</f>
        <v>306.9868227120038</v>
      </c>
      <c r="W236" s="217">
        <f t="shared" ref="W236:AH236" si="190">SUM(W215:W231)</f>
        <v>29.520955253762221</v>
      </c>
      <c r="X236" s="217">
        <f t="shared" si="190"/>
        <v>77.593025620663198</v>
      </c>
      <c r="Y236" s="217">
        <f t="shared" si="190"/>
        <v>4.8663306183791848</v>
      </c>
      <c r="Z236" s="217">
        <f t="shared" si="190"/>
        <v>150.79233930523952</v>
      </c>
      <c r="AA236" s="217">
        <f t="shared" si="190"/>
        <v>401.88855583764217</v>
      </c>
      <c r="AB236" s="217">
        <f t="shared" si="190"/>
        <v>59.356083494856918</v>
      </c>
      <c r="AC236" s="217">
        <f t="shared" si="190"/>
        <v>300.16659433323298</v>
      </c>
      <c r="AD236" s="218">
        <f t="shared" si="190"/>
        <v>6.3458655364192396</v>
      </c>
      <c r="AE236" s="218">
        <f t="shared" si="190"/>
        <v>2.2027779350397529</v>
      </c>
      <c r="AF236" s="218">
        <f t="shared" si="190"/>
        <v>8.5461526220737003</v>
      </c>
      <c r="AG236" s="218">
        <f t="shared" si="190"/>
        <v>281.30445387745539</v>
      </c>
      <c r="AH236" s="218">
        <f t="shared" si="190"/>
        <v>1.7673443622448417</v>
      </c>
      <c r="AI236" s="219">
        <f>SUM(V236:AC236)</f>
        <v>1331.1707071757799</v>
      </c>
      <c r="BA236" s="133"/>
      <c r="BR236" s="133"/>
      <c r="CG236" s="133"/>
    </row>
    <row r="237" spans="1:85" s="26" customFormat="1" ht="15" thickBot="1">
      <c r="A237" s="38" t="s">
        <v>108</v>
      </c>
      <c r="B237" s="125">
        <f>IF($I236=0,"-",B236/$I236)</f>
        <v>0.26957831520279918</v>
      </c>
      <c r="C237" s="125">
        <f t="shared" ref="C237:H237" si="191">IF($I236=0,"-",C236/$I236)</f>
        <v>3.8262892466945446E-3</v>
      </c>
      <c r="D237" s="125">
        <f t="shared" si="191"/>
        <v>0.33974825036380518</v>
      </c>
      <c r="E237" s="125">
        <f t="shared" si="191"/>
        <v>0.31911779482475106</v>
      </c>
      <c r="F237" s="125">
        <f t="shared" si="191"/>
        <v>0</v>
      </c>
      <c r="G237" s="125">
        <f t="shared" si="191"/>
        <v>6.1009697620940384E-2</v>
      </c>
      <c r="H237" s="126">
        <f t="shared" si="191"/>
        <v>6.7196527410096733E-3</v>
      </c>
      <c r="I237" s="127">
        <f>SUM(B237:H237)</f>
        <v>1</v>
      </c>
      <c r="J237" s="133"/>
      <c r="K237" s="49" t="s">
        <v>108</v>
      </c>
      <c r="L237" s="102">
        <f>IF($S236=0,"-",L236/$S236)</f>
        <v>0.25755798385136169</v>
      </c>
      <c r="M237" s="102">
        <f t="shared" ref="M237:R237" si="192">IF($S236=0,"-",M236/$S236)</f>
        <v>3.6556773613983908E-3</v>
      </c>
      <c r="N237" s="102">
        <f t="shared" si="192"/>
        <v>0.32459908474055454</v>
      </c>
      <c r="O237" s="102">
        <f t="shared" si="192"/>
        <v>0.30488852853140008</v>
      </c>
      <c r="P237" s="102">
        <f t="shared" si="192"/>
        <v>4.4589385249309728E-2</v>
      </c>
      <c r="Q237" s="102">
        <f t="shared" si="192"/>
        <v>5.8289312709776379E-2</v>
      </c>
      <c r="R237" s="103">
        <f t="shared" si="192"/>
        <v>6.4200275561992134E-3</v>
      </c>
      <c r="S237" s="104">
        <f>SUM(L237:R237)</f>
        <v>1</v>
      </c>
      <c r="U237" s="77" t="s">
        <v>108</v>
      </c>
      <c r="V237" s="78">
        <f>+V236/$AI236</f>
        <v>0.23061416620510602</v>
      </c>
      <c r="W237" s="78">
        <f t="shared" ref="W237:AH237" si="193">+W236/$AI236</f>
        <v>2.2176686351815886E-2</v>
      </c>
      <c r="X237" s="78">
        <f t="shared" si="193"/>
        <v>5.8289312709776379E-2</v>
      </c>
      <c r="Y237" s="78">
        <f t="shared" si="193"/>
        <v>3.6556773613983908E-3</v>
      </c>
      <c r="Z237" s="78">
        <f t="shared" si="193"/>
        <v>0.11327798793376509</v>
      </c>
      <c r="AA237" s="78">
        <f t="shared" si="193"/>
        <v>0.30190609939899554</v>
      </c>
      <c r="AB237" s="78">
        <f t="shared" si="193"/>
        <v>4.4589385249309728E-2</v>
      </c>
      <c r="AC237" s="78">
        <f t="shared" si="193"/>
        <v>0.22549068478983308</v>
      </c>
      <c r="AD237" s="78">
        <f t="shared" si="193"/>
        <v>4.7671312944398154E-3</v>
      </c>
      <c r="AE237" s="78">
        <f t="shared" si="193"/>
        <v>1.6547674337825391E-3</v>
      </c>
      <c r="AF237" s="78">
        <f t="shared" si="193"/>
        <v>6.4200275561992134E-3</v>
      </c>
      <c r="AG237" s="78">
        <f t="shared" si="193"/>
        <v>0.21132109680678948</v>
      </c>
      <c r="AH237" s="78">
        <f t="shared" si="193"/>
        <v>1.3276616986219977E-3</v>
      </c>
      <c r="AI237" s="79">
        <f>SUM(V237:AC237)</f>
        <v>1.0000000000000002</v>
      </c>
    </row>
    <row r="238" spans="1:85" ht="15" thickBot="1">
      <c r="A238" s="220"/>
      <c r="B238" s="220"/>
      <c r="C238" s="220"/>
      <c r="D238" s="220"/>
      <c r="E238" s="220"/>
      <c r="F238" s="220"/>
      <c r="G238" s="220"/>
      <c r="H238" s="220"/>
      <c r="I238" s="220"/>
      <c r="K238" s="220"/>
      <c r="L238" s="220"/>
      <c r="M238" s="220"/>
      <c r="N238" s="220"/>
      <c r="O238" s="220"/>
      <c r="P238" s="220"/>
      <c r="Q238" s="220"/>
      <c r="R238" s="220"/>
      <c r="S238" s="220"/>
      <c r="AI238" s="141"/>
      <c r="BA238" s="133"/>
      <c r="BR238" s="133"/>
      <c r="CG238" s="133"/>
    </row>
    <row r="239" spans="1:85" ht="28.5">
      <c r="A239" s="339" t="s">
        <v>65</v>
      </c>
      <c r="B239" s="137" t="s">
        <v>0</v>
      </c>
      <c r="C239" s="137" t="s">
        <v>1</v>
      </c>
      <c r="D239" s="137" t="s">
        <v>2</v>
      </c>
      <c r="E239" s="137" t="s">
        <v>3</v>
      </c>
      <c r="F239" s="137" t="s">
        <v>23</v>
      </c>
      <c r="G239" s="137" t="s">
        <v>4</v>
      </c>
      <c r="H239" s="137" t="s">
        <v>5</v>
      </c>
      <c r="I239" s="138" t="s">
        <v>6</v>
      </c>
      <c r="K239" s="341" t="s">
        <v>65</v>
      </c>
      <c r="L239" s="139" t="s">
        <v>0</v>
      </c>
      <c r="M239" s="139" t="s">
        <v>1</v>
      </c>
      <c r="N239" s="139" t="s">
        <v>2</v>
      </c>
      <c r="O239" s="139" t="s">
        <v>3</v>
      </c>
      <c r="P239" s="139" t="s">
        <v>23</v>
      </c>
      <c r="Q239" s="139" t="s">
        <v>4</v>
      </c>
      <c r="R239" s="139" t="s">
        <v>5</v>
      </c>
      <c r="S239" s="140" t="s">
        <v>6</v>
      </c>
      <c r="U239" s="343" t="s">
        <v>65</v>
      </c>
      <c r="V239" s="192" t="s">
        <v>73</v>
      </c>
      <c r="W239" s="192" t="s">
        <v>74</v>
      </c>
      <c r="X239" s="192" t="s">
        <v>4</v>
      </c>
      <c r="Y239" s="192" t="s">
        <v>1</v>
      </c>
      <c r="Z239" s="192" t="s">
        <v>2</v>
      </c>
      <c r="AA239" s="192" t="s">
        <v>3</v>
      </c>
      <c r="AB239" s="192" t="s">
        <v>51</v>
      </c>
      <c r="AC239" s="192" t="s">
        <v>64</v>
      </c>
      <c r="AD239" s="193" t="s">
        <v>75</v>
      </c>
      <c r="AE239" s="193" t="s">
        <v>76</v>
      </c>
      <c r="AF239" s="193" t="s">
        <v>77</v>
      </c>
      <c r="AG239" s="193" t="s">
        <v>78</v>
      </c>
      <c r="AH239" s="193" t="s">
        <v>79</v>
      </c>
      <c r="AI239" s="194" t="s">
        <v>59</v>
      </c>
      <c r="BA239" s="133"/>
      <c r="BR239" s="133"/>
      <c r="CG239" s="133"/>
    </row>
    <row r="240" spans="1:85" ht="15">
      <c r="A240" s="340" t="s">
        <v>65</v>
      </c>
      <c r="B240" s="305" t="s">
        <v>113</v>
      </c>
      <c r="C240" s="306"/>
      <c r="D240" s="306"/>
      <c r="E240" s="306"/>
      <c r="F240" s="306"/>
      <c r="G240" s="306"/>
      <c r="H240" s="306"/>
      <c r="I240" s="307"/>
      <c r="K240" s="342" t="s">
        <v>65</v>
      </c>
      <c r="L240" s="308" t="s">
        <v>113</v>
      </c>
      <c r="M240" s="309"/>
      <c r="N240" s="309"/>
      <c r="O240" s="309"/>
      <c r="P240" s="309"/>
      <c r="Q240" s="309"/>
      <c r="R240" s="309"/>
      <c r="S240" s="310"/>
      <c r="U240" s="344" t="s">
        <v>65</v>
      </c>
      <c r="V240" s="337" t="s">
        <v>113</v>
      </c>
      <c r="W240" s="337"/>
      <c r="X240" s="337"/>
      <c r="Y240" s="337"/>
      <c r="Z240" s="337"/>
      <c r="AA240" s="337"/>
      <c r="AB240" s="337"/>
      <c r="AC240" s="337"/>
      <c r="AD240" s="337"/>
      <c r="AE240" s="337"/>
      <c r="AF240" s="337"/>
      <c r="AG240" s="337"/>
      <c r="AH240" s="337"/>
      <c r="AI240" s="338"/>
      <c r="BA240" s="133"/>
      <c r="BR240" s="133"/>
      <c r="CG240" s="133"/>
    </row>
    <row r="241" spans="1:85" ht="15">
      <c r="A241" s="143" t="s">
        <v>7</v>
      </c>
      <c r="B241" s="144">
        <v>0</v>
      </c>
      <c r="C241" s="144">
        <v>0</v>
      </c>
      <c r="D241" s="144">
        <v>0</v>
      </c>
      <c r="E241" s="144">
        <v>0</v>
      </c>
      <c r="F241" s="314"/>
      <c r="G241" s="144">
        <v>0</v>
      </c>
      <c r="H241" s="145">
        <v>0</v>
      </c>
      <c r="I241" s="146">
        <f>SUM(B241:H241)</f>
        <v>0</v>
      </c>
      <c r="J241" s="141"/>
      <c r="K241" s="195" t="s">
        <v>7</v>
      </c>
      <c r="L241" s="144">
        <v>0</v>
      </c>
      <c r="M241" s="144">
        <v>0</v>
      </c>
      <c r="N241" s="144">
        <v>0</v>
      </c>
      <c r="O241" s="144">
        <v>0</v>
      </c>
      <c r="P241" s="144">
        <v>0</v>
      </c>
      <c r="Q241" s="144">
        <v>0</v>
      </c>
      <c r="R241" s="196">
        <v>0</v>
      </c>
      <c r="S241" s="197">
        <f>SUM(L241:R241)</f>
        <v>0</v>
      </c>
      <c r="U241" s="198" t="s">
        <v>7</v>
      </c>
      <c r="V241" s="199">
        <v>0</v>
      </c>
      <c r="W241" s="199">
        <v>0</v>
      </c>
      <c r="X241" s="199">
        <v>0</v>
      </c>
      <c r="Y241" s="199">
        <v>0</v>
      </c>
      <c r="Z241" s="199">
        <v>0</v>
      </c>
      <c r="AA241" s="199">
        <v>0</v>
      </c>
      <c r="AB241" s="199">
        <v>0</v>
      </c>
      <c r="AC241" s="200">
        <v>0</v>
      </c>
      <c r="AD241" s="201">
        <v>0</v>
      </c>
      <c r="AE241" s="201">
        <v>0</v>
      </c>
      <c r="AF241" s="201">
        <v>0</v>
      </c>
      <c r="AG241" s="201">
        <v>0</v>
      </c>
      <c r="AH241" s="201">
        <v>0</v>
      </c>
      <c r="AI241" s="202">
        <f>SUM(V241:AC241)</f>
        <v>0</v>
      </c>
      <c r="BA241" s="133"/>
      <c r="BR241" s="133"/>
      <c r="CG241" s="133"/>
    </row>
    <row r="242" spans="1:85" ht="15">
      <c r="A242" s="151" t="s">
        <v>8</v>
      </c>
      <c r="B242" s="152">
        <v>0</v>
      </c>
      <c r="C242" s="152">
        <v>0</v>
      </c>
      <c r="D242" s="152">
        <v>0</v>
      </c>
      <c r="E242" s="152">
        <v>0</v>
      </c>
      <c r="F242" s="315"/>
      <c r="G242" s="152">
        <v>0</v>
      </c>
      <c r="H242" s="153">
        <v>0</v>
      </c>
      <c r="I242" s="154">
        <f t="shared" ref="I242:I261" si="194">SUM(B242:H242)</f>
        <v>0</v>
      </c>
      <c r="J242" s="141"/>
      <c r="K242" s="155" t="s">
        <v>8</v>
      </c>
      <c r="L242" s="156">
        <v>0</v>
      </c>
      <c r="M242" s="156">
        <v>0</v>
      </c>
      <c r="N242" s="156">
        <v>0</v>
      </c>
      <c r="O242" s="156">
        <v>0</v>
      </c>
      <c r="P242" s="156">
        <v>0</v>
      </c>
      <c r="Q242" s="156">
        <v>0</v>
      </c>
      <c r="R242" s="157">
        <v>0</v>
      </c>
      <c r="S242" s="158">
        <f t="shared" ref="S242:S261" si="195">SUM(L242:R242)</f>
        <v>0</v>
      </c>
      <c r="U242" s="203" t="s">
        <v>8</v>
      </c>
      <c r="V242" s="204">
        <v>0</v>
      </c>
      <c r="W242" s="204">
        <v>0</v>
      </c>
      <c r="X242" s="204">
        <v>0</v>
      </c>
      <c r="Y242" s="204">
        <v>0</v>
      </c>
      <c r="Z242" s="204">
        <v>0</v>
      </c>
      <c r="AA242" s="204">
        <v>0</v>
      </c>
      <c r="AB242" s="204">
        <v>0</v>
      </c>
      <c r="AC242" s="205">
        <v>0</v>
      </c>
      <c r="AD242" s="204">
        <v>0</v>
      </c>
      <c r="AE242" s="204">
        <v>0</v>
      </c>
      <c r="AF242" s="204">
        <v>0</v>
      </c>
      <c r="AG242" s="204">
        <v>0</v>
      </c>
      <c r="AH242" s="204">
        <v>0</v>
      </c>
      <c r="AI242" s="206">
        <f t="shared" ref="AI242:AI261" si="196">SUM(V242:AC242)</f>
        <v>0</v>
      </c>
      <c r="BA242" s="133"/>
      <c r="BR242" s="133"/>
      <c r="CG242" s="133"/>
    </row>
    <row r="243" spans="1:85" ht="15">
      <c r="A243" s="159" t="s">
        <v>9</v>
      </c>
      <c r="B243" s="148">
        <v>0</v>
      </c>
      <c r="C243" s="148">
        <v>0</v>
      </c>
      <c r="D243" s="148">
        <v>0.42953486686566478</v>
      </c>
      <c r="E243" s="148">
        <v>0</v>
      </c>
      <c r="F243" s="315"/>
      <c r="G243" s="148">
        <v>0</v>
      </c>
      <c r="H243" s="160">
        <v>0</v>
      </c>
      <c r="I243" s="146">
        <f t="shared" si="194"/>
        <v>0.42953486686566478</v>
      </c>
      <c r="J243" s="141"/>
      <c r="K243" s="161" t="s">
        <v>9</v>
      </c>
      <c r="L243" s="148">
        <v>0</v>
      </c>
      <c r="M243" s="148">
        <v>0</v>
      </c>
      <c r="N243" s="148">
        <v>0.42953486686566478</v>
      </c>
      <c r="O243" s="148">
        <v>0</v>
      </c>
      <c r="P243" s="148">
        <v>0</v>
      </c>
      <c r="Q243" s="148">
        <v>0</v>
      </c>
      <c r="R243" s="149">
        <v>0</v>
      </c>
      <c r="S243" s="150">
        <f t="shared" si="195"/>
        <v>0.42953486686566478</v>
      </c>
      <c r="U243" s="207" t="s">
        <v>9</v>
      </c>
      <c r="V243" s="199">
        <v>0</v>
      </c>
      <c r="W243" s="199">
        <v>0</v>
      </c>
      <c r="X243" s="199">
        <v>0</v>
      </c>
      <c r="Y243" s="199">
        <v>0</v>
      </c>
      <c r="Z243" s="199">
        <v>0.42953486686566478</v>
      </c>
      <c r="AA243" s="199">
        <v>0</v>
      </c>
      <c r="AB243" s="199">
        <v>0</v>
      </c>
      <c r="AC243" s="200">
        <v>0</v>
      </c>
      <c r="AD243" s="201">
        <v>0</v>
      </c>
      <c r="AE243" s="201">
        <v>0</v>
      </c>
      <c r="AF243" s="201">
        <v>0</v>
      </c>
      <c r="AG243" s="201">
        <v>0</v>
      </c>
      <c r="AH243" s="201">
        <v>0</v>
      </c>
      <c r="AI243" s="202">
        <f t="shared" si="196"/>
        <v>0.42953486686566478</v>
      </c>
      <c r="BA243" s="133"/>
      <c r="BR243" s="133"/>
      <c r="CG243" s="133"/>
    </row>
    <row r="244" spans="1:85" ht="15">
      <c r="A244" s="151" t="s">
        <v>52</v>
      </c>
      <c r="B244" s="152">
        <v>0</v>
      </c>
      <c r="C244" s="152">
        <v>0</v>
      </c>
      <c r="D244" s="152">
        <v>0</v>
      </c>
      <c r="E244" s="152">
        <v>0</v>
      </c>
      <c r="F244" s="315"/>
      <c r="G244" s="152">
        <v>0</v>
      </c>
      <c r="H244" s="153">
        <v>0</v>
      </c>
      <c r="I244" s="154">
        <f t="shared" si="194"/>
        <v>0</v>
      </c>
      <c r="J244" s="141"/>
      <c r="K244" s="155" t="s">
        <v>52</v>
      </c>
      <c r="L244" s="156">
        <v>0</v>
      </c>
      <c r="M244" s="156">
        <v>0</v>
      </c>
      <c r="N244" s="156">
        <v>0</v>
      </c>
      <c r="O244" s="156">
        <v>0</v>
      </c>
      <c r="P244" s="156">
        <v>0</v>
      </c>
      <c r="Q244" s="156">
        <v>0</v>
      </c>
      <c r="R244" s="157">
        <v>0</v>
      </c>
      <c r="S244" s="158">
        <f t="shared" si="195"/>
        <v>0</v>
      </c>
      <c r="U244" s="203" t="s">
        <v>52</v>
      </c>
      <c r="V244" s="204">
        <v>0</v>
      </c>
      <c r="W244" s="204">
        <v>0</v>
      </c>
      <c r="X244" s="204">
        <v>0</v>
      </c>
      <c r="Y244" s="204">
        <v>0</v>
      </c>
      <c r="Z244" s="204">
        <v>0</v>
      </c>
      <c r="AA244" s="204">
        <v>0</v>
      </c>
      <c r="AB244" s="204">
        <v>0</v>
      </c>
      <c r="AC244" s="205">
        <v>0</v>
      </c>
      <c r="AD244" s="204">
        <v>0</v>
      </c>
      <c r="AE244" s="204">
        <v>0</v>
      </c>
      <c r="AF244" s="204">
        <v>0</v>
      </c>
      <c r="AG244" s="204">
        <v>0</v>
      </c>
      <c r="AH244" s="204">
        <v>0</v>
      </c>
      <c r="AI244" s="206">
        <f t="shared" si="196"/>
        <v>0</v>
      </c>
      <c r="BA244" s="133"/>
      <c r="BR244" s="133"/>
      <c r="CG244" s="133"/>
    </row>
    <row r="245" spans="1:85" ht="15">
      <c r="A245" s="159" t="s">
        <v>13</v>
      </c>
      <c r="B245" s="148">
        <v>130.46123750609476</v>
      </c>
      <c r="C245" s="148">
        <v>0.76981988694894554</v>
      </c>
      <c r="D245" s="148">
        <v>2.7863752266514319</v>
      </c>
      <c r="E245" s="148">
        <v>0</v>
      </c>
      <c r="F245" s="315"/>
      <c r="G245" s="148">
        <v>0</v>
      </c>
      <c r="H245" s="160">
        <v>0</v>
      </c>
      <c r="I245" s="146">
        <f t="shared" si="194"/>
        <v>134.01743261969514</v>
      </c>
      <c r="J245" s="141"/>
      <c r="K245" s="161" t="s">
        <v>13</v>
      </c>
      <c r="L245" s="148">
        <v>130.46123750609476</v>
      </c>
      <c r="M245" s="148">
        <v>0.76981988694894554</v>
      </c>
      <c r="N245" s="148">
        <v>2.7863752266514319</v>
      </c>
      <c r="O245" s="148">
        <v>0</v>
      </c>
      <c r="P245" s="148">
        <v>0</v>
      </c>
      <c r="Q245" s="148">
        <v>0</v>
      </c>
      <c r="R245" s="149">
        <v>0</v>
      </c>
      <c r="S245" s="150">
        <f t="shared" si="195"/>
        <v>134.01743261969514</v>
      </c>
      <c r="U245" s="207" t="s">
        <v>13</v>
      </c>
      <c r="V245" s="199">
        <v>130.24198876246689</v>
      </c>
      <c r="W245" s="199">
        <v>0</v>
      </c>
      <c r="X245" s="199">
        <v>0</v>
      </c>
      <c r="Y245" s="199">
        <v>0.76981988694894554</v>
      </c>
      <c r="Z245" s="199">
        <v>2.6741880739376223</v>
      </c>
      <c r="AA245" s="199">
        <v>0</v>
      </c>
      <c r="AB245" s="199">
        <v>0</v>
      </c>
      <c r="AC245" s="200">
        <v>0.3314358963416737</v>
      </c>
      <c r="AD245" s="201">
        <v>0.21924874362786395</v>
      </c>
      <c r="AE245" s="201">
        <v>0</v>
      </c>
      <c r="AF245" s="201">
        <v>0</v>
      </c>
      <c r="AG245" s="201">
        <v>0.1121871527138098</v>
      </c>
      <c r="AH245" s="201">
        <v>0</v>
      </c>
      <c r="AI245" s="202">
        <f t="shared" si="196"/>
        <v>134.01743261969511</v>
      </c>
      <c r="BA245" s="133"/>
      <c r="BR245" s="133"/>
      <c r="CG245" s="133"/>
    </row>
    <row r="246" spans="1:85" ht="15">
      <c r="A246" s="151" t="s">
        <v>12</v>
      </c>
      <c r="B246" s="152">
        <v>52.924404319643827</v>
      </c>
      <c r="C246" s="152">
        <v>0.25767356709204481</v>
      </c>
      <c r="D246" s="152">
        <v>0.8874498266432751</v>
      </c>
      <c r="E246" s="152">
        <v>0</v>
      </c>
      <c r="F246" s="315"/>
      <c r="G246" s="152">
        <v>0</v>
      </c>
      <c r="H246" s="153">
        <v>0</v>
      </c>
      <c r="I246" s="154">
        <f t="shared" si="194"/>
        <v>54.069527713379145</v>
      </c>
      <c r="J246" s="141"/>
      <c r="K246" s="155" t="s">
        <v>12</v>
      </c>
      <c r="L246" s="156">
        <v>52.924404319643827</v>
      </c>
      <c r="M246" s="156">
        <v>0.25767356709204481</v>
      </c>
      <c r="N246" s="156">
        <v>0.8874498266432751</v>
      </c>
      <c r="O246" s="156">
        <v>0</v>
      </c>
      <c r="P246" s="156">
        <v>0</v>
      </c>
      <c r="Q246" s="156">
        <v>0</v>
      </c>
      <c r="R246" s="157">
        <v>0</v>
      </c>
      <c r="S246" s="158">
        <f t="shared" si="195"/>
        <v>54.069527713379145</v>
      </c>
      <c r="U246" s="203" t="s">
        <v>53</v>
      </c>
      <c r="V246" s="204">
        <v>52.918825891519155</v>
      </c>
      <c r="W246" s="204">
        <v>0</v>
      </c>
      <c r="X246" s="204">
        <v>0</v>
      </c>
      <c r="Y246" s="204">
        <v>0.25767356709204481</v>
      </c>
      <c r="Z246" s="204">
        <v>0.88294102094400595</v>
      </c>
      <c r="AA246" s="204">
        <v>0</v>
      </c>
      <c r="AB246" s="204">
        <v>0</v>
      </c>
      <c r="AC246" s="205">
        <v>1.0087233823939487E-2</v>
      </c>
      <c r="AD246" s="204">
        <v>5.5784281246703078E-3</v>
      </c>
      <c r="AE246" s="204">
        <v>0</v>
      </c>
      <c r="AF246" s="204">
        <v>0</v>
      </c>
      <c r="AG246" s="204">
        <v>4.5088056992691802E-3</v>
      </c>
      <c r="AH246" s="204">
        <v>0</v>
      </c>
      <c r="AI246" s="206">
        <f t="shared" si="196"/>
        <v>54.069527713379138</v>
      </c>
      <c r="BA246" s="133"/>
      <c r="BR246" s="133"/>
      <c r="CG246" s="133"/>
    </row>
    <row r="247" spans="1:85" ht="15">
      <c r="A247" s="159" t="s">
        <v>54</v>
      </c>
      <c r="B247" s="148">
        <v>0</v>
      </c>
      <c r="C247" s="148">
        <v>0</v>
      </c>
      <c r="D247" s="148">
        <v>0</v>
      </c>
      <c r="E247" s="148">
        <v>1.7044399613183803</v>
      </c>
      <c r="F247" s="315"/>
      <c r="G247" s="148">
        <v>0</v>
      </c>
      <c r="H247" s="160">
        <v>0</v>
      </c>
      <c r="I247" s="146">
        <f t="shared" si="194"/>
        <v>1.7044399613183803</v>
      </c>
      <c r="J247" s="141"/>
      <c r="K247" s="161" t="s">
        <v>54</v>
      </c>
      <c r="L247" s="148">
        <v>0</v>
      </c>
      <c r="M247" s="148">
        <v>0</v>
      </c>
      <c r="N247" s="148">
        <v>0</v>
      </c>
      <c r="O247" s="148">
        <v>1.7044399613183803</v>
      </c>
      <c r="P247" s="148">
        <v>317.87629288636975</v>
      </c>
      <c r="Q247" s="148">
        <v>0</v>
      </c>
      <c r="R247" s="149">
        <v>0</v>
      </c>
      <c r="S247" s="150">
        <f t="shared" si="195"/>
        <v>319.58073284768813</v>
      </c>
      <c r="U247" s="207" t="s">
        <v>54</v>
      </c>
      <c r="V247" s="199">
        <v>0</v>
      </c>
      <c r="W247" s="199">
        <v>0</v>
      </c>
      <c r="X247" s="199">
        <v>0</v>
      </c>
      <c r="Y247" s="199">
        <v>0</v>
      </c>
      <c r="Z247" s="199">
        <v>0</v>
      </c>
      <c r="AA247" s="199">
        <v>1.7044399613183803</v>
      </c>
      <c r="AB247" s="199">
        <v>317.87629288636975</v>
      </c>
      <c r="AC247" s="200">
        <v>0</v>
      </c>
      <c r="AD247" s="199">
        <v>0</v>
      </c>
      <c r="AE247" s="199">
        <v>0</v>
      </c>
      <c r="AF247" s="199">
        <v>0</v>
      </c>
      <c r="AG247" s="199">
        <v>0</v>
      </c>
      <c r="AH247" s="199">
        <v>0</v>
      </c>
      <c r="AI247" s="202">
        <f t="shared" si="196"/>
        <v>319.58073284768813</v>
      </c>
      <c r="BA247" s="133"/>
      <c r="BR247" s="133"/>
      <c r="CG247" s="133"/>
    </row>
    <row r="248" spans="1:85" ht="15">
      <c r="A248" s="151" t="s">
        <v>11</v>
      </c>
      <c r="B248" s="152">
        <v>0</v>
      </c>
      <c r="C248" s="152">
        <v>0</v>
      </c>
      <c r="D248" s="152">
        <v>0</v>
      </c>
      <c r="E248" s="152">
        <v>0.14987850421604373</v>
      </c>
      <c r="F248" s="315"/>
      <c r="G248" s="152">
        <v>0</v>
      </c>
      <c r="H248" s="153">
        <v>0</v>
      </c>
      <c r="I248" s="154">
        <f t="shared" si="194"/>
        <v>0.14987850421604373</v>
      </c>
      <c r="J248" s="141"/>
      <c r="K248" s="155" t="s">
        <v>11</v>
      </c>
      <c r="L248" s="156">
        <v>0</v>
      </c>
      <c r="M248" s="156">
        <v>0</v>
      </c>
      <c r="N248" s="156">
        <v>0</v>
      </c>
      <c r="O248" s="156">
        <v>0.14987850421604373</v>
      </c>
      <c r="P248" s="156">
        <v>30.225020768898197</v>
      </c>
      <c r="Q248" s="156">
        <v>0</v>
      </c>
      <c r="R248" s="157">
        <v>0</v>
      </c>
      <c r="S248" s="158">
        <f t="shared" si="195"/>
        <v>30.374899273114242</v>
      </c>
      <c r="U248" s="203" t="s">
        <v>11</v>
      </c>
      <c r="V248" s="204">
        <v>0</v>
      </c>
      <c r="W248" s="204">
        <v>0</v>
      </c>
      <c r="X248" s="204">
        <v>0</v>
      </c>
      <c r="Y248" s="204">
        <v>0</v>
      </c>
      <c r="Z248" s="204">
        <v>0</v>
      </c>
      <c r="AA248" s="204">
        <v>0.14987850421604373</v>
      </c>
      <c r="AB248" s="204">
        <v>30.225020768898197</v>
      </c>
      <c r="AC248" s="205">
        <v>0</v>
      </c>
      <c r="AD248" s="204">
        <v>0</v>
      </c>
      <c r="AE248" s="204">
        <v>0</v>
      </c>
      <c r="AF248" s="204">
        <v>0</v>
      </c>
      <c r="AG248" s="204">
        <v>0</v>
      </c>
      <c r="AH248" s="204">
        <v>0</v>
      </c>
      <c r="AI248" s="206">
        <f t="shared" si="196"/>
        <v>30.374899273114242</v>
      </c>
      <c r="BA248" s="133"/>
      <c r="BR248" s="133"/>
      <c r="CG248" s="133"/>
    </row>
    <row r="249" spans="1:85" ht="15">
      <c r="A249" s="159" t="s">
        <v>55</v>
      </c>
      <c r="B249" s="148">
        <v>0</v>
      </c>
      <c r="C249" s="148">
        <v>0</v>
      </c>
      <c r="D249" s="148">
        <v>0.21811169144234591</v>
      </c>
      <c r="E249" s="148">
        <v>0</v>
      </c>
      <c r="F249" s="315"/>
      <c r="G249" s="148">
        <v>0</v>
      </c>
      <c r="H249" s="160">
        <v>0</v>
      </c>
      <c r="I249" s="146">
        <f t="shared" si="194"/>
        <v>0.21811169144234591</v>
      </c>
      <c r="J249" s="141"/>
      <c r="K249" s="161" t="s">
        <v>55</v>
      </c>
      <c r="L249" s="148">
        <v>0</v>
      </c>
      <c r="M249" s="148">
        <v>0</v>
      </c>
      <c r="N249" s="148">
        <v>0.21811169144234591</v>
      </c>
      <c r="O249" s="148">
        <v>0</v>
      </c>
      <c r="P249" s="148">
        <v>0</v>
      </c>
      <c r="Q249" s="148">
        <v>0</v>
      </c>
      <c r="R249" s="149">
        <v>0</v>
      </c>
      <c r="S249" s="150">
        <f t="shared" si="195"/>
        <v>0.21811169144234591</v>
      </c>
      <c r="U249" s="207" t="s">
        <v>55</v>
      </c>
      <c r="V249" s="199">
        <v>0</v>
      </c>
      <c r="W249" s="199">
        <v>0</v>
      </c>
      <c r="X249" s="199">
        <v>0</v>
      </c>
      <c r="Y249" s="199">
        <v>0</v>
      </c>
      <c r="Z249" s="199">
        <v>0.21811169144234591</v>
      </c>
      <c r="AA249" s="199">
        <v>0</v>
      </c>
      <c r="AB249" s="199">
        <v>0</v>
      </c>
      <c r="AC249" s="200">
        <v>0</v>
      </c>
      <c r="AD249" s="199">
        <v>0</v>
      </c>
      <c r="AE249" s="199">
        <v>0</v>
      </c>
      <c r="AF249" s="199">
        <v>0</v>
      </c>
      <c r="AG249" s="199">
        <v>0</v>
      </c>
      <c r="AH249" s="199">
        <v>0</v>
      </c>
      <c r="AI249" s="202">
        <f t="shared" si="196"/>
        <v>0.21811169144234591</v>
      </c>
      <c r="BA249" s="133"/>
      <c r="BR249" s="133"/>
      <c r="CG249" s="133"/>
    </row>
    <row r="250" spans="1:85" ht="15">
      <c r="A250" s="151" t="s">
        <v>14</v>
      </c>
      <c r="B250" s="152">
        <v>32.50531929122198</v>
      </c>
      <c r="C250" s="152">
        <v>1.5569435240717397</v>
      </c>
      <c r="D250" s="152">
        <v>15.958016638095224</v>
      </c>
      <c r="E250" s="152">
        <v>6.0577145191692071E-2</v>
      </c>
      <c r="F250" s="315"/>
      <c r="G250" s="152">
        <v>0</v>
      </c>
      <c r="H250" s="153">
        <v>0</v>
      </c>
      <c r="I250" s="154">
        <f t="shared" si="194"/>
        <v>50.080856598580638</v>
      </c>
      <c r="J250" s="141"/>
      <c r="K250" s="155" t="s">
        <v>14</v>
      </c>
      <c r="L250" s="156">
        <v>32.50531929122198</v>
      </c>
      <c r="M250" s="156">
        <v>1.5569435240717397</v>
      </c>
      <c r="N250" s="156">
        <v>15.958016638095224</v>
      </c>
      <c r="O250" s="156">
        <v>6.0577145191692071E-2</v>
      </c>
      <c r="P250" s="156">
        <v>0.17948420059847783</v>
      </c>
      <c r="Q250" s="156">
        <v>0</v>
      </c>
      <c r="R250" s="157">
        <v>0</v>
      </c>
      <c r="S250" s="158">
        <f t="shared" si="195"/>
        <v>50.260340799179119</v>
      </c>
      <c r="U250" s="203" t="s">
        <v>14</v>
      </c>
      <c r="V250" s="204">
        <v>32.477159321418561</v>
      </c>
      <c r="W250" s="204">
        <v>0</v>
      </c>
      <c r="X250" s="204">
        <v>0</v>
      </c>
      <c r="Y250" s="204">
        <v>1.5569435240717397</v>
      </c>
      <c r="Z250" s="204">
        <v>15.958016638095224</v>
      </c>
      <c r="AA250" s="204">
        <v>0</v>
      </c>
      <c r="AB250" s="204">
        <v>0.17948420059847783</v>
      </c>
      <c r="AC250" s="205">
        <v>8.8737114995114094E-2</v>
      </c>
      <c r="AD250" s="204">
        <v>2.8159969803422013E-2</v>
      </c>
      <c r="AE250" s="204">
        <v>0</v>
      </c>
      <c r="AF250" s="204">
        <v>0</v>
      </c>
      <c r="AG250" s="204">
        <v>0</v>
      </c>
      <c r="AH250" s="204">
        <v>6.0577145191692071E-2</v>
      </c>
      <c r="AI250" s="206">
        <f t="shared" si="196"/>
        <v>50.260340799179119</v>
      </c>
      <c r="BA250" s="133"/>
      <c r="BR250" s="133"/>
      <c r="CG250" s="133"/>
    </row>
    <row r="251" spans="1:85" ht="15">
      <c r="A251" s="159" t="s">
        <v>136</v>
      </c>
      <c r="B251" s="148">
        <v>1175.0058146446227</v>
      </c>
      <c r="C251" s="148">
        <v>34.460797084857276</v>
      </c>
      <c r="D251" s="148">
        <v>810.13416230111704</v>
      </c>
      <c r="E251" s="148">
        <v>4.7504475850413064</v>
      </c>
      <c r="F251" s="315"/>
      <c r="G251" s="148">
        <v>0</v>
      </c>
      <c r="H251" s="160">
        <v>0</v>
      </c>
      <c r="I251" s="146">
        <f t="shared" si="194"/>
        <v>2024.351221615638</v>
      </c>
      <c r="J251" s="141"/>
      <c r="K251" s="161" t="s">
        <v>136</v>
      </c>
      <c r="L251" s="148">
        <v>1175.0058146446227</v>
      </c>
      <c r="M251" s="148">
        <v>34.460797084857276</v>
      </c>
      <c r="N251" s="148">
        <v>810.13416230111704</v>
      </c>
      <c r="O251" s="148">
        <v>4.7504475850413064</v>
      </c>
      <c r="P251" s="148">
        <v>0.48070107554584479</v>
      </c>
      <c r="Q251" s="148">
        <v>0</v>
      </c>
      <c r="R251" s="149">
        <v>0</v>
      </c>
      <c r="S251" s="150">
        <f t="shared" si="195"/>
        <v>2024.8319226911838</v>
      </c>
      <c r="U251" s="207" t="s">
        <v>136</v>
      </c>
      <c r="V251" s="199">
        <v>1142.2666708587064</v>
      </c>
      <c r="W251" s="199">
        <v>0</v>
      </c>
      <c r="X251" s="199">
        <v>0</v>
      </c>
      <c r="Y251" s="199">
        <v>34.460797084857276</v>
      </c>
      <c r="Z251" s="199">
        <v>809.29936033708566</v>
      </c>
      <c r="AA251" s="199">
        <v>4.7504475850413064</v>
      </c>
      <c r="AB251" s="199">
        <v>0.48070107554584479</v>
      </c>
      <c r="AC251" s="200">
        <v>33.57394574994774</v>
      </c>
      <c r="AD251" s="199">
        <v>32.739143785916326</v>
      </c>
      <c r="AE251" s="199">
        <v>0</v>
      </c>
      <c r="AF251" s="199">
        <v>0</v>
      </c>
      <c r="AG251" s="199">
        <v>0.83480196403141615</v>
      </c>
      <c r="AH251" s="199">
        <v>0</v>
      </c>
      <c r="AI251" s="202">
        <f t="shared" si="196"/>
        <v>2024.831922691184</v>
      </c>
      <c r="BA251" s="133"/>
      <c r="BR251" s="133"/>
      <c r="CG251" s="133"/>
    </row>
    <row r="252" spans="1:85" ht="15">
      <c r="A252" s="151" t="s">
        <v>21</v>
      </c>
      <c r="B252" s="152">
        <v>323.6019933559142</v>
      </c>
      <c r="C252" s="152">
        <v>14.231639510273746</v>
      </c>
      <c r="D252" s="152">
        <v>232.45461913125945</v>
      </c>
      <c r="E252" s="152">
        <v>1548.5976239192253</v>
      </c>
      <c r="F252" s="315"/>
      <c r="G252" s="152">
        <v>242.08780186659718</v>
      </c>
      <c r="H252" s="153">
        <v>36.296591187036057</v>
      </c>
      <c r="I252" s="154">
        <f t="shared" si="194"/>
        <v>2397.2702689703056</v>
      </c>
      <c r="J252" s="141"/>
      <c r="K252" s="155" t="s">
        <v>21</v>
      </c>
      <c r="L252" s="156">
        <v>323.6019933559142</v>
      </c>
      <c r="M252" s="156">
        <v>14.231639510273746</v>
      </c>
      <c r="N252" s="156">
        <v>232.45461913125945</v>
      </c>
      <c r="O252" s="156">
        <v>1548.5976239192253</v>
      </c>
      <c r="P252" s="156">
        <v>44.031895504788565</v>
      </c>
      <c r="Q252" s="156">
        <v>242.08780186659718</v>
      </c>
      <c r="R252" s="157">
        <v>36.296591187036057</v>
      </c>
      <c r="S252" s="158">
        <f t="shared" si="195"/>
        <v>2441.3021644750943</v>
      </c>
      <c r="U252" s="203" t="s">
        <v>21</v>
      </c>
      <c r="V252" s="204">
        <v>11.982303535018278</v>
      </c>
      <c r="W252" s="204">
        <v>120.38371207752286</v>
      </c>
      <c r="X252" s="204">
        <v>242.08780186659718</v>
      </c>
      <c r="Y252" s="204">
        <v>14.231639510273746</v>
      </c>
      <c r="Z252" s="204">
        <v>229.80599278941611</v>
      </c>
      <c r="AA252" s="204">
        <v>1436.3249691008834</v>
      </c>
      <c r="AB252" s="204">
        <v>44.031895504788565</v>
      </c>
      <c r="AC252" s="205">
        <v>342.45385009059453</v>
      </c>
      <c r="AD252" s="204">
        <v>191.23597774337307</v>
      </c>
      <c r="AE252" s="204">
        <v>107.19199360156203</v>
      </c>
      <c r="AF252" s="204">
        <v>36.296591187036057</v>
      </c>
      <c r="AG252" s="204">
        <v>2.6486263418433427</v>
      </c>
      <c r="AH252" s="204">
        <v>5.0806612167799017</v>
      </c>
      <c r="AI252" s="206">
        <f t="shared" si="196"/>
        <v>2441.3021644750952</v>
      </c>
      <c r="BA252" s="133"/>
      <c r="BR252" s="133"/>
      <c r="CG252" s="133"/>
    </row>
    <row r="253" spans="1:85" ht="15">
      <c r="A253" s="159" t="s">
        <v>20</v>
      </c>
      <c r="B253" s="148">
        <v>175.32320793047182</v>
      </c>
      <c r="C253" s="148">
        <v>0</v>
      </c>
      <c r="D253" s="148">
        <v>3.2217304278096797</v>
      </c>
      <c r="E253" s="148">
        <v>0</v>
      </c>
      <c r="F253" s="315"/>
      <c r="G253" s="148">
        <v>0</v>
      </c>
      <c r="H253" s="160">
        <v>0</v>
      </c>
      <c r="I253" s="146">
        <f t="shared" si="194"/>
        <v>178.54493835828151</v>
      </c>
      <c r="J253" s="141"/>
      <c r="K253" s="161" t="s">
        <v>20</v>
      </c>
      <c r="L253" s="148">
        <v>175.32320793047182</v>
      </c>
      <c r="M253" s="148">
        <v>0</v>
      </c>
      <c r="N253" s="148">
        <v>3.2217304278096797</v>
      </c>
      <c r="O253" s="148">
        <v>0</v>
      </c>
      <c r="P253" s="148">
        <v>0</v>
      </c>
      <c r="Q253" s="148">
        <v>0</v>
      </c>
      <c r="R253" s="149">
        <v>0</v>
      </c>
      <c r="S253" s="150">
        <f t="shared" si="195"/>
        <v>178.54493835828151</v>
      </c>
      <c r="U253" s="207" t="s">
        <v>20</v>
      </c>
      <c r="V253" s="199">
        <v>173.91678203237336</v>
      </c>
      <c r="W253" s="199">
        <v>0</v>
      </c>
      <c r="X253" s="199">
        <v>0</v>
      </c>
      <c r="Y253" s="199">
        <v>0</v>
      </c>
      <c r="Z253" s="199">
        <v>3.2217304278096797</v>
      </c>
      <c r="AA253" s="199">
        <v>0</v>
      </c>
      <c r="AB253" s="199">
        <v>0</v>
      </c>
      <c r="AC253" s="200">
        <v>1.4064258980984703</v>
      </c>
      <c r="AD253" s="199">
        <v>1.4064258980984703</v>
      </c>
      <c r="AE253" s="199">
        <v>0</v>
      </c>
      <c r="AF253" s="199">
        <v>0</v>
      </c>
      <c r="AG253" s="199">
        <v>0</v>
      </c>
      <c r="AH253" s="199">
        <v>0</v>
      </c>
      <c r="AI253" s="202">
        <f t="shared" si="196"/>
        <v>178.54493835828151</v>
      </c>
      <c r="BA253" s="133"/>
      <c r="BR253" s="133"/>
      <c r="CG253" s="133"/>
    </row>
    <row r="254" spans="1:85" ht="15">
      <c r="A254" s="151" t="s">
        <v>56</v>
      </c>
      <c r="B254" s="152">
        <v>0.67542401180705958</v>
      </c>
      <c r="C254" s="152">
        <v>1.1454355664150651</v>
      </c>
      <c r="D254" s="152">
        <v>2.0889402427022463</v>
      </c>
      <c r="E254" s="152">
        <v>0</v>
      </c>
      <c r="F254" s="315"/>
      <c r="G254" s="152">
        <v>0</v>
      </c>
      <c r="H254" s="153">
        <v>0</v>
      </c>
      <c r="I254" s="154">
        <f t="shared" si="194"/>
        <v>3.9097998209243707</v>
      </c>
      <c r="J254" s="141"/>
      <c r="K254" s="155" t="s">
        <v>56</v>
      </c>
      <c r="L254" s="156">
        <v>0.67542401180705958</v>
      </c>
      <c r="M254" s="156">
        <v>1.1454355664150651</v>
      </c>
      <c r="N254" s="156">
        <v>2.0889402427022463</v>
      </c>
      <c r="O254" s="156">
        <v>0</v>
      </c>
      <c r="P254" s="156">
        <v>0</v>
      </c>
      <c r="Q254" s="156">
        <v>0</v>
      </c>
      <c r="R254" s="157">
        <v>0</v>
      </c>
      <c r="S254" s="158">
        <f t="shared" si="195"/>
        <v>3.9097998209243707</v>
      </c>
      <c r="U254" s="203" t="s">
        <v>56</v>
      </c>
      <c r="V254" s="204">
        <v>0.67542401180705958</v>
      </c>
      <c r="W254" s="204">
        <v>0</v>
      </c>
      <c r="X254" s="204">
        <v>0</v>
      </c>
      <c r="Y254" s="204">
        <v>1.1454355664150651</v>
      </c>
      <c r="Z254" s="204">
        <v>2.0889402427022463</v>
      </c>
      <c r="AA254" s="204">
        <v>0</v>
      </c>
      <c r="AB254" s="204">
        <v>0</v>
      </c>
      <c r="AC254" s="205">
        <v>0</v>
      </c>
      <c r="AD254" s="204">
        <v>0</v>
      </c>
      <c r="AE254" s="204">
        <v>0</v>
      </c>
      <c r="AF254" s="204">
        <v>0</v>
      </c>
      <c r="AG254" s="204">
        <v>0</v>
      </c>
      <c r="AH254" s="204">
        <v>0</v>
      </c>
      <c r="AI254" s="206">
        <f t="shared" si="196"/>
        <v>3.9097998209243707</v>
      </c>
      <c r="BA254" s="133"/>
      <c r="BR254" s="133"/>
      <c r="CG254" s="133"/>
    </row>
    <row r="255" spans="1:85" ht="15">
      <c r="A255" s="159" t="s">
        <v>18</v>
      </c>
      <c r="B255" s="148">
        <v>3.2089596924904371</v>
      </c>
      <c r="C255" s="148">
        <v>0</v>
      </c>
      <c r="D255" s="148">
        <v>120.78223812079986</v>
      </c>
      <c r="E255" s="148">
        <v>0</v>
      </c>
      <c r="F255" s="315"/>
      <c r="G255" s="148">
        <v>0</v>
      </c>
      <c r="H255" s="160">
        <v>0</v>
      </c>
      <c r="I255" s="146">
        <f t="shared" si="194"/>
        <v>123.9911978132903</v>
      </c>
      <c r="J255" s="141"/>
      <c r="K255" s="161" t="s">
        <v>18</v>
      </c>
      <c r="L255" s="148">
        <v>3.2089596924904371</v>
      </c>
      <c r="M255" s="148">
        <v>0</v>
      </c>
      <c r="N255" s="148">
        <v>120.78223812079986</v>
      </c>
      <c r="O255" s="148">
        <v>0</v>
      </c>
      <c r="P255" s="148">
        <v>18.001373674894285</v>
      </c>
      <c r="Q255" s="148">
        <v>0</v>
      </c>
      <c r="R255" s="149">
        <v>0</v>
      </c>
      <c r="S255" s="150">
        <f t="shared" si="195"/>
        <v>141.99257148818458</v>
      </c>
      <c r="U255" s="207" t="s">
        <v>18</v>
      </c>
      <c r="V255" s="199">
        <v>3.2089596924904371</v>
      </c>
      <c r="W255" s="199">
        <v>0</v>
      </c>
      <c r="X255" s="199">
        <v>0</v>
      </c>
      <c r="Y255" s="199">
        <v>0</v>
      </c>
      <c r="Z255" s="199">
        <v>120.74098645459405</v>
      </c>
      <c r="AA255" s="199">
        <v>0</v>
      </c>
      <c r="AB255" s="199">
        <v>18.001373674894285</v>
      </c>
      <c r="AC255" s="200">
        <v>4.1251666205806621E-2</v>
      </c>
      <c r="AD255" s="199">
        <v>0</v>
      </c>
      <c r="AE255" s="199">
        <v>0</v>
      </c>
      <c r="AF255" s="199">
        <v>0</v>
      </c>
      <c r="AG255" s="199">
        <v>4.1251666205806621E-2</v>
      </c>
      <c r="AH255" s="199">
        <v>0</v>
      </c>
      <c r="AI255" s="202">
        <f t="shared" si="196"/>
        <v>141.99257148818458</v>
      </c>
      <c r="BA255" s="133"/>
      <c r="BR255" s="133"/>
      <c r="CG255" s="133"/>
    </row>
    <row r="256" spans="1:85" ht="15">
      <c r="A256" s="151" t="s">
        <v>17</v>
      </c>
      <c r="B256" s="152">
        <v>4.3166126961375516E-4</v>
      </c>
      <c r="C256" s="152">
        <v>0</v>
      </c>
      <c r="D256" s="152">
        <v>1.0791531740343879E-4</v>
      </c>
      <c r="E256" s="152">
        <v>0</v>
      </c>
      <c r="F256" s="315"/>
      <c r="G256" s="152">
        <v>0</v>
      </c>
      <c r="H256" s="153">
        <v>0</v>
      </c>
      <c r="I256" s="154">
        <f t="shared" si="194"/>
        <v>5.3957658701719391E-4</v>
      </c>
      <c r="J256" s="141"/>
      <c r="K256" s="155" t="s">
        <v>17</v>
      </c>
      <c r="L256" s="156">
        <v>4.3166126961375516E-4</v>
      </c>
      <c r="M256" s="156">
        <v>0</v>
      </c>
      <c r="N256" s="156">
        <v>1.0791531740343879E-4</v>
      </c>
      <c r="O256" s="156">
        <v>0</v>
      </c>
      <c r="P256" s="156">
        <v>0</v>
      </c>
      <c r="Q256" s="156">
        <v>0</v>
      </c>
      <c r="R256" s="157">
        <v>0</v>
      </c>
      <c r="S256" s="158">
        <f t="shared" si="195"/>
        <v>5.3957658701719391E-4</v>
      </c>
      <c r="U256" s="203" t="s">
        <v>57</v>
      </c>
      <c r="V256" s="204">
        <v>4.3166126961375516E-4</v>
      </c>
      <c r="W256" s="204">
        <v>0</v>
      </c>
      <c r="X256" s="204">
        <v>0</v>
      </c>
      <c r="Y256" s="204">
        <v>0</v>
      </c>
      <c r="Z256" s="204">
        <v>1.0791531740343879E-4</v>
      </c>
      <c r="AA256" s="204">
        <v>0</v>
      </c>
      <c r="AB256" s="204">
        <v>0</v>
      </c>
      <c r="AC256" s="205">
        <v>0</v>
      </c>
      <c r="AD256" s="204">
        <v>0</v>
      </c>
      <c r="AE256" s="204">
        <v>0</v>
      </c>
      <c r="AF256" s="204">
        <v>0</v>
      </c>
      <c r="AG256" s="204">
        <v>0</v>
      </c>
      <c r="AH256" s="204">
        <v>0</v>
      </c>
      <c r="AI256" s="206">
        <f t="shared" si="196"/>
        <v>5.3957658701719391E-4</v>
      </c>
      <c r="BA256" s="133"/>
      <c r="BR256" s="133"/>
      <c r="CG256" s="133"/>
    </row>
    <row r="257" spans="1:85" ht="15">
      <c r="A257" s="162" t="s">
        <v>60</v>
      </c>
      <c r="B257" s="148">
        <v>2.4299999999999997</v>
      </c>
      <c r="C257" s="148">
        <v>0</v>
      </c>
      <c r="D257" s="148">
        <v>0</v>
      </c>
      <c r="E257" s="148">
        <v>0</v>
      </c>
      <c r="F257" s="315"/>
      <c r="G257" s="148">
        <v>0</v>
      </c>
      <c r="H257" s="160">
        <v>0</v>
      </c>
      <c r="I257" s="146">
        <f t="shared" si="194"/>
        <v>2.4299999999999997</v>
      </c>
      <c r="J257" s="141"/>
      <c r="K257" s="163" t="s">
        <v>60</v>
      </c>
      <c r="L257" s="148">
        <v>2.4299999999999997</v>
      </c>
      <c r="M257" s="148">
        <v>0</v>
      </c>
      <c r="N257" s="148">
        <v>0</v>
      </c>
      <c r="O257" s="148">
        <v>0</v>
      </c>
      <c r="P257" s="148">
        <v>0</v>
      </c>
      <c r="Q257" s="148">
        <v>0</v>
      </c>
      <c r="R257" s="149">
        <v>0</v>
      </c>
      <c r="S257" s="150">
        <f t="shared" si="195"/>
        <v>2.4299999999999997</v>
      </c>
      <c r="U257" s="208" t="s">
        <v>58</v>
      </c>
      <c r="V257" s="199">
        <v>2.4299999999999997</v>
      </c>
      <c r="W257" s="199">
        <v>0</v>
      </c>
      <c r="X257" s="199">
        <v>0</v>
      </c>
      <c r="Y257" s="199">
        <v>0</v>
      </c>
      <c r="Z257" s="199">
        <v>0</v>
      </c>
      <c r="AA257" s="199">
        <v>0</v>
      </c>
      <c r="AB257" s="199">
        <v>0</v>
      </c>
      <c r="AC257" s="200">
        <v>0</v>
      </c>
      <c r="AD257" s="201">
        <v>0</v>
      </c>
      <c r="AE257" s="201">
        <v>0</v>
      </c>
      <c r="AF257" s="201">
        <v>0</v>
      </c>
      <c r="AG257" s="201">
        <v>0</v>
      </c>
      <c r="AH257" s="201">
        <v>0</v>
      </c>
      <c r="AI257" s="202">
        <f t="shared" si="196"/>
        <v>2.4299999999999997</v>
      </c>
      <c r="BA257" s="133"/>
      <c r="BR257" s="133"/>
      <c r="CG257" s="133"/>
    </row>
    <row r="258" spans="1:85">
      <c r="A258" s="164" t="s">
        <v>19</v>
      </c>
      <c r="B258" s="165">
        <v>2.4299999999999997</v>
      </c>
      <c r="C258" s="165">
        <v>0</v>
      </c>
      <c r="D258" s="165">
        <v>0</v>
      </c>
      <c r="E258" s="165">
        <v>0</v>
      </c>
      <c r="F258" s="315"/>
      <c r="G258" s="165">
        <v>0</v>
      </c>
      <c r="H258" s="166">
        <v>0</v>
      </c>
      <c r="I258" s="167">
        <f t="shared" si="194"/>
        <v>2.4299999999999997</v>
      </c>
      <c r="J258" s="141"/>
      <c r="K258" s="168" t="s">
        <v>19</v>
      </c>
      <c r="L258" s="169">
        <v>2.4299999999999997</v>
      </c>
      <c r="M258" s="169">
        <v>0</v>
      </c>
      <c r="N258" s="169">
        <v>0</v>
      </c>
      <c r="O258" s="169">
        <v>0</v>
      </c>
      <c r="P258" s="169">
        <v>0</v>
      </c>
      <c r="Q258" s="169">
        <v>0</v>
      </c>
      <c r="R258" s="170">
        <v>0</v>
      </c>
      <c r="S258" s="171">
        <f t="shared" si="195"/>
        <v>2.4299999999999997</v>
      </c>
      <c r="U258" s="209" t="s">
        <v>62</v>
      </c>
      <c r="V258" s="210">
        <v>2.4299999999999997</v>
      </c>
      <c r="W258" s="210">
        <v>0</v>
      </c>
      <c r="X258" s="210">
        <v>0</v>
      </c>
      <c r="Y258" s="210">
        <v>0</v>
      </c>
      <c r="Z258" s="210">
        <v>0</v>
      </c>
      <c r="AA258" s="210">
        <v>0</v>
      </c>
      <c r="AB258" s="210">
        <v>0</v>
      </c>
      <c r="AC258" s="210">
        <v>0</v>
      </c>
      <c r="AD258" s="210">
        <v>0</v>
      </c>
      <c r="AE258" s="210">
        <v>0</v>
      </c>
      <c r="AF258" s="210">
        <v>0</v>
      </c>
      <c r="AG258" s="210">
        <v>0</v>
      </c>
      <c r="AH258" s="67">
        <v>0</v>
      </c>
      <c r="AI258" s="211">
        <f t="shared" si="196"/>
        <v>2.4299999999999997</v>
      </c>
      <c r="BA258" s="133"/>
      <c r="BR258" s="133"/>
      <c r="CG258" s="133"/>
    </row>
    <row r="259" spans="1:85">
      <c r="A259" s="172" t="s">
        <v>15</v>
      </c>
      <c r="B259" s="173">
        <v>0</v>
      </c>
      <c r="C259" s="173">
        <v>0</v>
      </c>
      <c r="D259" s="173">
        <v>0</v>
      </c>
      <c r="E259" s="173">
        <v>0</v>
      </c>
      <c r="F259" s="315"/>
      <c r="G259" s="173">
        <v>0</v>
      </c>
      <c r="H259" s="174">
        <v>0</v>
      </c>
      <c r="I259" s="175">
        <f t="shared" si="194"/>
        <v>0</v>
      </c>
      <c r="J259" s="141"/>
      <c r="K259" s="176" t="s">
        <v>15</v>
      </c>
      <c r="L259" s="173">
        <v>0</v>
      </c>
      <c r="M259" s="173">
        <v>0</v>
      </c>
      <c r="N259" s="173">
        <v>0</v>
      </c>
      <c r="O259" s="173">
        <v>0</v>
      </c>
      <c r="P259" s="173">
        <v>0</v>
      </c>
      <c r="Q259" s="173">
        <v>0</v>
      </c>
      <c r="R259" s="177">
        <v>0</v>
      </c>
      <c r="S259" s="178">
        <f t="shared" si="195"/>
        <v>0</v>
      </c>
      <c r="U259" s="212" t="s">
        <v>15</v>
      </c>
      <c r="V259" s="213">
        <v>0</v>
      </c>
      <c r="W259" s="213">
        <v>0</v>
      </c>
      <c r="X259" s="213">
        <v>0</v>
      </c>
      <c r="Y259" s="213">
        <v>0</v>
      </c>
      <c r="Z259" s="213">
        <v>0</v>
      </c>
      <c r="AA259" s="213">
        <v>0</v>
      </c>
      <c r="AB259" s="213">
        <v>0</v>
      </c>
      <c r="AC259" s="213">
        <v>0</v>
      </c>
      <c r="AD259" s="214">
        <v>0</v>
      </c>
      <c r="AE259" s="214">
        <v>0</v>
      </c>
      <c r="AF259" s="214">
        <v>0</v>
      </c>
      <c r="AG259" s="214">
        <v>0</v>
      </c>
      <c r="AH259" s="214">
        <v>0</v>
      </c>
      <c r="AI259" s="215">
        <f t="shared" si="196"/>
        <v>0</v>
      </c>
      <c r="BA259" s="133"/>
      <c r="BR259" s="133"/>
      <c r="CG259" s="133"/>
    </row>
    <row r="260" spans="1:85">
      <c r="A260" s="164" t="s">
        <v>16</v>
      </c>
      <c r="B260" s="165">
        <v>0</v>
      </c>
      <c r="C260" s="165">
        <v>0</v>
      </c>
      <c r="D260" s="165">
        <v>0</v>
      </c>
      <c r="E260" s="165">
        <v>0</v>
      </c>
      <c r="F260" s="315"/>
      <c r="G260" s="165">
        <v>0</v>
      </c>
      <c r="H260" s="166">
        <v>0</v>
      </c>
      <c r="I260" s="167">
        <f t="shared" si="194"/>
        <v>0</v>
      </c>
      <c r="J260" s="141"/>
      <c r="K260" s="168" t="s">
        <v>16</v>
      </c>
      <c r="L260" s="169">
        <v>0</v>
      </c>
      <c r="M260" s="169">
        <v>0</v>
      </c>
      <c r="N260" s="169">
        <v>0</v>
      </c>
      <c r="O260" s="169">
        <v>0</v>
      </c>
      <c r="P260" s="169">
        <v>0</v>
      </c>
      <c r="Q260" s="169">
        <v>0</v>
      </c>
      <c r="R260" s="170">
        <v>0</v>
      </c>
      <c r="S260" s="171">
        <f t="shared" si="195"/>
        <v>0</v>
      </c>
      <c r="U260" s="209" t="s">
        <v>16</v>
      </c>
      <c r="V260" s="210">
        <v>0</v>
      </c>
      <c r="W260" s="210">
        <v>0</v>
      </c>
      <c r="X260" s="210">
        <v>0</v>
      </c>
      <c r="Y260" s="210">
        <v>0</v>
      </c>
      <c r="Z260" s="210">
        <v>0</v>
      </c>
      <c r="AA260" s="210">
        <v>0</v>
      </c>
      <c r="AB260" s="210">
        <v>0</v>
      </c>
      <c r="AC260" s="210">
        <v>0</v>
      </c>
      <c r="AD260" s="210">
        <v>0</v>
      </c>
      <c r="AE260" s="210">
        <v>0</v>
      </c>
      <c r="AF260" s="210">
        <v>0</v>
      </c>
      <c r="AG260" s="210">
        <v>0</v>
      </c>
      <c r="AH260" s="67">
        <v>0</v>
      </c>
      <c r="AI260" s="211">
        <f t="shared" si="196"/>
        <v>0</v>
      </c>
      <c r="BA260" s="133"/>
      <c r="BR260" s="133"/>
      <c r="CG260" s="133"/>
    </row>
    <row r="261" spans="1:85" ht="15" thickBot="1">
      <c r="A261" s="179" t="s">
        <v>10</v>
      </c>
      <c r="B261" s="180">
        <v>0</v>
      </c>
      <c r="C261" s="180">
        <v>0</v>
      </c>
      <c r="D261" s="180">
        <v>0</v>
      </c>
      <c r="E261" s="180">
        <v>0</v>
      </c>
      <c r="F261" s="316"/>
      <c r="G261" s="180">
        <v>0</v>
      </c>
      <c r="H261" s="181">
        <v>0</v>
      </c>
      <c r="I261" s="182">
        <f t="shared" si="194"/>
        <v>0</v>
      </c>
      <c r="J261" s="141"/>
      <c r="K261" s="183" t="s">
        <v>10</v>
      </c>
      <c r="L261" s="180">
        <v>0</v>
      </c>
      <c r="M261" s="180">
        <v>0</v>
      </c>
      <c r="N261" s="180">
        <v>0</v>
      </c>
      <c r="O261" s="180">
        <v>0</v>
      </c>
      <c r="P261" s="180">
        <v>0</v>
      </c>
      <c r="Q261" s="180">
        <v>0</v>
      </c>
      <c r="R261" s="184">
        <v>0</v>
      </c>
      <c r="S261" s="185">
        <f t="shared" si="195"/>
        <v>0</v>
      </c>
      <c r="U261" s="212" t="s">
        <v>10</v>
      </c>
      <c r="V261" s="213">
        <v>0</v>
      </c>
      <c r="W261" s="213">
        <v>0</v>
      </c>
      <c r="X261" s="213">
        <v>0</v>
      </c>
      <c r="Y261" s="213">
        <v>0</v>
      </c>
      <c r="Z261" s="213">
        <v>0</v>
      </c>
      <c r="AA261" s="213">
        <v>0</v>
      </c>
      <c r="AB261" s="213">
        <v>0</v>
      </c>
      <c r="AC261" s="213">
        <v>0</v>
      </c>
      <c r="AD261" s="214">
        <v>0</v>
      </c>
      <c r="AE261" s="214">
        <v>0</v>
      </c>
      <c r="AF261" s="214">
        <v>0</v>
      </c>
      <c r="AG261" s="214">
        <v>0</v>
      </c>
      <c r="AH261" s="214">
        <v>0</v>
      </c>
      <c r="AI261" s="215">
        <f t="shared" si="196"/>
        <v>0</v>
      </c>
      <c r="BA261" s="133"/>
      <c r="BR261" s="133"/>
      <c r="CG261" s="133"/>
    </row>
    <row r="262" spans="1:85" ht="15">
      <c r="A262" s="186" t="s">
        <v>22</v>
      </c>
      <c r="B262" s="187">
        <f>SUM(B241:B257)</f>
        <v>1896.1367924135366</v>
      </c>
      <c r="C262" s="187">
        <f t="shared" ref="C262:H262" si="197">SUM(C241:C257)</f>
        <v>52.422309139658815</v>
      </c>
      <c r="D262" s="187">
        <f t="shared" si="197"/>
        <v>1188.9612863887035</v>
      </c>
      <c r="E262" s="187">
        <f t="shared" si="197"/>
        <v>1555.2629671149928</v>
      </c>
      <c r="F262" s="187">
        <f t="shared" si="197"/>
        <v>0</v>
      </c>
      <c r="G262" s="187">
        <f t="shared" si="197"/>
        <v>242.08780186659718</v>
      </c>
      <c r="H262" s="189">
        <f t="shared" si="197"/>
        <v>36.296591187036057</v>
      </c>
      <c r="I262" s="146">
        <f t="shared" ref="I262" si="198">SUM(I241:I257)</f>
        <v>4971.1677481105253</v>
      </c>
      <c r="J262" s="141"/>
      <c r="K262" s="188" t="s">
        <v>22</v>
      </c>
      <c r="L262" s="187">
        <f>SUM(L241:L257)</f>
        <v>1896.1367924135366</v>
      </c>
      <c r="M262" s="187">
        <f t="shared" ref="M262:R262" si="199">SUM(M241:M257)</f>
        <v>52.422309139658815</v>
      </c>
      <c r="N262" s="187">
        <f t="shared" si="199"/>
        <v>1188.9612863887035</v>
      </c>
      <c r="O262" s="187">
        <f t="shared" si="199"/>
        <v>1555.2629671149928</v>
      </c>
      <c r="P262" s="187">
        <f t="shared" si="199"/>
        <v>410.79476811109515</v>
      </c>
      <c r="Q262" s="187">
        <f t="shared" si="199"/>
        <v>242.08780186659718</v>
      </c>
      <c r="R262" s="189">
        <f t="shared" si="199"/>
        <v>36.296591187036057</v>
      </c>
      <c r="S262" s="190">
        <f t="shared" ref="S262" si="200">SUM(S241:S257)</f>
        <v>5381.9625162216207</v>
      </c>
      <c r="T262" s="133" t="str">
        <f>IF(ABS(S262-AI262)&gt;0.01,S262-AI262,"")</f>
        <v/>
      </c>
      <c r="U262" s="216" t="s">
        <v>59</v>
      </c>
      <c r="V262" s="217">
        <f>SUM(V241:V257)</f>
        <v>1550.1185457670697</v>
      </c>
      <c r="W262" s="217">
        <f t="shared" ref="W262:AH262" si="201">SUM(W241:W257)</f>
        <v>120.38371207752286</v>
      </c>
      <c r="X262" s="217">
        <f t="shared" si="201"/>
        <v>242.08780186659718</v>
      </c>
      <c r="Y262" s="217">
        <f t="shared" si="201"/>
        <v>52.422309139658815</v>
      </c>
      <c r="Z262" s="217">
        <f t="shared" si="201"/>
        <v>1185.31991045821</v>
      </c>
      <c r="AA262" s="217">
        <f t="shared" si="201"/>
        <v>1442.9297351514592</v>
      </c>
      <c r="AB262" s="217">
        <f t="shared" si="201"/>
        <v>410.79476811109515</v>
      </c>
      <c r="AC262" s="217">
        <f t="shared" si="201"/>
        <v>377.90573365000728</v>
      </c>
      <c r="AD262" s="218">
        <f t="shared" si="201"/>
        <v>225.63453456894382</v>
      </c>
      <c r="AE262" s="218">
        <f t="shared" si="201"/>
        <v>107.19199360156203</v>
      </c>
      <c r="AF262" s="218">
        <f t="shared" si="201"/>
        <v>36.296591187036057</v>
      </c>
      <c r="AG262" s="218">
        <f t="shared" si="201"/>
        <v>3.6413759304936444</v>
      </c>
      <c r="AH262" s="218">
        <f t="shared" si="201"/>
        <v>5.1412383619715936</v>
      </c>
      <c r="AI262" s="219">
        <f>SUM(V262:AC262)</f>
        <v>5381.9625162216198</v>
      </c>
      <c r="BA262" s="133"/>
      <c r="BR262" s="133"/>
      <c r="CG262" s="133"/>
    </row>
    <row r="263" spans="1:85" s="26" customFormat="1" ht="15" thickBot="1">
      <c r="A263" s="38" t="s">
        <v>108</v>
      </c>
      <c r="B263" s="125">
        <f>IF($I262=0,"-",B262/$I262)</f>
        <v>0.38142683741344935</v>
      </c>
      <c r="C263" s="125">
        <f t="shared" ref="C263:H263" si="202">IF($I262=0,"-",C262/$I262)</f>
        <v>1.0545270607612033E-2</v>
      </c>
      <c r="D263" s="125">
        <f t="shared" si="202"/>
        <v>0.23917142744591788</v>
      </c>
      <c r="E263" s="125">
        <f t="shared" si="202"/>
        <v>0.31285666586208594</v>
      </c>
      <c r="F263" s="125">
        <f t="shared" si="202"/>
        <v>0</v>
      </c>
      <c r="G263" s="125">
        <f t="shared" si="202"/>
        <v>4.8698377148631032E-2</v>
      </c>
      <c r="H263" s="126">
        <f t="shared" si="202"/>
        <v>7.3014215223036697E-3</v>
      </c>
      <c r="I263" s="127">
        <f>SUM(B263:H263)</f>
        <v>0.99999999999999978</v>
      </c>
      <c r="J263" s="133"/>
      <c r="K263" s="49" t="s">
        <v>108</v>
      </c>
      <c r="L263" s="102">
        <f>IF($S262=0,"-",L262/$S262)</f>
        <v>0.35231326615494707</v>
      </c>
      <c r="M263" s="102">
        <f t="shared" ref="M263:R263" si="203">IF($S262=0,"-",M262/$S262)</f>
        <v>9.7403705398642626E-3</v>
      </c>
      <c r="N263" s="102">
        <f t="shared" si="203"/>
        <v>0.22091593592580569</v>
      </c>
      <c r="O263" s="102">
        <f t="shared" si="203"/>
        <v>0.28897692290262494</v>
      </c>
      <c r="P263" s="102">
        <f t="shared" si="203"/>
        <v>7.6328061905472269E-2</v>
      </c>
      <c r="Q263" s="102">
        <f t="shared" si="203"/>
        <v>4.4981324402934279E-2</v>
      </c>
      <c r="R263" s="103">
        <f t="shared" si="203"/>
        <v>6.7441181683513271E-3</v>
      </c>
      <c r="S263" s="104">
        <f>SUM(L263:R263)</f>
        <v>0.99999999999999967</v>
      </c>
      <c r="U263" s="77" t="s">
        <v>108</v>
      </c>
      <c r="V263" s="78">
        <f>+V262/$AI262</f>
        <v>0.28802105943601458</v>
      </c>
      <c r="W263" s="78">
        <f t="shared" ref="W263:AH263" si="204">+W262/$AI262</f>
        <v>2.236799526467859E-2</v>
      </c>
      <c r="X263" s="78">
        <f t="shared" si="204"/>
        <v>4.4981324402934286E-2</v>
      </c>
      <c r="Y263" s="78">
        <f t="shared" si="204"/>
        <v>9.7403705398642643E-3</v>
      </c>
      <c r="Z263" s="78">
        <f t="shared" si="204"/>
        <v>0.22023934705705792</v>
      </c>
      <c r="AA263" s="78">
        <f t="shared" si="204"/>
        <v>0.2681047537589431</v>
      </c>
      <c r="AB263" s="78">
        <f t="shared" si="204"/>
        <v>7.6328061905472283E-2</v>
      </c>
      <c r="AC263" s="78">
        <f t="shared" si="204"/>
        <v>7.0217087635035064E-2</v>
      </c>
      <c r="AD263" s="78">
        <f t="shared" si="204"/>
        <v>4.1924211454253943E-2</v>
      </c>
      <c r="AE263" s="78">
        <f t="shared" si="204"/>
        <v>1.9916897094410767E-2</v>
      </c>
      <c r="AF263" s="78">
        <f t="shared" si="204"/>
        <v>6.744118168351328E-3</v>
      </c>
      <c r="AG263" s="78">
        <f t="shared" si="204"/>
        <v>6.7658886874783636E-4</v>
      </c>
      <c r="AH263" s="78">
        <f t="shared" si="204"/>
        <v>9.552720492711597E-4</v>
      </c>
      <c r="AI263" s="79">
        <f>SUM(V263:AC263)</f>
        <v>1</v>
      </c>
    </row>
    <row r="264" spans="1:85" ht="15" thickBot="1">
      <c r="A264" s="220"/>
      <c r="B264" s="220"/>
      <c r="C264" s="220"/>
      <c r="D264" s="220"/>
      <c r="E264" s="220"/>
      <c r="F264" s="220"/>
      <c r="G264" s="220"/>
      <c r="H264" s="220"/>
      <c r="I264" s="220"/>
      <c r="K264" s="220"/>
      <c r="L264" s="220"/>
      <c r="M264" s="220"/>
      <c r="N264" s="220"/>
      <c r="O264" s="220"/>
      <c r="P264" s="220"/>
      <c r="Q264" s="220"/>
      <c r="R264" s="220"/>
      <c r="S264" s="220"/>
      <c r="AI264" s="141"/>
      <c r="BA264" s="133"/>
      <c r="BR264" s="133"/>
      <c r="CG264" s="133"/>
    </row>
    <row r="265" spans="1:85" ht="28.5">
      <c r="A265" s="339" t="s">
        <v>33</v>
      </c>
      <c r="B265" s="137" t="s">
        <v>0</v>
      </c>
      <c r="C265" s="137" t="s">
        <v>1</v>
      </c>
      <c r="D265" s="137" t="s">
        <v>2</v>
      </c>
      <c r="E265" s="137" t="s">
        <v>3</v>
      </c>
      <c r="F265" s="137" t="s">
        <v>23</v>
      </c>
      <c r="G265" s="137" t="s">
        <v>4</v>
      </c>
      <c r="H265" s="137" t="s">
        <v>5</v>
      </c>
      <c r="I265" s="138" t="s">
        <v>6</v>
      </c>
      <c r="K265" s="341" t="s">
        <v>33</v>
      </c>
      <c r="L265" s="139" t="s">
        <v>0</v>
      </c>
      <c r="M265" s="139" t="s">
        <v>1</v>
      </c>
      <c r="N265" s="139" t="s">
        <v>2</v>
      </c>
      <c r="O265" s="139" t="s">
        <v>3</v>
      </c>
      <c r="P265" s="139" t="s">
        <v>23</v>
      </c>
      <c r="Q265" s="139" t="s">
        <v>4</v>
      </c>
      <c r="R265" s="139" t="s">
        <v>5</v>
      </c>
      <c r="S265" s="140" t="s">
        <v>6</v>
      </c>
      <c r="U265" s="343" t="s">
        <v>33</v>
      </c>
      <c r="V265" s="192" t="s">
        <v>73</v>
      </c>
      <c r="W265" s="192" t="s">
        <v>74</v>
      </c>
      <c r="X265" s="192" t="s">
        <v>4</v>
      </c>
      <c r="Y265" s="192" t="s">
        <v>1</v>
      </c>
      <c r="Z265" s="192" t="s">
        <v>2</v>
      </c>
      <c r="AA265" s="192" t="s">
        <v>3</v>
      </c>
      <c r="AB265" s="192" t="s">
        <v>51</v>
      </c>
      <c r="AC265" s="192" t="s">
        <v>64</v>
      </c>
      <c r="AD265" s="193" t="s">
        <v>75</v>
      </c>
      <c r="AE265" s="193" t="s">
        <v>76</v>
      </c>
      <c r="AF265" s="193" t="s">
        <v>77</v>
      </c>
      <c r="AG265" s="193" t="s">
        <v>78</v>
      </c>
      <c r="AH265" s="193" t="s">
        <v>79</v>
      </c>
      <c r="AI265" s="194" t="s">
        <v>59</v>
      </c>
      <c r="BA265" s="133"/>
      <c r="BR265" s="133"/>
      <c r="CG265" s="133"/>
    </row>
    <row r="266" spans="1:85" ht="15">
      <c r="A266" s="340" t="s">
        <v>33</v>
      </c>
      <c r="B266" s="305" t="s">
        <v>113</v>
      </c>
      <c r="C266" s="306"/>
      <c r="D266" s="306"/>
      <c r="E266" s="306"/>
      <c r="F266" s="306"/>
      <c r="G266" s="306"/>
      <c r="H266" s="306"/>
      <c r="I266" s="307"/>
      <c r="K266" s="342" t="s">
        <v>33</v>
      </c>
      <c r="L266" s="308" t="s">
        <v>113</v>
      </c>
      <c r="M266" s="309"/>
      <c r="N266" s="309"/>
      <c r="O266" s="309"/>
      <c r="P266" s="309"/>
      <c r="Q266" s="309"/>
      <c r="R266" s="309"/>
      <c r="S266" s="310"/>
      <c r="U266" s="344" t="s">
        <v>33</v>
      </c>
      <c r="V266" s="337" t="s">
        <v>113</v>
      </c>
      <c r="W266" s="337"/>
      <c r="X266" s="337"/>
      <c r="Y266" s="337"/>
      <c r="Z266" s="337"/>
      <c r="AA266" s="337"/>
      <c r="AB266" s="337"/>
      <c r="AC266" s="337"/>
      <c r="AD266" s="337"/>
      <c r="AE266" s="337"/>
      <c r="AF266" s="337"/>
      <c r="AG266" s="337"/>
      <c r="AH266" s="337"/>
      <c r="AI266" s="338"/>
      <c r="BA266" s="133"/>
      <c r="BR266" s="133"/>
      <c r="CG266" s="133"/>
    </row>
    <row r="267" spans="1:85" ht="15">
      <c r="A267" s="143" t="s">
        <v>7</v>
      </c>
      <c r="B267" s="144">
        <v>0.12641076275434332</v>
      </c>
      <c r="C267" s="144">
        <v>0</v>
      </c>
      <c r="D267" s="144">
        <v>2.4309762068142945E-2</v>
      </c>
      <c r="E267" s="144">
        <v>0</v>
      </c>
      <c r="F267" s="314"/>
      <c r="G267" s="144">
        <v>0</v>
      </c>
      <c r="H267" s="145">
        <v>0</v>
      </c>
      <c r="I267" s="146">
        <f>SUM(B267:H267)</f>
        <v>0.15072052482248627</v>
      </c>
      <c r="J267" s="141"/>
      <c r="K267" s="195" t="s">
        <v>7</v>
      </c>
      <c r="L267" s="144">
        <v>0.12641076275434332</v>
      </c>
      <c r="M267" s="144">
        <v>0</v>
      </c>
      <c r="N267" s="144">
        <v>2.4309762068142945E-2</v>
      </c>
      <c r="O267" s="144">
        <v>0</v>
      </c>
      <c r="P267" s="144">
        <v>0</v>
      </c>
      <c r="Q267" s="144">
        <v>0</v>
      </c>
      <c r="R267" s="196">
        <v>0</v>
      </c>
      <c r="S267" s="197">
        <f>SUM(L267:R267)</f>
        <v>0.15072052482248627</v>
      </c>
      <c r="U267" s="198" t="s">
        <v>7</v>
      </c>
      <c r="V267" s="199">
        <v>0.12641076275434332</v>
      </c>
      <c r="W267" s="199">
        <v>0</v>
      </c>
      <c r="X267" s="199">
        <v>0</v>
      </c>
      <c r="Y267" s="199">
        <v>0</v>
      </c>
      <c r="Z267" s="199">
        <v>2.4309762068142945E-2</v>
      </c>
      <c r="AA267" s="199">
        <v>0</v>
      </c>
      <c r="AB267" s="199">
        <v>0</v>
      </c>
      <c r="AC267" s="200">
        <v>0</v>
      </c>
      <c r="AD267" s="201">
        <v>0</v>
      </c>
      <c r="AE267" s="201">
        <v>0</v>
      </c>
      <c r="AF267" s="201">
        <v>0</v>
      </c>
      <c r="AG267" s="201">
        <v>0</v>
      </c>
      <c r="AH267" s="201">
        <v>0</v>
      </c>
      <c r="AI267" s="202">
        <f>SUM(V267:AC267)</f>
        <v>0.15072052482248627</v>
      </c>
      <c r="BA267" s="133"/>
      <c r="BR267" s="133"/>
      <c r="CG267" s="133"/>
    </row>
    <row r="268" spans="1:85" ht="15">
      <c r="A268" s="151" t="s">
        <v>8</v>
      </c>
      <c r="B268" s="152">
        <v>0</v>
      </c>
      <c r="C268" s="152">
        <v>0</v>
      </c>
      <c r="D268" s="152">
        <v>0</v>
      </c>
      <c r="E268" s="152">
        <v>0</v>
      </c>
      <c r="F268" s="315"/>
      <c r="G268" s="152">
        <v>0</v>
      </c>
      <c r="H268" s="153">
        <v>0</v>
      </c>
      <c r="I268" s="154">
        <f t="shared" ref="I268:I287" si="205">SUM(B268:H268)</f>
        <v>0</v>
      </c>
      <c r="J268" s="141"/>
      <c r="K268" s="155" t="s">
        <v>8</v>
      </c>
      <c r="L268" s="156">
        <v>0</v>
      </c>
      <c r="M268" s="156">
        <v>0</v>
      </c>
      <c r="N268" s="156">
        <v>0</v>
      </c>
      <c r="O268" s="156">
        <v>0</v>
      </c>
      <c r="P268" s="156">
        <v>0</v>
      </c>
      <c r="Q268" s="156">
        <v>0</v>
      </c>
      <c r="R268" s="157">
        <v>0</v>
      </c>
      <c r="S268" s="158">
        <f t="shared" ref="S268:S287" si="206">SUM(L268:R268)</f>
        <v>0</v>
      </c>
      <c r="U268" s="203" t="s">
        <v>8</v>
      </c>
      <c r="V268" s="204">
        <v>0</v>
      </c>
      <c r="W268" s="204">
        <v>0</v>
      </c>
      <c r="X268" s="204">
        <v>0</v>
      </c>
      <c r="Y268" s="204">
        <v>0</v>
      </c>
      <c r="Z268" s="204">
        <v>0</v>
      </c>
      <c r="AA268" s="204">
        <v>0</v>
      </c>
      <c r="AB268" s="204">
        <v>0</v>
      </c>
      <c r="AC268" s="205">
        <v>0</v>
      </c>
      <c r="AD268" s="204">
        <v>0</v>
      </c>
      <c r="AE268" s="204">
        <v>0</v>
      </c>
      <c r="AF268" s="204">
        <v>0</v>
      </c>
      <c r="AG268" s="204">
        <v>0</v>
      </c>
      <c r="AH268" s="204">
        <v>0</v>
      </c>
      <c r="AI268" s="206">
        <f t="shared" ref="AI268:AI287" si="207">SUM(V268:AC268)</f>
        <v>0</v>
      </c>
      <c r="BA268" s="133"/>
      <c r="BR268" s="133"/>
      <c r="CG268" s="133"/>
    </row>
    <row r="269" spans="1:85" ht="15">
      <c r="A269" s="159" t="s">
        <v>9</v>
      </c>
      <c r="B269" s="148">
        <v>0</v>
      </c>
      <c r="C269" s="148">
        <v>0</v>
      </c>
      <c r="D269" s="148">
        <v>0</v>
      </c>
      <c r="E269" s="148">
        <v>0</v>
      </c>
      <c r="F269" s="315"/>
      <c r="G269" s="148">
        <v>0</v>
      </c>
      <c r="H269" s="160">
        <v>0</v>
      </c>
      <c r="I269" s="146">
        <f t="shared" si="205"/>
        <v>0</v>
      </c>
      <c r="J269" s="141"/>
      <c r="K269" s="161" t="s">
        <v>9</v>
      </c>
      <c r="L269" s="148">
        <v>0</v>
      </c>
      <c r="M269" s="148">
        <v>0</v>
      </c>
      <c r="N269" s="148">
        <v>0</v>
      </c>
      <c r="O269" s="148">
        <v>0</v>
      </c>
      <c r="P269" s="148">
        <v>0</v>
      </c>
      <c r="Q269" s="148">
        <v>0</v>
      </c>
      <c r="R269" s="149">
        <v>0</v>
      </c>
      <c r="S269" s="150">
        <f t="shared" si="206"/>
        <v>0</v>
      </c>
      <c r="U269" s="207" t="s">
        <v>9</v>
      </c>
      <c r="V269" s="199">
        <v>0</v>
      </c>
      <c r="W269" s="199">
        <v>0</v>
      </c>
      <c r="X269" s="199">
        <v>0</v>
      </c>
      <c r="Y269" s="199">
        <v>0</v>
      </c>
      <c r="Z269" s="199">
        <v>0</v>
      </c>
      <c r="AA269" s="199">
        <v>0</v>
      </c>
      <c r="AB269" s="199">
        <v>0</v>
      </c>
      <c r="AC269" s="200">
        <v>0</v>
      </c>
      <c r="AD269" s="201">
        <v>0</v>
      </c>
      <c r="AE269" s="201">
        <v>0</v>
      </c>
      <c r="AF269" s="201">
        <v>0</v>
      </c>
      <c r="AG269" s="201">
        <v>0</v>
      </c>
      <c r="AH269" s="201">
        <v>0</v>
      </c>
      <c r="AI269" s="202">
        <f t="shared" si="207"/>
        <v>0</v>
      </c>
      <c r="BA269" s="133"/>
      <c r="BR269" s="133"/>
      <c r="CG269" s="133"/>
    </row>
    <row r="270" spans="1:85" ht="15">
      <c r="A270" s="151" t="s">
        <v>52</v>
      </c>
      <c r="B270" s="152">
        <v>0</v>
      </c>
      <c r="C270" s="152">
        <v>0</v>
      </c>
      <c r="D270" s="152">
        <v>0</v>
      </c>
      <c r="E270" s="152">
        <v>0</v>
      </c>
      <c r="F270" s="315"/>
      <c r="G270" s="152">
        <v>0</v>
      </c>
      <c r="H270" s="153">
        <v>0</v>
      </c>
      <c r="I270" s="154">
        <f t="shared" si="205"/>
        <v>0</v>
      </c>
      <c r="J270" s="141"/>
      <c r="K270" s="155" t="s">
        <v>52</v>
      </c>
      <c r="L270" s="156">
        <v>0</v>
      </c>
      <c r="M270" s="156">
        <v>0</v>
      </c>
      <c r="N270" s="156">
        <v>0</v>
      </c>
      <c r="O270" s="156">
        <v>0</v>
      </c>
      <c r="P270" s="156">
        <v>0</v>
      </c>
      <c r="Q270" s="156">
        <v>0</v>
      </c>
      <c r="R270" s="157">
        <v>0</v>
      </c>
      <c r="S270" s="158">
        <f t="shared" si="206"/>
        <v>0</v>
      </c>
      <c r="U270" s="203" t="s">
        <v>52</v>
      </c>
      <c r="V270" s="204">
        <v>0</v>
      </c>
      <c r="W270" s="204">
        <v>0</v>
      </c>
      <c r="X270" s="204">
        <v>0</v>
      </c>
      <c r="Y270" s="204">
        <v>0</v>
      </c>
      <c r="Z270" s="204">
        <v>0</v>
      </c>
      <c r="AA270" s="204">
        <v>0</v>
      </c>
      <c r="AB270" s="204">
        <v>0</v>
      </c>
      <c r="AC270" s="205">
        <v>0</v>
      </c>
      <c r="AD270" s="204">
        <v>0</v>
      </c>
      <c r="AE270" s="204">
        <v>0</v>
      </c>
      <c r="AF270" s="204">
        <v>0</v>
      </c>
      <c r="AG270" s="204">
        <v>0</v>
      </c>
      <c r="AH270" s="204">
        <v>0</v>
      </c>
      <c r="AI270" s="206">
        <f t="shared" si="207"/>
        <v>0</v>
      </c>
      <c r="BA270" s="133"/>
      <c r="BR270" s="133"/>
      <c r="CG270" s="133"/>
    </row>
    <row r="271" spans="1:85" ht="15">
      <c r="A271" s="159" t="s">
        <v>13</v>
      </c>
      <c r="B271" s="148">
        <v>7.671077700139846</v>
      </c>
      <c r="C271" s="148">
        <v>41.559994660421772</v>
      </c>
      <c r="D271" s="148">
        <v>14.927267248629541</v>
      </c>
      <c r="E271" s="148">
        <v>0</v>
      </c>
      <c r="F271" s="315"/>
      <c r="G271" s="148">
        <v>0</v>
      </c>
      <c r="H271" s="160">
        <v>0</v>
      </c>
      <c r="I271" s="146">
        <f t="shared" si="205"/>
        <v>64.15833960919116</v>
      </c>
      <c r="J271" s="141"/>
      <c r="K271" s="161" t="s">
        <v>13</v>
      </c>
      <c r="L271" s="148">
        <v>7.671077700139846</v>
      </c>
      <c r="M271" s="148">
        <v>41.559994660421772</v>
      </c>
      <c r="N271" s="148">
        <v>14.927267248629541</v>
      </c>
      <c r="O271" s="148">
        <v>0</v>
      </c>
      <c r="P271" s="148">
        <v>0</v>
      </c>
      <c r="Q271" s="148">
        <v>0</v>
      </c>
      <c r="R271" s="149">
        <v>0</v>
      </c>
      <c r="S271" s="150">
        <f t="shared" si="206"/>
        <v>64.15833960919116</v>
      </c>
      <c r="U271" s="207" t="s">
        <v>13</v>
      </c>
      <c r="V271" s="199">
        <v>7.671077700139846</v>
      </c>
      <c r="W271" s="199">
        <v>0</v>
      </c>
      <c r="X271" s="199">
        <v>0</v>
      </c>
      <c r="Y271" s="199">
        <v>41.559994660421772</v>
      </c>
      <c r="Z271" s="199">
        <v>14.927267248629541</v>
      </c>
      <c r="AA271" s="199">
        <v>0</v>
      </c>
      <c r="AB271" s="199">
        <v>0</v>
      </c>
      <c r="AC271" s="200">
        <v>0</v>
      </c>
      <c r="AD271" s="201">
        <v>0</v>
      </c>
      <c r="AE271" s="201">
        <v>0</v>
      </c>
      <c r="AF271" s="201">
        <v>0</v>
      </c>
      <c r="AG271" s="201">
        <v>0</v>
      </c>
      <c r="AH271" s="201">
        <v>0</v>
      </c>
      <c r="AI271" s="202">
        <f t="shared" si="207"/>
        <v>64.15833960919116</v>
      </c>
      <c r="BA271" s="133"/>
      <c r="BR271" s="133"/>
      <c r="CG271" s="133"/>
    </row>
    <row r="272" spans="1:85" ht="15">
      <c r="A272" s="151" t="s">
        <v>12</v>
      </c>
      <c r="B272" s="152">
        <v>3.1271252445876452</v>
      </c>
      <c r="C272" s="152">
        <v>0.49446816932232446</v>
      </c>
      <c r="D272" s="152">
        <v>8.7436444575289052</v>
      </c>
      <c r="E272" s="152">
        <v>0.44743339224044487</v>
      </c>
      <c r="F272" s="315"/>
      <c r="G272" s="152">
        <v>0</v>
      </c>
      <c r="H272" s="153">
        <v>0</v>
      </c>
      <c r="I272" s="154">
        <f t="shared" si="205"/>
        <v>12.81267126367932</v>
      </c>
      <c r="J272" s="141"/>
      <c r="K272" s="155" t="s">
        <v>12</v>
      </c>
      <c r="L272" s="156">
        <v>3.1271252445876452</v>
      </c>
      <c r="M272" s="156">
        <v>0.49446816932232446</v>
      </c>
      <c r="N272" s="156">
        <v>8.7436444575289052</v>
      </c>
      <c r="O272" s="156">
        <v>0.44743339224044487</v>
      </c>
      <c r="P272" s="156">
        <v>0</v>
      </c>
      <c r="Q272" s="156">
        <v>0</v>
      </c>
      <c r="R272" s="157">
        <v>0</v>
      </c>
      <c r="S272" s="158">
        <f t="shared" si="206"/>
        <v>12.81267126367932</v>
      </c>
      <c r="U272" s="203" t="s">
        <v>53</v>
      </c>
      <c r="V272" s="204">
        <v>3.1271252445876452</v>
      </c>
      <c r="W272" s="204">
        <v>0</v>
      </c>
      <c r="X272" s="204">
        <v>0</v>
      </c>
      <c r="Y272" s="204">
        <v>0.49446816932232446</v>
      </c>
      <c r="Z272" s="204">
        <v>8.7436444575289052</v>
      </c>
      <c r="AA272" s="204">
        <v>0.44743339224044487</v>
      </c>
      <c r="AB272" s="204">
        <v>0</v>
      </c>
      <c r="AC272" s="205">
        <v>0</v>
      </c>
      <c r="AD272" s="204">
        <v>0</v>
      </c>
      <c r="AE272" s="204">
        <v>0</v>
      </c>
      <c r="AF272" s="204">
        <v>0</v>
      </c>
      <c r="AG272" s="204">
        <v>0</v>
      </c>
      <c r="AH272" s="204">
        <v>0</v>
      </c>
      <c r="AI272" s="206">
        <f t="shared" si="207"/>
        <v>12.81267126367932</v>
      </c>
      <c r="BA272" s="133"/>
      <c r="BR272" s="133"/>
      <c r="CG272" s="133"/>
    </row>
    <row r="273" spans="1:85" ht="15">
      <c r="A273" s="159" t="s">
        <v>54</v>
      </c>
      <c r="B273" s="148">
        <v>0</v>
      </c>
      <c r="C273" s="148">
        <v>0</v>
      </c>
      <c r="D273" s="148">
        <v>0</v>
      </c>
      <c r="E273" s="148">
        <v>41.702385788327831</v>
      </c>
      <c r="F273" s="315"/>
      <c r="G273" s="148">
        <v>0</v>
      </c>
      <c r="H273" s="160">
        <v>0</v>
      </c>
      <c r="I273" s="146">
        <f t="shared" si="205"/>
        <v>41.702385788327831</v>
      </c>
      <c r="J273" s="141"/>
      <c r="K273" s="161" t="s">
        <v>54</v>
      </c>
      <c r="L273" s="148">
        <v>0</v>
      </c>
      <c r="M273" s="148">
        <v>0</v>
      </c>
      <c r="N273" s="148">
        <v>0</v>
      </c>
      <c r="O273" s="148">
        <v>41.702385788327831</v>
      </c>
      <c r="P273" s="148">
        <v>571.76149910271624</v>
      </c>
      <c r="Q273" s="148">
        <v>0</v>
      </c>
      <c r="R273" s="149">
        <v>0</v>
      </c>
      <c r="S273" s="150">
        <f t="shared" si="206"/>
        <v>613.46388489104402</v>
      </c>
      <c r="U273" s="207" t="s">
        <v>54</v>
      </c>
      <c r="V273" s="199">
        <v>0</v>
      </c>
      <c r="W273" s="199">
        <v>0</v>
      </c>
      <c r="X273" s="199">
        <v>0</v>
      </c>
      <c r="Y273" s="199">
        <v>0</v>
      </c>
      <c r="Z273" s="199">
        <v>0</v>
      </c>
      <c r="AA273" s="199">
        <v>41.702385788327831</v>
      </c>
      <c r="AB273" s="199">
        <v>571.76149910271624</v>
      </c>
      <c r="AC273" s="200">
        <v>0</v>
      </c>
      <c r="AD273" s="199">
        <v>0</v>
      </c>
      <c r="AE273" s="199">
        <v>0</v>
      </c>
      <c r="AF273" s="199">
        <v>0</v>
      </c>
      <c r="AG273" s="199">
        <v>0</v>
      </c>
      <c r="AH273" s="199">
        <v>0</v>
      </c>
      <c r="AI273" s="202">
        <f t="shared" si="207"/>
        <v>613.46388489104402</v>
      </c>
      <c r="BA273" s="133"/>
      <c r="BR273" s="133"/>
      <c r="CG273" s="133"/>
    </row>
    <row r="274" spans="1:85" ht="15">
      <c r="A274" s="151" t="s">
        <v>11</v>
      </c>
      <c r="B274" s="152">
        <v>0</v>
      </c>
      <c r="C274" s="152">
        <v>0</v>
      </c>
      <c r="D274" s="152">
        <v>0</v>
      </c>
      <c r="E274" s="152">
        <v>3.9502904438512313E-3</v>
      </c>
      <c r="F274" s="315"/>
      <c r="G274" s="152">
        <v>0</v>
      </c>
      <c r="H274" s="153">
        <v>0</v>
      </c>
      <c r="I274" s="154">
        <f t="shared" si="205"/>
        <v>3.9502904438512313E-3</v>
      </c>
      <c r="J274" s="141"/>
      <c r="K274" s="155" t="s">
        <v>11</v>
      </c>
      <c r="L274" s="156">
        <v>0</v>
      </c>
      <c r="M274" s="156">
        <v>0</v>
      </c>
      <c r="N274" s="156">
        <v>0</v>
      </c>
      <c r="O274" s="156">
        <v>3.9502904438512313E-3</v>
      </c>
      <c r="P274" s="156">
        <v>0.37571864410438971</v>
      </c>
      <c r="Q274" s="156">
        <v>0</v>
      </c>
      <c r="R274" s="157">
        <v>0</v>
      </c>
      <c r="S274" s="158">
        <f t="shared" si="206"/>
        <v>0.37966893454824097</v>
      </c>
      <c r="U274" s="203" t="s">
        <v>11</v>
      </c>
      <c r="V274" s="204">
        <v>0</v>
      </c>
      <c r="W274" s="204">
        <v>0</v>
      </c>
      <c r="X274" s="204">
        <v>0</v>
      </c>
      <c r="Y274" s="204">
        <v>0</v>
      </c>
      <c r="Z274" s="204">
        <v>0</v>
      </c>
      <c r="AA274" s="204">
        <v>3.9502904438512313E-3</v>
      </c>
      <c r="AB274" s="204">
        <v>0.37571864410438971</v>
      </c>
      <c r="AC274" s="205">
        <v>0</v>
      </c>
      <c r="AD274" s="204">
        <v>0</v>
      </c>
      <c r="AE274" s="204">
        <v>0</v>
      </c>
      <c r="AF274" s="204">
        <v>0</v>
      </c>
      <c r="AG274" s="204">
        <v>0</v>
      </c>
      <c r="AH274" s="204">
        <v>0</v>
      </c>
      <c r="AI274" s="206">
        <f t="shared" si="207"/>
        <v>0.37966893454824097</v>
      </c>
      <c r="BA274" s="133"/>
      <c r="BR274" s="133"/>
      <c r="CG274" s="133"/>
    </row>
    <row r="275" spans="1:85" ht="15">
      <c r="A275" s="159" t="s">
        <v>55</v>
      </c>
      <c r="B275" s="148">
        <v>0</v>
      </c>
      <c r="C275" s="148">
        <v>0</v>
      </c>
      <c r="D275" s="148">
        <v>0</v>
      </c>
      <c r="E275" s="148">
        <v>0</v>
      </c>
      <c r="F275" s="315"/>
      <c r="G275" s="148">
        <v>0</v>
      </c>
      <c r="H275" s="160">
        <v>0</v>
      </c>
      <c r="I275" s="146">
        <f t="shared" si="205"/>
        <v>0</v>
      </c>
      <c r="J275" s="141"/>
      <c r="K275" s="161" t="s">
        <v>55</v>
      </c>
      <c r="L275" s="148">
        <v>0</v>
      </c>
      <c r="M275" s="148">
        <v>0</v>
      </c>
      <c r="N275" s="148">
        <v>0</v>
      </c>
      <c r="O275" s="148">
        <v>0</v>
      </c>
      <c r="P275" s="148">
        <v>0</v>
      </c>
      <c r="Q275" s="148">
        <v>0</v>
      </c>
      <c r="R275" s="149">
        <v>0</v>
      </c>
      <c r="S275" s="150">
        <f t="shared" si="206"/>
        <v>0</v>
      </c>
      <c r="U275" s="207" t="s">
        <v>55</v>
      </c>
      <c r="V275" s="199">
        <v>0</v>
      </c>
      <c r="W275" s="199">
        <v>0</v>
      </c>
      <c r="X275" s="199">
        <v>0</v>
      </c>
      <c r="Y275" s="199">
        <v>0</v>
      </c>
      <c r="Z275" s="199">
        <v>0</v>
      </c>
      <c r="AA275" s="199">
        <v>0</v>
      </c>
      <c r="AB275" s="199">
        <v>0</v>
      </c>
      <c r="AC275" s="200">
        <v>0</v>
      </c>
      <c r="AD275" s="199">
        <v>0</v>
      </c>
      <c r="AE275" s="199">
        <v>0</v>
      </c>
      <c r="AF275" s="199">
        <v>0</v>
      </c>
      <c r="AG275" s="199">
        <v>0</v>
      </c>
      <c r="AH275" s="199">
        <v>0</v>
      </c>
      <c r="AI275" s="202">
        <f t="shared" si="207"/>
        <v>0</v>
      </c>
      <c r="BA275" s="133"/>
      <c r="BR275" s="133"/>
      <c r="CG275" s="133"/>
    </row>
    <row r="276" spans="1:85" ht="15">
      <c r="A276" s="151" t="s">
        <v>14</v>
      </c>
      <c r="B276" s="152">
        <v>0.40489302219622414</v>
      </c>
      <c r="C276" s="152">
        <v>0</v>
      </c>
      <c r="D276" s="152">
        <v>5.4715273269760019</v>
      </c>
      <c r="E276" s="152">
        <v>0</v>
      </c>
      <c r="F276" s="315"/>
      <c r="G276" s="152">
        <v>0</v>
      </c>
      <c r="H276" s="153">
        <v>0</v>
      </c>
      <c r="I276" s="154">
        <f t="shared" si="205"/>
        <v>5.8764203491722258</v>
      </c>
      <c r="J276" s="141"/>
      <c r="K276" s="155" t="s">
        <v>14</v>
      </c>
      <c r="L276" s="156">
        <v>0.40489302219622414</v>
      </c>
      <c r="M276" s="156">
        <v>0</v>
      </c>
      <c r="N276" s="156">
        <v>5.4715273269760019</v>
      </c>
      <c r="O276" s="156">
        <v>0</v>
      </c>
      <c r="P276" s="156">
        <v>3.364760583534109</v>
      </c>
      <c r="Q276" s="156">
        <v>0</v>
      </c>
      <c r="R276" s="157">
        <v>0</v>
      </c>
      <c r="S276" s="158">
        <f t="shared" si="206"/>
        <v>9.2411809327063352</v>
      </c>
      <c r="U276" s="203" t="s">
        <v>14</v>
      </c>
      <c r="V276" s="204">
        <v>0.40489302219622414</v>
      </c>
      <c r="W276" s="204">
        <v>0</v>
      </c>
      <c r="X276" s="204">
        <v>0</v>
      </c>
      <c r="Y276" s="204">
        <v>0</v>
      </c>
      <c r="Z276" s="204">
        <v>5.4715273269760019</v>
      </c>
      <c r="AA276" s="204">
        <v>0</v>
      </c>
      <c r="AB276" s="204">
        <v>3.364760583534109</v>
      </c>
      <c r="AC276" s="205">
        <v>0</v>
      </c>
      <c r="AD276" s="204">
        <v>0</v>
      </c>
      <c r="AE276" s="204">
        <v>0</v>
      </c>
      <c r="AF276" s="204">
        <v>0</v>
      </c>
      <c r="AG276" s="204">
        <v>0</v>
      </c>
      <c r="AH276" s="204">
        <v>0</v>
      </c>
      <c r="AI276" s="206">
        <f t="shared" si="207"/>
        <v>9.2411809327063352</v>
      </c>
      <c r="BA276" s="133"/>
      <c r="BR276" s="133"/>
      <c r="CG276" s="133"/>
    </row>
    <row r="277" spans="1:85" ht="15">
      <c r="A277" s="159" t="s">
        <v>136</v>
      </c>
      <c r="B277" s="148">
        <v>21.361242136357191</v>
      </c>
      <c r="C277" s="148">
        <v>248.0857816137389</v>
      </c>
      <c r="D277" s="148">
        <v>931.25993651034935</v>
      </c>
      <c r="E277" s="148">
        <v>0</v>
      </c>
      <c r="F277" s="315"/>
      <c r="G277" s="148">
        <v>0</v>
      </c>
      <c r="H277" s="160">
        <v>0</v>
      </c>
      <c r="I277" s="146">
        <f t="shared" si="205"/>
        <v>1200.7069602604454</v>
      </c>
      <c r="J277" s="141"/>
      <c r="K277" s="161" t="s">
        <v>136</v>
      </c>
      <c r="L277" s="148">
        <v>21.361242136357191</v>
      </c>
      <c r="M277" s="148">
        <v>248.0857816137389</v>
      </c>
      <c r="N277" s="148">
        <v>931.25993651034935</v>
      </c>
      <c r="O277" s="148">
        <v>0</v>
      </c>
      <c r="P277" s="148">
        <v>0</v>
      </c>
      <c r="Q277" s="148">
        <v>0</v>
      </c>
      <c r="R277" s="149">
        <v>0</v>
      </c>
      <c r="S277" s="150">
        <f t="shared" si="206"/>
        <v>1200.7069602604454</v>
      </c>
      <c r="U277" s="207" t="s">
        <v>136</v>
      </c>
      <c r="V277" s="199">
        <v>21.085284648466491</v>
      </c>
      <c r="W277" s="199">
        <v>0</v>
      </c>
      <c r="X277" s="199">
        <v>0</v>
      </c>
      <c r="Y277" s="199">
        <v>248.0857816137389</v>
      </c>
      <c r="Z277" s="199">
        <v>737.56537575986738</v>
      </c>
      <c r="AA277" s="199">
        <v>0</v>
      </c>
      <c r="AB277" s="199">
        <v>0</v>
      </c>
      <c r="AC277" s="200">
        <v>193.97051823837268</v>
      </c>
      <c r="AD277" s="199">
        <v>0.27595748789069957</v>
      </c>
      <c r="AE277" s="199">
        <v>0</v>
      </c>
      <c r="AF277" s="199">
        <v>0</v>
      </c>
      <c r="AG277" s="199">
        <v>193.694560750482</v>
      </c>
      <c r="AH277" s="199">
        <v>0</v>
      </c>
      <c r="AI277" s="202">
        <f t="shared" si="207"/>
        <v>1200.7069602604454</v>
      </c>
      <c r="BA277" s="133"/>
      <c r="BR277" s="133"/>
      <c r="CG277" s="133"/>
    </row>
    <row r="278" spans="1:85" ht="15">
      <c r="A278" s="151" t="s">
        <v>21</v>
      </c>
      <c r="B278" s="152">
        <v>4.771645159240939</v>
      </c>
      <c r="C278" s="152">
        <v>0</v>
      </c>
      <c r="D278" s="152">
        <v>0.71600337444718176</v>
      </c>
      <c r="E278" s="152">
        <v>415.22421818289246</v>
      </c>
      <c r="F278" s="315"/>
      <c r="G278" s="152">
        <v>4.1463273548095554</v>
      </c>
      <c r="H278" s="153">
        <v>0</v>
      </c>
      <c r="I278" s="154">
        <f t="shared" si="205"/>
        <v>424.85819407139013</v>
      </c>
      <c r="J278" s="141"/>
      <c r="K278" s="155" t="s">
        <v>21</v>
      </c>
      <c r="L278" s="156">
        <v>4.771645159240939</v>
      </c>
      <c r="M278" s="156">
        <v>0</v>
      </c>
      <c r="N278" s="156">
        <v>0.71600337444718176</v>
      </c>
      <c r="O278" s="156">
        <v>415.22421818289246</v>
      </c>
      <c r="P278" s="156">
        <v>0.41725281552579963</v>
      </c>
      <c r="Q278" s="156">
        <v>4.1463273548095554</v>
      </c>
      <c r="R278" s="157">
        <v>0</v>
      </c>
      <c r="S278" s="158">
        <f t="shared" si="206"/>
        <v>425.27544688691592</v>
      </c>
      <c r="U278" s="203" t="s">
        <v>21</v>
      </c>
      <c r="V278" s="204">
        <v>2.4750469554606838</v>
      </c>
      <c r="W278" s="204">
        <v>1.2832014401688043</v>
      </c>
      <c r="X278" s="204">
        <v>4.1463273548095554</v>
      </c>
      <c r="Y278" s="204">
        <v>0</v>
      </c>
      <c r="Z278" s="204">
        <v>0</v>
      </c>
      <c r="AA278" s="204">
        <v>414.5082148084453</v>
      </c>
      <c r="AB278" s="204">
        <v>0.41725281552579963</v>
      </c>
      <c r="AC278" s="205">
        <v>2.4454035125058144</v>
      </c>
      <c r="AD278" s="204">
        <v>1.0133967636114509</v>
      </c>
      <c r="AE278" s="204">
        <v>0.71600337444718176</v>
      </c>
      <c r="AF278" s="204">
        <v>0</v>
      </c>
      <c r="AG278" s="204">
        <v>0.71600337444718176</v>
      </c>
      <c r="AH278" s="204">
        <v>0</v>
      </c>
      <c r="AI278" s="206">
        <f t="shared" si="207"/>
        <v>425.27544688691597</v>
      </c>
      <c r="BA278" s="133"/>
      <c r="BR278" s="133"/>
      <c r="CG278" s="133"/>
    </row>
    <row r="279" spans="1:85" ht="15">
      <c r="A279" s="159" t="s">
        <v>20</v>
      </c>
      <c r="B279" s="148">
        <v>9.8749130107575329</v>
      </c>
      <c r="C279" s="148">
        <v>0</v>
      </c>
      <c r="D279" s="148">
        <v>0</v>
      </c>
      <c r="E279" s="148">
        <v>0</v>
      </c>
      <c r="F279" s="315"/>
      <c r="G279" s="148">
        <v>0</v>
      </c>
      <c r="H279" s="160">
        <v>0</v>
      </c>
      <c r="I279" s="146">
        <f t="shared" si="205"/>
        <v>9.8749130107575329</v>
      </c>
      <c r="J279" s="141"/>
      <c r="K279" s="161" t="s">
        <v>20</v>
      </c>
      <c r="L279" s="148">
        <v>9.8749130107575329</v>
      </c>
      <c r="M279" s="148">
        <v>0</v>
      </c>
      <c r="N279" s="148">
        <v>0</v>
      </c>
      <c r="O279" s="148">
        <v>0</v>
      </c>
      <c r="P279" s="148">
        <v>0</v>
      </c>
      <c r="Q279" s="148">
        <v>0</v>
      </c>
      <c r="R279" s="149">
        <v>0</v>
      </c>
      <c r="S279" s="150">
        <f t="shared" si="206"/>
        <v>9.8749130107575329</v>
      </c>
      <c r="U279" s="207" t="s">
        <v>20</v>
      </c>
      <c r="V279" s="199">
        <v>9.8749130107575329</v>
      </c>
      <c r="W279" s="199">
        <v>0</v>
      </c>
      <c r="X279" s="199">
        <v>0</v>
      </c>
      <c r="Y279" s="199">
        <v>0</v>
      </c>
      <c r="Z279" s="199">
        <v>0</v>
      </c>
      <c r="AA279" s="199">
        <v>0</v>
      </c>
      <c r="AB279" s="199">
        <v>0</v>
      </c>
      <c r="AC279" s="200">
        <v>0</v>
      </c>
      <c r="AD279" s="199">
        <v>0</v>
      </c>
      <c r="AE279" s="199">
        <v>0</v>
      </c>
      <c r="AF279" s="199">
        <v>0</v>
      </c>
      <c r="AG279" s="199">
        <v>0</v>
      </c>
      <c r="AH279" s="199">
        <v>0</v>
      </c>
      <c r="AI279" s="202">
        <f t="shared" si="207"/>
        <v>9.8749130107575329</v>
      </c>
      <c r="BA279" s="133"/>
      <c r="BR279" s="133"/>
      <c r="CG279" s="133"/>
    </row>
    <row r="280" spans="1:85" ht="15">
      <c r="A280" s="151" t="s">
        <v>56</v>
      </c>
      <c r="B280" s="152">
        <v>0</v>
      </c>
      <c r="C280" s="152">
        <v>0</v>
      </c>
      <c r="D280" s="152">
        <v>0</v>
      </c>
      <c r="E280" s="152">
        <v>0</v>
      </c>
      <c r="F280" s="315"/>
      <c r="G280" s="152">
        <v>0</v>
      </c>
      <c r="H280" s="153">
        <v>0</v>
      </c>
      <c r="I280" s="154">
        <f t="shared" si="205"/>
        <v>0</v>
      </c>
      <c r="J280" s="141"/>
      <c r="K280" s="155" t="s">
        <v>56</v>
      </c>
      <c r="L280" s="156">
        <v>0</v>
      </c>
      <c r="M280" s="156">
        <v>0</v>
      </c>
      <c r="N280" s="156">
        <v>0</v>
      </c>
      <c r="O280" s="156">
        <v>0</v>
      </c>
      <c r="P280" s="156">
        <v>0</v>
      </c>
      <c r="Q280" s="156">
        <v>0</v>
      </c>
      <c r="R280" s="157">
        <v>0</v>
      </c>
      <c r="S280" s="158">
        <f t="shared" si="206"/>
        <v>0</v>
      </c>
      <c r="U280" s="203" t="s">
        <v>56</v>
      </c>
      <c r="V280" s="204">
        <v>0</v>
      </c>
      <c r="W280" s="204">
        <v>0</v>
      </c>
      <c r="X280" s="204">
        <v>0</v>
      </c>
      <c r="Y280" s="204">
        <v>0</v>
      </c>
      <c r="Z280" s="204">
        <v>0</v>
      </c>
      <c r="AA280" s="204">
        <v>0</v>
      </c>
      <c r="AB280" s="204">
        <v>0</v>
      </c>
      <c r="AC280" s="205">
        <v>0</v>
      </c>
      <c r="AD280" s="204">
        <v>0</v>
      </c>
      <c r="AE280" s="204">
        <v>0</v>
      </c>
      <c r="AF280" s="204">
        <v>0</v>
      </c>
      <c r="AG280" s="204">
        <v>0</v>
      </c>
      <c r="AH280" s="204">
        <v>0</v>
      </c>
      <c r="AI280" s="206">
        <f t="shared" si="207"/>
        <v>0</v>
      </c>
      <c r="BA280" s="133"/>
      <c r="BR280" s="133"/>
      <c r="CG280" s="133"/>
    </row>
    <row r="281" spans="1:85" ht="15">
      <c r="A281" s="159" t="s">
        <v>18</v>
      </c>
      <c r="B281" s="148">
        <v>6.7823609767975137</v>
      </c>
      <c r="C281" s="148">
        <v>0</v>
      </c>
      <c r="D281" s="148">
        <v>0</v>
      </c>
      <c r="E281" s="148">
        <v>0</v>
      </c>
      <c r="F281" s="315"/>
      <c r="G281" s="148">
        <v>0</v>
      </c>
      <c r="H281" s="160">
        <v>0</v>
      </c>
      <c r="I281" s="146">
        <f t="shared" si="205"/>
        <v>6.7823609767975137</v>
      </c>
      <c r="J281" s="141"/>
      <c r="K281" s="161" t="s">
        <v>18</v>
      </c>
      <c r="L281" s="148">
        <v>6.7823609767975137</v>
      </c>
      <c r="M281" s="148">
        <v>0</v>
      </c>
      <c r="N281" s="148">
        <v>0</v>
      </c>
      <c r="O281" s="148">
        <v>0</v>
      </c>
      <c r="P281" s="148">
        <v>32.238855397471099</v>
      </c>
      <c r="Q281" s="148">
        <v>0</v>
      </c>
      <c r="R281" s="149">
        <v>0</v>
      </c>
      <c r="S281" s="150">
        <f t="shared" si="206"/>
        <v>39.021216374268612</v>
      </c>
      <c r="U281" s="207" t="s">
        <v>18</v>
      </c>
      <c r="V281" s="199">
        <v>0</v>
      </c>
      <c r="W281" s="199">
        <v>0</v>
      </c>
      <c r="X281" s="199">
        <v>0</v>
      </c>
      <c r="Y281" s="199">
        <v>0</v>
      </c>
      <c r="Z281" s="199">
        <v>0</v>
      </c>
      <c r="AA281" s="199">
        <v>0</v>
      </c>
      <c r="AB281" s="199">
        <v>32.238855397471099</v>
      </c>
      <c r="AC281" s="200">
        <v>6.7823609767975137</v>
      </c>
      <c r="AD281" s="199">
        <v>6.7823609767975137</v>
      </c>
      <c r="AE281" s="199">
        <v>0</v>
      </c>
      <c r="AF281" s="199">
        <v>0</v>
      </c>
      <c r="AG281" s="199">
        <v>0</v>
      </c>
      <c r="AH281" s="199">
        <v>0</v>
      </c>
      <c r="AI281" s="202">
        <f t="shared" si="207"/>
        <v>39.021216374268612</v>
      </c>
      <c r="BA281" s="133"/>
      <c r="BR281" s="133"/>
      <c r="CG281" s="133"/>
    </row>
    <row r="282" spans="1:85" ht="15">
      <c r="A282" s="151" t="s">
        <v>17</v>
      </c>
      <c r="B282" s="152">
        <v>0</v>
      </c>
      <c r="C282" s="152">
        <v>0</v>
      </c>
      <c r="D282" s="152">
        <v>0</v>
      </c>
      <c r="E282" s="152">
        <v>0</v>
      </c>
      <c r="F282" s="315"/>
      <c r="G282" s="152">
        <v>0</v>
      </c>
      <c r="H282" s="153">
        <v>0</v>
      </c>
      <c r="I282" s="154">
        <f t="shared" si="205"/>
        <v>0</v>
      </c>
      <c r="J282" s="141"/>
      <c r="K282" s="155" t="s">
        <v>17</v>
      </c>
      <c r="L282" s="156">
        <v>0</v>
      </c>
      <c r="M282" s="156">
        <v>0</v>
      </c>
      <c r="N282" s="156">
        <v>0</v>
      </c>
      <c r="O282" s="156">
        <v>0</v>
      </c>
      <c r="P282" s="156">
        <v>0</v>
      </c>
      <c r="Q282" s="156">
        <v>0</v>
      </c>
      <c r="R282" s="157">
        <v>0</v>
      </c>
      <c r="S282" s="158">
        <f t="shared" si="206"/>
        <v>0</v>
      </c>
      <c r="U282" s="203" t="s">
        <v>57</v>
      </c>
      <c r="V282" s="204">
        <v>0</v>
      </c>
      <c r="W282" s="204">
        <v>0</v>
      </c>
      <c r="X282" s="204">
        <v>0</v>
      </c>
      <c r="Y282" s="204">
        <v>0</v>
      </c>
      <c r="Z282" s="204">
        <v>0</v>
      </c>
      <c r="AA282" s="204">
        <v>0</v>
      </c>
      <c r="AB282" s="204">
        <v>0</v>
      </c>
      <c r="AC282" s="205">
        <v>0</v>
      </c>
      <c r="AD282" s="204">
        <v>0</v>
      </c>
      <c r="AE282" s="204">
        <v>0</v>
      </c>
      <c r="AF282" s="204">
        <v>0</v>
      </c>
      <c r="AG282" s="204">
        <v>0</v>
      </c>
      <c r="AH282" s="204">
        <v>0</v>
      </c>
      <c r="AI282" s="206">
        <f t="shared" si="207"/>
        <v>0</v>
      </c>
      <c r="BA282" s="133"/>
      <c r="BR282" s="133"/>
      <c r="CG282" s="133"/>
    </row>
    <row r="283" spans="1:85" ht="15">
      <c r="A283" s="162" t="s">
        <v>60</v>
      </c>
      <c r="B283" s="148">
        <v>0</v>
      </c>
      <c r="C283" s="148">
        <v>0</v>
      </c>
      <c r="D283" s="148">
        <v>0</v>
      </c>
      <c r="E283" s="148">
        <v>0</v>
      </c>
      <c r="F283" s="315"/>
      <c r="G283" s="148">
        <v>0</v>
      </c>
      <c r="H283" s="160">
        <v>0</v>
      </c>
      <c r="I283" s="146">
        <f t="shared" si="205"/>
        <v>0</v>
      </c>
      <c r="J283" s="141"/>
      <c r="K283" s="163" t="s">
        <v>60</v>
      </c>
      <c r="L283" s="148">
        <v>0</v>
      </c>
      <c r="M283" s="148">
        <v>0</v>
      </c>
      <c r="N283" s="148">
        <v>0</v>
      </c>
      <c r="O283" s="148">
        <v>0</v>
      </c>
      <c r="P283" s="148">
        <v>0</v>
      </c>
      <c r="Q283" s="148">
        <v>0</v>
      </c>
      <c r="R283" s="149">
        <v>0</v>
      </c>
      <c r="S283" s="150">
        <f t="shared" si="206"/>
        <v>0</v>
      </c>
      <c r="U283" s="208" t="s">
        <v>58</v>
      </c>
      <c r="V283" s="199">
        <v>0</v>
      </c>
      <c r="W283" s="199">
        <v>0</v>
      </c>
      <c r="X283" s="199">
        <v>0</v>
      </c>
      <c r="Y283" s="199">
        <v>0</v>
      </c>
      <c r="Z283" s="199">
        <v>0</v>
      </c>
      <c r="AA283" s="199">
        <v>0</v>
      </c>
      <c r="AB283" s="199">
        <v>0</v>
      </c>
      <c r="AC283" s="200">
        <v>0</v>
      </c>
      <c r="AD283" s="201">
        <v>0</v>
      </c>
      <c r="AE283" s="201">
        <v>0</v>
      </c>
      <c r="AF283" s="201">
        <v>0</v>
      </c>
      <c r="AG283" s="201">
        <v>0</v>
      </c>
      <c r="AH283" s="201">
        <v>0</v>
      </c>
      <c r="AI283" s="202">
        <f t="shared" si="207"/>
        <v>0</v>
      </c>
      <c r="BA283" s="133"/>
      <c r="BR283" s="133"/>
      <c r="CG283" s="133"/>
    </row>
    <row r="284" spans="1:85">
      <c r="A284" s="164" t="s">
        <v>19</v>
      </c>
      <c r="B284" s="165">
        <v>0</v>
      </c>
      <c r="C284" s="165">
        <v>0</v>
      </c>
      <c r="D284" s="165">
        <v>0</v>
      </c>
      <c r="E284" s="165">
        <v>0</v>
      </c>
      <c r="F284" s="315"/>
      <c r="G284" s="165">
        <v>0</v>
      </c>
      <c r="H284" s="166">
        <v>0</v>
      </c>
      <c r="I284" s="167">
        <f t="shared" si="205"/>
        <v>0</v>
      </c>
      <c r="J284" s="141"/>
      <c r="K284" s="168" t="s">
        <v>19</v>
      </c>
      <c r="L284" s="169">
        <v>0</v>
      </c>
      <c r="M284" s="169">
        <v>0</v>
      </c>
      <c r="N284" s="169">
        <v>0</v>
      </c>
      <c r="O284" s="169">
        <v>0</v>
      </c>
      <c r="P284" s="169">
        <v>0</v>
      </c>
      <c r="Q284" s="169">
        <v>0</v>
      </c>
      <c r="R284" s="170">
        <v>0</v>
      </c>
      <c r="S284" s="171">
        <f t="shared" si="206"/>
        <v>0</v>
      </c>
      <c r="U284" s="209" t="s">
        <v>62</v>
      </c>
      <c r="V284" s="210">
        <v>0</v>
      </c>
      <c r="W284" s="210">
        <v>0</v>
      </c>
      <c r="X284" s="210">
        <v>0</v>
      </c>
      <c r="Y284" s="210">
        <v>0</v>
      </c>
      <c r="Z284" s="210">
        <v>0</v>
      </c>
      <c r="AA284" s="210">
        <v>0</v>
      </c>
      <c r="AB284" s="210">
        <v>0</v>
      </c>
      <c r="AC284" s="210">
        <v>0</v>
      </c>
      <c r="AD284" s="210">
        <v>0</v>
      </c>
      <c r="AE284" s="210">
        <v>0</v>
      </c>
      <c r="AF284" s="210">
        <v>0</v>
      </c>
      <c r="AG284" s="210">
        <v>0</v>
      </c>
      <c r="AH284" s="67">
        <v>0</v>
      </c>
      <c r="AI284" s="211">
        <f t="shared" si="207"/>
        <v>0</v>
      </c>
      <c r="BA284" s="133"/>
      <c r="BR284" s="133"/>
      <c r="CG284" s="133"/>
    </row>
    <row r="285" spans="1:85">
      <c r="A285" s="172" t="s">
        <v>15</v>
      </c>
      <c r="B285" s="173">
        <v>0</v>
      </c>
      <c r="C285" s="173">
        <v>0</v>
      </c>
      <c r="D285" s="173">
        <v>0</v>
      </c>
      <c r="E285" s="173">
        <v>0</v>
      </c>
      <c r="F285" s="315"/>
      <c r="G285" s="173">
        <v>0</v>
      </c>
      <c r="H285" s="174">
        <v>0</v>
      </c>
      <c r="I285" s="175">
        <f t="shared" si="205"/>
        <v>0</v>
      </c>
      <c r="J285" s="141"/>
      <c r="K285" s="176" t="s">
        <v>15</v>
      </c>
      <c r="L285" s="173">
        <v>0</v>
      </c>
      <c r="M285" s="173">
        <v>0</v>
      </c>
      <c r="N285" s="173">
        <v>0</v>
      </c>
      <c r="O285" s="173">
        <v>0</v>
      </c>
      <c r="P285" s="173">
        <v>0</v>
      </c>
      <c r="Q285" s="173">
        <v>0</v>
      </c>
      <c r="R285" s="177">
        <v>0</v>
      </c>
      <c r="S285" s="178">
        <f t="shared" si="206"/>
        <v>0</v>
      </c>
      <c r="U285" s="212" t="s">
        <v>15</v>
      </c>
      <c r="V285" s="213">
        <v>0</v>
      </c>
      <c r="W285" s="213">
        <v>0</v>
      </c>
      <c r="X285" s="213">
        <v>0</v>
      </c>
      <c r="Y285" s="213">
        <v>0</v>
      </c>
      <c r="Z285" s="213">
        <v>0</v>
      </c>
      <c r="AA285" s="213">
        <v>0</v>
      </c>
      <c r="AB285" s="213">
        <v>0</v>
      </c>
      <c r="AC285" s="213">
        <v>0</v>
      </c>
      <c r="AD285" s="214">
        <v>0</v>
      </c>
      <c r="AE285" s="214">
        <v>0</v>
      </c>
      <c r="AF285" s="214">
        <v>0</v>
      </c>
      <c r="AG285" s="214">
        <v>0</v>
      </c>
      <c r="AH285" s="214">
        <v>0</v>
      </c>
      <c r="AI285" s="215">
        <f t="shared" si="207"/>
        <v>0</v>
      </c>
      <c r="BA285" s="133"/>
      <c r="BR285" s="133"/>
      <c r="CG285" s="133"/>
    </row>
    <row r="286" spans="1:85">
      <c r="A286" s="164" t="s">
        <v>16</v>
      </c>
      <c r="B286" s="165">
        <v>0</v>
      </c>
      <c r="C286" s="165">
        <v>0</v>
      </c>
      <c r="D286" s="165">
        <v>0</v>
      </c>
      <c r="E286" s="165">
        <v>0</v>
      </c>
      <c r="F286" s="315"/>
      <c r="G286" s="165">
        <v>0</v>
      </c>
      <c r="H286" s="166">
        <v>0</v>
      </c>
      <c r="I286" s="167">
        <f t="shared" si="205"/>
        <v>0</v>
      </c>
      <c r="J286" s="141"/>
      <c r="K286" s="168" t="s">
        <v>16</v>
      </c>
      <c r="L286" s="169">
        <v>0</v>
      </c>
      <c r="M286" s="169">
        <v>0</v>
      </c>
      <c r="N286" s="169">
        <v>0</v>
      </c>
      <c r="O286" s="169">
        <v>0</v>
      </c>
      <c r="P286" s="169">
        <v>0</v>
      </c>
      <c r="Q286" s="169">
        <v>0</v>
      </c>
      <c r="R286" s="170">
        <v>0</v>
      </c>
      <c r="S286" s="171">
        <f t="shared" si="206"/>
        <v>0</v>
      </c>
      <c r="U286" s="209" t="s">
        <v>16</v>
      </c>
      <c r="V286" s="210">
        <v>0</v>
      </c>
      <c r="W286" s="210">
        <v>0</v>
      </c>
      <c r="X286" s="210">
        <v>0</v>
      </c>
      <c r="Y286" s="210">
        <v>0</v>
      </c>
      <c r="Z286" s="210">
        <v>0</v>
      </c>
      <c r="AA286" s="210">
        <v>0</v>
      </c>
      <c r="AB286" s="210">
        <v>0</v>
      </c>
      <c r="AC286" s="210">
        <v>0</v>
      </c>
      <c r="AD286" s="210">
        <v>0</v>
      </c>
      <c r="AE286" s="210">
        <v>0</v>
      </c>
      <c r="AF286" s="210">
        <v>0</v>
      </c>
      <c r="AG286" s="210">
        <v>0</v>
      </c>
      <c r="AH286" s="67">
        <v>0</v>
      </c>
      <c r="AI286" s="211">
        <f t="shared" si="207"/>
        <v>0</v>
      </c>
      <c r="BA286" s="133"/>
      <c r="BR286" s="133"/>
      <c r="CG286" s="133"/>
    </row>
    <row r="287" spans="1:85" ht="15" thickBot="1">
      <c r="A287" s="179" t="s">
        <v>10</v>
      </c>
      <c r="B287" s="180">
        <v>0</v>
      </c>
      <c r="C287" s="180">
        <v>0</v>
      </c>
      <c r="D287" s="180">
        <v>0</v>
      </c>
      <c r="E287" s="180">
        <v>0</v>
      </c>
      <c r="F287" s="316"/>
      <c r="G287" s="180">
        <v>0</v>
      </c>
      <c r="H287" s="181">
        <v>0</v>
      </c>
      <c r="I287" s="182">
        <f t="shared" si="205"/>
        <v>0</v>
      </c>
      <c r="J287" s="141"/>
      <c r="K287" s="183" t="s">
        <v>10</v>
      </c>
      <c r="L287" s="180">
        <v>0</v>
      </c>
      <c r="M287" s="180">
        <v>0</v>
      </c>
      <c r="N287" s="180">
        <v>0</v>
      </c>
      <c r="O287" s="180">
        <v>0</v>
      </c>
      <c r="P287" s="180">
        <v>0</v>
      </c>
      <c r="Q287" s="180">
        <v>0</v>
      </c>
      <c r="R287" s="184">
        <v>0</v>
      </c>
      <c r="S287" s="185">
        <f t="shared" si="206"/>
        <v>0</v>
      </c>
      <c r="U287" s="212" t="s">
        <v>10</v>
      </c>
      <c r="V287" s="213">
        <v>0</v>
      </c>
      <c r="W287" s="213">
        <v>0</v>
      </c>
      <c r="X287" s="213">
        <v>0</v>
      </c>
      <c r="Y287" s="213">
        <v>0</v>
      </c>
      <c r="Z287" s="213">
        <v>0</v>
      </c>
      <c r="AA287" s="213">
        <v>0</v>
      </c>
      <c r="AB287" s="213">
        <v>0</v>
      </c>
      <c r="AC287" s="213">
        <v>0</v>
      </c>
      <c r="AD287" s="214">
        <v>0</v>
      </c>
      <c r="AE287" s="214">
        <v>0</v>
      </c>
      <c r="AF287" s="214">
        <v>0</v>
      </c>
      <c r="AG287" s="214">
        <v>0</v>
      </c>
      <c r="AH287" s="214">
        <v>0</v>
      </c>
      <c r="AI287" s="215">
        <f t="shared" si="207"/>
        <v>0</v>
      </c>
      <c r="BA287" s="133"/>
      <c r="BR287" s="133"/>
      <c r="CG287" s="133"/>
    </row>
    <row r="288" spans="1:85" ht="15">
      <c r="A288" s="186" t="s">
        <v>22</v>
      </c>
      <c r="B288" s="187">
        <f>SUM(B267:B283)</f>
        <v>54.119668012831234</v>
      </c>
      <c r="C288" s="187">
        <f t="shared" ref="C288:H288" si="208">SUM(C267:C283)</f>
        <v>290.14024444348297</v>
      </c>
      <c r="D288" s="187">
        <f t="shared" si="208"/>
        <v>961.14268867999908</v>
      </c>
      <c r="E288" s="187">
        <f t="shared" si="208"/>
        <v>457.3779876539046</v>
      </c>
      <c r="F288" s="187">
        <f t="shared" si="208"/>
        <v>0</v>
      </c>
      <c r="G288" s="187">
        <f t="shared" si="208"/>
        <v>4.1463273548095554</v>
      </c>
      <c r="H288" s="189">
        <f t="shared" si="208"/>
        <v>0</v>
      </c>
      <c r="I288" s="146">
        <f t="shared" ref="I288" si="209">SUM(I267:I283)</f>
        <v>1766.9269161450275</v>
      </c>
      <c r="J288" s="141"/>
      <c r="K288" s="188" t="s">
        <v>22</v>
      </c>
      <c r="L288" s="187">
        <f>SUM(L267:L283)</f>
        <v>54.119668012831234</v>
      </c>
      <c r="M288" s="187">
        <f t="shared" ref="M288:R288" si="210">SUM(M267:M283)</f>
        <v>290.14024444348297</v>
      </c>
      <c r="N288" s="187">
        <f t="shared" si="210"/>
        <v>961.14268867999908</v>
      </c>
      <c r="O288" s="187">
        <f t="shared" si="210"/>
        <v>457.3779876539046</v>
      </c>
      <c r="P288" s="187">
        <f t="shared" si="210"/>
        <v>608.1580865433516</v>
      </c>
      <c r="Q288" s="187">
        <f t="shared" si="210"/>
        <v>4.1463273548095554</v>
      </c>
      <c r="R288" s="189">
        <f t="shared" si="210"/>
        <v>0</v>
      </c>
      <c r="S288" s="190">
        <f t="shared" ref="S288" si="211">SUM(S267:S283)</f>
        <v>2375.0850026883791</v>
      </c>
      <c r="T288" s="133" t="str">
        <f>IF(ABS(S288-AI288)&gt;0.01,S288-AI288,"")</f>
        <v/>
      </c>
      <c r="U288" s="216" t="s">
        <v>59</v>
      </c>
      <c r="V288" s="217">
        <f>SUM(V267:V283)</f>
        <v>44.764751344362764</v>
      </c>
      <c r="W288" s="217">
        <f t="shared" ref="W288:AH288" si="212">SUM(W267:W283)</f>
        <v>1.2832014401688043</v>
      </c>
      <c r="X288" s="217">
        <f t="shared" si="212"/>
        <v>4.1463273548095554</v>
      </c>
      <c r="Y288" s="217">
        <f t="shared" si="212"/>
        <v>290.14024444348297</v>
      </c>
      <c r="Z288" s="217">
        <f t="shared" si="212"/>
        <v>766.73212455506996</v>
      </c>
      <c r="AA288" s="217">
        <f t="shared" si="212"/>
        <v>456.66198427945744</v>
      </c>
      <c r="AB288" s="217">
        <f t="shared" si="212"/>
        <v>608.1580865433516</v>
      </c>
      <c r="AC288" s="217">
        <f t="shared" si="212"/>
        <v>203.198282727676</v>
      </c>
      <c r="AD288" s="218">
        <f t="shared" si="212"/>
        <v>8.0717152282996647</v>
      </c>
      <c r="AE288" s="218">
        <f t="shared" si="212"/>
        <v>0.71600337444718176</v>
      </c>
      <c r="AF288" s="218">
        <f t="shared" si="212"/>
        <v>0</v>
      </c>
      <c r="AG288" s="218">
        <f t="shared" si="212"/>
        <v>194.41056412492918</v>
      </c>
      <c r="AH288" s="218">
        <f t="shared" si="212"/>
        <v>0</v>
      </c>
      <c r="AI288" s="219">
        <f>SUM(V288:AC288)</f>
        <v>2375.0850026883791</v>
      </c>
      <c r="BA288" s="133"/>
      <c r="BR288" s="133"/>
      <c r="CG288" s="133"/>
    </row>
    <row r="289" spans="1:85" s="26" customFormat="1" ht="15" thickBot="1">
      <c r="A289" s="38" t="s">
        <v>108</v>
      </c>
      <c r="B289" s="125">
        <f>IF($I288=0,"-",B288/$I288)</f>
        <v>3.0629262318843498E-2</v>
      </c>
      <c r="C289" s="125">
        <f t="shared" ref="C289:H289" si="213">IF($I288=0,"-",C288/$I288)</f>
        <v>0.16420613766894962</v>
      </c>
      <c r="D289" s="125">
        <f t="shared" si="213"/>
        <v>0.54396289959573496</v>
      </c>
      <c r="E289" s="125">
        <f t="shared" si="213"/>
        <v>0.25885506835324223</v>
      </c>
      <c r="F289" s="125">
        <f t="shared" si="213"/>
        <v>0</v>
      </c>
      <c r="G289" s="125">
        <f t="shared" si="213"/>
        <v>2.3466320632297331E-3</v>
      </c>
      <c r="H289" s="126">
        <f t="shared" si="213"/>
        <v>0</v>
      </c>
      <c r="I289" s="127">
        <f>SUM(B289:H289)</f>
        <v>1</v>
      </c>
      <c r="J289" s="133"/>
      <c r="K289" s="49" t="s">
        <v>108</v>
      </c>
      <c r="L289" s="102">
        <f>IF($S288=0,"-",L288/$S288)</f>
        <v>2.2786413097456604E-2</v>
      </c>
      <c r="M289" s="102">
        <f t="shared" ref="M289:R289" si="214">IF($S288=0,"-",M288/$S288)</f>
        <v>0.12215994127160533</v>
      </c>
      <c r="N289" s="102">
        <f t="shared" si="214"/>
        <v>0.40467717475040826</v>
      </c>
      <c r="O289" s="102">
        <f t="shared" si="214"/>
        <v>0.19257331301245831</v>
      </c>
      <c r="P289" s="102">
        <f t="shared" si="214"/>
        <v>0.25605739830573315</v>
      </c>
      <c r="Q289" s="102">
        <f t="shared" si="214"/>
        <v>1.745759562338313E-3</v>
      </c>
      <c r="R289" s="103">
        <f t="shared" si="214"/>
        <v>0</v>
      </c>
      <c r="S289" s="104">
        <f>SUM(L289:R289)</f>
        <v>1</v>
      </c>
      <c r="U289" s="77" t="s">
        <v>108</v>
      </c>
      <c r="V289" s="78">
        <f>+V288/$AI288</f>
        <v>1.8847641787006847E-2</v>
      </c>
      <c r="W289" s="78">
        <f t="shared" ref="W289:AH289" si="215">+W288/$AI288</f>
        <v>5.402760064234912E-4</v>
      </c>
      <c r="X289" s="78">
        <f t="shared" si="215"/>
        <v>1.745759562338313E-3</v>
      </c>
      <c r="Y289" s="78">
        <f t="shared" si="215"/>
        <v>0.12215994127160533</v>
      </c>
      <c r="Z289" s="78">
        <f t="shared" si="215"/>
        <v>0.32282302472846203</v>
      </c>
      <c r="AA289" s="78">
        <f t="shared" si="215"/>
        <v>0.19227184869701835</v>
      </c>
      <c r="AB289" s="78">
        <f t="shared" si="215"/>
        <v>0.25605739830573315</v>
      </c>
      <c r="AC289" s="78">
        <f t="shared" si="215"/>
        <v>8.5554109641412468E-2</v>
      </c>
      <c r="AD289" s="78">
        <f t="shared" si="215"/>
        <v>3.3984953040262647E-3</v>
      </c>
      <c r="AE289" s="78">
        <f t="shared" si="215"/>
        <v>3.0146431543996591E-4</v>
      </c>
      <c r="AF289" s="78">
        <f t="shared" si="215"/>
        <v>0</v>
      </c>
      <c r="AG289" s="78">
        <f t="shared" si="215"/>
        <v>8.1854150021946251E-2</v>
      </c>
      <c r="AH289" s="78">
        <f t="shared" si="215"/>
        <v>0</v>
      </c>
      <c r="AI289" s="79">
        <f>SUM(V289:AC289)</f>
        <v>1</v>
      </c>
    </row>
    <row r="290" spans="1:85" ht="15" thickBot="1">
      <c r="A290" s="220"/>
      <c r="B290" s="220"/>
      <c r="C290" s="220"/>
      <c r="D290" s="220"/>
      <c r="E290" s="220"/>
      <c r="F290" s="220"/>
      <c r="G290" s="220"/>
      <c r="H290" s="220"/>
      <c r="I290" s="220"/>
      <c r="K290" s="220"/>
      <c r="L290" s="220"/>
      <c r="M290" s="220"/>
      <c r="N290" s="220"/>
      <c r="O290" s="220"/>
      <c r="P290" s="220"/>
      <c r="Q290" s="220"/>
      <c r="R290" s="220"/>
      <c r="S290" s="220"/>
      <c r="AI290" s="141"/>
      <c r="BA290" s="133"/>
      <c r="BR290" s="133"/>
      <c r="CG290" s="133"/>
    </row>
    <row r="291" spans="1:85" ht="28.5">
      <c r="A291" s="339" t="s">
        <v>34</v>
      </c>
      <c r="B291" s="137" t="s">
        <v>0</v>
      </c>
      <c r="C291" s="137" t="s">
        <v>1</v>
      </c>
      <c r="D291" s="137" t="s">
        <v>2</v>
      </c>
      <c r="E291" s="137" t="s">
        <v>3</v>
      </c>
      <c r="F291" s="137" t="s">
        <v>23</v>
      </c>
      <c r="G291" s="137" t="s">
        <v>4</v>
      </c>
      <c r="H291" s="137" t="s">
        <v>5</v>
      </c>
      <c r="I291" s="138" t="s">
        <v>6</v>
      </c>
      <c r="K291" s="341" t="s">
        <v>34</v>
      </c>
      <c r="L291" s="139" t="s">
        <v>0</v>
      </c>
      <c r="M291" s="139" t="s">
        <v>1</v>
      </c>
      <c r="N291" s="139" t="s">
        <v>2</v>
      </c>
      <c r="O291" s="139" t="s">
        <v>3</v>
      </c>
      <c r="P291" s="139" t="s">
        <v>23</v>
      </c>
      <c r="Q291" s="139" t="s">
        <v>4</v>
      </c>
      <c r="R291" s="139" t="s">
        <v>5</v>
      </c>
      <c r="S291" s="140" t="s">
        <v>6</v>
      </c>
      <c r="U291" s="343" t="s">
        <v>34</v>
      </c>
      <c r="V291" s="192" t="s">
        <v>73</v>
      </c>
      <c r="W291" s="192" t="s">
        <v>74</v>
      </c>
      <c r="X291" s="192" t="s">
        <v>4</v>
      </c>
      <c r="Y291" s="192" t="s">
        <v>1</v>
      </c>
      <c r="Z291" s="192" t="s">
        <v>2</v>
      </c>
      <c r="AA291" s="192" t="s">
        <v>3</v>
      </c>
      <c r="AB291" s="192" t="s">
        <v>51</v>
      </c>
      <c r="AC291" s="192" t="s">
        <v>64</v>
      </c>
      <c r="AD291" s="193" t="s">
        <v>75</v>
      </c>
      <c r="AE291" s="193" t="s">
        <v>76</v>
      </c>
      <c r="AF291" s="193" t="s">
        <v>77</v>
      </c>
      <c r="AG291" s="193" t="s">
        <v>78</v>
      </c>
      <c r="AH291" s="193" t="s">
        <v>79</v>
      </c>
      <c r="AI291" s="194" t="s">
        <v>59</v>
      </c>
      <c r="BA291" s="133"/>
      <c r="BR291" s="133"/>
      <c r="CG291" s="133"/>
    </row>
    <row r="292" spans="1:85" ht="15">
      <c r="A292" s="340" t="s">
        <v>34</v>
      </c>
      <c r="B292" s="305" t="s">
        <v>113</v>
      </c>
      <c r="C292" s="306"/>
      <c r="D292" s="306"/>
      <c r="E292" s="306"/>
      <c r="F292" s="306"/>
      <c r="G292" s="306"/>
      <c r="H292" s="306"/>
      <c r="I292" s="307"/>
      <c r="K292" s="342" t="s">
        <v>34</v>
      </c>
      <c r="L292" s="308" t="s">
        <v>113</v>
      </c>
      <c r="M292" s="309"/>
      <c r="N292" s="309"/>
      <c r="O292" s="309"/>
      <c r="P292" s="309"/>
      <c r="Q292" s="309"/>
      <c r="R292" s="309"/>
      <c r="S292" s="310"/>
      <c r="U292" s="344" t="s">
        <v>34</v>
      </c>
      <c r="V292" s="337" t="s">
        <v>113</v>
      </c>
      <c r="W292" s="337"/>
      <c r="X292" s="337"/>
      <c r="Y292" s="337"/>
      <c r="Z292" s="337"/>
      <c r="AA292" s="337"/>
      <c r="AB292" s="337"/>
      <c r="AC292" s="337"/>
      <c r="AD292" s="337"/>
      <c r="AE292" s="337"/>
      <c r="AF292" s="337"/>
      <c r="AG292" s="337"/>
      <c r="AH292" s="337"/>
      <c r="AI292" s="338"/>
      <c r="BA292" s="133"/>
      <c r="BR292" s="133"/>
      <c r="CG292" s="133"/>
    </row>
    <row r="293" spans="1:85" ht="15">
      <c r="A293" s="143" t="s">
        <v>7</v>
      </c>
      <c r="B293" s="144">
        <v>0</v>
      </c>
      <c r="C293" s="144">
        <v>0</v>
      </c>
      <c r="D293" s="144">
        <v>0</v>
      </c>
      <c r="E293" s="144">
        <v>0</v>
      </c>
      <c r="F293" s="314"/>
      <c r="G293" s="144">
        <v>0</v>
      </c>
      <c r="H293" s="145">
        <v>0</v>
      </c>
      <c r="I293" s="146">
        <f>SUM(B293:H293)</f>
        <v>0</v>
      </c>
      <c r="J293" s="141"/>
      <c r="K293" s="195" t="s">
        <v>7</v>
      </c>
      <c r="L293" s="144">
        <v>0</v>
      </c>
      <c r="M293" s="144">
        <v>0</v>
      </c>
      <c r="N293" s="144">
        <v>0</v>
      </c>
      <c r="O293" s="144">
        <v>0</v>
      </c>
      <c r="P293" s="144">
        <v>0</v>
      </c>
      <c r="Q293" s="144">
        <v>0</v>
      </c>
      <c r="R293" s="196">
        <v>0</v>
      </c>
      <c r="S293" s="197">
        <f>SUM(L293:R293)</f>
        <v>0</v>
      </c>
      <c r="U293" s="198" t="s">
        <v>7</v>
      </c>
      <c r="V293" s="199">
        <v>0</v>
      </c>
      <c r="W293" s="199">
        <v>0</v>
      </c>
      <c r="X293" s="199">
        <v>0</v>
      </c>
      <c r="Y293" s="199">
        <v>0</v>
      </c>
      <c r="Z293" s="199">
        <v>0</v>
      </c>
      <c r="AA293" s="199">
        <v>0</v>
      </c>
      <c r="AB293" s="199">
        <v>0</v>
      </c>
      <c r="AC293" s="200">
        <v>0</v>
      </c>
      <c r="AD293" s="201">
        <v>0</v>
      </c>
      <c r="AE293" s="201">
        <v>0</v>
      </c>
      <c r="AF293" s="201">
        <v>0</v>
      </c>
      <c r="AG293" s="201">
        <v>0</v>
      </c>
      <c r="AH293" s="201">
        <v>0</v>
      </c>
      <c r="AI293" s="202">
        <f>SUM(V293:AC293)</f>
        <v>0</v>
      </c>
      <c r="BA293" s="133"/>
      <c r="BR293" s="133"/>
      <c r="CG293" s="133"/>
    </row>
    <row r="294" spans="1:85" ht="15">
      <c r="A294" s="151" t="s">
        <v>8</v>
      </c>
      <c r="B294" s="152">
        <v>0</v>
      </c>
      <c r="C294" s="152">
        <v>0</v>
      </c>
      <c r="D294" s="152">
        <v>0</v>
      </c>
      <c r="E294" s="152">
        <v>0</v>
      </c>
      <c r="F294" s="315"/>
      <c r="G294" s="152">
        <v>0</v>
      </c>
      <c r="H294" s="153">
        <v>0</v>
      </c>
      <c r="I294" s="154">
        <f t="shared" ref="I294:I313" si="216">SUM(B294:H294)</f>
        <v>0</v>
      </c>
      <c r="J294" s="141"/>
      <c r="K294" s="155" t="s">
        <v>8</v>
      </c>
      <c r="L294" s="156">
        <v>0</v>
      </c>
      <c r="M294" s="156">
        <v>0</v>
      </c>
      <c r="N294" s="156">
        <v>0</v>
      </c>
      <c r="O294" s="156">
        <v>0</v>
      </c>
      <c r="P294" s="156">
        <v>0</v>
      </c>
      <c r="Q294" s="156">
        <v>0</v>
      </c>
      <c r="R294" s="157">
        <v>0</v>
      </c>
      <c r="S294" s="158">
        <f t="shared" ref="S294:S313" si="217">SUM(L294:R294)</f>
        <v>0</v>
      </c>
      <c r="U294" s="203" t="s">
        <v>8</v>
      </c>
      <c r="V294" s="204">
        <v>0</v>
      </c>
      <c r="W294" s="204">
        <v>0</v>
      </c>
      <c r="X294" s="204">
        <v>0</v>
      </c>
      <c r="Y294" s="204">
        <v>0</v>
      </c>
      <c r="Z294" s="204">
        <v>0</v>
      </c>
      <c r="AA294" s="204">
        <v>0</v>
      </c>
      <c r="AB294" s="204">
        <v>0</v>
      </c>
      <c r="AC294" s="205">
        <v>0</v>
      </c>
      <c r="AD294" s="204">
        <v>0</v>
      </c>
      <c r="AE294" s="204">
        <v>0</v>
      </c>
      <c r="AF294" s="204">
        <v>0</v>
      </c>
      <c r="AG294" s="204">
        <v>0</v>
      </c>
      <c r="AH294" s="204">
        <v>0</v>
      </c>
      <c r="AI294" s="206">
        <f t="shared" ref="AI294:AI313" si="218">SUM(V294:AC294)</f>
        <v>0</v>
      </c>
      <c r="BA294" s="133"/>
      <c r="BR294" s="133"/>
      <c r="CG294" s="133"/>
    </row>
    <row r="295" spans="1:85" ht="15">
      <c r="A295" s="159" t="s">
        <v>9</v>
      </c>
      <c r="B295" s="148">
        <v>0</v>
      </c>
      <c r="C295" s="148">
        <v>0</v>
      </c>
      <c r="D295" s="148">
        <v>0</v>
      </c>
      <c r="E295" s="148">
        <v>0</v>
      </c>
      <c r="F295" s="315"/>
      <c r="G295" s="148">
        <v>0</v>
      </c>
      <c r="H295" s="160">
        <v>0</v>
      </c>
      <c r="I295" s="146">
        <f t="shared" si="216"/>
        <v>0</v>
      </c>
      <c r="J295" s="141"/>
      <c r="K295" s="161" t="s">
        <v>9</v>
      </c>
      <c r="L295" s="148">
        <v>0</v>
      </c>
      <c r="M295" s="148">
        <v>0</v>
      </c>
      <c r="N295" s="148">
        <v>0</v>
      </c>
      <c r="O295" s="148">
        <v>0</v>
      </c>
      <c r="P295" s="148">
        <v>0</v>
      </c>
      <c r="Q295" s="148">
        <v>0</v>
      </c>
      <c r="R295" s="149">
        <v>0</v>
      </c>
      <c r="S295" s="150">
        <f t="shared" si="217"/>
        <v>0</v>
      </c>
      <c r="U295" s="207" t="s">
        <v>9</v>
      </c>
      <c r="V295" s="199">
        <v>0</v>
      </c>
      <c r="W295" s="199">
        <v>0</v>
      </c>
      <c r="X295" s="199">
        <v>0</v>
      </c>
      <c r="Y295" s="199">
        <v>0</v>
      </c>
      <c r="Z295" s="199">
        <v>0</v>
      </c>
      <c r="AA295" s="199">
        <v>0</v>
      </c>
      <c r="AB295" s="199">
        <v>0</v>
      </c>
      <c r="AC295" s="200">
        <v>0</v>
      </c>
      <c r="AD295" s="201">
        <v>0</v>
      </c>
      <c r="AE295" s="201">
        <v>0</v>
      </c>
      <c r="AF295" s="201">
        <v>0</v>
      </c>
      <c r="AG295" s="201">
        <v>0</v>
      </c>
      <c r="AH295" s="201">
        <v>0</v>
      </c>
      <c r="AI295" s="202">
        <f t="shared" si="218"/>
        <v>0</v>
      </c>
      <c r="BA295" s="133"/>
      <c r="BR295" s="133"/>
      <c r="CG295" s="133"/>
    </row>
    <row r="296" spans="1:85" ht="15">
      <c r="A296" s="151" t="s">
        <v>52</v>
      </c>
      <c r="B296" s="152">
        <v>0</v>
      </c>
      <c r="C296" s="152">
        <v>0</v>
      </c>
      <c r="D296" s="152">
        <v>0</v>
      </c>
      <c r="E296" s="152">
        <v>0</v>
      </c>
      <c r="F296" s="315"/>
      <c r="G296" s="152">
        <v>0</v>
      </c>
      <c r="H296" s="153">
        <v>0</v>
      </c>
      <c r="I296" s="154">
        <f t="shared" si="216"/>
        <v>0</v>
      </c>
      <c r="J296" s="141"/>
      <c r="K296" s="155" t="s">
        <v>52</v>
      </c>
      <c r="L296" s="156">
        <v>0</v>
      </c>
      <c r="M296" s="156">
        <v>0</v>
      </c>
      <c r="N296" s="156">
        <v>0</v>
      </c>
      <c r="O296" s="156">
        <v>0</v>
      </c>
      <c r="P296" s="156">
        <v>0</v>
      </c>
      <c r="Q296" s="156">
        <v>0</v>
      </c>
      <c r="R296" s="157">
        <v>0</v>
      </c>
      <c r="S296" s="158">
        <f t="shared" si="217"/>
        <v>0</v>
      </c>
      <c r="U296" s="203" t="s">
        <v>52</v>
      </c>
      <c r="V296" s="204">
        <v>0</v>
      </c>
      <c r="W296" s="204">
        <v>0</v>
      </c>
      <c r="X296" s="204">
        <v>0</v>
      </c>
      <c r="Y296" s="204">
        <v>0</v>
      </c>
      <c r="Z296" s="204">
        <v>0</v>
      </c>
      <c r="AA296" s="204">
        <v>0</v>
      </c>
      <c r="AB296" s="204">
        <v>0</v>
      </c>
      <c r="AC296" s="205">
        <v>0</v>
      </c>
      <c r="AD296" s="204">
        <v>0</v>
      </c>
      <c r="AE296" s="204">
        <v>0</v>
      </c>
      <c r="AF296" s="204">
        <v>0</v>
      </c>
      <c r="AG296" s="204">
        <v>0</v>
      </c>
      <c r="AH296" s="204">
        <v>0</v>
      </c>
      <c r="AI296" s="206">
        <f t="shared" si="218"/>
        <v>0</v>
      </c>
      <c r="BA296" s="133"/>
      <c r="BR296" s="133"/>
      <c r="CG296" s="133"/>
    </row>
    <row r="297" spans="1:85" ht="15">
      <c r="A297" s="159" t="s">
        <v>13</v>
      </c>
      <c r="B297" s="148">
        <v>68.778322044042298</v>
      </c>
      <c r="C297" s="148">
        <v>165.85518396056943</v>
      </c>
      <c r="D297" s="148">
        <v>21.879886294995231</v>
      </c>
      <c r="E297" s="148">
        <v>0</v>
      </c>
      <c r="F297" s="315"/>
      <c r="G297" s="148">
        <v>0</v>
      </c>
      <c r="H297" s="160">
        <v>0</v>
      </c>
      <c r="I297" s="146">
        <f t="shared" si="216"/>
        <v>256.51339229960695</v>
      </c>
      <c r="J297" s="141"/>
      <c r="K297" s="161" t="s">
        <v>13</v>
      </c>
      <c r="L297" s="148">
        <v>68.778322044042298</v>
      </c>
      <c r="M297" s="148">
        <v>165.85518396056943</v>
      </c>
      <c r="N297" s="148">
        <v>21.879886294995231</v>
      </c>
      <c r="O297" s="148">
        <v>0</v>
      </c>
      <c r="P297" s="148">
        <v>0</v>
      </c>
      <c r="Q297" s="148">
        <v>0</v>
      </c>
      <c r="R297" s="149">
        <v>0</v>
      </c>
      <c r="S297" s="150">
        <f t="shared" si="217"/>
        <v>256.51339229960695</v>
      </c>
      <c r="U297" s="207" t="s">
        <v>13</v>
      </c>
      <c r="V297" s="199">
        <v>68.416097788974923</v>
      </c>
      <c r="W297" s="199">
        <v>0</v>
      </c>
      <c r="X297" s="199">
        <v>0</v>
      </c>
      <c r="Y297" s="199">
        <v>165.85518396056943</v>
      </c>
      <c r="Z297" s="199">
        <v>18.923493063214963</v>
      </c>
      <c r="AA297" s="199">
        <v>0</v>
      </c>
      <c r="AB297" s="199">
        <v>0</v>
      </c>
      <c r="AC297" s="200">
        <v>3.3186174868476432</v>
      </c>
      <c r="AD297" s="201">
        <v>0.36222425506737504</v>
      </c>
      <c r="AE297" s="201">
        <v>0</v>
      </c>
      <c r="AF297" s="201">
        <v>0</v>
      </c>
      <c r="AG297" s="201">
        <v>2.9563932317802681</v>
      </c>
      <c r="AH297" s="201">
        <v>0</v>
      </c>
      <c r="AI297" s="202">
        <f t="shared" si="218"/>
        <v>256.51339229960695</v>
      </c>
      <c r="BA297" s="133"/>
      <c r="BR297" s="133"/>
      <c r="CG297" s="133"/>
    </row>
    <row r="298" spans="1:85" ht="15">
      <c r="A298" s="151" t="s">
        <v>12</v>
      </c>
      <c r="B298" s="152">
        <v>51.295710169806981</v>
      </c>
      <c r="C298" s="152">
        <v>92.652858026513897</v>
      </c>
      <c r="D298" s="152">
        <v>26.733494775973831</v>
      </c>
      <c r="E298" s="152">
        <v>0.40184996940438322</v>
      </c>
      <c r="F298" s="315"/>
      <c r="G298" s="152">
        <v>0</v>
      </c>
      <c r="H298" s="153">
        <v>0</v>
      </c>
      <c r="I298" s="154">
        <f t="shared" si="216"/>
        <v>171.08391294169911</v>
      </c>
      <c r="J298" s="141"/>
      <c r="K298" s="155" t="s">
        <v>12</v>
      </c>
      <c r="L298" s="156">
        <v>51.295710169806981</v>
      </c>
      <c r="M298" s="156">
        <v>92.652858026513897</v>
      </c>
      <c r="N298" s="156">
        <v>26.733494775973831</v>
      </c>
      <c r="O298" s="156">
        <v>0.40184996940438322</v>
      </c>
      <c r="P298" s="156">
        <v>0</v>
      </c>
      <c r="Q298" s="156">
        <v>0</v>
      </c>
      <c r="R298" s="157">
        <v>0</v>
      </c>
      <c r="S298" s="158">
        <f t="shared" si="217"/>
        <v>171.08391294169911</v>
      </c>
      <c r="U298" s="203" t="s">
        <v>53</v>
      </c>
      <c r="V298" s="204">
        <v>48.721861115771908</v>
      </c>
      <c r="W298" s="204">
        <v>0</v>
      </c>
      <c r="X298" s="204">
        <v>0</v>
      </c>
      <c r="Y298" s="204">
        <v>92.652858026513897</v>
      </c>
      <c r="Z298" s="204">
        <v>24.911217504345082</v>
      </c>
      <c r="AA298" s="204">
        <v>0.40184996940438322</v>
      </c>
      <c r="AB298" s="204">
        <v>0</v>
      </c>
      <c r="AC298" s="205">
        <v>4.3961263256638246</v>
      </c>
      <c r="AD298" s="204">
        <v>2.5738490540350742</v>
      </c>
      <c r="AE298" s="204">
        <v>0</v>
      </c>
      <c r="AF298" s="204">
        <v>0</v>
      </c>
      <c r="AG298" s="204">
        <v>1.8222772716287494</v>
      </c>
      <c r="AH298" s="204">
        <v>0</v>
      </c>
      <c r="AI298" s="206">
        <f t="shared" si="218"/>
        <v>171.08391294169911</v>
      </c>
      <c r="BA298" s="133"/>
      <c r="BR298" s="133"/>
      <c r="CG298" s="133"/>
    </row>
    <row r="299" spans="1:85" ht="15">
      <c r="A299" s="159" t="s">
        <v>54</v>
      </c>
      <c r="B299" s="148">
        <v>0</v>
      </c>
      <c r="C299" s="148">
        <v>0</v>
      </c>
      <c r="D299" s="148">
        <v>0</v>
      </c>
      <c r="E299" s="148">
        <v>1.0154331313409204</v>
      </c>
      <c r="F299" s="315"/>
      <c r="G299" s="148">
        <v>0</v>
      </c>
      <c r="H299" s="160">
        <v>0</v>
      </c>
      <c r="I299" s="146">
        <f t="shared" si="216"/>
        <v>1.0154331313409204</v>
      </c>
      <c r="J299" s="141"/>
      <c r="K299" s="161" t="s">
        <v>54</v>
      </c>
      <c r="L299" s="148">
        <v>0</v>
      </c>
      <c r="M299" s="148">
        <v>0</v>
      </c>
      <c r="N299" s="148">
        <v>0</v>
      </c>
      <c r="O299" s="148">
        <v>1.0154331313409204</v>
      </c>
      <c r="P299" s="148">
        <v>379.8427685159225</v>
      </c>
      <c r="Q299" s="148">
        <v>0</v>
      </c>
      <c r="R299" s="149">
        <v>0</v>
      </c>
      <c r="S299" s="150">
        <f t="shared" si="217"/>
        <v>380.8582016472634</v>
      </c>
      <c r="U299" s="207" t="s">
        <v>54</v>
      </c>
      <c r="V299" s="199">
        <v>0</v>
      </c>
      <c r="W299" s="199">
        <v>0</v>
      </c>
      <c r="X299" s="199">
        <v>0</v>
      </c>
      <c r="Y299" s="199">
        <v>0</v>
      </c>
      <c r="Z299" s="199">
        <v>0</v>
      </c>
      <c r="AA299" s="199">
        <v>1.0154331313409204</v>
      </c>
      <c r="AB299" s="199">
        <v>379.8427685159225</v>
      </c>
      <c r="AC299" s="200">
        <v>0</v>
      </c>
      <c r="AD299" s="199">
        <v>0</v>
      </c>
      <c r="AE299" s="199">
        <v>0</v>
      </c>
      <c r="AF299" s="199">
        <v>0</v>
      </c>
      <c r="AG299" s="199">
        <v>0</v>
      </c>
      <c r="AH299" s="199">
        <v>0</v>
      </c>
      <c r="AI299" s="202">
        <f t="shared" si="218"/>
        <v>380.8582016472634</v>
      </c>
      <c r="BA299" s="133"/>
      <c r="BR299" s="133"/>
      <c r="CG299" s="133"/>
    </row>
    <row r="300" spans="1:85" ht="15">
      <c r="A300" s="151" t="s">
        <v>11</v>
      </c>
      <c r="B300" s="152">
        <v>0</v>
      </c>
      <c r="C300" s="152">
        <v>0</v>
      </c>
      <c r="D300" s="152">
        <v>0</v>
      </c>
      <c r="E300" s="152">
        <v>0</v>
      </c>
      <c r="F300" s="315"/>
      <c r="G300" s="152">
        <v>0</v>
      </c>
      <c r="H300" s="153">
        <v>0</v>
      </c>
      <c r="I300" s="154">
        <f t="shared" si="216"/>
        <v>0</v>
      </c>
      <c r="J300" s="141"/>
      <c r="K300" s="155" t="s">
        <v>11</v>
      </c>
      <c r="L300" s="156">
        <v>0</v>
      </c>
      <c r="M300" s="156">
        <v>0</v>
      </c>
      <c r="N300" s="156">
        <v>0</v>
      </c>
      <c r="O300" s="156">
        <v>0</v>
      </c>
      <c r="P300" s="156">
        <v>6.6219575891542828</v>
      </c>
      <c r="Q300" s="156">
        <v>0</v>
      </c>
      <c r="R300" s="157">
        <v>0</v>
      </c>
      <c r="S300" s="158">
        <f t="shared" si="217"/>
        <v>6.6219575891542828</v>
      </c>
      <c r="U300" s="203" t="s">
        <v>11</v>
      </c>
      <c r="V300" s="204">
        <v>0</v>
      </c>
      <c r="W300" s="204">
        <v>0</v>
      </c>
      <c r="X300" s="204">
        <v>0</v>
      </c>
      <c r="Y300" s="204">
        <v>0</v>
      </c>
      <c r="Z300" s="204">
        <v>0</v>
      </c>
      <c r="AA300" s="204">
        <v>0</v>
      </c>
      <c r="AB300" s="204">
        <v>6.6219575891542828</v>
      </c>
      <c r="AC300" s="205">
        <v>0</v>
      </c>
      <c r="AD300" s="204">
        <v>0</v>
      </c>
      <c r="AE300" s="204">
        <v>0</v>
      </c>
      <c r="AF300" s="204">
        <v>0</v>
      </c>
      <c r="AG300" s="204">
        <v>0</v>
      </c>
      <c r="AH300" s="204">
        <v>0</v>
      </c>
      <c r="AI300" s="206">
        <f t="shared" si="218"/>
        <v>6.6219575891542828</v>
      </c>
      <c r="BA300" s="133"/>
      <c r="BR300" s="133"/>
      <c r="CG300" s="133"/>
    </row>
    <row r="301" spans="1:85" ht="15">
      <c r="A301" s="159" t="s">
        <v>55</v>
      </c>
      <c r="B301" s="148">
        <v>0</v>
      </c>
      <c r="C301" s="148">
        <v>0</v>
      </c>
      <c r="D301" s="148">
        <v>0</v>
      </c>
      <c r="E301" s="148">
        <v>0</v>
      </c>
      <c r="F301" s="315"/>
      <c r="G301" s="148">
        <v>0</v>
      </c>
      <c r="H301" s="160">
        <v>0</v>
      </c>
      <c r="I301" s="146">
        <f t="shared" si="216"/>
        <v>0</v>
      </c>
      <c r="J301" s="141"/>
      <c r="K301" s="161" t="s">
        <v>55</v>
      </c>
      <c r="L301" s="148">
        <v>0</v>
      </c>
      <c r="M301" s="148">
        <v>0</v>
      </c>
      <c r="N301" s="148">
        <v>0</v>
      </c>
      <c r="O301" s="148">
        <v>0</v>
      </c>
      <c r="P301" s="148">
        <v>0</v>
      </c>
      <c r="Q301" s="148">
        <v>0</v>
      </c>
      <c r="R301" s="149">
        <v>0</v>
      </c>
      <c r="S301" s="150">
        <f t="shared" si="217"/>
        <v>0</v>
      </c>
      <c r="U301" s="207" t="s">
        <v>55</v>
      </c>
      <c r="V301" s="199">
        <v>0</v>
      </c>
      <c r="W301" s="199">
        <v>0</v>
      </c>
      <c r="X301" s="199">
        <v>0</v>
      </c>
      <c r="Y301" s="199">
        <v>0</v>
      </c>
      <c r="Z301" s="199">
        <v>0</v>
      </c>
      <c r="AA301" s="199">
        <v>0</v>
      </c>
      <c r="AB301" s="199">
        <v>0</v>
      </c>
      <c r="AC301" s="200">
        <v>0</v>
      </c>
      <c r="AD301" s="199">
        <v>0</v>
      </c>
      <c r="AE301" s="199">
        <v>0</v>
      </c>
      <c r="AF301" s="199">
        <v>0</v>
      </c>
      <c r="AG301" s="199">
        <v>0</v>
      </c>
      <c r="AH301" s="199">
        <v>0</v>
      </c>
      <c r="AI301" s="202">
        <f t="shared" si="218"/>
        <v>0</v>
      </c>
      <c r="BA301" s="133"/>
      <c r="BR301" s="133"/>
      <c r="CG301" s="133"/>
    </row>
    <row r="302" spans="1:85" ht="15">
      <c r="A302" s="151" t="s">
        <v>14</v>
      </c>
      <c r="B302" s="152">
        <v>1.7154608180020254</v>
      </c>
      <c r="C302" s="152">
        <v>0.29880252664838586</v>
      </c>
      <c r="D302" s="152">
        <v>7.4706553234166391</v>
      </c>
      <c r="E302" s="152">
        <v>14.719336288097823</v>
      </c>
      <c r="F302" s="315"/>
      <c r="G302" s="152">
        <v>0</v>
      </c>
      <c r="H302" s="153">
        <v>0</v>
      </c>
      <c r="I302" s="154">
        <f t="shared" si="216"/>
        <v>24.204254956164874</v>
      </c>
      <c r="J302" s="141"/>
      <c r="K302" s="155" t="s">
        <v>14</v>
      </c>
      <c r="L302" s="156">
        <v>1.7154608180020254</v>
      </c>
      <c r="M302" s="156">
        <v>0.29880252664838586</v>
      </c>
      <c r="N302" s="156">
        <v>7.4706553234166391</v>
      </c>
      <c r="O302" s="156">
        <v>14.719336288097823</v>
      </c>
      <c r="P302" s="156">
        <v>1.1197080988483361</v>
      </c>
      <c r="Q302" s="156">
        <v>0</v>
      </c>
      <c r="R302" s="157">
        <v>0</v>
      </c>
      <c r="S302" s="158">
        <f t="shared" si="217"/>
        <v>25.323963055013209</v>
      </c>
      <c r="U302" s="203" t="s">
        <v>14</v>
      </c>
      <c r="V302" s="204">
        <v>1.3526900860988476</v>
      </c>
      <c r="W302" s="204">
        <v>0</v>
      </c>
      <c r="X302" s="204">
        <v>0</v>
      </c>
      <c r="Y302" s="204">
        <v>0.29880252664838586</v>
      </c>
      <c r="Z302" s="204">
        <v>6.5655007355853359</v>
      </c>
      <c r="AA302" s="204">
        <v>14.719336288097823</v>
      </c>
      <c r="AB302" s="204">
        <v>1.1197080988483361</v>
      </c>
      <c r="AC302" s="205">
        <v>1.2679253197344811</v>
      </c>
      <c r="AD302" s="204">
        <v>0.36277073190317788</v>
      </c>
      <c r="AE302" s="204">
        <v>0</v>
      </c>
      <c r="AF302" s="204">
        <v>0</v>
      </c>
      <c r="AG302" s="204">
        <v>0.90515458783130309</v>
      </c>
      <c r="AH302" s="204">
        <v>0</v>
      </c>
      <c r="AI302" s="206">
        <f t="shared" si="218"/>
        <v>25.323963055013209</v>
      </c>
      <c r="BA302" s="133"/>
      <c r="BR302" s="133"/>
      <c r="CG302" s="133"/>
    </row>
    <row r="303" spans="1:85" ht="15">
      <c r="A303" s="159" t="s">
        <v>136</v>
      </c>
      <c r="B303" s="148">
        <v>65.641466130087863</v>
      </c>
      <c r="C303" s="148">
        <v>717.15644071502163</v>
      </c>
      <c r="D303" s="148">
        <v>148.95063144385932</v>
      </c>
      <c r="E303" s="148">
        <v>0</v>
      </c>
      <c r="F303" s="315"/>
      <c r="G303" s="148">
        <v>0</v>
      </c>
      <c r="H303" s="160">
        <v>0</v>
      </c>
      <c r="I303" s="146">
        <f t="shared" si="216"/>
        <v>931.7485382889688</v>
      </c>
      <c r="J303" s="141"/>
      <c r="K303" s="161" t="s">
        <v>136</v>
      </c>
      <c r="L303" s="148">
        <v>65.641466130087863</v>
      </c>
      <c r="M303" s="148">
        <v>717.15644071502163</v>
      </c>
      <c r="N303" s="148">
        <v>148.95063144385932</v>
      </c>
      <c r="O303" s="148">
        <v>0</v>
      </c>
      <c r="P303" s="148">
        <v>0.88121032043989844</v>
      </c>
      <c r="Q303" s="148">
        <v>0</v>
      </c>
      <c r="R303" s="149">
        <v>0</v>
      </c>
      <c r="S303" s="150">
        <f t="shared" si="217"/>
        <v>932.62974860940869</v>
      </c>
      <c r="U303" s="207" t="s">
        <v>136</v>
      </c>
      <c r="V303" s="199">
        <v>58.935087644532089</v>
      </c>
      <c r="W303" s="199">
        <v>0</v>
      </c>
      <c r="X303" s="199">
        <v>0</v>
      </c>
      <c r="Y303" s="199">
        <v>717.15644071502163</v>
      </c>
      <c r="Z303" s="199">
        <v>132.57522842054331</v>
      </c>
      <c r="AA303" s="199">
        <v>0</v>
      </c>
      <c r="AB303" s="199">
        <v>0.88121032043989844</v>
      </c>
      <c r="AC303" s="200">
        <v>23.081781508871778</v>
      </c>
      <c r="AD303" s="199">
        <v>6.706378485555776</v>
      </c>
      <c r="AE303" s="199">
        <v>0</v>
      </c>
      <c r="AF303" s="199">
        <v>0</v>
      </c>
      <c r="AG303" s="199">
        <v>16.375403023316</v>
      </c>
      <c r="AH303" s="199">
        <v>0</v>
      </c>
      <c r="AI303" s="202">
        <f t="shared" si="218"/>
        <v>932.62974860940881</v>
      </c>
      <c r="BA303" s="133"/>
      <c r="BR303" s="133"/>
      <c r="CG303" s="133"/>
    </row>
    <row r="304" spans="1:85" ht="15">
      <c r="A304" s="151" t="s">
        <v>21</v>
      </c>
      <c r="B304" s="152">
        <v>117.04145911426679</v>
      </c>
      <c r="C304" s="152">
        <v>4.2464251928873287</v>
      </c>
      <c r="D304" s="152">
        <v>14.718038505713633</v>
      </c>
      <c r="E304" s="152">
        <v>725.87472582741975</v>
      </c>
      <c r="F304" s="315"/>
      <c r="G304" s="152">
        <v>48.845250224835802</v>
      </c>
      <c r="H304" s="153">
        <v>0</v>
      </c>
      <c r="I304" s="154">
        <f t="shared" si="216"/>
        <v>910.72589886512333</v>
      </c>
      <c r="J304" s="141"/>
      <c r="K304" s="155" t="s">
        <v>21</v>
      </c>
      <c r="L304" s="156">
        <v>117.04145911426679</v>
      </c>
      <c r="M304" s="156">
        <v>4.2464251928873287</v>
      </c>
      <c r="N304" s="156">
        <v>14.718038505713633</v>
      </c>
      <c r="O304" s="156">
        <v>725.87472582741975</v>
      </c>
      <c r="P304" s="156">
        <v>11.227746657086758</v>
      </c>
      <c r="Q304" s="156">
        <v>48.845250224835802</v>
      </c>
      <c r="R304" s="157">
        <v>0</v>
      </c>
      <c r="S304" s="158">
        <f t="shared" si="217"/>
        <v>921.95364552221008</v>
      </c>
      <c r="U304" s="203" t="s">
        <v>21</v>
      </c>
      <c r="V304" s="204">
        <v>2.3474498797930661</v>
      </c>
      <c r="W304" s="204">
        <v>66.470801622457316</v>
      </c>
      <c r="X304" s="204">
        <v>48.845250224835802</v>
      </c>
      <c r="Y304" s="204">
        <v>4.2464251928873287</v>
      </c>
      <c r="Z304" s="204">
        <v>6.3164980388530054</v>
      </c>
      <c r="AA304" s="204">
        <v>641.12381297867341</v>
      </c>
      <c r="AB304" s="204">
        <v>11.227746657086758</v>
      </c>
      <c r="AC304" s="205">
        <v>141.37566092762341</v>
      </c>
      <c r="AD304" s="204">
        <v>48.223207612016402</v>
      </c>
      <c r="AE304" s="204">
        <v>84.750912848746367</v>
      </c>
      <c r="AF304" s="204">
        <v>0</v>
      </c>
      <c r="AG304" s="204">
        <v>8.4015404668606273</v>
      </c>
      <c r="AH304" s="204">
        <v>0</v>
      </c>
      <c r="AI304" s="206">
        <f t="shared" si="218"/>
        <v>921.95364552221008</v>
      </c>
      <c r="BA304" s="133"/>
      <c r="BR304" s="133"/>
      <c r="CG304" s="133"/>
    </row>
    <row r="305" spans="1:85" ht="15">
      <c r="A305" s="159" t="s">
        <v>20</v>
      </c>
      <c r="B305" s="148">
        <v>55.645056677551096</v>
      </c>
      <c r="C305" s="148">
        <v>0</v>
      </c>
      <c r="D305" s="148">
        <v>354.73062950147801</v>
      </c>
      <c r="E305" s="148">
        <v>0</v>
      </c>
      <c r="F305" s="315"/>
      <c r="G305" s="148">
        <v>0</v>
      </c>
      <c r="H305" s="160">
        <v>0</v>
      </c>
      <c r="I305" s="146">
        <f t="shared" si="216"/>
        <v>410.37568617902912</v>
      </c>
      <c r="J305" s="141"/>
      <c r="K305" s="161" t="s">
        <v>20</v>
      </c>
      <c r="L305" s="148">
        <v>55.645056677551096</v>
      </c>
      <c r="M305" s="148">
        <v>0</v>
      </c>
      <c r="N305" s="148">
        <v>354.73062950147801</v>
      </c>
      <c r="O305" s="148">
        <v>0</v>
      </c>
      <c r="P305" s="148">
        <v>0</v>
      </c>
      <c r="Q305" s="148">
        <v>0</v>
      </c>
      <c r="R305" s="149">
        <v>0</v>
      </c>
      <c r="S305" s="150">
        <f t="shared" si="217"/>
        <v>410.37568617902912</v>
      </c>
      <c r="U305" s="207" t="s">
        <v>20</v>
      </c>
      <c r="V305" s="199">
        <v>43.88045308743559</v>
      </c>
      <c r="W305" s="199">
        <v>0</v>
      </c>
      <c r="X305" s="199">
        <v>0</v>
      </c>
      <c r="Y305" s="199">
        <v>0</v>
      </c>
      <c r="Z305" s="199">
        <v>15.094920404318213</v>
      </c>
      <c r="AA305" s="199">
        <v>0</v>
      </c>
      <c r="AB305" s="199">
        <v>0</v>
      </c>
      <c r="AC305" s="200">
        <v>351.40031268727529</v>
      </c>
      <c r="AD305" s="199">
        <v>11.764603590115506</v>
      </c>
      <c r="AE305" s="199">
        <v>0</v>
      </c>
      <c r="AF305" s="199">
        <v>0</v>
      </c>
      <c r="AG305" s="199">
        <v>339.6357090971598</v>
      </c>
      <c r="AH305" s="199">
        <v>0</v>
      </c>
      <c r="AI305" s="202">
        <f t="shared" si="218"/>
        <v>410.37568617902912</v>
      </c>
      <c r="BA305" s="133"/>
      <c r="BR305" s="133"/>
      <c r="CG305" s="133"/>
    </row>
    <row r="306" spans="1:85" ht="15">
      <c r="A306" s="151" t="s">
        <v>56</v>
      </c>
      <c r="B306" s="152">
        <v>3.041298130557855</v>
      </c>
      <c r="C306" s="152">
        <v>0</v>
      </c>
      <c r="D306" s="152">
        <v>2.4462615397965357</v>
      </c>
      <c r="E306" s="152">
        <v>0</v>
      </c>
      <c r="F306" s="315"/>
      <c r="G306" s="152">
        <v>0</v>
      </c>
      <c r="H306" s="153">
        <v>0</v>
      </c>
      <c r="I306" s="154">
        <f t="shared" si="216"/>
        <v>5.4875596703543907</v>
      </c>
      <c r="J306" s="141"/>
      <c r="K306" s="155" t="s">
        <v>56</v>
      </c>
      <c r="L306" s="156">
        <v>3.041298130557855</v>
      </c>
      <c r="M306" s="156">
        <v>0</v>
      </c>
      <c r="N306" s="156">
        <v>2.4462615397965357</v>
      </c>
      <c r="O306" s="156">
        <v>0</v>
      </c>
      <c r="P306" s="156">
        <v>0</v>
      </c>
      <c r="Q306" s="156">
        <v>0</v>
      </c>
      <c r="R306" s="157">
        <v>0</v>
      </c>
      <c r="S306" s="158">
        <f t="shared" si="217"/>
        <v>5.4875596703543907</v>
      </c>
      <c r="U306" s="203" t="s">
        <v>56</v>
      </c>
      <c r="V306" s="204">
        <v>1.0578428280201235</v>
      </c>
      <c r="W306" s="204">
        <v>0</v>
      </c>
      <c r="X306" s="204">
        <v>0</v>
      </c>
      <c r="Y306" s="204">
        <v>0</v>
      </c>
      <c r="Z306" s="204">
        <v>2.4462615397965357</v>
      </c>
      <c r="AA306" s="204">
        <v>0</v>
      </c>
      <c r="AB306" s="204">
        <v>0</v>
      </c>
      <c r="AC306" s="205">
        <v>1.9834553025377315</v>
      </c>
      <c r="AD306" s="204">
        <v>1.9834553025377315</v>
      </c>
      <c r="AE306" s="204">
        <v>0</v>
      </c>
      <c r="AF306" s="204">
        <v>0</v>
      </c>
      <c r="AG306" s="204">
        <v>0</v>
      </c>
      <c r="AH306" s="204">
        <v>0</v>
      </c>
      <c r="AI306" s="206">
        <f t="shared" si="218"/>
        <v>5.4875596703543907</v>
      </c>
      <c r="BA306" s="133"/>
      <c r="BR306" s="133"/>
      <c r="CG306" s="133"/>
    </row>
    <row r="307" spans="1:85" ht="15">
      <c r="A307" s="159" t="s">
        <v>18</v>
      </c>
      <c r="B307" s="148">
        <v>66.56646492094707</v>
      </c>
      <c r="C307" s="148">
        <v>0</v>
      </c>
      <c r="D307" s="148">
        <v>0</v>
      </c>
      <c r="E307" s="148">
        <v>0</v>
      </c>
      <c r="F307" s="315"/>
      <c r="G307" s="148">
        <v>0</v>
      </c>
      <c r="H307" s="160">
        <v>0</v>
      </c>
      <c r="I307" s="146">
        <f t="shared" si="216"/>
        <v>66.56646492094707</v>
      </c>
      <c r="J307" s="141"/>
      <c r="K307" s="161" t="s">
        <v>18</v>
      </c>
      <c r="L307" s="148">
        <v>66.56646492094707</v>
      </c>
      <c r="M307" s="148">
        <v>0</v>
      </c>
      <c r="N307" s="148">
        <v>0</v>
      </c>
      <c r="O307" s="148">
        <v>0</v>
      </c>
      <c r="P307" s="148">
        <v>21.51424522412422</v>
      </c>
      <c r="Q307" s="148">
        <v>0</v>
      </c>
      <c r="R307" s="149">
        <v>0</v>
      </c>
      <c r="S307" s="150">
        <f t="shared" si="217"/>
        <v>88.080710145071293</v>
      </c>
      <c r="U307" s="207" t="s">
        <v>18</v>
      </c>
      <c r="V307" s="199">
        <v>66.56646492094707</v>
      </c>
      <c r="W307" s="199">
        <v>0</v>
      </c>
      <c r="X307" s="199">
        <v>0</v>
      </c>
      <c r="Y307" s="199">
        <v>0</v>
      </c>
      <c r="Z307" s="199">
        <v>0</v>
      </c>
      <c r="AA307" s="199">
        <v>0</v>
      </c>
      <c r="AB307" s="199">
        <v>21.51424522412422</v>
      </c>
      <c r="AC307" s="200">
        <v>0</v>
      </c>
      <c r="AD307" s="199">
        <v>0</v>
      </c>
      <c r="AE307" s="199">
        <v>0</v>
      </c>
      <c r="AF307" s="199">
        <v>0</v>
      </c>
      <c r="AG307" s="199">
        <v>0</v>
      </c>
      <c r="AH307" s="199">
        <v>0</v>
      </c>
      <c r="AI307" s="202">
        <f t="shared" si="218"/>
        <v>88.080710145071293</v>
      </c>
      <c r="BA307" s="133"/>
      <c r="BR307" s="133"/>
      <c r="CG307" s="133"/>
    </row>
    <row r="308" spans="1:85" ht="15">
      <c r="A308" s="151" t="s">
        <v>17</v>
      </c>
      <c r="B308" s="152">
        <v>1.4109705495002404E-2</v>
      </c>
      <c r="C308" s="152">
        <v>2.1164558242503604E-2</v>
      </c>
      <c r="D308" s="152">
        <v>0</v>
      </c>
      <c r="E308" s="152">
        <v>0</v>
      </c>
      <c r="F308" s="315"/>
      <c r="G308" s="152">
        <v>0</v>
      </c>
      <c r="H308" s="153">
        <v>0</v>
      </c>
      <c r="I308" s="154">
        <f t="shared" si="216"/>
        <v>3.5274263737506008E-2</v>
      </c>
      <c r="J308" s="141"/>
      <c r="K308" s="155" t="s">
        <v>17</v>
      </c>
      <c r="L308" s="156">
        <v>1.4109705495002404E-2</v>
      </c>
      <c r="M308" s="156">
        <v>2.1164558242503604E-2</v>
      </c>
      <c r="N308" s="156">
        <v>0</v>
      </c>
      <c r="O308" s="156">
        <v>0</v>
      </c>
      <c r="P308" s="156">
        <v>0</v>
      </c>
      <c r="Q308" s="156">
        <v>0</v>
      </c>
      <c r="R308" s="157">
        <v>0</v>
      </c>
      <c r="S308" s="158">
        <f t="shared" si="217"/>
        <v>3.5274263737506008E-2</v>
      </c>
      <c r="U308" s="203" t="s">
        <v>57</v>
      </c>
      <c r="V308" s="204">
        <v>1.4109705495002404E-2</v>
      </c>
      <c r="W308" s="204">
        <v>0</v>
      </c>
      <c r="X308" s="204">
        <v>0</v>
      </c>
      <c r="Y308" s="204">
        <v>2.1164558242503604E-2</v>
      </c>
      <c r="Z308" s="204">
        <v>0</v>
      </c>
      <c r="AA308" s="204">
        <v>0</v>
      </c>
      <c r="AB308" s="204">
        <v>0</v>
      </c>
      <c r="AC308" s="205">
        <v>0</v>
      </c>
      <c r="AD308" s="204">
        <v>0</v>
      </c>
      <c r="AE308" s="204">
        <v>0</v>
      </c>
      <c r="AF308" s="204">
        <v>0</v>
      </c>
      <c r="AG308" s="204">
        <v>0</v>
      </c>
      <c r="AH308" s="204">
        <v>0</v>
      </c>
      <c r="AI308" s="206">
        <f t="shared" si="218"/>
        <v>3.5274263737506008E-2</v>
      </c>
      <c r="BA308" s="133"/>
      <c r="BR308" s="133"/>
      <c r="CG308" s="133"/>
    </row>
    <row r="309" spans="1:85" ht="15">
      <c r="A309" s="162" t="s">
        <v>60</v>
      </c>
      <c r="B309" s="148">
        <v>0</v>
      </c>
      <c r="C309" s="148">
        <v>0</v>
      </c>
      <c r="D309" s="148">
        <v>0</v>
      </c>
      <c r="E309" s="148">
        <v>0</v>
      </c>
      <c r="F309" s="315"/>
      <c r="G309" s="148">
        <v>0</v>
      </c>
      <c r="H309" s="160">
        <v>0</v>
      </c>
      <c r="I309" s="146">
        <f t="shared" si="216"/>
        <v>0</v>
      </c>
      <c r="J309" s="141"/>
      <c r="K309" s="163" t="s">
        <v>60</v>
      </c>
      <c r="L309" s="148">
        <v>0</v>
      </c>
      <c r="M309" s="148">
        <v>0</v>
      </c>
      <c r="N309" s="148">
        <v>0</v>
      </c>
      <c r="O309" s="148">
        <v>0</v>
      </c>
      <c r="P309" s="148">
        <v>0</v>
      </c>
      <c r="Q309" s="148">
        <v>0</v>
      </c>
      <c r="R309" s="149">
        <v>0</v>
      </c>
      <c r="S309" s="150">
        <f t="shared" si="217"/>
        <v>0</v>
      </c>
      <c r="U309" s="208" t="s">
        <v>58</v>
      </c>
      <c r="V309" s="199">
        <v>0</v>
      </c>
      <c r="W309" s="199">
        <v>0</v>
      </c>
      <c r="X309" s="199">
        <v>0</v>
      </c>
      <c r="Y309" s="199">
        <v>0</v>
      </c>
      <c r="Z309" s="199">
        <v>0</v>
      </c>
      <c r="AA309" s="199">
        <v>0</v>
      </c>
      <c r="AB309" s="199">
        <v>0</v>
      </c>
      <c r="AC309" s="200">
        <v>0</v>
      </c>
      <c r="AD309" s="201">
        <v>0</v>
      </c>
      <c r="AE309" s="201">
        <v>0</v>
      </c>
      <c r="AF309" s="201">
        <v>0</v>
      </c>
      <c r="AG309" s="201">
        <v>0</v>
      </c>
      <c r="AH309" s="201">
        <v>0</v>
      </c>
      <c r="AI309" s="202">
        <f t="shared" si="218"/>
        <v>0</v>
      </c>
      <c r="BA309" s="133"/>
      <c r="BR309" s="133"/>
      <c r="CG309" s="133"/>
    </row>
    <row r="310" spans="1:85">
      <c r="A310" s="164" t="s">
        <v>19</v>
      </c>
      <c r="B310" s="165">
        <v>0</v>
      </c>
      <c r="C310" s="165">
        <v>0</v>
      </c>
      <c r="D310" s="165">
        <v>0</v>
      </c>
      <c r="E310" s="165">
        <v>0</v>
      </c>
      <c r="F310" s="315"/>
      <c r="G310" s="165">
        <v>0</v>
      </c>
      <c r="H310" s="166">
        <v>0</v>
      </c>
      <c r="I310" s="167">
        <f t="shared" si="216"/>
        <v>0</v>
      </c>
      <c r="J310" s="141"/>
      <c r="K310" s="168" t="s">
        <v>19</v>
      </c>
      <c r="L310" s="169">
        <v>0</v>
      </c>
      <c r="M310" s="169">
        <v>0</v>
      </c>
      <c r="N310" s="169">
        <v>0</v>
      </c>
      <c r="O310" s="169">
        <v>0</v>
      </c>
      <c r="P310" s="169">
        <v>0</v>
      </c>
      <c r="Q310" s="169">
        <v>0</v>
      </c>
      <c r="R310" s="170">
        <v>0</v>
      </c>
      <c r="S310" s="171">
        <f t="shared" si="217"/>
        <v>0</v>
      </c>
      <c r="U310" s="209" t="s">
        <v>62</v>
      </c>
      <c r="V310" s="210">
        <v>0</v>
      </c>
      <c r="W310" s="210">
        <v>0</v>
      </c>
      <c r="X310" s="210">
        <v>0</v>
      </c>
      <c r="Y310" s="210">
        <v>0</v>
      </c>
      <c r="Z310" s="210">
        <v>0</v>
      </c>
      <c r="AA310" s="210">
        <v>0</v>
      </c>
      <c r="AB310" s="210">
        <v>0</v>
      </c>
      <c r="AC310" s="210">
        <v>0</v>
      </c>
      <c r="AD310" s="210">
        <v>0</v>
      </c>
      <c r="AE310" s="210">
        <v>0</v>
      </c>
      <c r="AF310" s="210">
        <v>0</v>
      </c>
      <c r="AG310" s="210">
        <v>0</v>
      </c>
      <c r="AH310" s="67">
        <v>0</v>
      </c>
      <c r="AI310" s="211">
        <f t="shared" si="218"/>
        <v>0</v>
      </c>
      <c r="BA310" s="133"/>
      <c r="BR310" s="133"/>
      <c r="CG310" s="133"/>
    </row>
    <row r="311" spans="1:85">
      <c r="A311" s="172" t="s">
        <v>15</v>
      </c>
      <c r="B311" s="173">
        <v>0</v>
      </c>
      <c r="C311" s="173">
        <v>0</v>
      </c>
      <c r="D311" s="173">
        <v>0</v>
      </c>
      <c r="E311" s="173">
        <v>0</v>
      </c>
      <c r="F311" s="315"/>
      <c r="G311" s="173">
        <v>0</v>
      </c>
      <c r="H311" s="174">
        <v>0</v>
      </c>
      <c r="I311" s="175">
        <f t="shared" si="216"/>
        <v>0</v>
      </c>
      <c r="J311" s="141"/>
      <c r="K311" s="176" t="s">
        <v>15</v>
      </c>
      <c r="L311" s="173">
        <v>0</v>
      </c>
      <c r="M311" s="173">
        <v>0</v>
      </c>
      <c r="N311" s="173">
        <v>0</v>
      </c>
      <c r="O311" s="173">
        <v>0</v>
      </c>
      <c r="P311" s="173">
        <v>0</v>
      </c>
      <c r="Q311" s="173">
        <v>0</v>
      </c>
      <c r="R311" s="177">
        <v>0</v>
      </c>
      <c r="S311" s="178">
        <f t="shared" si="217"/>
        <v>0</v>
      </c>
      <c r="U311" s="212" t="s">
        <v>15</v>
      </c>
      <c r="V311" s="213">
        <v>0</v>
      </c>
      <c r="W311" s="213">
        <v>0</v>
      </c>
      <c r="X311" s="213">
        <v>0</v>
      </c>
      <c r="Y311" s="213">
        <v>0</v>
      </c>
      <c r="Z311" s="213">
        <v>0</v>
      </c>
      <c r="AA311" s="213">
        <v>0</v>
      </c>
      <c r="AB311" s="213">
        <v>0</v>
      </c>
      <c r="AC311" s="213">
        <v>0</v>
      </c>
      <c r="AD311" s="214">
        <v>0</v>
      </c>
      <c r="AE311" s="214">
        <v>0</v>
      </c>
      <c r="AF311" s="214">
        <v>0</v>
      </c>
      <c r="AG311" s="214">
        <v>0</v>
      </c>
      <c r="AH311" s="214">
        <v>0</v>
      </c>
      <c r="AI311" s="215">
        <f t="shared" si="218"/>
        <v>0</v>
      </c>
      <c r="BA311" s="133"/>
      <c r="BR311" s="133"/>
      <c r="CG311" s="133"/>
    </row>
    <row r="312" spans="1:85">
      <c r="A312" s="164" t="s">
        <v>16</v>
      </c>
      <c r="B312" s="165">
        <v>0</v>
      </c>
      <c r="C312" s="165">
        <v>0</v>
      </c>
      <c r="D312" s="165">
        <v>0</v>
      </c>
      <c r="E312" s="165">
        <v>0</v>
      </c>
      <c r="F312" s="315"/>
      <c r="G312" s="165">
        <v>0</v>
      </c>
      <c r="H312" s="166">
        <v>0</v>
      </c>
      <c r="I312" s="167">
        <f t="shared" si="216"/>
        <v>0</v>
      </c>
      <c r="J312" s="141"/>
      <c r="K312" s="168" t="s">
        <v>16</v>
      </c>
      <c r="L312" s="169">
        <v>0</v>
      </c>
      <c r="M312" s="169">
        <v>0</v>
      </c>
      <c r="N312" s="169">
        <v>0</v>
      </c>
      <c r="O312" s="169">
        <v>0</v>
      </c>
      <c r="P312" s="169">
        <v>0</v>
      </c>
      <c r="Q312" s="169">
        <v>0</v>
      </c>
      <c r="R312" s="170">
        <v>0</v>
      </c>
      <c r="S312" s="171">
        <f t="shared" si="217"/>
        <v>0</v>
      </c>
      <c r="U312" s="209" t="s">
        <v>16</v>
      </c>
      <c r="V312" s="210">
        <v>0</v>
      </c>
      <c r="W312" s="210">
        <v>0</v>
      </c>
      <c r="X312" s="210">
        <v>0</v>
      </c>
      <c r="Y312" s="210">
        <v>0</v>
      </c>
      <c r="Z312" s="210">
        <v>0</v>
      </c>
      <c r="AA312" s="210">
        <v>0</v>
      </c>
      <c r="AB312" s="210">
        <v>0</v>
      </c>
      <c r="AC312" s="210">
        <v>0</v>
      </c>
      <c r="AD312" s="210">
        <v>0</v>
      </c>
      <c r="AE312" s="210">
        <v>0</v>
      </c>
      <c r="AF312" s="210">
        <v>0</v>
      </c>
      <c r="AG312" s="210">
        <v>0</v>
      </c>
      <c r="AH312" s="67">
        <v>0</v>
      </c>
      <c r="AI312" s="211">
        <f t="shared" si="218"/>
        <v>0</v>
      </c>
      <c r="BA312" s="133"/>
      <c r="BR312" s="133"/>
      <c r="CG312" s="133"/>
    </row>
    <row r="313" spans="1:85" ht="15" thickBot="1">
      <c r="A313" s="179" t="s">
        <v>10</v>
      </c>
      <c r="B313" s="180">
        <v>0</v>
      </c>
      <c r="C313" s="180">
        <v>0</v>
      </c>
      <c r="D313" s="180">
        <v>0</v>
      </c>
      <c r="E313" s="180">
        <v>0</v>
      </c>
      <c r="F313" s="316"/>
      <c r="G313" s="180">
        <v>0</v>
      </c>
      <c r="H313" s="181">
        <v>0</v>
      </c>
      <c r="I313" s="182">
        <f t="shared" si="216"/>
        <v>0</v>
      </c>
      <c r="J313" s="141"/>
      <c r="K313" s="183" t="s">
        <v>10</v>
      </c>
      <c r="L313" s="180">
        <v>0</v>
      </c>
      <c r="M313" s="180">
        <v>0</v>
      </c>
      <c r="N313" s="180">
        <v>0</v>
      </c>
      <c r="O313" s="180">
        <v>0</v>
      </c>
      <c r="P313" s="180">
        <v>0</v>
      </c>
      <c r="Q313" s="180">
        <v>0</v>
      </c>
      <c r="R313" s="184">
        <v>0</v>
      </c>
      <c r="S313" s="185">
        <f t="shared" si="217"/>
        <v>0</v>
      </c>
      <c r="U313" s="212" t="s">
        <v>10</v>
      </c>
      <c r="V313" s="213">
        <v>0</v>
      </c>
      <c r="W313" s="213">
        <v>0</v>
      </c>
      <c r="X313" s="213">
        <v>0</v>
      </c>
      <c r="Y313" s="213">
        <v>0</v>
      </c>
      <c r="Z313" s="213">
        <v>0</v>
      </c>
      <c r="AA313" s="213">
        <v>0</v>
      </c>
      <c r="AB313" s="213">
        <v>0</v>
      </c>
      <c r="AC313" s="213">
        <v>0</v>
      </c>
      <c r="AD313" s="214">
        <v>0</v>
      </c>
      <c r="AE313" s="214">
        <v>0</v>
      </c>
      <c r="AF313" s="214">
        <v>0</v>
      </c>
      <c r="AG313" s="214">
        <v>0</v>
      </c>
      <c r="AH313" s="214">
        <v>0</v>
      </c>
      <c r="AI313" s="215">
        <f t="shared" si="218"/>
        <v>0</v>
      </c>
      <c r="BA313" s="133"/>
      <c r="BR313" s="133"/>
      <c r="CG313" s="133"/>
    </row>
    <row r="314" spans="1:85" ht="15">
      <c r="A314" s="186" t="s">
        <v>22</v>
      </c>
      <c r="B314" s="187">
        <f>SUM(B293:B309)</f>
        <v>429.73934771075699</v>
      </c>
      <c r="C314" s="187">
        <f t="shared" ref="C314:H314" si="219">SUM(C293:C309)</f>
        <v>980.2308749798832</v>
      </c>
      <c r="D314" s="187">
        <f t="shared" si="219"/>
        <v>576.92959738523314</v>
      </c>
      <c r="E314" s="187">
        <f t="shared" si="219"/>
        <v>742.01134521626284</v>
      </c>
      <c r="F314" s="187">
        <f t="shared" si="219"/>
        <v>0</v>
      </c>
      <c r="G314" s="187">
        <f t="shared" si="219"/>
        <v>48.845250224835802</v>
      </c>
      <c r="H314" s="189">
        <f t="shared" si="219"/>
        <v>0</v>
      </c>
      <c r="I314" s="146">
        <f t="shared" ref="I314" si="220">SUM(I293:I309)</f>
        <v>2777.7564155169716</v>
      </c>
      <c r="J314" s="141"/>
      <c r="K314" s="188" t="s">
        <v>22</v>
      </c>
      <c r="L314" s="187">
        <f>SUM(L293:L309)</f>
        <v>429.73934771075699</v>
      </c>
      <c r="M314" s="187">
        <f t="shared" ref="M314:R314" si="221">SUM(M293:M309)</f>
        <v>980.2308749798832</v>
      </c>
      <c r="N314" s="187">
        <f t="shared" si="221"/>
        <v>576.92959738523314</v>
      </c>
      <c r="O314" s="187">
        <f t="shared" si="221"/>
        <v>742.01134521626284</v>
      </c>
      <c r="P314" s="187">
        <f t="shared" si="221"/>
        <v>421.20763640557601</v>
      </c>
      <c r="Q314" s="187">
        <f t="shared" si="221"/>
        <v>48.845250224835802</v>
      </c>
      <c r="R314" s="189">
        <f t="shared" si="221"/>
        <v>0</v>
      </c>
      <c r="S314" s="190">
        <f t="shared" ref="S314" si="222">SUM(S293:S309)</f>
        <v>3198.9640519225482</v>
      </c>
      <c r="T314" s="133" t="str">
        <f>IF(ABS(S314-AI314)&gt;0.01,S314-AI314,"")</f>
        <v/>
      </c>
      <c r="U314" s="216" t="s">
        <v>59</v>
      </c>
      <c r="V314" s="217">
        <f>SUM(V293:V309)</f>
        <v>291.29205705706858</v>
      </c>
      <c r="W314" s="217">
        <f t="shared" ref="W314:AH314" si="223">SUM(W293:W309)</f>
        <v>66.470801622457316</v>
      </c>
      <c r="X314" s="217">
        <f t="shared" si="223"/>
        <v>48.845250224835802</v>
      </c>
      <c r="Y314" s="217">
        <f t="shared" si="223"/>
        <v>980.2308749798832</v>
      </c>
      <c r="Z314" s="217">
        <f t="shared" si="223"/>
        <v>206.83311970665642</v>
      </c>
      <c r="AA314" s="217">
        <f t="shared" si="223"/>
        <v>657.2604323675165</v>
      </c>
      <c r="AB314" s="217">
        <f t="shared" si="223"/>
        <v>421.20763640557601</v>
      </c>
      <c r="AC314" s="217">
        <f t="shared" si="223"/>
        <v>526.82387955855415</v>
      </c>
      <c r="AD314" s="218">
        <f t="shared" si="223"/>
        <v>71.976489031231054</v>
      </c>
      <c r="AE314" s="218">
        <f t="shared" si="223"/>
        <v>84.750912848746367</v>
      </c>
      <c r="AF314" s="218">
        <f t="shared" si="223"/>
        <v>0</v>
      </c>
      <c r="AG314" s="218">
        <f t="shared" si="223"/>
        <v>370.09647767857678</v>
      </c>
      <c r="AH314" s="218">
        <f t="shared" si="223"/>
        <v>0</v>
      </c>
      <c r="AI314" s="219">
        <f>SUM(V314:AC314)</f>
        <v>3198.9640519225477</v>
      </c>
      <c r="BA314" s="133"/>
      <c r="BR314" s="133"/>
      <c r="CG314" s="133"/>
    </row>
    <row r="315" spans="1:85" s="26" customFormat="1" ht="15" thickBot="1">
      <c r="A315" s="38" t="s">
        <v>108</v>
      </c>
      <c r="B315" s="125">
        <f>IF($I314=0,"-",B314/$I314)</f>
        <v>0.15470735493946386</v>
      </c>
      <c r="C315" s="125">
        <f t="shared" ref="C315:H315" si="224">IF($I314=0,"-",C314/$I314)</f>
        <v>0.35288582883083763</v>
      </c>
      <c r="D315" s="125">
        <f t="shared" si="224"/>
        <v>0.2076962523288278</v>
      </c>
      <c r="E315" s="125">
        <f t="shared" si="224"/>
        <v>0.26712613858842127</v>
      </c>
      <c r="F315" s="125">
        <f t="shared" si="224"/>
        <v>0</v>
      </c>
      <c r="G315" s="125">
        <f t="shared" si="224"/>
        <v>1.7584425312449563E-2</v>
      </c>
      <c r="H315" s="126">
        <f t="shared" si="224"/>
        <v>0</v>
      </c>
      <c r="I315" s="127">
        <f>SUM(B315:H315)</f>
        <v>1.0000000000000002</v>
      </c>
      <c r="J315" s="133"/>
      <c r="K315" s="49" t="s">
        <v>108</v>
      </c>
      <c r="L315" s="102">
        <f>IF($S314=0,"-",L314/$S314)</f>
        <v>0.13433703559516011</v>
      </c>
      <c r="M315" s="102">
        <f t="shared" ref="M315:R315" si="225">IF($S314=0,"-",M314/$S314)</f>
        <v>0.30642134737049431</v>
      </c>
      <c r="N315" s="102">
        <f t="shared" si="225"/>
        <v>0.1803488842078434</v>
      </c>
      <c r="O315" s="102">
        <f t="shared" si="225"/>
        <v>0.23195363660630097</v>
      </c>
      <c r="P315" s="102">
        <f t="shared" si="225"/>
        <v>0.1316700124068084</v>
      </c>
      <c r="Q315" s="102">
        <f t="shared" si="225"/>
        <v>1.5269083813392731E-2</v>
      </c>
      <c r="R315" s="103">
        <f t="shared" si="225"/>
        <v>0</v>
      </c>
      <c r="S315" s="104">
        <f>SUM(L315:R315)</f>
        <v>1</v>
      </c>
      <c r="U315" s="77" t="s">
        <v>108</v>
      </c>
      <c r="V315" s="78">
        <f>+V314/$AI314</f>
        <v>9.1058246460132858E-2</v>
      </c>
      <c r="W315" s="78">
        <f t="shared" ref="W315:AH315" si="226">+W314/$AI314</f>
        <v>2.0778852323304158E-2</v>
      </c>
      <c r="X315" s="78">
        <f t="shared" si="226"/>
        <v>1.5269083813392733E-2</v>
      </c>
      <c r="Y315" s="78">
        <f t="shared" si="226"/>
        <v>0.30642134737049437</v>
      </c>
      <c r="Z315" s="78">
        <f t="shared" si="226"/>
        <v>6.4656281330311177E-2</v>
      </c>
      <c r="AA315" s="78">
        <f t="shared" si="226"/>
        <v>0.20546039958545614</v>
      </c>
      <c r="AB315" s="78">
        <f t="shared" si="226"/>
        <v>0.13167001240680842</v>
      </c>
      <c r="AC315" s="78">
        <f t="shared" si="226"/>
        <v>0.16468577671010023</v>
      </c>
      <c r="AD315" s="78">
        <f t="shared" si="226"/>
        <v>2.249993681172311E-2</v>
      </c>
      <c r="AE315" s="78">
        <f t="shared" si="226"/>
        <v>2.6493237020844874E-2</v>
      </c>
      <c r="AF315" s="78">
        <f t="shared" si="226"/>
        <v>0</v>
      </c>
      <c r="AG315" s="78">
        <f t="shared" si="226"/>
        <v>0.11569260287753225</v>
      </c>
      <c r="AH315" s="78">
        <f t="shared" si="226"/>
        <v>0</v>
      </c>
      <c r="AI315" s="79">
        <f>SUM(V315:AC315)</f>
        <v>1.0000000000000002</v>
      </c>
    </row>
    <row r="316" spans="1:85" ht="15" thickBot="1">
      <c r="A316" s="220"/>
      <c r="B316" s="220"/>
      <c r="C316" s="220"/>
      <c r="D316" s="220"/>
      <c r="E316" s="220"/>
      <c r="F316" s="220"/>
      <c r="G316" s="220"/>
      <c r="H316" s="220"/>
      <c r="I316" s="220"/>
      <c r="K316" s="220"/>
      <c r="L316" s="220"/>
      <c r="M316" s="220"/>
      <c r="N316" s="220"/>
      <c r="O316" s="220"/>
      <c r="P316" s="220"/>
      <c r="Q316" s="220"/>
      <c r="R316" s="220"/>
      <c r="S316" s="220"/>
      <c r="AI316" s="141"/>
      <c r="BA316" s="133"/>
      <c r="BR316" s="133"/>
      <c r="CG316" s="133"/>
    </row>
    <row r="317" spans="1:85" ht="28.5">
      <c r="A317" s="339" t="s">
        <v>35</v>
      </c>
      <c r="B317" s="137" t="s">
        <v>0</v>
      </c>
      <c r="C317" s="137" t="s">
        <v>1</v>
      </c>
      <c r="D317" s="137" t="s">
        <v>2</v>
      </c>
      <c r="E317" s="137" t="s">
        <v>3</v>
      </c>
      <c r="F317" s="137" t="s">
        <v>23</v>
      </c>
      <c r="G317" s="137" t="s">
        <v>4</v>
      </c>
      <c r="H317" s="137" t="s">
        <v>5</v>
      </c>
      <c r="I317" s="138" t="s">
        <v>6</v>
      </c>
      <c r="K317" s="341" t="s">
        <v>35</v>
      </c>
      <c r="L317" s="139" t="s">
        <v>0</v>
      </c>
      <c r="M317" s="139" t="s">
        <v>1</v>
      </c>
      <c r="N317" s="139" t="s">
        <v>2</v>
      </c>
      <c r="O317" s="139" t="s">
        <v>3</v>
      </c>
      <c r="P317" s="139" t="s">
        <v>23</v>
      </c>
      <c r="Q317" s="139" t="s">
        <v>4</v>
      </c>
      <c r="R317" s="139" t="s">
        <v>5</v>
      </c>
      <c r="S317" s="140" t="s">
        <v>6</v>
      </c>
      <c r="U317" s="343" t="s">
        <v>35</v>
      </c>
      <c r="V317" s="192" t="s">
        <v>73</v>
      </c>
      <c r="W317" s="192" t="s">
        <v>74</v>
      </c>
      <c r="X317" s="192" t="s">
        <v>4</v>
      </c>
      <c r="Y317" s="192" t="s">
        <v>1</v>
      </c>
      <c r="Z317" s="192" t="s">
        <v>2</v>
      </c>
      <c r="AA317" s="192" t="s">
        <v>3</v>
      </c>
      <c r="AB317" s="192" t="s">
        <v>51</v>
      </c>
      <c r="AC317" s="192" t="s">
        <v>64</v>
      </c>
      <c r="AD317" s="193" t="s">
        <v>75</v>
      </c>
      <c r="AE317" s="193" t="s">
        <v>76</v>
      </c>
      <c r="AF317" s="193" t="s">
        <v>77</v>
      </c>
      <c r="AG317" s="193" t="s">
        <v>78</v>
      </c>
      <c r="AH317" s="193" t="s">
        <v>79</v>
      </c>
      <c r="AI317" s="194" t="s">
        <v>59</v>
      </c>
      <c r="BA317" s="133"/>
      <c r="BR317" s="133"/>
      <c r="CG317" s="133"/>
    </row>
    <row r="318" spans="1:85" ht="15">
      <c r="A318" s="340" t="s">
        <v>35</v>
      </c>
      <c r="B318" s="305" t="s">
        <v>113</v>
      </c>
      <c r="C318" s="306"/>
      <c r="D318" s="306"/>
      <c r="E318" s="306"/>
      <c r="F318" s="306"/>
      <c r="G318" s="306"/>
      <c r="H318" s="306"/>
      <c r="I318" s="307"/>
      <c r="K318" s="342" t="s">
        <v>35</v>
      </c>
      <c r="L318" s="308" t="s">
        <v>113</v>
      </c>
      <c r="M318" s="309"/>
      <c r="N318" s="309"/>
      <c r="O318" s="309"/>
      <c r="P318" s="309"/>
      <c r="Q318" s="309"/>
      <c r="R318" s="309"/>
      <c r="S318" s="310"/>
      <c r="U318" s="344" t="s">
        <v>35</v>
      </c>
      <c r="V318" s="337" t="s">
        <v>113</v>
      </c>
      <c r="W318" s="337"/>
      <c r="X318" s="337"/>
      <c r="Y318" s="337"/>
      <c r="Z318" s="337"/>
      <c r="AA318" s="337"/>
      <c r="AB318" s="337"/>
      <c r="AC318" s="337"/>
      <c r="AD318" s="337"/>
      <c r="AE318" s="337"/>
      <c r="AF318" s="337"/>
      <c r="AG318" s="337"/>
      <c r="AH318" s="337"/>
      <c r="AI318" s="338"/>
      <c r="BA318" s="133"/>
      <c r="BR318" s="133"/>
      <c r="CG318" s="133"/>
    </row>
    <row r="319" spans="1:85" ht="15">
      <c r="A319" s="143" t="s">
        <v>7</v>
      </c>
      <c r="B319" s="144">
        <v>0</v>
      </c>
      <c r="C319" s="144">
        <v>1490.4113270505302</v>
      </c>
      <c r="D319" s="144">
        <v>0</v>
      </c>
      <c r="E319" s="144">
        <v>0</v>
      </c>
      <c r="F319" s="314"/>
      <c r="G319" s="144">
        <v>0</v>
      </c>
      <c r="H319" s="145">
        <v>0</v>
      </c>
      <c r="I319" s="146">
        <f>SUM(B319:H319)</f>
        <v>1490.4113270505302</v>
      </c>
      <c r="J319" s="141"/>
      <c r="K319" s="195" t="s">
        <v>7</v>
      </c>
      <c r="L319" s="144">
        <v>0</v>
      </c>
      <c r="M319" s="144">
        <v>1490.4113270505302</v>
      </c>
      <c r="N319" s="144">
        <v>0</v>
      </c>
      <c r="O319" s="144">
        <v>0</v>
      </c>
      <c r="P319" s="144">
        <v>0</v>
      </c>
      <c r="Q319" s="144">
        <v>0</v>
      </c>
      <c r="R319" s="196">
        <v>0</v>
      </c>
      <c r="S319" s="197">
        <f>SUM(L319:R319)</f>
        <v>1490.4113270505302</v>
      </c>
      <c r="U319" s="198" t="s">
        <v>7</v>
      </c>
      <c r="V319" s="199">
        <v>0</v>
      </c>
      <c r="W319" s="199">
        <v>0</v>
      </c>
      <c r="X319" s="199">
        <v>0</v>
      </c>
      <c r="Y319" s="199">
        <v>1490.4113270505302</v>
      </c>
      <c r="Z319" s="199">
        <v>0</v>
      </c>
      <c r="AA319" s="199">
        <v>0</v>
      </c>
      <c r="AB319" s="199">
        <v>0</v>
      </c>
      <c r="AC319" s="200">
        <v>0</v>
      </c>
      <c r="AD319" s="201">
        <v>0</v>
      </c>
      <c r="AE319" s="201">
        <v>0</v>
      </c>
      <c r="AF319" s="201">
        <v>0</v>
      </c>
      <c r="AG319" s="201">
        <v>0</v>
      </c>
      <c r="AH319" s="201">
        <v>0</v>
      </c>
      <c r="AI319" s="202">
        <f>SUM(V319:AC319)</f>
        <v>1490.4113270505302</v>
      </c>
      <c r="BA319" s="133"/>
      <c r="BR319" s="133"/>
      <c r="CG319" s="133"/>
    </row>
    <row r="320" spans="1:85" ht="15">
      <c r="A320" s="151" t="s">
        <v>8</v>
      </c>
      <c r="B320" s="152">
        <v>0</v>
      </c>
      <c r="C320" s="152">
        <v>0</v>
      </c>
      <c r="D320" s="152">
        <v>0</v>
      </c>
      <c r="E320" s="152">
        <v>0</v>
      </c>
      <c r="F320" s="315"/>
      <c r="G320" s="152">
        <v>0</v>
      </c>
      <c r="H320" s="153">
        <v>0</v>
      </c>
      <c r="I320" s="154">
        <f t="shared" ref="I320:I339" si="227">SUM(B320:H320)</f>
        <v>0</v>
      </c>
      <c r="J320" s="141"/>
      <c r="K320" s="155" t="s">
        <v>8</v>
      </c>
      <c r="L320" s="156">
        <v>0</v>
      </c>
      <c r="M320" s="156">
        <v>0</v>
      </c>
      <c r="N320" s="156">
        <v>0</v>
      </c>
      <c r="O320" s="156">
        <v>0</v>
      </c>
      <c r="P320" s="156">
        <v>0</v>
      </c>
      <c r="Q320" s="156">
        <v>0</v>
      </c>
      <c r="R320" s="157">
        <v>0</v>
      </c>
      <c r="S320" s="158">
        <f t="shared" ref="S320:S339" si="228">SUM(L320:R320)</f>
        <v>0</v>
      </c>
      <c r="U320" s="203" t="s">
        <v>8</v>
      </c>
      <c r="V320" s="204">
        <v>0</v>
      </c>
      <c r="W320" s="204">
        <v>0</v>
      </c>
      <c r="X320" s="204">
        <v>0</v>
      </c>
      <c r="Y320" s="204">
        <v>0</v>
      </c>
      <c r="Z320" s="204">
        <v>0</v>
      </c>
      <c r="AA320" s="204">
        <v>0</v>
      </c>
      <c r="AB320" s="204">
        <v>0</v>
      </c>
      <c r="AC320" s="205">
        <v>0</v>
      </c>
      <c r="AD320" s="204">
        <v>0</v>
      </c>
      <c r="AE320" s="204">
        <v>0</v>
      </c>
      <c r="AF320" s="204">
        <v>0</v>
      </c>
      <c r="AG320" s="204">
        <v>0</v>
      </c>
      <c r="AH320" s="204">
        <v>0</v>
      </c>
      <c r="AI320" s="206">
        <f t="shared" ref="AI320:AI339" si="229">SUM(V320:AC320)</f>
        <v>0</v>
      </c>
      <c r="BA320" s="133"/>
      <c r="BR320" s="133"/>
      <c r="CG320" s="133"/>
    </row>
    <row r="321" spans="1:85" ht="15">
      <c r="A321" s="159" t="s">
        <v>9</v>
      </c>
      <c r="B321" s="148">
        <v>0</v>
      </c>
      <c r="C321" s="148">
        <v>0</v>
      </c>
      <c r="D321" s="148">
        <v>0</v>
      </c>
      <c r="E321" s="148">
        <v>0</v>
      </c>
      <c r="F321" s="315"/>
      <c r="G321" s="148">
        <v>0</v>
      </c>
      <c r="H321" s="160">
        <v>0</v>
      </c>
      <c r="I321" s="146">
        <f t="shared" si="227"/>
        <v>0</v>
      </c>
      <c r="J321" s="141"/>
      <c r="K321" s="161" t="s">
        <v>9</v>
      </c>
      <c r="L321" s="148">
        <v>0</v>
      </c>
      <c r="M321" s="148">
        <v>0</v>
      </c>
      <c r="N321" s="148">
        <v>0</v>
      </c>
      <c r="O321" s="148">
        <v>0</v>
      </c>
      <c r="P321" s="148">
        <v>0</v>
      </c>
      <c r="Q321" s="148">
        <v>0</v>
      </c>
      <c r="R321" s="149">
        <v>0</v>
      </c>
      <c r="S321" s="150">
        <f t="shared" si="228"/>
        <v>0</v>
      </c>
      <c r="U321" s="207" t="s">
        <v>9</v>
      </c>
      <c r="V321" s="199">
        <v>0</v>
      </c>
      <c r="W321" s="199">
        <v>0</v>
      </c>
      <c r="X321" s="199">
        <v>0</v>
      </c>
      <c r="Y321" s="199">
        <v>0</v>
      </c>
      <c r="Z321" s="199">
        <v>0</v>
      </c>
      <c r="AA321" s="199">
        <v>0</v>
      </c>
      <c r="AB321" s="199">
        <v>0</v>
      </c>
      <c r="AC321" s="200">
        <v>0</v>
      </c>
      <c r="AD321" s="201">
        <v>0</v>
      </c>
      <c r="AE321" s="201">
        <v>0</v>
      </c>
      <c r="AF321" s="201">
        <v>0</v>
      </c>
      <c r="AG321" s="201">
        <v>0</v>
      </c>
      <c r="AH321" s="201">
        <v>0</v>
      </c>
      <c r="AI321" s="202">
        <f t="shared" si="229"/>
        <v>0</v>
      </c>
      <c r="BA321" s="133"/>
      <c r="BR321" s="133"/>
      <c r="CG321" s="133"/>
    </row>
    <row r="322" spans="1:85" ht="15">
      <c r="A322" s="151" t="s">
        <v>52</v>
      </c>
      <c r="B322" s="152">
        <v>0</v>
      </c>
      <c r="C322" s="152">
        <v>0</v>
      </c>
      <c r="D322" s="152">
        <v>0</v>
      </c>
      <c r="E322" s="152">
        <v>0</v>
      </c>
      <c r="F322" s="315"/>
      <c r="G322" s="152">
        <v>0</v>
      </c>
      <c r="H322" s="153">
        <v>0</v>
      </c>
      <c r="I322" s="154">
        <f t="shared" si="227"/>
        <v>0</v>
      </c>
      <c r="J322" s="141"/>
      <c r="K322" s="155" t="s">
        <v>52</v>
      </c>
      <c r="L322" s="156">
        <v>0</v>
      </c>
      <c r="M322" s="156">
        <v>0</v>
      </c>
      <c r="N322" s="156">
        <v>0</v>
      </c>
      <c r="O322" s="156">
        <v>0</v>
      </c>
      <c r="P322" s="156">
        <v>0</v>
      </c>
      <c r="Q322" s="156">
        <v>0</v>
      </c>
      <c r="R322" s="157">
        <v>0</v>
      </c>
      <c r="S322" s="158">
        <f t="shared" si="228"/>
        <v>0</v>
      </c>
      <c r="U322" s="203" t="s">
        <v>52</v>
      </c>
      <c r="V322" s="204">
        <v>0</v>
      </c>
      <c r="W322" s="204">
        <v>0</v>
      </c>
      <c r="X322" s="204">
        <v>0</v>
      </c>
      <c r="Y322" s="204">
        <v>0</v>
      </c>
      <c r="Z322" s="204">
        <v>0</v>
      </c>
      <c r="AA322" s="204">
        <v>0</v>
      </c>
      <c r="AB322" s="204">
        <v>0</v>
      </c>
      <c r="AC322" s="205">
        <v>0</v>
      </c>
      <c r="AD322" s="204">
        <v>0</v>
      </c>
      <c r="AE322" s="204">
        <v>0</v>
      </c>
      <c r="AF322" s="204">
        <v>0</v>
      </c>
      <c r="AG322" s="204">
        <v>0</v>
      </c>
      <c r="AH322" s="204">
        <v>0</v>
      </c>
      <c r="AI322" s="206">
        <f t="shared" si="229"/>
        <v>0</v>
      </c>
      <c r="BA322" s="133"/>
      <c r="BR322" s="133"/>
      <c r="CG322" s="133"/>
    </row>
    <row r="323" spans="1:85" ht="15">
      <c r="A323" s="159" t="s">
        <v>13</v>
      </c>
      <c r="B323" s="148">
        <v>48.053336497577874</v>
      </c>
      <c r="C323" s="148">
        <v>130.1394140839484</v>
      </c>
      <c r="D323" s="148">
        <v>72.825347653415861</v>
      </c>
      <c r="E323" s="148">
        <v>0</v>
      </c>
      <c r="F323" s="315"/>
      <c r="G323" s="148">
        <v>0</v>
      </c>
      <c r="H323" s="160">
        <v>0</v>
      </c>
      <c r="I323" s="146">
        <f t="shared" si="227"/>
        <v>251.01809823494213</v>
      </c>
      <c r="J323" s="141"/>
      <c r="K323" s="161" t="s">
        <v>13</v>
      </c>
      <c r="L323" s="148">
        <v>48.053336497577874</v>
      </c>
      <c r="M323" s="148">
        <v>130.1394140839484</v>
      </c>
      <c r="N323" s="148">
        <v>72.825347653415861</v>
      </c>
      <c r="O323" s="148">
        <v>0</v>
      </c>
      <c r="P323" s="148">
        <v>0</v>
      </c>
      <c r="Q323" s="148">
        <v>0</v>
      </c>
      <c r="R323" s="149">
        <v>0</v>
      </c>
      <c r="S323" s="150">
        <f t="shared" si="228"/>
        <v>251.01809823494213</v>
      </c>
      <c r="U323" s="207" t="s">
        <v>13</v>
      </c>
      <c r="V323" s="199">
        <v>48.053336497577874</v>
      </c>
      <c r="W323" s="199">
        <v>0</v>
      </c>
      <c r="X323" s="199">
        <v>0</v>
      </c>
      <c r="Y323" s="199">
        <v>130.1394140839484</v>
      </c>
      <c r="Z323" s="199">
        <v>72.825347653415861</v>
      </c>
      <c r="AA323" s="199">
        <v>0</v>
      </c>
      <c r="AB323" s="199">
        <v>0</v>
      </c>
      <c r="AC323" s="200">
        <v>0</v>
      </c>
      <c r="AD323" s="201">
        <v>0</v>
      </c>
      <c r="AE323" s="201">
        <v>0</v>
      </c>
      <c r="AF323" s="201">
        <v>0</v>
      </c>
      <c r="AG323" s="201">
        <v>0</v>
      </c>
      <c r="AH323" s="201">
        <v>0</v>
      </c>
      <c r="AI323" s="202">
        <f t="shared" si="229"/>
        <v>251.01809823494213</v>
      </c>
      <c r="BA323" s="133"/>
      <c r="BR323" s="133"/>
      <c r="CG323" s="133"/>
    </row>
    <row r="324" spans="1:85" ht="15">
      <c r="A324" s="151" t="s">
        <v>12</v>
      </c>
      <c r="B324" s="152">
        <v>5.1297221434236695</v>
      </c>
      <c r="C324" s="152">
        <v>2.2773885770085739E-4</v>
      </c>
      <c r="D324" s="152">
        <v>0</v>
      </c>
      <c r="E324" s="152">
        <v>0</v>
      </c>
      <c r="F324" s="315"/>
      <c r="G324" s="152">
        <v>0</v>
      </c>
      <c r="H324" s="153">
        <v>0</v>
      </c>
      <c r="I324" s="154">
        <f t="shared" si="227"/>
        <v>5.1299498822813705</v>
      </c>
      <c r="J324" s="141"/>
      <c r="K324" s="155" t="s">
        <v>12</v>
      </c>
      <c r="L324" s="156">
        <v>5.1297221434236695</v>
      </c>
      <c r="M324" s="156">
        <v>2.2773885770085739E-4</v>
      </c>
      <c r="N324" s="156">
        <v>0</v>
      </c>
      <c r="O324" s="156">
        <v>0</v>
      </c>
      <c r="P324" s="156">
        <v>0</v>
      </c>
      <c r="Q324" s="156">
        <v>0</v>
      </c>
      <c r="R324" s="157">
        <v>0</v>
      </c>
      <c r="S324" s="158">
        <f t="shared" si="228"/>
        <v>5.1299498822813705</v>
      </c>
      <c r="U324" s="203" t="s">
        <v>53</v>
      </c>
      <c r="V324" s="204">
        <v>5.1272178176297389</v>
      </c>
      <c r="W324" s="204">
        <v>0</v>
      </c>
      <c r="X324" s="204">
        <v>0</v>
      </c>
      <c r="Y324" s="204">
        <v>2.2773885770085739E-4</v>
      </c>
      <c r="Z324" s="204">
        <v>0</v>
      </c>
      <c r="AA324" s="204">
        <v>0</v>
      </c>
      <c r="AB324" s="204">
        <v>0</v>
      </c>
      <c r="AC324" s="205">
        <v>2.5043257939303242E-3</v>
      </c>
      <c r="AD324" s="204">
        <v>2.5043257939303242E-3</v>
      </c>
      <c r="AE324" s="204">
        <v>0</v>
      </c>
      <c r="AF324" s="204">
        <v>0</v>
      </c>
      <c r="AG324" s="204">
        <v>0</v>
      </c>
      <c r="AH324" s="204">
        <v>0</v>
      </c>
      <c r="AI324" s="206">
        <f t="shared" si="229"/>
        <v>5.1299498822813705</v>
      </c>
      <c r="BA324" s="133"/>
      <c r="BR324" s="133"/>
      <c r="CG324" s="133"/>
    </row>
    <row r="325" spans="1:85" ht="15">
      <c r="A325" s="159" t="s">
        <v>54</v>
      </c>
      <c r="B325" s="148">
        <v>0</v>
      </c>
      <c r="C325" s="148">
        <v>0</v>
      </c>
      <c r="D325" s="148">
        <v>0</v>
      </c>
      <c r="E325" s="148">
        <v>2.4046113586473505</v>
      </c>
      <c r="F325" s="315"/>
      <c r="G325" s="148">
        <v>0</v>
      </c>
      <c r="H325" s="160">
        <v>0</v>
      </c>
      <c r="I325" s="146">
        <f t="shared" si="227"/>
        <v>2.4046113586473505</v>
      </c>
      <c r="J325" s="141"/>
      <c r="K325" s="161" t="s">
        <v>54</v>
      </c>
      <c r="L325" s="148">
        <v>0</v>
      </c>
      <c r="M325" s="148">
        <v>0</v>
      </c>
      <c r="N325" s="148">
        <v>0</v>
      </c>
      <c r="O325" s="148">
        <v>2.4046113586473505</v>
      </c>
      <c r="P325" s="148">
        <v>37.568428703243299</v>
      </c>
      <c r="Q325" s="148">
        <v>0</v>
      </c>
      <c r="R325" s="149">
        <v>0</v>
      </c>
      <c r="S325" s="150">
        <f t="shared" si="228"/>
        <v>39.97304006189065</v>
      </c>
      <c r="U325" s="207" t="s">
        <v>54</v>
      </c>
      <c r="V325" s="199">
        <v>0</v>
      </c>
      <c r="W325" s="199">
        <v>0</v>
      </c>
      <c r="X325" s="199">
        <v>0</v>
      </c>
      <c r="Y325" s="199">
        <v>0</v>
      </c>
      <c r="Z325" s="199">
        <v>0</v>
      </c>
      <c r="AA325" s="199">
        <v>2.4046113586473505</v>
      </c>
      <c r="AB325" s="199">
        <v>37.568428703243299</v>
      </c>
      <c r="AC325" s="200">
        <v>0</v>
      </c>
      <c r="AD325" s="199">
        <v>0</v>
      </c>
      <c r="AE325" s="199">
        <v>0</v>
      </c>
      <c r="AF325" s="199">
        <v>0</v>
      </c>
      <c r="AG325" s="199">
        <v>0</v>
      </c>
      <c r="AH325" s="199">
        <v>0</v>
      </c>
      <c r="AI325" s="202">
        <f t="shared" si="229"/>
        <v>39.97304006189065</v>
      </c>
      <c r="BA325" s="133"/>
      <c r="BR325" s="133"/>
      <c r="CG325" s="133"/>
    </row>
    <row r="326" spans="1:85" ht="15">
      <c r="A326" s="151" t="s">
        <v>11</v>
      </c>
      <c r="B326" s="152">
        <v>0</v>
      </c>
      <c r="C326" s="152">
        <v>0</v>
      </c>
      <c r="D326" s="152">
        <v>0</v>
      </c>
      <c r="E326" s="152">
        <v>0</v>
      </c>
      <c r="F326" s="315"/>
      <c r="G326" s="152">
        <v>0</v>
      </c>
      <c r="H326" s="153">
        <v>0</v>
      </c>
      <c r="I326" s="154">
        <f t="shared" si="227"/>
        <v>0</v>
      </c>
      <c r="J326" s="141"/>
      <c r="K326" s="155" t="s">
        <v>11</v>
      </c>
      <c r="L326" s="156">
        <v>0</v>
      </c>
      <c r="M326" s="156">
        <v>0</v>
      </c>
      <c r="N326" s="156">
        <v>0</v>
      </c>
      <c r="O326" s="156">
        <v>0</v>
      </c>
      <c r="P326" s="156">
        <v>4.8718591793445443</v>
      </c>
      <c r="Q326" s="156">
        <v>0</v>
      </c>
      <c r="R326" s="157">
        <v>0</v>
      </c>
      <c r="S326" s="158">
        <f t="shared" si="228"/>
        <v>4.8718591793445443</v>
      </c>
      <c r="U326" s="203" t="s">
        <v>11</v>
      </c>
      <c r="V326" s="204">
        <v>0</v>
      </c>
      <c r="W326" s="204">
        <v>0</v>
      </c>
      <c r="X326" s="204">
        <v>0</v>
      </c>
      <c r="Y326" s="204">
        <v>0</v>
      </c>
      <c r="Z326" s="204">
        <v>0</v>
      </c>
      <c r="AA326" s="204">
        <v>0</v>
      </c>
      <c r="AB326" s="204">
        <v>4.8718591793445443</v>
      </c>
      <c r="AC326" s="205">
        <v>0</v>
      </c>
      <c r="AD326" s="204">
        <v>0</v>
      </c>
      <c r="AE326" s="204">
        <v>0</v>
      </c>
      <c r="AF326" s="204">
        <v>0</v>
      </c>
      <c r="AG326" s="204">
        <v>0</v>
      </c>
      <c r="AH326" s="204">
        <v>0</v>
      </c>
      <c r="AI326" s="206">
        <f t="shared" si="229"/>
        <v>4.8718591793445443</v>
      </c>
      <c r="BA326" s="133"/>
      <c r="BR326" s="133"/>
      <c r="CG326" s="133"/>
    </row>
    <row r="327" spans="1:85" ht="15">
      <c r="A327" s="159" t="s">
        <v>55</v>
      </c>
      <c r="B327" s="148">
        <v>0</v>
      </c>
      <c r="C327" s="148">
        <v>0</v>
      </c>
      <c r="D327" s="148">
        <v>0</v>
      </c>
      <c r="E327" s="148">
        <v>0</v>
      </c>
      <c r="F327" s="315"/>
      <c r="G327" s="148">
        <v>0</v>
      </c>
      <c r="H327" s="160">
        <v>0</v>
      </c>
      <c r="I327" s="146">
        <f t="shared" si="227"/>
        <v>0</v>
      </c>
      <c r="J327" s="141"/>
      <c r="K327" s="161" t="s">
        <v>55</v>
      </c>
      <c r="L327" s="148">
        <v>0</v>
      </c>
      <c r="M327" s="148">
        <v>0</v>
      </c>
      <c r="N327" s="148">
        <v>0</v>
      </c>
      <c r="O327" s="148">
        <v>0</v>
      </c>
      <c r="P327" s="148">
        <v>0</v>
      </c>
      <c r="Q327" s="148">
        <v>0</v>
      </c>
      <c r="R327" s="149">
        <v>0</v>
      </c>
      <c r="S327" s="150">
        <f t="shared" si="228"/>
        <v>0</v>
      </c>
      <c r="U327" s="207" t="s">
        <v>55</v>
      </c>
      <c r="V327" s="199">
        <v>0</v>
      </c>
      <c r="W327" s="199">
        <v>0</v>
      </c>
      <c r="X327" s="199">
        <v>0</v>
      </c>
      <c r="Y327" s="199">
        <v>0</v>
      </c>
      <c r="Z327" s="199">
        <v>0</v>
      </c>
      <c r="AA327" s="199">
        <v>0</v>
      </c>
      <c r="AB327" s="199">
        <v>0</v>
      </c>
      <c r="AC327" s="200">
        <v>0</v>
      </c>
      <c r="AD327" s="199">
        <v>0</v>
      </c>
      <c r="AE327" s="199">
        <v>0</v>
      </c>
      <c r="AF327" s="199">
        <v>0</v>
      </c>
      <c r="AG327" s="199">
        <v>0</v>
      </c>
      <c r="AH327" s="199">
        <v>0</v>
      </c>
      <c r="AI327" s="202">
        <f t="shared" si="229"/>
        <v>0</v>
      </c>
      <c r="BA327" s="133"/>
      <c r="BR327" s="133"/>
      <c r="CG327" s="133"/>
    </row>
    <row r="328" spans="1:85" ht="15">
      <c r="A328" s="151" t="s">
        <v>14</v>
      </c>
      <c r="B328" s="152">
        <v>2.8228778838100039</v>
      </c>
      <c r="C328" s="152">
        <v>0</v>
      </c>
      <c r="D328" s="152">
        <v>3.5949998432766361E-2</v>
      </c>
      <c r="E328" s="152">
        <v>0</v>
      </c>
      <c r="F328" s="315"/>
      <c r="G328" s="152">
        <v>0</v>
      </c>
      <c r="H328" s="153">
        <v>0</v>
      </c>
      <c r="I328" s="154">
        <f t="shared" si="227"/>
        <v>2.8588278822427702</v>
      </c>
      <c r="J328" s="141"/>
      <c r="K328" s="155" t="s">
        <v>14</v>
      </c>
      <c r="L328" s="156">
        <v>2.8228778838100039</v>
      </c>
      <c r="M328" s="156">
        <v>0</v>
      </c>
      <c r="N328" s="156">
        <v>3.5949998432766361E-2</v>
      </c>
      <c r="O328" s="156">
        <v>0</v>
      </c>
      <c r="P328" s="156">
        <v>0.4508686865516105</v>
      </c>
      <c r="Q328" s="156">
        <v>0</v>
      </c>
      <c r="R328" s="157">
        <v>0</v>
      </c>
      <c r="S328" s="158">
        <f t="shared" si="228"/>
        <v>3.3096965687943807</v>
      </c>
      <c r="U328" s="203" t="s">
        <v>14</v>
      </c>
      <c r="V328" s="204">
        <v>0</v>
      </c>
      <c r="W328" s="204">
        <v>2.8228778838100039</v>
      </c>
      <c r="X328" s="204">
        <v>0</v>
      </c>
      <c r="Y328" s="204">
        <v>0</v>
      </c>
      <c r="Z328" s="204">
        <v>0</v>
      </c>
      <c r="AA328" s="204">
        <v>0</v>
      </c>
      <c r="AB328" s="204">
        <v>0.4508686865516105</v>
      </c>
      <c r="AC328" s="205">
        <v>3.5949998432766361E-2</v>
      </c>
      <c r="AD328" s="204">
        <v>0</v>
      </c>
      <c r="AE328" s="204">
        <v>0</v>
      </c>
      <c r="AF328" s="204">
        <v>0</v>
      </c>
      <c r="AG328" s="204">
        <v>3.5949998432766361E-2</v>
      </c>
      <c r="AH328" s="204">
        <v>0</v>
      </c>
      <c r="AI328" s="206">
        <f t="shared" si="229"/>
        <v>3.3096965687943807</v>
      </c>
      <c r="BA328" s="133"/>
      <c r="BR328" s="133"/>
      <c r="CG328" s="133"/>
    </row>
    <row r="329" spans="1:85" ht="15">
      <c r="A329" s="159" t="s">
        <v>136</v>
      </c>
      <c r="B329" s="148">
        <v>506.53312704332046</v>
      </c>
      <c r="C329" s="148">
        <v>5484.0138385174841</v>
      </c>
      <c r="D329" s="148">
        <v>1133.2610658309868</v>
      </c>
      <c r="E329" s="148">
        <v>0</v>
      </c>
      <c r="F329" s="315"/>
      <c r="G329" s="148">
        <v>0</v>
      </c>
      <c r="H329" s="160">
        <v>0</v>
      </c>
      <c r="I329" s="146">
        <f t="shared" si="227"/>
        <v>7123.8080313917917</v>
      </c>
      <c r="J329" s="141"/>
      <c r="K329" s="161" t="s">
        <v>136</v>
      </c>
      <c r="L329" s="148">
        <v>506.53312704332046</v>
      </c>
      <c r="M329" s="148">
        <v>5484.0138385174841</v>
      </c>
      <c r="N329" s="148">
        <v>1133.2610658309868</v>
      </c>
      <c r="O329" s="148">
        <v>0</v>
      </c>
      <c r="P329" s="148">
        <v>2.1214209110158375</v>
      </c>
      <c r="Q329" s="148">
        <v>0</v>
      </c>
      <c r="R329" s="149">
        <v>0</v>
      </c>
      <c r="S329" s="150">
        <f t="shared" si="228"/>
        <v>7125.9294523028075</v>
      </c>
      <c r="U329" s="207" t="s">
        <v>136</v>
      </c>
      <c r="V329" s="199">
        <v>496.64665157951453</v>
      </c>
      <c r="W329" s="199">
        <v>0</v>
      </c>
      <c r="X329" s="199">
        <v>0</v>
      </c>
      <c r="Y329" s="199">
        <v>5484.0138385174841</v>
      </c>
      <c r="Z329" s="199">
        <v>326.28849626414768</v>
      </c>
      <c r="AA329" s="199">
        <v>0</v>
      </c>
      <c r="AB329" s="199">
        <v>2.1214209110158375</v>
      </c>
      <c r="AC329" s="200">
        <v>816.85904503064512</v>
      </c>
      <c r="AD329" s="199">
        <v>9.886475463805926</v>
      </c>
      <c r="AE329" s="199">
        <v>0</v>
      </c>
      <c r="AF329" s="199">
        <v>0</v>
      </c>
      <c r="AG329" s="199">
        <v>806.97256956683918</v>
      </c>
      <c r="AH329" s="199">
        <v>0</v>
      </c>
      <c r="AI329" s="202">
        <f t="shared" si="229"/>
        <v>7125.9294523028075</v>
      </c>
      <c r="BA329" s="133"/>
      <c r="BR329" s="133"/>
      <c r="CG329" s="133"/>
    </row>
    <row r="330" spans="1:85" ht="15">
      <c r="A330" s="151" t="s">
        <v>21</v>
      </c>
      <c r="B330" s="152">
        <v>222.88107499706234</v>
      </c>
      <c r="C330" s="152">
        <v>12.920862704458241</v>
      </c>
      <c r="D330" s="152">
        <v>27.051009082483386</v>
      </c>
      <c r="E330" s="152">
        <v>3250.0350427011563</v>
      </c>
      <c r="F330" s="315"/>
      <c r="G330" s="152">
        <v>158.7466487137502</v>
      </c>
      <c r="H330" s="153">
        <v>0</v>
      </c>
      <c r="I330" s="154">
        <f t="shared" si="227"/>
        <v>3671.6346381989106</v>
      </c>
      <c r="J330" s="141"/>
      <c r="K330" s="155" t="s">
        <v>21</v>
      </c>
      <c r="L330" s="156">
        <v>222.88107499706234</v>
      </c>
      <c r="M330" s="156">
        <v>12.920862704458241</v>
      </c>
      <c r="N330" s="156">
        <v>27.051009082483386</v>
      </c>
      <c r="O330" s="156">
        <v>3250.0350427011563</v>
      </c>
      <c r="P330" s="156">
        <v>27.009762287408009</v>
      </c>
      <c r="Q330" s="156">
        <v>158.7466487137502</v>
      </c>
      <c r="R330" s="157">
        <v>0</v>
      </c>
      <c r="S330" s="158">
        <f t="shared" si="228"/>
        <v>3698.6444004863188</v>
      </c>
      <c r="U330" s="203" t="s">
        <v>21</v>
      </c>
      <c r="V330" s="204">
        <v>6.4554569159026522</v>
      </c>
      <c r="W330" s="204">
        <v>66.773977364644381</v>
      </c>
      <c r="X330" s="204">
        <v>158.7466487137502</v>
      </c>
      <c r="Y330" s="204">
        <v>12.920862704458241</v>
      </c>
      <c r="Z330" s="204">
        <v>0.2236448187273205</v>
      </c>
      <c r="AA330" s="204">
        <v>3203.1049687283353</v>
      </c>
      <c r="AB330" s="204">
        <v>27.009762287408009</v>
      </c>
      <c r="AC330" s="205">
        <v>223.40907895309235</v>
      </c>
      <c r="AD330" s="204">
        <v>149.65164071651529</v>
      </c>
      <c r="AE330" s="204">
        <v>46.930073972821006</v>
      </c>
      <c r="AF330" s="204">
        <v>0</v>
      </c>
      <c r="AG330" s="204">
        <v>26.827364263756067</v>
      </c>
      <c r="AH330" s="204">
        <v>0</v>
      </c>
      <c r="AI330" s="206">
        <f t="shared" si="229"/>
        <v>3698.6444004863188</v>
      </c>
      <c r="BA330" s="133"/>
      <c r="BR330" s="133"/>
      <c r="CG330" s="133"/>
    </row>
    <row r="331" spans="1:85" ht="15">
      <c r="A331" s="159" t="s">
        <v>20</v>
      </c>
      <c r="B331" s="148">
        <v>532.62786408932698</v>
      </c>
      <c r="C331" s="148">
        <v>0</v>
      </c>
      <c r="D331" s="148">
        <v>0</v>
      </c>
      <c r="E331" s="148">
        <v>0</v>
      </c>
      <c r="F331" s="315"/>
      <c r="G331" s="148">
        <v>0</v>
      </c>
      <c r="H331" s="160">
        <v>0</v>
      </c>
      <c r="I331" s="146">
        <f t="shared" si="227"/>
        <v>532.62786408932698</v>
      </c>
      <c r="J331" s="141"/>
      <c r="K331" s="161" t="s">
        <v>20</v>
      </c>
      <c r="L331" s="148">
        <v>532.62786408932698</v>
      </c>
      <c r="M331" s="148">
        <v>0</v>
      </c>
      <c r="N331" s="148">
        <v>0</v>
      </c>
      <c r="O331" s="148">
        <v>0</v>
      </c>
      <c r="P331" s="148">
        <v>0</v>
      </c>
      <c r="Q331" s="148">
        <v>0</v>
      </c>
      <c r="R331" s="149">
        <v>0</v>
      </c>
      <c r="S331" s="150">
        <f t="shared" si="228"/>
        <v>532.62786408932698</v>
      </c>
      <c r="U331" s="207" t="s">
        <v>20</v>
      </c>
      <c r="V331" s="199">
        <v>494.14270567625925</v>
      </c>
      <c r="W331" s="199">
        <v>0</v>
      </c>
      <c r="X331" s="199">
        <v>0</v>
      </c>
      <c r="Y331" s="199">
        <v>0</v>
      </c>
      <c r="Z331" s="199">
        <v>0</v>
      </c>
      <c r="AA331" s="199">
        <v>0</v>
      </c>
      <c r="AB331" s="199">
        <v>0</v>
      </c>
      <c r="AC331" s="200">
        <v>38.485158413067758</v>
      </c>
      <c r="AD331" s="199">
        <v>38.485158413067758</v>
      </c>
      <c r="AE331" s="199">
        <v>0</v>
      </c>
      <c r="AF331" s="199">
        <v>0</v>
      </c>
      <c r="AG331" s="199">
        <v>0</v>
      </c>
      <c r="AH331" s="199">
        <v>0</v>
      </c>
      <c r="AI331" s="202">
        <f t="shared" si="229"/>
        <v>532.62786408932698</v>
      </c>
      <c r="BA331" s="133"/>
      <c r="BR331" s="133"/>
      <c r="CG331" s="133"/>
    </row>
    <row r="332" spans="1:85" ht="15">
      <c r="A332" s="151" t="s">
        <v>56</v>
      </c>
      <c r="B332" s="152">
        <v>0</v>
      </c>
      <c r="C332" s="152">
        <v>0</v>
      </c>
      <c r="D332" s="152">
        <v>0</v>
      </c>
      <c r="E332" s="152">
        <v>0</v>
      </c>
      <c r="F332" s="315"/>
      <c r="G332" s="152">
        <v>0</v>
      </c>
      <c r="H332" s="153">
        <v>0</v>
      </c>
      <c r="I332" s="154">
        <f t="shared" si="227"/>
        <v>0</v>
      </c>
      <c r="J332" s="141"/>
      <c r="K332" s="155" t="s">
        <v>56</v>
      </c>
      <c r="L332" s="156">
        <v>0</v>
      </c>
      <c r="M332" s="156">
        <v>0</v>
      </c>
      <c r="N332" s="156">
        <v>0</v>
      </c>
      <c r="O332" s="156">
        <v>0</v>
      </c>
      <c r="P332" s="156">
        <v>0</v>
      </c>
      <c r="Q332" s="156">
        <v>0</v>
      </c>
      <c r="R332" s="157">
        <v>0</v>
      </c>
      <c r="S332" s="158">
        <f t="shared" si="228"/>
        <v>0</v>
      </c>
      <c r="U332" s="203" t="s">
        <v>56</v>
      </c>
      <c r="V332" s="204">
        <v>0</v>
      </c>
      <c r="W332" s="204">
        <v>0</v>
      </c>
      <c r="X332" s="204">
        <v>0</v>
      </c>
      <c r="Y332" s="204">
        <v>0</v>
      </c>
      <c r="Z332" s="204">
        <v>0</v>
      </c>
      <c r="AA332" s="204">
        <v>0</v>
      </c>
      <c r="AB332" s="204">
        <v>0</v>
      </c>
      <c r="AC332" s="205">
        <v>0</v>
      </c>
      <c r="AD332" s="204">
        <v>0</v>
      </c>
      <c r="AE332" s="204">
        <v>0</v>
      </c>
      <c r="AF332" s="204">
        <v>0</v>
      </c>
      <c r="AG332" s="204">
        <v>0</v>
      </c>
      <c r="AH332" s="204">
        <v>0</v>
      </c>
      <c r="AI332" s="206">
        <f t="shared" si="229"/>
        <v>0</v>
      </c>
      <c r="BA332" s="133"/>
      <c r="BR332" s="133"/>
      <c r="CG332" s="133"/>
    </row>
    <row r="333" spans="1:85" ht="15">
      <c r="A333" s="159" t="s">
        <v>18</v>
      </c>
      <c r="B333" s="148">
        <v>0</v>
      </c>
      <c r="C333" s="148">
        <v>9643.4700585190385</v>
      </c>
      <c r="D333" s="148">
        <v>0</v>
      </c>
      <c r="E333" s="148">
        <v>0</v>
      </c>
      <c r="F333" s="315"/>
      <c r="G333" s="148">
        <v>0</v>
      </c>
      <c r="H333" s="160">
        <v>0</v>
      </c>
      <c r="I333" s="146">
        <f t="shared" si="227"/>
        <v>9643.4700585190385</v>
      </c>
      <c r="J333" s="141"/>
      <c r="K333" s="161" t="s">
        <v>18</v>
      </c>
      <c r="L333" s="148">
        <v>0</v>
      </c>
      <c r="M333" s="148">
        <v>9643.4700585190385</v>
      </c>
      <c r="N333" s="148">
        <v>0</v>
      </c>
      <c r="O333" s="148">
        <v>0</v>
      </c>
      <c r="P333" s="148">
        <v>2.1195176259665143</v>
      </c>
      <c r="Q333" s="148">
        <v>0</v>
      </c>
      <c r="R333" s="149">
        <v>0</v>
      </c>
      <c r="S333" s="150">
        <f t="shared" si="228"/>
        <v>9645.5895761450047</v>
      </c>
      <c r="U333" s="207" t="s">
        <v>18</v>
      </c>
      <c r="V333" s="199">
        <v>0</v>
      </c>
      <c r="W333" s="199">
        <v>0</v>
      </c>
      <c r="X333" s="199">
        <v>0</v>
      </c>
      <c r="Y333" s="199">
        <v>9643.4700585190385</v>
      </c>
      <c r="Z333" s="199">
        <v>0</v>
      </c>
      <c r="AA333" s="199">
        <v>0</v>
      </c>
      <c r="AB333" s="199">
        <v>2.1195176259665143</v>
      </c>
      <c r="AC333" s="200">
        <v>0</v>
      </c>
      <c r="AD333" s="199">
        <v>0</v>
      </c>
      <c r="AE333" s="199">
        <v>0</v>
      </c>
      <c r="AF333" s="199">
        <v>0</v>
      </c>
      <c r="AG333" s="199">
        <v>0</v>
      </c>
      <c r="AH333" s="199">
        <v>0</v>
      </c>
      <c r="AI333" s="202">
        <f t="shared" si="229"/>
        <v>9645.5895761450047</v>
      </c>
      <c r="BA333" s="133"/>
      <c r="BR333" s="133"/>
      <c r="CG333" s="133"/>
    </row>
    <row r="334" spans="1:85" ht="15">
      <c r="A334" s="151" t="s">
        <v>17</v>
      </c>
      <c r="B334" s="152">
        <v>0.20574644818919699</v>
      </c>
      <c r="C334" s="152">
        <v>11.076320588356475</v>
      </c>
      <c r="D334" s="152">
        <v>3.4485289634543275</v>
      </c>
      <c r="E334" s="152">
        <v>0</v>
      </c>
      <c r="F334" s="315"/>
      <c r="G334" s="152">
        <v>0</v>
      </c>
      <c r="H334" s="153">
        <v>0</v>
      </c>
      <c r="I334" s="154">
        <f t="shared" si="227"/>
        <v>14.730596</v>
      </c>
      <c r="J334" s="141"/>
      <c r="K334" s="155" t="s">
        <v>17</v>
      </c>
      <c r="L334" s="156">
        <v>0.20574644818919699</v>
      </c>
      <c r="M334" s="156">
        <v>11.076320588356475</v>
      </c>
      <c r="N334" s="156">
        <v>3.4485289634543275</v>
      </c>
      <c r="O334" s="156">
        <v>0</v>
      </c>
      <c r="P334" s="156">
        <v>0</v>
      </c>
      <c r="Q334" s="156">
        <v>0</v>
      </c>
      <c r="R334" s="157">
        <v>0</v>
      </c>
      <c r="S334" s="158">
        <f t="shared" si="228"/>
        <v>14.730596</v>
      </c>
      <c r="U334" s="203" t="s">
        <v>57</v>
      </c>
      <c r="V334" s="204">
        <v>0.20574644818919699</v>
      </c>
      <c r="W334" s="204">
        <v>0</v>
      </c>
      <c r="X334" s="204">
        <v>0</v>
      </c>
      <c r="Y334" s="204">
        <v>11.076320588356475</v>
      </c>
      <c r="Z334" s="204">
        <v>3.4485289634543275</v>
      </c>
      <c r="AA334" s="204">
        <v>0</v>
      </c>
      <c r="AB334" s="204">
        <v>0</v>
      </c>
      <c r="AC334" s="205">
        <v>0</v>
      </c>
      <c r="AD334" s="204">
        <v>0</v>
      </c>
      <c r="AE334" s="204">
        <v>0</v>
      </c>
      <c r="AF334" s="204">
        <v>0</v>
      </c>
      <c r="AG334" s="204">
        <v>0</v>
      </c>
      <c r="AH334" s="204">
        <v>0</v>
      </c>
      <c r="AI334" s="206">
        <f t="shared" si="229"/>
        <v>14.730596</v>
      </c>
      <c r="BA334" s="133"/>
      <c r="BR334" s="133"/>
      <c r="CG334" s="133"/>
    </row>
    <row r="335" spans="1:85" ht="15">
      <c r="A335" s="162" t="s">
        <v>60</v>
      </c>
      <c r="B335" s="148">
        <v>0</v>
      </c>
      <c r="C335" s="148">
        <v>0</v>
      </c>
      <c r="D335" s="148">
        <v>0</v>
      </c>
      <c r="E335" s="148">
        <v>0</v>
      </c>
      <c r="F335" s="315"/>
      <c r="G335" s="148">
        <v>0</v>
      </c>
      <c r="H335" s="160">
        <v>0</v>
      </c>
      <c r="I335" s="146">
        <f t="shared" si="227"/>
        <v>0</v>
      </c>
      <c r="J335" s="141"/>
      <c r="K335" s="163" t="s">
        <v>60</v>
      </c>
      <c r="L335" s="148">
        <v>0</v>
      </c>
      <c r="M335" s="148">
        <v>0</v>
      </c>
      <c r="N335" s="148">
        <v>0</v>
      </c>
      <c r="O335" s="148">
        <v>0</v>
      </c>
      <c r="P335" s="148">
        <v>0</v>
      </c>
      <c r="Q335" s="148">
        <v>0</v>
      </c>
      <c r="R335" s="149">
        <v>0</v>
      </c>
      <c r="S335" s="150">
        <f t="shared" si="228"/>
        <v>0</v>
      </c>
      <c r="U335" s="208" t="s">
        <v>58</v>
      </c>
      <c r="V335" s="199">
        <v>0</v>
      </c>
      <c r="W335" s="199">
        <v>0</v>
      </c>
      <c r="X335" s="199">
        <v>0</v>
      </c>
      <c r="Y335" s="199">
        <v>0</v>
      </c>
      <c r="Z335" s="199">
        <v>0</v>
      </c>
      <c r="AA335" s="199">
        <v>0</v>
      </c>
      <c r="AB335" s="199">
        <v>0</v>
      </c>
      <c r="AC335" s="200">
        <v>0</v>
      </c>
      <c r="AD335" s="201">
        <v>0</v>
      </c>
      <c r="AE335" s="201">
        <v>0</v>
      </c>
      <c r="AF335" s="201">
        <v>0</v>
      </c>
      <c r="AG335" s="201">
        <v>0</v>
      </c>
      <c r="AH335" s="201">
        <v>0</v>
      </c>
      <c r="AI335" s="202">
        <f t="shared" si="229"/>
        <v>0</v>
      </c>
      <c r="BA335" s="133"/>
      <c r="BR335" s="133"/>
      <c r="CG335" s="133"/>
    </row>
    <row r="336" spans="1:85">
      <c r="A336" s="164" t="s">
        <v>19</v>
      </c>
      <c r="B336" s="165">
        <v>0</v>
      </c>
      <c r="C336" s="165">
        <v>0</v>
      </c>
      <c r="D336" s="165">
        <v>0</v>
      </c>
      <c r="E336" s="165">
        <v>0</v>
      </c>
      <c r="F336" s="315"/>
      <c r="G336" s="165">
        <v>0</v>
      </c>
      <c r="H336" s="166">
        <v>0</v>
      </c>
      <c r="I336" s="167">
        <f t="shared" si="227"/>
        <v>0</v>
      </c>
      <c r="J336" s="141"/>
      <c r="K336" s="168" t="s">
        <v>19</v>
      </c>
      <c r="L336" s="169">
        <v>0</v>
      </c>
      <c r="M336" s="169">
        <v>0</v>
      </c>
      <c r="N336" s="169">
        <v>0</v>
      </c>
      <c r="O336" s="169">
        <v>0</v>
      </c>
      <c r="P336" s="169">
        <v>0</v>
      </c>
      <c r="Q336" s="169">
        <v>0</v>
      </c>
      <c r="R336" s="170">
        <v>0</v>
      </c>
      <c r="S336" s="171">
        <f t="shared" si="228"/>
        <v>0</v>
      </c>
      <c r="U336" s="209" t="s">
        <v>62</v>
      </c>
      <c r="V336" s="210">
        <v>0</v>
      </c>
      <c r="W336" s="210">
        <v>0</v>
      </c>
      <c r="X336" s="210">
        <v>0</v>
      </c>
      <c r="Y336" s="210">
        <v>0</v>
      </c>
      <c r="Z336" s="210">
        <v>0</v>
      </c>
      <c r="AA336" s="210">
        <v>0</v>
      </c>
      <c r="AB336" s="210">
        <v>0</v>
      </c>
      <c r="AC336" s="210">
        <v>0</v>
      </c>
      <c r="AD336" s="210">
        <v>0</v>
      </c>
      <c r="AE336" s="210">
        <v>0</v>
      </c>
      <c r="AF336" s="210">
        <v>0</v>
      </c>
      <c r="AG336" s="210">
        <v>0</v>
      </c>
      <c r="AH336" s="67">
        <v>0</v>
      </c>
      <c r="AI336" s="211">
        <f t="shared" si="229"/>
        <v>0</v>
      </c>
      <c r="BA336" s="133"/>
      <c r="BR336" s="133"/>
      <c r="CG336" s="133"/>
    </row>
    <row r="337" spans="1:85">
      <c r="A337" s="172" t="s">
        <v>15</v>
      </c>
      <c r="B337" s="173">
        <v>0</v>
      </c>
      <c r="C337" s="173">
        <v>0</v>
      </c>
      <c r="D337" s="173">
        <v>0</v>
      </c>
      <c r="E337" s="173">
        <v>0</v>
      </c>
      <c r="F337" s="315"/>
      <c r="G337" s="173">
        <v>0</v>
      </c>
      <c r="H337" s="174">
        <v>0</v>
      </c>
      <c r="I337" s="175">
        <f t="shared" si="227"/>
        <v>0</v>
      </c>
      <c r="J337" s="141"/>
      <c r="K337" s="176" t="s">
        <v>15</v>
      </c>
      <c r="L337" s="173">
        <v>0</v>
      </c>
      <c r="M337" s="173">
        <v>0</v>
      </c>
      <c r="N337" s="173">
        <v>0</v>
      </c>
      <c r="O337" s="173">
        <v>0</v>
      </c>
      <c r="P337" s="173">
        <v>0</v>
      </c>
      <c r="Q337" s="173">
        <v>0</v>
      </c>
      <c r="R337" s="177">
        <v>0</v>
      </c>
      <c r="S337" s="178">
        <f t="shared" si="228"/>
        <v>0</v>
      </c>
      <c r="U337" s="212" t="s">
        <v>15</v>
      </c>
      <c r="V337" s="213">
        <v>0</v>
      </c>
      <c r="W337" s="213">
        <v>0</v>
      </c>
      <c r="X337" s="213">
        <v>0</v>
      </c>
      <c r="Y337" s="213">
        <v>0</v>
      </c>
      <c r="Z337" s="213">
        <v>0</v>
      </c>
      <c r="AA337" s="213">
        <v>0</v>
      </c>
      <c r="AB337" s="213">
        <v>0</v>
      </c>
      <c r="AC337" s="213">
        <v>0</v>
      </c>
      <c r="AD337" s="214">
        <v>0</v>
      </c>
      <c r="AE337" s="214">
        <v>0</v>
      </c>
      <c r="AF337" s="214">
        <v>0</v>
      </c>
      <c r="AG337" s="214">
        <v>0</v>
      </c>
      <c r="AH337" s="214">
        <v>0</v>
      </c>
      <c r="AI337" s="215">
        <f t="shared" si="229"/>
        <v>0</v>
      </c>
      <c r="BA337" s="133"/>
      <c r="BR337" s="133"/>
      <c r="CG337" s="133"/>
    </row>
    <row r="338" spans="1:85">
      <c r="A338" s="164" t="s">
        <v>16</v>
      </c>
      <c r="B338" s="165">
        <v>0</v>
      </c>
      <c r="C338" s="165">
        <v>0</v>
      </c>
      <c r="D338" s="165">
        <v>0</v>
      </c>
      <c r="E338" s="165">
        <v>0</v>
      </c>
      <c r="F338" s="315"/>
      <c r="G338" s="165">
        <v>0</v>
      </c>
      <c r="H338" s="166">
        <v>0</v>
      </c>
      <c r="I338" s="167">
        <f t="shared" si="227"/>
        <v>0</v>
      </c>
      <c r="J338" s="141"/>
      <c r="K338" s="168" t="s">
        <v>16</v>
      </c>
      <c r="L338" s="169">
        <v>0</v>
      </c>
      <c r="M338" s="169">
        <v>0</v>
      </c>
      <c r="N338" s="169">
        <v>0</v>
      </c>
      <c r="O338" s="169">
        <v>0</v>
      </c>
      <c r="P338" s="169">
        <v>0</v>
      </c>
      <c r="Q338" s="169">
        <v>0</v>
      </c>
      <c r="R338" s="170">
        <v>0</v>
      </c>
      <c r="S338" s="171">
        <f t="shared" si="228"/>
        <v>0</v>
      </c>
      <c r="U338" s="209" t="s">
        <v>16</v>
      </c>
      <c r="V338" s="210">
        <v>0</v>
      </c>
      <c r="W338" s="210">
        <v>0</v>
      </c>
      <c r="X338" s="210">
        <v>0</v>
      </c>
      <c r="Y338" s="210">
        <v>0</v>
      </c>
      <c r="Z338" s="210">
        <v>0</v>
      </c>
      <c r="AA338" s="210">
        <v>0</v>
      </c>
      <c r="AB338" s="210">
        <v>0</v>
      </c>
      <c r="AC338" s="210">
        <v>0</v>
      </c>
      <c r="AD338" s="210">
        <v>0</v>
      </c>
      <c r="AE338" s="210">
        <v>0</v>
      </c>
      <c r="AF338" s="210">
        <v>0</v>
      </c>
      <c r="AG338" s="210">
        <v>0</v>
      </c>
      <c r="AH338" s="67">
        <v>0</v>
      </c>
      <c r="AI338" s="211">
        <f t="shared" si="229"/>
        <v>0</v>
      </c>
      <c r="BA338" s="133"/>
      <c r="BR338" s="133"/>
      <c r="CG338" s="133"/>
    </row>
    <row r="339" spans="1:85" ht="15" thickBot="1">
      <c r="A339" s="179" t="s">
        <v>10</v>
      </c>
      <c r="B339" s="180">
        <v>0</v>
      </c>
      <c r="C339" s="180">
        <v>0</v>
      </c>
      <c r="D339" s="180">
        <v>0</v>
      </c>
      <c r="E339" s="180">
        <v>0</v>
      </c>
      <c r="F339" s="316"/>
      <c r="G339" s="180">
        <v>0</v>
      </c>
      <c r="H339" s="181">
        <v>0</v>
      </c>
      <c r="I339" s="182">
        <f t="shared" si="227"/>
        <v>0</v>
      </c>
      <c r="J339" s="141"/>
      <c r="K339" s="183" t="s">
        <v>10</v>
      </c>
      <c r="L339" s="180">
        <v>0</v>
      </c>
      <c r="M339" s="180">
        <v>0</v>
      </c>
      <c r="N339" s="180">
        <v>0</v>
      </c>
      <c r="O339" s="180">
        <v>0</v>
      </c>
      <c r="P339" s="180">
        <v>0</v>
      </c>
      <c r="Q339" s="180">
        <v>0</v>
      </c>
      <c r="R339" s="184">
        <v>0</v>
      </c>
      <c r="S339" s="185">
        <f t="shared" si="228"/>
        <v>0</v>
      </c>
      <c r="U339" s="212" t="s">
        <v>10</v>
      </c>
      <c r="V339" s="213">
        <v>0</v>
      </c>
      <c r="W339" s="213">
        <v>0</v>
      </c>
      <c r="X339" s="213">
        <v>0</v>
      </c>
      <c r="Y339" s="213">
        <v>0</v>
      </c>
      <c r="Z339" s="213">
        <v>0</v>
      </c>
      <c r="AA339" s="213">
        <v>0</v>
      </c>
      <c r="AB339" s="213">
        <v>0</v>
      </c>
      <c r="AC339" s="213">
        <v>0</v>
      </c>
      <c r="AD339" s="214">
        <v>0</v>
      </c>
      <c r="AE339" s="214">
        <v>0</v>
      </c>
      <c r="AF339" s="214">
        <v>0</v>
      </c>
      <c r="AG339" s="214">
        <v>0</v>
      </c>
      <c r="AH339" s="214">
        <v>0</v>
      </c>
      <c r="AI339" s="215">
        <f t="shared" si="229"/>
        <v>0</v>
      </c>
      <c r="BA339" s="133"/>
      <c r="BR339" s="133"/>
      <c r="CG339" s="133"/>
    </row>
    <row r="340" spans="1:85" ht="15">
      <c r="A340" s="186" t="s">
        <v>22</v>
      </c>
      <c r="B340" s="187">
        <f>SUM(B319:B335)</f>
        <v>1318.2537491027106</v>
      </c>
      <c r="C340" s="187">
        <f t="shared" ref="C340:H340" si="230">SUM(C319:C335)</f>
        <v>16772.032049202673</v>
      </c>
      <c r="D340" s="187">
        <f t="shared" si="230"/>
        <v>1236.6219015287732</v>
      </c>
      <c r="E340" s="187">
        <f t="shared" si="230"/>
        <v>3252.4396540598036</v>
      </c>
      <c r="F340" s="187">
        <f t="shared" si="230"/>
        <v>0</v>
      </c>
      <c r="G340" s="187">
        <f t="shared" si="230"/>
        <v>158.7466487137502</v>
      </c>
      <c r="H340" s="189">
        <f t="shared" si="230"/>
        <v>0</v>
      </c>
      <c r="I340" s="146">
        <f t="shared" ref="I340" si="231">SUM(I319:I335)</f>
        <v>22738.094002607711</v>
      </c>
      <c r="J340" s="141"/>
      <c r="K340" s="188" t="s">
        <v>22</v>
      </c>
      <c r="L340" s="187">
        <f>SUM(L319:L335)</f>
        <v>1318.2537491027106</v>
      </c>
      <c r="M340" s="187">
        <f t="shared" ref="M340:R340" si="232">SUM(M319:M335)</f>
        <v>16772.032049202673</v>
      </c>
      <c r="N340" s="187">
        <f t="shared" si="232"/>
        <v>1236.6219015287732</v>
      </c>
      <c r="O340" s="187">
        <f t="shared" si="232"/>
        <v>3252.4396540598036</v>
      </c>
      <c r="P340" s="187">
        <f t="shared" si="232"/>
        <v>74.141857393529804</v>
      </c>
      <c r="Q340" s="187">
        <f t="shared" si="232"/>
        <v>158.7466487137502</v>
      </c>
      <c r="R340" s="189">
        <f t="shared" si="232"/>
        <v>0</v>
      </c>
      <c r="S340" s="190">
        <f t="shared" ref="S340" si="233">SUM(S319:S335)</f>
        <v>22812.235860001245</v>
      </c>
      <c r="T340" s="133" t="str">
        <f>IF(ABS(S340-AI340)&gt;0.01,S340-AI340,"")</f>
        <v/>
      </c>
      <c r="U340" s="216" t="s">
        <v>59</v>
      </c>
      <c r="V340" s="217">
        <f>SUM(V319:V335)</f>
        <v>1050.6311149350734</v>
      </c>
      <c r="W340" s="217">
        <f t="shared" ref="W340:AH340" si="234">SUM(W319:W335)</f>
        <v>69.596855248454389</v>
      </c>
      <c r="X340" s="217">
        <f t="shared" si="234"/>
        <v>158.7466487137502</v>
      </c>
      <c r="Y340" s="217">
        <f t="shared" si="234"/>
        <v>16772.032049202673</v>
      </c>
      <c r="Z340" s="217">
        <f t="shared" si="234"/>
        <v>402.78601769974523</v>
      </c>
      <c r="AA340" s="217">
        <f t="shared" si="234"/>
        <v>3205.5095800869826</v>
      </c>
      <c r="AB340" s="217">
        <f t="shared" si="234"/>
        <v>74.141857393529804</v>
      </c>
      <c r="AC340" s="217">
        <f t="shared" si="234"/>
        <v>1078.7917367210318</v>
      </c>
      <c r="AD340" s="218">
        <f t="shared" si="234"/>
        <v>198.0257789191829</v>
      </c>
      <c r="AE340" s="218">
        <f t="shared" si="234"/>
        <v>46.930073972821006</v>
      </c>
      <c r="AF340" s="218">
        <f t="shared" si="234"/>
        <v>0</v>
      </c>
      <c r="AG340" s="218">
        <f t="shared" si="234"/>
        <v>833.83588382902803</v>
      </c>
      <c r="AH340" s="218">
        <f t="shared" si="234"/>
        <v>0</v>
      </c>
      <c r="AI340" s="219">
        <f>SUM(V340:AC340)</f>
        <v>22812.235860001241</v>
      </c>
      <c r="BA340" s="133"/>
      <c r="BR340" s="133"/>
      <c r="CG340" s="133"/>
    </row>
    <row r="341" spans="1:85" s="26" customFormat="1" ht="15" thickBot="1">
      <c r="A341" s="38" t="s">
        <v>108</v>
      </c>
      <c r="B341" s="125">
        <f>IF($I340=0,"-",B340/$I340)</f>
        <v>5.797556070229664E-2</v>
      </c>
      <c r="C341" s="125">
        <f t="shared" ref="C341:H341" si="235">IF($I340=0,"-",C340/$I340)</f>
        <v>0.73761820349934248</v>
      </c>
      <c r="D341" s="125">
        <f t="shared" si="235"/>
        <v>5.4385468781462137E-2</v>
      </c>
      <c r="E341" s="125">
        <f t="shared" si="235"/>
        <v>0.1430392386312942</v>
      </c>
      <c r="F341" s="125">
        <f t="shared" si="235"/>
        <v>0</v>
      </c>
      <c r="G341" s="125">
        <f t="shared" si="235"/>
        <v>6.9815283856045447E-3</v>
      </c>
      <c r="H341" s="126">
        <f t="shared" si="235"/>
        <v>0</v>
      </c>
      <c r="I341" s="127">
        <f>SUM(B341:H341)</f>
        <v>0.99999999999999989</v>
      </c>
      <c r="J341" s="133"/>
      <c r="K341" s="49" t="s">
        <v>108</v>
      </c>
      <c r="L341" s="102">
        <f>IF($S340=0,"-",L340/$S340)</f>
        <v>5.7787134816281817E-2</v>
      </c>
      <c r="M341" s="102">
        <f t="shared" ref="M341:R341" si="236">IF($S340=0,"-",M340/$S340)</f>
        <v>0.73522087673179781</v>
      </c>
      <c r="N341" s="102">
        <f t="shared" si="236"/>
        <v>5.4208711023238806E-2</v>
      </c>
      <c r="O341" s="102">
        <f t="shared" si="236"/>
        <v>0.14257434799552463</v>
      </c>
      <c r="P341" s="102">
        <f t="shared" si="236"/>
        <v>3.2500916546952517E-3</v>
      </c>
      <c r="Q341" s="102">
        <f t="shared" si="236"/>
        <v>6.9588377784614722E-3</v>
      </c>
      <c r="R341" s="103">
        <f t="shared" si="236"/>
        <v>0</v>
      </c>
      <c r="S341" s="104">
        <f>SUM(L341:R341)</f>
        <v>0.99999999999999978</v>
      </c>
      <c r="U341" s="77" t="s">
        <v>108</v>
      </c>
      <c r="V341" s="78">
        <f>+V340/$AI340</f>
        <v>4.6055595838251001E-2</v>
      </c>
      <c r="W341" s="78">
        <f t="shared" ref="W341:AH341" si="237">+W340/$AI340</f>
        <v>3.0508563770588071E-3</v>
      </c>
      <c r="X341" s="78">
        <f t="shared" si="237"/>
        <v>6.9588377784614739E-3</v>
      </c>
      <c r="Y341" s="78">
        <f t="shared" si="237"/>
        <v>0.73522087673179792</v>
      </c>
      <c r="Z341" s="78">
        <f t="shared" si="237"/>
        <v>1.7656577819537032E-2</v>
      </c>
      <c r="AA341" s="78">
        <f t="shared" si="237"/>
        <v>0.14051711545326834</v>
      </c>
      <c r="AB341" s="78">
        <f t="shared" si="237"/>
        <v>3.2500916546952521E-3</v>
      </c>
      <c r="AC341" s="78">
        <f t="shared" si="237"/>
        <v>4.7290048346930125E-2</v>
      </c>
      <c r="AD341" s="78">
        <f t="shared" si="237"/>
        <v>8.6806826009720259E-3</v>
      </c>
      <c r="AE341" s="78">
        <f t="shared" si="237"/>
        <v>2.0572325422563141E-3</v>
      </c>
      <c r="AF341" s="78">
        <f t="shared" si="237"/>
        <v>0</v>
      </c>
      <c r="AG341" s="78">
        <f t="shared" si="237"/>
        <v>3.6552133203701792E-2</v>
      </c>
      <c r="AH341" s="78">
        <f t="shared" si="237"/>
        <v>0</v>
      </c>
      <c r="AI341" s="79">
        <f>SUM(V341:AC341)</f>
        <v>1</v>
      </c>
    </row>
    <row r="342" spans="1:85" ht="15" thickBot="1">
      <c r="A342" s="220"/>
      <c r="B342" s="220"/>
      <c r="C342" s="220"/>
      <c r="D342" s="220"/>
      <c r="E342" s="220"/>
      <c r="F342" s="220"/>
      <c r="G342" s="220"/>
      <c r="H342" s="220"/>
      <c r="I342" s="220"/>
      <c r="K342" s="220"/>
      <c r="L342" s="220"/>
      <c r="M342" s="220"/>
      <c r="N342" s="220"/>
      <c r="O342" s="220"/>
      <c r="P342" s="220"/>
      <c r="Q342" s="220"/>
      <c r="R342" s="220"/>
      <c r="S342" s="220"/>
      <c r="AI342" s="141"/>
      <c r="BA342" s="133"/>
      <c r="BR342" s="133"/>
      <c r="CG342" s="133"/>
    </row>
    <row r="343" spans="1:85" ht="28.5">
      <c r="A343" s="339" t="s">
        <v>36</v>
      </c>
      <c r="B343" s="137" t="s">
        <v>0</v>
      </c>
      <c r="C343" s="137" t="s">
        <v>1</v>
      </c>
      <c r="D343" s="137" t="s">
        <v>2</v>
      </c>
      <c r="E343" s="137" t="s">
        <v>3</v>
      </c>
      <c r="F343" s="137" t="s">
        <v>23</v>
      </c>
      <c r="G343" s="137" t="s">
        <v>4</v>
      </c>
      <c r="H343" s="137" t="s">
        <v>5</v>
      </c>
      <c r="I343" s="138" t="s">
        <v>6</v>
      </c>
      <c r="K343" s="341" t="s">
        <v>36</v>
      </c>
      <c r="L343" s="139" t="s">
        <v>0</v>
      </c>
      <c r="M343" s="139" t="s">
        <v>1</v>
      </c>
      <c r="N343" s="139" t="s">
        <v>2</v>
      </c>
      <c r="O343" s="139" t="s">
        <v>3</v>
      </c>
      <c r="P343" s="139" t="s">
        <v>23</v>
      </c>
      <c r="Q343" s="139" t="s">
        <v>4</v>
      </c>
      <c r="R343" s="139" t="s">
        <v>5</v>
      </c>
      <c r="S343" s="140" t="s">
        <v>6</v>
      </c>
      <c r="U343" s="343" t="s">
        <v>36</v>
      </c>
      <c r="V343" s="192" t="s">
        <v>73</v>
      </c>
      <c r="W343" s="192" t="s">
        <v>74</v>
      </c>
      <c r="X343" s="192" t="s">
        <v>4</v>
      </c>
      <c r="Y343" s="192" t="s">
        <v>1</v>
      </c>
      <c r="Z343" s="192" t="s">
        <v>2</v>
      </c>
      <c r="AA343" s="192" t="s">
        <v>3</v>
      </c>
      <c r="AB343" s="192" t="s">
        <v>51</v>
      </c>
      <c r="AC343" s="192" t="s">
        <v>64</v>
      </c>
      <c r="AD343" s="193" t="s">
        <v>75</v>
      </c>
      <c r="AE343" s="193" t="s">
        <v>76</v>
      </c>
      <c r="AF343" s="193" t="s">
        <v>77</v>
      </c>
      <c r="AG343" s="193" t="s">
        <v>78</v>
      </c>
      <c r="AH343" s="193" t="s">
        <v>79</v>
      </c>
      <c r="AI343" s="194" t="s">
        <v>59</v>
      </c>
      <c r="BA343" s="133"/>
      <c r="BR343" s="133"/>
      <c r="CG343" s="133"/>
    </row>
    <row r="344" spans="1:85" ht="15">
      <c r="A344" s="340" t="s">
        <v>36</v>
      </c>
      <c r="B344" s="305" t="s">
        <v>113</v>
      </c>
      <c r="C344" s="306"/>
      <c r="D344" s="306"/>
      <c r="E344" s="306"/>
      <c r="F344" s="306"/>
      <c r="G344" s="306"/>
      <c r="H344" s="306"/>
      <c r="I344" s="307"/>
      <c r="K344" s="342" t="s">
        <v>36</v>
      </c>
      <c r="L344" s="308" t="s">
        <v>113</v>
      </c>
      <c r="M344" s="309"/>
      <c r="N344" s="309"/>
      <c r="O344" s="309"/>
      <c r="P344" s="309"/>
      <c r="Q344" s="309"/>
      <c r="R344" s="309"/>
      <c r="S344" s="310"/>
      <c r="U344" s="344" t="s">
        <v>36</v>
      </c>
      <c r="V344" s="337" t="s">
        <v>113</v>
      </c>
      <c r="W344" s="337"/>
      <c r="X344" s="337"/>
      <c r="Y344" s="337"/>
      <c r="Z344" s="337"/>
      <c r="AA344" s="337"/>
      <c r="AB344" s="337"/>
      <c r="AC344" s="337"/>
      <c r="AD344" s="337"/>
      <c r="AE344" s="337"/>
      <c r="AF344" s="337"/>
      <c r="AG344" s="337"/>
      <c r="AH344" s="337"/>
      <c r="AI344" s="338"/>
      <c r="BA344" s="133"/>
      <c r="BR344" s="133"/>
      <c r="CG344" s="133"/>
    </row>
    <row r="345" spans="1:85" ht="15">
      <c r="A345" s="143" t="s">
        <v>7</v>
      </c>
      <c r="B345" s="144">
        <v>0</v>
      </c>
      <c r="C345" s="144">
        <v>0</v>
      </c>
      <c r="D345" s="144">
        <v>0</v>
      </c>
      <c r="E345" s="144">
        <v>0</v>
      </c>
      <c r="F345" s="314"/>
      <c r="G345" s="144">
        <v>0</v>
      </c>
      <c r="H345" s="145">
        <v>0</v>
      </c>
      <c r="I345" s="146">
        <f>SUM(B345:H345)</f>
        <v>0</v>
      </c>
      <c r="J345" s="141"/>
      <c r="K345" s="195" t="s">
        <v>7</v>
      </c>
      <c r="L345" s="144">
        <v>0</v>
      </c>
      <c r="M345" s="144">
        <v>0</v>
      </c>
      <c r="N345" s="144">
        <v>0</v>
      </c>
      <c r="O345" s="144">
        <v>0</v>
      </c>
      <c r="P345" s="144">
        <v>0</v>
      </c>
      <c r="Q345" s="144">
        <v>0</v>
      </c>
      <c r="R345" s="196">
        <v>0</v>
      </c>
      <c r="S345" s="197">
        <f>SUM(L345:R345)</f>
        <v>0</v>
      </c>
      <c r="U345" s="198" t="s">
        <v>7</v>
      </c>
      <c r="V345" s="199">
        <v>0</v>
      </c>
      <c r="W345" s="199">
        <v>0</v>
      </c>
      <c r="X345" s="199">
        <v>0</v>
      </c>
      <c r="Y345" s="199">
        <v>0</v>
      </c>
      <c r="Z345" s="199">
        <v>0</v>
      </c>
      <c r="AA345" s="199">
        <v>0</v>
      </c>
      <c r="AB345" s="199">
        <v>0</v>
      </c>
      <c r="AC345" s="200">
        <v>0</v>
      </c>
      <c r="AD345" s="201">
        <v>0</v>
      </c>
      <c r="AE345" s="201">
        <v>0</v>
      </c>
      <c r="AF345" s="201">
        <v>0</v>
      </c>
      <c r="AG345" s="201">
        <v>0</v>
      </c>
      <c r="AH345" s="201">
        <v>0</v>
      </c>
      <c r="AI345" s="202">
        <f>SUM(V345:AC345)</f>
        <v>0</v>
      </c>
      <c r="BA345" s="133"/>
      <c r="BR345" s="133"/>
      <c r="CG345" s="133"/>
    </row>
    <row r="346" spans="1:85" ht="15">
      <c r="A346" s="151" t="s">
        <v>8</v>
      </c>
      <c r="B346" s="152">
        <v>0</v>
      </c>
      <c r="C346" s="152">
        <v>0</v>
      </c>
      <c r="D346" s="152">
        <v>0</v>
      </c>
      <c r="E346" s="152">
        <v>0</v>
      </c>
      <c r="F346" s="315"/>
      <c r="G346" s="152">
        <v>0</v>
      </c>
      <c r="H346" s="153">
        <v>0</v>
      </c>
      <c r="I346" s="154">
        <f t="shared" ref="I346:I365" si="238">SUM(B346:H346)</f>
        <v>0</v>
      </c>
      <c r="J346" s="141"/>
      <c r="K346" s="155" t="s">
        <v>8</v>
      </c>
      <c r="L346" s="156">
        <v>0</v>
      </c>
      <c r="M346" s="156">
        <v>0</v>
      </c>
      <c r="N346" s="156">
        <v>0</v>
      </c>
      <c r="O346" s="156">
        <v>0</v>
      </c>
      <c r="P346" s="156">
        <v>0</v>
      </c>
      <c r="Q346" s="156">
        <v>0</v>
      </c>
      <c r="R346" s="157">
        <v>0</v>
      </c>
      <c r="S346" s="158">
        <f t="shared" ref="S346:S365" si="239">SUM(L346:R346)</f>
        <v>0</v>
      </c>
      <c r="U346" s="203" t="s">
        <v>8</v>
      </c>
      <c r="V346" s="204">
        <v>0</v>
      </c>
      <c r="W346" s="204">
        <v>0</v>
      </c>
      <c r="X346" s="204">
        <v>0</v>
      </c>
      <c r="Y346" s="204">
        <v>0</v>
      </c>
      <c r="Z346" s="204">
        <v>0</v>
      </c>
      <c r="AA346" s="204">
        <v>0</v>
      </c>
      <c r="AB346" s="204">
        <v>0</v>
      </c>
      <c r="AC346" s="205">
        <v>0</v>
      </c>
      <c r="AD346" s="204">
        <v>0</v>
      </c>
      <c r="AE346" s="204">
        <v>0</v>
      </c>
      <c r="AF346" s="204">
        <v>0</v>
      </c>
      <c r="AG346" s="204">
        <v>0</v>
      </c>
      <c r="AH346" s="204">
        <v>0</v>
      </c>
      <c r="AI346" s="206">
        <f t="shared" ref="AI346:AI365" si="240">SUM(V346:AC346)</f>
        <v>0</v>
      </c>
      <c r="BA346" s="133"/>
      <c r="BR346" s="133"/>
      <c r="CG346" s="133"/>
    </row>
    <row r="347" spans="1:85" ht="15">
      <c r="A347" s="159" t="s">
        <v>9</v>
      </c>
      <c r="B347" s="148">
        <v>0</v>
      </c>
      <c r="C347" s="148">
        <v>0</v>
      </c>
      <c r="D347" s="148">
        <v>0.19381771890146382</v>
      </c>
      <c r="E347" s="148">
        <v>0</v>
      </c>
      <c r="F347" s="315"/>
      <c r="G347" s="148">
        <v>0</v>
      </c>
      <c r="H347" s="160">
        <v>0</v>
      </c>
      <c r="I347" s="146">
        <f t="shared" si="238"/>
        <v>0.19381771890146382</v>
      </c>
      <c r="J347" s="141"/>
      <c r="K347" s="161" t="s">
        <v>9</v>
      </c>
      <c r="L347" s="148">
        <v>0</v>
      </c>
      <c r="M347" s="148">
        <v>0</v>
      </c>
      <c r="N347" s="148">
        <v>0.19381771890146382</v>
      </c>
      <c r="O347" s="148">
        <v>0</v>
      </c>
      <c r="P347" s="148">
        <v>0</v>
      </c>
      <c r="Q347" s="148">
        <v>0</v>
      </c>
      <c r="R347" s="149">
        <v>0</v>
      </c>
      <c r="S347" s="150">
        <f t="shared" si="239"/>
        <v>0.19381771890146382</v>
      </c>
      <c r="U347" s="207" t="s">
        <v>9</v>
      </c>
      <c r="V347" s="199">
        <v>0</v>
      </c>
      <c r="W347" s="199">
        <v>0</v>
      </c>
      <c r="X347" s="199">
        <v>0</v>
      </c>
      <c r="Y347" s="199">
        <v>0</v>
      </c>
      <c r="Z347" s="199">
        <v>0.19381771890146382</v>
      </c>
      <c r="AA347" s="199">
        <v>0</v>
      </c>
      <c r="AB347" s="199">
        <v>0</v>
      </c>
      <c r="AC347" s="200">
        <v>0</v>
      </c>
      <c r="AD347" s="201">
        <v>0</v>
      </c>
      <c r="AE347" s="201">
        <v>0</v>
      </c>
      <c r="AF347" s="201">
        <v>0</v>
      </c>
      <c r="AG347" s="201">
        <v>0</v>
      </c>
      <c r="AH347" s="201">
        <v>0</v>
      </c>
      <c r="AI347" s="202">
        <f t="shared" si="240"/>
        <v>0.19381771890146382</v>
      </c>
      <c r="BA347" s="133"/>
      <c r="BR347" s="133"/>
      <c r="CG347" s="133"/>
    </row>
    <row r="348" spans="1:85" ht="15">
      <c r="A348" s="151" t="s">
        <v>52</v>
      </c>
      <c r="B348" s="152">
        <v>0</v>
      </c>
      <c r="C348" s="152">
        <v>0</v>
      </c>
      <c r="D348" s="152">
        <v>0</v>
      </c>
      <c r="E348" s="152">
        <v>0</v>
      </c>
      <c r="F348" s="315"/>
      <c r="G348" s="152">
        <v>0</v>
      </c>
      <c r="H348" s="153">
        <v>0</v>
      </c>
      <c r="I348" s="154">
        <f t="shared" si="238"/>
        <v>0</v>
      </c>
      <c r="J348" s="141"/>
      <c r="K348" s="155" t="s">
        <v>52</v>
      </c>
      <c r="L348" s="156">
        <v>0</v>
      </c>
      <c r="M348" s="156">
        <v>0</v>
      </c>
      <c r="N348" s="156">
        <v>0</v>
      </c>
      <c r="O348" s="156">
        <v>0</v>
      </c>
      <c r="P348" s="156">
        <v>0</v>
      </c>
      <c r="Q348" s="156">
        <v>0</v>
      </c>
      <c r="R348" s="157">
        <v>0</v>
      </c>
      <c r="S348" s="158">
        <f t="shared" si="239"/>
        <v>0</v>
      </c>
      <c r="U348" s="203" t="s">
        <v>52</v>
      </c>
      <c r="V348" s="204">
        <v>0</v>
      </c>
      <c r="W348" s="204">
        <v>0</v>
      </c>
      <c r="X348" s="204">
        <v>0</v>
      </c>
      <c r="Y348" s="204">
        <v>0</v>
      </c>
      <c r="Z348" s="204">
        <v>0</v>
      </c>
      <c r="AA348" s="204">
        <v>0</v>
      </c>
      <c r="AB348" s="204">
        <v>0</v>
      </c>
      <c r="AC348" s="205">
        <v>0</v>
      </c>
      <c r="AD348" s="204">
        <v>0</v>
      </c>
      <c r="AE348" s="204">
        <v>0</v>
      </c>
      <c r="AF348" s="204">
        <v>0</v>
      </c>
      <c r="AG348" s="204">
        <v>0</v>
      </c>
      <c r="AH348" s="204">
        <v>0</v>
      </c>
      <c r="AI348" s="206">
        <f t="shared" si="240"/>
        <v>0</v>
      </c>
      <c r="BA348" s="133"/>
      <c r="BR348" s="133"/>
      <c r="CG348" s="133"/>
    </row>
    <row r="349" spans="1:85" ht="15">
      <c r="A349" s="159" t="s">
        <v>13</v>
      </c>
      <c r="B349" s="148">
        <v>9.8045189028245172</v>
      </c>
      <c r="C349" s="148">
        <v>0</v>
      </c>
      <c r="D349" s="148">
        <v>8.9497282631466</v>
      </c>
      <c r="E349" s="148">
        <v>0</v>
      </c>
      <c r="F349" s="315"/>
      <c r="G349" s="148">
        <v>0</v>
      </c>
      <c r="H349" s="160">
        <v>0</v>
      </c>
      <c r="I349" s="146">
        <f t="shared" si="238"/>
        <v>18.754247165971115</v>
      </c>
      <c r="J349" s="141"/>
      <c r="K349" s="161" t="s">
        <v>13</v>
      </c>
      <c r="L349" s="148">
        <v>9.8045189028245172</v>
      </c>
      <c r="M349" s="148">
        <v>0</v>
      </c>
      <c r="N349" s="148">
        <v>8.9497282631466</v>
      </c>
      <c r="O349" s="148">
        <v>0</v>
      </c>
      <c r="P349" s="148">
        <v>0</v>
      </c>
      <c r="Q349" s="148">
        <v>0</v>
      </c>
      <c r="R349" s="149">
        <v>0</v>
      </c>
      <c r="S349" s="150">
        <f t="shared" si="239"/>
        <v>18.754247165971115</v>
      </c>
      <c r="U349" s="207" t="s">
        <v>13</v>
      </c>
      <c r="V349" s="199">
        <v>9.8045189028245172</v>
      </c>
      <c r="W349" s="199">
        <v>0</v>
      </c>
      <c r="X349" s="199">
        <v>0</v>
      </c>
      <c r="Y349" s="199">
        <v>0</v>
      </c>
      <c r="Z349" s="199">
        <v>7.8649127160985266</v>
      </c>
      <c r="AA349" s="199">
        <v>0</v>
      </c>
      <c r="AB349" s="199">
        <v>0</v>
      </c>
      <c r="AC349" s="200">
        <v>1.0848155470480727</v>
      </c>
      <c r="AD349" s="201">
        <v>0</v>
      </c>
      <c r="AE349" s="201">
        <v>0</v>
      </c>
      <c r="AF349" s="201">
        <v>0</v>
      </c>
      <c r="AG349" s="201">
        <v>1.0848155470480727</v>
      </c>
      <c r="AH349" s="201">
        <v>0</v>
      </c>
      <c r="AI349" s="202">
        <f t="shared" si="240"/>
        <v>18.754247165971115</v>
      </c>
      <c r="BA349" s="133"/>
      <c r="BR349" s="133"/>
      <c r="CG349" s="133"/>
    </row>
    <row r="350" spans="1:85" ht="15">
      <c r="A350" s="151" t="s">
        <v>12</v>
      </c>
      <c r="B350" s="152">
        <v>7.9102516977281656</v>
      </c>
      <c r="C350" s="152">
        <v>0</v>
      </c>
      <c r="D350" s="152">
        <v>1.5434134970738821E-2</v>
      </c>
      <c r="E350" s="152">
        <v>0</v>
      </c>
      <c r="F350" s="315"/>
      <c r="G350" s="152">
        <v>0</v>
      </c>
      <c r="H350" s="153">
        <v>0</v>
      </c>
      <c r="I350" s="154">
        <f t="shared" si="238"/>
        <v>7.9256858326989041</v>
      </c>
      <c r="J350" s="141"/>
      <c r="K350" s="155" t="s">
        <v>12</v>
      </c>
      <c r="L350" s="156">
        <v>7.9102516977281656</v>
      </c>
      <c r="M350" s="156">
        <v>0</v>
      </c>
      <c r="N350" s="156">
        <v>1.5434134970738821E-2</v>
      </c>
      <c r="O350" s="156">
        <v>0</v>
      </c>
      <c r="P350" s="156">
        <v>0</v>
      </c>
      <c r="Q350" s="156">
        <v>0</v>
      </c>
      <c r="R350" s="157">
        <v>0</v>
      </c>
      <c r="S350" s="158">
        <f t="shared" si="239"/>
        <v>7.9256858326989041</v>
      </c>
      <c r="U350" s="203" t="s">
        <v>53</v>
      </c>
      <c r="V350" s="204">
        <v>7.9102516977281656</v>
      </c>
      <c r="W350" s="204">
        <v>0</v>
      </c>
      <c r="X350" s="204">
        <v>0</v>
      </c>
      <c r="Y350" s="204">
        <v>0</v>
      </c>
      <c r="Z350" s="204">
        <v>0</v>
      </c>
      <c r="AA350" s="204">
        <v>0</v>
      </c>
      <c r="AB350" s="204">
        <v>0</v>
      </c>
      <c r="AC350" s="205">
        <v>1.5434134970738821E-2</v>
      </c>
      <c r="AD350" s="204">
        <v>0</v>
      </c>
      <c r="AE350" s="204">
        <v>0</v>
      </c>
      <c r="AF350" s="204">
        <v>0</v>
      </c>
      <c r="AG350" s="204">
        <v>1.5434134970738821E-2</v>
      </c>
      <c r="AH350" s="204">
        <v>0</v>
      </c>
      <c r="AI350" s="206">
        <f t="shared" si="240"/>
        <v>7.9256858326989041</v>
      </c>
      <c r="BA350" s="133"/>
      <c r="BR350" s="133"/>
      <c r="CG350" s="133"/>
    </row>
    <row r="351" spans="1:85" ht="15">
      <c r="A351" s="159" t="s">
        <v>54</v>
      </c>
      <c r="B351" s="148">
        <v>0</v>
      </c>
      <c r="C351" s="148">
        <v>0</v>
      </c>
      <c r="D351" s="148">
        <v>7.415046264841469</v>
      </c>
      <c r="E351" s="148">
        <v>0</v>
      </c>
      <c r="F351" s="315"/>
      <c r="G351" s="148">
        <v>0</v>
      </c>
      <c r="H351" s="160">
        <v>0</v>
      </c>
      <c r="I351" s="146">
        <f t="shared" si="238"/>
        <v>7.415046264841469</v>
      </c>
      <c r="J351" s="141"/>
      <c r="K351" s="161" t="s">
        <v>54</v>
      </c>
      <c r="L351" s="148">
        <v>0</v>
      </c>
      <c r="M351" s="148">
        <v>0</v>
      </c>
      <c r="N351" s="148">
        <v>7.415046264841469</v>
      </c>
      <c r="O351" s="148">
        <v>0</v>
      </c>
      <c r="P351" s="148">
        <v>431.25978970205767</v>
      </c>
      <c r="Q351" s="148">
        <v>0</v>
      </c>
      <c r="R351" s="149">
        <v>0</v>
      </c>
      <c r="S351" s="150">
        <f t="shared" si="239"/>
        <v>438.67483596689914</v>
      </c>
      <c r="U351" s="207" t="s">
        <v>54</v>
      </c>
      <c r="V351" s="199">
        <v>0</v>
      </c>
      <c r="W351" s="199">
        <v>0</v>
      </c>
      <c r="X351" s="199">
        <v>0</v>
      </c>
      <c r="Y351" s="199">
        <v>0</v>
      </c>
      <c r="Z351" s="199">
        <v>0</v>
      </c>
      <c r="AA351" s="199">
        <v>0</v>
      </c>
      <c r="AB351" s="199">
        <v>431.25978970205767</v>
      </c>
      <c r="AC351" s="200">
        <v>7.415046264841469</v>
      </c>
      <c r="AD351" s="199">
        <v>0</v>
      </c>
      <c r="AE351" s="199">
        <v>0</v>
      </c>
      <c r="AF351" s="199">
        <v>0</v>
      </c>
      <c r="AG351" s="199">
        <v>7.415046264841469</v>
      </c>
      <c r="AH351" s="199">
        <v>0</v>
      </c>
      <c r="AI351" s="202">
        <f t="shared" si="240"/>
        <v>438.67483596689914</v>
      </c>
      <c r="BA351" s="133"/>
      <c r="BR351" s="133"/>
      <c r="CG351" s="133"/>
    </row>
    <row r="352" spans="1:85" ht="15">
      <c r="A352" s="151" t="s">
        <v>11</v>
      </c>
      <c r="B352" s="152">
        <v>0</v>
      </c>
      <c r="C352" s="152">
        <v>0</v>
      </c>
      <c r="D352" s="152">
        <v>0</v>
      </c>
      <c r="E352" s="152">
        <v>0</v>
      </c>
      <c r="F352" s="315"/>
      <c r="G352" s="152">
        <v>0</v>
      </c>
      <c r="H352" s="153">
        <v>0</v>
      </c>
      <c r="I352" s="154">
        <f t="shared" si="238"/>
        <v>0</v>
      </c>
      <c r="J352" s="141"/>
      <c r="K352" s="155" t="s">
        <v>11</v>
      </c>
      <c r="L352" s="156">
        <v>0</v>
      </c>
      <c r="M352" s="156">
        <v>0</v>
      </c>
      <c r="N352" s="156">
        <v>0</v>
      </c>
      <c r="O352" s="156">
        <v>0</v>
      </c>
      <c r="P352" s="156">
        <v>2.8076985904307903</v>
      </c>
      <c r="Q352" s="156">
        <v>0</v>
      </c>
      <c r="R352" s="157">
        <v>0</v>
      </c>
      <c r="S352" s="158">
        <f t="shared" si="239"/>
        <v>2.8076985904307903</v>
      </c>
      <c r="U352" s="203" t="s">
        <v>11</v>
      </c>
      <c r="V352" s="204">
        <v>0</v>
      </c>
      <c r="W352" s="204">
        <v>0</v>
      </c>
      <c r="X352" s="204">
        <v>0</v>
      </c>
      <c r="Y352" s="204">
        <v>0</v>
      </c>
      <c r="Z352" s="204">
        <v>0</v>
      </c>
      <c r="AA352" s="204">
        <v>0</v>
      </c>
      <c r="AB352" s="204">
        <v>2.8076985904307903</v>
      </c>
      <c r="AC352" s="205">
        <v>0</v>
      </c>
      <c r="AD352" s="204">
        <v>0</v>
      </c>
      <c r="AE352" s="204">
        <v>0</v>
      </c>
      <c r="AF352" s="204">
        <v>0</v>
      </c>
      <c r="AG352" s="204">
        <v>0</v>
      </c>
      <c r="AH352" s="204">
        <v>0</v>
      </c>
      <c r="AI352" s="206">
        <f t="shared" si="240"/>
        <v>2.8076985904307903</v>
      </c>
      <c r="BA352" s="133"/>
      <c r="BR352" s="133"/>
      <c r="CG352" s="133"/>
    </row>
    <row r="353" spans="1:85" ht="15">
      <c r="A353" s="159" t="s">
        <v>55</v>
      </c>
      <c r="B353" s="148">
        <v>0</v>
      </c>
      <c r="C353" s="148">
        <v>0</v>
      </c>
      <c r="D353" s="148">
        <v>0</v>
      </c>
      <c r="E353" s="148">
        <v>0</v>
      </c>
      <c r="F353" s="315"/>
      <c r="G353" s="148">
        <v>0</v>
      </c>
      <c r="H353" s="160">
        <v>0</v>
      </c>
      <c r="I353" s="146">
        <f t="shared" si="238"/>
        <v>0</v>
      </c>
      <c r="J353" s="141"/>
      <c r="K353" s="161" t="s">
        <v>55</v>
      </c>
      <c r="L353" s="148">
        <v>0</v>
      </c>
      <c r="M353" s="148">
        <v>0</v>
      </c>
      <c r="N353" s="148">
        <v>0</v>
      </c>
      <c r="O353" s="148">
        <v>0</v>
      </c>
      <c r="P353" s="148">
        <v>0</v>
      </c>
      <c r="Q353" s="148">
        <v>0</v>
      </c>
      <c r="R353" s="149">
        <v>0</v>
      </c>
      <c r="S353" s="150">
        <f t="shared" si="239"/>
        <v>0</v>
      </c>
      <c r="U353" s="207" t="s">
        <v>55</v>
      </c>
      <c r="V353" s="199">
        <v>0</v>
      </c>
      <c r="W353" s="199">
        <v>0</v>
      </c>
      <c r="X353" s="199">
        <v>0</v>
      </c>
      <c r="Y353" s="199">
        <v>0</v>
      </c>
      <c r="Z353" s="199">
        <v>0</v>
      </c>
      <c r="AA353" s="199">
        <v>0</v>
      </c>
      <c r="AB353" s="199">
        <v>0</v>
      </c>
      <c r="AC353" s="200">
        <v>0</v>
      </c>
      <c r="AD353" s="199">
        <v>0</v>
      </c>
      <c r="AE353" s="199">
        <v>0</v>
      </c>
      <c r="AF353" s="199">
        <v>0</v>
      </c>
      <c r="AG353" s="199">
        <v>0</v>
      </c>
      <c r="AH353" s="199">
        <v>0</v>
      </c>
      <c r="AI353" s="202">
        <f t="shared" si="240"/>
        <v>0</v>
      </c>
      <c r="BA353" s="133"/>
      <c r="BR353" s="133"/>
      <c r="CG353" s="133"/>
    </row>
    <row r="354" spans="1:85" ht="15">
      <c r="A354" s="151" t="s">
        <v>14</v>
      </c>
      <c r="B354" s="152">
        <v>0</v>
      </c>
      <c r="C354" s="152">
        <v>1.6144213861838728</v>
      </c>
      <c r="D354" s="152">
        <v>0</v>
      </c>
      <c r="E354" s="152">
        <v>0</v>
      </c>
      <c r="F354" s="315"/>
      <c r="G354" s="152">
        <v>0</v>
      </c>
      <c r="H354" s="153">
        <v>0</v>
      </c>
      <c r="I354" s="154">
        <f t="shared" si="238"/>
        <v>1.6144213861838728</v>
      </c>
      <c r="J354" s="141"/>
      <c r="K354" s="155" t="s">
        <v>14</v>
      </c>
      <c r="L354" s="156">
        <v>0</v>
      </c>
      <c r="M354" s="156">
        <v>1.6144213861838728</v>
      </c>
      <c r="N354" s="156">
        <v>0</v>
      </c>
      <c r="O354" s="156">
        <v>0</v>
      </c>
      <c r="P354" s="156">
        <v>2.9860544552673809</v>
      </c>
      <c r="Q354" s="156">
        <v>0</v>
      </c>
      <c r="R354" s="157">
        <v>0</v>
      </c>
      <c r="S354" s="158">
        <f t="shared" si="239"/>
        <v>4.6004758414512539</v>
      </c>
      <c r="U354" s="203" t="s">
        <v>14</v>
      </c>
      <c r="V354" s="204">
        <v>0</v>
      </c>
      <c r="W354" s="204">
        <v>0</v>
      </c>
      <c r="X354" s="204">
        <v>0</v>
      </c>
      <c r="Y354" s="204">
        <v>1.6144213861838728</v>
      </c>
      <c r="Z354" s="204">
        <v>0</v>
      </c>
      <c r="AA354" s="204">
        <v>0</v>
      </c>
      <c r="AB354" s="204">
        <v>2.9860544552673809</v>
      </c>
      <c r="AC354" s="205">
        <v>0</v>
      </c>
      <c r="AD354" s="204">
        <v>0</v>
      </c>
      <c r="AE354" s="204">
        <v>0</v>
      </c>
      <c r="AF354" s="204">
        <v>0</v>
      </c>
      <c r="AG354" s="204">
        <v>0</v>
      </c>
      <c r="AH354" s="204">
        <v>0</v>
      </c>
      <c r="AI354" s="206">
        <f t="shared" si="240"/>
        <v>4.6004758414512539</v>
      </c>
      <c r="BA354" s="133"/>
      <c r="BR354" s="133"/>
      <c r="CG354" s="133"/>
    </row>
    <row r="355" spans="1:85" ht="15">
      <c r="A355" s="159" t="s">
        <v>136</v>
      </c>
      <c r="B355" s="148">
        <v>7.6753263611420728</v>
      </c>
      <c r="C355" s="148">
        <v>266.32642547345358</v>
      </c>
      <c r="D355" s="148">
        <v>0</v>
      </c>
      <c r="E355" s="148">
        <v>0</v>
      </c>
      <c r="F355" s="315"/>
      <c r="G355" s="148">
        <v>0</v>
      </c>
      <c r="H355" s="160">
        <v>0</v>
      </c>
      <c r="I355" s="146">
        <f t="shared" si="238"/>
        <v>274.00175183459567</v>
      </c>
      <c r="J355" s="141"/>
      <c r="K355" s="161" t="s">
        <v>136</v>
      </c>
      <c r="L355" s="148">
        <v>7.6753263611420728</v>
      </c>
      <c r="M355" s="148">
        <v>266.32642547345358</v>
      </c>
      <c r="N355" s="148">
        <v>0</v>
      </c>
      <c r="O355" s="148">
        <v>0</v>
      </c>
      <c r="P355" s="148">
        <v>0</v>
      </c>
      <c r="Q355" s="148">
        <v>0</v>
      </c>
      <c r="R355" s="149">
        <v>0</v>
      </c>
      <c r="S355" s="150">
        <f t="shared" si="239"/>
        <v>274.00175183459567</v>
      </c>
      <c r="U355" s="207" t="s">
        <v>136</v>
      </c>
      <c r="V355" s="199">
        <v>7.6753263611420728</v>
      </c>
      <c r="W355" s="199">
        <v>0</v>
      </c>
      <c r="X355" s="199">
        <v>0</v>
      </c>
      <c r="Y355" s="199">
        <v>266.32642547345358</v>
      </c>
      <c r="Z355" s="199">
        <v>0</v>
      </c>
      <c r="AA355" s="199">
        <v>0</v>
      </c>
      <c r="AB355" s="199">
        <v>0</v>
      </c>
      <c r="AC355" s="200">
        <v>0</v>
      </c>
      <c r="AD355" s="199">
        <v>0</v>
      </c>
      <c r="AE355" s="199">
        <v>0</v>
      </c>
      <c r="AF355" s="199">
        <v>0</v>
      </c>
      <c r="AG355" s="199">
        <v>0</v>
      </c>
      <c r="AH355" s="199">
        <v>0</v>
      </c>
      <c r="AI355" s="202">
        <f t="shared" si="240"/>
        <v>274.00175183459567</v>
      </c>
      <c r="BA355" s="133"/>
      <c r="BR355" s="133"/>
      <c r="CG355" s="133"/>
    </row>
    <row r="356" spans="1:85" ht="15">
      <c r="A356" s="151" t="s">
        <v>21</v>
      </c>
      <c r="B356" s="152">
        <v>6.3231767041151299</v>
      </c>
      <c r="C356" s="152">
        <v>0</v>
      </c>
      <c r="D356" s="152">
        <v>47.731699950297234</v>
      </c>
      <c r="E356" s="152">
        <v>726.41888838458397</v>
      </c>
      <c r="F356" s="315"/>
      <c r="G356" s="152">
        <v>20.697632838872515</v>
      </c>
      <c r="H356" s="153">
        <v>0</v>
      </c>
      <c r="I356" s="154">
        <f t="shared" si="238"/>
        <v>801.17139787786891</v>
      </c>
      <c r="J356" s="141"/>
      <c r="K356" s="155" t="s">
        <v>21</v>
      </c>
      <c r="L356" s="156">
        <v>6.3231767041151299</v>
      </c>
      <c r="M356" s="156">
        <v>0</v>
      </c>
      <c r="N356" s="156">
        <v>47.731699950297234</v>
      </c>
      <c r="O356" s="156">
        <v>726.41888838458397</v>
      </c>
      <c r="P356" s="156">
        <v>0.83725745177220845</v>
      </c>
      <c r="Q356" s="156">
        <v>20.697632838872515</v>
      </c>
      <c r="R356" s="157">
        <v>0</v>
      </c>
      <c r="S356" s="158">
        <f t="shared" si="239"/>
        <v>802.0086553296411</v>
      </c>
      <c r="U356" s="203" t="s">
        <v>21</v>
      </c>
      <c r="V356" s="204">
        <v>0.44694251142812536</v>
      </c>
      <c r="W356" s="204">
        <v>1.0009138089721992</v>
      </c>
      <c r="X356" s="204">
        <v>20.697632838872515</v>
      </c>
      <c r="Y356" s="204">
        <v>0</v>
      </c>
      <c r="Z356" s="204">
        <v>46.87587657366354</v>
      </c>
      <c r="AA356" s="204">
        <v>726.16180603107955</v>
      </c>
      <c r="AB356" s="204">
        <v>0.83725745177220845</v>
      </c>
      <c r="AC356" s="205">
        <v>5.9882261138528978</v>
      </c>
      <c r="AD356" s="204">
        <v>4.8753203837148051</v>
      </c>
      <c r="AE356" s="204">
        <v>0.25708235350440151</v>
      </c>
      <c r="AF356" s="204">
        <v>0</v>
      </c>
      <c r="AG356" s="204">
        <v>0.85582337663369135</v>
      </c>
      <c r="AH356" s="204">
        <v>0</v>
      </c>
      <c r="AI356" s="206">
        <f t="shared" si="240"/>
        <v>802.00865532964099</v>
      </c>
      <c r="BA356" s="133"/>
      <c r="BR356" s="133"/>
      <c r="CG356" s="133"/>
    </row>
    <row r="357" spans="1:85" ht="15">
      <c r="A357" s="159" t="s">
        <v>20</v>
      </c>
      <c r="B357" s="148">
        <v>66.733044897976626</v>
      </c>
      <c r="C357" s="148">
        <v>0</v>
      </c>
      <c r="D357" s="148">
        <v>251.26746409255264</v>
      </c>
      <c r="E357" s="148">
        <v>0</v>
      </c>
      <c r="F357" s="315"/>
      <c r="G357" s="148">
        <v>0</v>
      </c>
      <c r="H357" s="160">
        <v>0</v>
      </c>
      <c r="I357" s="146">
        <f t="shared" si="238"/>
        <v>318.00050899052928</v>
      </c>
      <c r="J357" s="141"/>
      <c r="K357" s="161" t="s">
        <v>20</v>
      </c>
      <c r="L357" s="148">
        <v>66.733044897976626</v>
      </c>
      <c r="M357" s="148">
        <v>0</v>
      </c>
      <c r="N357" s="148">
        <v>251.26746409255264</v>
      </c>
      <c r="O357" s="148">
        <v>0</v>
      </c>
      <c r="P357" s="148">
        <v>0</v>
      </c>
      <c r="Q357" s="148">
        <v>0</v>
      </c>
      <c r="R357" s="149">
        <v>0</v>
      </c>
      <c r="S357" s="150">
        <f t="shared" si="239"/>
        <v>318.00050899052928</v>
      </c>
      <c r="U357" s="207" t="s">
        <v>20</v>
      </c>
      <c r="V357" s="199">
        <v>66.733044897976626</v>
      </c>
      <c r="W357" s="199">
        <v>0</v>
      </c>
      <c r="X357" s="199">
        <v>0</v>
      </c>
      <c r="Y357" s="199">
        <v>0</v>
      </c>
      <c r="Z357" s="199">
        <v>0</v>
      </c>
      <c r="AA357" s="199">
        <v>0</v>
      </c>
      <c r="AB357" s="199">
        <v>0</v>
      </c>
      <c r="AC357" s="200">
        <v>251.26746409255264</v>
      </c>
      <c r="AD357" s="199">
        <v>0</v>
      </c>
      <c r="AE357" s="199">
        <v>0</v>
      </c>
      <c r="AF357" s="199">
        <v>0</v>
      </c>
      <c r="AG357" s="199">
        <v>251.26746409255264</v>
      </c>
      <c r="AH357" s="199">
        <v>0</v>
      </c>
      <c r="AI357" s="202">
        <f t="shared" si="240"/>
        <v>318.00050899052928</v>
      </c>
      <c r="BA357" s="133"/>
      <c r="BR357" s="133"/>
      <c r="CG357" s="133"/>
    </row>
    <row r="358" spans="1:85" ht="15">
      <c r="A358" s="151" t="s">
        <v>56</v>
      </c>
      <c r="B358" s="152">
        <v>3.6078520442770641</v>
      </c>
      <c r="C358" s="152">
        <v>6.118470734882238</v>
      </c>
      <c r="D358" s="152">
        <v>11.158305291578548</v>
      </c>
      <c r="E358" s="152">
        <v>0</v>
      </c>
      <c r="F358" s="315"/>
      <c r="G358" s="152">
        <v>0</v>
      </c>
      <c r="H358" s="153">
        <v>0</v>
      </c>
      <c r="I358" s="154">
        <f t="shared" si="238"/>
        <v>20.88462807073785</v>
      </c>
      <c r="J358" s="141"/>
      <c r="K358" s="155" t="s">
        <v>56</v>
      </c>
      <c r="L358" s="156">
        <v>3.6078520442770641</v>
      </c>
      <c r="M358" s="156">
        <v>6.118470734882238</v>
      </c>
      <c r="N358" s="156">
        <v>11.158305291578548</v>
      </c>
      <c r="O358" s="156">
        <v>0</v>
      </c>
      <c r="P358" s="156">
        <v>0</v>
      </c>
      <c r="Q358" s="156">
        <v>0</v>
      </c>
      <c r="R358" s="157">
        <v>0</v>
      </c>
      <c r="S358" s="158">
        <f t="shared" si="239"/>
        <v>20.88462807073785</v>
      </c>
      <c r="U358" s="203" t="s">
        <v>56</v>
      </c>
      <c r="V358" s="204">
        <v>3.6078520442770641</v>
      </c>
      <c r="W358" s="204">
        <v>0</v>
      </c>
      <c r="X358" s="204">
        <v>0</v>
      </c>
      <c r="Y358" s="204">
        <v>6.118470734882238</v>
      </c>
      <c r="Z358" s="204">
        <v>11.158305291578548</v>
      </c>
      <c r="AA358" s="204">
        <v>0</v>
      </c>
      <c r="AB358" s="204">
        <v>0</v>
      </c>
      <c r="AC358" s="205">
        <v>0</v>
      </c>
      <c r="AD358" s="204">
        <v>0</v>
      </c>
      <c r="AE358" s="204">
        <v>0</v>
      </c>
      <c r="AF358" s="204">
        <v>0</v>
      </c>
      <c r="AG358" s="204">
        <v>0</v>
      </c>
      <c r="AH358" s="204">
        <v>0</v>
      </c>
      <c r="AI358" s="206">
        <f t="shared" si="240"/>
        <v>20.88462807073785</v>
      </c>
      <c r="BA358" s="133"/>
      <c r="BR358" s="133"/>
      <c r="CG358" s="133"/>
    </row>
    <row r="359" spans="1:85" ht="15">
      <c r="A359" s="159" t="s">
        <v>18</v>
      </c>
      <c r="B359" s="148">
        <v>11.282403136051963</v>
      </c>
      <c r="C359" s="148">
        <v>527.96258431213255</v>
      </c>
      <c r="D359" s="148">
        <v>233.36408972998817</v>
      </c>
      <c r="E359" s="148">
        <v>0</v>
      </c>
      <c r="F359" s="315"/>
      <c r="G359" s="148">
        <v>0</v>
      </c>
      <c r="H359" s="160">
        <v>0</v>
      </c>
      <c r="I359" s="146">
        <f t="shared" si="238"/>
        <v>772.60907717817258</v>
      </c>
      <c r="J359" s="141"/>
      <c r="K359" s="161" t="s">
        <v>18</v>
      </c>
      <c r="L359" s="148">
        <v>11.282403136051963</v>
      </c>
      <c r="M359" s="148">
        <v>527.96258431213255</v>
      </c>
      <c r="N359" s="148">
        <v>233.36408972998817</v>
      </c>
      <c r="O359" s="148">
        <v>0</v>
      </c>
      <c r="P359" s="148">
        <v>24.403796523240839</v>
      </c>
      <c r="Q359" s="148">
        <v>0</v>
      </c>
      <c r="R359" s="149">
        <v>0</v>
      </c>
      <c r="S359" s="150">
        <f t="shared" si="239"/>
        <v>797.01287370141347</v>
      </c>
      <c r="U359" s="207" t="s">
        <v>18</v>
      </c>
      <c r="V359" s="199">
        <v>11.282403136051963</v>
      </c>
      <c r="W359" s="199">
        <v>0</v>
      </c>
      <c r="X359" s="199">
        <v>0</v>
      </c>
      <c r="Y359" s="199">
        <v>527.96258431213255</v>
      </c>
      <c r="Z359" s="199">
        <v>71.17972560620008</v>
      </c>
      <c r="AA359" s="199">
        <v>0</v>
      </c>
      <c r="AB359" s="199">
        <v>24.403796523240839</v>
      </c>
      <c r="AC359" s="200">
        <v>162.18436412378807</v>
      </c>
      <c r="AD359" s="199">
        <v>0</v>
      </c>
      <c r="AE359" s="199">
        <v>0</v>
      </c>
      <c r="AF359" s="199">
        <v>0</v>
      </c>
      <c r="AG359" s="199">
        <v>162.18436412378807</v>
      </c>
      <c r="AH359" s="199">
        <v>0</v>
      </c>
      <c r="AI359" s="202">
        <f t="shared" si="240"/>
        <v>797.01287370141358</v>
      </c>
      <c r="BA359" s="133"/>
      <c r="BR359" s="133"/>
      <c r="CG359" s="133"/>
    </row>
    <row r="360" spans="1:85" ht="15">
      <c r="A360" s="151" t="s">
        <v>17</v>
      </c>
      <c r="B360" s="152">
        <v>0.32888209797700957</v>
      </c>
      <c r="C360" s="152">
        <v>17.705304684603021</v>
      </c>
      <c r="D360" s="152">
        <v>5.5124132174199643</v>
      </c>
      <c r="E360" s="152">
        <v>0</v>
      </c>
      <c r="F360" s="315"/>
      <c r="G360" s="152">
        <v>0</v>
      </c>
      <c r="H360" s="153">
        <v>0</v>
      </c>
      <c r="I360" s="154">
        <f t="shared" si="238"/>
        <v>23.546599999999994</v>
      </c>
      <c r="J360" s="141"/>
      <c r="K360" s="155" t="s">
        <v>17</v>
      </c>
      <c r="L360" s="156">
        <v>0.32888209797700957</v>
      </c>
      <c r="M360" s="156">
        <v>17.705304684603021</v>
      </c>
      <c r="N360" s="156">
        <v>5.5124132174199643</v>
      </c>
      <c r="O360" s="156">
        <v>0</v>
      </c>
      <c r="P360" s="156">
        <v>0</v>
      </c>
      <c r="Q360" s="156">
        <v>0</v>
      </c>
      <c r="R360" s="157">
        <v>0</v>
      </c>
      <c r="S360" s="158">
        <f t="shared" si="239"/>
        <v>23.546599999999994</v>
      </c>
      <c r="U360" s="203" t="s">
        <v>57</v>
      </c>
      <c r="V360" s="204">
        <v>0.32888209797700957</v>
      </c>
      <c r="W360" s="204">
        <v>0</v>
      </c>
      <c r="X360" s="204">
        <v>0</v>
      </c>
      <c r="Y360" s="204">
        <v>17.705304684603021</v>
      </c>
      <c r="Z360" s="204">
        <v>5.5124132174199643</v>
      </c>
      <c r="AA360" s="204">
        <v>0</v>
      </c>
      <c r="AB360" s="204">
        <v>0</v>
      </c>
      <c r="AC360" s="205">
        <v>0</v>
      </c>
      <c r="AD360" s="204">
        <v>0</v>
      </c>
      <c r="AE360" s="204">
        <v>0</v>
      </c>
      <c r="AF360" s="204">
        <v>0</v>
      </c>
      <c r="AG360" s="204">
        <v>0</v>
      </c>
      <c r="AH360" s="204">
        <v>0</v>
      </c>
      <c r="AI360" s="206">
        <f t="shared" si="240"/>
        <v>23.546599999999994</v>
      </c>
      <c r="BA360" s="133"/>
      <c r="BR360" s="133"/>
      <c r="CG360" s="133"/>
    </row>
    <row r="361" spans="1:85" ht="15">
      <c r="A361" s="162" t="s">
        <v>60</v>
      </c>
      <c r="B361" s="148">
        <v>0</v>
      </c>
      <c r="C361" s="148">
        <v>0</v>
      </c>
      <c r="D361" s="148">
        <v>0</v>
      </c>
      <c r="E361" s="148">
        <v>0</v>
      </c>
      <c r="F361" s="315"/>
      <c r="G361" s="148">
        <v>0</v>
      </c>
      <c r="H361" s="160">
        <v>0</v>
      </c>
      <c r="I361" s="146">
        <f t="shared" si="238"/>
        <v>0</v>
      </c>
      <c r="J361" s="141"/>
      <c r="K361" s="163" t="s">
        <v>60</v>
      </c>
      <c r="L361" s="148">
        <v>0</v>
      </c>
      <c r="M361" s="148">
        <v>0</v>
      </c>
      <c r="N361" s="148">
        <v>0</v>
      </c>
      <c r="O361" s="148">
        <v>0</v>
      </c>
      <c r="P361" s="148">
        <v>0</v>
      </c>
      <c r="Q361" s="148">
        <v>0</v>
      </c>
      <c r="R361" s="149">
        <v>0</v>
      </c>
      <c r="S361" s="150">
        <f t="shared" si="239"/>
        <v>0</v>
      </c>
      <c r="U361" s="208" t="s">
        <v>58</v>
      </c>
      <c r="V361" s="199">
        <v>0</v>
      </c>
      <c r="W361" s="199">
        <v>0</v>
      </c>
      <c r="X361" s="199">
        <v>0</v>
      </c>
      <c r="Y361" s="199">
        <v>0</v>
      </c>
      <c r="Z361" s="199">
        <v>0</v>
      </c>
      <c r="AA361" s="199">
        <v>0</v>
      </c>
      <c r="AB361" s="199">
        <v>0</v>
      </c>
      <c r="AC361" s="200">
        <v>0</v>
      </c>
      <c r="AD361" s="201">
        <v>0</v>
      </c>
      <c r="AE361" s="201">
        <v>0</v>
      </c>
      <c r="AF361" s="201">
        <v>0</v>
      </c>
      <c r="AG361" s="201">
        <v>0</v>
      </c>
      <c r="AH361" s="201">
        <v>0</v>
      </c>
      <c r="AI361" s="202">
        <f t="shared" si="240"/>
        <v>0</v>
      </c>
      <c r="BA361" s="133"/>
      <c r="BR361" s="133"/>
      <c r="CG361" s="133"/>
    </row>
    <row r="362" spans="1:85">
      <c r="A362" s="164" t="s">
        <v>19</v>
      </c>
      <c r="B362" s="165">
        <v>0</v>
      </c>
      <c r="C362" s="165">
        <v>0</v>
      </c>
      <c r="D362" s="165">
        <v>0</v>
      </c>
      <c r="E362" s="165">
        <v>0</v>
      </c>
      <c r="F362" s="315"/>
      <c r="G362" s="165">
        <v>0</v>
      </c>
      <c r="H362" s="166">
        <v>0</v>
      </c>
      <c r="I362" s="167">
        <f t="shared" si="238"/>
        <v>0</v>
      </c>
      <c r="J362" s="141"/>
      <c r="K362" s="168" t="s">
        <v>19</v>
      </c>
      <c r="L362" s="169">
        <v>0</v>
      </c>
      <c r="M362" s="169">
        <v>0</v>
      </c>
      <c r="N362" s="169">
        <v>0</v>
      </c>
      <c r="O362" s="169">
        <v>0</v>
      </c>
      <c r="P362" s="169">
        <v>0</v>
      </c>
      <c r="Q362" s="169">
        <v>0</v>
      </c>
      <c r="R362" s="170">
        <v>0</v>
      </c>
      <c r="S362" s="171">
        <f t="shared" si="239"/>
        <v>0</v>
      </c>
      <c r="U362" s="209" t="s">
        <v>62</v>
      </c>
      <c r="V362" s="210">
        <v>0</v>
      </c>
      <c r="W362" s="210">
        <v>0</v>
      </c>
      <c r="X362" s="210">
        <v>0</v>
      </c>
      <c r="Y362" s="210">
        <v>0</v>
      </c>
      <c r="Z362" s="210">
        <v>0</v>
      </c>
      <c r="AA362" s="210">
        <v>0</v>
      </c>
      <c r="AB362" s="210">
        <v>0</v>
      </c>
      <c r="AC362" s="210">
        <v>0</v>
      </c>
      <c r="AD362" s="210">
        <v>0</v>
      </c>
      <c r="AE362" s="210">
        <v>0</v>
      </c>
      <c r="AF362" s="210">
        <v>0</v>
      </c>
      <c r="AG362" s="210">
        <v>0</v>
      </c>
      <c r="AH362" s="67">
        <v>0</v>
      </c>
      <c r="AI362" s="211">
        <f t="shared" si="240"/>
        <v>0</v>
      </c>
      <c r="BA362" s="133"/>
      <c r="BR362" s="133"/>
      <c r="CG362" s="133"/>
    </row>
    <row r="363" spans="1:85">
      <c r="A363" s="172" t="s">
        <v>15</v>
      </c>
      <c r="B363" s="173">
        <v>0</v>
      </c>
      <c r="C363" s="173">
        <v>0</v>
      </c>
      <c r="D363" s="173">
        <v>0</v>
      </c>
      <c r="E363" s="173">
        <v>0</v>
      </c>
      <c r="F363" s="315"/>
      <c r="G363" s="173">
        <v>0</v>
      </c>
      <c r="H363" s="174">
        <v>0</v>
      </c>
      <c r="I363" s="175">
        <f t="shared" si="238"/>
        <v>0</v>
      </c>
      <c r="J363" s="141"/>
      <c r="K363" s="176" t="s">
        <v>15</v>
      </c>
      <c r="L363" s="173">
        <v>0</v>
      </c>
      <c r="M363" s="173">
        <v>0</v>
      </c>
      <c r="N363" s="173">
        <v>0</v>
      </c>
      <c r="O363" s="173">
        <v>0</v>
      </c>
      <c r="P363" s="173">
        <v>0</v>
      </c>
      <c r="Q363" s="173">
        <v>0</v>
      </c>
      <c r="R363" s="177">
        <v>0</v>
      </c>
      <c r="S363" s="178">
        <f t="shared" si="239"/>
        <v>0</v>
      </c>
      <c r="U363" s="212" t="s">
        <v>15</v>
      </c>
      <c r="V363" s="213">
        <v>0</v>
      </c>
      <c r="W363" s="213">
        <v>0</v>
      </c>
      <c r="X363" s="213">
        <v>0</v>
      </c>
      <c r="Y363" s="213">
        <v>0</v>
      </c>
      <c r="Z363" s="213">
        <v>0</v>
      </c>
      <c r="AA363" s="213">
        <v>0</v>
      </c>
      <c r="AB363" s="213">
        <v>0</v>
      </c>
      <c r="AC363" s="213">
        <v>0</v>
      </c>
      <c r="AD363" s="214">
        <v>0</v>
      </c>
      <c r="AE363" s="214">
        <v>0</v>
      </c>
      <c r="AF363" s="214">
        <v>0</v>
      </c>
      <c r="AG363" s="214">
        <v>0</v>
      </c>
      <c r="AH363" s="214">
        <v>0</v>
      </c>
      <c r="AI363" s="215">
        <f t="shared" si="240"/>
        <v>0</v>
      </c>
      <c r="BA363" s="133"/>
      <c r="BR363" s="133"/>
      <c r="CG363" s="133"/>
    </row>
    <row r="364" spans="1:85">
      <c r="A364" s="164" t="s">
        <v>16</v>
      </c>
      <c r="B364" s="165">
        <v>0</v>
      </c>
      <c r="C364" s="165">
        <v>0</v>
      </c>
      <c r="D364" s="165">
        <v>0</v>
      </c>
      <c r="E364" s="165">
        <v>0</v>
      </c>
      <c r="F364" s="315"/>
      <c r="G364" s="165">
        <v>0</v>
      </c>
      <c r="H364" s="166">
        <v>0</v>
      </c>
      <c r="I364" s="167">
        <f t="shared" si="238"/>
        <v>0</v>
      </c>
      <c r="J364" s="141"/>
      <c r="K364" s="168" t="s">
        <v>16</v>
      </c>
      <c r="L364" s="169">
        <v>0</v>
      </c>
      <c r="M364" s="169">
        <v>0</v>
      </c>
      <c r="N364" s="169">
        <v>0</v>
      </c>
      <c r="O364" s="169">
        <v>0</v>
      </c>
      <c r="P364" s="169">
        <v>0</v>
      </c>
      <c r="Q364" s="169">
        <v>0</v>
      </c>
      <c r="R364" s="170">
        <v>0</v>
      </c>
      <c r="S364" s="171">
        <f t="shared" si="239"/>
        <v>0</v>
      </c>
      <c r="U364" s="209" t="s">
        <v>16</v>
      </c>
      <c r="V364" s="210">
        <v>0</v>
      </c>
      <c r="W364" s="210">
        <v>0</v>
      </c>
      <c r="X364" s="210">
        <v>0</v>
      </c>
      <c r="Y364" s="210">
        <v>0</v>
      </c>
      <c r="Z364" s="210">
        <v>0</v>
      </c>
      <c r="AA364" s="210">
        <v>0</v>
      </c>
      <c r="AB364" s="210">
        <v>0</v>
      </c>
      <c r="AC364" s="210">
        <v>0</v>
      </c>
      <c r="AD364" s="210">
        <v>0</v>
      </c>
      <c r="AE364" s="210">
        <v>0</v>
      </c>
      <c r="AF364" s="210">
        <v>0</v>
      </c>
      <c r="AG364" s="210">
        <v>0</v>
      </c>
      <c r="AH364" s="67">
        <v>0</v>
      </c>
      <c r="AI364" s="211">
        <f t="shared" si="240"/>
        <v>0</v>
      </c>
      <c r="BA364" s="133"/>
      <c r="BR364" s="133"/>
      <c r="CG364" s="133"/>
    </row>
    <row r="365" spans="1:85" ht="15" thickBot="1">
      <c r="A365" s="179" t="s">
        <v>10</v>
      </c>
      <c r="B365" s="180">
        <v>0</v>
      </c>
      <c r="C365" s="180">
        <v>0</v>
      </c>
      <c r="D365" s="180">
        <v>0</v>
      </c>
      <c r="E365" s="180">
        <v>0</v>
      </c>
      <c r="F365" s="316"/>
      <c r="G365" s="180">
        <v>0</v>
      </c>
      <c r="H365" s="181">
        <v>0</v>
      </c>
      <c r="I365" s="182">
        <f t="shared" si="238"/>
        <v>0</v>
      </c>
      <c r="J365" s="141"/>
      <c r="K365" s="183" t="s">
        <v>10</v>
      </c>
      <c r="L365" s="180">
        <v>0</v>
      </c>
      <c r="M365" s="180">
        <v>0</v>
      </c>
      <c r="N365" s="180">
        <v>0</v>
      </c>
      <c r="O365" s="180">
        <v>0</v>
      </c>
      <c r="P365" s="180">
        <v>0</v>
      </c>
      <c r="Q365" s="180">
        <v>0</v>
      </c>
      <c r="R365" s="184">
        <v>0</v>
      </c>
      <c r="S365" s="185">
        <f t="shared" si="239"/>
        <v>0</v>
      </c>
      <c r="U365" s="212" t="s">
        <v>10</v>
      </c>
      <c r="V365" s="213">
        <v>0</v>
      </c>
      <c r="W365" s="213">
        <v>0</v>
      </c>
      <c r="X365" s="213">
        <v>0</v>
      </c>
      <c r="Y365" s="213">
        <v>0</v>
      </c>
      <c r="Z365" s="213">
        <v>0</v>
      </c>
      <c r="AA365" s="213">
        <v>0</v>
      </c>
      <c r="AB365" s="213">
        <v>0</v>
      </c>
      <c r="AC365" s="213">
        <v>0</v>
      </c>
      <c r="AD365" s="214">
        <v>0</v>
      </c>
      <c r="AE365" s="214">
        <v>0</v>
      </c>
      <c r="AF365" s="214">
        <v>0</v>
      </c>
      <c r="AG365" s="214">
        <v>0</v>
      </c>
      <c r="AH365" s="214">
        <v>0</v>
      </c>
      <c r="AI365" s="215">
        <f t="shared" si="240"/>
        <v>0</v>
      </c>
      <c r="BA365" s="133"/>
      <c r="BR365" s="133"/>
      <c r="CG365" s="133"/>
    </row>
    <row r="366" spans="1:85" ht="18" customHeight="1">
      <c r="A366" s="186" t="s">
        <v>22</v>
      </c>
      <c r="B366" s="187">
        <f>SUM(B345:B361)</f>
        <v>113.66545584209257</v>
      </c>
      <c r="C366" s="187">
        <f t="shared" ref="C366:H366" si="241">SUM(C345:C361)</f>
        <v>819.72720659125525</v>
      </c>
      <c r="D366" s="187">
        <f t="shared" si="241"/>
        <v>565.60799866369678</v>
      </c>
      <c r="E366" s="187">
        <f t="shared" si="241"/>
        <v>726.41888838458397</v>
      </c>
      <c r="F366" s="187">
        <f t="shared" si="241"/>
        <v>0</v>
      </c>
      <c r="G366" s="187">
        <f t="shared" si="241"/>
        <v>20.697632838872515</v>
      </c>
      <c r="H366" s="189">
        <f t="shared" si="241"/>
        <v>0</v>
      </c>
      <c r="I366" s="146">
        <f t="shared" ref="I366" si="242">SUM(I345:I361)</f>
        <v>2246.1171823205013</v>
      </c>
      <c r="J366" s="141"/>
      <c r="K366" s="188" t="s">
        <v>22</v>
      </c>
      <c r="L366" s="187">
        <f>SUM(L345:L361)</f>
        <v>113.66545584209257</v>
      </c>
      <c r="M366" s="187">
        <f t="shared" ref="M366:R366" si="243">SUM(M345:M361)</f>
        <v>819.72720659125525</v>
      </c>
      <c r="N366" s="187">
        <f t="shared" si="243"/>
        <v>565.60799866369678</v>
      </c>
      <c r="O366" s="187">
        <f t="shared" si="243"/>
        <v>726.41888838458397</v>
      </c>
      <c r="P366" s="187">
        <f t="shared" si="243"/>
        <v>462.29459672276886</v>
      </c>
      <c r="Q366" s="187">
        <f t="shared" si="243"/>
        <v>20.697632838872515</v>
      </c>
      <c r="R366" s="189">
        <f t="shared" si="243"/>
        <v>0</v>
      </c>
      <c r="S366" s="190">
        <f t="shared" ref="S366" si="244">SUM(S345:S361)</f>
        <v>2708.4117790432701</v>
      </c>
      <c r="T366" s="133" t="str">
        <f>IF(ABS(S366-AI366)&gt;0.01,S366-AI366,"")</f>
        <v/>
      </c>
      <c r="U366" s="216" t="s">
        <v>59</v>
      </c>
      <c r="V366" s="217">
        <f>SUM(V345:V361)</f>
        <v>107.78922164940556</v>
      </c>
      <c r="W366" s="217">
        <f t="shared" ref="W366:AH366" si="245">SUM(W345:W361)</f>
        <v>1.0009138089721992</v>
      </c>
      <c r="X366" s="217">
        <f t="shared" si="245"/>
        <v>20.697632838872515</v>
      </c>
      <c r="Y366" s="217">
        <f t="shared" si="245"/>
        <v>819.72720659125525</v>
      </c>
      <c r="Z366" s="217">
        <f t="shared" si="245"/>
        <v>142.78505112386213</v>
      </c>
      <c r="AA366" s="217">
        <f t="shared" si="245"/>
        <v>726.16180603107955</v>
      </c>
      <c r="AB366" s="217">
        <f t="shared" si="245"/>
        <v>462.29459672276886</v>
      </c>
      <c r="AC366" s="217">
        <f t="shared" si="245"/>
        <v>427.95535027705387</v>
      </c>
      <c r="AD366" s="218">
        <f t="shared" si="245"/>
        <v>4.8753203837148051</v>
      </c>
      <c r="AE366" s="218">
        <f t="shared" si="245"/>
        <v>0.25708235350440151</v>
      </c>
      <c r="AF366" s="218">
        <f t="shared" si="245"/>
        <v>0</v>
      </c>
      <c r="AG366" s="218">
        <f t="shared" si="245"/>
        <v>422.82294753983467</v>
      </c>
      <c r="AH366" s="218">
        <f t="shared" si="245"/>
        <v>0</v>
      </c>
      <c r="AI366" s="219">
        <f>SUM(V366:AC366)</f>
        <v>2708.4117790432701</v>
      </c>
      <c r="BA366" s="133"/>
      <c r="BR366" s="133"/>
      <c r="CG366" s="133"/>
    </row>
    <row r="367" spans="1:85" s="26" customFormat="1" ht="15" thickBot="1">
      <c r="A367" s="38" t="s">
        <v>108</v>
      </c>
      <c r="B367" s="125">
        <f>IF($I366=0,"-",B366/$I366)</f>
        <v>5.0605309792725456E-2</v>
      </c>
      <c r="C367" s="125">
        <f t="shared" ref="C367:H367" si="246">IF($I366=0,"-",C366/$I366)</f>
        <v>0.36495300113611229</v>
      </c>
      <c r="D367" s="125">
        <f t="shared" si="246"/>
        <v>0.25181589060253645</v>
      </c>
      <c r="E367" s="125">
        <f t="shared" si="246"/>
        <v>0.32341094850363433</v>
      </c>
      <c r="F367" s="125">
        <f t="shared" si="246"/>
        <v>0</v>
      </c>
      <c r="G367" s="125">
        <f t="shared" si="246"/>
        <v>9.2148499649913375E-3</v>
      </c>
      <c r="H367" s="126">
        <f t="shared" si="246"/>
        <v>0</v>
      </c>
      <c r="I367" s="127">
        <f>SUM(B367:H367)</f>
        <v>0.99999999999999978</v>
      </c>
      <c r="J367" s="133"/>
      <c r="K367" s="49" t="s">
        <v>108</v>
      </c>
      <c r="L367" s="102">
        <f>IF($S366=0,"-",L366/$S366)</f>
        <v>4.1967568122984682E-2</v>
      </c>
      <c r="M367" s="102">
        <f t="shared" ref="M367:R367" si="247">IF($S366=0,"-",M366/$S366)</f>
        <v>0.30265974063988854</v>
      </c>
      <c r="N367" s="102">
        <f t="shared" si="247"/>
        <v>0.20883382764769037</v>
      </c>
      <c r="O367" s="102">
        <f t="shared" si="247"/>
        <v>0.26820843640001707</v>
      </c>
      <c r="P367" s="102">
        <f t="shared" si="247"/>
        <v>0.17068844564177446</v>
      </c>
      <c r="Q367" s="102">
        <f t="shared" si="247"/>
        <v>7.6419815476448071E-3</v>
      </c>
      <c r="R367" s="103">
        <f t="shared" si="247"/>
        <v>0</v>
      </c>
      <c r="S367" s="104">
        <f>SUM(L367:R367)</f>
        <v>1</v>
      </c>
      <c r="U367" s="77" t="s">
        <v>108</v>
      </c>
      <c r="V367" s="78">
        <f>+V366/$AI366</f>
        <v>3.97979444940538E-2</v>
      </c>
      <c r="W367" s="78">
        <f t="shared" ref="W367:AH367" si="248">+W366/$AI366</f>
        <v>3.6955747154731613E-4</v>
      </c>
      <c r="X367" s="78">
        <f t="shared" si="248"/>
        <v>7.6419815476448071E-3</v>
      </c>
      <c r="Y367" s="78">
        <f t="shared" si="248"/>
        <v>0.30265974063988854</v>
      </c>
      <c r="Z367" s="78">
        <f t="shared" si="248"/>
        <v>5.2719107274854668E-2</v>
      </c>
      <c r="AA367" s="78">
        <f t="shared" si="248"/>
        <v>0.26811351643419296</v>
      </c>
      <c r="AB367" s="78">
        <f t="shared" si="248"/>
        <v>0.17068844564177446</v>
      </c>
      <c r="AC367" s="78">
        <f t="shared" si="248"/>
        <v>0.1580097064960434</v>
      </c>
      <c r="AD367" s="78">
        <f t="shared" si="248"/>
        <v>1.8000661573835653E-3</v>
      </c>
      <c r="AE367" s="78">
        <f t="shared" si="248"/>
        <v>9.4919965824109021E-5</v>
      </c>
      <c r="AF367" s="78">
        <f t="shared" si="248"/>
        <v>0</v>
      </c>
      <c r="AG367" s="78">
        <f t="shared" si="248"/>
        <v>0.15611472037283572</v>
      </c>
      <c r="AH367" s="78">
        <f t="shared" si="248"/>
        <v>0</v>
      </c>
      <c r="AI367" s="79">
        <f>SUM(V367:AC367)</f>
        <v>1</v>
      </c>
    </row>
    <row r="368" spans="1:85" ht="15" thickBot="1">
      <c r="A368" s="220"/>
      <c r="B368" s="220"/>
      <c r="C368" s="220"/>
      <c r="D368" s="220"/>
      <c r="E368" s="220"/>
      <c r="F368" s="220"/>
      <c r="G368" s="220"/>
      <c r="H368" s="220"/>
      <c r="I368" s="220"/>
      <c r="K368" s="220"/>
      <c r="L368" s="220"/>
      <c r="M368" s="220"/>
      <c r="N368" s="220"/>
      <c r="O368" s="220"/>
      <c r="P368" s="220"/>
      <c r="Q368" s="220"/>
      <c r="R368" s="220"/>
      <c r="S368" s="220"/>
      <c r="AI368" s="141"/>
      <c r="BA368" s="133"/>
      <c r="BR368" s="133"/>
      <c r="CG368" s="133"/>
    </row>
    <row r="369" spans="1:85" ht="28.5">
      <c r="A369" s="339" t="s">
        <v>37</v>
      </c>
      <c r="B369" s="137" t="s">
        <v>0</v>
      </c>
      <c r="C369" s="137" t="s">
        <v>1</v>
      </c>
      <c r="D369" s="137" t="s">
        <v>2</v>
      </c>
      <c r="E369" s="137" t="s">
        <v>3</v>
      </c>
      <c r="F369" s="137" t="s">
        <v>23</v>
      </c>
      <c r="G369" s="137" t="s">
        <v>4</v>
      </c>
      <c r="H369" s="137" t="s">
        <v>5</v>
      </c>
      <c r="I369" s="138" t="s">
        <v>6</v>
      </c>
      <c r="K369" s="341" t="s">
        <v>37</v>
      </c>
      <c r="L369" s="139" t="s">
        <v>0</v>
      </c>
      <c r="M369" s="139" t="s">
        <v>1</v>
      </c>
      <c r="N369" s="139" t="s">
        <v>2</v>
      </c>
      <c r="O369" s="139" t="s">
        <v>3</v>
      </c>
      <c r="P369" s="139" t="s">
        <v>23</v>
      </c>
      <c r="Q369" s="139" t="s">
        <v>4</v>
      </c>
      <c r="R369" s="139" t="s">
        <v>5</v>
      </c>
      <c r="S369" s="140" t="s">
        <v>6</v>
      </c>
      <c r="U369" s="343" t="s">
        <v>37</v>
      </c>
      <c r="V369" s="192" t="s">
        <v>73</v>
      </c>
      <c r="W369" s="192" t="s">
        <v>74</v>
      </c>
      <c r="X369" s="192" t="s">
        <v>4</v>
      </c>
      <c r="Y369" s="192" t="s">
        <v>1</v>
      </c>
      <c r="Z369" s="192" t="s">
        <v>2</v>
      </c>
      <c r="AA369" s="192" t="s">
        <v>3</v>
      </c>
      <c r="AB369" s="192" t="s">
        <v>51</v>
      </c>
      <c r="AC369" s="192" t="s">
        <v>64</v>
      </c>
      <c r="AD369" s="193" t="s">
        <v>75</v>
      </c>
      <c r="AE369" s="193" t="s">
        <v>76</v>
      </c>
      <c r="AF369" s="193" t="s">
        <v>77</v>
      </c>
      <c r="AG369" s="193" t="s">
        <v>78</v>
      </c>
      <c r="AH369" s="193" t="s">
        <v>79</v>
      </c>
      <c r="AI369" s="194" t="s">
        <v>59</v>
      </c>
      <c r="BA369" s="133"/>
      <c r="BR369" s="133"/>
      <c r="CG369" s="133"/>
    </row>
    <row r="370" spans="1:85" ht="15">
      <c r="A370" s="340" t="s">
        <v>37</v>
      </c>
      <c r="B370" s="305" t="s">
        <v>113</v>
      </c>
      <c r="C370" s="306"/>
      <c r="D370" s="306"/>
      <c r="E370" s="306"/>
      <c r="F370" s="306"/>
      <c r="G370" s="306"/>
      <c r="H370" s="306"/>
      <c r="I370" s="307"/>
      <c r="K370" s="342" t="s">
        <v>37</v>
      </c>
      <c r="L370" s="308" t="s">
        <v>113</v>
      </c>
      <c r="M370" s="309"/>
      <c r="N370" s="309"/>
      <c r="O370" s="309"/>
      <c r="P370" s="309"/>
      <c r="Q370" s="309"/>
      <c r="R370" s="309"/>
      <c r="S370" s="310"/>
      <c r="U370" s="344" t="s">
        <v>37</v>
      </c>
      <c r="V370" s="337" t="s">
        <v>113</v>
      </c>
      <c r="W370" s="337"/>
      <c r="X370" s="337"/>
      <c r="Y370" s="337"/>
      <c r="Z370" s="337"/>
      <c r="AA370" s="337"/>
      <c r="AB370" s="337"/>
      <c r="AC370" s="337"/>
      <c r="AD370" s="337"/>
      <c r="AE370" s="337"/>
      <c r="AF370" s="337"/>
      <c r="AG370" s="337"/>
      <c r="AH370" s="337"/>
      <c r="AI370" s="338"/>
      <c r="BA370" s="133"/>
      <c r="BR370" s="133"/>
      <c r="CG370" s="133"/>
    </row>
    <row r="371" spans="1:85" ht="15">
      <c r="A371" s="143" t="s">
        <v>7</v>
      </c>
      <c r="B371" s="144">
        <v>0</v>
      </c>
      <c r="C371" s="144">
        <v>0</v>
      </c>
      <c r="D371" s="144">
        <v>0</v>
      </c>
      <c r="E371" s="144">
        <v>0</v>
      </c>
      <c r="F371" s="314"/>
      <c r="G371" s="144">
        <v>0</v>
      </c>
      <c r="H371" s="145">
        <v>0</v>
      </c>
      <c r="I371" s="146">
        <f>SUM(B371:H371)</f>
        <v>0</v>
      </c>
      <c r="J371" s="141"/>
      <c r="K371" s="195" t="s">
        <v>7</v>
      </c>
      <c r="L371" s="144">
        <v>0</v>
      </c>
      <c r="M371" s="144">
        <v>0</v>
      </c>
      <c r="N371" s="144">
        <v>0</v>
      </c>
      <c r="O371" s="144">
        <v>0</v>
      </c>
      <c r="P371" s="144">
        <v>0</v>
      </c>
      <c r="Q371" s="144">
        <v>0</v>
      </c>
      <c r="R371" s="196">
        <v>0</v>
      </c>
      <c r="S371" s="197">
        <f>SUM(L371:R371)</f>
        <v>0</v>
      </c>
      <c r="U371" s="198" t="s">
        <v>7</v>
      </c>
      <c r="V371" s="199">
        <v>0</v>
      </c>
      <c r="W371" s="199">
        <v>0</v>
      </c>
      <c r="X371" s="199">
        <v>0</v>
      </c>
      <c r="Y371" s="199">
        <v>0</v>
      </c>
      <c r="Z371" s="199">
        <v>0</v>
      </c>
      <c r="AA371" s="199">
        <v>0</v>
      </c>
      <c r="AB371" s="199">
        <v>0</v>
      </c>
      <c r="AC371" s="200">
        <v>0</v>
      </c>
      <c r="AD371" s="201">
        <v>0</v>
      </c>
      <c r="AE371" s="201">
        <v>0</v>
      </c>
      <c r="AF371" s="201">
        <v>0</v>
      </c>
      <c r="AG371" s="201">
        <v>0</v>
      </c>
      <c r="AH371" s="201">
        <v>0</v>
      </c>
      <c r="AI371" s="202">
        <f>SUM(V371:AC371)</f>
        <v>0</v>
      </c>
      <c r="BA371" s="133"/>
      <c r="BR371" s="133"/>
      <c r="CG371" s="133"/>
    </row>
    <row r="372" spans="1:85" ht="15">
      <c r="A372" s="151" t="s">
        <v>8</v>
      </c>
      <c r="B372" s="152">
        <v>0</v>
      </c>
      <c r="C372" s="152">
        <v>0</v>
      </c>
      <c r="D372" s="152">
        <v>0</v>
      </c>
      <c r="E372" s="152">
        <v>0</v>
      </c>
      <c r="F372" s="315"/>
      <c r="G372" s="152">
        <v>0</v>
      </c>
      <c r="H372" s="153">
        <v>0</v>
      </c>
      <c r="I372" s="154">
        <f t="shared" ref="I372:I391" si="249">SUM(B372:H372)</f>
        <v>0</v>
      </c>
      <c r="J372" s="141"/>
      <c r="K372" s="155" t="s">
        <v>8</v>
      </c>
      <c r="L372" s="156">
        <v>0</v>
      </c>
      <c r="M372" s="156">
        <v>0</v>
      </c>
      <c r="N372" s="156">
        <v>0</v>
      </c>
      <c r="O372" s="156">
        <v>0</v>
      </c>
      <c r="P372" s="156">
        <v>0</v>
      </c>
      <c r="Q372" s="156">
        <v>0</v>
      </c>
      <c r="R372" s="157">
        <v>0</v>
      </c>
      <c r="S372" s="158">
        <f t="shared" ref="S372:S391" si="250">SUM(L372:R372)</f>
        <v>0</v>
      </c>
      <c r="U372" s="203" t="s">
        <v>8</v>
      </c>
      <c r="V372" s="204">
        <v>0</v>
      </c>
      <c r="W372" s="204">
        <v>0</v>
      </c>
      <c r="X372" s="204">
        <v>0</v>
      </c>
      <c r="Y372" s="204">
        <v>0</v>
      </c>
      <c r="Z372" s="204">
        <v>0</v>
      </c>
      <c r="AA372" s="204">
        <v>0</v>
      </c>
      <c r="AB372" s="204">
        <v>0</v>
      </c>
      <c r="AC372" s="205">
        <v>0</v>
      </c>
      <c r="AD372" s="204">
        <v>0</v>
      </c>
      <c r="AE372" s="204">
        <v>0</v>
      </c>
      <c r="AF372" s="204">
        <v>0</v>
      </c>
      <c r="AG372" s="204">
        <v>0</v>
      </c>
      <c r="AH372" s="204">
        <v>0</v>
      </c>
      <c r="AI372" s="206">
        <f t="shared" ref="AI372:AI391" si="251">SUM(V372:AC372)</f>
        <v>0</v>
      </c>
      <c r="BA372" s="133"/>
      <c r="BR372" s="133"/>
      <c r="CG372" s="133"/>
    </row>
    <row r="373" spans="1:85" ht="15">
      <c r="A373" s="159" t="s">
        <v>9</v>
      </c>
      <c r="B373" s="148">
        <v>8.091015242714894E-2</v>
      </c>
      <c r="C373" s="148">
        <v>0</v>
      </c>
      <c r="D373" s="148">
        <v>0</v>
      </c>
      <c r="E373" s="148">
        <v>0</v>
      </c>
      <c r="F373" s="315"/>
      <c r="G373" s="148">
        <v>0</v>
      </c>
      <c r="H373" s="160">
        <v>0</v>
      </c>
      <c r="I373" s="146">
        <f t="shared" si="249"/>
        <v>8.091015242714894E-2</v>
      </c>
      <c r="J373" s="141"/>
      <c r="K373" s="161" t="s">
        <v>9</v>
      </c>
      <c r="L373" s="148">
        <v>8.091015242714894E-2</v>
      </c>
      <c r="M373" s="148">
        <v>0</v>
      </c>
      <c r="N373" s="148">
        <v>0</v>
      </c>
      <c r="O373" s="148">
        <v>0</v>
      </c>
      <c r="P373" s="148">
        <v>0</v>
      </c>
      <c r="Q373" s="148">
        <v>0</v>
      </c>
      <c r="R373" s="149">
        <v>0</v>
      </c>
      <c r="S373" s="150">
        <f t="shared" si="250"/>
        <v>8.091015242714894E-2</v>
      </c>
      <c r="U373" s="207" t="s">
        <v>9</v>
      </c>
      <c r="V373" s="199">
        <v>8.091015242714894E-2</v>
      </c>
      <c r="W373" s="199">
        <v>0</v>
      </c>
      <c r="X373" s="199">
        <v>0</v>
      </c>
      <c r="Y373" s="199">
        <v>0</v>
      </c>
      <c r="Z373" s="199">
        <v>0</v>
      </c>
      <c r="AA373" s="199">
        <v>0</v>
      </c>
      <c r="AB373" s="199">
        <v>0</v>
      </c>
      <c r="AC373" s="200">
        <v>0</v>
      </c>
      <c r="AD373" s="201">
        <v>0</v>
      </c>
      <c r="AE373" s="201">
        <v>0</v>
      </c>
      <c r="AF373" s="201">
        <v>0</v>
      </c>
      <c r="AG373" s="201">
        <v>0</v>
      </c>
      <c r="AH373" s="201">
        <v>0</v>
      </c>
      <c r="AI373" s="202">
        <f t="shared" si="251"/>
        <v>8.091015242714894E-2</v>
      </c>
      <c r="BA373" s="133"/>
      <c r="BR373" s="133"/>
      <c r="CG373" s="133"/>
    </row>
    <row r="374" spans="1:85" ht="15">
      <c r="A374" s="151" t="s">
        <v>52</v>
      </c>
      <c r="B374" s="152">
        <v>0</v>
      </c>
      <c r="C374" s="152">
        <v>0</v>
      </c>
      <c r="D374" s="152">
        <v>0</v>
      </c>
      <c r="E374" s="152">
        <v>0</v>
      </c>
      <c r="F374" s="315"/>
      <c r="G374" s="152">
        <v>0</v>
      </c>
      <c r="H374" s="153">
        <v>0</v>
      </c>
      <c r="I374" s="154">
        <f t="shared" si="249"/>
        <v>0</v>
      </c>
      <c r="J374" s="141"/>
      <c r="K374" s="155" t="s">
        <v>52</v>
      </c>
      <c r="L374" s="156">
        <v>0</v>
      </c>
      <c r="M374" s="156">
        <v>0</v>
      </c>
      <c r="N374" s="156">
        <v>0</v>
      </c>
      <c r="O374" s="156">
        <v>0</v>
      </c>
      <c r="P374" s="156">
        <v>0</v>
      </c>
      <c r="Q374" s="156">
        <v>0</v>
      </c>
      <c r="R374" s="157">
        <v>0</v>
      </c>
      <c r="S374" s="158">
        <f t="shared" si="250"/>
        <v>0</v>
      </c>
      <c r="U374" s="203" t="s">
        <v>52</v>
      </c>
      <c r="V374" s="204">
        <v>0</v>
      </c>
      <c r="W374" s="204">
        <v>0</v>
      </c>
      <c r="X374" s="204">
        <v>0</v>
      </c>
      <c r="Y374" s="204">
        <v>0</v>
      </c>
      <c r="Z374" s="204">
        <v>0</v>
      </c>
      <c r="AA374" s="204">
        <v>0</v>
      </c>
      <c r="AB374" s="204">
        <v>0</v>
      </c>
      <c r="AC374" s="205">
        <v>0</v>
      </c>
      <c r="AD374" s="204">
        <v>0</v>
      </c>
      <c r="AE374" s="204">
        <v>0</v>
      </c>
      <c r="AF374" s="204">
        <v>0</v>
      </c>
      <c r="AG374" s="204">
        <v>0</v>
      </c>
      <c r="AH374" s="204">
        <v>0</v>
      </c>
      <c r="AI374" s="206">
        <f t="shared" si="251"/>
        <v>0</v>
      </c>
      <c r="BA374" s="133"/>
      <c r="BR374" s="133"/>
      <c r="CG374" s="133"/>
    </row>
    <row r="375" spans="1:85" ht="15">
      <c r="A375" s="159" t="s">
        <v>13</v>
      </c>
      <c r="B375" s="148">
        <v>57.42757589454154</v>
      </c>
      <c r="C375" s="148">
        <v>1.181571260496789</v>
      </c>
      <c r="D375" s="148">
        <v>1.181571260496789</v>
      </c>
      <c r="E375" s="148">
        <v>0</v>
      </c>
      <c r="F375" s="315"/>
      <c r="G375" s="148">
        <v>0</v>
      </c>
      <c r="H375" s="160">
        <v>0</v>
      </c>
      <c r="I375" s="146">
        <f t="shared" si="249"/>
        <v>59.790718415535117</v>
      </c>
      <c r="J375" s="141"/>
      <c r="K375" s="161" t="s">
        <v>13</v>
      </c>
      <c r="L375" s="148">
        <v>57.42757589454154</v>
      </c>
      <c r="M375" s="148">
        <v>1.181571260496789</v>
      </c>
      <c r="N375" s="148">
        <v>1.181571260496789</v>
      </c>
      <c r="O375" s="148">
        <v>0</v>
      </c>
      <c r="P375" s="148">
        <v>0</v>
      </c>
      <c r="Q375" s="148">
        <v>0</v>
      </c>
      <c r="R375" s="149">
        <v>0</v>
      </c>
      <c r="S375" s="150">
        <f t="shared" si="250"/>
        <v>59.790718415535117</v>
      </c>
      <c r="U375" s="207" t="s">
        <v>13</v>
      </c>
      <c r="V375" s="199">
        <v>57.42757589454154</v>
      </c>
      <c r="W375" s="199">
        <v>0</v>
      </c>
      <c r="X375" s="199">
        <v>0</v>
      </c>
      <c r="Y375" s="199">
        <v>1.181571260496789</v>
      </c>
      <c r="Z375" s="199">
        <v>1.181571260496789</v>
      </c>
      <c r="AA375" s="199">
        <v>0</v>
      </c>
      <c r="AB375" s="199">
        <v>0</v>
      </c>
      <c r="AC375" s="200">
        <v>0</v>
      </c>
      <c r="AD375" s="201">
        <v>0</v>
      </c>
      <c r="AE375" s="201">
        <v>0</v>
      </c>
      <c r="AF375" s="201">
        <v>0</v>
      </c>
      <c r="AG375" s="201">
        <v>0</v>
      </c>
      <c r="AH375" s="201">
        <v>0</v>
      </c>
      <c r="AI375" s="202">
        <f t="shared" si="251"/>
        <v>59.790718415535117</v>
      </c>
      <c r="BA375" s="133"/>
      <c r="BR375" s="133"/>
      <c r="CG375" s="133"/>
    </row>
    <row r="376" spans="1:85" ht="15">
      <c r="A376" s="151" t="s">
        <v>12</v>
      </c>
      <c r="B376" s="152">
        <v>101.04213678125292</v>
      </c>
      <c r="C376" s="152">
        <v>0.49874864946168562</v>
      </c>
      <c r="D376" s="152">
        <v>0</v>
      </c>
      <c r="E376" s="152">
        <v>1.0493294082899665</v>
      </c>
      <c r="F376" s="315"/>
      <c r="G376" s="152">
        <v>0</v>
      </c>
      <c r="H376" s="153">
        <v>0</v>
      </c>
      <c r="I376" s="154">
        <f t="shared" si="249"/>
        <v>102.59021483900457</v>
      </c>
      <c r="J376" s="141"/>
      <c r="K376" s="155" t="s">
        <v>12</v>
      </c>
      <c r="L376" s="156">
        <v>101.04213678125292</v>
      </c>
      <c r="M376" s="156">
        <v>0.49874864946168562</v>
      </c>
      <c r="N376" s="156">
        <v>0</v>
      </c>
      <c r="O376" s="156">
        <v>1.0493294082899665</v>
      </c>
      <c r="P376" s="156">
        <v>0</v>
      </c>
      <c r="Q376" s="156">
        <v>0</v>
      </c>
      <c r="R376" s="157">
        <v>0</v>
      </c>
      <c r="S376" s="158">
        <f t="shared" si="250"/>
        <v>102.59021483900457</v>
      </c>
      <c r="U376" s="203" t="s">
        <v>53</v>
      </c>
      <c r="V376" s="204">
        <v>99.745390292652544</v>
      </c>
      <c r="W376" s="204">
        <v>1.2967464886003828</v>
      </c>
      <c r="X376" s="204">
        <v>0</v>
      </c>
      <c r="Y376" s="204">
        <v>0.49874864946168562</v>
      </c>
      <c r="Z376" s="204">
        <v>0</v>
      </c>
      <c r="AA376" s="204">
        <v>0</v>
      </c>
      <c r="AB376" s="204">
        <v>0</v>
      </c>
      <c r="AC376" s="205">
        <v>1.0493294082899665</v>
      </c>
      <c r="AD376" s="204">
        <v>0</v>
      </c>
      <c r="AE376" s="204">
        <v>0</v>
      </c>
      <c r="AF376" s="204">
        <v>0</v>
      </c>
      <c r="AG376" s="204">
        <v>0</v>
      </c>
      <c r="AH376" s="204">
        <v>1.0493294082899665</v>
      </c>
      <c r="AI376" s="206">
        <f t="shared" si="251"/>
        <v>102.59021483900457</v>
      </c>
      <c r="BA376" s="133"/>
      <c r="BR376" s="133"/>
      <c r="CG376" s="133"/>
    </row>
    <row r="377" spans="1:85" ht="15">
      <c r="A377" s="159" t="s">
        <v>54</v>
      </c>
      <c r="B377" s="148">
        <v>0</v>
      </c>
      <c r="C377" s="148">
        <v>0</v>
      </c>
      <c r="D377" s="148">
        <v>0</v>
      </c>
      <c r="E377" s="148">
        <v>1543.3069639136197</v>
      </c>
      <c r="F377" s="315"/>
      <c r="G377" s="148">
        <v>0</v>
      </c>
      <c r="H377" s="160">
        <v>0</v>
      </c>
      <c r="I377" s="146">
        <f t="shared" si="249"/>
        <v>1543.3069639136197</v>
      </c>
      <c r="J377" s="141"/>
      <c r="K377" s="161" t="s">
        <v>54</v>
      </c>
      <c r="L377" s="148">
        <v>0</v>
      </c>
      <c r="M377" s="148">
        <v>0</v>
      </c>
      <c r="N377" s="148">
        <v>0</v>
      </c>
      <c r="O377" s="148">
        <v>1543.3069639136197</v>
      </c>
      <c r="P377" s="148">
        <v>975.80434861461117</v>
      </c>
      <c r="Q377" s="148">
        <v>0</v>
      </c>
      <c r="R377" s="149">
        <v>0</v>
      </c>
      <c r="S377" s="150">
        <f t="shared" si="250"/>
        <v>2519.1113125282309</v>
      </c>
      <c r="U377" s="207" t="s">
        <v>54</v>
      </c>
      <c r="V377" s="199">
        <v>0</v>
      </c>
      <c r="W377" s="199">
        <v>0</v>
      </c>
      <c r="X377" s="199">
        <v>0</v>
      </c>
      <c r="Y377" s="199">
        <v>0</v>
      </c>
      <c r="Z377" s="199">
        <v>0</v>
      </c>
      <c r="AA377" s="199">
        <v>1543.3069639136197</v>
      </c>
      <c r="AB377" s="199">
        <v>975.80434861461117</v>
      </c>
      <c r="AC377" s="200">
        <v>0</v>
      </c>
      <c r="AD377" s="199">
        <v>0</v>
      </c>
      <c r="AE377" s="199">
        <v>0</v>
      </c>
      <c r="AF377" s="199">
        <v>0</v>
      </c>
      <c r="AG377" s="199">
        <v>0</v>
      </c>
      <c r="AH377" s="199">
        <v>0</v>
      </c>
      <c r="AI377" s="202">
        <f t="shared" si="251"/>
        <v>2519.1113125282309</v>
      </c>
      <c r="BA377" s="133"/>
      <c r="BR377" s="133"/>
      <c r="CG377" s="133"/>
    </row>
    <row r="378" spans="1:85" ht="15">
      <c r="A378" s="151" t="s">
        <v>11</v>
      </c>
      <c r="B378" s="152">
        <v>0</v>
      </c>
      <c r="C378" s="152">
        <v>0</v>
      </c>
      <c r="D378" s="152">
        <v>0</v>
      </c>
      <c r="E378" s="152">
        <v>30.54193896365825</v>
      </c>
      <c r="F378" s="315"/>
      <c r="G378" s="152">
        <v>0</v>
      </c>
      <c r="H378" s="153">
        <v>0</v>
      </c>
      <c r="I378" s="154">
        <f t="shared" si="249"/>
        <v>30.54193896365825</v>
      </c>
      <c r="J378" s="141"/>
      <c r="K378" s="155" t="s">
        <v>11</v>
      </c>
      <c r="L378" s="156">
        <v>0</v>
      </c>
      <c r="M378" s="156">
        <v>0</v>
      </c>
      <c r="N378" s="156">
        <v>0</v>
      </c>
      <c r="O378" s="156">
        <v>30.54193896365825</v>
      </c>
      <c r="P378" s="156">
        <v>104.19650569216645</v>
      </c>
      <c r="Q378" s="156">
        <v>0</v>
      </c>
      <c r="R378" s="157">
        <v>0</v>
      </c>
      <c r="S378" s="158">
        <f t="shared" si="250"/>
        <v>134.73844465582471</v>
      </c>
      <c r="U378" s="203" t="s">
        <v>11</v>
      </c>
      <c r="V378" s="204">
        <v>0</v>
      </c>
      <c r="W378" s="204">
        <v>0</v>
      </c>
      <c r="X378" s="204">
        <v>0</v>
      </c>
      <c r="Y378" s="204">
        <v>0</v>
      </c>
      <c r="Z378" s="204">
        <v>0</v>
      </c>
      <c r="AA378" s="204">
        <v>30.54193896365825</v>
      </c>
      <c r="AB378" s="204">
        <v>104.19650569216645</v>
      </c>
      <c r="AC378" s="205">
        <v>0</v>
      </c>
      <c r="AD378" s="204">
        <v>0</v>
      </c>
      <c r="AE378" s="204">
        <v>0</v>
      </c>
      <c r="AF378" s="204">
        <v>0</v>
      </c>
      <c r="AG378" s="204">
        <v>0</v>
      </c>
      <c r="AH378" s="204">
        <v>0</v>
      </c>
      <c r="AI378" s="206">
        <f t="shared" si="251"/>
        <v>134.73844465582471</v>
      </c>
      <c r="BA378" s="133"/>
      <c r="BR378" s="133"/>
      <c r="CG378" s="133"/>
    </row>
    <row r="379" spans="1:85" ht="15">
      <c r="A379" s="159" t="s">
        <v>55</v>
      </c>
      <c r="B379" s="148">
        <v>0</v>
      </c>
      <c r="C379" s="148">
        <v>0</v>
      </c>
      <c r="D379" s="148">
        <v>0</v>
      </c>
      <c r="E379" s="148">
        <v>2.2926582415500735E-2</v>
      </c>
      <c r="F379" s="315"/>
      <c r="G379" s="148">
        <v>0</v>
      </c>
      <c r="H379" s="160">
        <v>0</v>
      </c>
      <c r="I379" s="146">
        <f t="shared" si="249"/>
        <v>2.2926582415500735E-2</v>
      </c>
      <c r="J379" s="141"/>
      <c r="K379" s="161" t="s">
        <v>55</v>
      </c>
      <c r="L379" s="148">
        <v>0</v>
      </c>
      <c r="M379" s="148">
        <v>0</v>
      </c>
      <c r="N379" s="148">
        <v>0</v>
      </c>
      <c r="O379" s="148">
        <v>2.2926582415500735E-2</v>
      </c>
      <c r="P379" s="148">
        <v>0</v>
      </c>
      <c r="Q379" s="148">
        <v>0</v>
      </c>
      <c r="R379" s="149">
        <v>0</v>
      </c>
      <c r="S379" s="150">
        <f t="shared" si="250"/>
        <v>2.2926582415500735E-2</v>
      </c>
      <c r="U379" s="207" t="s">
        <v>55</v>
      </c>
      <c r="V379" s="199">
        <v>0</v>
      </c>
      <c r="W379" s="199">
        <v>0</v>
      </c>
      <c r="X379" s="199">
        <v>0</v>
      </c>
      <c r="Y379" s="199">
        <v>0</v>
      </c>
      <c r="Z379" s="199">
        <v>0</v>
      </c>
      <c r="AA379" s="199">
        <v>0</v>
      </c>
      <c r="AB379" s="199">
        <v>0</v>
      </c>
      <c r="AC379" s="200">
        <v>2.2926582415500735E-2</v>
      </c>
      <c r="AD379" s="199">
        <v>0</v>
      </c>
      <c r="AE379" s="199">
        <v>0</v>
      </c>
      <c r="AF379" s="199">
        <v>0</v>
      </c>
      <c r="AG379" s="199">
        <v>0</v>
      </c>
      <c r="AH379" s="199">
        <v>2.2926582415500735E-2</v>
      </c>
      <c r="AI379" s="202">
        <f t="shared" si="251"/>
        <v>2.2926582415500735E-2</v>
      </c>
      <c r="BA379" s="133"/>
      <c r="BR379" s="133"/>
      <c r="CG379" s="133"/>
    </row>
    <row r="380" spans="1:85" ht="15">
      <c r="A380" s="151" t="s">
        <v>14</v>
      </c>
      <c r="B380" s="152">
        <v>35.449069430171221</v>
      </c>
      <c r="C380" s="152">
        <v>0</v>
      </c>
      <c r="D380" s="152">
        <v>0</v>
      </c>
      <c r="E380" s="152">
        <v>18.491444448082071</v>
      </c>
      <c r="F380" s="315"/>
      <c r="G380" s="152">
        <v>0</v>
      </c>
      <c r="H380" s="153">
        <v>0</v>
      </c>
      <c r="I380" s="154">
        <f t="shared" si="249"/>
        <v>53.940513878253292</v>
      </c>
      <c r="J380" s="141"/>
      <c r="K380" s="155" t="s">
        <v>14</v>
      </c>
      <c r="L380" s="156">
        <v>35.449069430171221</v>
      </c>
      <c r="M380" s="156">
        <v>0</v>
      </c>
      <c r="N380" s="156">
        <v>0</v>
      </c>
      <c r="O380" s="156">
        <v>18.491444448082071</v>
      </c>
      <c r="P380" s="156">
        <v>2.4355371681220621</v>
      </c>
      <c r="Q380" s="156">
        <v>0</v>
      </c>
      <c r="R380" s="157">
        <v>0</v>
      </c>
      <c r="S380" s="158">
        <f t="shared" si="250"/>
        <v>56.376051046375352</v>
      </c>
      <c r="U380" s="203" t="s">
        <v>14</v>
      </c>
      <c r="V380" s="204">
        <v>32.553963737680242</v>
      </c>
      <c r="W380" s="204">
        <v>0</v>
      </c>
      <c r="X380" s="204">
        <v>0</v>
      </c>
      <c r="Y380" s="204">
        <v>0</v>
      </c>
      <c r="Z380" s="204">
        <v>0</v>
      </c>
      <c r="AA380" s="204">
        <v>0</v>
      </c>
      <c r="AB380" s="204">
        <v>2.4355371681220621</v>
      </c>
      <c r="AC380" s="205">
        <v>21.386550140573046</v>
      </c>
      <c r="AD380" s="204">
        <v>2.8951056924909757</v>
      </c>
      <c r="AE380" s="204">
        <v>0</v>
      </c>
      <c r="AF380" s="204">
        <v>0</v>
      </c>
      <c r="AG380" s="204">
        <v>0</v>
      </c>
      <c r="AH380" s="204">
        <v>18.491444448082071</v>
      </c>
      <c r="AI380" s="206">
        <f t="shared" si="251"/>
        <v>56.376051046375352</v>
      </c>
      <c r="BA380" s="133"/>
      <c r="BR380" s="133"/>
      <c r="CG380" s="133"/>
    </row>
    <row r="381" spans="1:85" ht="15">
      <c r="A381" s="159" t="s">
        <v>136</v>
      </c>
      <c r="B381" s="148">
        <v>153.62467486519773</v>
      </c>
      <c r="C381" s="148">
        <v>0</v>
      </c>
      <c r="D381" s="148">
        <v>117.05754889073017</v>
      </c>
      <c r="E381" s="148">
        <v>6.5824718215019923E-2</v>
      </c>
      <c r="F381" s="315"/>
      <c r="G381" s="148">
        <v>0</v>
      </c>
      <c r="H381" s="160">
        <v>0</v>
      </c>
      <c r="I381" s="146">
        <f t="shared" si="249"/>
        <v>270.74804847414293</v>
      </c>
      <c r="J381" s="141"/>
      <c r="K381" s="161" t="s">
        <v>136</v>
      </c>
      <c r="L381" s="148">
        <v>153.62467486519773</v>
      </c>
      <c r="M381" s="148">
        <v>0</v>
      </c>
      <c r="N381" s="148">
        <v>117.05754889073017</v>
      </c>
      <c r="O381" s="148">
        <v>6.5824718215019923E-2</v>
      </c>
      <c r="P381" s="148">
        <v>0.19216193239460108</v>
      </c>
      <c r="Q381" s="148">
        <v>0</v>
      </c>
      <c r="R381" s="149">
        <v>0</v>
      </c>
      <c r="S381" s="150">
        <f t="shared" si="250"/>
        <v>270.94021040653752</v>
      </c>
      <c r="U381" s="207" t="s">
        <v>136</v>
      </c>
      <c r="V381" s="199">
        <v>152.89097160428682</v>
      </c>
      <c r="W381" s="199">
        <v>0</v>
      </c>
      <c r="X381" s="199">
        <v>0</v>
      </c>
      <c r="Y381" s="199">
        <v>0</v>
      </c>
      <c r="Z381" s="199">
        <v>117.05754889073017</v>
      </c>
      <c r="AA381" s="199">
        <v>6.5824718215019923E-2</v>
      </c>
      <c r="AB381" s="199">
        <v>0.19216193239460108</v>
      </c>
      <c r="AC381" s="200">
        <v>0.73370326091090476</v>
      </c>
      <c r="AD381" s="199">
        <v>0.73370326091090476</v>
      </c>
      <c r="AE381" s="199">
        <v>0</v>
      </c>
      <c r="AF381" s="199">
        <v>0</v>
      </c>
      <c r="AG381" s="199">
        <v>0</v>
      </c>
      <c r="AH381" s="199">
        <v>0</v>
      </c>
      <c r="AI381" s="202">
        <f t="shared" si="251"/>
        <v>270.94021040653746</v>
      </c>
      <c r="BA381" s="133"/>
      <c r="BR381" s="133"/>
      <c r="CG381" s="133"/>
    </row>
    <row r="382" spans="1:85" ht="15">
      <c r="A382" s="151" t="s">
        <v>21</v>
      </c>
      <c r="B382" s="152">
        <v>26.703821795242</v>
      </c>
      <c r="C382" s="152">
        <v>4.5645087134528126E-3</v>
      </c>
      <c r="D382" s="152">
        <v>8.1220478070786122</v>
      </c>
      <c r="E382" s="152">
        <v>96.136233927214477</v>
      </c>
      <c r="F382" s="315"/>
      <c r="G382" s="152">
        <v>105.39951812365162</v>
      </c>
      <c r="H382" s="153">
        <v>0</v>
      </c>
      <c r="I382" s="154">
        <f t="shared" si="249"/>
        <v>236.36618616190015</v>
      </c>
      <c r="J382" s="141"/>
      <c r="K382" s="155" t="s">
        <v>21</v>
      </c>
      <c r="L382" s="156">
        <v>26.703821795242</v>
      </c>
      <c r="M382" s="156">
        <v>4.5645087134528126E-3</v>
      </c>
      <c r="N382" s="156">
        <v>8.1220478070786122</v>
      </c>
      <c r="O382" s="156">
        <v>96.136233927214477</v>
      </c>
      <c r="P382" s="156">
        <v>2.5503953414009652</v>
      </c>
      <c r="Q382" s="156">
        <v>105.39951812365162</v>
      </c>
      <c r="R382" s="157">
        <v>0</v>
      </c>
      <c r="S382" s="158">
        <f t="shared" si="250"/>
        <v>238.91658150330113</v>
      </c>
      <c r="U382" s="203" t="s">
        <v>21</v>
      </c>
      <c r="V382" s="204">
        <v>7.1776298422365361</v>
      </c>
      <c r="W382" s="204">
        <v>12.663992113104522</v>
      </c>
      <c r="X382" s="204">
        <v>105.39951812365162</v>
      </c>
      <c r="Y382" s="204">
        <v>4.5645087134528126E-3</v>
      </c>
      <c r="Z382" s="204">
        <v>8.1220478070786122</v>
      </c>
      <c r="AA382" s="204">
        <v>90.432089526739546</v>
      </c>
      <c r="AB382" s="204">
        <v>2.5503953414009652</v>
      </c>
      <c r="AC382" s="205">
        <v>12.566344240375864</v>
      </c>
      <c r="AD382" s="204">
        <v>6.8621998399009403</v>
      </c>
      <c r="AE382" s="204">
        <v>0</v>
      </c>
      <c r="AF382" s="204">
        <v>0</v>
      </c>
      <c r="AG382" s="204">
        <v>0</v>
      </c>
      <c r="AH382" s="204">
        <v>5.7041444004749247</v>
      </c>
      <c r="AI382" s="206">
        <f t="shared" si="251"/>
        <v>238.91658150330107</v>
      </c>
      <c r="BA382" s="133"/>
      <c r="BR382" s="133"/>
      <c r="CG382" s="133"/>
    </row>
    <row r="383" spans="1:85" ht="15">
      <c r="A383" s="159" t="s">
        <v>20</v>
      </c>
      <c r="B383" s="148">
        <v>49.388036872058983</v>
      </c>
      <c r="C383" s="148">
        <v>0</v>
      </c>
      <c r="D383" s="148">
        <v>0</v>
      </c>
      <c r="E383" s="148">
        <v>0</v>
      </c>
      <c r="F383" s="315"/>
      <c r="G383" s="148">
        <v>0</v>
      </c>
      <c r="H383" s="160">
        <v>0</v>
      </c>
      <c r="I383" s="146">
        <f t="shared" si="249"/>
        <v>49.388036872058983</v>
      </c>
      <c r="J383" s="141"/>
      <c r="K383" s="161" t="s">
        <v>20</v>
      </c>
      <c r="L383" s="148">
        <v>49.388036872058983</v>
      </c>
      <c r="M383" s="148">
        <v>0</v>
      </c>
      <c r="N383" s="148">
        <v>0</v>
      </c>
      <c r="O383" s="148">
        <v>0</v>
      </c>
      <c r="P383" s="148">
        <v>0</v>
      </c>
      <c r="Q383" s="148">
        <v>0</v>
      </c>
      <c r="R383" s="149">
        <v>0</v>
      </c>
      <c r="S383" s="150">
        <f t="shared" si="250"/>
        <v>49.388036872058983</v>
      </c>
      <c r="U383" s="207" t="s">
        <v>20</v>
      </c>
      <c r="V383" s="199">
        <v>49.388036872058983</v>
      </c>
      <c r="W383" s="199">
        <v>0</v>
      </c>
      <c r="X383" s="199">
        <v>0</v>
      </c>
      <c r="Y383" s="199">
        <v>0</v>
      </c>
      <c r="Z383" s="199">
        <v>0</v>
      </c>
      <c r="AA383" s="199">
        <v>0</v>
      </c>
      <c r="AB383" s="199">
        <v>0</v>
      </c>
      <c r="AC383" s="200">
        <v>0</v>
      </c>
      <c r="AD383" s="199">
        <v>0</v>
      </c>
      <c r="AE383" s="199">
        <v>0</v>
      </c>
      <c r="AF383" s="199">
        <v>0</v>
      </c>
      <c r="AG383" s="199">
        <v>0</v>
      </c>
      <c r="AH383" s="199">
        <v>0</v>
      </c>
      <c r="AI383" s="202">
        <f t="shared" si="251"/>
        <v>49.388036872058983</v>
      </c>
      <c r="BA383" s="133"/>
      <c r="BR383" s="133"/>
      <c r="CG383" s="133"/>
    </row>
    <row r="384" spans="1:85" ht="15">
      <c r="A384" s="151" t="s">
        <v>56</v>
      </c>
      <c r="B384" s="152">
        <v>22.377000513757466</v>
      </c>
      <c r="C384" s="152">
        <v>0</v>
      </c>
      <c r="D384" s="152">
        <v>0</v>
      </c>
      <c r="E384" s="152">
        <v>0</v>
      </c>
      <c r="F384" s="315"/>
      <c r="G384" s="152">
        <v>0</v>
      </c>
      <c r="H384" s="153">
        <v>0</v>
      </c>
      <c r="I384" s="154">
        <f t="shared" si="249"/>
        <v>22.377000513757466</v>
      </c>
      <c r="J384" s="141"/>
      <c r="K384" s="155" t="s">
        <v>56</v>
      </c>
      <c r="L384" s="156">
        <v>22.377000513757466</v>
      </c>
      <c r="M384" s="156">
        <v>0</v>
      </c>
      <c r="N384" s="156">
        <v>0</v>
      </c>
      <c r="O384" s="156">
        <v>0</v>
      </c>
      <c r="P384" s="156">
        <v>0</v>
      </c>
      <c r="Q384" s="156">
        <v>0</v>
      </c>
      <c r="R384" s="157">
        <v>0</v>
      </c>
      <c r="S384" s="158">
        <f t="shared" si="250"/>
        <v>22.377000513757466</v>
      </c>
      <c r="U384" s="203" t="s">
        <v>56</v>
      </c>
      <c r="V384" s="204">
        <v>22.377000513757466</v>
      </c>
      <c r="W384" s="204">
        <v>0</v>
      </c>
      <c r="X384" s="204">
        <v>0</v>
      </c>
      <c r="Y384" s="204">
        <v>0</v>
      </c>
      <c r="Z384" s="204">
        <v>0</v>
      </c>
      <c r="AA384" s="204">
        <v>0</v>
      </c>
      <c r="AB384" s="204">
        <v>0</v>
      </c>
      <c r="AC384" s="205">
        <v>0</v>
      </c>
      <c r="AD384" s="204">
        <v>0</v>
      </c>
      <c r="AE384" s="204">
        <v>0</v>
      </c>
      <c r="AF384" s="204">
        <v>0</v>
      </c>
      <c r="AG384" s="204">
        <v>0</v>
      </c>
      <c r="AH384" s="204">
        <v>0</v>
      </c>
      <c r="AI384" s="206">
        <f t="shared" si="251"/>
        <v>22.377000513757466</v>
      </c>
      <c r="BA384" s="133"/>
      <c r="BR384" s="133"/>
      <c r="CG384" s="133"/>
    </row>
    <row r="385" spans="1:85" ht="15">
      <c r="A385" s="159" t="s">
        <v>18</v>
      </c>
      <c r="B385" s="148">
        <v>241.36692800488495</v>
      </c>
      <c r="C385" s="148">
        <v>0</v>
      </c>
      <c r="D385" s="148">
        <v>0</v>
      </c>
      <c r="E385" s="148">
        <v>0</v>
      </c>
      <c r="F385" s="315"/>
      <c r="G385" s="148">
        <v>0</v>
      </c>
      <c r="H385" s="160">
        <v>0</v>
      </c>
      <c r="I385" s="146">
        <f t="shared" si="249"/>
        <v>241.36692800488495</v>
      </c>
      <c r="J385" s="141"/>
      <c r="K385" s="161" t="s">
        <v>18</v>
      </c>
      <c r="L385" s="148">
        <v>241.36692800488495</v>
      </c>
      <c r="M385" s="148">
        <v>0</v>
      </c>
      <c r="N385" s="148">
        <v>0</v>
      </c>
      <c r="O385" s="148">
        <v>0</v>
      </c>
      <c r="P385" s="148">
        <v>141.20221462848784</v>
      </c>
      <c r="Q385" s="148">
        <v>0</v>
      </c>
      <c r="R385" s="149">
        <v>0</v>
      </c>
      <c r="S385" s="150">
        <f t="shared" si="250"/>
        <v>382.56914263337279</v>
      </c>
      <c r="U385" s="207" t="s">
        <v>18</v>
      </c>
      <c r="V385" s="199">
        <v>239.10016545807969</v>
      </c>
      <c r="W385" s="199">
        <v>0</v>
      </c>
      <c r="X385" s="199">
        <v>0</v>
      </c>
      <c r="Y385" s="199">
        <v>0</v>
      </c>
      <c r="Z385" s="199">
        <v>0</v>
      </c>
      <c r="AA385" s="199">
        <v>0</v>
      </c>
      <c r="AB385" s="199">
        <v>141.20221462848784</v>
      </c>
      <c r="AC385" s="200">
        <v>2.2667625468052566</v>
      </c>
      <c r="AD385" s="199">
        <v>2.2667625468052566</v>
      </c>
      <c r="AE385" s="199">
        <v>0</v>
      </c>
      <c r="AF385" s="199">
        <v>0</v>
      </c>
      <c r="AG385" s="199">
        <v>0</v>
      </c>
      <c r="AH385" s="199">
        <v>0</v>
      </c>
      <c r="AI385" s="202">
        <f t="shared" si="251"/>
        <v>382.56914263337273</v>
      </c>
      <c r="BA385" s="133"/>
      <c r="BR385" s="133"/>
      <c r="CG385" s="133"/>
    </row>
    <row r="386" spans="1:85" ht="15">
      <c r="A386" s="151" t="s">
        <v>17</v>
      </c>
      <c r="B386" s="152">
        <v>0.34089665972191552</v>
      </c>
      <c r="C386" s="152">
        <v>0</v>
      </c>
      <c r="D386" s="152">
        <v>0</v>
      </c>
      <c r="E386" s="152">
        <v>0</v>
      </c>
      <c r="F386" s="315"/>
      <c r="G386" s="152">
        <v>0</v>
      </c>
      <c r="H386" s="153">
        <v>0</v>
      </c>
      <c r="I386" s="154">
        <f t="shared" si="249"/>
        <v>0.34089665972191552</v>
      </c>
      <c r="J386" s="141"/>
      <c r="K386" s="155" t="s">
        <v>17</v>
      </c>
      <c r="L386" s="156">
        <v>0.34089665972191552</v>
      </c>
      <c r="M386" s="156">
        <v>0</v>
      </c>
      <c r="N386" s="156">
        <v>0</v>
      </c>
      <c r="O386" s="156">
        <v>0</v>
      </c>
      <c r="P386" s="156">
        <v>0</v>
      </c>
      <c r="Q386" s="156">
        <v>0</v>
      </c>
      <c r="R386" s="157">
        <v>0</v>
      </c>
      <c r="S386" s="158">
        <f t="shared" si="250"/>
        <v>0.34089665972191552</v>
      </c>
      <c r="U386" s="203" t="s">
        <v>57</v>
      </c>
      <c r="V386" s="204">
        <v>0.34089665972191552</v>
      </c>
      <c r="W386" s="204">
        <v>0</v>
      </c>
      <c r="X386" s="204">
        <v>0</v>
      </c>
      <c r="Y386" s="204">
        <v>0</v>
      </c>
      <c r="Z386" s="204">
        <v>0</v>
      </c>
      <c r="AA386" s="204">
        <v>0</v>
      </c>
      <c r="AB386" s="204">
        <v>0</v>
      </c>
      <c r="AC386" s="205">
        <v>0</v>
      </c>
      <c r="AD386" s="204">
        <v>0</v>
      </c>
      <c r="AE386" s="204">
        <v>0</v>
      </c>
      <c r="AF386" s="204">
        <v>0</v>
      </c>
      <c r="AG386" s="204">
        <v>0</v>
      </c>
      <c r="AH386" s="204">
        <v>0</v>
      </c>
      <c r="AI386" s="206">
        <f t="shared" si="251"/>
        <v>0.34089665972191552</v>
      </c>
      <c r="BA386" s="133"/>
      <c r="BR386" s="133"/>
      <c r="CG386" s="133"/>
    </row>
    <row r="387" spans="1:85" ht="15">
      <c r="A387" s="162" t="s">
        <v>60</v>
      </c>
      <c r="B387" s="148">
        <v>0</v>
      </c>
      <c r="C387" s="148">
        <v>0</v>
      </c>
      <c r="D387" s="148">
        <v>0</v>
      </c>
      <c r="E387" s="148">
        <v>0</v>
      </c>
      <c r="F387" s="315"/>
      <c r="G387" s="148">
        <v>0</v>
      </c>
      <c r="H387" s="160">
        <v>0</v>
      </c>
      <c r="I387" s="146">
        <f t="shared" si="249"/>
        <v>0</v>
      </c>
      <c r="J387" s="141"/>
      <c r="K387" s="163" t="s">
        <v>60</v>
      </c>
      <c r="L387" s="148">
        <v>0</v>
      </c>
      <c r="M387" s="148">
        <v>0</v>
      </c>
      <c r="N387" s="148">
        <v>0</v>
      </c>
      <c r="O387" s="148">
        <v>0</v>
      </c>
      <c r="P387" s="148">
        <v>0</v>
      </c>
      <c r="Q387" s="148">
        <v>0</v>
      </c>
      <c r="R387" s="149">
        <v>0</v>
      </c>
      <c r="S387" s="150">
        <f t="shared" si="250"/>
        <v>0</v>
      </c>
      <c r="U387" s="208" t="s">
        <v>58</v>
      </c>
      <c r="V387" s="199">
        <v>0</v>
      </c>
      <c r="W387" s="199">
        <v>0</v>
      </c>
      <c r="X387" s="199">
        <v>0</v>
      </c>
      <c r="Y387" s="199">
        <v>0</v>
      </c>
      <c r="Z387" s="199">
        <v>0</v>
      </c>
      <c r="AA387" s="199">
        <v>0</v>
      </c>
      <c r="AB387" s="199">
        <v>0</v>
      </c>
      <c r="AC387" s="200">
        <v>0</v>
      </c>
      <c r="AD387" s="201">
        <v>0</v>
      </c>
      <c r="AE387" s="201">
        <v>0</v>
      </c>
      <c r="AF387" s="201">
        <v>0</v>
      </c>
      <c r="AG387" s="201">
        <v>0</v>
      </c>
      <c r="AH387" s="201">
        <v>0</v>
      </c>
      <c r="AI387" s="202">
        <f t="shared" si="251"/>
        <v>0</v>
      </c>
      <c r="BA387" s="133"/>
      <c r="BR387" s="133"/>
      <c r="CG387" s="133"/>
    </row>
    <row r="388" spans="1:85">
      <c r="A388" s="164" t="s">
        <v>19</v>
      </c>
      <c r="B388" s="165">
        <v>0</v>
      </c>
      <c r="C388" s="165">
        <v>0</v>
      </c>
      <c r="D388" s="165">
        <v>0</v>
      </c>
      <c r="E388" s="165">
        <v>0</v>
      </c>
      <c r="F388" s="315"/>
      <c r="G388" s="165">
        <v>0</v>
      </c>
      <c r="H388" s="166">
        <v>0</v>
      </c>
      <c r="I388" s="167">
        <f t="shared" si="249"/>
        <v>0</v>
      </c>
      <c r="J388" s="141"/>
      <c r="K388" s="168" t="s">
        <v>19</v>
      </c>
      <c r="L388" s="169">
        <v>0</v>
      </c>
      <c r="M388" s="169">
        <v>0</v>
      </c>
      <c r="N388" s="169">
        <v>0</v>
      </c>
      <c r="O388" s="169">
        <v>0</v>
      </c>
      <c r="P388" s="169">
        <v>0</v>
      </c>
      <c r="Q388" s="169">
        <v>0</v>
      </c>
      <c r="R388" s="170">
        <v>0</v>
      </c>
      <c r="S388" s="171">
        <f t="shared" si="250"/>
        <v>0</v>
      </c>
      <c r="U388" s="209" t="s">
        <v>62</v>
      </c>
      <c r="V388" s="210">
        <v>0</v>
      </c>
      <c r="W388" s="210">
        <v>0</v>
      </c>
      <c r="X388" s="210">
        <v>0</v>
      </c>
      <c r="Y388" s="210">
        <v>0</v>
      </c>
      <c r="Z388" s="210">
        <v>0</v>
      </c>
      <c r="AA388" s="210">
        <v>0</v>
      </c>
      <c r="AB388" s="210">
        <v>0</v>
      </c>
      <c r="AC388" s="210">
        <v>0</v>
      </c>
      <c r="AD388" s="210">
        <v>0</v>
      </c>
      <c r="AE388" s="210">
        <v>0</v>
      </c>
      <c r="AF388" s="210">
        <v>0</v>
      </c>
      <c r="AG388" s="210">
        <v>0</v>
      </c>
      <c r="AH388" s="67">
        <v>0</v>
      </c>
      <c r="AI388" s="211">
        <f t="shared" si="251"/>
        <v>0</v>
      </c>
      <c r="BA388" s="133"/>
      <c r="BR388" s="133"/>
      <c r="CG388" s="133"/>
    </row>
    <row r="389" spans="1:85">
      <c r="A389" s="172" t="s">
        <v>15</v>
      </c>
      <c r="B389" s="173">
        <v>0</v>
      </c>
      <c r="C389" s="173">
        <v>0</v>
      </c>
      <c r="D389" s="173">
        <v>0</v>
      </c>
      <c r="E389" s="173">
        <v>0</v>
      </c>
      <c r="F389" s="315"/>
      <c r="G389" s="173">
        <v>0</v>
      </c>
      <c r="H389" s="174">
        <v>0</v>
      </c>
      <c r="I389" s="175">
        <f t="shared" si="249"/>
        <v>0</v>
      </c>
      <c r="J389" s="141"/>
      <c r="K389" s="176" t="s">
        <v>15</v>
      </c>
      <c r="L389" s="173">
        <v>0</v>
      </c>
      <c r="M389" s="173">
        <v>0</v>
      </c>
      <c r="N389" s="173">
        <v>0</v>
      </c>
      <c r="O389" s="173">
        <v>0</v>
      </c>
      <c r="P389" s="173">
        <v>0</v>
      </c>
      <c r="Q389" s="173">
        <v>0</v>
      </c>
      <c r="R389" s="177">
        <v>0</v>
      </c>
      <c r="S389" s="178">
        <f t="shared" si="250"/>
        <v>0</v>
      </c>
      <c r="U389" s="212" t="s">
        <v>15</v>
      </c>
      <c r="V389" s="213">
        <v>0</v>
      </c>
      <c r="W389" s="213">
        <v>0</v>
      </c>
      <c r="X389" s="213">
        <v>0</v>
      </c>
      <c r="Y389" s="213">
        <v>0</v>
      </c>
      <c r="Z389" s="213">
        <v>0</v>
      </c>
      <c r="AA389" s="213">
        <v>0</v>
      </c>
      <c r="AB389" s="213">
        <v>0</v>
      </c>
      <c r="AC389" s="213">
        <v>0</v>
      </c>
      <c r="AD389" s="214">
        <v>0</v>
      </c>
      <c r="AE389" s="214">
        <v>0</v>
      </c>
      <c r="AF389" s="214">
        <v>0</v>
      </c>
      <c r="AG389" s="214">
        <v>0</v>
      </c>
      <c r="AH389" s="214">
        <v>0</v>
      </c>
      <c r="AI389" s="215">
        <f t="shared" si="251"/>
        <v>0</v>
      </c>
      <c r="BA389" s="133"/>
      <c r="BR389" s="133"/>
      <c r="CG389" s="133"/>
    </row>
    <row r="390" spans="1:85">
      <c r="A390" s="164" t="s">
        <v>16</v>
      </c>
      <c r="B390" s="165">
        <v>0</v>
      </c>
      <c r="C390" s="165">
        <v>0</v>
      </c>
      <c r="D390" s="165">
        <v>0</v>
      </c>
      <c r="E390" s="165">
        <v>0</v>
      </c>
      <c r="F390" s="315"/>
      <c r="G390" s="165">
        <v>0</v>
      </c>
      <c r="H390" s="166">
        <v>0</v>
      </c>
      <c r="I390" s="167">
        <f t="shared" si="249"/>
        <v>0</v>
      </c>
      <c r="J390" s="141"/>
      <c r="K390" s="168" t="s">
        <v>16</v>
      </c>
      <c r="L390" s="169">
        <v>0</v>
      </c>
      <c r="M390" s="169">
        <v>0</v>
      </c>
      <c r="N390" s="169">
        <v>0</v>
      </c>
      <c r="O390" s="169">
        <v>0</v>
      </c>
      <c r="P390" s="169">
        <v>0</v>
      </c>
      <c r="Q390" s="169">
        <v>0</v>
      </c>
      <c r="R390" s="170">
        <v>0</v>
      </c>
      <c r="S390" s="171">
        <f t="shared" si="250"/>
        <v>0</v>
      </c>
      <c r="U390" s="209" t="s">
        <v>16</v>
      </c>
      <c r="V390" s="210">
        <v>0</v>
      </c>
      <c r="W390" s="210">
        <v>0</v>
      </c>
      <c r="X390" s="210">
        <v>0</v>
      </c>
      <c r="Y390" s="210">
        <v>0</v>
      </c>
      <c r="Z390" s="210">
        <v>0</v>
      </c>
      <c r="AA390" s="210">
        <v>0</v>
      </c>
      <c r="AB390" s="210">
        <v>0</v>
      </c>
      <c r="AC390" s="210">
        <v>0</v>
      </c>
      <c r="AD390" s="210">
        <v>0</v>
      </c>
      <c r="AE390" s="210">
        <v>0</v>
      </c>
      <c r="AF390" s="210">
        <v>0</v>
      </c>
      <c r="AG390" s="210">
        <v>0</v>
      </c>
      <c r="AH390" s="67">
        <v>0</v>
      </c>
      <c r="AI390" s="211">
        <f t="shared" si="251"/>
        <v>0</v>
      </c>
      <c r="BA390" s="133"/>
      <c r="BR390" s="133"/>
      <c r="CG390" s="133"/>
    </row>
    <row r="391" spans="1:85" ht="15" thickBot="1">
      <c r="A391" s="179" t="s">
        <v>10</v>
      </c>
      <c r="B391" s="180">
        <v>0</v>
      </c>
      <c r="C391" s="180">
        <v>0</v>
      </c>
      <c r="D391" s="180">
        <v>0</v>
      </c>
      <c r="E391" s="180">
        <v>0</v>
      </c>
      <c r="F391" s="316"/>
      <c r="G391" s="180">
        <v>0</v>
      </c>
      <c r="H391" s="181">
        <v>0</v>
      </c>
      <c r="I391" s="182">
        <f t="shared" si="249"/>
        <v>0</v>
      </c>
      <c r="J391" s="141"/>
      <c r="K391" s="183" t="s">
        <v>10</v>
      </c>
      <c r="L391" s="180">
        <v>0</v>
      </c>
      <c r="M391" s="180">
        <v>0</v>
      </c>
      <c r="N391" s="180">
        <v>0</v>
      </c>
      <c r="O391" s="180">
        <v>0</v>
      </c>
      <c r="P391" s="180">
        <v>0</v>
      </c>
      <c r="Q391" s="180">
        <v>0</v>
      </c>
      <c r="R391" s="184">
        <v>0</v>
      </c>
      <c r="S391" s="185">
        <f t="shared" si="250"/>
        <v>0</v>
      </c>
      <c r="U391" s="212" t="s">
        <v>10</v>
      </c>
      <c r="V391" s="213">
        <v>0</v>
      </c>
      <c r="W391" s="213">
        <v>0</v>
      </c>
      <c r="X391" s="213">
        <v>0</v>
      </c>
      <c r="Y391" s="213">
        <v>0</v>
      </c>
      <c r="Z391" s="213">
        <v>0</v>
      </c>
      <c r="AA391" s="213">
        <v>0</v>
      </c>
      <c r="AB391" s="213">
        <v>0</v>
      </c>
      <c r="AC391" s="213">
        <v>0</v>
      </c>
      <c r="AD391" s="214">
        <v>0</v>
      </c>
      <c r="AE391" s="214">
        <v>0</v>
      </c>
      <c r="AF391" s="214">
        <v>0</v>
      </c>
      <c r="AG391" s="214">
        <v>0</v>
      </c>
      <c r="AH391" s="214">
        <v>0</v>
      </c>
      <c r="AI391" s="215">
        <f t="shared" si="251"/>
        <v>0</v>
      </c>
      <c r="BA391" s="133"/>
      <c r="BR391" s="133"/>
      <c r="CG391" s="133"/>
    </row>
    <row r="392" spans="1:85" ht="15">
      <c r="A392" s="186" t="s">
        <v>22</v>
      </c>
      <c r="B392" s="187">
        <f>SUM(B371:B387)</f>
        <v>687.80105096925593</v>
      </c>
      <c r="C392" s="187">
        <f t="shared" ref="C392:H392" si="252">SUM(C371:C387)</f>
        <v>1.6848844186719274</v>
      </c>
      <c r="D392" s="187">
        <f t="shared" si="252"/>
        <v>126.36116795830559</v>
      </c>
      <c r="E392" s="187">
        <f t="shared" si="252"/>
        <v>1689.6146619614951</v>
      </c>
      <c r="F392" s="187">
        <f t="shared" si="252"/>
        <v>0</v>
      </c>
      <c r="G392" s="187">
        <f t="shared" si="252"/>
        <v>105.39951812365162</v>
      </c>
      <c r="H392" s="189">
        <f t="shared" si="252"/>
        <v>0</v>
      </c>
      <c r="I392" s="146">
        <f t="shared" ref="I392" si="253">SUM(I371:I387)</f>
        <v>2610.8612834313799</v>
      </c>
      <c r="J392" s="141"/>
      <c r="K392" s="188" t="s">
        <v>22</v>
      </c>
      <c r="L392" s="187">
        <f>SUM(L371:L387)</f>
        <v>687.80105096925593</v>
      </c>
      <c r="M392" s="187">
        <f t="shared" ref="M392:R392" si="254">SUM(M371:M387)</f>
        <v>1.6848844186719274</v>
      </c>
      <c r="N392" s="187">
        <f t="shared" si="254"/>
        <v>126.36116795830559</v>
      </c>
      <c r="O392" s="187">
        <f t="shared" si="254"/>
        <v>1689.6146619614951</v>
      </c>
      <c r="P392" s="187">
        <f t="shared" si="254"/>
        <v>1226.3811633771829</v>
      </c>
      <c r="Q392" s="187">
        <f t="shared" si="254"/>
        <v>105.39951812365162</v>
      </c>
      <c r="R392" s="189">
        <f t="shared" si="254"/>
        <v>0</v>
      </c>
      <c r="S392" s="190">
        <f t="shared" ref="S392" si="255">SUM(S371:S387)</f>
        <v>3837.2424468085628</v>
      </c>
      <c r="T392" s="133" t="str">
        <f>IF(ABS(S392-AI392)&gt;0.01,S392-AI392,"")</f>
        <v/>
      </c>
      <c r="U392" s="216" t="s">
        <v>59</v>
      </c>
      <c r="V392" s="217">
        <f>SUM(V371:V387)</f>
        <v>661.08254102744286</v>
      </c>
      <c r="W392" s="217">
        <f t="shared" ref="W392:AH392" si="256">SUM(W371:W387)</f>
        <v>13.960738601704904</v>
      </c>
      <c r="X392" s="217">
        <f t="shared" si="256"/>
        <v>105.39951812365162</v>
      </c>
      <c r="Y392" s="217">
        <f t="shared" si="256"/>
        <v>1.6848844186719274</v>
      </c>
      <c r="Z392" s="217">
        <f t="shared" si="256"/>
        <v>126.36116795830559</v>
      </c>
      <c r="AA392" s="217">
        <f t="shared" si="256"/>
        <v>1664.3468171222323</v>
      </c>
      <c r="AB392" s="217">
        <f t="shared" si="256"/>
        <v>1226.3811633771829</v>
      </c>
      <c r="AC392" s="217">
        <f t="shared" si="256"/>
        <v>38.025616179370537</v>
      </c>
      <c r="AD392" s="218">
        <f t="shared" si="256"/>
        <v>12.757771340108079</v>
      </c>
      <c r="AE392" s="218">
        <f t="shared" si="256"/>
        <v>0</v>
      </c>
      <c r="AF392" s="218">
        <f t="shared" si="256"/>
        <v>0</v>
      </c>
      <c r="AG392" s="218">
        <f t="shared" si="256"/>
        <v>0</v>
      </c>
      <c r="AH392" s="218">
        <f t="shared" si="256"/>
        <v>25.267844839262462</v>
      </c>
      <c r="AI392" s="219">
        <f>SUM(V392:AC392)</f>
        <v>3837.2424468085628</v>
      </c>
      <c r="BA392" s="133"/>
      <c r="BR392" s="133"/>
      <c r="CG392" s="133"/>
    </row>
    <row r="393" spans="1:85" s="26" customFormat="1" ht="15" thickBot="1">
      <c r="A393" s="38" t="s">
        <v>108</v>
      </c>
      <c r="B393" s="125">
        <f>IF($I392=0,"-",B392/$I392)</f>
        <v>0.26343837389372859</v>
      </c>
      <c r="C393" s="125">
        <f t="shared" ref="C393:H393" si="257">IF($I392=0,"-",C392/$I392)</f>
        <v>6.4533662870726414E-4</v>
      </c>
      <c r="D393" s="125">
        <f t="shared" si="257"/>
        <v>4.8398269475363603E-2</v>
      </c>
      <c r="E393" s="125">
        <f t="shared" si="257"/>
        <v>0.64714838459011625</v>
      </c>
      <c r="F393" s="125">
        <f t="shared" si="257"/>
        <v>0</v>
      </c>
      <c r="G393" s="125">
        <f t="shared" si="257"/>
        <v>4.0369635412084423E-2</v>
      </c>
      <c r="H393" s="126">
        <f t="shared" si="257"/>
        <v>0</v>
      </c>
      <c r="I393" s="127">
        <f>SUM(B393:H393)</f>
        <v>1.0000000000000002</v>
      </c>
      <c r="J393" s="133"/>
      <c r="K393" s="49" t="s">
        <v>108</v>
      </c>
      <c r="L393" s="102">
        <f>IF($S392=0,"-",L392/$S392)</f>
        <v>0.17924357412998507</v>
      </c>
      <c r="M393" s="102">
        <f t="shared" ref="M393:R393" si="258">IF($S392=0,"-",M392/$S392)</f>
        <v>4.3908729824284281E-4</v>
      </c>
      <c r="N393" s="102">
        <f t="shared" si="258"/>
        <v>3.2930201755534176E-2</v>
      </c>
      <c r="O393" s="102">
        <f t="shared" si="258"/>
        <v>0.44032001766444256</v>
      </c>
      <c r="P393" s="102">
        <f t="shared" si="258"/>
        <v>0.31959960319868896</v>
      </c>
      <c r="Q393" s="102">
        <f t="shared" si="258"/>
        <v>2.7467515953106498E-2</v>
      </c>
      <c r="R393" s="103">
        <f t="shared" si="258"/>
        <v>0</v>
      </c>
      <c r="S393" s="104">
        <f>SUM(L393:R393)</f>
        <v>1.0000000000000002</v>
      </c>
      <c r="U393" s="77" t="s">
        <v>108</v>
      </c>
      <c r="V393" s="78">
        <f>+V392/$AI392</f>
        <v>0.17228062865229318</v>
      </c>
      <c r="W393" s="78">
        <f t="shared" ref="W393:AH393" si="259">+W392/$AI392</f>
        <v>3.6382216644444917E-3</v>
      </c>
      <c r="X393" s="78">
        <f t="shared" si="259"/>
        <v>2.7467515953106498E-2</v>
      </c>
      <c r="Y393" s="78">
        <f t="shared" si="259"/>
        <v>4.3908729824284281E-4</v>
      </c>
      <c r="Z393" s="78">
        <f t="shared" si="259"/>
        <v>3.2930201755534176E-2</v>
      </c>
      <c r="AA393" s="78">
        <f t="shared" si="259"/>
        <v>0.43373512103893008</v>
      </c>
      <c r="AB393" s="78">
        <f t="shared" si="259"/>
        <v>0.31959960319868896</v>
      </c>
      <c r="AC393" s="78">
        <f t="shared" si="259"/>
        <v>9.9096204387597326E-3</v>
      </c>
      <c r="AD393" s="78">
        <f t="shared" si="259"/>
        <v>3.3247238132473817E-3</v>
      </c>
      <c r="AE393" s="78">
        <f t="shared" si="259"/>
        <v>0</v>
      </c>
      <c r="AF393" s="78">
        <f t="shared" si="259"/>
        <v>0</v>
      </c>
      <c r="AG393" s="78">
        <f t="shared" si="259"/>
        <v>0</v>
      </c>
      <c r="AH393" s="78">
        <f t="shared" si="259"/>
        <v>6.5848966255123509E-3</v>
      </c>
      <c r="AI393" s="79">
        <f>SUM(V393:AC393)</f>
        <v>1</v>
      </c>
    </row>
    <row r="394" spans="1:85" ht="15" thickBot="1">
      <c r="A394" s="220"/>
      <c r="B394" s="220"/>
      <c r="C394" s="220"/>
      <c r="D394" s="220"/>
      <c r="E394" s="220"/>
      <c r="F394" s="220"/>
      <c r="G394" s="220"/>
      <c r="H394" s="220"/>
      <c r="I394" s="220"/>
      <c r="K394" s="220"/>
      <c r="L394" s="220"/>
      <c r="M394" s="220"/>
      <c r="N394" s="220"/>
      <c r="O394" s="220"/>
      <c r="P394" s="220"/>
      <c r="Q394" s="220"/>
      <c r="R394" s="220"/>
      <c r="S394" s="220"/>
      <c r="AI394" s="141"/>
      <c r="BA394" s="133"/>
      <c r="BR394" s="133"/>
      <c r="CG394" s="133"/>
    </row>
    <row r="395" spans="1:85" ht="28.5">
      <c r="A395" s="339" t="s">
        <v>38</v>
      </c>
      <c r="B395" s="137" t="s">
        <v>0</v>
      </c>
      <c r="C395" s="137" t="s">
        <v>1</v>
      </c>
      <c r="D395" s="137" t="s">
        <v>2</v>
      </c>
      <c r="E395" s="137" t="s">
        <v>3</v>
      </c>
      <c r="F395" s="137" t="s">
        <v>23</v>
      </c>
      <c r="G395" s="137" t="s">
        <v>4</v>
      </c>
      <c r="H395" s="137" t="s">
        <v>5</v>
      </c>
      <c r="I395" s="138" t="s">
        <v>6</v>
      </c>
      <c r="K395" s="341" t="s">
        <v>38</v>
      </c>
      <c r="L395" s="139" t="s">
        <v>0</v>
      </c>
      <c r="M395" s="139" t="s">
        <v>1</v>
      </c>
      <c r="N395" s="139" t="s">
        <v>2</v>
      </c>
      <c r="O395" s="139" t="s">
        <v>3</v>
      </c>
      <c r="P395" s="139" t="s">
        <v>23</v>
      </c>
      <c r="Q395" s="139" t="s">
        <v>4</v>
      </c>
      <c r="R395" s="139" t="s">
        <v>5</v>
      </c>
      <c r="S395" s="140" t="s">
        <v>6</v>
      </c>
      <c r="U395" s="343" t="s">
        <v>38</v>
      </c>
      <c r="V395" s="192" t="s">
        <v>73</v>
      </c>
      <c r="W395" s="192" t="s">
        <v>74</v>
      </c>
      <c r="X395" s="192" t="s">
        <v>4</v>
      </c>
      <c r="Y395" s="192" t="s">
        <v>1</v>
      </c>
      <c r="Z395" s="192" t="s">
        <v>2</v>
      </c>
      <c r="AA395" s="192" t="s">
        <v>3</v>
      </c>
      <c r="AB395" s="192" t="s">
        <v>51</v>
      </c>
      <c r="AC395" s="192" t="s">
        <v>64</v>
      </c>
      <c r="AD395" s="193" t="s">
        <v>75</v>
      </c>
      <c r="AE395" s="193" t="s">
        <v>76</v>
      </c>
      <c r="AF395" s="193" t="s">
        <v>77</v>
      </c>
      <c r="AG395" s="193" t="s">
        <v>78</v>
      </c>
      <c r="AH395" s="193" t="s">
        <v>79</v>
      </c>
      <c r="AI395" s="194" t="s">
        <v>59</v>
      </c>
      <c r="BA395" s="133"/>
      <c r="BR395" s="133"/>
      <c r="CG395" s="133"/>
    </row>
    <row r="396" spans="1:85" ht="15">
      <c r="A396" s="340" t="s">
        <v>38</v>
      </c>
      <c r="B396" s="305" t="s">
        <v>113</v>
      </c>
      <c r="C396" s="306"/>
      <c r="D396" s="306"/>
      <c r="E396" s="306"/>
      <c r="F396" s="306"/>
      <c r="G396" s="306"/>
      <c r="H396" s="306"/>
      <c r="I396" s="307"/>
      <c r="K396" s="342" t="s">
        <v>38</v>
      </c>
      <c r="L396" s="308" t="s">
        <v>113</v>
      </c>
      <c r="M396" s="309"/>
      <c r="N396" s="309"/>
      <c r="O396" s="309"/>
      <c r="P396" s="309"/>
      <c r="Q396" s="309"/>
      <c r="R396" s="309"/>
      <c r="S396" s="310"/>
      <c r="U396" s="344" t="s">
        <v>38</v>
      </c>
      <c r="V396" s="337" t="s">
        <v>113</v>
      </c>
      <c r="W396" s="337"/>
      <c r="X396" s="337"/>
      <c r="Y396" s="337"/>
      <c r="Z396" s="337"/>
      <c r="AA396" s="337"/>
      <c r="AB396" s="337"/>
      <c r="AC396" s="337"/>
      <c r="AD396" s="337"/>
      <c r="AE396" s="337"/>
      <c r="AF396" s="337"/>
      <c r="AG396" s="337"/>
      <c r="AH396" s="337"/>
      <c r="AI396" s="338"/>
      <c r="BA396" s="133"/>
      <c r="BR396" s="133"/>
      <c r="CG396" s="133"/>
    </row>
    <row r="397" spans="1:85" ht="15">
      <c r="A397" s="143" t="s">
        <v>7</v>
      </c>
      <c r="B397" s="144">
        <v>0</v>
      </c>
      <c r="C397" s="144">
        <v>0</v>
      </c>
      <c r="D397" s="144">
        <v>0</v>
      </c>
      <c r="E397" s="144">
        <v>0</v>
      </c>
      <c r="F397" s="314"/>
      <c r="G397" s="144">
        <v>0</v>
      </c>
      <c r="H397" s="145">
        <v>0</v>
      </c>
      <c r="I397" s="146">
        <f>SUM(B397:H397)</f>
        <v>0</v>
      </c>
      <c r="J397" s="141"/>
      <c r="K397" s="195" t="s">
        <v>7</v>
      </c>
      <c r="L397" s="144">
        <v>0</v>
      </c>
      <c r="M397" s="144">
        <v>0</v>
      </c>
      <c r="N397" s="144">
        <v>0</v>
      </c>
      <c r="O397" s="144">
        <v>0</v>
      </c>
      <c r="P397" s="144">
        <v>0</v>
      </c>
      <c r="Q397" s="144">
        <v>0</v>
      </c>
      <c r="R397" s="196">
        <v>0</v>
      </c>
      <c r="S397" s="197">
        <f>SUM(L397:R397)</f>
        <v>0</v>
      </c>
      <c r="U397" s="198" t="s">
        <v>7</v>
      </c>
      <c r="V397" s="199">
        <v>0</v>
      </c>
      <c r="W397" s="199">
        <v>0</v>
      </c>
      <c r="X397" s="199">
        <v>0</v>
      </c>
      <c r="Y397" s="199">
        <v>0</v>
      </c>
      <c r="Z397" s="199">
        <v>0</v>
      </c>
      <c r="AA397" s="199">
        <v>0</v>
      </c>
      <c r="AB397" s="199">
        <v>0</v>
      </c>
      <c r="AC397" s="200">
        <v>0</v>
      </c>
      <c r="AD397" s="201">
        <v>0</v>
      </c>
      <c r="AE397" s="201">
        <v>0</v>
      </c>
      <c r="AF397" s="201">
        <v>0</v>
      </c>
      <c r="AG397" s="201">
        <v>0</v>
      </c>
      <c r="AH397" s="201">
        <v>0</v>
      </c>
      <c r="AI397" s="202">
        <f>SUM(V397:AC397)</f>
        <v>0</v>
      </c>
      <c r="BA397" s="133"/>
      <c r="BR397" s="133"/>
      <c r="CG397" s="133"/>
    </row>
    <row r="398" spans="1:85" ht="15">
      <c r="A398" s="151" t="s">
        <v>8</v>
      </c>
      <c r="B398" s="152">
        <v>0</v>
      </c>
      <c r="C398" s="152">
        <v>0</v>
      </c>
      <c r="D398" s="152">
        <v>0</v>
      </c>
      <c r="E398" s="152">
        <v>0</v>
      </c>
      <c r="F398" s="315"/>
      <c r="G398" s="152">
        <v>0</v>
      </c>
      <c r="H398" s="153">
        <v>0</v>
      </c>
      <c r="I398" s="154">
        <f t="shared" ref="I398:I417" si="260">SUM(B398:H398)</f>
        <v>0</v>
      </c>
      <c r="J398" s="141"/>
      <c r="K398" s="155" t="s">
        <v>8</v>
      </c>
      <c r="L398" s="156">
        <v>0</v>
      </c>
      <c r="M398" s="156">
        <v>0</v>
      </c>
      <c r="N398" s="156">
        <v>0</v>
      </c>
      <c r="O398" s="156">
        <v>0</v>
      </c>
      <c r="P398" s="156">
        <v>0</v>
      </c>
      <c r="Q398" s="156">
        <v>0</v>
      </c>
      <c r="R398" s="157">
        <v>0</v>
      </c>
      <c r="S398" s="158">
        <f t="shared" ref="S398:S417" si="261">SUM(L398:R398)</f>
        <v>0</v>
      </c>
      <c r="U398" s="203" t="s">
        <v>8</v>
      </c>
      <c r="V398" s="204">
        <v>0</v>
      </c>
      <c r="W398" s="204">
        <v>0</v>
      </c>
      <c r="X398" s="204">
        <v>0</v>
      </c>
      <c r="Y398" s="204">
        <v>0</v>
      </c>
      <c r="Z398" s="204">
        <v>0</v>
      </c>
      <c r="AA398" s="204">
        <v>0</v>
      </c>
      <c r="AB398" s="204">
        <v>0</v>
      </c>
      <c r="AC398" s="205">
        <v>0</v>
      </c>
      <c r="AD398" s="204">
        <v>0</v>
      </c>
      <c r="AE398" s="204">
        <v>0</v>
      </c>
      <c r="AF398" s="204">
        <v>0</v>
      </c>
      <c r="AG398" s="204">
        <v>0</v>
      </c>
      <c r="AH398" s="204">
        <v>0</v>
      </c>
      <c r="AI398" s="206">
        <f t="shared" ref="AI398:AI417" si="262">SUM(V398:AC398)</f>
        <v>0</v>
      </c>
      <c r="BA398" s="133"/>
      <c r="BR398" s="133"/>
      <c r="CG398" s="133"/>
    </row>
    <row r="399" spans="1:85" ht="15">
      <c r="A399" s="159" t="s">
        <v>9</v>
      </c>
      <c r="B399" s="148">
        <v>0</v>
      </c>
      <c r="C399" s="148">
        <v>0</v>
      </c>
      <c r="D399" s="148">
        <v>6.9661150803853142E-2</v>
      </c>
      <c r="E399" s="148">
        <v>0</v>
      </c>
      <c r="F399" s="315"/>
      <c r="G399" s="148">
        <v>0</v>
      </c>
      <c r="H399" s="160">
        <v>0</v>
      </c>
      <c r="I399" s="146">
        <f t="shared" si="260"/>
        <v>6.9661150803853142E-2</v>
      </c>
      <c r="J399" s="141"/>
      <c r="K399" s="161" t="s">
        <v>9</v>
      </c>
      <c r="L399" s="148">
        <v>0</v>
      </c>
      <c r="M399" s="148">
        <v>0</v>
      </c>
      <c r="N399" s="148">
        <v>6.9661150803853142E-2</v>
      </c>
      <c r="O399" s="148">
        <v>0</v>
      </c>
      <c r="P399" s="148">
        <v>0</v>
      </c>
      <c r="Q399" s="148">
        <v>0</v>
      </c>
      <c r="R399" s="149">
        <v>0</v>
      </c>
      <c r="S399" s="150">
        <f t="shared" si="261"/>
        <v>6.9661150803853142E-2</v>
      </c>
      <c r="U399" s="207" t="s">
        <v>9</v>
      </c>
      <c r="V399" s="199">
        <v>0</v>
      </c>
      <c r="W399" s="199">
        <v>0</v>
      </c>
      <c r="X399" s="199">
        <v>0</v>
      </c>
      <c r="Y399" s="199">
        <v>0</v>
      </c>
      <c r="Z399" s="199">
        <v>6.9661150803853142E-2</v>
      </c>
      <c r="AA399" s="199">
        <v>0</v>
      </c>
      <c r="AB399" s="199">
        <v>0</v>
      </c>
      <c r="AC399" s="200">
        <v>0</v>
      </c>
      <c r="AD399" s="201">
        <v>0</v>
      </c>
      <c r="AE399" s="201">
        <v>0</v>
      </c>
      <c r="AF399" s="201">
        <v>0</v>
      </c>
      <c r="AG399" s="201">
        <v>0</v>
      </c>
      <c r="AH399" s="201">
        <v>0</v>
      </c>
      <c r="AI399" s="202">
        <f t="shared" si="262"/>
        <v>6.9661150803853142E-2</v>
      </c>
      <c r="BA399" s="133"/>
      <c r="BR399" s="133"/>
      <c r="CG399" s="133"/>
    </row>
    <row r="400" spans="1:85" ht="15">
      <c r="A400" s="151" t="s">
        <v>52</v>
      </c>
      <c r="B400" s="152">
        <v>0</v>
      </c>
      <c r="C400" s="152">
        <v>0</v>
      </c>
      <c r="D400" s="152">
        <v>0</v>
      </c>
      <c r="E400" s="152">
        <v>0</v>
      </c>
      <c r="F400" s="315"/>
      <c r="G400" s="152">
        <v>0</v>
      </c>
      <c r="H400" s="153">
        <v>0</v>
      </c>
      <c r="I400" s="154">
        <f t="shared" si="260"/>
        <v>0</v>
      </c>
      <c r="J400" s="141"/>
      <c r="K400" s="155" t="s">
        <v>52</v>
      </c>
      <c r="L400" s="156">
        <v>0</v>
      </c>
      <c r="M400" s="156">
        <v>0</v>
      </c>
      <c r="N400" s="156">
        <v>0</v>
      </c>
      <c r="O400" s="156">
        <v>0</v>
      </c>
      <c r="P400" s="156">
        <v>0</v>
      </c>
      <c r="Q400" s="156">
        <v>0</v>
      </c>
      <c r="R400" s="157">
        <v>0</v>
      </c>
      <c r="S400" s="158">
        <f t="shared" si="261"/>
        <v>0</v>
      </c>
      <c r="U400" s="203" t="s">
        <v>52</v>
      </c>
      <c r="V400" s="204">
        <v>0</v>
      </c>
      <c r="W400" s="204">
        <v>0</v>
      </c>
      <c r="X400" s="204">
        <v>0</v>
      </c>
      <c r="Y400" s="204">
        <v>0</v>
      </c>
      <c r="Z400" s="204">
        <v>0</v>
      </c>
      <c r="AA400" s="204">
        <v>0</v>
      </c>
      <c r="AB400" s="204">
        <v>0</v>
      </c>
      <c r="AC400" s="205">
        <v>0</v>
      </c>
      <c r="AD400" s="204">
        <v>0</v>
      </c>
      <c r="AE400" s="204">
        <v>0</v>
      </c>
      <c r="AF400" s="204">
        <v>0</v>
      </c>
      <c r="AG400" s="204">
        <v>0</v>
      </c>
      <c r="AH400" s="204">
        <v>0</v>
      </c>
      <c r="AI400" s="206">
        <f t="shared" si="262"/>
        <v>0</v>
      </c>
      <c r="BA400" s="133"/>
      <c r="BR400" s="133"/>
      <c r="CG400" s="133"/>
    </row>
    <row r="401" spans="1:85" ht="15">
      <c r="A401" s="159" t="s">
        <v>13</v>
      </c>
      <c r="B401" s="148">
        <v>50.285947615082321</v>
      </c>
      <c r="C401" s="148">
        <v>21.925088212036844</v>
      </c>
      <c r="D401" s="148">
        <v>0</v>
      </c>
      <c r="E401" s="148">
        <v>0</v>
      </c>
      <c r="F401" s="315"/>
      <c r="G401" s="148">
        <v>0</v>
      </c>
      <c r="H401" s="160">
        <v>0</v>
      </c>
      <c r="I401" s="146">
        <f t="shared" si="260"/>
        <v>72.211035827119161</v>
      </c>
      <c r="J401" s="141"/>
      <c r="K401" s="161" t="s">
        <v>13</v>
      </c>
      <c r="L401" s="148">
        <v>50.285947615082321</v>
      </c>
      <c r="M401" s="148">
        <v>21.925088212036844</v>
      </c>
      <c r="N401" s="148">
        <v>0</v>
      </c>
      <c r="O401" s="148">
        <v>0</v>
      </c>
      <c r="P401" s="148">
        <v>0</v>
      </c>
      <c r="Q401" s="148">
        <v>0</v>
      </c>
      <c r="R401" s="149">
        <v>0</v>
      </c>
      <c r="S401" s="150">
        <f t="shared" si="261"/>
        <v>72.211035827119161</v>
      </c>
      <c r="U401" s="207" t="s">
        <v>13</v>
      </c>
      <c r="V401" s="199">
        <v>50.285947615082321</v>
      </c>
      <c r="W401" s="199">
        <v>0</v>
      </c>
      <c r="X401" s="199">
        <v>0</v>
      </c>
      <c r="Y401" s="199">
        <v>21.925088212036844</v>
      </c>
      <c r="Z401" s="199">
        <v>0</v>
      </c>
      <c r="AA401" s="199">
        <v>0</v>
      </c>
      <c r="AB401" s="199">
        <v>0</v>
      </c>
      <c r="AC401" s="200">
        <v>0</v>
      </c>
      <c r="AD401" s="201">
        <v>0</v>
      </c>
      <c r="AE401" s="201">
        <v>0</v>
      </c>
      <c r="AF401" s="201">
        <v>0</v>
      </c>
      <c r="AG401" s="201">
        <v>0</v>
      </c>
      <c r="AH401" s="201">
        <v>0</v>
      </c>
      <c r="AI401" s="202">
        <f t="shared" si="262"/>
        <v>72.211035827119161</v>
      </c>
      <c r="BA401" s="133"/>
      <c r="BR401" s="133"/>
      <c r="CG401" s="133"/>
    </row>
    <row r="402" spans="1:85" ht="15">
      <c r="A402" s="151" t="s">
        <v>12</v>
      </c>
      <c r="B402" s="152">
        <v>6.5559678266817487</v>
      </c>
      <c r="C402" s="152">
        <v>4.1385754170220075</v>
      </c>
      <c r="D402" s="152">
        <v>0.9974255725281973</v>
      </c>
      <c r="E402" s="152">
        <v>0</v>
      </c>
      <c r="F402" s="315"/>
      <c r="G402" s="152">
        <v>0</v>
      </c>
      <c r="H402" s="153">
        <v>0</v>
      </c>
      <c r="I402" s="154">
        <f t="shared" si="260"/>
        <v>11.691968816231952</v>
      </c>
      <c r="J402" s="141"/>
      <c r="K402" s="155" t="s">
        <v>12</v>
      </c>
      <c r="L402" s="156">
        <v>6.5559678266817487</v>
      </c>
      <c r="M402" s="156">
        <v>4.1385754170220075</v>
      </c>
      <c r="N402" s="156">
        <v>0.9974255725281973</v>
      </c>
      <c r="O402" s="156">
        <v>0</v>
      </c>
      <c r="P402" s="156">
        <v>0</v>
      </c>
      <c r="Q402" s="156">
        <v>0</v>
      </c>
      <c r="R402" s="157">
        <v>0</v>
      </c>
      <c r="S402" s="158">
        <f t="shared" si="261"/>
        <v>11.691968816231952</v>
      </c>
      <c r="U402" s="203" t="s">
        <v>53</v>
      </c>
      <c r="V402" s="204">
        <v>6.5559678266817487</v>
      </c>
      <c r="W402" s="204">
        <v>0</v>
      </c>
      <c r="X402" s="204">
        <v>0</v>
      </c>
      <c r="Y402" s="204">
        <v>4.1385754170220075</v>
      </c>
      <c r="Z402" s="204">
        <v>0.9974255725281973</v>
      </c>
      <c r="AA402" s="204">
        <v>0</v>
      </c>
      <c r="AB402" s="204">
        <v>0</v>
      </c>
      <c r="AC402" s="205">
        <v>0</v>
      </c>
      <c r="AD402" s="204">
        <v>0</v>
      </c>
      <c r="AE402" s="204">
        <v>0</v>
      </c>
      <c r="AF402" s="204">
        <v>0</v>
      </c>
      <c r="AG402" s="204">
        <v>0</v>
      </c>
      <c r="AH402" s="204">
        <v>0</v>
      </c>
      <c r="AI402" s="206">
        <f t="shared" si="262"/>
        <v>11.691968816231952</v>
      </c>
      <c r="BA402" s="133"/>
      <c r="BR402" s="133"/>
      <c r="CG402" s="133"/>
    </row>
    <row r="403" spans="1:85" ht="15">
      <c r="A403" s="159" t="s">
        <v>54</v>
      </c>
      <c r="B403" s="148">
        <v>0</v>
      </c>
      <c r="C403" s="148">
        <v>0</v>
      </c>
      <c r="D403" s="148">
        <v>0</v>
      </c>
      <c r="E403" s="148">
        <v>0</v>
      </c>
      <c r="F403" s="315"/>
      <c r="G403" s="148">
        <v>0</v>
      </c>
      <c r="H403" s="160">
        <v>0</v>
      </c>
      <c r="I403" s="146">
        <f t="shared" si="260"/>
        <v>0</v>
      </c>
      <c r="J403" s="141"/>
      <c r="K403" s="161" t="s">
        <v>54</v>
      </c>
      <c r="L403" s="148">
        <v>0</v>
      </c>
      <c r="M403" s="148">
        <v>0</v>
      </c>
      <c r="N403" s="148">
        <v>0</v>
      </c>
      <c r="O403" s="148">
        <v>0</v>
      </c>
      <c r="P403" s="148">
        <v>11.159430357046968</v>
      </c>
      <c r="Q403" s="148">
        <v>0</v>
      </c>
      <c r="R403" s="149">
        <v>0</v>
      </c>
      <c r="S403" s="150">
        <f t="shared" si="261"/>
        <v>11.159430357046968</v>
      </c>
      <c r="U403" s="207" t="s">
        <v>54</v>
      </c>
      <c r="V403" s="199">
        <v>0</v>
      </c>
      <c r="W403" s="199">
        <v>0</v>
      </c>
      <c r="X403" s="199">
        <v>0</v>
      </c>
      <c r="Y403" s="199">
        <v>0</v>
      </c>
      <c r="Z403" s="199">
        <v>0</v>
      </c>
      <c r="AA403" s="199">
        <v>0</v>
      </c>
      <c r="AB403" s="199">
        <v>11.159430357046968</v>
      </c>
      <c r="AC403" s="200">
        <v>0</v>
      </c>
      <c r="AD403" s="199">
        <v>0</v>
      </c>
      <c r="AE403" s="199">
        <v>0</v>
      </c>
      <c r="AF403" s="199">
        <v>0</v>
      </c>
      <c r="AG403" s="199">
        <v>0</v>
      </c>
      <c r="AH403" s="199">
        <v>0</v>
      </c>
      <c r="AI403" s="202">
        <f t="shared" si="262"/>
        <v>11.159430357046968</v>
      </c>
      <c r="BA403" s="133"/>
      <c r="BR403" s="133"/>
      <c r="CG403" s="133"/>
    </row>
    <row r="404" spans="1:85" ht="15">
      <c r="A404" s="151" t="s">
        <v>11</v>
      </c>
      <c r="B404" s="152">
        <v>0</v>
      </c>
      <c r="C404" s="152">
        <v>5.4974972233422549E-2</v>
      </c>
      <c r="D404" s="152">
        <v>0</v>
      </c>
      <c r="E404" s="152">
        <v>0</v>
      </c>
      <c r="F404" s="315"/>
      <c r="G404" s="152">
        <v>0</v>
      </c>
      <c r="H404" s="153">
        <v>0</v>
      </c>
      <c r="I404" s="154">
        <f t="shared" si="260"/>
        <v>5.4974972233422549E-2</v>
      </c>
      <c r="J404" s="141"/>
      <c r="K404" s="155" t="s">
        <v>11</v>
      </c>
      <c r="L404" s="156">
        <v>0</v>
      </c>
      <c r="M404" s="156">
        <v>5.4974972233422549E-2</v>
      </c>
      <c r="N404" s="156">
        <v>0</v>
      </c>
      <c r="O404" s="156">
        <v>0</v>
      </c>
      <c r="P404" s="156">
        <v>3.921222924115682</v>
      </c>
      <c r="Q404" s="156">
        <v>0</v>
      </c>
      <c r="R404" s="157">
        <v>0</v>
      </c>
      <c r="S404" s="158">
        <f t="shared" si="261"/>
        <v>3.9761978963491047</v>
      </c>
      <c r="U404" s="203" t="s">
        <v>11</v>
      </c>
      <c r="V404" s="204">
        <v>0</v>
      </c>
      <c r="W404" s="204">
        <v>0</v>
      </c>
      <c r="X404" s="204">
        <v>0</v>
      </c>
      <c r="Y404" s="204">
        <v>5.4974972233422549E-2</v>
      </c>
      <c r="Z404" s="204">
        <v>0</v>
      </c>
      <c r="AA404" s="204">
        <v>0</v>
      </c>
      <c r="AB404" s="204">
        <v>3.921222924115682</v>
      </c>
      <c r="AC404" s="205">
        <v>0</v>
      </c>
      <c r="AD404" s="204">
        <v>0</v>
      </c>
      <c r="AE404" s="204">
        <v>0</v>
      </c>
      <c r="AF404" s="204">
        <v>0</v>
      </c>
      <c r="AG404" s="204">
        <v>0</v>
      </c>
      <c r="AH404" s="204">
        <v>0</v>
      </c>
      <c r="AI404" s="206">
        <f t="shared" si="262"/>
        <v>3.9761978963491047</v>
      </c>
      <c r="BA404" s="133"/>
      <c r="BR404" s="133"/>
      <c r="CG404" s="133"/>
    </row>
    <row r="405" spans="1:85" ht="15">
      <c r="A405" s="159" t="s">
        <v>55</v>
      </c>
      <c r="B405" s="148">
        <v>0</v>
      </c>
      <c r="C405" s="148">
        <v>0</v>
      </c>
      <c r="D405" s="148">
        <v>0</v>
      </c>
      <c r="E405" s="148">
        <v>0</v>
      </c>
      <c r="F405" s="315"/>
      <c r="G405" s="148">
        <v>0</v>
      </c>
      <c r="H405" s="160">
        <v>0</v>
      </c>
      <c r="I405" s="146">
        <f t="shared" si="260"/>
        <v>0</v>
      </c>
      <c r="J405" s="141"/>
      <c r="K405" s="161" t="s">
        <v>55</v>
      </c>
      <c r="L405" s="148">
        <v>0</v>
      </c>
      <c r="M405" s="148">
        <v>0</v>
      </c>
      <c r="N405" s="148">
        <v>0</v>
      </c>
      <c r="O405" s="148">
        <v>0</v>
      </c>
      <c r="P405" s="148">
        <v>0</v>
      </c>
      <c r="Q405" s="148">
        <v>0</v>
      </c>
      <c r="R405" s="149">
        <v>0</v>
      </c>
      <c r="S405" s="150">
        <f t="shared" si="261"/>
        <v>0</v>
      </c>
      <c r="U405" s="207" t="s">
        <v>55</v>
      </c>
      <c r="V405" s="199">
        <v>0</v>
      </c>
      <c r="W405" s="199">
        <v>0</v>
      </c>
      <c r="X405" s="199">
        <v>0</v>
      </c>
      <c r="Y405" s="199">
        <v>0</v>
      </c>
      <c r="Z405" s="199">
        <v>0</v>
      </c>
      <c r="AA405" s="199">
        <v>0</v>
      </c>
      <c r="AB405" s="199">
        <v>0</v>
      </c>
      <c r="AC405" s="200">
        <v>0</v>
      </c>
      <c r="AD405" s="199">
        <v>0</v>
      </c>
      <c r="AE405" s="199">
        <v>0</v>
      </c>
      <c r="AF405" s="199">
        <v>0</v>
      </c>
      <c r="AG405" s="199">
        <v>0</v>
      </c>
      <c r="AH405" s="199">
        <v>0</v>
      </c>
      <c r="AI405" s="202">
        <f t="shared" si="262"/>
        <v>0</v>
      </c>
      <c r="BA405" s="133"/>
      <c r="BR405" s="133"/>
      <c r="CG405" s="133"/>
    </row>
    <row r="406" spans="1:85" ht="15">
      <c r="A406" s="151" t="s">
        <v>14</v>
      </c>
      <c r="B406" s="152">
        <v>0</v>
      </c>
      <c r="C406" s="152">
        <v>0</v>
      </c>
      <c r="D406" s="152">
        <v>0.4531972667846822</v>
      </c>
      <c r="E406" s="152">
        <v>0</v>
      </c>
      <c r="F406" s="315"/>
      <c r="G406" s="152">
        <v>0</v>
      </c>
      <c r="H406" s="153">
        <v>0</v>
      </c>
      <c r="I406" s="154">
        <f t="shared" si="260"/>
        <v>0.4531972667846822</v>
      </c>
      <c r="J406" s="141"/>
      <c r="K406" s="155" t="s">
        <v>14</v>
      </c>
      <c r="L406" s="156">
        <v>0</v>
      </c>
      <c r="M406" s="156">
        <v>0</v>
      </c>
      <c r="N406" s="156">
        <v>0.4531972667846822</v>
      </c>
      <c r="O406" s="156">
        <v>0</v>
      </c>
      <c r="P406" s="156">
        <v>3.2708725314183236E-2</v>
      </c>
      <c r="Q406" s="156">
        <v>0</v>
      </c>
      <c r="R406" s="157">
        <v>0</v>
      </c>
      <c r="S406" s="158">
        <f t="shared" si="261"/>
        <v>0.48590599209886542</v>
      </c>
      <c r="U406" s="203" t="s">
        <v>14</v>
      </c>
      <c r="V406" s="204">
        <v>0</v>
      </c>
      <c r="W406" s="204">
        <v>0</v>
      </c>
      <c r="X406" s="204">
        <v>0</v>
      </c>
      <c r="Y406" s="204">
        <v>0</v>
      </c>
      <c r="Z406" s="204">
        <v>0.4531972667846822</v>
      </c>
      <c r="AA406" s="204">
        <v>0</v>
      </c>
      <c r="AB406" s="204">
        <v>3.2708725314183236E-2</v>
      </c>
      <c r="AC406" s="205">
        <v>0</v>
      </c>
      <c r="AD406" s="204">
        <v>0</v>
      </c>
      <c r="AE406" s="204">
        <v>0</v>
      </c>
      <c r="AF406" s="204">
        <v>0</v>
      </c>
      <c r="AG406" s="204">
        <v>0</v>
      </c>
      <c r="AH406" s="204">
        <v>0</v>
      </c>
      <c r="AI406" s="206">
        <f t="shared" si="262"/>
        <v>0.48590599209886542</v>
      </c>
      <c r="BA406" s="133"/>
      <c r="BR406" s="133"/>
      <c r="CG406" s="133"/>
    </row>
    <row r="407" spans="1:85" ht="15">
      <c r="A407" s="159" t="s">
        <v>136</v>
      </c>
      <c r="B407" s="148">
        <v>37.172208468699189</v>
      </c>
      <c r="C407" s="148">
        <v>274.5623088782765</v>
      </c>
      <c r="D407" s="148">
        <v>108.4887750919078</v>
      </c>
      <c r="E407" s="148">
        <v>0</v>
      </c>
      <c r="F407" s="315"/>
      <c r="G407" s="148">
        <v>0</v>
      </c>
      <c r="H407" s="160">
        <v>0</v>
      </c>
      <c r="I407" s="146">
        <f t="shared" si="260"/>
        <v>420.2232924388835</v>
      </c>
      <c r="J407" s="141"/>
      <c r="K407" s="161" t="s">
        <v>136</v>
      </c>
      <c r="L407" s="148">
        <v>37.172208468699189</v>
      </c>
      <c r="M407" s="148">
        <v>274.5623088782765</v>
      </c>
      <c r="N407" s="148">
        <v>108.4887750919078</v>
      </c>
      <c r="O407" s="148">
        <v>0</v>
      </c>
      <c r="P407" s="148">
        <v>0</v>
      </c>
      <c r="Q407" s="148">
        <v>0</v>
      </c>
      <c r="R407" s="149">
        <v>0</v>
      </c>
      <c r="S407" s="150">
        <f t="shared" si="261"/>
        <v>420.2232924388835</v>
      </c>
      <c r="U407" s="207" t="s">
        <v>136</v>
      </c>
      <c r="V407" s="199">
        <v>37.172208468699189</v>
      </c>
      <c r="W407" s="199">
        <v>0</v>
      </c>
      <c r="X407" s="199">
        <v>0</v>
      </c>
      <c r="Y407" s="199">
        <v>274.5623088782765</v>
      </c>
      <c r="Z407" s="199">
        <v>47.029547281732349</v>
      </c>
      <c r="AA407" s="199">
        <v>0</v>
      </c>
      <c r="AB407" s="199">
        <v>0</v>
      </c>
      <c r="AC407" s="200">
        <v>61.459227810175442</v>
      </c>
      <c r="AD407" s="199">
        <v>0</v>
      </c>
      <c r="AE407" s="199">
        <v>0</v>
      </c>
      <c r="AF407" s="199">
        <v>0</v>
      </c>
      <c r="AG407" s="199">
        <v>61.459227810175442</v>
      </c>
      <c r="AH407" s="199">
        <v>0</v>
      </c>
      <c r="AI407" s="202">
        <f t="shared" si="262"/>
        <v>420.22329243888345</v>
      </c>
      <c r="BA407" s="133"/>
      <c r="BR407" s="133"/>
      <c r="CG407" s="133"/>
    </row>
    <row r="408" spans="1:85" ht="15">
      <c r="A408" s="151" t="s">
        <v>21</v>
      </c>
      <c r="B408" s="152">
        <v>43.343332133301203</v>
      </c>
      <c r="C408" s="152">
        <v>1.0593608399133749</v>
      </c>
      <c r="D408" s="152">
        <v>8.5379439121589833</v>
      </c>
      <c r="E408" s="152">
        <v>317.02262346926966</v>
      </c>
      <c r="F408" s="315"/>
      <c r="G408" s="152">
        <v>44.129189167005649</v>
      </c>
      <c r="H408" s="153">
        <v>0</v>
      </c>
      <c r="I408" s="154">
        <f t="shared" si="260"/>
        <v>414.09244952164886</v>
      </c>
      <c r="J408" s="141"/>
      <c r="K408" s="155" t="s">
        <v>21</v>
      </c>
      <c r="L408" s="156">
        <v>43.343332133301203</v>
      </c>
      <c r="M408" s="156">
        <v>1.0593608399133749</v>
      </c>
      <c r="N408" s="156">
        <v>8.5379439121589833</v>
      </c>
      <c r="O408" s="156">
        <v>317.02262346926966</v>
      </c>
      <c r="P408" s="156">
        <v>4.3965611903864223</v>
      </c>
      <c r="Q408" s="156">
        <v>44.129189167005649</v>
      </c>
      <c r="R408" s="157">
        <v>0</v>
      </c>
      <c r="S408" s="158">
        <f t="shared" si="261"/>
        <v>418.48901071203534</v>
      </c>
      <c r="U408" s="203" t="s">
        <v>21</v>
      </c>
      <c r="V408" s="204">
        <v>0</v>
      </c>
      <c r="W408" s="204">
        <v>33.455492038690316</v>
      </c>
      <c r="X408" s="204">
        <v>44.129189167005649</v>
      </c>
      <c r="Y408" s="204">
        <v>1.0593608399133749</v>
      </c>
      <c r="Z408" s="204">
        <v>8.5379439121589833</v>
      </c>
      <c r="AA408" s="204">
        <v>304.09782686255966</v>
      </c>
      <c r="AB408" s="204">
        <v>4.3965611903864223</v>
      </c>
      <c r="AC408" s="205">
        <v>22.812636701320901</v>
      </c>
      <c r="AD408" s="204">
        <v>9.8878400946108869</v>
      </c>
      <c r="AE408" s="204">
        <v>12.924796606710007</v>
      </c>
      <c r="AF408" s="204">
        <v>0</v>
      </c>
      <c r="AG408" s="204">
        <v>0</v>
      </c>
      <c r="AH408" s="204">
        <v>0</v>
      </c>
      <c r="AI408" s="206">
        <f t="shared" si="262"/>
        <v>418.48901071203534</v>
      </c>
      <c r="BA408" s="133"/>
      <c r="BR408" s="133"/>
      <c r="CG408" s="133"/>
    </row>
    <row r="409" spans="1:85" ht="15">
      <c r="A409" s="159" t="s">
        <v>20</v>
      </c>
      <c r="B409" s="148">
        <v>3.4609081908778685</v>
      </c>
      <c r="C409" s="148">
        <v>0</v>
      </c>
      <c r="D409" s="148">
        <v>0</v>
      </c>
      <c r="E409" s="148">
        <v>0</v>
      </c>
      <c r="F409" s="315"/>
      <c r="G409" s="148">
        <v>0</v>
      </c>
      <c r="H409" s="160">
        <v>0</v>
      </c>
      <c r="I409" s="146">
        <f t="shared" si="260"/>
        <v>3.4609081908778685</v>
      </c>
      <c r="J409" s="141"/>
      <c r="K409" s="161" t="s">
        <v>20</v>
      </c>
      <c r="L409" s="148">
        <v>3.4609081908778685</v>
      </c>
      <c r="M409" s="148">
        <v>0</v>
      </c>
      <c r="N409" s="148">
        <v>0</v>
      </c>
      <c r="O409" s="148">
        <v>0</v>
      </c>
      <c r="P409" s="148">
        <v>0</v>
      </c>
      <c r="Q409" s="148">
        <v>0</v>
      </c>
      <c r="R409" s="149">
        <v>0</v>
      </c>
      <c r="S409" s="150">
        <f t="shared" si="261"/>
        <v>3.4609081908778685</v>
      </c>
      <c r="U409" s="207" t="s">
        <v>20</v>
      </c>
      <c r="V409" s="199">
        <v>3.4609081908778685</v>
      </c>
      <c r="W409" s="199">
        <v>0</v>
      </c>
      <c r="X409" s="199">
        <v>0</v>
      </c>
      <c r="Y409" s="199">
        <v>0</v>
      </c>
      <c r="Z409" s="199">
        <v>0</v>
      </c>
      <c r="AA409" s="199">
        <v>0</v>
      </c>
      <c r="AB409" s="199">
        <v>0</v>
      </c>
      <c r="AC409" s="200">
        <v>0</v>
      </c>
      <c r="AD409" s="199">
        <v>0</v>
      </c>
      <c r="AE409" s="199">
        <v>0</v>
      </c>
      <c r="AF409" s="199">
        <v>0</v>
      </c>
      <c r="AG409" s="199">
        <v>0</v>
      </c>
      <c r="AH409" s="199">
        <v>0</v>
      </c>
      <c r="AI409" s="202">
        <f t="shared" si="262"/>
        <v>3.4609081908778685</v>
      </c>
      <c r="BA409" s="133"/>
      <c r="BR409" s="133"/>
      <c r="CG409" s="133"/>
    </row>
    <row r="410" spans="1:85" ht="15">
      <c r="A410" s="151" t="s">
        <v>56</v>
      </c>
      <c r="B410" s="152">
        <v>0.4523644989637351</v>
      </c>
      <c r="C410" s="152">
        <v>0</v>
      </c>
      <c r="D410" s="152">
        <v>0</v>
      </c>
      <c r="E410" s="152">
        <v>0</v>
      </c>
      <c r="F410" s="315"/>
      <c r="G410" s="152">
        <v>0</v>
      </c>
      <c r="H410" s="153">
        <v>0</v>
      </c>
      <c r="I410" s="154">
        <f t="shared" si="260"/>
        <v>0.4523644989637351</v>
      </c>
      <c r="J410" s="141"/>
      <c r="K410" s="155" t="s">
        <v>56</v>
      </c>
      <c r="L410" s="156">
        <v>0.4523644989637351</v>
      </c>
      <c r="M410" s="156">
        <v>0</v>
      </c>
      <c r="N410" s="156">
        <v>0</v>
      </c>
      <c r="O410" s="156">
        <v>0</v>
      </c>
      <c r="P410" s="156">
        <v>0</v>
      </c>
      <c r="Q410" s="156">
        <v>0</v>
      </c>
      <c r="R410" s="157">
        <v>0</v>
      </c>
      <c r="S410" s="158">
        <f t="shared" si="261"/>
        <v>0.4523644989637351</v>
      </c>
      <c r="U410" s="203" t="s">
        <v>56</v>
      </c>
      <c r="V410" s="204">
        <v>0.4523644989637351</v>
      </c>
      <c r="W410" s="204">
        <v>0</v>
      </c>
      <c r="X410" s="204">
        <v>0</v>
      </c>
      <c r="Y410" s="204">
        <v>0</v>
      </c>
      <c r="Z410" s="204">
        <v>0</v>
      </c>
      <c r="AA410" s="204">
        <v>0</v>
      </c>
      <c r="AB410" s="204">
        <v>0</v>
      </c>
      <c r="AC410" s="205">
        <v>0</v>
      </c>
      <c r="AD410" s="204">
        <v>0</v>
      </c>
      <c r="AE410" s="204">
        <v>0</v>
      </c>
      <c r="AF410" s="204">
        <v>0</v>
      </c>
      <c r="AG410" s="204">
        <v>0</v>
      </c>
      <c r="AH410" s="204">
        <v>0</v>
      </c>
      <c r="AI410" s="206">
        <f t="shared" si="262"/>
        <v>0.4523644989637351</v>
      </c>
      <c r="BA410" s="133"/>
      <c r="BR410" s="133"/>
      <c r="CG410" s="133"/>
    </row>
    <row r="411" spans="1:85" ht="15">
      <c r="A411" s="159" t="s">
        <v>18</v>
      </c>
      <c r="B411" s="148">
        <v>1.5856671297985176</v>
      </c>
      <c r="C411" s="148">
        <v>0</v>
      </c>
      <c r="D411" s="148">
        <v>0</v>
      </c>
      <c r="E411" s="148">
        <v>0</v>
      </c>
      <c r="F411" s="315"/>
      <c r="G411" s="148">
        <v>0</v>
      </c>
      <c r="H411" s="160">
        <v>0</v>
      </c>
      <c r="I411" s="146">
        <f t="shared" si="260"/>
        <v>1.5856671297985176</v>
      </c>
      <c r="J411" s="141"/>
      <c r="K411" s="161" t="s">
        <v>18</v>
      </c>
      <c r="L411" s="148">
        <v>1.5856671297985176</v>
      </c>
      <c r="M411" s="148">
        <v>0</v>
      </c>
      <c r="N411" s="148">
        <v>0</v>
      </c>
      <c r="O411" s="148">
        <v>0</v>
      </c>
      <c r="P411" s="148">
        <v>0.63217684173844901</v>
      </c>
      <c r="Q411" s="148">
        <v>0</v>
      </c>
      <c r="R411" s="149">
        <v>0</v>
      </c>
      <c r="S411" s="150">
        <f t="shared" si="261"/>
        <v>2.2178439715369667</v>
      </c>
      <c r="U411" s="207" t="s">
        <v>18</v>
      </c>
      <c r="V411" s="199">
        <v>0</v>
      </c>
      <c r="W411" s="199">
        <v>0</v>
      </c>
      <c r="X411" s="199">
        <v>0</v>
      </c>
      <c r="Y411" s="199">
        <v>0</v>
      </c>
      <c r="Z411" s="199">
        <v>0</v>
      </c>
      <c r="AA411" s="199">
        <v>0</v>
      </c>
      <c r="AB411" s="199">
        <v>0.63217684173844901</v>
      </c>
      <c r="AC411" s="200">
        <v>1.5856671297985176</v>
      </c>
      <c r="AD411" s="199">
        <v>1.5856671297985176</v>
      </c>
      <c r="AE411" s="199">
        <v>0</v>
      </c>
      <c r="AF411" s="199">
        <v>0</v>
      </c>
      <c r="AG411" s="199">
        <v>0</v>
      </c>
      <c r="AH411" s="199">
        <v>0</v>
      </c>
      <c r="AI411" s="202">
        <f t="shared" si="262"/>
        <v>2.2178439715369667</v>
      </c>
      <c r="BA411" s="133"/>
      <c r="BR411" s="133"/>
      <c r="CG411" s="133"/>
    </row>
    <row r="412" spans="1:85" ht="15">
      <c r="A412" s="151" t="s">
        <v>17</v>
      </c>
      <c r="B412" s="152">
        <v>0</v>
      </c>
      <c r="C412" s="152">
        <v>0</v>
      </c>
      <c r="D412" s="152">
        <v>0</v>
      </c>
      <c r="E412" s="152">
        <v>0</v>
      </c>
      <c r="F412" s="315"/>
      <c r="G412" s="152">
        <v>0</v>
      </c>
      <c r="H412" s="153">
        <v>0</v>
      </c>
      <c r="I412" s="154">
        <f t="shared" si="260"/>
        <v>0</v>
      </c>
      <c r="J412" s="141"/>
      <c r="K412" s="155" t="s">
        <v>17</v>
      </c>
      <c r="L412" s="156">
        <v>0</v>
      </c>
      <c r="M412" s="156">
        <v>0</v>
      </c>
      <c r="N412" s="156">
        <v>0</v>
      </c>
      <c r="O412" s="156">
        <v>0</v>
      </c>
      <c r="P412" s="156">
        <v>0</v>
      </c>
      <c r="Q412" s="156">
        <v>0</v>
      </c>
      <c r="R412" s="157">
        <v>0</v>
      </c>
      <c r="S412" s="158">
        <f t="shared" si="261"/>
        <v>0</v>
      </c>
      <c r="U412" s="203" t="s">
        <v>57</v>
      </c>
      <c r="V412" s="204">
        <v>0</v>
      </c>
      <c r="W412" s="204">
        <v>0</v>
      </c>
      <c r="X412" s="204">
        <v>0</v>
      </c>
      <c r="Y412" s="204">
        <v>0</v>
      </c>
      <c r="Z412" s="204">
        <v>0</v>
      </c>
      <c r="AA412" s="204">
        <v>0</v>
      </c>
      <c r="AB412" s="204">
        <v>0</v>
      </c>
      <c r="AC412" s="205">
        <v>0</v>
      </c>
      <c r="AD412" s="204">
        <v>0</v>
      </c>
      <c r="AE412" s="204">
        <v>0</v>
      </c>
      <c r="AF412" s="204">
        <v>0</v>
      </c>
      <c r="AG412" s="204">
        <v>0</v>
      </c>
      <c r="AH412" s="204">
        <v>0</v>
      </c>
      <c r="AI412" s="206">
        <f t="shared" si="262"/>
        <v>0</v>
      </c>
      <c r="BA412" s="133"/>
      <c r="BR412" s="133"/>
      <c r="CG412" s="133"/>
    </row>
    <row r="413" spans="1:85" ht="15">
      <c r="A413" s="162" t="s">
        <v>60</v>
      </c>
      <c r="B413" s="148">
        <v>0</v>
      </c>
      <c r="C413" s="148">
        <v>0</v>
      </c>
      <c r="D413" s="148">
        <v>0</v>
      </c>
      <c r="E413" s="148">
        <v>0</v>
      </c>
      <c r="F413" s="315"/>
      <c r="G413" s="148">
        <v>0</v>
      </c>
      <c r="H413" s="160">
        <v>0</v>
      </c>
      <c r="I413" s="146">
        <f t="shared" si="260"/>
        <v>0</v>
      </c>
      <c r="J413" s="141"/>
      <c r="K413" s="163" t="s">
        <v>60</v>
      </c>
      <c r="L413" s="148">
        <v>0</v>
      </c>
      <c r="M413" s="148">
        <v>0</v>
      </c>
      <c r="N413" s="148">
        <v>0</v>
      </c>
      <c r="O413" s="148">
        <v>0</v>
      </c>
      <c r="P413" s="148">
        <v>0</v>
      </c>
      <c r="Q413" s="148">
        <v>0</v>
      </c>
      <c r="R413" s="149">
        <v>0</v>
      </c>
      <c r="S413" s="150">
        <f t="shared" si="261"/>
        <v>0</v>
      </c>
      <c r="U413" s="208" t="s">
        <v>58</v>
      </c>
      <c r="V413" s="199">
        <v>0</v>
      </c>
      <c r="W413" s="199">
        <v>0</v>
      </c>
      <c r="X413" s="199">
        <v>0</v>
      </c>
      <c r="Y413" s="199">
        <v>0</v>
      </c>
      <c r="Z413" s="199">
        <v>0</v>
      </c>
      <c r="AA413" s="199">
        <v>0</v>
      </c>
      <c r="AB413" s="199">
        <v>0</v>
      </c>
      <c r="AC413" s="200">
        <v>0</v>
      </c>
      <c r="AD413" s="201">
        <v>0</v>
      </c>
      <c r="AE413" s="201">
        <v>0</v>
      </c>
      <c r="AF413" s="201">
        <v>0</v>
      </c>
      <c r="AG413" s="201">
        <v>0</v>
      </c>
      <c r="AH413" s="201">
        <v>0</v>
      </c>
      <c r="AI413" s="202">
        <f t="shared" si="262"/>
        <v>0</v>
      </c>
      <c r="BA413" s="133"/>
      <c r="BR413" s="133"/>
      <c r="CG413" s="133"/>
    </row>
    <row r="414" spans="1:85">
      <c r="A414" s="164" t="s">
        <v>19</v>
      </c>
      <c r="B414" s="165">
        <v>0</v>
      </c>
      <c r="C414" s="165">
        <v>0</v>
      </c>
      <c r="D414" s="165">
        <v>0</v>
      </c>
      <c r="E414" s="165">
        <v>0</v>
      </c>
      <c r="F414" s="315"/>
      <c r="G414" s="165">
        <v>0</v>
      </c>
      <c r="H414" s="166">
        <v>0</v>
      </c>
      <c r="I414" s="167">
        <f t="shared" si="260"/>
        <v>0</v>
      </c>
      <c r="J414" s="141"/>
      <c r="K414" s="168" t="s">
        <v>19</v>
      </c>
      <c r="L414" s="169">
        <v>0</v>
      </c>
      <c r="M414" s="169">
        <v>0</v>
      </c>
      <c r="N414" s="169">
        <v>0</v>
      </c>
      <c r="O414" s="169">
        <v>0</v>
      </c>
      <c r="P414" s="169">
        <v>0</v>
      </c>
      <c r="Q414" s="169">
        <v>0</v>
      </c>
      <c r="R414" s="170">
        <v>0</v>
      </c>
      <c r="S414" s="171">
        <f t="shared" si="261"/>
        <v>0</v>
      </c>
      <c r="U414" s="209" t="s">
        <v>62</v>
      </c>
      <c r="V414" s="210">
        <v>0</v>
      </c>
      <c r="W414" s="210">
        <v>0</v>
      </c>
      <c r="X414" s="210">
        <v>0</v>
      </c>
      <c r="Y414" s="210">
        <v>0</v>
      </c>
      <c r="Z414" s="210">
        <v>0</v>
      </c>
      <c r="AA414" s="210">
        <v>0</v>
      </c>
      <c r="AB414" s="210">
        <v>0</v>
      </c>
      <c r="AC414" s="210">
        <v>0</v>
      </c>
      <c r="AD414" s="210">
        <v>0</v>
      </c>
      <c r="AE414" s="210">
        <v>0</v>
      </c>
      <c r="AF414" s="210">
        <v>0</v>
      </c>
      <c r="AG414" s="210">
        <v>0</v>
      </c>
      <c r="AH414" s="67">
        <v>0</v>
      </c>
      <c r="AI414" s="211">
        <f t="shared" si="262"/>
        <v>0</v>
      </c>
      <c r="BA414" s="133"/>
      <c r="BR414" s="133"/>
      <c r="CG414" s="133"/>
    </row>
    <row r="415" spans="1:85">
      <c r="A415" s="172" t="s">
        <v>15</v>
      </c>
      <c r="B415" s="173">
        <v>0</v>
      </c>
      <c r="C415" s="173">
        <v>0</v>
      </c>
      <c r="D415" s="173">
        <v>0</v>
      </c>
      <c r="E415" s="173">
        <v>0</v>
      </c>
      <c r="F415" s="315"/>
      <c r="G415" s="173">
        <v>0</v>
      </c>
      <c r="H415" s="174">
        <v>0</v>
      </c>
      <c r="I415" s="175">
        <f t="shared" si="260"/>
        <v>0</v>
      </c>
      <c r="J415" s="141"/>
      <c r="K415" s="176" t="s">
        <v>15</v>
      </c>
      <c r="L415" s="173">
        <v>0</v>
      </c>
      <c r="M415" s="173">
        <v>0</v>
      </c>
      <c r="N415" s="173">
        <v>0</v>
      </c>
      <c r="O415" s="173">
        <v>0</v>
      </c>
      <c r="P415" s="173">
        <v>0</v>
      </c>
      <c r="Q415" s="173">
        <v>0</v>
      </c>
      <c r="R415" s="177">
        <v>0</v>
      </c>
      <c r="S415" s="178">
        <f t="shared" si="261"/>
        <v>0</v>
      </c>
      <c r="U415" s="212" t="s">
        <v>15</v>
      </c>
      <c r="V415" s="213">
        <v>0</v>
      </c>
      <c r="W415" s="213">
        <v>0</v>
      </c>
      <c r="X415" s="213">
        <v>0</v>
      </c>
      <c r="Y415" s="213">
        <v>0</v>
      </c>
      <c r="Z415" s="213">
        <v>0</v>
      </c>
      <c r="AA415" s="213">
        <v>0</v>
      </c>
      <c r="AB415" s="213">
        <v>0</v>
      </c>
      <c r="AC415" s="213">
        <v>0</v>
      </c>
      <c r="AD415" s="214">
        <v>0</v>
      </c>
      <c r="AE415" s="214">
        <v>0</v>
      </c>
      <c r="AF415" s="214">
        <v>0</v>
      </c>
      <c r="AG415" s="214">
        <v>0</v>
      </c>
      <c r="AH415" s="214">
        <v>0</v>
      </c>
      <c r="AI415" s="215">
        <f t="shared" si="262"/>
        <v>0</v>
      </c>
      <c r="BA415" s="133"/>
      <c r="BR415" s="133"/>
      <c r="CG415" s="133"/>
    </row>
    <row r="416" spans="1:85">
      <c r="A416" s="164" t="s">
        <v>16</v>
      </c>
      <c r="B416" s="165">
        <v>0</v>
      </c>
      <c r="C416" s="165">
        <v>0</v>
      </c>
      <c r="D416" s="165">
        <v>0</v>
      </c>
      <c r="E416" s="165">
        <v>0</v>
      </c>
      <c r="F416" s="315"/>
      <c r="G416" s="165">
        <v>0</v>
      </c>
      <c r="H416" s="166">
        <v>0</v>
      </c>
      <c r="I416" s="167">
        <f t="shared" si="260"/>
        <v>0</v>
      </c>
      <c r="J416" s="141"/>
      <c r="K416" s="168" t="s">
        <v>16</v>
      </c>
      <c r="L416" s="169">
        <v>0</v>
      </c>
      <c r="M416" s="169">
        <v>0</v>
      </c>
      <c r="N416" s="169">
        <v>0</v>
      </c>
      <c r="O416" s="169">
        <v>0</v>
      </c>
      <c r="P416" s="169">
        <v>0</v>
      </c>
      <c r="Q416" s="169">
        <v>0</v>
      </c>
      <c r="R416" s="170">
        <v>0</v>
      </c>
      <c r="S416" s="171">
        <f t="shared" si="261"/>
        <v>0</v>
      </c>
      <c r="U416" s="209" t="s">
        <v>16</v>
      </c>
      <c r="V416" s="210">
        <v>0</v>
      </c>
      <c r="W416" s="210">
        <v>0</v>
      </c>
      <c r="X416" s="210">
        <v>0</v>
      </c>
      <c r="Y416" s="210">
        <v>0</v>
      </c>
      <c r="Z416" s="210">
        <v>0</v>
      </c>
      <c r="AA416" s="210">
        <v>0</v>
      </c>
      <c r="AB416" s="210">
        <v>0</v>
      </c>
      <c r="AC416" s="210">
        <v>0</v>
      </c>
      <c r="AD416" s="210">
        <v>0</v>
      </c>
      <c r="AE416" s="210">
        <v>0</v>
      </c>
      <c r="AF416" s="210">
        <v>0</v>
      </c>
      <c r="AG416" s="210">
        <v>0</v>
      </c>
      <c r="AH416" s="67">
        <v>0</v>
      </c>
      <c r="AI416" s="211">
        <f t="shared" si="262"/>
        <v>0</v>
      </c>
      <c r="BA416" s="133"/>
      <c r="BR416" s="133"/>
      <c r="CG416" s="133"/>
    </row>
    <row r="417" spans="1:85" ht="15" thickBot="1">
      <c r="A417" s="179" t="s">
        <v>10</v>
      </c>
      <c r="B417" s="180">
        <v>0</v>
      </c>
      <c r="C417" s="180">
        <v>0</v>
      </c>
      <c r="D417" s="180">
        <v>0</v>
      </c>
      <c r="E417" s="180">
        <v>0</v>
      </c>
      <c r="F417" s="316"/>
      <c r="G417" s="180">
        <v>0</v>
      </c>
      <c r="H417" s="181">
        <v>0</v>
      </c>
      <c r="I417" s="182">
        <f t="shared" si="260"/>
        <v>0</v>
      </c>
      <c r="J417" s="141"/>
      <c r="K417" s="183" t="s">
        <v>10</v>
      </c>
      <c r="L417" s="180">
        <v>0</v>
      </c>
      <c r="M417" s="180">
        <v>0</v>
      </c>
      <c r="N417" s="180">
        <v>0</v>
      </c>
      <c r="O417" s="180">
        <v>0</v>
      </c>
      <c r="P417" s="180">
        <v>0</v>
      </c>
      <c r="Q417" s="180">
        <v>0</v>
      </c>
      <c r="R417" s="184">
        <v>0</v>
      </c>
      <c r="S417" s="185">
        <f t="shared" si="261"/>
        <v>0</v>
      </c>
      <c r="U417" s="212" t="s">
        <v>10</v>
      </c>
      <c r="V417" s="213">
        <v>0</v>
      </c>
      <c r="W417" s="213">
        <v>0</v>
      </c>
      <c r="X417" s="213">
        <v>0</v>
      </c>
      <c r="Y417" s="213">
        <v>0</v>
      </c>
      <c r="Z417" s="213">
        <v>0</v>
      </c>
      <c r="AA417" s="213">
        <v>0</v>
      </c>
      <c r="AB417" s="213">
        <v>0</v>
      </c>
      <c r="AC417" s="213">
        <v>0</v>
      </c>
      <c r="AD417" s="214">
        <v>0</v>
      </c>
      <c r="AE417" s="214">
        <v>0</v>
      </c>
      <c r="AF417" s="214">
        <v>0</v>
      </c>
      <c r="AG417" s="214">
        <v>0</v>
      </c>
      <c r="AH417" s="214">
        <v>0</v>
      </c>
      <c r="AI417" s="215">
        <f t="shared" si="262"/>
        <v>0</v>
      </c>
      <c r="BA417" s="133"/>
      <c r="BR417" s="133"/>
      <c r="CG417" s="133"/>
    </row>
    <row r="418" spans="1:85" ht="15">
      <c r="A418" s="186" t="s">
        <v>22</v>
      </c>
      <c r="B418" s="187">
        <f>SUM(B397:B413)</f>
        <v>142.85639586340457</v>
      </c>
      <c r="C418" s="187">
        <f t="shared" ref="C418:H418" si="263">SUM(C397:C413)</f>
        <v>301.74030831948215</v>
      </c>
      <c r="D418" s="187">
        <f t="shared" si="263"/>
        <v>118.54700299418352</v>
      </c>
      <c r="E418" s="187">
        <f t="shared" si="263"/>
        <v>317.02262346926966</v>
      </c>
      <c r="F418" s="187">
        <f t="shared" si="263"/>
        <v>0</v>
      </c>
      <c r="G418" s="187">
        <f t="shared" si="263"/>
        <v>44.129189167005649</v>
      </c>
      <c r="H418" s="189">
        <f t="shared" si="263"/>
        <v>0</v>
      </c>
      <c r="I418" s="146">
        <f t="shared" ref="I418" si="264">SUM(I397:I413)</f>
        <v>924.29551981334555</v>
      </c>
      <c r="J418" s="141"/>
      <c r="K418" s="188" t="s">
        <v>22</v>
      </c>
      <c r="L418" s="187">
        <f>SUM(L397:L413)</f>
        <v>142.85639586340457</v>
      </c>
      <c r="M418" s="187">
        <f t="shared" ref="M418:R418" si="265">SUM(M397:M413)</f>
        <v>301.74030831948215</v>
      </c>
      <c r="N418" s="187">
        <f t="shared" si="265"/>
        <v>118.54700299418352</v>
      </c>
      <c r="O418" s="187">
        <f t="shared" si="265"/>
        <v>317.02262346926966</v>
      </c>
      <c r="P418" s="187">
        <f t="shared" si="265"/>
        <v>20.142100038601704</v>
      </c>
      <c r="Q418" s="187">
        <f t="shared" si="265"/>
        <v>44.129189167005649</v>
      </c>
      <c r="R418" s="189">
        <f t="shared" si="265"/>
        <v>0</v>
      </c>
      <c r="S418" s="190">
        <f t="shared" ref="S418" si="266">SUM(S397:S413)</f>
        <v>944.43761985194726</v>
      </c>
      <c r="T418" s="133" t="str">
        <f>IF(ABS(S418-AI418)&gt;0.01,S418-AI418,"")</f>
        <v/>
      </c>
      <c r="U418" s="216" t="s">
        <v>59</v>
      </c>
      <c r="V418" s="217">
        <f>SUM(V397:V413)</f>
        <v>97.927396600304874</v>
      </c>
      <c r="W418" s="217">
        <f t="shared" ref="W418:AH418" si="267">SUM(W397:W413)</f>
        <v>33.455492038690316</v>
      </c>
      <c r="X418" s="217">
        <f t="shared" si="267"/>
        <v>44.129189167005649</v>
      </c>
      <c r="Y418" s="217">
        <f t="shared" si="267"/>
        <v>301.74030831948215</v>
      </c>
      <c r="Z418" s="217">
        <f t="shared" si="267"/>
        <v>57.087775184008066</v>
      </c>
      <c r="AA418" s="217">
        <f t="shared" si="267"/>
        <v>304.09782686255966</v>
      </c>
      <c r="AB418" s="217">
        <f t="shared" si="267"/>
        <v>20.142100038601704</v>
      </c>
      <c r="AC418" s="217">
        <f t="shared" si="267"/>
        <v>85.857531641294869</v>
      </c>
      <c r="AD418" s="218">
        <f t="shared" si="267"/>
        <v>11.473507224409405</v>
      </c>
      <c r="AE418" s="218">
        <f t="shared" si="267"/>
        <v>12.924796606710007</v>
      </c>
      <c r="AF418" s="218">
        <f t="shared" si="267"/>
        <v>0</v>
      </c>
      <c r="AG418" s="218">
        <f t="shared" si="267"/>
        <v>61.459227810175442</v>
      </c>
      <c r="AH418" s="218">
        <f t="shared" si="267"/>
        <v>0</v>
      </c>
      <c r="AI418" s="219">
        <f>SUM(V418:AC418)</f>
        <v>944.43761985194715</v>
      </c>
      <c r="BA418" s="133"/>
      <c r="BR418" s="133"/>
      <c r="CG418" s="133"/>
    </row>
    <row r="419" spans="1:85" s="26" customFormat="1" ht="15" thickBot="1">
      <c r="A419" s="38" t="s">
        <v>108</v>
      </c>
      <c r="B419" s="125">
        <f>IF($I418=0,"-",B418/$I418)</f>
        <v>0.1545570575655861</v>
      </c>
      <c r="C419" s="125">
        <f t="shared" ref="C419:H419" si="268">IF($I418=0,"-",C418/$I418)</f>
        <v>0.32645436643511622</v>
      </c>
      <c r="D419" s="125">
        <f t="shared" si="268"/>
        <v>0.12825660241015036</v>
      </c>
      <c r="E419" s="125">
        <f t="shared" si="268"/>
        <v>0.34298838052713915</v>
      </c>
      <c r="F419" s="125">
        <f t="shared" si="268"/>
        <v>0</v>
      </c>
      <c r="G419" s="125">
        <f t="shared" si="268"/>
        <v>4.7743593062008136E-2</v>
      </c>
      <c r="H419" s="126">
        <f t="shared" si="268"/>
        <v>0</v>
      </c>
      <c r="I419" s="127">
        <f>SUM(B419:H419)</f>
        <v>0.99999999999999989</v>
      </c>
      <c r="J419" s="133"/>
      <c r="K419" s="49" t="s">
        <v>108</v>
      </c>
      <c r="L419" s="102">
        <f>IF($S418=0,"-",L418/$S418)</f>
        <v>0.15126080628363697</v>
      </c>
      <c r="M419" s="102">
        <f t="shared" ref="M419:R419" si="269">IF($S418=0,"-",M418/$S418)</f>
        <v>0.31949204688265576</v>
      </c>
      <c r="N419" s="102">
        <f t="shared" si="269"/>
        <v>0.12552126313304554</v>
      </c>
      <c r="O419" s="102">
        <f t="shared" si="269"/>
        <v>0.33567343867450666</v>
      </c>
      <c r="P419" s="102">
        <f t="shared" si="269"/>
        <v>2.1327083562977127E-2</v>
      </c>
      <c r="Q419" s="102">
        <f t="shared" si="269"/>
        <v>4.6725361463177913E-2</v>
      </c>
      <c r="R419" s="103">
        <f t="shared" si="269"/>
        <v>0</v>
      </c>
      <c r="S419" s="104">
        <f>SUM(L419:R419)</f>
        <v>1</v>
      </c>
      <c r="U419" s="77" t="s">
        <v>108</v>
      </c>
      <c r="V419" s="78">
        <f>+V418/$AI418</f>
        <v>0.10368858095218217</v>
      </c>
      <c r="W419" s="78">
        <f t="shared" ref="W419:AH419" si="270">+W418/$AI418</f>
        <v>3.5423718131786089E-2</v>
      </c>
      <c r="X419" s="78">
        <f t="shared" si="270"/>
        <v>4.672536146317792E-2</v>
      </c>
      <c r="Y419" s="78">
        <f t="shared" si="270"/>
        <v>0.31949204688265581</v>
      </c>
      <c r="Z419" s="78">
        <f t="shared" si="270"/>
        <v>6.0446316394043381E-2</v>
      </c>
      <c r="AA419" s="78">
        <f t="shared" si="270"/>
        <v>0.32198826102483186</v>
      </c>
      <c r="AB419" s="78">
        <f t="shared" si="270"/>
        <v>2.132708356297713E-2</v>
      </c>
      <c r="AC419" s="78">
        <f t="shared" si="270"/>
        <v>9.090863158834582E-2</v>
      </c>
      <c r="AD419" s="78">
        <f t="shared" si="270"/>
        <v>1.2148507199668757E-2</v>
      </c>
      <c r="AE419" s="78">
        <f t="shared" si="270"/>
        <v>1.368517764967488E-2</v>
      </c>
      <c r="AF419" s="78">
        <f t="shared" si="270"/>
        <v>0</v>
      </c>
      <c r="AG419" s="78">
        <f t="shared" si="270"/>
        <v>6.5074946739002174E-2</v>
      </c>
      <c r="AH419" s="78">
        <f t="shared" si="270"/>
        <v>0</v>
      </c>
      <c r="AI419" s="79">
        <f>SUM(V419:AC419)</f>
        <v>1.0000000000000002</v>
      </c>
    </row>
    <row r="420" spans="1:85" ht="15" thickBot="1">
      <c r="A420" s="220"/>
      <c r="B420" s="220"/>
      <c r="C420" s="220"/>
      <c r="D420" s="220"/>
      <c r="E420" s="220"/>
      <c r="F420" s="220"/>
      <c r="G420" s="220"/>
      <c r="H420" s="220"/>
      <c r="I420" s="220"/>
      <c r="K420" s="220"/>
      <c r="L420" s="220"/>
      <c r="M420" s="220"/>
      <c r="N420" s="220"/>
      <c r="O420" s="220"/>
      <c r="P420" s="220"/>
      <c r="Q420" s="220"/>
      <c r="R420" s="220"/>
      <c r="S420" s="220"/>
      <c r="AI420" s="141"/>
      <c r="BA420" s="133"/>
      <c r="BR420" s="133"/>
      <c r="CG420" s="133"/>
    </row>
    <row r="421" spans="1:85" ht="28.5">
      <c r="A421" s="339" t="s">
        <v>39</v>
      </c>
      <c r="B421" s="137" t="s">
        <v>0</v>
      </c>
      <c r="C421" s="137" t="s">
        <v>1</v>
      </c>
      <c r="D421" s="137" t="s">
        <v>2</v>
      </c>
      <c r="E421" s="137" t="s">
        <v>3</v>
      </c>
      <c r="F421" s="137" t="s">
        <v>23</v>
      </c>
      <c r="G421" s="137" t="s">
        <v>4</v>
      </c>
      <c r="H421" s="137" t="s">
        <v>5</v>
      </c>
      <c r="I421" s="138" t="s">
        <v>6</v>
      </c>
      <c r="K421" s="341" t="s">
        <v>39</v>
      </c>
      <c r="L421" s="139" t="s">
        <v>0</v>
      </c>
      <c r="M421" s="139" t="s">
        <v>1</v>
      </c>
      <c r="N421" s="139" t="s">
        <v>2</v>
      </c>
      <c r="O421" s="139" t="s">
        <v>3</v>
      </c>
      <c r="P421" s="139" t="s">
        <v>23</v>
      </c>
      <c r="Q421" s="139" t="s">
        <v>4</v>
      </c>
      <c r="R421" s="139" t="s">
        <v>5</v>
      </c>
      <c r="S421" s="140" t="s">
        <v>6</v>
      </c>
      <c r="U421" s="343" t="s">
        <v>39</v>
      </c>
      <c r="V421" s="192" t="s">
        <v>73</v>
      </c>
      <c r="W421" s="192" t="s">
        <v>74</v>
      </c>
      <c r="X421" s="192" t="s">
        <v>4</v>
      </c>
      <c r="Y421" s="192" t="s">
        <v>1</v>
      </c>
      <c r="Z421" s="192" t="s">
        <v>2</v>
      </c>
      <c r="AA421" s="192" t="s">
        <v>3</v>
      </c>
      <c r="AB421" s="192" t="s">
        <v>51</v>
      </c>
      <c r="AC421" s="192" t="s">
        <v>64</v>
      </c>
      <c r="AD421" s="193" t="s">
        <v>75</v>
      </c>
      <c r="AE421" s="193" t="s">
        <v>76</v>
      </c>
      <c r="AF421" s="193" t="s">
        <v>77</v>
      </c>
      <c r="AG421" s="193" t="s">
        <v>78</v>
      </c>
      <c r="AH421" s="193" t="s">
        <v>79</v>
      </c>
      <c r="AI421" s="194" t="s">
        <v>59</v>
      </c>
      <c r="BA421" s="133"/>
      <c r="BR421" s="133"/>
      <c r="CG421" s="133"/>
    </row>
    <row r="422" spans="1:85" ht="15">
      <c r="A422" s="340" t="s">
        <v>39</v>
      </c>
      <c r="B422" s="305" t="s">
        <v>113</v>
      </c>
      <c r="C422" s="306"/>
      <c r="D422" s="306"/>
      <c r="E422" s="306"/>
      <c r="F422" s="306"/>
      <c r="G422" s="306"/>
      <c r="H422" s="306"/>
      <c r="I422" s="307"/>
      <c r="K422" s="342" t="s">
        <v>39</v>
      </c>
      <c r="L422" s="308" t="s">
        <v>113</v>
      </c>
      <c r="M422" s="309"/>
      <c r="N422" s="309"/>
      <c r="O422" s="309"/>
      <c r="P422" s="309"/>
      <c r="Q422" s="309"/>
      <c r="R422" s="309"/>
      <c r="S422" s="310"/>
      <c r="U422" s="344" t="s">
        <v>39</v>
      </c>
      <c r="V422" s="337" t="s">
        <v>113</v>
      </c>
      <c r="W422" s="337"/>
      <c r="X422" s="337"/>
      <c r="Y422" s="337"/>
      <c r="Z422" s="337"/>
      <c r="AA422" s="337"/>
      <c r="AB422" s="337"/>
      <c r="AC422" s="337"/>
      <c r="AD422" s="337"/>
      <c r="AE422" s="337"/>
      <c r="AF422" s="337"/>
      <c r="AG422" s="337"/>
      <c r="AH422" s="337"/>
      <c r="AI422" s="338"/>
      <c r="BA422" s="133"/>
      <c r="BR422" s="133"/>
      <c r="CG422" s="133"/>
    </row>
    <row r="423" spans="1:85" ht="15">
      <c r="A423" s="143" t="s">
        <v>7</v>
      </c>
      <c r="B423" s="144">
        <v>0</v>
      </c>
      <c r="C423" s="144">
        <v>0</v>
      </c>
      <c r="D423" s="144">
        <v>0</v>
      </c>
      <c r="E423" s="144">
        <v>0</v>
      </c>
      <c r="F423" s="314"/>
      <c r="G423" s="144">
        <v>0</v>
      </c>
      <c r="H423" s="145">
        <v>0</v>
      </c>
      <c r="I423" s="146">
        <f>SUM(B423:H423)</f>
        <v>0</v>
      </c>
      <c r="J423" s="141"/>
      <c r="K423" s="195" t="s">
        <v>7</v>
      </c>
      <c r="L423" s="144">
        <v>0</v>
      </c>
      <c r="M423" s="144">
        <v>0</v>
      </c>
      <c r="N423" s="144">
        <v>0</v>
      </c>
      <c r="O423" s="144">
        <v>0</v>
      </c>
      <c r="P423" s="144">
        <v>0</v>
      </c>
      <c r="Q423" s="144">
        <v>0</v>
      </c>
      <c r="R423" s="196">
        <v>0</v>
      </c>
      <c r="S423" s="197">
        <f>SUM(L423:R423)</f>
        <v>0</v>
      </c>
      <c r="U423" s="198" t="s">
        <v>7</v>
      </c>
      <c r="V423" s="199">
        <v>0</v>
      </c>
      <c r="W423" s="199">
        <v>0</v>
      </c>
      <c r="X423" s="199">
        <v>0</v>
      </c>
      <c r="Y423" s="199">
        <v>0</v>
      </c>
      <c r="Z423" s="199">
        <v>0</v>
      </c>
      <c r="AA423" s="199">
        <v>0</v>
      </c>
      <c r="AB423" s="199">
        <v>0</v>
      </c>
      <c r="AC423" s="200">
        <v>0</v>
      </c>
      <c r="AD423" s="201">
        <v>0</v>
      </c>
      <c r="AE423" s="201">
        <v>0</v>
      </c>
      <c r="AF423" s="201">
        <v>0</v>
      </c>
      <c r="AG423" s="201">
        <v>0</v>
      </c>
      <c r="AH423" s="201">
        <v>0</v>
      </c>
      <c r="AI423" s="202">
        <f>SUM(V423:AC423)</f>
        <v>0</v>
      </c>
      <c r="BA423" s="133"/>
      <c r="BR423" s="133"/>
      <c r="CG423" s="133"/>
    </row>
    <row r="424" spans="1:85" ht="15">
      <c r="A424" s="151" t="s">
        <v>8</v>
      </c>
      <c r="B424" s="152">
        <v>0</v>
      </c>
      <c r="C424" s="152">
        <v>0</v>
      </c>
      <c r="D424" s="152">
        <v>0</v>
      </c>
      <c r="E424" s="152">
        <v>0</v>
      </c>
      <c r="F424" s="315"/>
      <c r="G424" s="152">
        <v>0</v>
      </c>
      <c r="H424" s="153">
        <v>0</v>
      </c>
      <c r="I424" s="154">
        <f t="shared" ref="I424:I443" si="271">SUM(B424:H424)</f>
        <v>0</v>
      </c>
      <c r="J424" s="141"/>
      <c r="K424" s="155" t="s">
        <v>8</v>
      </c>
      <c r="L424" s="156">
        <v>0</v>
      </c>
      <c r="M424" s="156">
        <v>0</v>
      </c>
      <c r="N424" s="156">
        <v>0</v>
      </c>
      <c r="O424" s="156">
        <v>0</v>
      </c>
      <c r="P424" s="156">
        <v>0</v>
      </c>
      <c r="Q424" s="156">
        <v>0</v>
      </c>
      <c r="R424" s="157">
        <v>0</v>
      </c>
      <c r="S424" s="158">
        <f t="shared" ref="S424:S443" si="272">SUM(L424:R424)</f>
        <v>0</v>
      </c>
      <c r="U424" s="203" t="s">
        <v>8</v>
      </c>
      <c r="V424" s="204">
        <v>0</v>
      </c>
      <c r="W424" s="204">
        <v>0</v>
      </c>
      <c r="X424" s="204">
        <v>0</v>
      </c>
      <c r="Y424" s="204">
        <v>0</v>
      </c>
      <c r="Z424" s="204">
        <v>0</v>
      </c>
      <c r="AA424" s="204">
        <v>0</v>
      </c>
      <c r="AB424" s="204">
        <v>0</v>
      </c>
      <c r="AC424" s="205">
        <v>0</v>
      </c>
      <c r="AD424" s="204">
        <v>0</v>
      </c>
      <c r="AE424" s="204">
        <v>0</v>
      </c>
      <c r="AF424" s="204">
        <v>0</v>
      </c>
      <c r="AG424" s="204">
        <v>0</v>
      </c>
      <c r="AH424" s="204">
        <v>0</v>
      </c>
      <c r="AI424" s="206">
        <f t="shared" ref="AI424:AI443" si="273">SUM(V424:AC424)</f>
        <v>0</v>
      </c>
      <c r="BA424" s="133"/>
      <c r="BR424" s="133"/>
      <c r="CG424" s="133"/>
    </row>
    <row r="425" spans="1:85" ht="15">
      <c r="A425" s="159" t="s">
        <v>9</v>
      </c>
      <c r="B425" s="148">
        <v>7.2110140762330951E-2</v>
      </c>
      <c r="C425" s="148">
        <v>0</v>
      </c>
      <c r="D425" s="148">
        <v>0</v>
      </c>
      <c r="E425" s="148">
        <v>0</v>
      </c>
      <c r="F425" s="315"/>
      <c r="G425" s="148">
        <v>0</v>
      </c>
      <c r="H425" s="160">
        <v>0</v>
      </c>
      <c r="I425" s="146">
        <f t="shared" si="271"/>
        <v>7.2110140762330951E-2</v>
      </c>
      <c r="J425" s="141"/>
      <c r="K425" s="161" t="s">
        <v>9</v>
      </c>
      <c r="L425" s="148">
        <v>7.2110140762330951E-2</v>
      </c>
      <c r="M425" s="148">
        <v>0</v>
      </c>
      <c r="N425" s="148">
        <v>0</v>
      </c>
      <c r="O425" s="148">
        <v>0</v>
      </c>
      <c r="P425" s="148">
        <v>0</v>
      </c>
      <c r="Q425" s="148">
        <v>0</v>
      </c>
      <c r="R425" s="149">
        <v>0</v>
      </c>
      <c r="S425" s="150">
        <f t="shared" si="272"/>
        <v>7.2110140762330951E-2</v>
      </c>
      <c r="U425" s="207" t="s">
        <v>9</v>
      </c>
      <c r="V425" s="199">
        <v>7.2110140762330951E-2</v>
      </c>
      <c r="W425" s="199">
        <v>0</v>
      </c>
      <c r="X425" s="199">
        <v>0</v>
      </c>
      <c r="Y425" s="199">
        <v>0</v>
      </c>
      <c r="Z425" s="199">
        <v>0</v>
      </c>
      <c r="AA425" s="199">
        <v>0</v>
      </c>
      <c r="AB425" s="199">
        <v>0</v>
      </c>
      <c r="AC425" s="200">
        <v>0</v>
      </c>
      <c r="AD425" s="201">
        <v>0</v>
      </c>
      <c r="AE425" s="201">
        <v>0</v>
      </c>
      <c r="AF425" s="201">
        <v>0</v>
      </c>
      <c r="AG425" s="201">
        <v>0</v>
      </c>
      <c r="AH425" s="201">
        <v>0</v>
      </c>
      <c r="AI425" s="202">
        <f t="shared" si="273"/>
        <v>7.2110140762330951E-2</v>
      </c>
      <c r="BA425" s="133"/>
      <c r="BR425" s="133"/>
      <c r="CG425" s="133"/>
    </row>
    <row r="426" spans="1:85" ht="15">
      <c r="A426" s="151" t="s">
        <v>52</v>
      </c>
      <c r="B426" s="152">
        <v>0</v>
      </c>
      <c r="C426" s="152">
        <v>0</v>
      </c>
      <c r="D426" s="152">
        <v>0</v>
      </c>
      <c r="E426" s="152">
        <v>0</v>
      </c>
      <c r="F426" s="315"/>
      <c r="G426" s="152">
        <v>0</v>
      </c>
      <c r="H426" s="153">
        <v>0</v>
      </c>
      <c r="I426" s="154">
        <f t="shared" si="271"/>
        <v>0</v>
      </c>
      <c r="J426" s="141"/>
      <c r="K426" s="155" t="s">
        <v>52</v>
      </c>
      <c r="L426" s="156">
        <v>0</v>
      </c>
      <c r="M426" s="156">
        <v>0</v>
      </c>
      <c r="N426" s="156">
        <v>0</v>
      </c>
      <c r="O426" s="156">
        <v>0</v>
      </c>
      <c r="P426" s="156">
        <v>0</v>
      </c>
      <c r="Q426" s="156">
        <v>0</v>
      </c>
      <c r="R426" s="157">
        <v>0</v>
      </c>
      <c r="S426" s="158">
        <f t="shared" si="272"/>
        <v>0</v>
      </c>
      <c r="U426" s="203" t="s">
        <v>52</v>
      </c>
      <c r="V426" s="204">
        <v>0</v>
      </c>
      <c r="W426" s="204">
        <v>0</v>
      </c>
      <c r="X426" s="204">
        <v>0</v>
      </c>
      <c r="Y426" s="204">
        <v>0</v>
      </c>
      <c r="Z426" s="204">
        <v>0</v>
      </c>
      <c r="AA426" s="204">
        <v>0</v>
      </c>
      <c r="AB426" s="204">
        <v>0</v>
      </c>
      <c r="AC426" s="205">
        <v>0</v>
      </c>
      <c r="AD426" s="204">
        <v>0</v>
      </c>
      <c r="AE426" s="204">
        <v>0</v>
      </c>
      <c r="AF426" s="204">
        <v>0</v>
      </c>
      <c r="AG426" s="204">
        <v>0</v>
      </c>
      <c r="AH426" s="204">
        <v>0</v>
      </c>
      <c r="AI426" s="206">
        <f t="shared" si="273"/>
        <v>0</v>
      </c>
      <c r="BA426" s="133"/>
      <c r="BR426" s="133"/>
      <c r="CG426" s="133"/>
    </row>
    <row r="427" spans="1:85" ht="15">
      <c r="A427" s="159" t="s">
        <v>13</v>
      </c>
      <c r="B427" s="148">
        <v>37.490875228247425</v>
      </c>
      <c r="C427" s="148">
        <v>0</v>
      </c>
      <c r="D427" s="148">
        <v>1.3403118507865939</v>
      </c>
      <c r="E427" s="148">
        <v>0</v>
      </c>
      <c r="F427" s="315"/>
      <c r="G427" s="148">
        <v>0</v>
      </c>
      <c r="H427" s="160">
        <v>0</v>
      </c>
      <c r="I427" s="146">
        <f t="shared" si="271"/>
        <v>38.831187079034017</v>
      </c>
      <c r="J427" s="141"/>
      <c r="K427" s="161" t="s">
        <v>13</v>
      </c>
      <c r="L427" s="148">
        <v>37.490875228247425</v>
      </c>
      <c r="M427" s="148">
        <v>0</v>
      </c>
      <c r="N427" s="148">
        <v>1.3403118507865939</v>
      </c>
      <c r="O427" s="148">
        <v>0</v>
      </c>
      <c r="P427" s="148">
        <v>0</v>
      </c>
      <c r="Q427" s="148">
        <v>0</v>
      </c>
      <c r="R427" s="149">
        <v>0</v>
      </c>
      <c r="S427" s="150">
        <f t="shared" si="272"/>
        <v>38.831187079034017</v>
      </c>
      <c r="U427" s="207" t="s">
        <v>13</v>
      </c>
      <c r="V427" s="199">
        <v>25.319878735573621</v>
      </c>
      <c r="W427" s="199">
        <v>0</v>
      </c>
      <c r="X427" s="199">
        <v>0</v>
      </c>
      <c r="Y427" s="199">
        <v>0</v>
      </c>
      <c r="Z427" s="199">
        <v>1.2560695776272806</v>
      </c>
      <c r="AA427" s="199">
        <v>0</v>
      </c>
      <c r="AB427" s="199">
        <v>0</v>
      </c>
      <c r="AC427" s="200">
        <v>12.255238765833116</v>
      </c>
      <c r="AD427" s="201">
        <v>12.170996492673803</v>
      </c>
      <c r="AE427" s="201">
        <v>0</v>
      </c>
      <c r="AF427" s="201">
        <v>0</v>
      </c>
      <c r="AG427" s="201">
        <v>8.4242273159313208E-2</v>
      </c>
      <c r="AH427" s="201">
        <v>0</v>
      </c>
      <c r="AI427" s="202">
        <f t="shared" si="273"/>
        <v>38.831187079034017</v>
      </c>
      <c r="BA427" s="133"/>
      <c r="BR427" s="133"/>
      <c r="CG427" s="133"/>
    </row>
    <row r="428" spans="1:85" ht="15">
      <c r="A428" s="151" t="s">
        <v>12</v>
      </c>
      <c r="B428" s="152">
        <v>12.965851005120424</v>
      </c>
      <c r="C428" s="152">
        <v>6.0838013047238491</v>
      </c>
      <c r="D428" s="152">
        <v>0</v>
      </c>
      <c r="E428" s="152">
        <v>0</v>
      </c>
      <c r="F428" s="315"/>
      <c r="G428" s="152">
        <v>0</v>
      </c>
      <c r="H428" s="153">
        <v>0</v>
      </c>
      <c r="I428" s="154">
        <f t="shared" si="271"/>
        <v>19.049652309844273</v>
      </c>
      <c r="J428" s="141"/>
      <c r="K428" s="155" t="s">
        <v>12</v>
      </c>
      <c r="L428" s="156">
        <v>12.965851005120424</v>
      </c>
      <c r="M428" s="156">
        <v>6.0838013047238491</v>
      </c>
      <c r="N428" s="156">
        <v>0</v>
      </c>
      <c r="O428" s="156">
        <v>0</v>
      </c>
      <c r="P428" s="156">
        <v>0</v>
      </c>
      <c r="Q428" s="156">
        <v>0</v>
      </c>
      <c r="R428" s="157">
        <v>0</v>
      </c>
      <c r="S428" s="158">
        <f t="shared" si="272"/>
        <v>19.049652309844273</v>
      </c>
      <c r="U428" s="203" t="s">
        <v>53</v>
      </c>
      <c r="V428" s="204">
        <v>12.876761339764373</v>
      </c>
      <c r="W428" s="204">
        <v>0</v>
      </c>
      <c r="X428" s="204">
        <v>0</v>
      </c>
      <c r="Y428" s="204">
        <v>6.0838013047238491</v>
      </c>
      <c r="Z428" s="204">
        <v>0</v>
      </c>
      <c r="AA428" s="204">
        <v>0</v>
      </c>
      <c r="AB428" s="204">
        <v>0</v>
      </c>
      <c r="AC428" s="205">
        <v>8.9089665356049841E-2</v>
      </c>
      <c r="AD428" s="204">
        <v>8.9089665356049841E-2</v>
      </c>
      <c r="AE428" s="204">
        <v>0</v>
      </c>
      <c r="AF428" s="204">
        <v>0</v>
      </c>
      <c r="AG428" s="204">
        <v>0</v>
      </c>
      <c r="AH428" s="204">
        <v>0</v>
      </c>
      <c r="AI428" s="206">
        <f t="shared" si="273"/>
        <v>19.049652309844269</v>
      </c>
      <c r="BA428" s="133"/>
      <c r="BR428" s="133"/>
      <c r="CG428" s="133"/>
    </row>
    <row r="429" spans="1:85" ht="15">
      <c r="A429" s="159" t="s">
        <v>54</v>
      </c>
      <c r="B429" s="148">
        <v>0</v>
      </c>
      <c r="C429" s="148">
        <v>0</v>
      </c>
      <c r="D429" s="148">
        <v>0</v>
      </c>
      <c r="E429" s="148">
        <v>1.125636456036676E-2</v>
      </c>
      <c r="F429" s="315"/>
      <c r="G429" s="148">
        <v>0</v>
      </c>
      <c r="H429" s="160">
        <v>0</v>
      </c>
      <c r="I429" s="146">
        <f t="shared" si="271"/>
        <v>1.125636456036676E-2</v>
      </c>
      <c r="J429" s="141"/>
      <c r="K429" s="161" t="s">
        <v>54</v>
      </c>
      <c r="L429" s="148">
        <v>0</v>
      </c>
      <c r="M429" s="148">
        <v>0</v>
      </c>
      <c r="N429" s="148">
        <v>0</v>
      </c>
      <c r="O429" s="148">
        <v>1.125636456036676E-2</v>
      </c>
      <c r="P429" s="148">
        <v>130.28092900710962</v>
      </c>
      <c r="Q429" s="148">
        <v>0</v>
      </c>
      <c r="R429" s="149">
        <v>0</v>
      </c>
      <c r="S429" s="150">
        <f t="shared" si="272"/>
        <v>130.29218537166997</v>
      </c>
      <c r="U429" s="207" t="s">
        <v>54</v>
      </c>
      <c r="V429" s="199">
        <v>0</v>
      </c>
      <c r="W429" s="199">
        <v>0</v>
      </c>
      <c r="X429" s="199">
        <v>0</v>
      </c>
      <c r="Y429" s="199">
        <v>0</v>
      </c>
      <c r="Z429" s="199">
        <v>0</v>
      </c>
      <c r="AA429" s="199">
        <v>1.125636456036676E-2</v>
      </c>
      <c r="AB429" s="199">
        <v>130.28092900710962</v>
      </c>
      <c r="AC429" s="200">
        <v>0</v>
      </c>
      <c r="AD429" s="199">
        <v>0</v>
      </c>
      <c r="AE429" s="199">
        <v>0</v>
      </c>
      <c r="AF429" s="199">
        <v>0</v>
      </c>
      <c r="AG429" s="199">
        <v>0</v>
      </c>
      <c r="AH429" s="199">
        <v>0</v>
      </c>
      <c r="AI429" s="202">
        <f t="shared" si="273"/>
        <v>130.29218537166997</v>
      </c>
      <c r="BA429" s="133"/>
      <c r="BR429" s="133"/>
      <c r="CG429" s="133"/>
    </row>
    <row r="430" spans="1:85" ht="15">
      <c r="A430" s="151" t="s">
        <v>11</v>
      </c>
      <c r="B430" s="152">
        <v>0</v>
      </c>
      <c r="C430" s="152">
        <v>0</v>
      </c>
      <c r="D430" s="152">
        <v>0</v>
      </c>
      <c r="E430" s="152">
        <v>0</v>
      </c>
      <c r="F430" s="315"/>
      <c r="G430" s="152">
        <v>0</v>
      </c>
      <c r="H430" s="153">
        <v>0</v>
      </c>
      <c r="I430" s="154">
        <f t="shared" si="271"/>
        <v>0</v>
      </c>
      <c r="J430" s="141"/>
      <c r="K430" s="155" t="s">
        <v>11</v>
      </c>
      <c r="L430" s="156">
        <v>0</v>
      </c>
      <c r="M430" s="156">
        <v>0</v>
      </c>
      <c r="N430" s="156">
        <v>0</v>
      </c>
      <c r="O430" s="156">
        <v>0</v>
      </c>
      <c r="P430" s="156">
        <v>7.7745729919243143</v>
      </c>
      <c r="Q430" s="156">
        <v>0</v>
      </c>
      <c r="R430" s="157">
        <v>0</v>
      </c>
      <c r="S430" s="158">
        <f t="shared" si="272"/>
        <v>7.7745729919243143</v>
      </c>
      <c r="U430" s="203" t="s">
        <v>11</v>
      </c>
      <c r="V430" s="204">
        <v>0</v>
      </c>
      <c r="W430" s="204">
        <v>0</v>
      </c>
      <c r="X430" s="204">
        <v>0</v>
      </c>
      <c r="Y430" s="204">
        <v>0</v>
      </c>
      <c r="Z430" s="204">
        <v>0</v>
      </c>
      <c r="AA430" s="204">
        <v>0</v>
      </c>
      <c r="AB430" s="204">
        <v>7.7745729919243143</v>
      </c>
      <c r="AC430" s="205">
        <v>0</v>
      </c>
      <c r="AD430" s="204">
        <v>0</v>
      </c>
      <c r="AE430" s="204">
        <v>0</v>
      </c>
      <c r="AF430" s="204">
        <v>0</v>
      </c>
      <c r="AG430" s="204">
        <v>0</v>
      </c>
      <c r="AH430" s="204">
        <v>0</v>
      </c>
      <c r="AI430" s="206">
        <f t="shared" si="273"/>
        <v>7.7745729919243143</v>
      </c>
      <c r="BA430" s="133"/>
      <c r="BR430" s="133"/>
      <c r="CG430" s="133"/>
    </row>
    <row r="431" spans="1:85" ht="15">
      <c r="A431" s="159" t="s">
        <v>55</v>
      </c>
      <c r="B431" s="148">
        <v>0</v>
      </c>
      <c r="C431" s="148">
        <v>0</v>
      </c>
      <c r="D431" s="148">
        <v>0</v>
      </c>
      <c r="E431" s="148">
        <v>0</v>
      </c>
      <c r="F431" s="315"/>
      <c r="G431" s="148">
        <v>0</v>
      </c>
      <c r="H431" s="160">
        <v>0</v>
      </c>
      <c r="I431" s="146">
        <f t="shared" si="271"/>
        <v>0</v>
      </c>
      <c r="J431" s="141"/>
      <c r="K431" s="161" t="s">
        <v>55</v>
      </c>
      <c r="L431" s="148">
        <v>0</v>
      </c>
      <c r="M431" s="148">
        <v>0</v>
      </c>
      <c r="N431" s="148">
        <v>0</v>
      </c>
      <c r="O431" s="148">
        <v>0</v>
      </c>
      <c r="P431" s="148">
        <v>0</v>
      </c>
      <c r="Q431" s="148">
        <v>0</v>
      </c>
      <c r="R431" s="149">
        <v>0</v>
      </c>
      <c r="S431" s="150">
        <f t="shared" si="272"/>
        <v>0</v>
      </c>
      <c r="U431" s="207" t="s">
        <v>55</v>
      </c>
      <c r="V431" s="199">
        <v>0</v>
      </c>
      <c r="W431" s="199">
        <v>0</v>
      </c>
      <c r="X431" s="199">
        <v>0</v>
      </c>
      <c r="Y431" s="199">
        <v>0</v>
      </c>
      <c r="Z431" s="199">
        <v>0</v>
      </c>
      <c r="AA431" s="199">
        <v>0</v>
      </c>
      <c r="AB431" s="199">
        <v>0</v>
      </c>
      <c r="AC431" s="200">
        <v>0</v>
      </c>
      <c r="AD431" s="199">
        <v>0</v>
      </c>
      <c r="AE431" s="199">
        <v>0</v>
      </c>
      <c r="AF431" s="199">
        <v>0</v>
      </c>
      <c r="AG431" s="199">
        <v>0</v>
      </c>
      <c r="AH431" s="199">
        <v>0</v>
      </c>
      <c r="AI431" s="202">
        <f t="shared" si="273"/>
        <v>0</v>
      </c>
      <c r="BA431" s="133"/>
      <c r="BR431" s="133"/>
      <c r="CG431" s="133"/>
    </row>
    <row r="432" spans="1:85" ht="15">
      <c r="A432" s="151" t="s">
        <v>14</v>
      </c>
      <c r="B432" s="152">
        <v>0</v>
      </c>
      <c r="C432" s="152">
        <v>0</v>
      </c>
      <c r="D432" s="152">
        <v>0</v>
      </c>
      <c r="E432" s="152">
        <v>3.4925022299013539</v>
      </c>
      <c r="F432" s="315"/>
      <c r="G432" s="152">
        <v>0</v>
      </c>
      <c r="H432" s="153">
        <v>0</v>
      </c>
      <c r="I432" s="154">
        <f t="shared" si="271"/>
        <v>3.4925022299013539</v>
      </c>
      <c r="J432" s="141"/>
      <c r="K432" s="155" t="s">
        <v>14</v>
      </c>
      <c r="L432" s="156">
        <v>0</v>
      </c>
      <c r="M432" s="156">
        <v>0</v>
      </c>
      <c r="N432" s="156">
        <v>0</v>
      </c>
      <c r="O432" s="156">
        <v>3.4925022299013539</v>
      </c>
      <c r="P432" s="156">
        <v>0.3546447039394176</v>
      </c>
      <c r="Q432" s="156">
        <v>0</v>
      </c>
      <c r="R432" s="157">
        <v>0</v>
      </c>
      <c r="S432" s="158">
        <f t="shared" si="272"/>
        <v>3.8471469338407713</v>
      </c>
      <c r="U432" s="203" t="s">
        <v>14</v>
      </c>
      <c r="V432" s="204">
        <v>0</v>
      </c>
      <c r="W432" s="204">
        <v>0</v>
      </c>
      <c r="X432" s="204">
        <v>0</v>
      </c>
      <c r="Y432" s="204">
        <v>0</v>
      </c>
      <c r="Z432" s="204">
        <v>0</v>
      </c>
      <c r="AA432" s="204">
        <v>3.4925022299013539</v>
      </c>
      <c r="AB432" s="204">
        <v>0.3546447039394176</v>
      </c>
      <c r="AC432" s="205">
        <v>0</v>
      </c>
      <c r="AD432" s="204">
        <v>0</v>
      </c>
      <c r="AE432" s="204">
        <v>0</v>
      </c>
      <c r="AF432" s="204">
        <v>0</v>
      </c>
      <c r="AG432" s="204">
        <v>0</v>
      </c>
      <c r="AH432" s="204">
        <v>0</v>
      </c>
      <c r="AI432" s="206">
        <f t="shared" si="273"/>
        <v>3.8471469338407713</v>
      </c>
      <c r="BA432" s="133"/>
      <c r="BR432" s="133"/>
      <c r="CG432" s="133"/>
    </row>
    <row r="433" spans="1:85" ht="15">
      <c r="A433" s="159" t="s">
        <v>136</v>
      </c>
      <c r="B433" s="148">
        <v>33.650046812146584</v>
      </c>
      <c r="C433" s="148">
        <v>66.83011511346011</v>
      </c>
      <c r="D433" s="148">
        <v>27.392098505803641</v>
      </c>
      <c r="E433" s="148">
        <v>0</v>
      </c>
      <c r="F433" s="315"/>
      <c r="G433" s="148">
        <v>0</v>
      </c>
      <c r="H433" s="160">
        <v>0</v>
      </c>
      <c r="I433" s="146">
        <f t="shared" si="271"/>
        <v>127.87226043141034</v>
      </c>
      <c r="J433" s="141"/>
      <c r="K433" s="161" t="s">
        <v>136</v>
      </c>
      <c r="L433" s="148">
        <v>33.650046812146584</v>
      </c>
      <c r="M433" s="148">
        <v>66.83011511346011</v>
      </c>
      <c r="N433" s="148">
        <v>27.392098505803641</v>
      </c>
      <c r="O433" s="148">
        <v>0</v>
      </c>
      <c r="P433" s="148">
        <v>1.1958487733287405E-2</v>
      </c>
      <c r="Q433" s="148">
        <v>0</v>
      </c>
      <c r="R433" s="149">
        <v>0</v>
      </c>
      <c r="S433" s="150">
        <f t="shared" si="272"/>
        <v>127.88421891914362</v>
      </c>
      <c r="U433" s="207" t="s">
        <v>136</v>
      </c>
      <c r="V433" s="199">
        <v>32.280625671166668</v>
      </c>
      <c r="W433" s="199">
        <v>0</v>
      </c>
      <c r="X433" s="199">
        <v>0</v>
      </c>
      <c r="Y433" s="199">
        <v>66.83011511346011</v>
      </c>
      <c r="Z433" s="199">
        <v>27.392098505803641</v>
      </c>
      <c r="AA433" s="199">
        <v>0</v>
      </c>
      <c r="AB433" s="199">
        <v>1.1958487733287405E-2</v>
      </c>
      <c r="AC433" s="200">
        <v>1.3694211409799137</v>
      </c>
      <c r="AD433" s="199">
        <v>1.3694211409799137</v>
      </c>
      <c r="AE433" s="199">
        <v>0</v>
      </c>
      <c r="AF433" s="199">
        <v>0</v>
      </c>
      <c r="AG433" s="199">
        <v>0</v>
      </c>
      <c r="AH433" s="199">
        <v>0</v>
      </c>
      <c r="AI433" s="202">
        <f t="shared" si="273"/>
        <v>127.88421891914362</v>
      </c>
      <c r="BA433" s="133"/>
      <c r="BR433" s="133"/>
      <c r="CG433" s="133"/>
    </row>
    <row r="434" spans="1:85" ht="15">
      <c r="A434" s="151" t="s">
        <v>21</v>
      </c>
      <c r="B434" s="152">
        <v>141.68716262912923</v>
      </c>
      <c r="C434" s="152">
        <v>2.8552509518657657E-4</v>
      </c>
      <c r="D434" s="152">
        <v>4.0484784203611071</v>
      </c>
      <c r="E434" s="152">
        <v>269.17102164514318</v>
      </c>
      <c r="F434" s="315"/>
      <c r="G434" s="152">
        <v>75.355636713479711</v>
      </c>
      <c r="H434" s="153">
        <v>0</v>
      </c>
      <c r="I434" s="154">
        <f t="shared" si="271"/>
        <v>490.26258493320847</v>
      </c>
      <c r="J434" s="141"/>
      <c r="K434" s="155" t="s">
        <v>21</v>
      </c>
      <c r="L434" s="156">
        <v>141.68716262912923</v>
      </c>
      <c r="M434" s="156">
        <v>2.8552509518657657E-4</v>
      </c>
      <c r="N434" s="156">
        <v>4.0484784203611071</v>
      </c>
      <c r="O434" s="156">
        <v>269.17102164514318</v>
      </c>
      <c r="P434" s="156">
        <v>0.56102453772813976</v>
      </c>
      <c r="Q434" s="156">
        <v>75.355636713479711</v>
      </c>
      <c r="R434" s="157">
        <v>0</v>
      </c>
      <c r="S434" s="158">
        <f t="shared" si="272"/>
        <v>490.82360947093662</v>
      </c>
      <c r="U434" s="203" t="s">
        <v>21</v>
      </c>
      <c r="V434" s="204">
        <v>0.19305131822659466</v>
      </c>
      <c r="W434" s="204">
        <v>134.58066897348624</v>
      </c>
      <c r="X434" s="204">
        <v>75.355636713479711</v>
      </c>
      <c r="Y434" s="204">
        <v>2.8552509518657657E-4</v>
      </c>
      <c r="Z434" s="204">
        <v>2.1703140930007678</v>
      </c>
      <c r="AA434" s="204">
        <v>267.73749372882014</v>
      </c>
      <c r="AB434" s="204">
        <v>0.56102453772813976</v>
      </c>
      <c r="AC434" s="205">
        <v>10.225134581099786</v>
      </c>
      <c r="AD434" s="204">
        <v>6.9134423374163978</v>
      </c>
      <c r="AE434" s="204">
        <v>1.4335279163230499</v>
      </c>
      <c r="AF434" s="204">
        <v>0</v>
      </c>
      <c r="AG434" s="204">
        <v>1.8781643273603388</v>
      </c>
      <c r="AH434" s="204">
        <v>0</v>
      </c>
      <c r="AI434" s="206">
        <f t="shared" si="273"/>
        <v>490.82360947093656</v>
      </c>
      <c r="BA434" s="133"/>
      <c r="BR434" s="133"/>
      <c r="CG434" s="133"/>
    </row>
    <row r="435" spans="1:85" ht="15">
      <c r="A435" s="159" t="s">
        <v>20</v>
      </c>
      <c r="B435" s="148">
        <v>28.87429204900188</v>
      </c>
      <c r="C435" s="148">
        <v>0</v>
      </c>
      <c r="D435" s="148">
        <v>0</v>
      </c>
      <c r="E435" s="148">
        <v>0</v>
      </c>
      <c r="F435" s="315"/>
      <c r="G435" s="148">
        <v>0</v>
      </c>
      <c r="H435" s="160">
        <v>0</v>
      </c>
      <c r="I435" s="146">
        <f t="shared" si="271"/>
        <v>28.87429204900188</v>
      </c>
      <c r="J435" s="141"/>
      <c r="K435" s="161" t="s">
        <v>20</v>
      </c>
      <c r="L435" s="148">
        <v>28.87429204900188</v>
      </c>
      <c r="M435" s="148">
        <v>0</v>
      </c>
      <c r="N435" s="148">
        <v>0</v>
      </c>
      <c r="O435" s="148">
        <v>0</v>
      </c>
      <c r="P435" s="148">
        <v>0</v>
      </c>
      <c r="Q435" s="148">
        <v>0</v>
      </c>
      <c r="R435" s="149">
        <v>0</v>
      </c>
      <c r="S435" s="150">
        <f t="shared" si="272"/>
        <v>28.87429204900188</v>
      </c>
      <c r="U435" s="207" t="s">
        <v>20</v>
      </c>
      <c r="V435" s="199">
        <v>24.351534101007424</v>
      </c>
      <c r="W435" s="199">
        <v>0</v>
      </c>
      <c r="X435" s="199">
        <v>0</v>
      </c>
      <c r="Y435" s="199">
        <v>0</v>
      </c>
      <c r="Z435" s="199">
        <v>0</v>
      </c>
      <c r="AA435" s="199">
        <v>0</v>
      </c>
      <c r="AB435" s="199">
        <v>0</v>
      </c>
      <c r="AC435" s="200">
        <v>4.5227579479944549</v>
      </c>
      <c r="AD435" s="199">
        <v>4.5227579479944549</v>
      </c>
      <c r="AE435" s="199">
        <v>0</v>
      </c>
      <c r="AF435" s="199">
        <v>0</v>
      </c>
      <c r="AG435" s="199">
        <v>0</v>
      </c>
      <c r="AH435" s="199">
        <v>0</v>
      </c>
      <c r="AI435" s="202">
        <f t="shared" si="273"/>
        <v>28.87429204900188</v>
      </c>
      <c r="BA435" s="133"/>
      <c r="BR435" s="133"/>
      <c r="CG435" s="133"/>
    </row>
    <row r="436" spans="1:85" ht="15">
      <c r="A436" s="151" t="s">
        <v>56</v>
      </c>
      <c r="B436" s="152">
        <v>2.3599143702085179</v>
      </c>
      <c r="C436" s="152">
        <v>0.15645419904046803</v>
      </c>
      <c r="D436" s="152">
        <v>1.7904089787638053</v>
      </c>
      <c r="E436" s="152">
        <v>0</v>
      </c>
      <c r="F436" s="315"/>
      <c r="G436" s="152">
        <v>0</v>
      </c>
      <c r="H436" s="153">
        <v>0</v>
      </c>
      <c r="I436" s="154">
        <f t="shared" si="271"/>
        <v>4.306777548012791</v>
      </c>
      <c r="J436" s="141"/>
      <c r="K436" s="155" t="s">
        <v>56</v>
      </c>
      <c r="L436" s="156">
        <v>2.3599143702085179</v>
      </c>
      <c r="M436" s="156">
        <v>0.15645419904046803</v>
      </c>
      <c r="N436" s="156">
        <v>1.7904089787638053</v>
      </c>
      <c r="O436" s="156">
        <v>0</v>
      </c>
      <c r="P436" s="156">
        <v>0</v>
      </c>
      <c r="Q436" s="156">
        <v>0</v>
      </c>
      <c r="R436" s="157">
        <v>0</v>
      </c>
      <c r="S436" s="158">
        <f t="shared" si="272"/>
        <v>4.306777548012791</v>
      </c>
      <c r="U436" s="203" t="s">
        <v>56</v>
      </c>
      <c r="V436" s="204">
        <v>2.3599143702085179</v>
      </c>
      <c r="W436" s="204">
        <v>0</v>
      </c>
      <c r="X436" s="204">
        <v>0</v>
      </c>
      <c r="Y436" s="204">
        <v>0.15645419904046803</v>
      </c>
      <c r="Z436" s="204">
        <v>1.7904089787638053</v>
      </c>
      <c r="AA436" s="204">
        <v>0</v>
      </c>
      <c r="AB436" s="204">
        <v>0</v>
      </c>
      <c r="AC436" s="205">
        <v>0</v>
      </c>
      <c r="AD436" s="204">
        <v>0</v>
      </c>
      <c r="AE436" s="204">
        <v>0</v>
      </c>
      <c r="AF436" s="204">
        <v>0</v>
      </c>
      <c r="AG436" s="204">
        <v>0</v>
      </c>
      <c r="AH436" s="204">
        <v>0</v>
      </c>
      <c r="AI436" s="206">
        <f t="shared" si="273"/>
        <v>4.306777548012791</v>
      </c>
      <c r="BA436" s="133"/>
      <c r="BR436" s="133"/>
      <c r="CG436" s="133"/>
    </row>
    <row r="437" spans="1:85" ht="15">
      <c r="A437" s="159" t="s">
        <v>18</v>
      </c>
      <c r="B437" s="148">
        <v>36.327642550613277</v>
      </c>
      <c r="C437" s="148">
        <v>0</v>
      </c>
      <c r="D437" s="148">
        <v>193.42355748939127</v>
      </c>
      <c r="E437" s="148">
        <v>0</v>
      </c>
      <c r="F437" s="315"/>
      <c r="G437" s="148">
        <v>0</v>
      </c>
      <c r="H437" s="160">
        <v>0</v>
      </c>
      <c r="I437" s="146">
        <f t="shared" si="271"/>
        <v>229.75120004000456</v>
      </c>
      <c r="J437" s="141"/>
      <c r="K437" s="161" t="s">
        <v>18</v>
      </c>
      <c r="L437" s="148">
        <v>36.327642550613277</v>
      </c>
      <c r="M437" s="148">
        <v>0</v>
      </c>
      <c r="N437" s="148">
        <v>193.42355748939127</v>
      </c>
      <c r="O437" s="148">
        <v>0</v>
      </c>
      <c r="P437" s="148">
        <v>7.380316755820008</v>
      </c>
      <c r="Q437" s="148">
        <v>0</v>
      </c>
      <c r="R437" s="149">
        <v>0</v>
      </c>
      <c r="S437" s="150">
        <f t="shared" si="272"/>
        <v>237.13151679582458</v>
      </c>
      <c r="U437" s="207" t="s">
        <v>18</v>
      </c>
      <c r="V437" s="199">
        <v>36.217108144450002</v>
      </c>
      <c r="W437" s="199">
        <v>0</v>
      </c>
      <c r="X437" s="199">
        <v>0</v>
      </c>
      <c r="Y437" s="199">
        <v>0</v>
      </c>
      <c r="Z437" s="199">
        <v>179.85640355960913</v>
      </c>
      <c r="AA437" s="199">
        <v>0</v>
      </c>
      <c r="AB437" s="199">
        <v>7.380316755820008</v>
      </c>
      <c r="AC437" s="200">
        <v>13.677688335945415</v>
      </c>
      <c r="AD437" s="199">
        <v>0.11053440616327669</v>
      </c>
      <c r="AE437" s="199">
        <v>0</v>
      </c>
      <c r="AF437" s="199">
        <v>0</v>
      </c>
      <c r="AG437" s="199">
        <v>13.567153929782137</v>
      </c>
      <c r="AH437" s="199">
        <v>0</v>
      </c>
      <c r="AI437" s="202">
        <f t="shared" si="273"/>
        <v>237.13151679582458</v>
      </c>
      <c r="BA437" s="133"/>
      <c r="BR437" s="133"/>
      <c r="CG437" s="133"/>
    </row>
    <row r="438" spans="1:85" ht="15">
      <c r="A438" s="151" t="s">
        <v>17</v>
      </c>
      <c r="B438" s="152">
        <v>0.22427963237561413</v>
      </c>
      <c r="C438" s="152">
        <v>2.6212234088464322E-3</v>
      </c>
      <c r="D438" s="152">
        <v>0.13423950209322968</v>
      </c>
      <c r="E438" s="152">
        <v>0</v>
      </c>
      <c r="F438" s="315"/>
      <c r="G438" s="152">
        <v>0</v>
      </c>
      <c r="H438" s="153">
        <v>0</v>
      </c>
      <c r="I438" s="154">
        <f t="shared" si="271"/>
        <v>0.36114035787769028</v>
      </c>
      <c r="J438" s="141"/>
      <c r="K438" s="155" t="s">
        <v>17</v>
      </c>
      <c r="L438" s="156">
        <v>0.22427963237561413</v>
      </c>
      <c r="M438" s="156">
        <v>2.6212234088464322E-3</v>
      </c>
      <c r="N438" s="156">
        <v>0.13423950209322968</v>
      </c>
      <c r="O438" s="156">
        <v>0</v>
      </c>
      <c r="P438" s="156">
        <v>0</v>
      </c>
      <c r="Q438" s="156">
        <v>0</v>
      </c>
      <c r="R438" s="157">
        <v>0</v>
      </c>
      <c r="S438" s="158">
        <f t="shared" si="272"/>
        <v>0.36114035787769028</v>
      </c>
      <c r="U438" s="203" t="s">
        <v>57</v>
      </c>
      <c r="V438" s="204">
        <v>0.22427963237561413</v>
      </c>
      <c r="W438" s="204">
        <v>0</v>
      </c>
      <c r="X438" s="204">
        <v>0</v>
      </c>
      <c r="Y438" s="204">
        <v>2.6212234088464322E-3</v>
      </c>
      <c r="Z438" s="204">
        <v>0.13423950209322968</v>
      </c>
      <c r="AA438" s="204">
        <v>0</v>
      </c>
      <c r="AB438" s="204">
        <v>0</v>
      </c>
      <c r="AC438" s="205">
        <v>0</v>
      </c>
      <c r="AD438" s="204">
        <v>0</v>
      </c>
      <c r="AE438" s="204">
        <v>0</v>
      </c>
      <c r="AF438" s="204">
        <v>0</v>
      </c>
      <c r="AG438" s="204">
        <v>0</v>
      </c>
      <c r="AH438" s="204">
        <v>0</v>
      </c>
      <c r="AI438" s="206">
        <f t="shared" si="273"/>
        <v>0.36114035787769028</v>
      </c>
      <c r="BA438" s="133"/>
      <c r="BR438" s="133"/>
      <c r="CG438" s="133"/>
    </row>
    <row r="439" spans="1:85" ht="15">
      <c r="A439" s="162" t="s">
        <v>60</v>
      </c>
      <c r="B439" s="148">
        <v>0</v>
      </c>
      <c r="C439" s="148">
        <v>0</v>
      </c>
      <c r="D439" s="148">
        <v>0</v>
      </c>
      <c r="E439" s="148">
        <v>0</v>
      </c>
      <c r="F439" s="315"/>
      <c r="G439" s="148">
        <v>0</v>
      </c>
      <c r="H439" s="160">
        <v>0</v>
      </c>
      <c r="I439" s="146">
        <f t="shared" si="271"/>
        <v>0</v>
      </c>
      <c r="J439" s="141"/>
      <c r="K439" s="163" t="s">
        <v>60</v>
      </c>
      <c r="L439" s="148">
        <v>0</v>
      </c>
      <c r="M439" s="148">
        <v>0</v>
      </c>
      <c r="N439" s="148">
        <v>0</v>
      </c>
      <c r="O439" s="148">
        <v>0</v>
      </c>
      <c r="P439" s="148">
        <v>0</v>
      </c>
      <c r="Q439" s="148">
        <v>0</v>
      </c>
      <c r="R439" s="149">
        <v>0</v>
      </c>
      <c r="S439" s="150">
        <f t="shared" si="272"/>
        <v>0</v>
      </c>
      <c r="U439" s="208" t="s">
        <v>58</v>
      </c>
      <c r="V439" s="199">
        <v>0</v>
      </c>
      <c r="W439" s="199">
        <v>0</v>
      </c>
      <c r="X439" s="199">
        <v>0</v>
      </c>
      <c r="Y439" s="199">
        <v>0</v>
      </c>
      <c r="Z439" s="199">
        <v>0</v>
      </c>
      <c r="AA439" s="199">
        <v>0</v>
      </c>
      <c r="AB439" s="199">
        <v>0</v>
      </c>
      <c r="AC439" s="200">
        <v>0</v>
      </c>
      <c r="AD439" s="201">
        <v>0</v>
      </c>
      <c r="AE439" s="201">
        <v>0</v>
      </c>
      <c r="AF439" s="201">
        <v>0</v>
      </c>
      <c r="AG439" s="201">
        <v>0</v>
      </c>
      <c r="AH439" s="201">
        <v>0</v>
      </c>
      <c r="AI439" s="202">
        <f t="shared" si="273"/>
        <v>0</v>
      </c>
      <c r="BA439" s="133"/>
      <c r="BR439" s="133"/>
      <c r="CG439" s="133"/>
    </row>
    <row r="440" spans="1:85">
      <c r="A440" s="164" t="s">
        <v>19</v>
      </c>
      <c r="B440" s="165">
        <v>0</v>
      </c>
      <c r="C440" s="165">
        <v>0</v>
      </c>
      <c r="D440" s="165">
        <v>0</v>
      </c>
      <c r="E440" s="165">
        <v>0</v>
      </c>
      <c r="F440" s="315"/>
      <c r="G440" s="165">
        <v>0</v>
      </c>
      <c r="H440" s="166">
        <v>0</v>
      </c>
      <c r="I440" s="167">
        <f t="shared" si="271"/>
        <v>0</v>
      </c>
      <c r="J440" s="141"/>
      <c r="K440" s="168" t="s">
        <v>19</v>
      </c>
      <c r="L440" s="169">
        <v>0</v>
      </c>
      <c r="M440" s="169">
        <v>0</v>
      </c>
      <c r="N440" s="169">
        <v>0</v>
      </c>
      <c r="O440" s="169">
        <v>0</v>
      </c>
      <c r="P440" s="169">
        <v>0</v>
      </c>
      <c r="Q440" s="169">
        <v>0</v>
      </c>
      <c r="R440" s="170">
        <v>0</v>
      </c>
      <c r="S440" s="171">
        <f t="shared" si="272"/>
        <v>0</v>
      </c>
      <c r="U440" s="209" t="s">
        <v>62</v>
      </c>
      <c r="V440" s="210">
        <v>0</v>
      </c>
      <c r="W440" s="210">
        <v>0</v>
      </c>
      <c r="X440" s="210">
        <v>0</v>
      </c>
      <c r="Y440" s="210">
        <v>0</v>
      </c>
      <c r="Z440" s="210">
        <v>0</v>
      </c>
      <c r="AA440" s="210">
        <v>0</v>
      </c>
      <c r="AB440" s="210">
        <v>0</v>
      </c>
      <c r="AC440" s="210">
        <v>0</v>
      </c>
      <c r="AD440" s="210">
        <v>0</v>
      </c>
      <c r="AE440" s="210">
        <v>0</v>
      </c>
      <c r="AF440" s="210">
        <v>0</v>
      </c>
      <c r="AG440" s="210">
        <v>0</v>
      </c>
      <c r="AH440" s="67">
        <v>0</v>
      </c>
      <c r="AI440" s="211">
        <f t="shared" si="273"/>
        <v>0</v>
      </c>
      <c r="BA440" s="133"/>
      <c r="BR440" s="133"/>
      <c r="CG440" s="133"/>
    </row>
    <row r="441" spans="1:85">
      <c r="A441" s="172" t="s">
        <v>15</v>
      </c>
      <c r="B441" s="173">
        <v>0</v>
      </c>
      <c r="C441" s="173">
        <v>0</v>
      </c>
      <c r="D441" s="173">
        <v>0</v>
      </c>
      <c r="E441" s="173">
        <v>0</v>
      </c>
      <c r="F441" s="315"/>
      <c r="G441" s="173">
        <v>0</v>
      </c>
      <c r="H441" s="174">
        <v>0</v>
      </c>
      <c r="I441" s="175">
        <f t="shared" si="271"/>
        <v>0</v>
      </c>
      <c r="J441" s="141"/>
      <c r="K441" s="176" t="s">
        <v>15</v>
      </c>
      <c r="L441" s="173">
        <v>0</v>
      </c>
      <c r="M441" s="173">
        <v>0</v>
      </c>
      <c r="N441" s="173">
        <v>0</v>
      </c>
      <c r="O441" s="173">
        <v>0</v>
      </c>
      <c r="P441" s="173">
        <v>0</v>
      </c>
      <c r="Q441" s="173">
        <v>0</v>
      </c>
      <c r="R441" s="177">
        <v>0</v>
      </c>
      <c r="S441" s="178">
        <f t="shared" si="272"/>
        <v>0</v>
      </c>
      <c r="U441" s="212" t="s">
        <v>15</v>
      </c>
      <c r="V441" s="213">
        <v>0</v>
      </c>
      <c r="W441" s="213">
        <v>0</v>
      </c>
      <c r="X441" s="213">
        <v>0</v>
      </c>
      <c r="Y441" s="213">
        <v>0</v>
      </c>
      <c r="Z441" s="213">
        <v>0</v>
      </c>
      <c r="AA441" s="213">
        <v>0</v>
      </c>
      <c r="AB441" s="213">
        <v>0</v>
      </c>
      <c r="AC441" s="213">
        <v>0</v>
      </c>
      <c r="AD441" s="214">
        <v>0</v>
      </c>
      <c r="AE441" s="214">
        <v>0</v>
      </c>
      <c r="AF441" s="214">
        <v>0</v>
      </c>
      <c r="AG441" s="214">
        <v>0</v>
      </c>
      <c r="AH441" s="214">
        <v>0</v>
      </c>
      <c r="AI441" s="215">
        <f t="shared" si="273"/>
        <v>0</v>
      </c>
      <c r="BA441" s="133"/>
      <c r="BR441" s="133"/>
      <c r="CG441" s="133"/>
    </row>
    <row r="442" spans="1:85">
      <c r="A442" s="164" t="s">
        <v>16</v>
      </c>
      <c r="B442" s="165">
        <v>0</v>
      </c>
      <c r="C442" s="165">
        <v>0</v>
      </c>
      <c r="D442" s="165">
        <v>0</v>
      </c>
      <c r="E442" s="165">
        <v>0</v>
      </c>
      <c r="F442" s="315"/>
      <c r="G442" s="165">
        <v>0</v>
      </c>
      <c r="H442" s="166">
        <v>0</v>
      </c>
      <c r="I442" s="167">
        <f t="shared" si="271"/>
        <v>0</v>
      </c>
      <c r="J442" s="141"/>
      <c r="K442" s="168" t="s">
        <v>16</v>
      </c>
      <c r="L442" s="169">
        <v>0</v>
      </c>
      <c r="M442" s="169">
        <v>0</v>
      </c>
      <c r="N442" s="169">
        <v>0</v>
      </c>
      <c r="O442" s="169">
        <v>0</v>
      </c>
      <c r="P442" s="169">
        <v>0</v>
      </c>
      <c r="Q442" s="169">
        <v>0</v>
      </c>
      <c r="R442" s="170">
        <v>0</v>
      </c>
      <c r="S442" s="171">
        <f t="shared" si="272"/>
        <v>0</v>
      </c>
      <c r="U442" s="209" t="s">
        <v>16</v>
      </c>
      <c r="V442" s="210">
        <v>0</v>
      </c>
      <c r="W442" s="210">
        <v>0</v>
      </c>
      <c r="X442" s="210">
        <v>0</v>
      </c>
      <c r="Y442" s="210">
        <v>0</v>
      </c>
      <c r="Z442" s="210">
        <v>0</v>
      </c>
      <c r="AA442" s="210">
        <v>0</v>
      </c>
      <c r="AB442" s="210">
        <v>0</v>
      </c>
      <c r="AC442" s="210">
        <v>0</v>
      </c>
      <c r="AD442" s="210">
        <v>0</v>
      </c>
      <c r="AE442" s="210">
        <v>0</v>
      </c>
      <c r="AF442" s="210">
        <v>0</v>
      </c>
      <c r="AG442" s="210">
        <v>0</v>
      </c>
      <c r="AH442" s="67">
        <v>0</v>
      </c>
      <c r="AI442" s="211">
        <f t="shared" si="273"/>
        <v>0</v>
      </c>
      <c r="BA442" s="133"/>
      <c r="BR442" s="133"/>
      <c r="CG442" s="133"/>
    </row>
    <row r="443" spans="1:85" ht="15" thickBot="1">
      <c r="A443" s="179" t="s">
        <v>10</v>
      </c>
      <c r="B443" s="180">
        <v>0</v>
      </c>
      <c r="C443" s="180">
        <v>0</v>
      </c>
      <c r="D443" s="180">
        <v>0</v>
      </c>
      <c r="E443" s="180">
        <v>0</v>
      </c>
      <c r="F443" s="316"/>
      <c r="G443" s="180">
        <v>0</v>
      </c>
      <c r="H443" s="181">
        <v>0</v>
      </c>
      <c r="I443" s="182">
        <f t="shared" si="271"/>
        <v>0</v>
      </c>
      <c r="J443" s="141"/>
      <c r="K443" s="183" t="s">
        <v>10</v>
      </c>
      <c r="L443" s="180">
        <v>0</v>
      </c>
      <c r="M443" s="180">
        <v>0</v>
      </c>
      <c r="N443" s="180">
        <v>0</v>
      </c>
      <c r="O443" s="180">
        <v>0</v>
      </c>
      <c r="P443" s="180">
        <v>0</v>
      </c>
      <c r="Q443" s="180">
        <v>0</v>
      </c>
      <c r="R443" s="184">
        <v>0</v>
      </c>
      <c r="S443" s="185">
        <f t="shared" si="272"/>
        <v>0</v>
      </c>
      <c r="U443" s="212" t="s">
        <v>10</v>
      </c>
      <c r="V443" s="213">
        <v>0</v>
      </c>
      <c r="W443" s="213">
        <v>0</v>
      </c>
      <c r="X443" s="213">
        <v>0</v>
      </c>
      <c r="Y443" s="213">
        <v>0</v>
      </c>
      <c r="Z443" s="213">
        <v>0</v>
      </c>
      <c r="AA443" s="213">
        <v>0</v>
      </c>
      <c r="AB443" s="213">
        <v>0</v>
      </c>
      <c r="AC443" s="213">
        <v>0</v>
      </c>
      <c r="AD443" s="214">
        <v>0</v>
      </c>
      <c r="AE443" s="214">
        <v>0</v>
      </c>
      <c r="AF443" s="214">
        <v>0</v>
      </c>
      <c r="AG443" s="214">
        <v>0</v>
      </c>
      <c r="AH443" s="214">
        <v>0</v>
      </c>
      <c r="AI443" s="215">
        <f t="shared" si="273"/>
        <v>0</v>
      </c>
      <c r="AJ443" s="142"/>
    </row>
    <row r="444" spans="1:85" ht="15">
      <c r="A444" s="186" t="s">
        <v>22</v>
      </c>
      <c r="B444" s="187">
        <f>SUM(B423:B439)</f>
        <v>293.65217441760529</v>
      </c>
      <c r="C444" s="187">
        <f t="shared" ref="C444:H444" si="274">SUM(C423:C439)</f>
        <v>73.073277365728458</v>
      </c>
      <c r="D444" s="187">
        <f t="shared" si="274"/>
        <v>228.12909474719964</v>
      </c>
      <c r="E444" s="187">
        <f t="shared" si="274"/>
        <v>272.6747802396049</v>
      </c>
      <c r="F444" s="187">
        <f t="shared" si="274"/>
        <v>0</v>
      </c>
      <c r="G444" s="187">
        <f t="shared" si="274"/>
        <v>75.355636713479711</v>
      </c>
      <c r="H444" s="189">
        <f t="shared" si="274"/>
        <v>0</v>
      </c>
      <c r="I444" s="146">
        <f t="shared" ref="I444" si="275">SUM(I423:I439)</f>
        <v>942.88496348361809</v>
      </c>
      <c r="J444" s="141"/>
      <c r="K444" s="188" t="s">
        <v>22</v>
      </c>
      <c r="L444" s="187">
        <f>SUM(L423:L439)</f>
        <v>293.65217441760529</v>
      </c>
      <c r="M444" s="187">
        <f t="shared" ref="M444:R444" si="276">SUM(M423:M439)</f>
        <v>73.073277365728458</v>
      </c>
      <c r="N444" s="187">
        <f t="shared" si="276"/>
        <v>228.12909474719964</v>
      </c>
      <c r="O444" s="187">
        <f t="shared" si="276"/>
        <v>272.6747802396049</v>
      </c>
      <c r="P444" s="187">
        <f t="shared" si="276"/>
        <v>146.36344648425481</v>
      </c>
      <c r="Q444" s="187">
        <f t="shared" si="276"/>
        <v>75.355636713479711</v>
      </c>
      <c r="R444" s="189">
        <f t="shared" si="276"/>
        <v>0</v>
      </c>
      <c r="S444" s="190">
        <f t="shared" ref="S444" si="277">SUM(S423:S439)</f>
        <v>1089.2484099678727</v>
      </c>
      <c r="T444" s="133" t="str">
        <f>IF(ABS(S444-AI444)&gt;0.01,S444-AI444,"")</f>
        <v/>
      </c>
      <c r="U444" s="216" t="s">
        <v>59</v>
      </c>
      <c r="V444" s="217">
        <f>SUM(V423:V439)</f>
        <v>133.89526345353514</v>
      </c>
      <c r="W444" s="217">
        <f t="shared" ref="W444:AH444" si="278">SUM(W423:W439)</f>
        <v>134.58066897348624</v>
      </c>
      <c r="X444" s="217">
        <f t="shared" si="278"/>
        <v>75.355636713479711</v>
      </c>
      <c r="Y444" s="217">
        <f t="shared" si="278"/>
        <v>73.073277365728458</v>
      </c>
      <c r="Z444" s="217">
        <f t="shared" si="278"/>
        <v>212.59953421689787</v>
      </c>
      <c r="AA444" s="217">
        <f t="shared" si="278"/>
        <v>271.24125232328186</v>
      </c>
      <c r="AB444" s="217">
        <f t="shared" si="278"/>
        <v>146.36344648425481</v>
      </c>
      <c r="AC444" s="217">
        <f t="shared" si="278"/>
        <v>42.139330437208741</v>
      </c>
      <c r="AD444" s="218">
        <f t="shared" si="278"/>
        <v>25.176241990583897</v>
      </c>
      <c r="AE444" s="218">
        <f t="shared" si="278"/>
        <v>1.4335279163230499</v>
      </c>
      <c r="AF444" s="218">
        <f t="shared" si="278"/>
        <v>0</v>
      </c>
      <c r="AG444" s="218">
        <f t="shared" si="278"/>
        <v>15.529560530301788</v>
      </c>
      <c r="AH444" s="218">
        <f t="shared" si="278"/>
        <v>0</v>
      </c>
      <c r="AI444" s="219">
        <f>SUM(V444:AC444)</f>
        <v>1089.2484099678727</v>
      </c>
      <c r="AJ444" s="133" t="str">
        <f>IF(ABS(S444-AI444)&gt;0.001,S444-AI444,"")</f>
        <v/>
      </c>
    </row>
    <row r="445" spans="1:85" s="26" customFormat="1" ht="15" thickBot="1">
      <c r="A445" s="38" t="s">
        <v>108</v>
      </c>
      <c r="B445" s="125">
        <f>IF($I444=0,"-",B444/$I444)</f>
        <v>0.31144008632046372</v>
      </c>
      <c r="C445" s="125">
        <f t="shared" ref="C445:H445" si="279">IF($I444=0,"-",C444/$I444)</f>
        <v>7.749967408086475E-2</v>
      </c>
      <c r="D445" s="125">
        <f t="shared" si="279"/>
        <v>0.24194796139748093</v>
      </c>
      <c r="E445" s="125">
        <f t="shared" si="279"/>
        <v>0.28919199138797425</v>
      </c>
      <c r="F445" s="125">
        <f t="shared" si="279"/>
        <v>0</v>
      </c>
      <c r="G445" s="125">
        <f t="shared" si="279"/>
        <v>7.9920286813216279E-2</v>
      </c>
      <c r="H445" s="126">
        <f t="shared" si="279"/>
        <v>0</v>
      </c>
      <c r="I445" s="127">
        <f>SUM(B445:H445)</f>
        <v>0.99999999999999989</v>
      </c>
      <c r="J445" s="133"/>
      <c r="K445" s="49" t="s">
        <v>108</v>
      </c>
      <c r="L445" s="102">
        <f>IF($S444=0,"-",L444/$S444)</f>
        <v>0.26959155664617085</v>
      </c>
      <c r="M445" s="102">
        <f t="shared" ref="M445:R445" si="280">IF($S444=0,"-",M444/$S444)</f>
        <v>6.7085961932121393E-2</v>
      </c>
      <c r="N445" s="102">
        <f t="shared" si="280"/>
        <v>0.20943716112831259</v>
      </c>
      <c r="O445" s="102">
        <f t="shared" si="280"/>
        <v>0.25033296146619799</v>
      </c>
      <c r="P445" s="102">
        <f t="shared" si="280"/>
        <v>0.13437104442371578</v>
      </c>
      <c r="Q445" s="102">
        <f t="shared" si="280"/>
        <v>6.9181314403481492E-2</v>
      </c>
      <c r="R445" s="103">
        <f t="shared" si="280"/>
        <v>0</v>
      </c>
      <c r="S445" s="104">
        <f>SUM(L445:R445)</f>
        <v>1</v>
      </c>
      <c r="U445" s="77" t="s">
        <v>108</v>
      </c>
      <c r="V445" s="78">
        <f>+V444/$AI444</f>
        <v>0.12292445160189343</v>
      </c>
      <c r="W445" s="78">
        <f t="shared" ref="W445:AH445" si="281">+W444/$AI444</f>
        <v>0.12355369789105837</v>
      </c>
      <c r="X445" s="78">
        <f t="shared" si="281"/>
        <v>6.9181314403481492E-2</v>
      </c>
      <c r="Y445" s="78">
        <f t="shared" si="281"/>
        <v>6.7085961932121393E-2</v>
      </c>
      <c r="Z445" s="78">
        <f t="shared" si="281"/>
        <v>0.19518002713739879</v>
      </c>
      <c r="AA445" s="78">
        <f t="shared" si="281"/>
        <v>0.24901689076716862</v>
      </c>
      <c r="AB445" s="78">
        <f t="shared" si="281"/>
        <v>0.13437104442371578</v>
      </c>
      <c r="AC445" s="78">
        <f t="shared" si="281"/>
        <v>3.8686611843162237E-2</v>
      </c>
      <c r="AD445" s="78">
        <f t="shared" si="281"/>
        <v>2.3113407153219041E-2</v>
      </c>
      <c r="AE445" s="78">
        <f t="shared" si="281"/>
        <v>1.3160706990293716E-3</v>
      </c>
      <c r="AF445" s="78">
        <f t="shared" si="281"/>
        <v>0</v>
      </c>
      <c r="AG445" s="78">
        <f t="shared" si="281"/>
        <v>1.4257133990913818E-2</v>
      </c>
      <c r="AH445" s="78">
        <f t="shared" si="281"/>
        <v>0</v>
      </c>
      <c r="AI445" s="79">
        <f>SUM(V445:AC445)</f>
        <v>1</v>
      </c>
      <c r="AJ445" s="133"/>
      <c r="BA445" s="191"/>
      <c r="BR445" s="191"/>
    </row>
    <row r="446" spans="1:85" ht="15" thickBot="1">
      <c r="A446" s="220"/>
      <c r="B446" s="220"/>
      <c r="C446" s="220"/>
      <c r="D446" s="220"/>
      <c r="E446" s="220"/>
      <c r="F446" s="220"/>
      <c r="G446" s="220"/>
      <c r="H446" s="220"/>
      <c r="I446" s="220"/>
      <c r="K446" s="220"/>
      <c r="L446" s="220"/>
      <c r="M446" s="220"/>
      <c r="N446" s="220"/>
      <c r="O446" s="220"/>
      <c r="P446" s="220"/>
      <c r="Q446" s="220"/>
      <c r="R446" s="220"/>
      <c r="S446" s="220"/>
    </row>
    <row r="447" spans="1:85" ht="28.5">
      <c r="A447" s="321" t="s">
        <v>40</v>
      </c>
      <c r="B447" s="137" t="s">
        <v>0</v>
      </c>
      <c r="C447" s="137" t="s">
        <v>1</v>
      </c>
      <c r="D447" s="137" t="s">
        <v>2</v>
      </c>
      <c r="E447" s="137" t="s">
        <v>3</v>
      </c>
      <c r="F447" s="137" t="s">
        <v>23</v>
      </c>
      <c r="G447" s="137" t="s">
        <v>4</v>
      </c>
      <c r="H447" s="137" t="s">
        <v>5</v>
      </c>
      <c r="I447" s="138" t="s">
        <v>6</v>
      </c>
      <c r="K447" s="323" t="s">
        <v>40</v>
      </c>
      <c r="L447" s="139" t="s">
        <v>0</v>
      </c>
      <c r="M447" s="139" t="s">
        <v>1</v>
      </c>
      <c r="N447" s="139" t="s">
        <v>2</v>
      </c>
      <c r="O447" s="139" t="s">
        <v>3</v>
      </c>
      <c r="P447" s="139" t="s">
        <v>23</v>
      </c>
      <c r="Q447" s="139" t="s">
        <v>4</v>
      </c>
      <c r="R447" s="139" t="s">
        <v>5</v>
      </c>
      <c r="S447" s="140" t="s">
        <v>6</v>
      </c>
    </row>
    <row r="448" spans="1:85" ht="15">
      <c r="A448" s="322" t="s">
        <v>40</v>
      </c>
      <c r="B448" s="305" t="s">
        <v>113</v>
      </c>
      <c r="C448" s="306"/>
      <c r="D448" s="306"/>
      <c r="E448" s="306"/>
      <c r="F448" s="306"/>
      <c r="G448" s="306"/>
      <c r="H448" s="306"/>
      <c r="I448" s="307"/>
      <c r="K448" s="324" t="s">
        <v>40</v>
      </c>
      <c r="L448" s="308" t="s">
        <v>113</v>
      </c>
      <c r="M448" s="309"/>
      <c r="N448" s="309"/>
      <c r="O448" s="309"/>
      <c r="P448" s="309"/>
      <c r="Q448" s="309"/>
      <c r="R448" s="309"/>
      <c r="S448" s="310"/>
    </row>
    <row r="449" spans="1:19" ht="15">
      <c r="A449" s="143" t="s">
        <v>7</v>
      </c>
      <c r="B449" s="325"/>
      <c r="C449" s="326"/>
      <c r="D449" s="326"/>
      <c r="E449" s="327"/>
      <c r="F449" s="144">
        <v>0.38965008336102369</v>
      </c>
      <c r="G449" s="325"/>
      <c r="H449" s="327"/>
      <c r="I449" s="146">
        <f>SUM(B449:H449)</f>
        <v>0.38965008336102369</v>
      </c>
      <c r="J449" s="141"/>
      <c r="K449" s="195" t="s">
        <v>7</v>
      </c>
      <c r="L449" s="325"/>
      <c r="M449" s="326"/>
      <c r="N449" s="326"/>
      <c r="O449" s="327"/>
      <c r="P449" s="144">
        <v>0</v>
      </c>
      <c r="Q449" s="325"/>
      <c r="R449" s="334"/>
      <c r="S449" s="197">
        <f>SUM(L449:R449)</f>
        <v>0</v>
      </c>
    </row>
    <row r="450" spans="1:19" ht="15">
      <c r="A450" s="151" t="s">
        <v>8</v>
      </c>
      <c r="B450" s="328"/>
      <c r="C450" s="329"/>
      <c r="D450" s="329"/>
      <c r="E450" s="330"/>
      <c r="F450" s="152">
        <v>0</v>
      </c>
      <c r="G450" s="328"/>
      <c r="H450" s="330"/>
      <c r="I450" s="154">
        <f t="shared" ref="I450:I469" si="282">SUM(B450:H450)</f>
        <v>0</v>
      </c>
      <c r="J450" s="141"/>
      <c r="K450" s="155" t="s">
        <v>8</v>
      </c>
      <c r="L450" s="328"/>
      <c r="M450" s="329"/>
      <c r="N450" s="329"/>
      <c r="O450" s="330"/>
      <c r="P450" s="156">
        <v>0</v>
      </c>
      <c r="Q450" s="328"/>
      <c r="R450" s="335"/>
      <c r="S450" s="158">
        <f t="shared" ref="S450:S469" si="283">SUM(L450:R450)</f>
        <v>0</v>
      </c>
    </row>
    <row r="451" spans="1:19" ht="15">
      <c r="A451" s="159" t="s">
        <v>9</v>
      </c>
      <c r="B451" s="328"/>
      <c r="C451" s="329"/>
      <c r="D451" s="329"/>
      <c r="E451" s="330"/>
      <c r="F451" s="148">
        <v>0</v>
      </c>
      <c r="G451" s="328"/>
      <c r="H451" s="330"/>
      <c r="I451" s="146">
        <f t="shared" si="282"/>
        <v>0</v>
      </c>
      <c r="J451" s="141"/>
      <c r="K451" s="161" t="s">
        <v>9</v>
      </c>
      <c r="L451" s="328"/>
      <c r="M451" s="329"/>
      <c r="N451" s="329"/>
      <c r="O451" s="330"/>
      <c r="P451" s="148">
        <v>0</v>
      </c>
      <c r="Q451" s="328"/>
      <c r="R451" s="335"/>
      <c r="S451" s="150">
        <f t="shared" si="283"/>
        <v>0</v>
      </c>
    </row>
    <row r="452" spans="1:19" ht="15">
      <c r="A452" s="151" t="s">
        <v>52</v>
      </c>
      <c r="B452" s="328"/>
      <c r="C452" s="329"/>
      <c r="D452" s="329"/>
      <c r="E452" s="330"/>
      <c r="F452" s="152">
        <v>0</v>
      </c>
      <c r="G452" s="328"/>
      <c r="H452" s="330"/>
      <c r="I452" s="154">
        <f t="shared" si="282"/>
        <v>0</v>
      </c>
      <c r="J452" s="141"/>
      <c r="K452" s="155" t="s">
        <v>52</v>
      </c>
      <c r="L452" s="328"/>
      <c r="M452" s="329"/>
      <c r="N452" s="329"/>
      <c r="O452" s="330"/>
      <c r="P452" s="156">
        <v>0</v>
      </c>
      <c r="Q452" s="328"/>
      <c r="R452" s="335"/>
      <c r="S452" s="158">
        <f t="shared" si="283"/>
        <v>0</v>
      </c>
    </row>
    <row r="453" spans="1:19" ht="15">
      <c r="A453" s="159" t="s">
        <v>13</v>
      </c>
      <c r="B453" s="328"/>
      <c r="C453" s="329"/>
      <c r="D453" s="329"/>
      <c r="E453" s="330"/>
      <c r="F453" s="148">
        <v>0</v>
      </c>
      <c r="G453" s="328"/>
      <c r="H453" s="330"/>
      <c r="I453" s="146">
        <f t="shared" si="282"/>
        <v>0</v>
      </c>
      <c r="J453" s="141"/>
      <c r="K453" s="161" t="s">
        <v>13</v>
      </c>
      <c r="L453" s="328"/>
      <c r="M453" s="329"/>
      <c r="N453" s="329"/>
      <c r="O453" s="330"/>
      <c r="P453" s="148">
        <v>0</v>
      </c>
      <c r="Q453" s="328"/>
      <c r="R453" s="335"/>
      <c r="S453" s="150">
        <f t="shared" si="283"/>
        <v>0</v>
      </c>
    </row>
    <row r="454" spans="1:19" ht="15">
      <c r="A454" s="151" t="s">
        <v>12</v>
      </c>
      <c r="B454" s="328"/>
      <c r="C454" s="329"/>
      <c r="D454" s="329"/>
      <c r="E454" s="330"/>
      <c r="F454" s="152">
        <v>0</v>
      </c>
      <c r="G454" s="328"/>
      <c r="H454" s="330"/>
      <c r="I454" s="154">
        <f t="shared" si="282"/>
        <v>0</v>
      </c>
      <c r="J454" s="141"/>
      <c r="K454" s="155" t="s">
        <v>12</v>
      </c>
      <c r="L454" s="328"/>
      <c r="M454" s="329"/>
      <c r="N454" s="329"/>
      <c r="O454" s="330"/>
      <c r="P454" s="156">
        <v>0</v>
      </c>
      <c r="Q454" s="328"/>
      <c r="R454" s="335"/>
      <c r="S454" s="158">
        <f t="shared" si="283"/>
        <v>0</v>
      </c>
    </row>
    <row r="455" spans="1:19" ht="15">
      <c r="A455" s="159" t="s">
        <v>54</v>
      </c>
      <c r="B455" s="328"/>
      <c r="C455" s="329"/>
      <c r="D455" s="329"/>
      <c r="E455" s="330"/>
      <c r="F455" s="148">
        <v>281.55817904952272</v>
      </c>
      <c r="G455" s="328"/>
      <c r="H455" s="330"/>
      <c r="I455" s="146">
        <f t="shared" si="282"/>
        <v>281.55817904952272</v>
      </c>
      <c r="J455" s="141"/>
      <c r="K455" s="161" t="s">
        <v>54</v>
      </c>
      <c r="L455" s="328"/>
      <c r="M455" s="329"/>
      <c r="N455" s="329"/>
      <c r="O455" s="330"/>
      <c r="P455" s="148">
        <v>0</v>
      </c>
      <c r="Q455" s="328"/>
      <c r="R455" s="335"/>
      <c r="S455" s="150">
        <f t="shared" si="283"/>
        <v>0</v>
      </c>
    </row>
    <row r="456" spans="1:19" ht="15">
      <c r="A456" s="151" t="s">
        <v>11</v>
      </c>
      <c r="B456" s="328"/>
      <c r="C456" s="329"/>
      <c r="D456" s="329"/>
      <c r="E456" s="330"/>
      <c r="F456" s="152">
        <v>0</v>
      </c>
      <c r="G456" s="328"/>
      <c r="H456" s="330"/>
      <c r="I456" s="154">
        <f t="shared" si="282"/>
        <v>0</v>
      </c>
      <c r="J456" s="141"/>
      <c r="K456" s="155" t="s">
        <v>11</v>
      </c>
      <c r="L456" s="328"/>
      <c r="M456" s="329"/>
      <c r="N456" s="329"/>
      <c r="O456" s="330"/>
      <c r="P456" s="156">
        <v>0</v>
      </c>
      <c r="Q456" s="328"/>
      <c r="R456" s="335"/>
      <c r="S456" s="158">
        <f t="shared" si="283"/>
        <v>0</v>
      </c>
    </row>
    <row r="457" spans="1:19" ht="15">
      <c r="A457" s="159" t="s">
        <v>55</v>
      </c>
      <c r="B457" s="328"/>
      <c r="C457" s="329"/>
      <c r="D457" s="329"/>
      <c r="E457" s="330"/>
      <c r="F457" s="148">
        <v>0</v>
      </c>
      <c r="G457" s="328"/>
      <c r="H457" s="330"/>
      <c r="I457" s="146">
        <f t="shared" si="282"/>
        <v>0</v>
      </c>
      <c r="J457" s="141"/>
      <c r="K457" s="161" t="s">
        <v>55</v>
      </c>
      <c r="L457" s="328"/>
      <c r="M457" s="329"/>
      <c r="N457" s="329"/>
      <c r="O457" s="330"/>
      <c r="P457" s="148">
        <v>0</v>
      </c>
      <c r="Q457" s="328"/>
      <c r="R457" s="335"/>
      <c r="S457" s="150">
        <f t="shared" si="283"/>
        <v>0</v>
      </c>
    </row>
    <row r="458" spans="1:19" ht="15">
      <c r="A458" s="151" t="s">
        <v>14</v>
      </c>
      <c r="B458" s="328"/>
      <c r="C458" s="329"/>
      <c r="D458" s="329"/>
      <c r="E458" s="330"/>
      <c r="F458" s="152">
        <v>0</v>
      </c>
      <c r="G458" s="328"/>
      <c r="H458" s="330"/>
      <c r="I458" s="154">
        <f t="shared" si="282"/>
        <v>0</v>
      </c>
      <c r="J458" s="141"/>
      <c r="K458" s="155" t="s">
        <v>14</v>
      </c>
      <c r="L458" s="328"/>
      <c r="M458" s="329"/>
      <c r="N458" s="329"/>
      <c r="O458" s="330"/>
      <c r="P458" s="156">
        <v>0</v>
      </c>
      <c r="Q458" s="328"/>
      <c r="R458" s="335"/>
      <c r="S458" s="158">
        <f t="shared" si="283"/>
        <v>0</v>
      </c>
    </row>
    <row r="459" spans="1:19" ht="15">
      <c r="A459" s="159" t="s">
        <v>136</v>
      </c>
      <c r="B459" s="328"/>
      <c r="C459" s="329"/>
      <c r="D459" s="329"/>
      <c r="E459" s="330"/>
      <c r="F459" s="148">
        <v>0</v>
      </c>
      <c r="G459" s="328"/>
      <c r="H459" s="330"/>
      <c r="I459" s="146">
        <f t="shared" si="282"/>
        <v>0</v>
      </c>
      <c r="J459" s="141"/>
      <c r="K459" s="161" t="s">
        <v>136</v>
      </c>
      <c r="L459" s="328"/>
      <c r="M459" s="329"/>
      <c r="N459" s="329"/>
      <c r="O459" s="330"/>
      <c r="P459" s="148">
        <v>0</v>
      </c>
      <c r="Q459" s="328"/>
      <c r="R459" s="335"/>
      <c r="S459" s="150">
        <f t="shared" si="283"/>
        <v>0</v>
      </c>
    </row>
    <row r="460" spans="1:19" ht="15">
      <c r="A460" s="151" t="s">
        <v>21</v>
      </c>
      <c r="B460" s="328"/>
      <c r="C460" s="329"/>
      <c r="D460" s="329"/>
      <c r="E460" s="330"/>
      <c r="F460" s="152">
        <v>565.184963132961</v>
      </c>
      <c r="G460" s="328"/>
      <c r="H460" s="330"/>
      <c r="I460" s="154">
        <f t="shared" si="282"/>
        <v>565.184963132961</v>
      </c>
      <c r="J460" s="141"/>
      <c r="K460" s="155" t="s">
        <v>21</v>
      </c>
      <c r="L460" s="328"/>
      <c r="M460" s="329"/>
      <c r="N460" s="329"/>
      <c r="O460" s="330"/>
      <c r="P460" s="156">
        <v>0</v>
      </c>
      <c r="Q460" s="328"/>
      <c r="R460" s="335"/>
      <c r="S460" s="158">
        <f t="shared" si="283"/>
        <v>0</v>
      </c>
    </row>
    <row r="461" spans="1:19" ht="15">
      <c r="A461" s="159" t="s">
        <v>20</v>
      </c>
      <c r="B461" s="328"/>
      <c r="C461" s="329"/>
      <c r="D461" s="329"/>
      <c r="E461" s="330"/>
      <c r="F461" s="148">
        <v>0</v>
      </c>
      <c r="G461" s="328"/>
      <c r="H461" s="330"/>
      <c r="I461" s="146">
        <f t="shared" si="282"/>
        <v>0</v>
      </c>
      <c r="J461" s="141"/>
      <c r="K461" s="161" t="s">
        <v>20</v>
      </c>
      <c r="L461" s="328"/>
      <c r="M461" s="329"/>
      <c r="N461" s="329"/>
      <c r="O461" s="330"/>
      <c r="P461" s="148">
        <v>0</v>
      </c>
      <c r="Q461" s="328"/>
      <c r="R461" s="335"/>
      <c r="S461" s="150">
        <f t="shared" si="283"/>
        <v>0</v>
      </c>
    </row>
    <row r="462" spans="1:19" ht="15">
      <c r="A462" s="151" t="s">
        <v>56</v>
      </c>
      <c r="B462" s="328"/>
      <c r="C462" s="329"/>
      <c r="D462" s="329"/>
      <c r="E462" s="330"/>
      <c r="F462" s="152">
        <v>1.8265466029411762E-2</v>
      </c>
      <c r="G462" s="328"/>
      <c r="H462" s="330"/>
      <c r="I462" s="154">
        <f t="shared" si="282"/>
        <v>1.8265466029411762E-2</v>
      </c>
      <c r="J462" s="141"/>
      <c r="K462" s="155" t="s">
        <v>56</v>
      </c>
      <c r="L462" s="328"/>
      <c r="M462" s="329"/>
      <c r="N462" s="329"/>
      <c r="O462" s="330"/>
      <c r="P462" s="156">
        <v>0</v>
      </c>
      <c r="Q462" s="328"/>
      <c r="R462" s="335"/>
      <c r="S462" s="158">
        <f t="shared" si="283"/>
        <v>0</v>
      </c>
    </row>
    <row r="463" spans="1:19" ht="15">
      <c r="A463" s="159" t="s">
        <v>18</v>
      </c>
      <c r="B463" s="328"/>
      <c r="C463" s="329"/>
      <c r="D463" s="329"/>
      <c r="E463" s="330"/>
      <c r="F463" s="148">
        <v>17.601192695095353</v>
      </c>
      <c r="G463" s="328"/>
      <c r="H463" s="330"/>
      <c r="I463" s="146">
        <f t="shared" si="282"/>
        <v>17.601192695095353</v>
      </c>
      <c r="J463" s="141"/>
      <c r="K463" s="161" t="s">
        <v>18</v>
      </c>
      <c r="L463" s="328"/>
      <c r="M463" s="329"/>
      <c r="N463" s="329"/>
      <c r="O463" s="330"/>
      <c r="P463" s="148">
        <v>0</v>
      </c>
      <c r="Q463" s="328"/>
      <c r="R463" s="335"/>
      <c r="S463" s="150">
        <f t="shared" si="283"/>
        <v>0</v>
      </c>
    </row>
    <row r="464" spans="1:19" ht="15">
      <c r="A464" s="151" t="s">
        <v>17</v>
      </c>
      <c r="B464" s="328"/>
      <c r="C464" s="329"/>
      <c r="D464" s="329"/>
      <c r="E464" s="330"/>
      <c r="F464" s="152">
        <v>0</v>
      </c>
      <c r="G464" s="328"/>
      <c r="H464" s="330"/>
      <c r="I464" s="154">
        <f t="shared" si="282"/>
        <v>0</v>
      </c>
      <c r="J464" s="141"/>
      <c r="K464" s="155" t="s">
        <v>17</v>
      </c>
      <c r="L464" s="328"/>
      <c r="M464" s="329"/>
      <c r="N464" s="329"/>
      <c r="O464" s="330"/>
      <c r="P464" s="156">
        <v>0</v>
      </c>
      <c r="Q464" s="328"/>
      <c r="R464" s="335"/>
      <c r="S464" s="158">
        <f t="shared" si="283"/>
        <v>0</v>
      </c>
    </row>
    <row r="465" spans="1:19" ht="15">
      <c r="A465" s="162" t="s">
        <v>60</v>
      </c>
      <c r="B465" s="328"/>
      <c r="C465" s="329"/>
      <c r="D465" s="329"/>
      <c r="E465" s="330"/>
      <c r="F465" s="148">
        <v>0</v>
      </c>
      <c r="G465" s="328"/>
      <c r="H465" s="330"/>
      <c r="I465" s="146">
        <f t="shared" si="282"/>
        <v>0</v>
      </c>
      <c r="J465" s="141"/>
      <c r="K465" s="163" t="s">
        <v>60</v>
      </c>
      <c r="L465" s="328"/>
      <c r="M465" s="329"/>
      <c r="N465" s="329"/>
      <c r="O465" s="330"/>
      <c r="P465" s="148">
        <v>0</v>
      </c>
      <c r="Q465" s="328"/>
      <c r="R465" s="335"/>
      <c r="S465" s="150">
        <f t="shared" si="283"/>
        <v>0</v>
      </c>
    </row>
    <row r="466" spans="1:19">
      <c r="A466" s="164" t="s">
        <v>19</v>
      </c>
      <c r="B466" s="328"/>
      <c r="C466" s="329"/>
      <c r="D466" s="329"/>
      <c r="E466" s="330"/>
      <c r="F466" s="165">
        <v>0</v>
      </c>
      <c r="G466" s="328"/>
      <c r="H466" s="330"/>
      <c r="I466" s="167">
        <f t="shared" si="282"/>
        <v>0</v>
      </c>
      <c r="J466" s="141"/>
      <c r="K466" s="168" t="s">
        <v>19</v>
      </c>
      <c r="L466" s="328"/>
      <c r="M466" s="329"/>
      <c r="N466" s="329"/>
      <c r="O466" s="330"/>
      <c r="P466" s="169">
        <v>0</v>
      </c>
      <c r="Q466" s="328"/>
      <c r="R466" s="335"/>
      <c r="S466" s="171">
        <f t="shared" si="283"/>
        <v>0</v>
      </c>
    </row>
    <row r="467" spans="1:19">
      <c r="A467" s="172" t="s">
        <v>15</v>
      </c>
      <c r="B467" s="328"/>
      <c r="C467" s="329"/>
      <c r="D467" s="329"/>
      <c r="E467" s="330"/>
      <c r="F467" s="173">
        <v>0</v>
      </c>
      <c r="G467" s="328"/>
      <c r="H467" s="330"/>
      <c r="I467" s="175">
        <f t="shared" si="282"/>
        <v>0</v>
      </c>
      <c r="J467" s="141"/>
      <c r="K467" s="176" t="s">
        <v>15</v>
      </c>
      <c r="L467" s="328"/>
      <c r="M467" s="329"/>
      <c r="N467" s="329"/>
      <c r="O467" s="330"/>
      <c r="P467" s="173">
        <v>0</v>
      </c>
      <c r="Q467" s="328"/>
      <c r="R467" s="335"/>
      <c r="S467" s="178">
        <f t="shared" si="283"/>
        <v>0</v>
      </c>
    </row>
    <row r="468" spans="1:19">
      <c r="A468" s="164" t="s">
        <v>16</v>
      </c>
      <c r="B468" s="328"/>
      <c r="C468" s="329"/>
      <c r="D468" s="329"/>
      <c r="E468" s="330"/>
      <c r="F468" s="165">
        <v>0</v>
      </c>
      <c r="G468" s="328"/>
      <c r="H468" s="330"/>
      <c r="I468" s="167">
        <f t="shared" si="282"/>
        <v>0</v>
      </c>
      <c r="J468" s="141"/>
      <c r="K468" s="168" t="s">
        <v>16</v>
      </c>
      <c r="L468" s="328"/>
      <c r="M468" s="329"/>
      <c r="N468" s="329"/>
      <c r="O468" s="330"/>
      <c r="P468" s="169">
        <v>0</v>
      </c>
      <c r="Q468" s="328"/>
      <c r="R468" s="335"/>
      <c r="S468" s="171">
        <f t="shared" si="283"/>
        <v>0</v>
      </c>
    </row>
    <row r="469" spans="1:19" ht="15" thickBot="1">
      <c r="A469" s="179" t="s">
        <v>10</v>
      </c>
      <c r="B469" s="331"/>
      <c r="C469" s="332"/>
      <c r="D469" s="332"/>
      <c r="E469" s="333"/>
      <c r="F469" s="180">
        <v>0</v>
      </c>
      <c r="G469" s="331"/>
      <c r="H469" s="333"/>
      <c r="I469" s="182">
        <f t="shared" si="282"/>
        <v>0</v>
      </c>
      <c r="J469" s="141"/>
      <c r="K469" s="183" t="s">
        <v>10</v>
      </c>
      <c r="L469" s="331"/>
      <c r="M469" s="332"/>
      <c r="N469" s="332"/>
      <c r="O469" s="333"/>
      <c r="P469" s="180">
        <v>0</v>
      </c>
      <c r="Q469" s="331"/>
      <c r="R469" s="336"/>
      <c r="S469" s="185">
        <f t="shared" si="283"/>
        <v>0</v>
      </c>
    </row>
    <row r="470" spans="1:19" ht="15">
      <c r="A470" s="186" t="s">
        <v>22</v>
      </c>
      <c r="B470" s="187">
        <f>SUM(B449:B465)</f>
        <v>0</v>
      </c>
      <c r="C470" s="187">
        <f t="shared" ref="C470:H470" si="284">SUM(C449:C465)</f>
        <v>0</v>
      </c>
      <c r="D470" s="187">
        <f t="shared" si="284"/>
        <v>0</v>
      </c>
      <c r="E470" s="187">
        <f t="shared" si="284"/>
        <v>0</v>
      </c>
      <c r="F470" s="187">
        <f t="shared" si="284"/>
        <v>864.75225042696957</v>
      </c>
      <c r="G470" s="187">
        <f t="shared" si="284"/>
        <v>0</v>
      </c>
      <c r="H470" s="189">
        <f t="shared" si="284"/>
        <v>0</v>
      </c>
      <c r="I470" s="146">
        <f t="shared" ref="I470" si="285">SUM(I449:I465)</f>
        <v>864.75225042696957</v>
      </c>
      <c r="J470" s="141"/>
      <c r="K470" s="188" t="s">
        <v>22</v>
      </c>
      <c r="L470" s="187">
        <f>SUM(L449:L465)</f>
        <v>0</v>
      </c>
      <c r="M470" s="187">
        <f t="shared" ref="M470:R470" si="286">SUM(M449:M465)</f>
        <v>0</v>
      </c>
      <c r="N470" s="187">
        <f t="shared" si="286"/>
        <v>0</v>
      </c>
      <c r="O470" s="187">
        <f t="shared" si="286"/>
        <v>0</v>
      </c>
      <c r="P470" s="187">
        <f t="shared" si="286"/>
        <v>0</v>
      </c>
      <c r="Q470" s="187">
        <f t="shared" si="286"/>
        <v>0</v>
      </c>
      <c r="R470" s="189">
        <f t="shared" si="286"/>
        <v>0</v>
      </c>
      <c r="S470" s="190">
        <f t="shared" ref="S470" si="287">SUM(S449:S465)</f>
        <v>0</v>
      </c>
    </row>
    <row r="471" spans="1:19" ht="15" thickBot="1">
      <c r="A471" s="38" t="s">
        <v>108</v>
      </c>
      <c r="B471" s="125">
        <f>IF($I470=0,"-",B470/$I470)</f>
        <v>0</v>
      </c>
      <c r="C471" s="125">
        <f t="shared" ref="C471:H471" si="288">IF($I470=0,"-",C470/$I470)</f>
        <v>0</v>
      </c>
      <c r="D471" s="125">
        <f t="shared" si="288"/>
        <v>0</v>
      </c>
      <c r="E471" s="125">
        <f t="shared" si="288"/>
        <v>0</v>
      </c>
      <c r="F471" s="125">
        <f t="shared" si="288"/>
        <v>1</v>
      </c>
      <c r="G471" s="125">
        <f t="shared" si="288"/>
        <v>0</v>
      </c>
      <c r="H471" s="126">
        <f t="shared" si="288"/>
        <v>0</v>
      </c>
      <c r="I471" s="127">
        <f>SUM(B471:H471)</f>
        <v>1</v>
      </c>
      <c r="J471" s="26"/>
      <c r="K471" s="49" t="s">
        <v>108</v>
      </c>
      <c r="L471" s="102" t="str">
        <f>IF($S470=0,"-",L470/$S470)</f>
        <v>-</v>
      </c>
      <c r="M471" s="102" t="str">
        <f t="shared" ref="M471:R471" si="289">IF($S470=0,"-",M470/$S470)</f>
        <v>-</v>
      </c>
      <c r="N471" s="102" t="str">
        <f t="shared" si="289"/>
        <v>-</v>
      </c>
      <c r="O471" s="102" t="str">
        <f t="shared" si="289"/>
        <v>-</v>
      </c>
      <c r="P471" s="102" t="str">
        <f t="shared" si="289"/>
        <v>-</v>
      </c>
      <c r="Q471" s="102" t="str">
        <f t="shared" si="289"/>
        <v>-</v>
      </c>
      <c r="R471" s="103" t="str">
        <f t="shared" si="289"/>
        <v>-</v>
      </c>
      <c r="S471" s="104">
        <f>SUM(L471:R471)</f>
        <v>0</v>
      </c>
    </row>
    <row r="472" spans="1:19" ht="15" thickBot="1">
      <c r="A472" s="220"/>
      <c r="B472" s="220"/>
      <c r="C472" s="220"/>
      <c r="D472" s="220"/>
      <c r="E472" s="220"/>
      <c r="F472" s="220"/>
      <c r="G472" s="220"/>
      <c r="H472" s="220"/>
      <c r="I472" s="220"/>
      <c r="K472" s="220"/>
      <c r="L472" s="220"/>
      <c r="M472" s="220"/>
      <c r="N472" s="220"/>
      <c r="O472" s="220"/>
      <c r="P472" s="220"/>
      <c r="Q472" s="220"/>
      <c r="R472" s="220"/>
      <c r="S472" s="220"/>
    </row>
    <row r="473" spans="1:19" ht="28.5">
      <c r="A473" s="321" t="s">
        <v>41</v>
      </c>
      <c r="B473" s="137" t="s">
        <v>0</v>
      </c>
      <c r="C473" s="137" t="s">
        <v>1</v>
      </c>
      <c r="D473" s="137" t="s">
        <v>2</v>
      </c>
      <c r="E473" s="137" t="s">
        <v>3</v>
      </c>
      <c r="F473" s="137" t="s">
        <v>23</v>
      </c>
      <c r="G473" s="137" t="s">
        <v>4</v>
      </c>
      <c r="H473" s="137" t="s">
        <v>5</v>
      </c>
      <c r="I473" s="138" t="s">
        <v>6</v>
      </c>
      <c r="K473" s="323" t="s">
        <v>41</v>
      </c>
      <c r="L473" s="139" t="s">
        <v>0</v>
      </c>
      <c r="M473" s="139" t="s">
        <v>1</v>
      </c>
      <c r="N473" s="139" t="s">
        <v>2</v>
      </c>
      <c r="O473" s="139" t="s">
        <v>3</v>
      </c>
      <c r="P473" s="139" t="s">
        <v>23</v>
      </c>
      <c r="Q473" s="139" t="s">
        <v>4</v>
      </c>
      <c r="R473" s="139" t="s">
        <v>5</v>
      </c>
      <c r="S473" s="140" t="s">
        <v>6</v>
      </c>
    </row>
    <row r="474" spans="1:19" ht="15">
      <c r="A474" s="322" t="s">
        <v>41</v>
      </c>
      <c r="B474" s="305" t="s">
        <v>113</v>
      </c>
      <c r="C474" s="306"/>
      <c r="D474" s="306"/>
      <c r="E474" s="306"/>
      <c r="F474" s="306"/>
      <c r="G474" s="306"/>
      <c r="H474" s="306"/>
      <c r="I474" s="307"/>
      <c r="K474" s="324" t="s">
        <v>41</v>
      </c>
      <c r="L474" s="308" t="s">
        <v>113</v>
      </c>
      <c r="M474" s="309"/>
      <c r="N474" s="309"/>
      <c r="O474" s="309"/>
      <c r="P474" s="309"/>
      <c r="Q474" s="309"/>
      <c r="R474" s="309"/>
      <c r="S474" s="310"/>
    </row>
    <row r="475" spans="1:19" ht="15">
      <c r="A475" s="143" t="s">
        <v>7</v>
      </c>
      <c r="B475" s="325"/>
      <c r="C475" s="326"/>
      <c r="D475" s="326"/>
      <c r="E475" s="327"/>
      <c r="F475" s="144">
        <v>0</v>
      </c>
      <c r="G475" s="325"/>
      <c r="H475" s="327"/>
      <c r="I475" s="146">
        <f>SUM(B475:H475)</f>
        <v>0</v>
      </c>
      <c r="J475" s="141"/>
      <c r="K475" s="195" t="s">
        <v>7</v>
      </c>
      <c r="L475" s="325"/>
      <c r="M475" s="326"/>
      <c r="N475" s="326"/>
      <c r="O475" s="327"/>
      <c r="P475" s="144">
        <v>0</v>
      </c>
      <c r="Q475" s="325"/>
      <c r="R475" s="334"/>
      <c r="S475" s="197">
        <f>SUM(L475:R475)</f>
        <v>0</v>
      </c>
    </row>
    <row r="476" spans="1:19" ht="15">
      <c r="A476" s="151" t="s">
        <v>8</v>
      </c>
      <c r="B476" s="328"/>
      <c r="C476" s="329"/>
      <c r="D476" s="329"/>
      <c r="E476" s="330"/>
      <c r="F476" s="152">
        <v>0</v>
      </c>
      <c r="G476" s="328"/>
      <c r="H476" s="330"/>
      <c r="I476" s="154">
        <f t="shared" ref="I476:I495" si="290">SUM(B476:H476)</f>
        <v>0</v>
      </c>
      <c r="J476" s="141"/>
      <c r="K476" s="155" t="s">
        <v>8</v>
      </c>
      <c r="L476" s="328"/>
      <c r="M476" s="329"/>
      <c r="N476" s="329"/>
      <c r="O476" s="330"/>
      <c r="P476" s="156">
        <v>0</v>
      </c>
      <c r="Q476" s="328"/>
      <c r="R476" s="335"/>
      <c r="S476" s="158">
        <f t="shared" ref="S476:S495" si="291">SUM(L476:R476)</f>
        <v>0</v>
      </c>
    </row>
    <row r="477" spans="1:19" ht="15">
      <c r="A477" s="159" t="s">
        <v>9</v>
      </c>
      <c r="B477" s="328"/>
      <c r="C477" s="329"/>
      <c r="D477" s="329"/>
      <c r="E477" s="330"/>
      <c r="F477" s="148">
        <v>0</v>
      </c>
      <c r="G477" s="328"/>
      <c r="H477" s="330"/>
      <c r="I477" s="146">
        <f t="shared" si="290"/>
        <v>0</v>
      </c>
      <c r="J477" s="141"/>
      <c r="K477" s="161" t="s">
        <v>9</v>
      </c>
      <c r="L477" s="328"/>
      <c r="M477" s="329"/>
      <c r="N477" s="329"/>
      <c r="O477" s="330"/>
      <c r="P477" s="148">
        <v>0</v>
      </c>
      <c r="Q477" s="328"/>
      <c r="R477" s="335"/>
      <c r="S477" s="150">
        <f t="shared" si="291"/>
        <v>0</v>
      </c>
    </row>
    <row r="478" spans="1:19" ht="15">
      <c r="A478" s="151" t="s">
        <v>52</v>
      </c>
      <c r="B478" s="328"/>
      <c r="C478" s="329"/>
      <c r="D478" s="329"/>
      <c r="E478" s="330"/>
      <c r="F478" s="152">
        <v>0</v>
      </c>
      <c r="G478" s="328"/>
      <c r="H478" s="330"/>
      <c r="I478" s="154">
        <f t="shared" si="290"/>
        <v>0</v>
      </c>
      <c r="J478" s="141"/>
      <c r="K478" s="155" t="s">
        <v>52</v>
      </c>
      <c r="L478" s="328"/>
      <c r="M478" s="329"/>
      <c r="N478" s="329"/>
      <c r="O478" s="330"/>
      <c r="P478" s="156">
        <v>0</v>
      </c>
      <c r="Q478" s="328"/>
      <c r="R478" s="335"/>
      <c r="S478" s="158">
        <f t="shared" si="291"/>
        <v>0</v>
      </c>
    </row>
    <row r="479" spans="1:19" ht="15">
      <c r="A479" s="159" t="s">
        <v>13</v>
      </c>
      <c r="B479" s="328"/>
      <c r="C479" s="329"/>
      <c r="D479" s="329"/>
      <c r="E479" s="330"/>
      <c r="F479" s="148">
        <v>0</v>
      </c>
      <c r="G479" s="328"/>
      <c r="H479" s="330"/>
      <c r="I479" s="146">
        <f t="shared" si="290"/>
        <v>0</v>
      </c>
      <c r="J479" s="141"/>
      <c r="K479" s="161" t="s">
        <v>13</v>
      </c>
      <c r="L479" s="328"/>
      <c r="M479" s="329"/>
      <c r="N479" s="329"/>
      <c r="O479" s="330"/>
      <c r="P479" s="148">
        <v>0</v>
      </c>
      <c r="Q479" s="328"/>
      <c r="R479" s="335"/>
      <c r="S479" s="150">
        <f t="shared" si="291"/>
        <v>0</v>
      </c>
    </row>
    <row r="480" spans="1:19" ht="15">
      <c r="A480" s="151" t="s">
        <v>12</v>
      </c>
      <c r="B480" s="328"/>
      <c r="C480" s="329"/>
      <c r="D480" s="329"/>
      <c r="E480" s="330"/>
      <c r="F480" s="152">
        <v>0</v>
      </c>
      <c r="G480" s="328"/>
      <c r="H480" s="330"/>
      <c r="I480" s="154">
        <f t="shared" si="290"/>
        <v>0</v>
      </c>
      <c r="J480" s="141"/>
      <c r="K480" s="155" t="s">
        <v>12</v>
      </c>
      <c r="L480" s="328"/>
      <c r="M480" s="329"/>
      <c r="N480" s="329"/>
      <c r="O480" s="330"/>
      <c r="P480" s="156">
        <v>0</v>
      </c>
      <c r="Q480" s="328"/>
      <c r="R480" s="335"/>
      <c r="S480" s="158">
        <f t="shared" si="291"/>
        <v>0</v>
      </c>
    </row>
    <row r="481" spans="1:19" ht="15">
      <c r="A481" s="159" t="s">
        <v>54</v>
      </c>
      <c r="B481" s="328"/>
      <c r="C481" s="329"/>
      <c r="D481" s="329"/>
      <c r="E481" s="330"/>
      <c r="F481" s="148">
        <v>32360.227223411741</v>
      </c>
      <c r="G481" s="328"/>
      <c r="H481" s="330"/>
      <c r="I481" s="146">
        <f t="shared" si="290"/>
        <v>32360.227223411741</v>
      </c>
      <c r="J481" s="141"/>
      <c r="K481" s="161" t="s">
        <v>54</v>
      </c>
      <c r="L481" s="328"/>
      <c r="M481" s="329"/>
      <c r="N481" s="329"/>
      <c r="O481" s="330"/>
      <c r="P481" s="148">
        <v>6566.3965940346307</v>
      </c>
      <c r="Q481" s="328"/>
      <c r="R481" s="335"/>
      <c r="S481" s="150">
        <f t="shared" si="291"/>
        <v>6566.3965940346307</v>
      </c>
    </row>
    <row r="482" spans="1:19" ht="15">
      <c r="A482" s="151" t="s">
        <v>11</v>
      </c>
      <c r="B482" s="328"/>
      <c r="C482" s="329"/>
      <c r="D482" s="329"/>
      <c r="E482" s="330"/>
      <c r="F482" s="152">
        <v>11191.591706893178</v>
      </c>
      <c r="G482" s="328"/>
      <c r="H482" s="330"/>
      <c r="I482" s="154">
        <f t="shared" si="290"/>
        <v>11191.591706893178</v>
      </c>
      <c r="J482" s="141"/>
      <c r="K482" s="155" t="s">
        <v>11</v>
      </c>
      <c r="L482" s="328"/>
      <c r="M482" s="329"/>
      <c r="N482" s="329"/>
      <c r="O482" s="330"/>
      <c r="P482" s="156">
        <v>3518.4766233540672</v>
      </c>
      <c r="Q482" s="328"/>
      <c r="R482" s="335"/>
      <c r="S482" s="158">
        <f t="shared" si="291"/>
        <v>3518.4766233540672</v>
      </c>
    </row>
    <row r="483" spans="1:19" ht="15">
      <c r="A483" s="159" t="s">
        <v>55</v>
      </c>
      <c r="B483" s="328"/>
      <c r="C483" s="329"/>
      <c r="D483" s="329"/>
      <c r="E483" s="330"/>
      <c r="F483" s="148">
        <v>0</v>
      </c>
      <c r="G483" s="328"/>
      <c r="H483" s="330"/>
      <c r="I483" s="146">
        <f t="shared" si="290"/>
        <v>0</v>
      </c>
      <c r="J483" s="141"/>
      <c r="K483" s="161" t="s">
        <v>55</v>
      </c>
      <c r="L483" s="328"/>
      <c r="M483" s="329"/>
      <c r="N483" s="329"/>
      <c r="O483" s="330"/>
      <c r="P483" s="148">
        <v>0</v>
      </c>
      <c r="Q483" s="328"/>
      <c r="R483" s="335"/>
      <c r="S483" s="150">
        <f t="shared" si="291"/>
        <v>0</v>
      </c>
    </row>
    <row r="484" spans="1:19" ht="15">
      <c r="A484" s="151" t="s">
        <v>14</v>
      </c>
      <c r="B484" s="328"/>
      <c r="C484" s="329"/>
      <c r="D484" s="329"/>
      <c r="E484" s="330"/>
      <c r="F484" s="152">
        <v>13.405698255433343</v>
      </c>
      <c r="G484" s="328"/>
      <c r="H484" s="330"/>
      <c r="I484" s="154">
        <f t="shared" si="290"/>
        <v>13.405698255433343</v>
      </c>
      <c r="J484" s="141"/>
      <c r="K484" s="155" t="s">
        <v>14</v>
      </c>
      <c r="L484" s="328"/>
      <c r="M484" s="329"/>
      <c r="N484" s="329"/>
      <c r="O484" s="330"/>
      <c r="P484" s="156">
        <v>0.96176269592503294</v>
      </c>
      <c r="Q484" s="328"/>
      <c r="R484" s="335"/>
      <c r="S484" s="158">
        <f t="shared" si="291"/>
        <v>0.96176269592503294</v>
      </c>
    </row>
    <row r="485" spans="1:19" ht="15">
      <c r="A485" s="159" t="s">
        <v>136</v>
      </c>
      <c r="B485" s="328"/>
      <c r="C485" s="329"/>
      <c r="D485" s="329"/>
      <c r="E485" s="330"/>
      <c r="F485" s="148">
        <v>52.516484829540872</v>
      </c>
      <c r="G485" s="328"/>
      <c r="H485" s="330"/>
      <c r="I485" s="146">
        <f t="shared" si="290"/>
        <v>52.516484829540872</v>
      </c>
      <c r="J485" s="141"/>
      <c r="K485" s="161" t="s">
        <v>136</v>
      </c>
      <c r="L485" s="328"/>
      <c r="M485" s="329"/>
      <c r="N485" s="329"/>
      <c r="O485" s="330"/>
      <c r="P485" s="148">
        <v>35.367320957210723</v>
      </c>
      <c r="Q485" s="328"/>
      <c r="R485" s="335"/>
      <c r="S485" s="150">
        <f t="shared" si="291"/>
        <v>35.367320957210723</v>
      </c>
    </row>
    <row r="486" spans="1:19" ht="15">
      <c r="A486" s="151" t="s">
        <v>21</v>
      </c>
      <c r="B486" s="328"/>
      <c r="C486" s="329"/>
      <c r="D486" s="329"/>
      <c r="E486" s="330"/>
      <c r="F486" s="152">
        <v>956.98973207563563</v>
      </c>
      <c r="G486" s="328"/>
      <c r="H486" s="330"/>
      <c r="I486" s="154">
        <f t="shared" si="290"/>
        <v>956.98973207563563</v>
      </c>
      <c r="J486" s="141"/>
      <c r="K486" s="155" t="s">
        <v>21</v>
      </c>
      <c r="L486" s="328"/>
      <c r="M486" s="329"/>
      <c r="N486" s="329"/>
      <c r="O486" s="330"/>
      <c r="P486" s="156">
        <v>0</v>
      </c>
      <c r="Q486" s="328"/>
      <c r="R486" s="335"/>
      <c r="S486" s="158">
        <f t="shared" si="291"/>
        <v>0</v>
      </c>
    </row>
    <row r="487" spans="1:19" ht="15">
      <c r="A487" s="159" t="s">
        <v>20</v>
      </c>
      <c r="B487" s="328"/>
      <c r="C487" s="329"/>
      <c r="D487" s="329"/>
      <c r="E487" s="330"/>
      <c r="F487" s="148">
        <v>0</v>
      </c>
      <c r="G487" s="328"/>
      <c r="H487" s="330"/>
      <c r="I487" s="146">
        <f t="shared" si="290"/>
        <v>0</v>
      </c>
      <c r="J487" s="141"/>
      <c r="K487" s="161" t="s">
        <v>20</v>
      </c>
      <c r="L487" s="328"/>
      <c r="M487" s="329"/>
      <c r="N487" s="329"/>
      <c r="O487" s="330"/>
      <c r="P487" s="148">
        <v>0</v>
      </c>
      <c r="Q487" s="328"/>
      <c r="R487" s="335"/>
      <c r="S487" s="150">
        <f t="shared" si="291"/>
        <v>0</v>
      </c>
    </row>
    <row r="488" spans="1:19" ht="15">
      <c r="A488" s="151" t="s">
        <v>56</v>
      </c>
      <c r="B488" s="328"/>
      <c r="C488" s="329"/>
      <c r="D488" s="329"/>
      <c r="E488" s="330"/>
      <c r="F488" s="152">
        <v>0</v>
      </c>
      <c r="G488" s="328"/>
      <c r="H488" s="330"/>
      <c r="I488" s="154">
        <f t="shared" si="290"/>
        <v>0</v>
      </c>
      <c r="J488" s="141"/>
      <c r="K488" s="155" t="s">
        <v>56</v>
      </c>
      <c r="L488" s="328"/>
      <c r="M488" s="329"/>
      <c r="N488" s="329"/>
      <c r="O488" s="330"/>
      <c r="P488" s="156">
        <v>0</v>
      </c>
      <c r="Q488" s="328"/>
      <c r="R488" s="335"/>
      <c r="S488" s="158">
        <f t="shared" si="291"/>
        <v>0</v>
      </c>
    </row>
    <row r="489" spans="1:19" ht="15">
      <c r="A489" s="159" t="s">
        <v>18</v>
      </c>
      <c r="B489" s="328"/>
      <c r="C489" s="329"/>
      <c r="D489" s="329"/>
      <c r="E489" s="330"/>
      <c r="F489" s="148">
        <v>3044.240946572038</v>
      </c>
      <c r="G489" s="328"/>
      <c r="H489" s="330"/>
      <c r="I489" s="146">
        <f t="shared" si="290"/>
        <v>3044.240946572038</v>
      </c>
      <c r="J489" s="141"/>
      <c r="K489" s="161" t="s">
        <v>18</v>
      </c>
      <c r="L489" s="328"/>
      <c r="M489" s="329"/>
      <c r="N489" s="329"/>
      <c r="O489" s="330"/>
      <c r="P489" s="148">
        <v>1031.5096846843223</v>
      </c>
      <c r="Q489" s="328"/>
      <c r="R489" s="335"/>
      <c r="S489" s="150">
        <f t="shared" si="291"/>
        <v>1031.5096846843223</v>
      </c>
    </row>
    <row r="490" spans="1:19" ht="15">
      <c r="A490" s="151" t="s">
        <v>17</v>
      </c>
      <c r="B490" s="328"/>
      <c r="C490" s="329"/>
      <c r="D490" s="329"/>
      <c r="E490" s="330"/>
      <c r="F490" s="152">
        <v>0</v>
      </c>
      <c r="G490" s="328"/>
      <c r="H490" s="330"/>
      <c r="I490" s="154">
        <f t="shared" si="290"/>
        <v>0</v>
      </c>
      <c r="J490" s="141"/>
      <c r="K490" s="155" t="s">
        <v>17</v>
      </c>
      <c r="L490" s="328"/>
      <c r="M490" s="329"/>
      <c r="N490" s="329"/>
      <c r="O490" s="330"/>
      <c r="P490" s="156">
        <v>0</v>
      </c>
      <c r="Q490" s="328"/>
      <c r="R490" s="335"/>
      <c r="S490" s="158">
        <f t="shared" si="291"/>
        <v>0</v>
      </c>
    </row>
    <row r="491" spans="1:19" ht="15">
      <c r="A491" s="162" t="s">
        <v>60</v>
      </c>
      <c r="B491" s="328"/>
      <c r="C491" s="329"/>
      <c r="D491" s="329"/>
      <c r="E491" s="330"/>
      <c r="F491" s="148">
        <v>0</v>
      </c>
      <c r="G491" s="328"/>
      <c r="H491" s="330"/>
      <c r="I491" s="146">
        <f t="shared" si="290"/>
        <v>0</v>
      </c>
      <c r="J491" s="141"/>
      <c r="K491" s="163" t="s">
        <v>60</v>
      </c>
      <c r="L491" s="328"/>
      <c r="M491" s="329"/>
      <c r="N491" s="329"/>
      <c r="O491" s="330"/>
      <c r="P491" s="148">
        <v>0</v>
      </c>
      <c r="Q491" s="328"/>
      <c r="R491" s="335"/>
      <c r="S491" s="150">
        <f t="shared" si="291"/>
        <v>0</v>
      </c>
    </row>
    <row r="492" spans="1:19">
      <c r="A492" s="164" t="s">
        <v>19</v>
      </c>
      <c r="B492" s="328"/>
      <c r="C492" s="329"/>
      <c r="D492" s="329"/>
      <c r="E492" s="330"/>
      <c r="F492" s="165">
        <v>0</v>
      </c>
      <c r="G492" s="328"/>
      <c r="H492" s="330"/>
      <c r="I492" s="167">
        <f t="shared" si="290"/>
        <v>0</v>
      </c>
      <c r="J492" s="141"/>
      <c r="K492" s="168" t="s">
        <v>19</v>
      </c>
      <c r="L492" s="328"/>
      <c r="M492" s="329"/>
      <c r="N492" s="329"/>
      <c r="O492" s="330"/>
      <c r="P492" s="169">
        <v>0</v>
      </c>
      <c r="Q492" s="328"/>
      <c r="R492" s="335"/>
      <c r="S492" s="171">
        <f t="shared" si="291"/>
        <v>0</v>
      </c>
    </row>
    <row r="493" spans="1:19">
      <c r="A493" s="172" t="s">
        <v>15</v>
      </c>
      <c r="B493" s="328"/>
      <c r="C493" s="329"/>
      <c r="D493" s="329"/>
      <c r="E493" s="330"/>
      <c r="F493" s="173">
        <v>0</v>
      </c>
      <c r="G493" s="328"/>
      <c r="H493" s="330"/>
      <c r="I493" s="175">
        <f t="shared" si="290"/>
        <v>0</v>
      </c>
      <c r="J493" s="141"/>
      <c r="K493" s="176" t="s">
        <v>15</v>
      </c>
      <c r="L493" s="328"/>
      <c r="M493" s="329"/>
      <c r="N493" s="329"/>
      <c r="O493" s="330"/>
      <c r="P493" s="173">
        <v>0</v>
      </c>
      <c r="Q493" s="328"/>
      <c r="R493" s="335"/>
      <c r="S493" s="178">
        <f t="shared" si="291"/>
        <v>0</v>
      </c>
    </row>
    <row r="494" spans="1:19">
      <c r="A494" s="164" t="s">
        <v>16</v>
      </c>
      <c r="B494" s="328"/>
      <c r="C494" s="329"/>
      <c r="D494" s="329"/>
      <c r="E494" s="330"/>
      <c r="F494" s="165">
        <v>0</v>
      </c>
      <c r="G494" s="328"/>
      <c r="H494" s="330"/>
      <c r="I494" s="167">
        <f t="shared" si="290"/>
        <v>0</v>
      </c>
      <c r="J494" s="141"/>
      <c r="K494" s="168" t="s">
        <v>16</v>
      </c>
      <c r="L494" s="328"/>
      <c r="M494" s="329"/>
      <c r="N494" s="329"/>
      <c r="O494" s="330"/>
      <c r="P494" s="169">
        <v>0</v>
      </c>
      <c r="Q494" s="328"/>
      <c r="R494" s="335"/>
      <c r="S494" s="171">
        <f t="shared" si="291"/>
        <v>0</v>
      </c>
    </row>
    <row r="495" spans="1:19" ht="15" thickBot="1">
      <c r="A495" s="179" t="s">
        <v>10</v>
      </c>
      <c r="B495" s="331"/>
      <c r="C495" s="332"/>
      <c r="D495" s="332"/>
      <c r="E495" s="333"/>
      <c r="F495" s="180">
        <v>0</v>
      </c>
      <c r="G495" s="331"/>
      <c r="H495" s="333"/>
      <c r="I495" s="182">
        <f t="shared" si="290"/>
        <v>0</v>
      </c>
      <c r="J495" s="141"/>
      <c r="K495" s="183" t="s">
        <v>10</v>
      </c>
      <c r="L495" s="331"/>
      <c r="M495" s="332"/>
      <c r="N495" s="332"/>
      <c r="O495" s="333"/>
      <c r="P495" s="180">
        <v>0</v>
      </c>
      <c r="Q495" s="331"/>
      <c r="R495" s="336"/>
      <c r="S495" s="185">
        <f t="shared" si="291"/>
        <v>0</v>
      </c>
    </row>
    <row r="496" spans="1:19" ht="15">
      <c r="A496" s="186" t="s">
        <v>22</v>
      </c>
      <c r="B496" s="187">
        <f>SUM(B475:B491)</f>
        <v>0</v>
      </c>
      <c r="C496" s="187">
        <f t="shared" ref="C496:H496" si="292">SUM(C475:C491)</f>
        <v>0</v>
      </c>
      <c r="D496" s="187">
        <f t="shared" si="292"/>
        <v>0</v>
      </c>
      <c r="E496" s="187">
        <f t="shared" si="292"/>
        <v>0</v>
      </c>
      <c r="F496" s="187">
        <f t="shared" si="292"/>
        <v>47618.971792037562</v>
      </c>
      <c r="G496" s="187">
        <f t="shared" si="292"/>
        <v>0</v>
      </c>
      <c r="H496" s="189">
        <f t="shared" si="292"/>
        <v>0</v>
      </c>
      <c r="I496" s="146">
        <f t="shared" ref="I496" si="293">SUM(I475:I491)</f>
        <v>47618.971792037562</v>
      </c>
      <c r="J496" s="141"/>
      <c r="K496" s="188" t="s">
        <v>22</v>
      </c>
      <c r="L496" s="187">
        <f>SUM(L475:L491)</f>
        <v>0</v>
      </c>
      <c r="M496" s="187">
        <f t="shared" ref="M496:R496" si="294">SUM(M475:M491)</f>
        <v>0</v>
      </c>
      <c r="N496" s="187">
        <f t="shared" si="294"/>
        <v>0</v>
      </c>
      <c r="O496" s="187">
        <f t="shared" si="294"/>
        <v>0</v>
      </c>
      <c r="P496" s="187">
        <f t="shared" si="294"/>
        <v>11152.711985726157</v>
      </c>
      <c r="Q496" s="187">
        <f t="shared" si="294"/>
        <v>0</v>
      </c>
      <c r="R496" s="189">
        <f t="shared" si="294"/>
        <v>0</v>
      </c>
      <c r="S496" s="190">
        <f t="shared" ref="S496" si="295">SUM(S475:S491)</f>
        <v>11152.711985726157</v>
      </c>
    </row>
    <row r="497" spans="1:19" ht="15" thickBot="1">
      <c r="A497" s="38" t="s">
        <v>108</v>
      </c>
      <c r="B497" s="125">
        <f>IF($I496=0,"-",B496/$I496)</f>
        <v>0</v>
      </c>
      <c r="C497" s="125">
        <f t="shared" ref="C497:H497" si="296">IF($I496=0,"-",C496/$I496)</f>
        <v>0</v>
      </c>
      <c r="D497" s="125">
        <f t="shared" si="296"/>
        <v>0</v>
      </c>
      <c r="E497" s="125">
        <f t="shared" si="296"/>
        <v>0</v>
      </c>
      <c r="F497" s="125">
        <f t="shared" si="296"/>
        <v>1</v>
      </c>
      <c r="G497" s="125">
        <f t="shared" si="296"/>
        <v>0</v>
      </c>
      <c r="H497" s="126">
        <f t="shared" si="296"/>
        <v>0</v>
      </c>
      <c r="I497" s="127">
        <f>SUM(B497:H497)</f>
        <v>1</v>
      </c>
      <c r="J497" s="26"/>
      <c r="K497" s="49" t="s">
        <v>108</v>
      </c>
      <c r="L497" s="102">
        <f>IF($S496=0,"-",L496/$S496)</f>
        <v>0</v>
      </c>
      <c r="M497" s="102">
        <f t="shared" ref="M497:R497" si="297">IF($S496=0,"-",M496/$S496)</f>
        <v>0</v>
      </c>
      <c r="N497" s="102">
        <f t="shared" si="297"/>
        <v>0</v>
      </c>
      <c r="O497" s="102">
        <f t="shared" si="297"/>
        <v>0</v>
      </c>
      <c r="P497" s="102">
        <f t="shared" si="297"/>
        <v>1</v>
      </c>
      <c r="Q497" s="102">
        <f t="shared" si="297"/>
        <v>0</v>
      </c>
      <c r="R497" s="103">
        <f t="shared" si="297"/>
        <v>0</v>
      </c>
      <c r="S497" s="104">
        <f>SUM(L497:R497)</f>
        <v>1</v>
      </c>
    </row>
    <row r="498" spans="1:19" ht="15" thickBot="1">
      <c r="A498" s="220"/>
      <c r="B498" s="220"/>
      <c r="C498" s="220"/>
      <c r="D498" s="220"/>
      <c r="E498" s="220"/>
      <c r="F498" s="220"/>
      <c r="G498" s="220"/>
      <c r="H498" s="220"/>
      <c r="I498" s="220"/>
      <c r="K498" s="220"/>
      <c r="L498" s="220"/>
      <c r="M498" s="220"/>
      <c r="N498" s="220"/>
      <c r="O498" s="220"/>
      <c r="P498" s="220"/>
      <c r="Q498" s="220"/>
      <c r="R498" s="220"/>
      <c r="S498" s="220"/>
    </row>
    <row r="499" spans="1:19" ht="28.5">
      <c r="A499" s="321" t="s">
        <v>42</v>
      </c>
      <c r="B499" s="137" t="s">
        <v>0</v>
      </c>
      <c r="C499" s="137" t="s">
        <v>1</v>
      </c>
      <c r="D499" s="137" t="s">
        <v>2</v>
      </c>
      <c r="E499" s="137" t="s">
        <v>3</v>
      </c>
      <c r="F499" s="137" t="s">
        <v>23</v>
      </c>
      <c r="G499" s="137" t="s">
        <v>4</v>
      </c>
      <c r="H499" s="137" t="s">
        <v>5</v>
      </c>
      <c r="I499" s="138" t="s">
        <v>6</v>
      </c>
      <c r="K499" s="323" t="s">
        <v>42</v>
      </c>
      <c r="L499" s="139" t="s">
        <v>0</v>
      </c>
      <c r="M499" s="139" t="s">
        <v>1</v>
      </c>
      <c r="N499" s="139" t="s">
        <v>2</v>
      </c>
      <c r="O499" s="139" t="s">
        <v>3</v>
      </c>
      <c r="P499" s="139" t="s">
        <v>23</v>
      </c>
      <c r="Q499" s="139" t="s">
        <v>4</v>
      </c>
      <c r="R499" s="139" t="s">
        <v>5</v>
      </c>
      <c r="S499" s="140" t="s">
        <v>6</v>
      </c>
    </row>
    <row r="500" spans="1:19" ht="15">
      <c r="A500" s="322" t="s">
        <v>42</v>
      </c>
      <c r="B500" s="305" t="s">
        <v>113</v>
      </c>
      <c r="C500" s="306"/>
      <c r="D500" s="306"/>
      <c r="E500" s="306"/>
      <c r="F500" s="306"/>
      <c r="G500" s="306"/>
      <c r="H500" s="306"/>
      <c r="I500" s="307"/>
      <c r="K500" s="324" t="s">
        <v>42</v>
      </c>
      <c r="L500" s="308" t="s">
        <v>113</v>
      </c>
      <c r="M500" s="309"/>
      <c r="N500" s="309"/>
      <c r="O500" s="309"/>
      <c r="P500" s="309"/>
      <c r="Q500" s="309"/>
      <c r="R500" s="309"/>
      <c r="S500" s="310"/>
    </row>
    <row r="501" spans="1:19" ht="15">
      <c r="A501" s="143" t="s">
        <v>7</v>
      </c>
      <c r="B501" s="325"/>
      <c r="C501" s="326"/>
      <c r="D501" s="326"/>
      <c r="E501" s="327"/>
      <c r="F501" s="144">
        <v>0</v>
      </c>
      <c r="G501" s="325"/>
      <c r="H501" s="327"/>
      <c r="I501" s="146">
        <f>SUM(B501:H501)</f>
        <v>0</v>
      </c>
      <c r="J501" s="141"/>
      <c r="K501" s="195" t="s">
        <v>7</v>
      </c>
      <c r="L501" s="325"/>
      <c r="M501" s="326"/>
      <c r="N501" s="326"/>
      <c r="O501" s="327"/>
      <c r="P501" s="144">
        <v>0</v>
      </c>
      <c r="Q501" s="325"/>
      <c r="R501" s="334"/>
      <c r="S501" s="197">
        <f>SUM(L501:R501)</f>
        <v>0</v>
      </c>
    </row>
    <row r="502" spans="1:19" ht="15">
      <c r="A502" s="151" t="s">
        <v>8</v>
      </c>
      <c r="B502" s="328"/>
      <c r="C502" s="329"/>
      <c r="D502" s="329"/>
      <c r="E502" s="330"/>
      <c r="F502" s="152">
        <v>0</v>
      </c>
      <c r="G502" s="328"/>
      <c r="H502" s="330"/>
      <c r="I502" s="154">
        <f t="shared" ref="I502:I521" si="298">SUM(B502:H502)</f>
        <v>0</v>
      </c>
      <c r="J502" s="141"/>
      <c r="K502" s="155" t="s">
        <v>8</v>
      </c>
      <c r="L502" s="328"/>
      <c r="M502" s="329"/>
      <c r="N502" s="329"/>
      <c r="O502" s="330"/>
      <c r="P502" s="156">
        <v>0</v>
      </c>
      <c r="Q502" s="328"/>
      <c r="R502" s="335"/>
      <c r="S502" s="158">
        <f t="shared" ref="S502:S521" si="299">SUM(L502:R502)</f>
        <v>0</v>
      </c>
    </row>
    <row r="503" spans="1:19" ht="15">
      <c r="A503" s="159" t="s">
        <v>9</v>
      </c>
      <c r="B503" s="328"/>
      <c r="C503" s="329"/>
      <c r="D503" s="329"/>
      <c r="E503" s="330"/>
      <c r="F503" s="148">
        <v>0</v>
      </c>
      <c r="G503" s="328"/>
      <c r="H503" s="330"/>
      <c r="I503" s="146">
        <f t="shared" si="298"/>
        <v>0</v>
      </c>
      <c r="J503" s="141"/>
      <c r="K503" s="161" t="s">
        <v>9</v>
      </c>
      <c r="L503" s="328"/>
      <c r="M503" s="329"/>
      <c r="N503" s="329"/>
      <c r="O503" s="330"/>
      <c r="P503" s="148">
        <v>0</v>
      </c>
      <c r="Q503" s="328"/>
      <c r="R503" s="335"/>
      <c r="S503" s="150">
        <f t="shared" si="299"/>
        <v>0</v>
      </c>
    </row>
    <row r="504" spans="1:19" ht="15">
      <c r="A504" s="151" t="s">
        <v>52</v>
      </c>
      <c r="B504" s="328"/>
      <c r="C504" s="329"/>
      <c r="D504" s="329"/>
      <c r="E504" s="330"/>
      <c r="F504" s="152">
        <v>0</v>
      </c>
      <c r="G504" s="328"/>
      <c r="H504" s="330"/>
      <c r="I504" s="154">
        <f t="shared" si="298"/>
        <v>0</v>
      </c>
      <c r="J504" s="141"/>
      <c r="K504" s="155" t="s">
        <v>52</v>
      </c>
      <c r="L504" s="328"/>
      <c r="M504" s="329"/>
      <c r="N504" s="329"/>
      <c r="O504" s="330"/>
      <c r="P504" s="156">
        <v>0</v>
      </c>
      <c r="Q504" s="328"/>
      <c r="R504" s="335"/>
      <c r="S504" s="158">
        <f t="shared" si="299"/>
        <v>0</v>
      </c>
    </row>
    <row r="505" spans="1:19" ht="15">
      <c r="A505" s="159" t="s">
        <v>13</v>
      </c>
      <c r="B505" s="328"/>
      <c r="C505" s="329"/>
      <c r="D505" s="329"/>
      <c r="E505" s="330"/>
      <c r="F505" s="148">
        <v>0</v>
      </c>
      <c r="G505" s="328"/>
      <c r="H505" s="330"/>
      <c r="I505" s="146">
        <f t="shared" si="298"/>
        <v>0</v>
      </c>
      <c r="J505" s="141"/>
      <c r="K505" s="161" t="s">
        <v>13</v>
      </c>
      <c r="L505" s="328"/>
      <c r="M505" s="329"/>
      <c r="N505" s="329"/>
      <c r="O505" s="330"/>
      <c r="P505" s="148">
        <v>0</v>
      </c>
      <c r="Q505" s="328"/>
      <c r="R505" s="335"/>
      <c r="S505" s="150">
        <f t="shared" si="299"/>
        <v>0</v>
      </c>
    </row>
    <row r="506" spans="1:19" ht="15">
      <c r="A506" s="151" t="s">
        <v>12</v>
      </c>
      <c r="B506" s="328"/>
      <c r="C506" s="329"/>
      <c r="D506" s="329"/>
      <c r="E506" s="330"/>
      <c r="F506" s="152">
        <v>0</v>
      </c>
      <c r="G506" s="328"/>
      <c r="H506" s="330"/>
      <c r="I506" s="154">
        <f t="shared" si="298"/>
        <v>0</v>
      </c>
      <c r="J506" s="141"/>
      <c r="K506" s="155" t="s">
        <v>12</v>
      </c>
      <c r="L506" s="328"/>
      <c r="M506" s="329"/>
      <c r="N506" s="329"/>
      <c r="O506" s="330"/>
      <c r="P506" s="156">
        <v>0</v>
      </c>
      <c r="Q506" s="328"/>
      <c r="R506" s="335"/>
      <c r="S506" s="158">
        <f t="shared" si="299"/>
        <v>0</v>
      </c>
    </row>
    <row r="507" spans="1:19" ht="15">
      <c r="A507" s="159" t="s">
        <v>54</v>
      </c>
      <c r="B507" s="328"/>
      <c r="C507" s="329"/>
      <c r="D507" s="329"/>
      <c r="E507" s="330"/>
      <c r="F507" s="148">
        <v>0</v>
      </c>
      <c r="G507" s="328"/>
      <c r="H507" s="330"/>
      <c r="I507" s="146">
        <f t="shared" si="298"/>
        <v>0</v>
      </c>
      <c r="J507" s="141"/>
      <c r="K507" s="161" t="s">
        <v>54</v>
      </c>
      <c r="L507" s="328"/>
      <c r="M507" s="329"/>
      <c r="N507" s="329"/>
      <c r="O507" s="330"/>
      <c r="P507" s="148">
        <v>0</v>
      </c>
      <c r="Q507" s="328"/>
      <c r="R507" s="335"/>
      <c r="S507" s="150">
        <f t="shared" si="299"/>
        <v>0</v>
      </c>
    </row>
    <row r="508" spans="1:19" ht="15">
      <c r="A508" s="151" t="s">
        <v>11</v>
      </c>
      <c r="B508" s="328"/>
      <c r="C508" s="329"/>
      <c r="D508" s="329"/>
      <c r="E508" s="330"/>
      <c r="F508" s="152">
        <v>0</v>
      </c>
      <c r="G508" s="328"/>
      <c r="H508" s="330"/>
      <c r="I508" s="154">
        <f t="shared" si="298"/>
        <v>0</v>
      </c>
      <c r="J508" s="141"/>
      <c r="K508" s="155" t="s">
        <v>11</v>
      </c>
      <c r="L508" s="328"/>
      <c r="M508" s="329"/>
      <c r="N508" s="329"/>
      <c r="O508" s="330"/>
      <c r="P508" s="156">
        <v>0</v>
      </c>
      <c r="Q508" s="328"/>
      <c r="R508" s="335"/>
      <c r="S508" s="158">
        <f t="shared" si="299"/>
        <v>0</v>
      </c>
    </row>
    <row r="509" spans="1:19" ht="15">
      <c r="A509" s="159" t="s">
        <v>55</v>
      </c>
      <c r="B509" s="328"/>
      <c r="C509" s="329"/>
      <c r="D509" s="329"/>
      <c r="E509" s="330"/>
      <c r="F509" s="148">
        <v>0</v>
      </c>
      <c r="G509" s="328"/>
      <c r="H509" s="330"/>
      <c r="I509" s="146">
        <f t="shared" si="298"/>
        <v>0</v>
      </c>
      <c r="J509" s="141"/>
      <c r="K509" s="161" t="s">
        <v>55</v>
      </c>
      <c r="L509" s="328"/>
      <c r="M509" s="329"/>
      <c r="N509" s="329"/>
      <c r="O509" s="330"/>
      <c r="P509" s="148">
        <v>0</v>
      </c>
      <c r="Q509" s="328"/>
      <c r="R509" s="335"/>
      <c r="S509" s="150">
        <f t="shared" si="299"/>
        <v>0</v>
      </c>
    </row>
    <row r="510" spans="1:19" ht="15">
      <c r="A510" s="151" t="s">
        <v>14</v>
      </c>
      <c r="B510" s="328"/>
      <c r="C510" s="329"/>
      <c r="D510" s="329"/>
      <c r="E510" s="330"/>
      <c r="F510" s="152">
        <v>0</v>
      </c>
      <c r="G510" s="328"/>
      <c r="H510" s="330"/>
      <c r="I510" s="154">
        <f t="shared" si="298"/>
        <v>0</v>
      </c>
      <c r="J510" s="141"/>
      <c r="K510" s="155" t="s">
        <v>14</v>
      </c>
      <c r="L510" s="328"/>
      <c r="M510" s="329"/>
      <c r="N510" s="329"/>
      <c r="O510" s="330"/>
      <c r="P510" s="156">
        <v>0</v>
      </c>
      <c r="Q510" s="328"/>
      <c r="R510" s="335"/>
      <c r="S510" s="158">
        <f t="shared" si="299"/>
        <v>0</v>
      </c>
    </row>
    <row r="511" spans="1:19" ht="15">
      <c r="A511" s="159" t="s">
        <v>136</v>
      </c>
      <c r="B511" s="328"/>
      <c r="C511" s="329"/>
      <c r="D511" s="329"/>
      <c r="E511" s="330"/>
      <c r="F511" s="148">
        <v>1960.3000711546472</v>
      </c>
      <c r="G511" s="328"/>
      <c r="H511" s="330"/>
      <c r="I511" s="146">
        <f t="shared" si="298"/>
        <v>1960.3000711546472</v>
      </c>
      <c r="J511" s="141"/>
      <c r="K511" s="161" t="s">
        <v>136</v>
      </c>
      <c r="L511" s="328"/>
      <c r="M511" s="329"/>
      <c r="N511" s="329"/>
      <c r="O511" s="330"/>
      <c r="P511" s="148">
        <v>0</v>
      </c>
      <c r="Q511" s="328"/>
      <c r="R511" s="335"/>
      <c r="S511" s="150">
        <f t="shared" si="299"/>
        <v>0</v>
      </c>
    </row>
    <row r="512" spans="1:19" ht="15">
      <c r="A512" s="151" t="s">
        <v>21</v>
      </c>
      <c r="B512" s="328"/>
      <c r="C512" s="329"/>
      <c r="D512" s="329"/>
      <c r="E512" s="330"/>
      <c r="F512" s="152">
        <v>0</v>
      </c>
      <c r="G512" s="328"/>
      <c r="H512" s="330"/>
      <c r="I512" s="154">
        <f t="shared" si="298"/>
        <v>0</v>
      </c>
      <c r="J512" s="141"/>
      <c r="K512" s="155" t="s">
        <v>21</v>
      </c>
      <c r="L512" s="328"/>
      <c r="M512" s="329"/>
      <c r="N512" s="329"/>
      <c r="O512" s="330"/>
      <c r="P512" s="156">
        <v>0</v>
      </c>
      <c r="Q512" s="328"/>
      <c r="R512" s="335"/>
      <c r="S512" s="158">
        <f t="shared" si="299"/>
        <v>0</v>
      </c>
    </row>
    <row r="513" spans="1:19" ht="15">
      <c r="A513" s="159" t="s">
        <v>20</v>
      </c>
      <c r="B513" s="328"/>
      <c r="C513" s="329"/>
      <c r="D513" s="329"/>
      <c r="E513" s="330"/>
      <c r="F513" s="148">
        <v>0</v>
      </c>
      <c r="G513" s="328"/>
      <c r="H513" s="330"/>
      <c r="I513" s="146">
        <f t="shared" si="298"/>
        <v>0</v>
      </c>
      <c r="J513" s="141"/>
      <c r="K513" s="161" t="s">
        <v>20</v>
      </c>
      <c r="L513" s="328"/>
      <c r="M513" s="329"/>
      <c r="N513" s="329"/>
      <c r="O513" s="330"/>
      <c r="P513" s="148">
        <v>0</v>
      </c>
      <c r="Q513" s="328"/>
      <c r="R513" s="335"/>
      <c r="S513" s="150">
        <f t="shared" si="299"/>
        <v>0</v>
      </c>
    </row>
    <row r="514" spans="1:19" ht="15">
      <c r="A514" s="151" t="s">
        <v>56</v>
      </c>
      <c r="B514" s="328"/>
      <c r="C514" s="329"/>
      <c r="D514" s="329"/>
      <c r="E514" s="330"/>
      <c r="F514" s="152">
        <v>0</v>
      </c>
      <c r="G514" s="328"/>
      <c r="H514" s="330"/>
      <c r="I514" s="154">
        <f t="shared" si="298"/>
        <v>0</v>
      </c>
      <c r="J514" s="141"/>
      <c r="K514" s="155" t="s">
        <v>56</v>
      </c>
      <c r="L514" s="328"/>
      <c r="M514" s="329"/>
      <c r="N514" s="329"/>
      <c r="O514" s="330"/>
      <c r="P514" s="156">
        <v>0</v>
      </c>
      <c r="Q514" s="328"/>
      <c r="R514" s="335"/>
      <c r="S514" s="158">
        <f t="shared" si="299"/>
        <v>0</v>
      </c>
    </row>
    <row r="515" spans="1:19" ht="15">
      <c r="A515" s="159" t="s">
        <v>18</v>
      </c>
      <c r="B515" s="328"/>
      <c r="C515" s="329"/>
      <c r="D515" s="329"/>
      <c r="E515" s="330"/>
      <c r="F515" s="148">
        <v>0</v>
      </c>
      <c r="G515" s="328"/>
      <c r="H515" s="330"/>
      <c r="I515" s="146">
        <f t="shared" si="298"/>
        <v>0</v>
      </c>
      <c r="J515" s="141"/>
      <c r="K515" s="161" t="s">
        <v>18</v>
      </c>
      <c r="L515" s="328"/>
      <c r="M515" s="329"/>
      <c r="N515" s="329"/>
      <c r="O515" s="330"/>
      <c r="P515" s="148">
        <v>0</v>
      </c>
      <c r="Q515" s="328"/>
      <c r="R515" s="335"/>
      <c r="S515" s="150">
        <f t="shared" si="299"/>
        <v>0</v>
      </c>
    </row>
    <row r="516" spans="1:19" ht="15">
      <c r="A516" s="151" t="s">
        <v>17</v>
      </c>
      <c r="B516" s="328"/>
      <c r="C516" s="329"/>
      <c r="D516" s="329"/>
      <c r="E516" s="330"/>
      <c r="F516" s="152">
        <v>0</v>
      </c>
      <c r="G516" s="328"/>
      <c r="H516" s="330"/>
      <c r="I516" s="154">
        <f t="shared" si="298"/>
        <v>0</v>
      </c>
      <c r="J516" s="141"/>
      <c r="K516" s="155" t="s">
        <v>17</v>
      </c>
      <c r="L516" s="328"/>
      <c r="M516" s="329"/>
      <c r="N516" s="329"/>
      <c r="O516" s="330"/>
      <c r="P516" s="156">
        <v>0</v>
      </c>
      <c r="Q516" s="328"/>
      <c r="R516" s="335"/>
      <c r="S516" s="158">
        <f t="shared" si="299"/>
        <v>0</v>
      </c>
    </row>
    <row r="517" spans="1:19" ht="15">
      <c r="A517" s="162" t="s">
        <v>60</v>
      </c>
      <c r="B517" s="328"/>
      <c r="C517" s="329"/>
      <c r="D517" s="329"/>
      <c r="E517" s="330"/>
      <c r="F517" s="148">
        <v>0</v>
      </c>
      <c r="G517" s="328"/>
      <c r="H517" s="330"/>
      <c r="I517" s="146">
        <f t="shared" si="298"/>
        <v>0</v>
      </c>
      <c r="J517" s="141"/>
      <c r="K517" s="163" t="s">
        <v>60</v>
      </c>
      <c r="L517" s="328"/>
      <c r="M517" s="329"/>
      <c r="N517" s="329"/>
      <c r="O517" s="330"/>
      <c r="P517" s="148">
        <v>0</v>
      </c>
      <c r="Q517" s="328"/>
      <c r="R517" s="335"/>
      <c r="S517" s="150">
        <f t="shared" si="299"/>
        <v>0</v>
      </c>
    </row>
    <row r="518" spans="1:19">
      <c r="A518" s="164" t="s">
        <v>19</v>
      </c>
      <c r="B518" s="328"/>
      <c r="C518" s="329"/>
      <c r="D518" s="329"/>
      <c r="E518" s="330"/>
      <c r="F518" s="165">
        <v>0</v>
      </c>
      <c r="G518" s="328"/>
      <c r="H518" s="330"/>
      <c r="I518" s="167">
        <f t="shared" si="298"/>
        <v>0</v>
      </c>
      <c r="J518" s="141"/>
      <c r="K518" s="168" t="s">
        <v>19</v>
      </c>
      <c r="L518" s="328"/>
      <c r="M518" s="329"/>
      <c r="N518" s="329"/>
      <c r="O518" s="330"/>
      <c r="P518" s="169">
        <v>0</v>
      </c>
      <c r="Q518" s="328"/>
      <c r="R518" s="335"/>
      <c r="S518" s="171">
        <f t="shared" si="299"/>
        <v>0</v>
      </c>
    </row>
    <row r="519" spans="1:19">
      <c r="A519" s="172" t="s">
        <v>15</v>
      </c>
      <c r="B519" s="328"/>
      <c r="C519" s="329"/>
      <c r="D519" s="329"/>
      <c r="E519" s="330"/>
      <c r="F519" s="173">
        <v>0</v>
      </c>
      <c r="G519" s="328"/>
      <c r="H519" s="330"/>
      <c r="I519" s="175">
        <f t="shared" si="298"/>
        <v>0</v>
      </c>
      <c r="J519" s="141"/>
      <c r="K519" s="176" t="s">
        <v>15</v>
      </c>
      <c r="L519" s="328"/>
      <c r="M519" s="329"/>
      <c r="N519" s="329"/>
      <c r="O519" s="330"/>
      <c r="P519" s="173">
        <v>0</v>
      </c>
      <c r="Q519" s="328"/>
      <c r="R519" s="335"/>
      <c r="S519" s="178">
        <f t="shared" si="299"/>
        <v>0</v>
      </c>
    </row>
    <row r="520" spans="1:19">
      <c r="A520" s="164" t="s">
        <v>16</v>
      </c>
      <c r="B520" s="328"/>
      <c r="C520" s="329"/>
      <c r="D520" s="329"/>
      <c r="E520" s="330"/>
      <c r="F520" s="165">
        <v>0</v>
      </c>
      <c r="G520" s="328"/>
      <c r="H520" s="330"/>
      <c r="I520" s="167">
        <f t="shared" si="298"/>
        <v>0</v>
      </c>
      <c r="J520" s="141"/>
      <c r="K520" s="168" t="s">
        <v>16</v>
      </c>
      <c r="L520" s="328"/>
      <c r="M520" s="329"/>
      <c r="N520" s="329"/>
      <c r="O520" s="330"/>
      <c r="P520" s="169">
        <v>0</v>
      </c>
      <c r="Q520" s="328"/>
      <c r="R520" s="335"/>
      <c r="S520" s="171">
        <f t="shared" si="299"/>
        <v>0</v>
      </c>
    </row>
    <row r="521" spans="1:19" ht="15" thickBot="1">
      <c r="A521" s="179" t="s">
        <v>10</v>
      </c>
      <c r="B521" s="331"/>
      <c r="C521" s="332"/>
      <c r="D521" s="332"/>
      <c r="E521" s="333"/>
      <c r="F521" s="180">
        <v>0</v>
      </c>
      <c r="G521" s="331"/>
      <c r="H521" s="333"/>
      <c r="I521" s="182">
        <f t="shared" si="298"/>
        <v>0</v>
      </c>
      <c r="J521" s="141"/>
      <c r="K521" s="183" t="s">
        <v>10</v>
      </c>
      <c r="L521" s="331"/>
      <c r="M521" s="332"/>
      <c r="N521" s="332"/>
      <c r="O521" s="333"/>
      <c r="P521" s="180">
        <v>0</v>
      </c>
      <c r="Q521" s="331"/>
      <c r="R521" s="336"/>
      <c r="S521" s="185">
        <f t="shared" si="299"/>
        <v>0</v>
      </c>
    </row>
    <row r="522" spans="1:19" ht="15">
      <c r="A522" s="186" t="s">
        <v>22</v>
      </c>
      <c r="B522" s="187">
        <f>SUM(B501:B517)</f>
        <v>0</v>
      </c>
      <c r="C522" s="187">
        <f t="shared" ref="C522:H522" si="300">SUM(C501:C517)</f>
        <v>0</v>
      </c>
      <c r="D522" s="187">
        <f t="shared" si="300"/>
        <v>0</v>
      </c>
      <c r="E522" s="187">
        <f t="shared" si="300"/>
        <v>0</v>
      </c>
      <c r="F522" s="187">
        <f t="shared" si="300"/>
        <v>1960.3000711546472</v>
      </c>
      <c r="G522" s="187">
        <f t="shared" si="300"/>
        <v>0</v>
      </c>
      <c r="H522" s="189">
        <f t="shared" si="300"/>
        <v>0</v>
      </c>
      <c r="I522" s="146">
        <f t="shared" ref="I522" si="301">SUM(I501:I517)</f>
        <v>1960.3000711546472</v>
      </c>
      <c r="J522" s="141"/>
      <c r="K522" s="188" t="s">
        <v>22</v>
      </c>
      <c r="L522" s="187">
        <f>SUM(L501:L517)</f>
        <v>0</v>
      </c>
      <c r="M522" s="187">
        <f t="shared" ref="M522:R522" si="302">SUM(M501:M517)</f>
        <v>0</v>
      </c>
      <c r="N522" s="187">
        <f t="shared" si="302"/>
        <v>0</v>
      </c>
      <c r="O522" s="187">
        <f t="shared" si="302"/>
        <v>0</v>
      </c>
      <c r="P522" s="187">
        <f t="shared" si="302"/>
        <v>0</v>
      </c>
      <c r="Q522" s="187">
        <f t="shared" si="302"/>
        <v>0</v>
      </c>
      <c r="R522" s="189">
        <f t="shared" si="302"/>
        <v>0</v>
      </c>
      <c r="S522" s="190">
        <f t="shared" ref="S522" si="303">SUM(S501:S517)</f>
        <v>0</v>
      </c>
    </row>
    <row r="523" spans="1:19" ht="15" thickBot="1">
      <c r="A523" s="38" t="s">
        <v>108</v>
      </c>
      <c r="B523" s="125">
        <f>IF($I522=0,"-",B522/$I522)</f>
        <v>0</v>
      </c>
      <c r="C523" s="125">
        <f t="shared" ref="C523:H523" si="304">IF($I522=0,"-",C522/$I522)</f>
        <v>0</v>
      </c>
      <c r="D523" s="125">
        <f t="shared" si="304"/>
        <v>0</v>
      </c>
      <c r="E523" s="125">
        <f t="shared" si="304"/>
        <v>0</v>
      </c>
      <c r="F523" s="125">
        <f t="shared" si="304"/>
        <v>1</v>
      </c>
      <c r="G523" s="125">
        <f t="shared" si="304"/>
        <v>0</v>
      </c>
      <c r="H523" s="126">
        <f t="shared" si="304"/>
        <v>0</v>
      </c>
      <c r="I523" s="127">
        <f>SUM(B523:H523)</f>
        <v>1</v>
      </c>
      <c r="J523" s="26"/>
      <c r="K523" s="49" t="s">
        <v>108</v>
      </c>
      <c r="L523" s="102" t="str">
        <f>IF($S522=0,"-",L522/$S522)</f>
        <v>-</v>
      </c>
      <c r="M523" s="102" t="str">
        <f t="shared" ref="M523:R523" si="305">IF($S522=0,"-",M522/$S522)</f>
        <v>-</v>
      </c>
      <c r="N523" s="102" t="str">
        <f t="shared" si="305"/>
        <v>-</v>
      </c>
      <c r="O523" s="102" t="str">
        <f t="shared" si="305"/>
        <v>-</v>
      </c>
      <c r="P523" s="102" t="str">
        <f t="shared" si="305"/>
        <v>-</v>
      </c>
      <c r="Q523" s="102" t="str">
        <f t="shared" si="305"/>
        <v>-</v>
      </c>
      <c r="R523" s="103" t="str">
        <f t="shared" si="305"/>
        <v>-</v>
      </c>
      <c r="S523" s="104">
        <f>SUM(L523:R523)</f>
        <v>0</v>
      </c>
    </row>
    <row r="524" spans="1:19" ht="15" thickBot="1">
      <c r="A524" s="220"/>
      <c r="B524" s="220"/>
      <c r="C524" s="220"/>
      <c r="D524" s="220"/>
      <c r="E524" s="220"/>
      <c r="F524" s="220"/>
      <c r="G524" s="220"/>
      <c r="H524" s="220"/>
      <c r="I524" s="220"/>
      <c r="K524" s="220"/>
      <c r="L524" s="220"/>
      <c r="M524" s="220"/>
      <c r="N524" s="220"/>
      <c r="O524" s="220"/>
      <c r="P524" s="220"/>
      <c r="Q524" s="220"/>
      <c r="R524" s="220"/>
      <c r="S524" s="220"/>
    </row>
    <row r="525" spans="1:19" ht="28.5">
      <c r="A525" s="321" t="s">
        <v>43</v>
      </c>
      <c r="B525" s="137" t="s">
        <v>0</v>
      </c>
      <c r="C525" s="137" t="s">
        <v>1</v>
      </c>
      <c r="D525" s="137" t="s">
        <v>2</v>
      </c>
      <c r="E525" s="137" t="s">
        <v>3</v>
      </c>
      <c r="F525" s="137" t="s">
        <v>23</v>
      </c>
      <c r="G525" s="137" t="s">
        <v>4</v>
      </c>
      <c r="H525" s="137" t="s">
        <v>5</v>
      </c>
      <c r="I525" s="138" t="s">
        <v>6</v>
      </c>
      <c r="K525" s="323" t="s">
        <v>43</v>
      </c>
      <c r="L525" s="139" t="s">
        <v>0</v>
      </c>
      <c r="M525" s="139" t="s">
        <v>1</v>
      </c>
      <c r="N525" s="139" t="s">
        <v>2</v>
      </c>
      <c r="O525" s="139" t="s">
        <v>3</v>
      </c>
      <c r="P525" s="139" t="s">
        <v>23</v>
      </c>
      <c r="Q525" s="139" t="s">
        <v>4</v>
      </c>
      <c r="R525" s="139" t="s">
        <v>5</v>
      </c>
      <c r="S525" s="140" t="s">
        <v>6</v>
      </c>
    </row>
    <row r="526" spans="1:19" ht="15">
      <c r="A526" s="322" t="s">
        <v>43</v>
      </c>
      <c r="B526" s="305" t="s">
        <v>113</v>
      </c>
      <c r="C526" s="306"/>
      <c r="D526" s="306"/>
      <c r="E526" s="306"/>
      <c r="F526" s="306"/>
      <c r="G526" s="306"/>
      <c r="H526" s="306"/>
      <c r="I526" s="307"/>
      <c r="K526" s="324" t="s">
        <v>43</v>
      </c>
      <c r="L526" s="308" t="s">
        <v>113</v>
      </c>
      <c r="M526" s="309"/>
      <c r="N526" s="309"/>
      <c r="O526" s="309"/>
      <c r="P526" s="309"/>
      <c r="Q526" s="309"/>
      <c r="R526" s="309"/>
      <c r="S526" s="310"/>
    </row>
    <row r="527" spans="1:19" ht="15">
      <c r="A527" s="143" t="s">
        <v>7</v>
      </c>
      <c r="B527" s="325"/>
      <c r="C527" s="326"/>
      <c r="D527" s="326"/>
      <c r="E527" s="327"/>
      <c r="F527" s="144">
        <v>0</v>
      </c>
      <c r="G527" s="325"/>
      <c r="H527" s="327"/>
      <c r="I527" s="146">
        <f>SUM(B527:H527)</f>
        <v>0</v>
      </c>
      <c r="J527" s="141"/>
      <c r="K527" s="195" t="s">
        <v>7</v>
      </c>
      <c r="L527" s="325"/>
      <c r="M527" s="326"/>
      <c r="N527" s="326"/>
      <c r="O527" s="327"/>
      <c r="P527" s="144">
        <v>0</v>
      </c>
      <c r="Q527" s="325"/>
      <c r="R527" s="334"/>
      <c r="S527" s="197">
        <f>SUM(L527:R527)</f>
        <v>0</v>
      </c>
    </row>
    <row r="528" spans="1:19" ht="15">
      <c r="A528" s="151" t="s">
        <v>8</v>
      </c>
      <c r="B528" s="328"/>
      <c r="C528" s="329"/>
      <c r="D528" s="329"/>
      <c r="E528" s="330"/>
      <c r="F528" s="152">
        <v>0</v>
      </c>
      <c r="G528" s="328"/>
      <c r="H528" s="330"/>
      <c r="I528" s="154">
        <f t="shared" ref="I528:I547" si="306">SUM(B528:H528)</f>
        <v>0</v>
      </c>
      <c r="J528" s="141"/>
      <c r="K528" s="155" t="s">
        <v>8</v>
      </c>
      <c r="L528" s="328"/>
      <c r="M528" s="329"/>
      <c r="N528" s="329"/>
      <c r="O528" s="330"/>
      <c r="P528" s="156">
        <v>0</v>
      </c>
      <c r="Q528" s="328"/>
      <c r="R528" s="335"/>
      <c r="S528" s="158">
        <f t="shared" ref="S528:S547" si="307">SUM(L528:R528)</f>
        <v>0</v>
      </c>
    </row>
    <row r="529" spans="1:19" ht="15">
      <c r="A529" s="159" t="s">
        <v>9</v>
      </c>
      <c r="B529" s="328"/>
      <c r="C529" s="329"/>
      <c r="D529" s="329"/>
      <c r="E529" s="330"/>
      <c r="F529" s="148">
        <v>0</v>
      </c>
      <c r="G529" s="328"/>
      <c r="H529" s="330"/>
      <c r="I529" s="146">
        <f t="shared" si="306"/>
        <v>0</v>
      </c>
      <c r="J529" s="141"/>
      <c r="K529" s="161" t="s">
        <v>9</v>
      </c>
      <c r="L529" s="328"/>
      <c r="M529" s="329"/>
      <c r="N529" s="329"/>
      <c r="O529" s="330"/>
      <c r="P529" s="148">
        <v>0</v>
      </c>
      <c r="Q529" s="328"/>
      <c r="R529" s="335"/>
      <c r="S529" s="150">
        <f t="shared" si="307"/>
        <v>0</v>
      </c>
    </row>
    <row r="530" spans="1:19" ht="15">
      <c r="A530" s="151" t="s">
        <v>52</v>
      </c>
      <c r="B530" s="328"/>
      <c r="C530" s="329"/>
      <c r="D530" s="329"/>
      <c r="E530" s="330"/>
      <c r="F530" s="152">
        <v>0</v>
      </c>
      <c r="G530" s="328"/>
      <c r="H530" s="330"/>
      <c r="I530" s="154">
        <f t="shared" si="306"/>
        <v>0</v>
      </c>
      <c r="J530" s="141"/>
      <c r="K530" s="155" t="s">
        <v>52</v>
      </c>
      <c r="L530" s="328"/>
      <c r="M530" s="329"/>
      <c r="N530" s="329"/>
      <c r="O530" s="330"/>
      <c r="P530" s="156">
        <v>0</v>
      </c>
      <c r="Q530" s="328"/>
      <c r="R530" s="335"/>
      <c r="S530" s="158">
        <f t="shared" si="307"/>
        <v>0</v>
      </c>
    </row>
    <row r="531" spans="1:19" ht="15">
      <c r="A531" s="159" t="s">
        <v>13</v>
      </c>
      <c r="B531" s="328"/>
      <c r="C531" s="329"/>
      <c r="D531" s="329"/>
      <c r="E531" s="330"/>
      <c r="F531" s="148">
        <v>0</v>
      </c>
      <c r="G531" s="328"/>
      <c r="H531" s="330"/>
      <c r="I531" s="146">
        <f t="shared" si="306"/>
        <v>0</v>
      </c>
      <c r="J531" s="141"/>
      <c r="K531" s="161" t="s">
        <v>13</v>
      </c>
      <c r="L531" s="328"/>
      <c r="M531" s="329"/>
      <c r="N531" s="329"/>
      <c r="O531" s="330"/>
      <c r="P531" s="148">
        <v>0</v>
      </c>
      <c r="Q531" s="328"/>
      <c r="R531" s="335"/>
      <c r="S531" s="150">
        <f t="shared" si="307"/>
        <v>0</v>
      </c>
    </row>
    <row r="532" spans="1:19" ht="15">
      <c r="A532" s="151" t="s">
        <v>12</v>
      </c>
      <c r="B532" s="328"/>
      <c r="C532" s="329"/>
      <c r="D532" s="329"/>
      <c r="E532" s="330"/>
      <c r="F532" s="152">
        <v>0</v>
      </c>
      <c r="G532" s="328"/>
      <c r="H532" s="330"/>
      <c r="I532" s="154">
        <f t="shared" si="306"/>
        <v>0</v>
      </c>
      <c r="J532" s="141"/>
      <c r="K532" s="155" t="s">
        <v>12</v>
      </c>
      <c r="L532" s="328"/>
      <c r="M532" s="329"/>
      <c r="N532" s="329"/>
      <c r="O532" s="330"/>
      <c r="P532" s="156">
        <v>0</v>
      </c>
      <c r="Q532" s="328"/>
      <c r="R532" s="335"/>
      <c r="S532" s="158">
        <f t="shared" si="307"/>
        <v>0</v>
      </c>
    </row>
    <row r="533" spans="1:19" ht="15">
      <c r="A533" s="159" t="s">
        <v>54</v>
      </c>
      <c r="B533" s="328"/>
      <c r="C533" s="329"/>
      <c r="D533" s="329"/>
      <c r="E533" s="330"/>
      <c r="F533" s="148">
        <v>0.65707491311292532</v>
      </c>
      <c r="G533" s="328"/>
      <c r="H533" s="330"/>
      <c r="I533" s="146">
        <f t="shared" si="306"/>
        <v>0.65707491311292532</v>
      </c>
      <c r="J533" s="141"/>
      <c r="K533" s="161" t="s">
        <v>54</v>
      </c>
      <c r="L533" s="328"/>
      <c r="M533" s="329"/>
      <c r="N533" s="329"/>
      <c r="O533" s="330"/>
      <c r="P533" s="148">
        <v>0</v>
      </c>
      <c r="Q533" s="328"/>
      <c r="R533" s="335"/>
      <c r="S533" s="150">
        <f t="shared" si="307"/>
        <v>0</v>
      </c>
    </row>
    <row r="534" spans="1:19" ht="15">
      <c r="A534" s="151" t="s">
        <v>11</v>
      </c>
      <c r="B534" s="328"/>
      <c r="C534" s="329"/>
      <c r="D534" s="329"/>
      <c r="E534" s="330"/>
      <c r="F534" s="152">
        <v>8.1209430197556956E-2</v>
      </c>
      <c r="G534" s="328"/>
      <c r="H534" s="330"/>
      <c r="I534" s="154">
        <f t="shared" si="306"/>
        <v>8.1209430197556956E-2</v>
      </c>
      <c r="J534" s="141"/>
      <c r="K534" s="155" t="s">
        <v>11</v>
      </c>
      <c r="L534" s="328"/>
      <c r="M534" s="329"/>
      <c r="N534" s="329"/>
      <c r="O534" s="330"/>
      <c r="P534" s="156">
        <v>0</v>
      </c>
      <c r="Q534" s="328"/>
      <c r="R534" s="335"/>
      <c r="S534" s="158">
        <f t="shared" si="307"/>
        <v>0</v>
      </c>
    </row>
    <row r="535" spans="1:19" ht="15">
      <c r="A535" s="159" t="s">
        <v>55</v>
      </c>
      <c r="B535" s="328"/>
      <c r="C535" s="329"/>
      <c r="D535" s="329"/>
      <c r="E535" s="330"/>
      <c r="F535" s="148">
        <v>0</v>
      </c>
      <c r="G535" s="328"/>
      <c r="H535" s="330"/>
      <c r="I535" s="146">
        <f t="shared" si="306"/>
        <v>0</v>
      </c>
      <c r="J535" s="141"/>
      <c r="K535" s="161" t="s">
        <v>55</v>
      </c>
      <c r="L535" s="328"/>
      <c r="M535" s="329"/>
      <c r="N535" s="329"/>
      <c r="O535" s="330"/>
      <c r="P535" s="148">
        <v>0</v>
      </c>
      <c r="Q535" s="328"/>
      <c r="R535" s="335"/>
      <c r="S535" s="150">
        <f t="shared" si="307"/>
        <v>0</v>
      </c>
    </row>
    <row r="536" spans="1:19" ht="15">
      <c r="A536" s="151" t="s">
        <v>14</v>
      </c>
      <c r="B536" s="328"/>
      <c r="C536" s="329"/>
      <c r="D536" s="329"/>
      <c r="E536" s="330"/>
      <c r="F536" s="152">
        <v>0</v>
      </c>
      <c r="G536" s="328"/>
      <c r="H536" s="330"/>
      <c r="I536" s="154">
        <f t="shared" si="306"/>
        <v>0</v>
      </c>
      <c r="J536" s="141"/>
      <c r="K536" s="155" t="s">
        <v>14</v>
      </c>
      <c r="L536" s="328"/>
      <c r="M536" s="329"/>
      <c r="N536" s="329"/>
      <c r="O536" s="330"/>
      <c r="P536" s="156">
        <v>0</v>
      </c>
      <c r="Q536" s="328"/>
      <c r="R536" s="335"/>
      <c r="S536" s="158">
        <f t="shared" si="307"/>
        <v>0</v>
      </c>
    </row>
    <row r="537" spans="1:19" ht="15">
      <c r="A537" s="159" t="s">
        <v>136</v>
      </c>
      <c r="B537" s="328"/>
      <c r="C537" s="329"/>
      <c r="D537" s="329"/>
      <c r="E537" s="330"/>
      <c r="F537" s="148">
        <v>0</v>
      </c>
      <c r="G537" s="328"/>
      <c r="H537" s="330"/>
      <c r="I537" s="146">
        <f t="shared" si="306"/>
        <v>0</v>
      </c>
      <c r="J537" s="141"/>
      <c r="K537" s="161" t="s">
        <v>136</v>
      </c>
      <c r="L537" s="328"/>
      <c r="M537" s="329"/>
      <c r="N537" s="329"/>
      <c r="O537" s="330"/>
      <c r="P537" s="148">
        <v>0</v>
      </c>
      <c r="Q537" s="328"/>
      <c r="R537" s="335"/>
      <c r="S537" s="150">
        <f t="shared" si="307"/>
        <v>0</v>
      </c>
    </row>
    <row r="538" spans="1:19" ht="15">
      <c r="A538" s="151" t="s">
        <v>21</v>
      </c>
      <c r="B538" s="328"/>
      <c r="C538" s="329"/>
      <c r="D538" s="329"/>
      <c r="E538" s="330"/>
      <c r="F538" s="152">
        <v>0</v>
      </c>
      <c r="G538" s="328"/>
      <c r="H538" s="330"/>
      <c r="I538" s="154">
        <f t="shared" si="306"/>
        <v>0</v>
      </c>
      <c r="J538" s="141"/>
      <c r="K538" s="155" t="s">
        <v>21</v>
      </c>
      <c r="L538" s="328"/>
      <c r="M538" s="329"/>
      <c r="N538" s="329"/>
      <c r="O538" s="330"/>
      <c r="P538" s="156">
        <v>0</v>
      </c>
      <c r="Q538" s="328"/>
      <c r="R538" s="335"/>
      <c r="S538" s="158">
        <f t="shared" si="307"/>
        <v>0</v>
      </c>
    </row>
    <row r="539" spans="1:19" ht="15">
      <c r="A539" s="159" t="s">
        <v>20</v>
      </c>
      <c r="B539" s="328"/>
      <c r="C539" s="329"/>
      <c r="D539" s="329"/>
      <c r="E539" s="330"/>
      <c r="F539" s="148">
        <v>0</v>
      </c>
      <c r="G539" s="328"/>
      <c r="H539" s="330"/>
      <c r="I539" s="146">
        <f t="shared" si="306"/>
        <v>0</v>
      </c>
      <c r="J539" s="141"/>
      <c r="K539" s="161" t="s">
        <v>20</v>
      </c>
      <c r="L539" s="328"/>
      <c r="M539" s="329"/>
      <c r="N539" s="329"/>
      <c r="O539" s="330"/>
      <c r="P539" s="148">
        <v>0</v>
      </c>
      <c r="Q539" s="328"/>
      <c r="R539" s="335"/>
      <c r="S539" s="150">
        <f t="shared" si="307"/>
        <v>0</v>
      </c>
    </row>
    <row r="540" spans="1:19" ht="15">
      <c r="A540" s="151" t="s">
        <v>56</v>
      </c>
      <c r="B540" s="328"/>
      <c r="C540" s="329"/>
      <c r="D540" s="329"/>
      <c r="E540" s="330"/>
      <c r="F540" s="152">
        <v>0</v>
      </c>
      <c r="G540" s="328"/>
      <c r="H540" s="330"/>
      <c r="I540" s="154">
        <f t="shared" si="306"/>
        <v>0</v>
      </c>
      <c r="J540" s="141"/>
      <c r="K540" s="155" t="s">
        <v>56</v>
      </c>
      <c r="L540" s="328"/>
      <c r="M540" s="329"/>
      <c r="N540" s="329"/>
      <c r="O540" s="330"/>
      <c r="P540" s="156">
        <v>0</v>
      </c>
      <c r="Q540" s="328"/>
      <c r="R540" s="335"/>
      <c r="S540" s="158">
        <f t="shared" si="307"/>
        <v>0</v>
      </c>
    </row>
    <row r="541" spans="1:19" ht="15">
      <c r="A541" s="159" t="s">
        <v>18</v>
      </c>
      <c r="B541" s="328"/>
      <c r="C541" s="329"/>
      <c r="D541" s="329"/>
      <c r="E541" s="330"/>
      <c r="F541" s="148">
        <v>0</v>
      </c>
      <c r="G541" s="328"/>
      <c r="H541" s="330"/>
      <c r="I541" s="146">
        <f t="shared" si="306"/>
        <v>0</v>
      </c>
      <c r="J541" s="141"/>
      <c r="K541" s="161" t="s">
        <v>18</v>
      </c>
      <c r="L541" s="328"/>
      <c r="M541" s="329"/>
      <c r="N541" s="329"/>
      <c r="O541" s="330"/>
      <c r="P541" s="148">
        <v>0</v>
      </c>
      <c r="Q541" s="328"/>
      <c r="R541" s="335"/>
      <c r="S541" s="150">
        <f t="shared" si="307"/>
        <v>0</v>
      </c>
    </row>
    <row r="542" spans="1:19" ht="15">
      <c r="A542" s="151" t="s">
        <v>17</v>
      </c>
      <c r="B542" s="328"/>
      <c r="C542" s="329"/>
      <c r="D542" s="329"/>
      <c r="E542" s="330"/>
      <c r="F542" s="152">
        <v>0</v>
      </c>
      <c r="G542" s="328"/>
      <c r="H542" s="330"/>
      <c r="I542" s="154">
        <f t="shared" si="306"/>
        <v>0</v>
      </c>
      <c r="J542" s="141"/>
      <c r="K542" s="155" t="s">
        <v>17</v>
      </c>
      <c r="L542" s="328"/>
      <c r="M542" s="329"/>
      <c r="N542" s="329"/>
      <c r="O542" s="330"/>
      <c r="P542" s="156">
        <v>0</v>
      </c>
      <c r="Q542" s="328"/>
      <c r="R542" s="335"/>
      <c r="S542" s="158">
        <f t="shared" si="307"/>
        <v>0</v>
      </c>
    </row>
    <row r="543" spans="1:19" ht="15">
      <c r="A543" s="162" t="s">
        <v>60</v>
      </c>
      <c r="B543" s="328"/>
      <c r="C543" s="329"/>
      <c r="D543" s="329"/>
      <c r="E543" s="330"/>
      <c r="F543" s="148">
        <v>0</v>
      </c>
      <c r="G543" s="328"/>
      <c r="H543" s="330"/>
      <c r="I543" s="146">
        <f t="shared" si="306"/>
        <v>0</v>
      </c>
      <c r="J543" s="141"/>
      <c r="K543" s="163" t="s">
        <v>60</v>
      </c>
      <c r="L543" s="328"/>
      <c r="M543" s="329"/>
      <c r="N543" s="329"/>
      <c r="O543" s="330"/>
      <c r="P543" s="148">
        <v>0</v>
      </c>
      <c r="Q543" s="328"/>
      <c r="R543" s="335"/>
      <c r="S543" s="150">
        <f t="shared" si="307"/>
        <v>0</v>
      </c>
    </row>
    <row r="544" spans="1:19">
      <c r="A544" s="164" t="s">
        <v>19</v>
      </c>
      <c r="B544" s="328"/>
      <c r="C544" s="329"/>
      <c r="D544" s="329"/>
      <c r="E544" s="330"/>
      <c r="F544" s="165">
        <v>0</v>
      </c>
      <c r="G544" s="328"/>
      <c r="H544" s="330"/>
      <c r="I544" s="167">
        <f t="shared" si="306"/>
        <v>0</v>
      </c>
      <c r="J544" s="141"/>
      <c r="K544" s="168" t="s">
        <v>19</v>
      </c>
      <c r="L544" s="328"/>
      <c r="M544" s="329"/>
      <c r="N544" s="329"/>
      <c r="O544" s="330"/>
      <c r="P544" s="169">
        <v>0</v>
      </c>
      <c r="Q544" s="328"/>
      <c r="R544" s="335"/>
      <c r="S544" s="171">
        <f t="shared" si="307"/>
        <v>0</v>
      </c>
    </row>
    <row r="545" spans="1:19">
      <c r="A545" s="172" t="s">
        <v>15</v>
      </c>
      <c r="B545" s="328"/>
      <c r="C545" s="329"/>
      <c r="D545" s="329"/>
      <c r="E545" s="330"/>
      <c r="F545" s="173">
        <v>0</v>
      </c>
      <c r="G545" s="328"/>
      <c r="H545" s="330"/>
      <c r="I545" s="175">
        <f t="shared" si="306"/>
        <v>0</v>
      </c>
      <c r="J545" s="141"/>
      <c r="K545" s="176" t="s">
        <v>15</v>
      </c>
      <c r="L545" s="328"/>
      <c r="M545" s="329"/>
      <c r="N545" s="329"/>
      <c r="O545" s="330"/>
      <c r="P545" s="173">
        <v>0</v>
      </c>
      <c r="Q545" s="328"/>
      <c r="R545" s="335"/>
      <c r="S545" s="178">
        <f t="shared" si="307"/>
        <v>0</v>
      </c>
    </row>
    <row r="546" spans="1:19">
      <c r="A546" s="164" t="s">
        <v>16</v>
      </c>
      <c r="B546" s="328"/>
      <c r="C546" s="329"/>
      <c r="D546" s="329"/>
      <c r="E546" s="330"/>
      <c r="F546" s="165">
        <v>0</v>
      </c>
      <c r="G546" s="328"/>
      <c r="H546" s="330"/>
      <c r="I546" s="167">
        <f t="shared" si="306"/>
        <v>0</v>
      </c>
      <c r="J546" s="141"/>
      <c r="K546" s="168" t="s">
        <v>16</v>
      </c>
      <c r="L546" s="328"/>
      <c r="M546" s="329"/>
      <c r="N546" s="329"/>
      <c r="O546" s="330"/>
      <c r="P546" s="169">
        <v>0</v>
      </c>
      <c r="Q546" s="328"/>
      <c r="R546" s="335"/>
      <c r="S546" s="171">
        <f t="shared" si="307"/>
        <v>0</v>
      </c>
    </row>
    <row r="547" spans="1:19" ht="15" thickBot="1">
      <c r="A547" s="179" t="s">
        <v>10</v>
      </c>
      <c r="B547" s="331"/>
      <c r="C547" s="332"/>
      <c r="D547" s="332"/>
      <c r="E547" s="333"/>
      <c r="F547" s="180">
        <v>0</v>
      </c>
      <c r="G547" s="331"/>
      <c r="H547" s="333"/>
      <c r="I547" s="182">
        <f t="shared" si="306"/>
        <v>0</v>
      </c>
      <c r="J547" s="141"/>
      <c r="K547" s="183" t="s">
        <v>10</v>
      </c>
      <c r="L547" s="331"/>
      <c r="M547" s="332"/>
      <c r="N547" s="332"/>
      <c r="O547" s="333"/>
      <c r="P547" s="180">
        <v>0</v>
      </c>
      <c r="Q547" s="331"/>
      <c r="R547" s="336"/>
      <c r="S547" s="185">
        <f t="shared" si="307"/>
        <v>0</v>
      </c>
    </row>
    <row r="548" spans="1:19" ht="15">
      <c r="A548" s="186" t="s">
        <v>22</v>
      </c>
      <c r="B548" s="187">
        <f>SUM(B527:B543)</f>
        <v>0</v>
      </c>
      <c r="C548" s="187">
        <f t="shared" ref="C548:H548" si="308">SUM(C527:C543)</f>
        <v>0</v>
      </c>
      <c r="D548" s="187">
        <f t="shared" si="308"/>
        <v>0</v>
      </c>
      <c r="E548" s="187">
        <f t="shared" si="308"/>
        <v>0</v>
      </c>
      <c r="F548" s="187">
        <f t="shared" si="308"/>
        <v>0.73828434331048232</v>
      </c>
      <c r="G548" s="187">
        <f t="shared" si="308"/>
        <v>0</v>
      </c>
      <c r="H548" s="189">
        <f t="shared" si="308"/>
        <v>0</v>
      </c>
      <c r="I548" s="146">
        <f t="shared" ref="I548" si="309">SUM(I527:I543)</f>
        <v>0.73828434331048232</v>
      </c>
      <c r="J548" s="141"/>
      <c r="K548" s="188" t="s">
        <v>22</v>
      </c>
      <c r="L548" s="187">
        <f>SUM(L527:L543)</f>
        <v>0</v>
      </c>
      <c r="M548" s="187">
        <f t="shared" ref="M548:R548" si="310">SUM(M527:M543)</f>
        <v>0</v>
      </c>
      <c r="N548" s="187">
        <f t="shared" si="310"/>
        <v>0</v>
      </c>
      <c r="O548" s="187">
        <f t="shared" si="310"/>
        <v>0</v>
      </c>
      <c r="P548" s="187">
        <f t="shared" si="310"/>
        <v>0</v>
      </c>
      <c r="Q548" s="187">
        <f t="shared" si="310"/>
        <v>0</v>
      </c>
      <c r="R548" s="189">
        <f t="shared" si="310"/>
        <v>0</v>
      </c>
      <c r="S548" s="190">
        <f t="shared" ref="S548" si="311">SUM(S527:S543)</f>
        <v>0</v>
      </c>
    </row>
    <row r="549" spans="1:19" ht="15" thickBot="1">
      <c r="A549" s="38" t="s">
        <v>108</v>
      </c>
      <c r="B549" s="125">
        <f>IF($I548=0,"-",B548/$I548)</f>
        <v>0</v>
      </c>
      <c r="C549" s="125">
        <f t="shared" ref="C549:H549" si="312">IF($I548=0,"-",C548/$I548)</f>
        <v>0</v>
      </c>
      <c r="D549" s="125">
        <f t="shared" si="312"/>
        <v>0</v>
      </c>
      <c r="E549" s="125">
        <f t="shared" si="312"/>
        <v>0</v>
      </c>
      <c r="F549" s="125">
        <f t="shared" si="312"/>
        <v>1</v>
      </c>
      <c r="G549" s="125">
        <f t="shared" si="312"/>
        <v>0</v>
      </c>
      <c r="H549" s="126">
        <f t="shared" si="312"/>
        <v>0</v>
      </c>
      <c r="I549" s="127">
        <f>SUM(B549:H549)</f>
        <v>1</v>
      </c>
      <c r="J549" s="26"/>
      <c r="K549" s="49" t="s">
        <v>108</v>
      </c>
      <c r="L549" s="102" t="str">
        <f>IF($S548=0,"-",L548/$S548)</f>
        <v>-</v>
      </c>
      <c r="M549" s="102" t="str">
        <f t="shared" ref="M549:R549" si="313">IF($S548=0,"-",M548/$S548)</f>
        <v>-</v>
      </c>
      <c r="N549" s="102" t="str">
        <f t="shared" si="313"/>
        <v>-</v>
      </c>
      <c r="O549" s="102" t="str">
        <f t="shared" si="313"/>
        <v>-</v>
      </c>
      <c r="P549" s="102" t="str">
        <f t="shared" si="313"/>
        <v>-</v>
      </c>
      <c r="Q549" s="102" t="str">
        <f t="shared" si="313"/>
        <v>-</v>
      </c>
      <c r="R549" s="103" t="str">
        <f t="shared" si="313"/>
        <v>-</v>
      </c>
      <c r="S549" s="104">
        <f>SUM(L549:R549)</f>
        <v>0</v>
      </c>
    </row>
    <row r="550" spans="1:19" ht="15" thickBot="1">
      <c r="A550" s="220"/>
      <c r="B550" s="220"/>
      <c r="C550" s="220"/>
      <c r="D550" s="220"/>
      <c r="E550" s="220"/>
      <c r="F550" s="220"/>
      <c r="G550" s="220"/>
      <c r="H550" s="220"/>
      <c r="I550" s="220"/>
      <c r="K550" s="220"/>
      <c r="L550" s="220"/>
      <c r="M550" s="220"/>
      <c r="N550" s="220"/>
      <c r="O550" s="220"/>
      <c r="P550" s="220"/>
      <c r="Q550" s="220"/>
      <c r="R550" s="220"/>
      <c r="S550" s="220"/>
    </row>
    <row r="551" spans="1:19" ht="28.5">
      <c r="A551" s="321" t="s">
        <v>44</v>
      </c>
      <c r="B551" s="137" t="s">
        <v>0</v>
      </c>
      <c r="C551" s="137" t="s">
        <v>1</v>
      </c>
      <c r="D551" s="137" t="s">
        <v>2</v>
      </c>
      <c r="E551" s="137" t="s">
        <v>3</v>
      </c>
      <c r="F551" s="137" t="s">
        <v>23</v>
      </c>
      <c r="G551" s="137" t="s">
        <v>4</v>
      </c>
      <c r="H551" s="137" t="s">
        <v>5</v>
      </c>
      <c r="I551" s="138" t="s">
        <v>6</v>
      </c>
      <c r="K551" s="323" t="s">
        <v>44</v>
      </c>
      <c r="L551" s="139" t="s">
        <v>0</v>
      </c>
      <c r="M551" s="139" t="s">
        <v>1</v>
      </c>
      <c r="N551" s="139" t="s">
        <v>2</v>
      </c>
      <c r="O551" s="139" t="s">
        <v>3</v>
      </c>
      <c r="P551" s="139" t="s">
        <v>23</v>
      </c>
      <c r="Q551" s="139" t="s">
        <v>4</v>
      </c>
      <c r="R551" s="139" t="s">
        <v>5</v>
      </c>
      <c r="S551" s="140" t="s">
        <v>6</v>
      </c>
    </row>
    <row r="552" spans="1:19" ht="15">
      <c r="A552" s="322" t="s">
        <v>44</v>
      </c>
      <c r="B552" s="305" t="s">
        <v>113</v>
      </c>
      <c r="C552" s="306"/>
      <c r="D552" s="306"/>
      <c r="E552" s="306"/>
      <c r="F552" s="306"/>
      <c r="G552" s="306"/>
      <c r="H552" s="306"/>
      <c r="I552" s="307"/>
      <c r="K552" s="324" t="s">
        <v>44</v>
      </c>
      <c r="L552" s="308" t="s">
        <v>113</v>
      </c>
      <c r="M552" s="309"/>
      <c r="N552" s="309"/>
      <c r="O552" s="309"/>
      <c r="P552" s="309"/>
      <c r="Q552" s="309"/>
      <c r="R552" s="309"/>
      <c r="S552" s="310"/>
    </row>
    <row r="553" spans="1:19" ht="15">
      <c r="A553" s="143" t="s">
        <v>7</v>
      </c>
      <c r="B553" s="325"/>
      <c r="C553" s="326"/>
      <c r="D553" s="326"/>
      <c r="E553" s="327"/>
      <c r="F553" s="144">
        <v>0</v>
      </c>
      <c r="G553" s="325"/>
      <c r="H553" s="327"/>
      <c r="I553" s="146">
        <f>SUM(B553:H553)</f>
        <v>0</v>
      </c>
      <c r="J553" s="141"/>
      <c r="K553" s="195" t="s">
        <v>7</v>
      </c>
      <c r="L553" s="325"/>
      <c r="M553" s="326"/>
      <c r="N553" s="326"/>
      <c r="O553" s="327"/>
      <c r="P553" s="144">
        <v>0</v>
      </c>
      <c r="Q553" s="325"/>
      <c r="R553" s="334"/>
      <c r="S553" s="197">
        <f>SUM(L553:R553)</f>
        <v>0</v>
      </c>
    </row>
    <row r="554" spans="1:19" ht="15">
      <c r="A554" s="151" t="s">
        <v>8</v>
      </c>
      <c r="B554" s="328"/>
      <c r="C554" s="329"/>
      <c r="D554" s="329"/>
      <c r="E554" s="330"/>
      <c r="F554" s="152">
        <v>0</v>
      </c>
      <c r="G554" s="328"/>
      <c r="H554" s="330"/>
      <c r="I554" s="154">
        <f t="shared" ref="I554:I573" si="314">SUM(B554:H554)</f>
        <v>0</v>
      </c>
      <c r="J554" s="141"/>
      <c r="K554" s="155" t="s">
        <v>8</v>
      </c>
      <c r="L554" s="328"/>
      <c r="M554" s="329"/>
      <c r="N554" s="329"/>
      <c r="O554" s="330"/>
      <c r="P554" s="156">
        <v>0</v>
      </c>
      <c r="Q554" s="328"/>
      <c r="R554" s="335"/>
      <c r="S554" s="158">
        <f t="shared" ref="S554:S573" si="315">SUM(L554:R554)</f>
        <v>0</v>
      </c>
    </row>
    <row r="555" spans="1:19" ht="15">
      <c r="A555" s="159" t="s">
        <v>9</v>
      </c>
      <c r="B555" s="328"/>
      <c r="C555" s="329"/>
      <c r="D555" s="329"/>
      <c r="E555" s="330"/>
      <c r="F555" s="148">
        <v>0</v>
      </c>
      <c r="G555" s="328"/>
      <c r="H555" s="330"/>
      <c r="I555" s="146">
        <f t="shared" si="314"/>
        <v>0</v>
      </c>
      <c r="J555" s="141"/>
      <c r="K555" s="161" t="s">
        <v>9</v>
      </c>
      <c r="L555" s="328"/>
      <c r="M555" s="329"/>
      <c r="N555" s="329"/>
      <c r="O555" s="330"/>
      <c r="P555" s="148">
        <v>0</v>
      </c>
      <c r="Q555" s="328"/>
      <c r="R555" s="335"/>
      <c r="S555" s="150">
        <f t="shared" si="315"/>
        <v>0</v>
      </c>
    </row>
    <row r="556" spans="1:19" ht="15">
      <c r="A556" s="151" t="s">
        <v>52</v>
      </c>
      <c r="B556" s="328"/>
      <c r="C556" s="329"/>
      <c r="D556" s="329"/>
      <c r="E556" s="330"/>
      <c r="F556" s="152">
        <v>0</v>
      </c>
      <c r="G556" s="328"/>
      <c r="H556" s="330"/>
      <c r="I556" s="154">
        <f t="shared" si="314"/>
        <v>0</v>
      </c>
      <c r="J556" s="141"/>
      <c r="K556" s="155" t="s">
        <v>52</v>
      </c>
      <c r="L556" s="328"/>
      <c r="M556" s="329"/>
      <c r="N556" s="329"/>
      <c r="O556" s="330"/>
      <c r="P556" s="156">
        <v>0</v>
      </c>
      <c r="Q556" s="328"/>
      <c r="R556" s="335"/>
      <c r="S556" s="158">
        <f t="shared" si="315"/>
        <v>0</v>
      </c>
    </row>
    <row r="557" spans="1:19" ht="15">
      <c r="A557" s="159" t="s">
        <v>13</v>
      </c>
      <c r="B557" s="328"/>
      <c r="C557" s="329"/>
      <c r="D557" s="329"/>
      <c r="E557" s="330"/>
      <c r="F557" s="148">
        <v>0</v>
      </c>
      <c r="G557" s="328"/>
      <c r="H557" s="330"/>
      <c r="I557" s="146">
        <f t="shared" si="314"/>
        <v>0</v>
      </c>
      <c r="J557" s="141"/>
      <c r="K557" s="161" t="s">
        <v>13</v>
      </c>
      <c r="L557" s="328"/>
      <c r="M557" s="329"/>
      <c r="N557" s="329"/>
      <c r="O557" s="330"/>
      <c r="P557" s="148">
        <v>0</v>
      </c>
      <c r="Q557" s="328"/>
      <c r="R557" s="335"/>
      <c r="S557" s="150">
        <f t="shared" si="315"/>
        <v>0</v>
      </c>
    </row>
    <row r="558" spans="1:19" ht="15">
      <c r="A558" s="151" t="s">
        <v>12</v>
      </c>
      <c r="B558" s="328"/>
      <c r="C558" s="329"/>
      <c r="D558" s="329"/>
      <c r="E558" s="330"/>
      <c r="F558" s="152">
        <v>0</v>
      </c>
      <c r="G558" s="328"/>
      <c r="H558" s="330"/>
      <c r="I558" s="154">
        <f t="shared" si="314"/>
        <v>0</v>
      </c>
      <c r="J558" s="141"/>
      <c r="K558" s="155" t="s">
        <v>12</v>
      </c>
      <c r="L558" s="328"/>
      <c r="M558" s="329"/>
      <c r="N558" s="329"/>
      <c r="O558" s="330"/>
      <c r="P558" s="156">
        <v>0</v>
      </c>
      <c r="Q558" s="328"/>
      <c r="R558" s="335"/>
      <c r="S558" s="158">
        <f t="shared" si="315"/>
        <v>0</v>
      </c>
    </row>
    <row r="559" spans="1:19" ht="15">
      <c r="A559" s="159" t="s">
        <v>54</v>
      </c>
      <c r="B559" s="328"/>
      <c r="C559" s="329"/>
      <c r="D559" s="329"/>
      <c r="E559" s="330"/>
      <c r="F559" s="148">
        <v>0</v>
      </c>
      <c r="G559" s="328"/>
      <c r="H559" s="330"/>
      <c r="I559" s="146">
        <f t="shared" si="314"/>
        <v>0</v>
      </c>
      <c r="J559" s="141"/>
      <c r="K559" s="161" t="s">
        <v>54</v>
      </c>
      <c r="L559" s="328"/>
      <c r="M559" s="329"/>
      <c r="N559" s="329"/>
      <c r="O559" s="330"/>
      <c r="P559" s="148">
        <v>0</v>
      </c>
      <c r="Q559" s="328"/>
      <c r="R559" s="335"/>
      <c r="S559" s="150">
        <f t="shared" si="315"/>
        <v>0</v>
      </c>
    </row>
    <row r="560" spans="1:19" ht="15">
      <c r="A560" s="151" t="s">
        <v>11</v>
      </c>
      <c r="B560" s="328"/>
      <c r="C560" s="329"/>
      <c r="D560" s="329"/>
      <c r="E560" s="330"/>
      <c r="F560" s="152">
        <v>21.333077936831643</v>
      </c>
      <c r="G560" s="328"/>
      <c r="H560" s="330"/>
      <c r="I560" s="154">
        <f t="shared" si="314"/>
        <v>21.333077936831643</v>
      </c>
      <c r="J560" s="141"/>
      <c r="K560" s="155" t="s">
        <v>11</v>
      </c>
      <c r="L560" s="328"/>
      <c r="M560" s="329"/>
      <c r="N560" s="329"/>
      <c r="O560" s="330"/>
      <c r="P560" s="156">
        <v>0</v>
      </c>
      <c r="Q560" s="328"/>
      <c r="R560" s="335"/>
      <c r="S560" s="158">
        <f t="shared" si="315"/>
        <v>0</v>
      </c>
    </row>
    <row r="561" spans="1:19" ht="15">
      <c r="A561" s="159" t="s">
        <v>55</v>
      </c>
      <c r="B561" s="328"/>
      <c r="C561" s="329"/>
      <c r="D561" s="329"/>
      <c r="E561" s="330"/>
      <c r="F561" s="148">
        <v>1665.6713593257216</v>
      </c>
      <c r="G561" s="328"/>
      <c r="H561" s="330"/>
      <c r="I561" s="146">
        <f t="shared" si="314"/>
        <v>1665.6713593257216</v>
      </c>
      <c r="J561" s="141"/>
      <c r="K561" s="161" t="s">
        <v>55</v>
      </c>
      <c r="L561" s="328"/>
      <c r="M561" s="329"/>
      <c r="N561" s="329"/>
      <c r="O561" s="330"/>
      <c r="P561" s="148">
        <v>0</v>
      </c>
      <c r="Q561" s="328"/>
      <c r="R561" s="335"/>
      <c r="S561" s="150">
        <f t="shared" si="315"/>
        <v>0</v>
      </c>
    </row>
    <row r="562" spans="1:19" ht="15">
      <c r="A562" s="151" t="s">
        <v>14</v>
      </c>
      <c r="B562" s="328"/>
      <c r="C562" s="329"/>
      <c r="D562" s="329"/>
      <c r="E562" s="330"/>
      <c r="F562" s="152">
        <v>0</v>
      </c>
      <c r="G562" s="328"/>
      <c r="H562" s="330"/>
      <c r="I562" s="154">
        <f t="shared" si="314"/>
        <v>0</v>
      </c>
      <c r="J562" s="141"/>
      <c r="K562" s="155" t="s">
        <v>14</v>
      </c>
      <c r="L562" s="328"/>
      <c r="M562" s="329"/>
      <c r="N562" s="329"/>
      <c r="O562" s="330"/>
      <c r="P562" s="156">
        <v>0</v>
      </c>
      <c r="Q562" s="328"/>
      <c r="R562" s="335"/>
      <c r="S562" s="158">
        <f t="shared" si="315"/>
        <v>0</v>
      </c>
    </row>
    <row r="563" spans="1:19" ht="15">
      <c r="A563" s="159" t="s">
        <v>136</v>
      </c>
      <c r="B563" s="328"/>
      <c r="C563" s="329"/>
      <c r="D563" s="329"/>
      <c r="E563" s="330"/>
      <c r="F563" s="148">
        <v>0</v>
      </c>
      <c r="G563" s="328"/>
      <c r="H563" s="330"/>
      <c r="I563" s="146">
        <f t="shared" si="314"/>
        <v>0</v>
      </c>
      <c r="J563" s="141"/>
      <c r="K563" s="161" t="s">
        <v>136</v>
      </c>
      <c r="L563" s="328"/>
      <c r="M563" s="329"/>
      <c r="N563" s="329"/>
      <c r="O563" s="330"/>
      <c r="P563" s="148">
        <v>0</v>
      </c>
      <c r="Q563" s="328"/>
      <c r="R563" s="335"/>
      <c r="S563" s="150">
        <f t="shared" si="315"/>
        <v>0</v>
      </c>
    </row>
    <row r="564" spans="1:19" ht="15">
      <c r="A564" s="151" t="s">
        <v>21</v>
      </c>
      <c r="B564" s="328"/>
      <c r="C564" s="329"/>
      <c r="D564" s="329"/>
      <c r="E564" s="330"/>
      <c r="F564" s="152">
        <v>0</v>
      </c>
      <c r="G564" s="328"/>
      <c r="H564" s="330"/>
      <c r="I564" s="154">
        <f t="shared" si="314"/>
        <v>0</v>
      </c>
      <c r="J564" s="141"/>
      <c r="K564" s="155" t="s">
        <v>21</v>
      </c>
      <c r="L564" s="328"/>
      <c r="M564" s="329"/>
      <c r="N564" s="329"/>
      <c r="O564" s="330"/>
      <c r="P564" s="156">
        <v>0</v>
      </c>
      <c r="Q564" s="328"/>
      <c r="R564" s="335"/>
      <c r="S564" s="158">
        <f t="shared" si="315"/>
        <v>0</v>
      </c>
    </row>
    <row r="565" spans="1:19" ht="15">
      <c r="A565" s="159" t="s">
        <v>20</v>
      </c>
      <c r="B565" s="328"/>
      <c r="C565" s="329"/>
      <c r="D565" s="329"/>
      <c r="E565" s="330"/>
      <c r="F565" s="148">
        <v>0</v>
      </c>
      <c r="G565" s="328"/>
      <c r="H565" s="330"/>
      <c r="I565" s="146">
        <f t="shared" si="314"/>
        <v>0</v>
      </c>
      <c r="J565" s="141"/>
      <c r="K565" s="161" t="s">
        <v>20</v>
      </c>
      <c r="L565" s="328"/>
      <c r="M565" s="329"/>
      <c r="N565" s="329"/>
      <c r="O565" s="330"/>
      <c r="P565" s="148">
        <v>0</v>
      </c>
      <c r="Q565" s="328"/>
      <c r="R565" s="335"/>
      <c r="S565" s="150">
        <f t="shared" si="315"/>
        <v>0</v>
      </c>
    </row>
    <row r="566" spans="1:19" ht="15">
      <c r="A566" s="151" t="s">
        <v>56</v>
      </c>
      <c r="B566" s="328"/>
      <c r="C566" s="329"/>
      <c r="D566" s="329"/>
      <c r="E566" s="330"/>
      <c r="F566" s="152">
        <v>0</v>
      </c>
      <c r="G566" s="328"/>
      <c r="H566" s="330"/>
      <c r="I566" s="154">
        <f t="shared" si="314"/>
        <v>0</v>
      </c>
      <c r="J566" s="141"/>
      <c r="K566" s="155" t="s">
        <v>56</v>
      </c>
      <c r="L566" s="328"/>
      <c r="M566" s="329"/>
      <c r="N566" s="329"/>
      <c r="O566" s="330"/>
      <c r="P566" s="156">
        <v>0</v>
      </c>
      <c r="Q566" s="328"/>
      <c r="R566" s="335"/>
      <c r="S566" s="158">
        <f t="shared" si="315"/>
        <v>0</v>
      </c>
    </row>
    <row r="567" spans="1:19" ht="15">
      <c r="A567" s="159" t="s">
        <v>18</v>
      </c>
      <c r="B567" s="328"/>
      <c r="C567" s="329"/>
      <c r="D567" s="329"/>
      <c r="E567" s="330"/>
      <c r="F567" s="148">
        <v>0</v>
      </c>
      <c r="G567" s="328"/>
      <c r="H567" s="330"/>
      <c r="I567" s="146">
        <f t="shared" si="314"/>
        <v>0</v>
      </c>
      <c r="J567" s="141"/>
      <c r="K567" s="161" t="s">
        <v>18</v>
      </c>
      <c r="L567" s="328"/>
      <c r="M567" s="329"/>
      <c r="N567" s="329"/>
      <c r="O567" s="330"/>
      <c r="P567" s="148">
        <v>0</v>
      </c>
      <c r="Q567" s="328"/>
      <c r="R567" s="335"/>
      <c r="S567" s="150">
        <f t="shared" si="315"/>
        <v>0</v>
      </c>
    </row>
    <row r="568" spans="1:19" ht="15">
      <c r="A568" s="151" t="s">
        <v>17</v>
      </c>
      <c r="B568" s="328"/>
      <c r="C568" s="329"/>
      <c r="D568" s="329"/>
      <c r="E568" s="330"/>
      <c r="F568" s="152">
        <v>0</v>
      </c>
      <c r="G568" s="328"/>
      <c r="H568" s="330"/>
      <c r="I568" s="154">
        <f t="shared" si="314"/>
        <v>0</v>
      </c>
      <c r="J568" s="141"/>
      <c r="K568" s="155" t="s">
        <v>17</v>
      </c>
      <c r="L568" s="328"/>
      <c r="M568" s="329"/>
      <c r="N568" s="329"/>
      <c r="O568" s="330"/>
      <c r="P568" s="156">
        <v>0</v>
      </c>
      <c r="Q568" s="328"/>
      <c r="R568" s="335"/>
      <c r="S568" s="158">
        <f t="shared" si="315"/>
        <v>0</v>
      </c>
    </row>
    <row r="569" spans="1:19" ht="15">
      <c r="A569" s="162" t="s">
        <v>60</v>
      </c>
      <c r="B569" s="328"/>
      <c r="C569" s="329"/>
      <c r="D569" s="329"/>
      <c r="E569" s="330"/>
      <c r="F569" s="148">
        <v>0</v>
      </c>
      <c r="G569" s="328"/>
      <c r="H569" s="330"/>
      <c r="I569" s="146">
        <f t="shared" si="314"/>
        <v>0</v>
      </c>
      <c r="J569" s="141"/>
      <c r="K569" s="163" t="s">
        <v>60</v>
      </c>
      <c r="L569" s="328"/>
      <c r="M569" s="329"/>
      <c r="N569" s="329"/>
      <c r="O569" s="330"/>
      <c r="P569" s="148">
        <v>0</v>
      </c>
      <c r="Q569" s="328"/>
      <c r="R569" s="335"/>
      <c r="S569" s="150">
        <f t="shared" si="315"/>
        <v>0</v>
      </c>
    </row>
    <row r="570" spans="1:19">
      <c r="A570" s="164" t="s">
        <v>19</v>
      </c>
      <c r="B570" s="328"/>
      <c r="C570" s="329"/>
      <c r="D570" s="329"/>
      <c r="E570" s="330"/>
      <c r="F570" s="165">
        <v>0</v>
      </c>
      <c r="G570" s="328"/>
      <c r="H570" s="330"/>
      <c r="I570" s="167">
        <f t="shared" si="314"/>
        <v>0</v>
      </c>
      <c r="J570" s="141"/>
      <c r="K570" s="168" t="s">
        <v>19</v>
      </c>
      <c r="L570" s="328"/>
      <c r="M570" s="329"/>
      <c r="N570" s="329"/>
      <c r="O570" s="330"/>
      <c r="P570" s="169">
        <v>0</v>
      </c>
      <c r="Q570" s="328"/>
      <c r="R570" s="335"/>
      <c r="S570" s="171">
        <f t="shared" si="315"/>
        <v>0</v>
      </c>
    </row>
    <row r="571" spans="1:19">
      <c r="A571" s="172" t="s">
        <v>15</v>
      </c>
      <c r="B571" s="328"/>
      <c r="C571" s="329"/>
      <c r="D571" s="329"/>
      <c r="E571" s="330"/>
      <c r="F571" s="173">
        <v>0</v>
      </c>
      <c r="G571" s="328"/>
      <c r="H571" s="330"/>
      <c r="I571" s="175">
        <f t="shared" si="314"/>
        <v>0</v>
      </c>
      <c r="J571" s="141"/>
      <c r="K571" s="176" t="s">
        <v>15</v>
      </c>
      <c r="L571" s="328"/>
      <c r="M571" s="329"/>
      <c r="N571" s="329"/>
      <c r="O571" s="330"/>
      <c r="P571" s="173">
        <v>0</v>
      </c>
      <c r="Q571" s="328"/>
      <c r="R571" s="335"/>
      <c r="S571" s="178">
        <f t="shared" si="315"/>
        <v>0</v>
      </c>
    </row>
    <row r="572" spans="1:19">
      <c r="A572" s="164" t="s">
        <v>16</v>
      </c>
      <c r="B572" s="328"/>
      <c r="C572" s="329"/>
      <c r="D572" s="329"/>
      <c r="E572" s="330"/>
      <c r="F572" s="165">
        <v>0</v>
      </c>
      <c r="G572" s="328"/>
      <c r="H572" s="330"/>
      <c r="I572" s="167">
        <f t="shared" si="314"/>
        <v>0</v>
      </c>
      <c r="J572" s="141"/>
      <c r="K572" s="168" t="s">
        <v>16</v>
      </c>
      <c r="L572" s="328"/>
      <c r="M572" s="329"/>
      <c r="N572" s="329"/>
      <c r="O572" s="330"/>
      <c r="P572" s="169">
        <v>0</v>
      </c>
      <c r="Q572" s="328"/>
      <c r="R572" s="335"/>
      <c r="S572" s="171">
        <f t="shared" si="315"/>
        <v>0</v>
      </c>
    </row>
    <row r="573" spans="1:19" ht="15" thickBot="1">
      <c r="A573" s="179" t="s">
        <v>10</v>
      </c>
      <c r="B573" s="331"/>
      <c r="C573" s="332"/>
      <c r="D573" s="332"/>
      <c r="E573" s="333"/>
      <c r="F573" s="180">
        <v>0</v>
      </c>
      <c r="G573" s="331"/>
      <c r="H573" s="333"/>
      <c r="I573" s="182">
        <f t="shared" si="314"/>
        <v>0</v>
      </c>
      <c r="J573" s="141"/>
      <c r="K573" s="183" t="s">
        <v>10</v>
      </c>
      <c r="L573" s="331"/>
      <c r="M573" s="332"/>
      <c r="N573" s="332"/>
      <c r="O573" s="333"/>
      <c r="P573" s="180">
        <v>0</v>
      </c>
      <c r="Q573" s="331"/>
      <c r="R573" s="336"/>
      <c r="S573" s="185">
        <f t="shared" si="315"/>
        <v>0</v>
      </c>
    </row>
    <row r="574" spans="1:19" ht="15">
      <c r="A574" s="186" t="s">
        <v>22</v>
      </c>
      <c r="B574" s="187">
        <f>SUM(B553:B569)</f>
        <v>0</v>
      </c>
      <c r="C574" s="187">
        <f t="shared" ref="C574:H574" si="316">SUM(C553:C569)</f>
        <v>0</v>
      </c>
      <c r="D574" s="187">
        <f t="shared" si="316"/>
        <v>0</v>
      </c>
      <c r="E574" s="187">
        <f t="shared" si="316"/>
        <v>0</v>
      </c>
      <c r="F574" s="187">
        <f t="shared" si="316"/>
        <v>1687.0044372625532</v>
      </c>
      <c r="G574" s="187">
        <f t="shared" si="316"/>
        <v>0</v>
      </c>
      <c r="H574" s="189">
        <f t="shared" si="316"/>
        <v>0</v>
      </c>
      <c r="I574" s="146">
        <f t="shared" ref="I574" si="317">SUM(I553:I569)</f>
        <v>1687.0044372625532</v>
      </c>
      <c r="J574" s="141"/>
      <c r="K574" s="188" t="s">
        <v>22</v>
      </c>
      <c r="L574" s="187">
        <f>SUM(L553:L569)</f>
        <v>0</v>
      </c>
      <c r="M574" s="187">
        <f t="shared" ref="M574:R574" si="318">SUM(M553:M569)</f>
        <v>0</v>
      </c>
      <c r="N574" s="187">
        <f t="shared" si="318"/>
        <v>0</v>
      </c>
      <c r="O574" s="187">
        <f t="shared" si="318"/>
        <v>0</v>
      </c>
      <c r="P574" s="187">
        <f t="shared" si="318"/>
        <v>0</v>
      </c>
      <c r="Q574" s="187">
        <f t="shared" si="318"/>
        <v>0</v>
      </c>
      <c r="R574" s="189">
        <f t="shared" si="318"/>
        <v>0</v>
      </c>
      <c r="S574" s="190">
        <f t="shared" ref="S574" si="319">SUM(S553:S569)</f>
        <v>0</v>
      </c>
    </row>
    <row r="575" spans="1:19" ht="15" thickBot="1">
      <c r="A575" s="38" t="s">
        <v>108</v>
      </c>
      <c r="B575" s="125">
        <f>IF($I574=0,"-",B574/$I574)</f>
        <v>0</v>
      </c>
      <c r="C575" s="125">
        <f t="shared" ref="C575:H575" si="320">IF($I574=0,"-",C574/$I574)</f>
        <v>0</v>
      </c>
      <c r="D575" s="125">
        <f t="shared" si="320"/>
        <v>0</v>
      </c>
      <c r="E575" s="125">
        <f t="shared" si="320"/>
        <v>0</v>
      </c>
      <c r="F575" s="125">
        <f t="shared" si="320"/>
        <v>1</v>
      </c>
      <c r="G575" s="125">
        <f t="shared" si="320"/>
        <v>0</v>
      </c>
      <c r="H575" s="126">
        <f t="shared" si="320"/>
        <v>0</v>
      </c>
      <c r="I575" s="127">
        <f>SUM(B575:H575)</f>
        <v>1</v>
      </c>
      <c r="J575" s="26"/>
      <c r="K575" s="49" t="s">
        <v>108</v>
      </c>
      <c r="L575" s="102" t="str">
        <f>IF($S574=0,"-",L574/$S574)</f>
        <v>-</v>
      </c>
      <c r="M575" s="102" t="str">
        <f t="shared" ref="M575:R575" si="321">IF($S574=0,"-",M574/$S574)</f>
        <v>-</v>
      </c>
      <c r="N575" s="102" t="str">
        <f t="shared" si="321"/>
        <v>-</v>
      </c>
      <c r="O575" s="102" t="str">
        <f t="shared" si="321"/>
        <v>-</v>
      </c>
      <c r="P575" s="102" t="str">
        <f t="shared" si="321"/>
        <v>-</v>
      </c>
      <c r="Q575" s="102" t="str">
        <f t="shared" si="321"/>
        <v>-</v>
      </c>
      <c r="R575" s="103" t="str">
        <f t="shared" si="321"/>
        <v>-</v>
      </c>
      <c r="S575" s="104">
        <f>SUM(L575:R575)</f>
        <v>0</v>
      </c>
    </row>
    <row r="576" spans="1:19" ht="15" thickBot="1">
      <c r="A576" s="220"/>
      <c r="B576" s="220"/>
      <c r="C576" s="220"/>
      <c r="D576" s="220"/>
      <c r="E576" s="220"/>
      <c r="F576" s="220"/>
      <c r="G576" s="220"/>
      <c r="H576" s="220"/>
      <c r="I576" s="220"/>
      <c r="K576" s="220"/>
      <c r="L576" s="220"/>
      <c r="M576" s="220"/>
      <c r="N576" s="220"/>
      <c r="O576" s="220"/>
      <c r="P576" s="220"/>
      <c r="Q576" s="220"/>
      <c r="R576" s="220"/>
      <c r="S576" s="220"/>
    </row>
    <row r="577" spans="1:19" ht="28.5">
      <c r="A577" s="317" t="s">
        <v>45</v>
      </c>
      <c r="B577" s="137" t="s">
        <v>0</v>
      </c>
      <c r="C577" s="137" t="s">
        <v>1</v>
      </c>
      <c r="D577" s="137" t="s">
        <v>2</v>
      </c>
      <c r="E577" s="137" t="s">
        <v>3</v>
      </c>
      <c r="F577" s="137" t="s">
        <v>23</v>
      </c>
      <c r="G577" s="137" t="s">
        <v>4</v>
      </c>
      <c r="H577" s="137" t="s">
        <v>5</v>
      </c>
      <c r="I577" s="138" t="s">
        <v>6</v>
      </c>
      <c r="K577" s="319" t="s">
        <v>45</v>
      </c>
      <c r="L577" s="139" t="s">
        <v>0</v>
      </c>
      <c r="M577" s="139" t="s">
        <v>1</v>
      </c>
      <c r="N577" s="139" t="s">
        <v>2</v>
      </c>
      <c r="O577" s="139" t="s">
        <v>3</v>
      </c>
      <c r="P577" s="139" t="s">
        <v>23</v>
      </c>
      <c r="Q577" s="139" t="s">
        <v>4</v>
      </c>
      <c r="R577" s="139" t="s">
        <v>5</v>
      </c>
      <c r="S577" s="140" t="s">
        <v>6</v>
      </c>
    </row>
    <row r="578" spans="1:19" ht="15">
      <c r="A578" s="318" t="s">
        <v>45</v>
      </c>
      <c r="B578" s="305" t="s">
        <v>113</v>
      </c>
      <c r="C578" s="306"/>
      <c r="D578" s="306"/>
      <c r="E578" s="306"/>
      <c r="F578" s="306"/>
      <c r="G578" s="306"/>
      <c r="H578" s="306"/>
      <c r="I578" s="307"/>
      <c r="K578" s="320" t="s">
        <v>45</v>
      </c>
      <c r="L578" s="308" t="s">
        <v>113</v>
      </c>
      <c r="M578" s="309"/>
      <c r="N578" s="309"/>
      <c r="O578" s="309"/>
      <c r="P578" s="309"/>
      <c r="Q578" s="309"/>
      <c r="R578" s="309"/>
      <c r="S578" s="310"/>
    </row>
    <row r="579" spans="1:19" ht="15">
      <c r="A579" s="143" t="s">
        <v>7</v>
      </c>
      <c r="B579" s="144">
        <v>1.3805964396323525</v>
      </c>
      <c r="C579" s="144">
        <v>0</v>
      </c>
      <c r="D579" s="144">
        <v>0.26323249536088944</v>
      </c>
      <c r="E579" s="144">
        <v>0</v>
      </c>
      <c r="F579" s="314"/>
      <c r="G579" s="144">
        <v>0</v>
      </c>
      <c r="H579" s="145">
        <v>0</v>
      </c>
      <c r="I579" s="146">
        <f>SUM(B579:H579)</f>
        <v>1.643828934993242</v>
      </c>
      <c r="J579" s="141"/>
      <c r="K579" s="195" t="s">
        <v>7</v>
      </c>
      <c r="L579" s="144">
        <v>1.3805964396323525</v>
      </c>
      <c r="M579" s="144">
        <v>0</v>
      </c>
      <c r="N579" s="144">
        <v>0.26323249536088944</v>
      </c>
      <c r="O579" s="144">
        <v>0</v>
      </c>
      <c r="P579" s="144">
        <v>0.38965008336102369</v>
      </c>
      <c r="Q579" s="144">
        <v>0</v>
      </c>
      <c r="R579" s="196">
        <v>0</v>
      </c>
      <c r="S579" s="197">
        <f>SUM(L579:R579)</f>
        <v>2.0334790183542655</v>
      </c>
    </row>
    <row r="580" spans="1:19" ht="15">
      <c r="A580" s="151" t="s">
        <v>8</v>
      </c>
      <c r="B580" s="152">
        <v>15.229719339816555</v>
      </c>
      <c r="C580" s="152">
        <v>0</v>
      </c>
      <c r="D580" s="152">
        <v>3.7193868883756518</v>
      </c>
      <c r="E580" s="152">
        <v>0</v>
      </c>
      <c r="F580" s="315"/>
      <c r="G580" s="152">
        <v>0</v>
      </c>
      <c r="H580" s="153">
        <v>0</v>
      </c>
      <c r="I580" s="154">
        <f t="shared" ref="I580:I599" si="322">SUM(B580:H580)</f>
        <v>18.949106228192207</v>
      </c>
      <c r="J580" s="141"/>
      <c r="K580" s="155" t="s">
        <v>8</v>
      </c>
      <c r="L580" s="156">
        <v>15.229719339816555</v>
      </c>
      <c r="M580" s="156">
        <v>0</v>
      </c>
      <c r="N580" s="156">
        <v>3.7193868883756518</v>
      </c>
      <c r="O580" s="156">
        <v>0</v>
      </c>
      <c r="P580" s="156">
        <v>0</v>
      </c>
      <c r="Q580" s="156">
        <v>0</v>
      </c>
      <c r="R580" s="157">
        <v>0</v>
      </c>
      <c r="S580" s="158">
        <f t="shared" ref="S580:S599" si="323">SUM(L580:R580)</f>
        <v>18.949106228192207</v>
      </c>
    </row>
    <row r="581" spans="1:19" ht="15">
      <c r="A581" s="159" t="s">
        <v>9</v>
      </c>
      <c r="B581" s="148">
        <v>5.2044758345846782</v>
      </c>
      <c r="C581" s="148">
        <v>0</v>
      </c>
      <c r="D581" s="148">
        <v>0</v>
      </c>
      <c r="E581" s="148">
        <v>0</v>
      </c>
      <c r="F581" s="315"/>
      <c r="G581" s="148">
        <v>0</v>
      </c>
      <c r="H581" s="160">
        <v>0</v>
      </c>
      <c r="I581" s="146">
        <f t="shared" si="322"/>
        <v>5.2044758345846782</v>
      </c>
      <c r="J581" s="141"/>
      <c r="K581" s="161" t="s">
        <v>9</v>
      </c>
      <c r="L581" s="148">
        <v>5.2044758345846782</v>
      </c>
      <c r="M581" s="148">
        <v>0</v>
      </c>
      <c r="N581" s="148">
        <v>0</v>
      </c>
      <c r="O581" s="148">
        <v>0</v>
      </c>
      <c r="P581" s="148">
        <v>0</v>
      </c>
      <c r="Q581" s="148">
        <v>0</v>
      </c>
      <c r="R581" s="149">
        <v>0</v>
      </c>
      <c r="S581" s="150">
        <f t="shared" si="323"/>
        <v>5.2044758345846782</v>
      </c>
    </row>
    <row r="582" spans="1:19" ht="15">
      <c r="A582" s="151" t="s">
        <v>52</v>
      </c>
      <c r="B582" s="152">
        <v>0</v>
      </c>
      <c r="C582" s="152">
        <v>0</v>
      </c>
      <c r="D582" s="152">
        <v>0</v>
      </c>
      <c r="E582" s="152">
        <v>0</v>
      </c>
      <c r="F582" s="315"/>
      <c r="G582" s="152">
        <v>0</v>
      </c>
      <c r="H582" s="153">
        <v>0</v>
      </c>
      <c r="I582" s="154">
        <f t="shared" si="322"/>
        <v>0</v>
      </c>
      <c r="J582" s="141"/>
      <c r="K582" s="155" t="s">
        <v>52</v>
      </c>
      <c r="L582" s="156">
        <v>0</v>
      </c>
      <c r="M582" s="156">
        <v>0</v>
      </c>
      <c r="N582" s="156">
        <v>0</v>
      </c>
      <c r="O582" s="156">
        <v>0</v>
      </c>
      <c r="P582" s="156">
        <v>0</v>
      </c>
      <c r="Q582" s="156">
        <v>0</v>
      </c>
      <c r="R582" s="157">
        <v>0</v>
      </c>
      <c r="S582" s="158">
        <f t="shared" si="323"/>
        <v>0</v>
      </c>
    </row>
    <row r="583" spans="1:19" ht="15">
      <c r="A583" s="159" t="s">
        <v>13</v>
      </c>
      <c r="B583" s="148">
        <v>192.11073090210559</v>
      </c>
      <c r="C583" s="148">
        <v>23.269373667770083</v>
      </c>
      <c r="D583" s="148">
        <v>5.0173870344086602</v>
      </c>
      <c r="E583" s="148">
        <v>11.190197755533783</v>
      </c>
      <c r="F583" s="315"/>
      <c r="G583" s="148">
        <v>0</v>
      </c>
      <c r="H583" s="160">
        <v>0</v>
      </c>
      <c r="I583" s="146">
        <f t="shared" si="322"/>
        <v>231.58768935981811</v>
      </c>
      <c r="J583" s="141"/>
      <c r="K583" s="161" t="s">
        <v>13</v>
      </c>
      <c r="L583" s="148">
        <v>192.11073090210559</v>
      </c>
      <c r="M583" s="148">
        <v>23.269373667770083</v>
      </c>
      <c r="N583" s="148">
        <v>5.0173870344086602</v>
      </c>
      <c r="O583" s="148">
        <v>11.190197755533783</v>
      </c>
      <c r="P583" s="148">
        <v>0</v>
      </c>
      <c r="Q583" s="148">
        <v>0</v>
      </c>
      <c r="R583" s="149">
        <v>0</v>
      </c>
      <c r="S583" s="150">
        <f t="shared" si="323"/>
        <v>231.58768935981811</v>
      </c>
    </row>
    <row r="584" spans="1:19" ht="15">
      <c r="A584" s="151" t="s">
        <v>12</v>
      </c>
      <c r="B584" s="152">
        <v>2154.7979521150251</v>
      </c>
      <c r="C584" s="152">
        <v>32.700879539062363</v>
      </c>
      <c r="D584" s="152">
        <v>38.665439769556045</v>
      </c>
      <c r="E584" s="152">
        <v>0</v>
      </c>
      <c r="F584" s="315"/>
      <c r="G584" s="152">
        <v>0</v>
      </c>
      <c r="H584" s="153">
        <v>0</v>
      </c>
      <c r="I584" s="154">
        <f t="shared" si="322"/>
        <v>2226.1642714236436</v>
      </c>
      <c r="J584" s="141"/>
      <c r="K584" s="155" t="s">
        <v>12</v>
      </c>
      <c r="L584" s="156">
        <v>2154.7979521150251</v>
      </c>
      <c r="M584" s="156">
        <v>32.700879539062363</v>
      </c>
      <c r="N584" s="156">
        <v>38.665439769556045</v>
      </c>
      <c r="O584" s="156">
        <v>0</v>
      </c>
      <c r="P584" s="156">
        <v>0</v>
      </c>
      <c r="Q584" s="156">
        <v>0</v>
      </c>
      <c r="R584" s="157">
        <v>0</v>
      </c>
      <c r="S584" s="158">
        <f t="shared" si="323"/>
        <v>2226.1642714236436</v>
      </c>
    </row>
    <row r="585" spans="1:19" ht="15">
      <c r="A585" s="159" t="s">
        <v>54</v>
      </c>
      <c r="B585" s="148">
        <v>0</v>
      </c>
      <c r="C585" s="148">
        <v>0</v>
      </c>
      <c r="D585" s="148">
        <v>0.4104592864120562</v>
      </c>
      <c r="E585" s="148">
        <v>191.47295853775839</v>
      </c>
      <c r="F585" s="315"/>
      <c r="G585" s="148">
        <v>0</v>
      </c>
      <c r="H585" s="160">
        <v>0</v>
      </c>
      <c r="I585" s="146">
        <f t="shared" si="322"/>
        <v>191.88341782417044</v>
      </c>
      <c r="J585" s="141"/>
      <c r="K585" s="161" t="s">
        <v>54</v>
      </c>
      <c r="L585" s="148">
        <v>0</v>
      </c>
      <c r="M585" s="148">
        <v>0</v>
      </c>
      <c r="N585" s="148">
        <v>0.4104592864120562</v>
      </c>
      <c r="O585" s="148">
        <v>191.47295853775839</v>
      </c>
      <c r="P585" s="148">
        <v>10749.060892333906</v>
      </c>
      <c r="Q585" s="148">
        <v>0</v>
      </c>
      <c r="R585" s="149">
        <v>0</v>
      </c>
      <c r="S585" s="150">
        <f t="shared" si="323"/>
        <v>10940.944310158076</v>
      </c>
    </row>
    <row r="586" spans="1:19" ht="15">
      <c r="A586" s="151" t="s">
        <v>11</v>
      </c>
      <c r="B586" s="152">
        <v>0</v>
      </c>
      <c r="C586" s="152">
        <v>0</v>
      </c>
      <c r="D586" s="152">
        <v>0.11977752948665255</v>
      </c>
      <c r="E586" s="152">
        <v>3.5019966008852319</v>
      </c>
      <c r="F586" s="315"/>
      <c r="G586" s="152">
        <v>0</v>
      </c>
      <c r="H586" s="153">
        <v>0</v>
      </c>
      <c r="I586" s="154">
        <f t="shared" si="322"/>
        <v>3.6217741303718842</v>
      </c>
      <c r="J586" s="141"/>
      <c r="K586" s="155" t="s">
        <v>11</v>
      </c>
      <c r="L586" s="156">
        <v>0</v>
      </c>
      <c r="M586" s="156">
        <v>0</v>
      </c>
      <c r="N586" s="156">
        <v>0.11977752948665255</v>
      </c>
      <c r="O586" s="156">
        <v>3.5019966008852319</v>
      </c>
      <c r="P586" s="156">
        <v>1052.5130151487374</v>
      </c>
      <c r="Q586" s="156">
        <v>0</v>
      </c>
      <c r="R586" s="157">
        <v>0</v>
      </c>
      <c r="S586" s="158">
        <f t="shared" si="323"/>
        <v>1056.1347892791093</v>
      </c>
    </row>
    <row r="587" spans="1:19" ht="15">
      <c r="A587" s="159" t="s">
        <v>55</v>
      </c>
      <c r="B587" s="148">
        <v>0</v>
      </c>
      <c r="C587" s="148">
        <v>0</v>
      </c>
      <c r="D587" s="148">
        <v>0</v>
      </c>
      <c r="E587" s="148">
        <v>0</v>
      </c>
      <c r="F587" s="315"/>
      <c r="G587" s="148">
        <v>0</v>
      </c>
      <c r="H587" s="160">
        <v>0</v>
      </c>
      <c r="I587" s="146">
        <f t="shared" si="322"/>
        <v>0</v>
      </c>
      <c r="J587" s="141"/>
      <c r="K587" s="161" t="s">
        <v>55</v>
      </c>
      <c r="L587" s="148">
        <v>0</v>
      </c>
      <c r="M587" s="148">
        <v>0</v>
      </c>
      <c r="N587" s="148">
        <v>0</v>
      </c>
      <c r="O587" s="148">
        <v>0</v>
      </c>
      <c r="P587" s="148">
        <v>1665.6713593257216</v>
      </c>
      <c r="Q587" s="148">
        <v>0</v>
      </c>
      <c r="R587" s="149">
        <v>0</v>
      </c>
      <c r="S587" s="150">
        <f t="shared" si="323"/>
        <v>1665.6713593257216</v>
      </c>
    </row>
    <row r="588" spans="1:19" ht="15">
      <c r="A588" s="151" t="s">
        <v>14</v>
      </c>
      <c r="B588" s="152">
        <v>223.01307925640359</v>
      </c>
      <c r="C588" s="152">
        <v>1.2083505862630819</v>
      </c>
      <c r="D588" s="152">
        <v>28.304019407132007</v>
      </c>
      <c r="E588" s="152">
        <v>3.8583281086714312</v>
      </c>
      <c r="F588" s="315"/>
      <c r="G588" s="152">
        <v>0</v>
      </c>
      <c r="H588" s="153">
        <v>0</v>
      </c>
      <c r="I588" s="154">
        <f t="shared" si="322"/>
        <v>256.38377735847013</v>
      </c>
      <c r="J588" s="141"/>
      <c r="K588" s="155" t="s">
        <v>14</v>
      </c>
      <c r="L588" s="156">
        <v>223.01307925640359</v>
      </c>
      <c r="M588" s="156">
        <v>1.2083505862630819</v>
      </c>
      <c r="N588" s="156">
        <v>28.304019407132007</v>
      </c>
      <c r="O588" s="156">
        <v>3.8583281086714312</v>
      </c>
      <c r="P588" s="156">
        <v>0</v>
      </c>
      <c r="Q588" s="156">
        <v>0</v>
      </c>
      <c r="R588" s="157">
        <v>0</v>
      </c>
      <c r="S588" s="158">
        <f t="shared" si="323"/>
        <v>256.38377735847013</v>
      </c>
    </row>
    <row r="589" spans="1:19" ht="15">
      <c r="A589" s="159" t="s">
        <v>136</v>
      </c>
      <c r="B589" s="148">
        <v>1717.3504736002178</v>
      </c>
      <c r="C589" s="148">
        <v>270.6317374313162</v>
      </c>
      <c r="D589" s="148">
        <v>52.78163176799444</v>
      </c>
      <c r="E589" s="148">
        <v>41.561282262240134</v>
      </c>
      <c r="F589" s="315"/>
      <c r="G589" s="148">
        <v>0</v>
      </c>
      <c r="H589" s="160">
        <v>0</v>
      </c>
      <c r="I589" s="146">
        <f t="shared" si="322"/>
        <v>2082.3251250617686</v>
      </c>
      <c r="J589" s="141"/>
      <c r="K589" s="161" t="s">
        <v>136</v>
      </c>
      <c r="L589" s="148">
        <v>1717.3504736002178</v>
      </c>
      <c r="M589" s="148">
        <v>270.6317374313162</v>
      </c>
      <c r="N589" s="148">
        <v>52.78163176799444</v>
      </c>
      <c r="O589" s="148">
        <v>41.561282262240134</v>
      </c>
      <c r="P589" s="148">
        <v>1960.3000711546472</v>
      </c>
      <c r="Q589" s="148">
        <v>0</v>
      </c>
      <c r="R589" s="149">
        <v>0</v>
      </c>
      <c r="S589" s="150">
        <f t="shared" si="323"/>
        <v>4042.625196216416</v>
      </c>
    </row>
    <row r="590" spans="1:19" ht="15">
      <c r="A590" s="151" t="s">
        <v>21</v>
      </c>
      <c r="B590" s="152">
        <v>1055.3676318001565</v>
      </c>
      <c r="C590" s="152">
        <v>0</v>
      </c>
      <c r="D590" s="152">
        <v>2327.6445237140297</v>
      </c>
      <c r="E590" s="152">
        <v>512.92769307342894</v>
      </c>
      <c r="F590" s="315"/>
      <c r="G590" s="152">
        <v>1594.7002565558455</v>
      </c>
      <c r="H590" s="153">
        <v>0.41515317847078193</v>
      </c>
      <c r="I590" s="154">
        <f t="shared" si="322"/>
        <v>5491.0552583219314</v>
      </c>
      <c r="J590" s="141"/>
      <c r="K590" s="155" t="s">
        <v>21</v>
      </c>
      <c r="L590" s="156">
        <v>1055.3676318001565</v>
      </c>
      <c r="M590" s="156">
        <v>0</v>
      </c>
      <c r="N590" s="156">
        <v>2327.6445237140297</v>
      </c>
      <c r="O590" s="156">
        <v>512.92769307342894</v>
      </c>
      <c r="P590" s="156">
        <v>1380.5304820872875</v>
      </c>
      <c r="Q590" s="156">
        <v>1594.7002565558455</v>
      </c>
      <c r="R590" s="157">
        <v>0.41515317847078193</v>
      </c>
      <c r="S590" s="158">
        <f t="shared" si="323"/>
        <v>6871.5857404092194</v>
      </c>
    </row>
    <row r="591" spans="1:19" ht="15">
      <c r="A591" s="159" t="s">
        <v>20</v>
      </c>
      <c r="B591" s="148">
        <v>1895.4919370376549</v>
      </c>
      <c r="C591" s="148">
        <v>12.017080622319241</v>
      </c>
      <c r="D591" s="148">
        <v>0</v>
      </c>
      <c r="E591" s="148">
        <v>0</v>
      </c>
      <c r="F591" s="315"/>
      <c r="G591" s="148">
        <v>0</v>
      </c>
      <c r="H591" s="160">
        <v>0</v>
      </c>
      <c r="I591" s="146">
        <f t="shared" si="322"/>
        <v>1907.5090176599742</v>
      </c>
      <c r="J591" s="141"/>
      <c r="K591" s="161" t="s">
        <v>20</v>
      </c>
      <c r="L591" s="148">
        <v>1895.4919370376549</v>
      </c>
      <c r="M591" s="148">
        <v>12.017080622319241</v>
      </c>
      <c r="N591" s="148">
        <v>0</v>
      </c>
      <c r="O591" s="148">
        <v>0</v>
      </c>
      <c r="P591" s="148">
        <v>0</v>
      </c>
      <c r="Q591" s="148">
        <v>0</v>
      </c>
      <c r="R591" s="149">
        <v>0</v>
      </c>
      <c r="S591" s="150">
        <f t="shared" si="323"/>
        <v>1907.5090176599742</v>
      </c>
    </row>
    <row r="592" spans="1:19" ht="15">
      <c r="A592" s="151" t="s">
        <v>56</v>
      </c>
      <c r="B592" s="152">
        <v>59.643527147312589</v>
      </c>
      <c r="C592" s="152">
        <v>0</v>
      </c>
      <c r="D592" s="152">
        <v>10.602862752985265</v>
      </c>
      <c r="E592" s="152">
        <v>0</v>
      </c>
      <c r="F592" s="315"/>
      <c r="G592" s="152">
        <v>0</v>
      </c>
      <c r="H592" s="153">
        <v>0</v>
      </c>
      <c r="I592" s="154">
        <f t="shared" si="322"/>
        <v>70.246389900297856</v>
      </c>
      <c r="J592" s="141"/>
      <c r="K592" s="155" t="s">
        <v>56</v>
      </c>
      <c r="L592" s="156">
        <v>59.643527147312589</v>
      </c>
      <c r="M592" s="156">
        <v>0</v>
      </c>
      <c r="N592" s="156">
        <v>10.602862752985265</v>
      </c>
      <c r="O592" s="156">
        <v>0</v>
      </c>
      <c r="P592" s="156">
        <v>1.8265466029411762E-2</v>
      </c>
      <c r="Q592" s="156">
        <v>0</v>
      </c>
      <c r="R592" s="157">
        <v>0</v>
      </c>
      <c r="S592" s="158">
        <f t="shared" si="323"/>
        <v>70.264655366327261</v>
      </c>
    </row>
    <row r="593" spans="1:85" ht="15">
      <c r="A593" s="159" t="s">
        <v>18</v>
      </c>
      <c r="B593" s="148">
        <v>253.51569765738239</v>
      </c>
      <c r="C593" s="148">
        <v>0</v>
      </c>
      <c r="D593" s="148">
        <v>15.636650026869576</v>
      </c>
      <c r="E593" s="148">
        <v>0</v>
      </c>
      <c r="F593" s="315"/>
      <c r="G593" s="148">
        <v>0</v>
      </c>
      <c r="H593" s="160">
        <v>0</v>
      </c>
      <c r="I593" s="146">
        <f t="shared" si="322"/>
        <v>269.15234768425199</v>
      </c>
      <c r="J593" s="141"/>
      <c r="K593" s="161" t="s">
        <v>18</v>
      </c>
      <c r="L593" s="148">
        <v>253.51569765738239</v>
      </c>
      <c r="M593" s="148">
        <v>0</v>
      </c>
      <c r="N593" s="148">
        <v>15.636650026869576</v>
      </c>
      <c r="O593" s="148">
        <v>0</v>
      </c>
      <c r="P593" s="148">
        <v>720.4174610014195</v>
      </c>
      <c r="Q593" s="148">
        <v>0</v>
      </c>
      <c r="R593" s="149">
        <v>0</v>
      </c>
      <c r="S593" s="150">
        <f t="shared" si="323"/>
        <v>989.56980868567143</v>
      </c>
    </row>
    <row r="594" spans="1:85" ht="15">
      <c r="A594" s="151" t="s">
        <v>17</v>
      </c>
      <c r="B594" s="152">
        <v>4.7366026622908235</v>
      </c>
      <c r="C594" s="152">
        <v>0</v>
      </c>
      <c r="D594" s="152">
        <v>8.7514690663087771E-2</v>
      </c>
      <c r="E594" s="152">
        <v>0</v>
      </c>
      <c r="F594" s="315"/>
      <c r="G594" s="152">
        <v>0</v>
      </c>
      <c r="H594" s="153">
        <v>0</v>
      </c>
      <c r="I594" s="154">
        <f t="shared" si="322"/>
        <v>4.8241173529539116</v>
      </c>
      <c r="J594" s="141"/>
      <c r="K594" s="155" t="s">
        <v>17</v>
      </c>
      <c r="L594" s="156">
        <v>4.7366026622908235</v>
      </c>
      <c r="M594" s="156">
        <v>0</v>
      </c>
      <c r="N594" s="156">
        <v>8.7514690663087771E-2</v>
      </c>
      <c r="O594" s="156">
        <v>0</v>
      </c>
      <c r="P594" s="156">
        <v>0</v>
      </c>
      <c r="Q594" s="156">
        <v>0</v>
      </c>
      <c r="R594" s="157">
        <v>0</v>
      </c>
      <c r="S594" s="158">
        <f t="shared" si="323"/>
        <v>4.8241173529539116</v>
      </c>
    </row>
    <row r="595" spans="1:85" ht="15">
      <c r="A595" s="162" t="s">
        <v>60</v>
      </c>
      <c r="B595" s="148">
        <v>601.07776821352888</v>
      </c>
      <c r="C595" s="148">
        <v>0</v>
      </c>
      <c r="D595" s="148">
        <v>0</v>
      </c>
      <c r="E595" s="148">
        <v>0</v>
      </c>
      <c r="F595" s="315"/>
      <c r="G595" s="148">
        <v>0</v>
      </c>
      <c r="H595" s="160">
        <v>0</v>
      </c>
      <c r="I595" s="146">
        <f t="shared" si="322"/>
        <v>601.07776821352888</v>
      </c>
      <c r="J595" s="141"/>
      <c r="K595" s="163" t="s">
        <v>60</v>
      </c>
      <c r="L595" s="148">
        <v>601.07776821352888</v>
      </c>
      <c r="M595" s="148">
        <v>0</v>
      </c>
      <c r="N595" s="148">
        <v>0</v>
      </c>
      <c r="O595" s="148">
        <v>0</v>
      </c>
      <c r="P595" s="148">
        <v>0</v>
      </c>
      <c r="Q595" s="148">
        <v>0</v>
      </c>
      <c r="R595" s="149">
        <v>0</v>
      </c>
      <c r="S595" s="150">
        <f t="shared" si="323"/>
        <v>601.07776821352888</v>
      </c>
    </row>
    <row r="596" spans="1:85">
      <c r="A596" s="164" t="s">
        <v>19</v>
      </c>
      <c r="B596" s="165">
        <v>601.07776821352888</v>
      </c>
      <c r="C596" s="165">
        <v>0</v>
      </c>
      <c r="D596" s="165">
        <v>0</v>
      </c>
      <c r="E596" s="165">
        <v>0</v>
      </c>
      <c r="F596" s="315"/>
      <c r="G596" s="165">
        <v>0</v>
      </c>
      <c r="H596" s="166">
        <v>0</v>
      </c>
      <c r="I596" s="167">
        <f t="shared" si="322"/>
        <v>601.07776821352888</v>
      </c>
      <c r="J596" s="141"/>
      <c r="K596" s="168" t="s">
        <v>19</v>
      </c>
      <c r="L596" s="169">
        <v>601.07776821352888</v>
      </c>
      <c r="M596" s="169">
        <v>0</v>
      </c>
      <c r="N596" s="169">
        <v>0</v>
      </c>
      <c r="O596" s="169">
        <v>0</v>
      </c>
      <c r="P596" s="169">
        <v>0</v>
      </c>
      <c r="Q596" s="169">
        <v>0</v>
      </c>
      <c r="R596" s="170">
        <v>0</v>
      </c>
      <c r="S596" s="171">
        <f t="shared" si="323"/>
        <v>601.07776821352888</v>
      </c>
    </row>
    <row r="597" spans="1:85">
      <c r="A597" s="172" t="s">
        <v>15</v>
      </c>
      <c r="B597" s="173">
        <v>0</v>
      </c>
      <c r="C597" s="173">
        <v>0</v>
      </c>
      <c r="D597" s="173">
        <v>0</v>
      </c>
      <c r="E597" s="173">
        <v>0</v>
      </c>
      <c r="F597" s="315"/>
      <c r="G597" s="173">
        <v>0</v>
      </c>
      <c r="H597" s="174">
        <v>0</v>
      </c>
      <c r="I597" s="175">
        <f t="shared" si="322"/>
        <v>0</v>
      </c>
      <c r="J597" s="141"/>
      <c r="K597" s="176" t="s">
        <v>15</v>
      </c>
      <c r="L597" s="173">
        <v>0</v>
      </c>
      <c r="M597" s="173">
        <v>0</v>
      </c>
      <c r="N597" s="173">
        <v>0</v>
      </c>
      <c r="O597" s="173">
        <v>0</v>
      </c>
      <c r="P597" s="173">
        <v>0</v>
      </c>
      <c r="Q597" s="173">
        <v>0</v>
      </c>
      <c r="R597" s="177">
        <v>0</v>
      </c>
      <c r="S597" s="178">
        <f t="shared" si="323"/>
        <v>0</v>
      </c>
    </row>
    <row r="598" spans="1:85">
      <c r="A598" s="164" t="s">
        <v>16</v>
      </c>
      <c r="B598" s="165">
        <v>0</v>
      </c>
      <c r="C598" s="165">
        <v>0</v>
      </c>
      <c r="D598" s="165">
        <v>0</v>
      </c>
      <c r="E598" s="165">
        <v>0</v>
      </c>
      <c r="F598" s="315"/>
      <c r="G598" s="165">
        <v>0</v>
      </c>
      <c r="H598" s="166">
        <v>0</v>
      </c>
      <c r="I598" s="167">
        <f t="shared" si="322"/>
        <v>0</v>
      </c>
      <c r="J598" s="141"/>
      <c r="K598" s="168" t="s">
        <v>16</v>
      </c>
      <c r="L598" s="169">
        <v>0</v>
      </c>
      <c r="M598" s="169">
        <v>0</v>
      </c>
      <c r="N598" s="169">
        <v>0</v>
      </c>
      <c r="O598" s="169">
        <v>0</v>
      </c>
      <c r="P598" s="169">
        <v>0</v>
      </c>
      <c r="Q598" s="169">
        <v>0</v>
      </c>
      <c r="R598" s="170">
        <v>0</v>
      </c>
      <c r="S598" s="171">
        <f t="shared" si="323"/>
        <v>0</v>
      </c>
    </row>
    <row r="599" spans="1:85" ht="15" thickBot="1">
      <c r="A599" s="179" t="s">
        <v>10</v>
      </c>
      <c r="B599" s="180">
        <v>0</v>
      </c>
      <c r="C599" s="180">
        <v>0</v>
      </c>
      <c r="D599" s="180">
        <v>0</v>
      </c>
      <c r="E599" s="180">
        <v>0</v>
      </c>
      <c r="F599" s="316"/>
      <c r="G599" s="180">
        <v>0</v>
      </c>
      <c r="H599" s="181">
        <v>0</v>
      </c>
      <c r="I599" s="182">
        <f t="shared" si="322"/>
        <v>0</v>
      </c>
      <c r="J599" s="141"/>
      <c r="K599" s="183" t="s">
        <v>10</v>
      </c>
      <c r="L599" s="180">
        <v>0</v>
      </c>
      <c r="M599" s="180">
        <v>0</v>
      </c>
      <c r="N599" s="180">
        <v>0</v>
      </c>
      <c r="O599" s="180">
        <v>0</v>
      </c>
      <c r="P599" s="180">
        <v>0</v>
      </c>
      <c r="Q599" s="180">
        <v>0</v>
      </c>
      <c r="R599" s="184">
        <v>0</v>
      </c>
      <c r="S599" s="185">
        <f t="shared" si="323"/>
        <v>0</v>
      </c>
    </row>
    <row r="600" spans="1:85" ht="15">
      <c r="A600" s="186" t="s">
        <v>22</v>
      </c>
      <c r="B600" s="187">
        <f>SUM(B579:B595)</f>
        <v>8178.9201920061114</v>
      </c>
      <c r="C600" s="187">
        <f t="shared" ref="C600:H600" si="324">SUM(C579:C595)</f>
        <v>339.827421846731</v>
      </c>
      <c r="D600" s="187">
        <f t="shared" si="324"/>
        <v>2483.2528853632743</v>
      </c>
      <c r="E600" s="187">
        <f t="shared" si="324"/>
        <v>764.51245633851795</v>
      </c>
      <c r="F600" s="187">
        <f t="shared" si="324"/>
        <v>0</v>
      </c>
      <c r="G600" s="187">
        <f t="shared" si="324"/>
        <v>1594.7002565558455</v>
      </c>
      <c r="H600" s="189">
        <f t="shared" si="324"/>
        <v>0.41515317847078193</v>
      </c>
      <c r="I600" s="146">
        <f t="shared" ref="I600" si="325">SUM(I579:I595)</f>
        <v>13361.628365288949</v>
      </c>
      <c r="J600" s="141"/>
      <c r="K600" s="188" t="s">
        <v>22</v>
      </c>
      <c r="L600" s="187">
        <f>SUM(L579:L595)</f>
        <v>8178.9201920061114</v>
      </c>
      <c r="M600" s="187">
        <f t="shared" ref="M600:R600" si="326">SUM(M579:M595)</f>
        <v>339.827421846731</v>
      </c>
      <c r="N600" s="187">
        <f t="shared" si="326"/>
        <v>2483.2528853632743</v>
      </c>
      <c r="O600" s="187">
        <f t="shared" si="326"/>
        <v>764.51245633851795</v>
      </c>
      <c r="P600" s="187">
        <f t="shared" si="326"/>
        <v>17528.901196601109</v>
      </c>
      <c r="Q600" s="187">
        <f t="shared" si="326"/>
        <v>1594.7002565558455</v>
      </c>
      <c r="R600" s="189">
        <f t="shared" si="326"/>
        <v>0.41515317847078193</v>
      </c>
      <c r="S600" s="190">
        <f t="shared" ref="S600" si="327">SUM(S579:S595)</f>
        <v>30890.529561890064</v>
      </c>
    </row>
    <row r="601" spans="1:85" s="26" customFormat="1" ht="15" thickBot="1">
      <c r="A601" s="39" t="s">
        <v>108</v>
      </c>
      <c r="B601" s="125">
        <f>IF($I600=0,"-",B600/$I600)</f>
        <v>0.61212001774075986</v>
      </c>
      <c r="C601" s="125">
        <f t="shared" ref="C601:H601" si="328">IF($I600=0,"-",C600/$I600)</f>
        <v>2.5433084393331886E-2</v>
      </c>
      <c r="D601" s="125">
        <f t="shared" si="328"/>
        <v>0.18584956993822013</v>
      </c>
      <c r="E601" s="125">
        <f t="shared" si="328"/>
        <v>5.7217012435743279E-2</v>
      </c>
      <c r="F601" s="125">
        <f t="shared" si="328"/>
        <v>0</v>
      </c>
      <c r="G601" s="125">
        <f t="shared" si="328"/>
        <v>0.11934924493923085</v>
      </c>
      <c r="H601" s="126">
        <f t="shared" si="328"/>
        <v>3.1070552714164204E-5</v>
      </c>
      <c r="I601" s="127">
        <f>SUM(B601:H601)</f>
        <v>1.0000000000000002</v>
      </c>
      <c r="K601" s="49" t="s">
        <v>108</v>
      </c>
      <c r="L601" s="102">
        <f>IF($S600=0,"-",L600/$S600)</f>
        <v>0.26477112267108954</v>
      </c>
      <c r="M601" s="102">
        <f t="shared" ref="M601:R601" si="329">IF($S600=0,"-",M600/$S600)</f>
        <v>1.1001022859316057E-2</v>
      </c>
      <c r="N601" s="102">
        <f t="shared" si="329"/>
        <v>8.0388809145793563E-2</v>
      </c>
      <c r="O601" s="102">
        <f t="shared" si="329"/>
        <v>2.4749088707164933E-2</v>
      </c>
      <c r="P601" s="102">
        <f t="shared" si="329"/>
        <v>0.56745227243454832</v>
      </c>
      <c r="Q601" s="102">
        <f t="shared" si="329"/>
        <v>5.1624244685116769E-2</v>
      </c>
      <c r="R601" s="103">
        <f t="shared" si="329"/>
        <v>1.3439496970714296E-5</v>
      </c>
      <c r="S601" s="104">
        <f>SUM(L601:R601)</f>
        <v>0.99999999999999989</v>
      </c>
      <c r="BA601" s="191"/>
      <c r="BR601" s="191"/>
    </row>
    <row r="602" spans="1:85" ht="15" thickBot="1">
      <c r="A602" s="220"/>
      <c r="B602" s="220"/>
      <c r="C602" s="220"/>
      <c r="D602" s="220"/>
      <c r="E602" s="220"/>
      <c r="F602" s="220"/>
      <c r="G602" s="220"/>
      <c r="H602" s="220"/>
      <c r="I602" s="220"/>
      <c r="K602" s="220"/>
      <c r="L602" s="220"/>
      <c r="M602" s="220"/>
      <c r="N602" s="220"/>
      <c r="O602" s="220"/>
      <c r="P602" s="220"/>
      <c r="Q602" s="220"/>
      <c r="R602" s="220"/>
      <c r="S602" s="220"/>
      <c r="U602" s="228"/>
      <c r="AA602" s="229"/>
      <c r="AC602" s="229"/>
      <c r="AD602" s="229"/>
      <c r="AE602" s="229"/>
      <c r="AF602" s="229"/>
      <c r="AG602" s="229"/>
      <c r="AH602" s="229"/>
      <c r="AI602" s="230"/>
      <c r="AJ602" s="230"/>
      <c r="AK602" s="230"/>
      <c r="AL602" s="230"/>
      <c r="AM602" s="230"/>
      <c r="AN602" s="230"/>
      <c r="AO602" s="230"/>
      <c r="AP602" s="230"/>
    </row>
    <row r="603" spans="1:85" ht="28.5">
      <c r="A603" s="317" t="s">
        <v>46</v>
      </c>
      <c r="B603" s="137" t="s">
        <v>0</v>
      </c>
      <c r="C603" s="137" t="s">
        <v>24</v>
      </c>
      <c r="D603" s="137" t="s">
        <v>25</v>
      </c>
      <c r="E603" s="137" t="s">
        <v>26</v>
      </c>
      <c r="F603" s="137" t="s">
        <v>23</v>
      </c>
      <c r="G603" s="137" t="s">
        <v>4</v>
      </c>
      <c r="H603" s="137" t="s">
        <v>5</v>
      </c>
      <c r="I603" s="138" t="s">
        <v>6</v>
      </c>
      <c r="K603" s="319" t="s">
        <v>46</v>
      </c>
      <c r="L603" s="139" t="s">
        <v>0</v>
      </c>
      <c r="M603" s="139" t="s">
        <v>24</v>
      </c>
      <c r="N603" s="139" t="s">
        <v>25</v>
      </c>
      <c r="O603" s="139" t="s">
        <v>26</v>
      </c>
      <c r="P603" s="139" t="s">
        <v>23</v>
      </c>
      <c r="Q603" s="139" t="s">
        <v>4</v>
      </c>
      <c r="R603" s="139" t="s">
        <v>5</v>
      </c>
      <c r="S603" s="140" t="s">
        <v>6</v>
      </c>
      <c r="U603" s="303" t="s">
        <v>46</v>
      </c>
      <c r="V603" s="193" t="s">
        <v>68</v>
      </c>
      <c r="W603" s="193" t="s">
        <v>61</v>
      </c>
      <c r="X603" s="193" t="s">
        <v>66</v>
      </c>
      <c r="Y603" s="193" t="s">
        <v>69</v>
      </c>
      <c r="Z603" s="193" t="s">
        <v>70</v>
      </c>
      <c r="AA603" s="193" t="s">
        <v>67</v>
      </c>
      <c r="AB603" s="193" t="s">
        <v>71</v>
      </c>
      <c r="AC603" s="193" t="s">
        <v>72</v>
      </c>
      <c r="AD603" s="193" t="s">
        <v>64</v>
      </c>
      <c r="AE603" s="231" t="s">
        <v>23</v>
      </c>
      <c r="AF603" s="232" t="s">
        <v>59</v>
      </c>
      <c r="AG603" s="233"/>
      <c r="AH603" s="133"/>
      <c r="AI603" s="133"/>
      <c r="AR603" s="134"/>
      <c r="BA603" s="133"/>
      <c r="BI603" s="134"/>
      <c r="BR603" s="133"/>
      <c r="BX603" s="26"/>
      <c r="CG603" s="133"/>
    </row>
    <row r="604" spans="1:85" ht="15" customHeight="1">
      <c r="A604" s="318" t="s">
        <v>46</v>
      </c>
      <c r="B604" s="305" t="s">
        <v>113</v>
      </c>
      <c r="C604" s="306"/>
      <c r="D604" s="306"/>
      <c r="E604" s="306"/>
      <c r="F604" s="306"/>
      <c r="G604" s="306"/>
      <c r="H604" s="306"/>
      <c r="I604" s="307"/>
      <c r="K604" s="320" t="s">
        <v>46</v>
      </c>
      <c r="L604" s="308" t="s">
        <v>113</v>
      </c>
      <c r="M604" s="309"/>
      <c r="N604" s="309"/>
      <c r="O604" s="309"/>
      <c r="P604" s="309"/>
      <c r="Q604" s="309"/>
      <c r="R604" s="309"/>
      <c r="S604" s="310"/>
      <c r="U604" s="304" t="s">
        <v>46</v>
      </c>
      <c r="V604" s="311" t="s">
        <v>113</v>
      </c>
      <c r="W604" s="312"/>
      <c r="X604" s="312"/>
      <c r="Y604" s="312"/>
      <c r="Z604" s="312"/>
      <c r="AA604" s="312"/>
      <c r="AB604" s="312"/>
      <c r="AC604" s="312"/>
      <c r="AD604" s="312"/>
      <c r="AE604" s="312"/>
      <c r="AF604" s="313"/>
      <c r="AG604" s="234"/>
      <c r="AH604" s="133"/>
      <c r="AI604" s="133"/>
      <c r="AR604" s="134"/>
      <c r="BA604" s="133"/>
      <c r="BI604" s="134"/>
      <c r="BR604" s="133"/>
      <c r="BX604" s="26"/>
      <c r="CG604" s="133"/>
    </row>
    <row r="605" spans="1:85" ht="15">
      <c r="A605" s="143" t="s">
        <v>7</v>
      </c>
      <c r="B605" s="144">
        <v>166.01149861766771</v>
      </c>
      <c r="C605" s="144">
        <v>0</v>
      </c>
      <c r="D605" s="144">
        <v>24.859951318846363</v>
      </c>
      <c r="E605" s="144">
        <v>0</v>
      </c>
      <c r="F605" s="314"/>
      <c r="G605" s="144">
        <v>0</v>
      </c>
      <c r="H605" s="145">
        <v>0</v>
      </c>
      <c r="I605" s="146">
        <f>SUM(B605:H605)</f>
        <v>190.87144993651407</v>
      </c>
      <c r="J605" s="141"/>
      <c r="K605" s="195" t="s">
        <v>7</v>
      </c>
      <c r="L605" s="144">
        <v>166.01149861766771</v>
      </c>
      <c r="M605" s="144">
        <v>0</v>
      </c>
      <c r="N605" s="144">
        <v>24.859951318846363</v>
      </c>
      <c r="O605" s="144">
        <v>0</v>
      </c>
      <c r="P605" s="144">
        <v>0</v>
      </c>
      <c r="Q605" s="144">
        <v>0</v>
      </c>
      <c r="R605" s="196">
        <v>0</v>
      </c>
      <c r="S605" s="197">
        <f>SUM(L605:R605)</f>
        <v>190.87144993651407</v>
      </c>
      <c r="U605" s="54" t="s">
        <v>7</v>
      </c>
      <c r="V605" s="199">
        <v>166.01149861766771</v>
      </c>
      <c r="W605" s="199">
        <v>24.683619395556523</v>
      </c>
      <c r="X605" s="199">
        <v>0.17633192328984118</v>
      </c>
      <c r="Y605" s="199">
        <v>0</v>
      </c>
      <c r="Z605" s="199">
        <v>0</v>
      </c>
      <c r="AA605" s="199">
        <v>0</v>
      </c>
      <c r="AB605" s="199">
        <v>0</v>
      </c>
      <c r="AC605" s="199">
        <v>0</v>
      </c>
      <c r="AD605" s="201">
        <v>0</v>
      </c>
      <c r="AE605" s="235">
        <f t="shared" ref="AE605:AE610" si="330">+P605</f>
        <v>0</v>
      </c>
      <c r="AF605" s="202">
        <f t="shared" ref="AF605:AF625" si="331">SUM(V605:AE605)</f>
        <v>190.87144993651407</v>
      </c>
      <c r="AG605" s="236" t="str">
        <f>+IF(ABS(S605-AF605)&gt;0.01,S605-AF605,"")</f>
        <v/>
      </c>
      <c r="AH605" s="133"/>
      <c r="AI605" s="133"/>
      <c r="AR605" s="134"/>
      <c r="BA605" s="133"/>
      <c r="BI605" s="134"/>
      <c r="BR605" s="133"/>
      <c r="BX605" s="26"/>
      <c r="CG605" s="133"/>
    </row>
    <row r="606" spans="1:85" ht="15">
      <c r="A606" s="151" t="s">
        <v>8</v>
      </c>
      <c r="B606" s="152">
        <v>122.90823102265193</v>
      </c>
      <c r="C606" s="152">
        <v>0</v>
      </c>
      <c r="D606" s="152">
        <v>10.978305909075257</v>
      </c>
      <c r="E606" s="152">
        <v>0</v>
      </c>
      <c r="F606" s="315"/>
      <c r="G606" s="152">
        <v>0</v>
      </c>
      <c r="H606" s="153">
        <v>0</v>
      </c>
      <c r="I606" s="154">
        <f t="shared" ref="I606:I625" si="332">SUM(B606:H606)</f>
        <v>133.88653693172719</v>
      </c>
      <c r="J606" s="141"/>
      <c r="K606" s="155" t="s">
        <v>8</v>
      </c>
      <c r="L606" s="156">
        <v>122.90823102265193</v>
      </c>
      <c r="M606" s="156">
        <v>0</v>
      </c>
      <c r="N606" s="156">
        <v>10.978305909075257</v>
      </c>
      <c r="O606" s="156">
        <v>0</v>
      </c>
      <c r="P606" s="156">
        <v>0</v>
      </c>
      <c r="Q606" s="156">
        <v>0</v>
      </c>
      <c r="R606" s="157">
        <v>0</v>
      </c>
      <c r="S606" s="158">
        <f t="shared" ref="S606:S625" si="333">SUM(L606:R606)</f>
        <v>133.88653693172719</v>
      </c>
      <c r="U606" s="59" t="s">
        <v>8</v>
      </c>
      <c r="V606" s="204">
        <v>122.90823102265193</v>
      </c>
      <c r="W606" s="204">
        <v>10.375431860929687</v>
      </c>
      <c r="X606" s="204">
        <v>0.60287404814557088</v>
      </c>
      <c r="Y606" s="204">
        <v>0</v>
      </c>
      <c r="Z606" s="204">
        <v>0</v>
      </c>
      <c r="AA606" s="204">
        <v>0</v>
      </c>
      <c r="AB606" s="204">
        <v>0</v>
      </c>
      <c r="AC606" s="204">
        <v>0</v>
      </c>
      <c r="AD606" s="204">
        <v>0</v>
      </c>
      <c r="AE606" s="237">
        <f t="shared" si="330"/>
        <v>0</v>
      </c>
      <c r="AF606" s="206">
        <f t="shared" si="331"/>
        <v>133.88653693172719</v>
      </c>
      <c r="AG606" s="236" t="str">
        <f t="shared" ref="AG606:AG626" si="334">+IF(ABS(S606-AF606)&gt;0.01,S606-AF606,"")</f>
        <v/>
      </c>
      <c r="AH606" s="133"/>
      <c r="AI606" s="133"/>
      <c r="AR606" s="134"/>
      <c r="BA606" s="133"/>
      <c r="BI606" s="134"/>
      <c r="BR606" s="133"/>
      <c r="BX606" s="26"/>
      <c r="CG606" s="133"/>
    </row>
    <row r="607" spans="1:85" ht="15">
      <c r="A607" s="159" t="s">
        <v>9</v>
      </c>
      <c r="B607" s="148">
        <v>103.02098376891834</v>
      </c>
      <c r="C607" s="148">
        <v>0</v>
      </c>
      <c r="D607" s="148">
        <v>18.232554205593203</v>
      </c>
      <c r="E607" s="148">
        <v>0</v>
      </c>
      <c r="F607" s="315"/>
      <c r="G607" s="148">
        <v>0</v>
      </c>
      <c r="H607" s="160">
        <v>0</v>
      </c>
      <c r="I607" s="146">
        <f t="shared" si="332"/>
        <v>121.25353797451154</v>
      </c>
      <c r="J607" s="141"/>
      <c r="K607" s="161" t="s">
        <v>9</v>
      </c>
      <c r="L607" s="148">
        <v>103.02098376891834</v>
      </c>
      <c r="M607" s="148">
        <v>0</v>
      </c>
      <c r="N607" s="148">
        <v>18.232554205593203</v>
      </c>
      <c r="O607" s="148">
        <v>0</v>
      </c>
      <c r="P607" s="148">
        <v>0</v>
      </c>
      <c r="Q607" s="148">
        <v>0</v>
      </c>
      <c r="R607" s="149">
        <v>0</v>
      </c>
      <c r="S607" s="150">
        <f t="shared" si="333"/>
        <v>121.25353797451154</v>
      </c>
      <c r="U607" s="267" t="s">
        <v>9</v>
      </c>
      <c r="V607" s="199">
        <v>103.02098376891834</v>
      </c>
      <c r="W607" s="199">
        <v>18.043540286659557</v>
      </c>
      <c r="X607" s="199">
        <v>0.18901391893364647</v>
      </c>
      <c r="Y607" s="199">
        <v>0</v>
      </c>
      <c r="Z607" s="199">
        <v>0</v>
      </c>
      <c r="AA607" s="199">
        <v>0</v>
      </c>
      <c r="AB607" s="199">
        <v>0</v>
      </c>
      <c r="AC607" s="199">
        <v>0</v>
      </c>
      <c r="AD607" s="201">
        <v>0</v>
      </c>
      <c r="AE607" s="235">
        <f t="shared" si="330"/>
        <v>0</v>
      </c>
      <c r="AF607" s="202">
        <f t="shared" si="331"/>
        <v>121.25353797451153</v>
      </c>
      <c r="AG607" s="236" t="str">
        <f t="shared" si="334"/>
        <v/>
      </c>
      <c r="AH607" s="133"/>
      <c r="AI607" s="133"/>
      <c r="AR607" s="134"/>
      <c r="BA607" s="133"/>
      <c r="BI607" s="134"/>
      <c r="BR607" s="133"/>
      <c r="BX607" s="26"/>
      <c r="CG607" s="133"/>
    </row>
    <row r="608" spans="1:85" ht="15">
      <c r="A608" s="151" t="s">
        <v>52</v>
      </c>
      <c r="B608" s="152">
        <v>0</v>
      </c>
      <c r="C608" s="152">
        <v>0</v>
      </c>
      <c r="D608" s="152">
        <v>0</v>
      </c>
      <c r="E608" s="152">
        <v>0</v>
      </c>
      <c r="F608" s="315"/>
      <c r="G608" s="152">
        <v>0</v>
      </c>
      <c r="H608" s="153">
        <v>0</v>
      </c>
      <c r="I608" s="154">
        <f t="shared" si="332"/>
        <v>0</v>
      </c>
      <c r="J608" s="141"/>
      <c r="K608" s="155" t="s">
        <v>52</v>
      </c>
      <c r="L608" s="156">
        <v>0</v>
      </c>
      <c r="M608" s="156">
        <v>0</v>
      </c>
      <c r="N608" s="156">
        <v>0</v>
      </c>
      <c r="O608" s="156">
        <v>0</v>
      </c>
      <c r="P608" s="156">
        <v>0</v>
      </c>
      <c r="Q608" s="156">
        <v>0</v>
      </c>
      <c r="R608" s="157">
        <v>0</v>
      </c>
      <c r="S608" s="158">
        <f t="shared" si="333"/>
        <v>0</v>
      </c>
      <c r="U608" s="59" t="s">
        <v>52</v>
      </c>
      <c r="V608" s="204">
        <v>0</v>
      </c>
      <c r="W608" s="204">
        <v>0</v>
      </c>
      <c r="X608" s="204">
        <v>0</v>
      </c>
      <c r="Y608" s="204">
        <v>0</v>
      </c>
      <c r="Z608" s="204">
        <v>0</v>
      </c>
      <c r="AA608" s="204">
        <v>0</v>
      </c>
      <c r="AB608" s="204">
        <v>0</v>
      </c>
      <c r="AC608" s="204">
        <v>0</v>
      </c>
      <c r="AD608" s="204">
        <v>0</v>
      </c>
      <c r="AE608" s="237">
        <f t="shared" si="330"/>
        <v>0</v>
      </c>
      <c r="AF608" s="206">
        <f t="shared" si="331"/>
        <v>0</v>
      </c>
      <c r="AG608" s="236" t="str">
        <f t="shared" si="334"/>
        <v/>
      </c>
      <c r="AH608" s="133"/>
      <c r="AI608" s="133"/>
      <c r="AR608" s="134"/>
      <c r="BA608" s="133"/>
      <c r="BI608" s="134"/>
      <c r="BR608" s="133"/>
      <c r="BX608" s="26"/>
      <c r="CG608" s="133"/>
    </row>
    <row r="609" spans="1:85" ht="15">
      <c r="A609" s="159" t="s">
        <v>13</v>
      </c>
      <c r="B609" s="148">
        <v>266.9487883112115</v>
      </c>
      <c r="C609" s="148">
        <v>0</v>
      </c>
      <c r="D609" s="148">
        <v>40.019741709723426</v>
      </c>
      <c r="E609" s="148">
        <v>0</v>
      </c>
      <c r="F609" s="315"/>
      <c r="G609" s="148">
        <v>0</v>
      </c>
      <c r="H609" s="160">
        <v>0</v>
      </c>
      <c r="I609" s="146">
        <f t="shared" si="332"/>
        <v>306.96853002093491</v>
      </c>
      <c r="J609" s="141"/>
      <c r="K609" s="161" t="s">
        <v>13</v>
      </c>
      <c r="L609" s="148">
        <v>266.9487883112115</v>
      </c>
      <c r="M609" s="148">
        <v>0</v>
      </c>
      <c r="N609" s="148">
        <v>40.019741709723426</v>
      </c>
      <c r="O609" s="148">
        <v>0</v>
      </c>
      <c r="P609" s="148">
        <v>0</v>
      </c>
      <c r="Q609" s="148">
        <v>0</v>
      </c>
      <c r="R609" s="149">
        <v>0</v>
      </c>
      <c r="S609" s="150">
        <f t="shared" si="333"/>
        <v>306.96853002093491</v>
      </c>
      <c r="U609" s="267" t="s">
        <v>13</v>
      </c>
      <c r="V609" s="199">
        <v>266.9487883112115</v>
      </c>
      <c r="W609" s="199">
        <v>40.019741709723426</v>
      </c>
      <c r="X609" s="199">
        <v>0</v>
      </c>
      <c r="Y609" s="199">
        <v>0</v>
      </c>
      <c r="Z609" s="199">
        <v>0</v>
      </c>
      <c r="AA609" s="199">
        <v>0</v>
      </c>
      <c r="AB609" s="199">
        <v>0</v>
      </c>
      <c r="AC609" s="199">
        <v>0</v>
      </c>
      <c r="AD609" s="201">
        <v>0</v>
      </c>
      <c r="AE609" s="235">
        <f t="shared" si="330"/>
        <v>0</v>
      </c>
      <c r="AF609" s="202">
        <f t="shared" si="331"/>
        <v>306.96853002093491</v>
      </c>
      <c r="AG609" s="236" t="str">
        <f t="shared" si="334"/>
        <v/>
      </c>
      <c r="AH609" s="133"/>
      <c r="AI609" s="133"/>
      <c r="AR609" s="134"/>
      <c r="BA609" s="133"/>
      <c r="BI609" s="134"/>
      <c r="BR609" s="133"/>
      <c r="BX609" s="26"/>
      <c r="CG609" s="133"/>
    </row>
    <row r="610" spans="1:85" ht="15">
      <c r="A610" s="151" t="s">
        <v>12</v>
      </c>
      <c r="B610" s="152">
        <v>8045.6106255006862</v>
      </c>
      <c r="C610" s="152">
        <v>0</v>
      </c>
      <c r="D610" s="152">
        <v>1206.1611561022432</v>
      </c>
      <c r="E610" s="152">
        <v>0</v>
      </c>
      <c r="F610" s="315"/>
      <c r="G610" s="152">
        <v>0</v>
      </c>
      <c r="H610" s="153">
        <v>0</v>
      </c>
      <c r="I610" s="154">
        <f t="shared" si="332"/>
        <v>9251.771781602929</v>
      </c>
      <c r="J610" s="141"/>
      <c r="K610" s="155" t="s">
        <v>12</v>
      </c>
      <c r="L610" s="156">
        <v>8045.6106255006862</v>
      </c>
      <c r="M610" s="156">
        <v>0</v>
      </c>
      <c r="N610" s="156">
        <v>1206.1611561022432</v>
      </c>
      <c r="O610" s="156">
        <v>0</v>
      </c>
      <c r="P610" s="156">
        <v>0</v>
      </c>
      <c r="Q610" s="156">
        <v>0</v>
      </c>
      <c r="R610" s="157">
        <v>0</v>
      </c>
      <c r="S610" s="158">
        <f t="shared" si="333"/>
        <v>9251.771781602929</v>
      </c>
      <c r="U610" s="59" t="s">
        <v>12</v>
      </c>
      <c r="V610" s="204">
        <v>8045.6106255006862</v>
      </c>
      <c r="W610" s="204">
        <v>1206.1611561022432</v>
      </c>
      <c r="X610" s="204">
        <v>0</v>
      </c>
      <c r="Y610" s="204">
        <v>0</v>
      </c>
      <c r="Z610" s="204">
        <v>0</v>
      </c>
      <c r="AA610" s="204">
        <v>0</v>
      </c>
      <c r="AB610" s="204">
        <v>0</v>
      </c>
      <c r="AC610" s="204">
        <v>0</v>
      </c>
      <c r="AD610" s="204">
        <v>0</v>
      </c>
      <c r="AE610" s="237">
        <f t="shared" si="330"/>
        <v>0</v>
      </c>
      <c r="AF610" s="206">
        <f t="shared" si="331"/>
        <v>9251.771781602929</v>
      </c>
      <c r="AG610" s="236" t="str">
        <f t="shared" si="334"/>
        <v/>
      </c>
      <c r="AH610" s="133"/>
      <c r="AI610" s="133"/>
      <c r="AR610" s="134"/>
      <c r="BA610" s="133"/>
      <c r="BI610" s="134"/>
      <c r="BR610" s="133"/>
      <c r="BX610" s="26"/>
      <c r="CG610" s="133"/>
    </row>
    <row r="611" spans="1:85" ht="15">
      <c r="A611" s="159" t="s">
        <v>54</v>
      </c>
      <c r="B611" s="148">
        <v>0</v>
      </c>
      <c r="C611" s="148">
        <v>0</v>
      </c>
      <c r="D611" s="148">
        <v>0</v>
      </c>
      <c r="E611" s="148">
        <v>0</v>
      </c>
      <c r="F611" s="315"/>
      <c r="G611" s="148">
        <v>0</v>
      </c>
      <c r="H611" s="160">
        <v>0</v>
      </c>
      <c r="I611" s="146">
        <f t="shared" si="332"/>
        <v>0</v>
      </c>
      <c r="J611" s="141"/>
      <c r="K611" s="161" t="s">
        <v>54</v>
      </c>
      <c r="L611" s="148">
        <v>0</v>
      </c>
      <c r="M611" s="148">
        <v>0</v>
      </c>
      <c r="N611" s="148">
        <v>0</v>
      </c>
      <c r="O611" s="148">
        <v>0</v>
      </c>
      <c r="P611" s="148">
        <v>11457.652600111272</v>
      </c>
      <c r="Q611" s="148">
        <v>0</v>
      </c>
      <c r="R611" s="149">
        <v>0</v>
      </c>
      <c r="S611" s="150">
        <f t="shared" si="333"/>
        <v>11457.652600111272</v>
      </c>
      <c r="U611" s="268" t="s">
        <v>54</v>
      </c>
      <c r="V611" s="199">
        <v>0</v>
      </c>
      <c r="W611" s="199">
        <v>0</v>
      </c>
      <c r="X611" s="199">
        <v>0</v>
      </c>
      <c r="Y611" s="199">
        <v>0</v>
      </c>
      <c r="Z611" s="199">
        <v>0</v>
      </c>
      <c r="AA611" s="199">
        <v>0</v>
      </c>
      <c r="AB611" s="199">
        <v>0</v>
      </c>
      <c r="AC611" s="199">
        <v>0</v>
      </c>
      <c r="AD611" s="199">
        <v>0</v>
      </c>
      <c r="AE611" s="238">
        <f>+P611</f>
        <v>11457.652600111272</v>
      </c>
      <c r="AF611" s="239">
        <f t="shared" si="331"/>
        <v>11457.652600111272</v>
      </c>
      <c r="AG611" s="236" t="str">
        <f t="shared" si="334"/>
        <v/>
      </c>
      <c r="AH611" s="133"/>
      <c r="AI611" s="133"/>
      <c r="AR611" s="134"/>
      <c r="BA611" s="133"/>
      <c r="BI611" s="134"/>
      <c r="BR611" s="133"/>
      <c r="BX611" s="26"/>
      <c r="CG611" s="133"/>
    </row>
    <row r="612" spans="1:85" ht="15">
      <c r="A612" s="151" t="s">
        <v>11</v>
      </c>
      <c r="B612" s="152">
        <v>0</v>
      </c>
      <c r="C612" s="152">
        <v>0</v>
      </c>
      <c r="D612" s="152">
        <v>0</v>
      </c>
      <c r="E612" s="152">
        <v>0</v>
      </c>
      <c r="F612" s="315"/>
      <c r="G612" s="152">
        <v>0</v>
      </c>
      <c r="H612" s="153">
        <v>0</v>
      </c>
      <c r="I612" s="154">
        <f t="shared" si="332"/>
        <v>0</v>
      </c>
      <c r="J612" s="141"/>
      <c r="K612" s="155" t="s">
        <v>11</v>
      </c>
      <c r="L612" s="156">
        <v>0</v>
      </c>
      <c r="M612" s="156">
        <v>0</v>
      </c>
      <c r="N612" s="156">
        <v>0</v>
      </c>
      <c r="O612" s="156">
        <v>0</v>
      </c>
      <c r="P612" s="156">
        <v>6461.8331649465626</v>
      </c>
      <c r="Q612" s="156">
        <v>0</v>
      </c>
      <c r="R612" s="157">
        <v>0</v>
      </c>
      <c r="S612" s="158">
        <f t="shared" si="333"/>
        <v>6461.8331649465626</v>
      </c>
      <c r="U612" s="59" t="s">
        <v>11</v>
      </c>
      <c r="V612" s="204">
        <v>0</v>
      </c>
      <c r="W612" s="204">
        <v>0</v>
      </c>
      <c r="X612" s="204">
        <v>0</v>
      </c>
      <c r="Y612" s="204">
        <v>0</v>
      </c>
      <c r="Z612" s="204">
        <v>0</v>
      </c>
      <c r="AA612" s="204">
        <v>0</v>
      </c>
      <c r="AB612" s="204">
        <v>0</v>
      </c>
      <c r="AC612" s="204">
        <v>0</v>
      </c>
      <c r="AD612" s="204">
        <v>0</v>
      </c>
      <c r="AE612" s="237">
        <f t="shared" ref="AE612:AE625" si="335">+P612</f>
        <v>6461.8331649465626</v>
      </c>
      <c r="AF612" s="206">
        <f t="shared" si="331"/>
        <v>6461.8331649465626</v>
      </c>
      <c r="AG612" s="236" t="str">
        <f t="shared" si="334"/>
        <v/>
      </c>
      <c r="AH612" s="133"/>
      <c r="AI612" s="133"/>
      <c r="AR612" s="134"/>
      <c r="BA612" s="133"/>
      <c r="BI612" s="134"/>
      <c r="BR612" s="133"/>
      <c r="BX612" s="26"/>
      <c r="CG612" s="133"/>
    </row>
    <row r="613" spans="1:85" ht="15">
      <c r="A613" s="159" t="s">
        <v>55</v>
      </c>
      <c r="B613" s="148">
        <v>0</v>
      </c>
      <c r="C613" s="148">
        <v>0</v>
      </c>
      <c r="D613" s="148">
        <v>0</v>
      </c>
      <c r="E613" s="148">
        <v>0</v>
      </c>
      <c r="F613" s="315"/>
      <c r="G613" s="148">
        <v>0</v>
      </c>
      <c r="H613" s="160">
        <v>0</v>
      </c>
      <c r="I613" s="146">
        <f t="shared" si="332"/>
        <v>0</v>
      </c>
      <c r="J613" s="141"/>
      <c r="K613" s="161" t="s">
        <v>55</v>
      </c>
      <c r="L613" s="148">
        <v>0</v>
      </c>
      <c r="M613" s="148">
        <v>0</v>
      </c>
      <c r="N613" s="148">
        <v>0</v>
      </c>
      <c r="O613" s="148">
        <v>0</v>
      </c>
      <c r="P613" s="148">
        <v>0</v>
      </c>
      <c r="Q613" s="148">
        <v>0</v>
      </c>
      <c r="R613" s="149">
        <v>0</v>
      </c>
      <c r="S613" s="150">
        <f t="shared" si="333"/>
        <v>0</v>
      </c>
      <c r="U613" s="269" t="s">
        <v>55</v>
      </c>
      <c r="V613" s="199">
        <v>0</v>
      </c>
      <c r="W613" s="199">
        <v>0</v>
      </c>
      <c r="X613" s="199">
        <v>0</v>
      </c>
      <c r="Y613" s="199">
        <v>0</v>
      </c>
      <c r="Z613" s="199">
        <v>0</v>
      </c>
      <c r="AA613" s="199">
        <v>0</v>
      </c>
      <c r="AB613" s="199">
        <v>0</v>
      </c>
      <c r="AC613" s="199">
        <v>0</v>
      </c>
      <c r="AD613" s="199">
        <v>0</v>
      </c>
      <c r="AE613" s="238">
        <f t="shared" si="335"/>
        <v>0</v>
      </c>
      <c r="AF613" s="239">
        <f t="shared" si="331"/>
        <v>0</v>
      </c>
      <c r="AG613" s="236" t="str">
        <f t="shared" si="334"/>
        <v/>
      </c>
      <c r="AH613" s="133"/>
      <c r="AI613" s="133"/>
      <c r="AR613" s="134"/>
      <c r="BA613" s="133"/>
      <c r="BI613" s="134"/>
      <c r="BR613" s="133"/>
      <c r="BX613" s="26"/>
      <c r="CG613" s="133"/>
    </row>
    <row r="614" spans="1:85" ht="15">
      <c r="A614" s="151" t="s">
        <v>14</v>
      </c>
      <c r="B614" s="152">
        <v>112.86418793959396</v>
      </c>
      <c r="C614" s="152">
        <v>0</v>
      </c>
      <c r="D614" s="152">
        <v>30.675269344002949</v>
      </c>
      <c r="E614" s="152">
        <v>0</v>
      </c>
      <c r="F614" s="315"/>
      <c r="G614" s="152">
        <v>0</v>
      </c>
      <c r="H614" s="153">
        <v>0</v>
      </c>
      <c r="I614" s="154">
        <f t="shared" si="332"/>
        <v>143.5394572835969</v>
      </c>
      <c r="J614" s="141"/>
      <c r="K614" s="155" t="s">
        <v>14</v>
      </c>
      <c r="L614" s="156">
        <v>112.86418793959396</v>
      </c>
      <c r="M614" s="156">
        <v>0</v>
      </c>
      <c r="N614" s="156">
        <v>30.675269344002949</v>
      </c>
      <c r="O614" s="156">
        <v>0</v>
      </c>
      <c r="P614" s="156">
        <v>0</v>
      </c>
      <c r="Q614" s="156">
        <v>0</v>
      </c>
      <c r="R614" s="157">
        <v>0</v>
      </c>
      <c r="S614" s="158">
        <f t="shared" si="333"/>
        <v>143.5394572835969</v>
      </c>
      <c r="U614" s="59" t="s">
        <v>14</v>
      </c>
      <c r="V614" s="204">
        <v>112.86418793959396</v>
      </c>
      <c r="W614" s="204">
        <v>25.332217281788022</v>
      </c>
      <c r="X614" s="204">
        <v>5.3430520622149249</v>
      </c>
      <c r="Y614" s="204">
        <v>0</v>
      </c>
      <c r="Z614" s="204">
        <v>0</v>
      </c>
      <c r="AA614" s="204">
        <v>0</v>
      </c>
      <c r="AB614" s="204">
        <v>0</v>
      </c>
      <c r="AC614" s="204">
        <v>0</v>
      </c>
      <c r="AD614" s="204">
        <v>0</v>
      </c>
      <c r="AE614" s="237">
        <f t="shared" si="335"/>
        <v>0</v>
      </c>
      <c r="AF614" s="206">
        <f t="shared" si="331"/>
        <v>143.5394572835969</v>
      </c>
      <c r="AG614" s="236" t="str">
        <f t="shared" si="334"/>
        <v/>
      </c>
      <c r="AH614" s="133"/>
      <c r="AI614" s="133"/>
      <c r="AR614" s="134"/>
      <c r="BA614" s="133"/>
      <c r="BI614" s="134"/>
      <c r="BR614" s="133"/>
      <c r="BX614" s="26"/>
      <c r="CG614" s="133"/>
    </row>
    <row r="615" spans="1:85" ht="15">
      <c r="A615" s="159" t="s">
        <v>136</v>
      </c>
      <c r="B615" s="148">
        <v>3410.0492723862103</v>
      </c>
      <c r="C615" s="148">
        <v>0</v>
      </c>
      <c r="D615" s="148">
        <v>364.12952874202881</v>
      </c>
      <c r="E615" s="148">
        <v>0</v>
      </c>
      <c r="F615" s="315"/>
      <c r="G615" s="148">
        <v>0</v>
      </c>
      <c r="H615" s="160">
        <v>0</v>
      </c>
      <c r="I615" s="146">
        <f t="shared" si="332"/>
        <v>3774.1788011282392</v>
      </c>
      <c r="J615" s="141"/>
      <c r="K615" s="161" t="s">
        <v>136</v>
      </c>
      <c r="L615" s="148">
        <v>3410.0492723862103</v>
      </c>
      <c r="M615" s="148">
        <v>0</v>
      </c>
      <c r="N615" s="148">
        <v>364.12952874202881</v>
      </c>
      <c r="O615" s="148">
        <v>0</v>
      </c>
      <c r="P615" s="148">
        <v>0</v>
      </c>
      <c r="Q615" s="148">
        <v>0</v>
      </c>
      <c r="R615" s="149">
        <v>0</v>
      </c>
      <c r="S615" s="150">
        <f t="shared" si="333"/>
        <v>3774.1788011282392</v>
      </c>
      <c r="U615" s="63" t="s">
        <v>136</v>
      </c>
      <c r="V615" s="199">
        <v>3410.0492723862103</v>
      </c>
      <c r="W615" s="199">
        <v>355.90347764852362</v>
      </c>
      <c r="X615" s="199">
        <v>8.2260510935051911</v>
      </c>
      <c r="Y615" s="199">
        <v>0</v>
      </c>
      <c r="Z615" s="199">
        <v>0</v>
      </c>
      <c r="AA615" s="199">
        <v>0</v>
      </c>
      <c r="AB615" s="199">
        <v>0</v>
      </c>
      <c r="AC615" s="199">
        <v>0</v>
      </c>
      <c r="AD615" s="199">
        <v>0</v>
      </c>
      <c r="AE615" s="238">
        <f t="shared" si="335"/>
        <v>0</v>
      </c>
      <c r="AF615" s="239">
        <f t="shared" si="331"/>
        <v>3774.1788011282392</v>
      </c>
      <c r="AG615" s="236" t="str">
        <f t="shared" si="334"/>
        <v/>
      </c>
      <c r="AH615" s="133"/>
      <c r="AI615" s="133"/>
      <c r="AR615" s="134"/>
      <c r="BA615" s="133"/>
      <c r="BI615" s="134"/>
      <c r="BR615" s="133"/>
      <c r="BX615" s="26"/>
      <c r="CG615" s="133"/>
    </row>
    <row r="616" spans="1:85" ht="15">
      <c r="A616" s="151" t="s">
        <v>21</v>
      </c>
      <c r="B616" s="152">
        <v>1582.5524540508911</v>
      </c>
      <c r="C616" s="152">
        <v>0</v>
      </c>
      <c r="D616" s="152">
        <v>2949.5689829136113</v>
      </c>
      <c r="E616" s="152">
        <v>3321.4456810619581</v>
      </c>
      <c r="F616" s="315"/>
      <c r="G616" s="152">
        <v>1671.2710114315062</v>
      </c>
      <c r="H616" s="153">
        <v>0</v>
      </c>
      <c r="I616" s="154">
        <f t="shared" si="332"/>
        <v>9524.8381294579667</v>
      </c>
      <c r="J616" s="141"/>
      <c r="K616" s="155" t="s">
        <v>21</v>
      </c>
      <c r="L616" s="156">
        <v>1582.5524540508911</v>
      </c>
      <c r="M616" s="156">
        <v>0</v>
      </c>
      <c r="N616" s="156">
        <v>2949.5689829136113</v>
      </c>
      <c r="O616" s="156">
        <v>3321.4456810619581</v>
      </c>
      <c r="P616" s="156">
        <v>0</v>
      </c>
      <c r="Q616" s="156">
        <v>1671.2710114315062</v>
      </c>
      <c r="R616" s="157">
        <v>0</v>
      </c>
      <c r="S616" s="158">
        <f t="shared" si="333"/>
        <v>9524.8381294579667</v>
      </c>
      <c r="U616" s="59" t="s">
        <v>21</v>
      </c>
      <c r="V616" s="204">
        <v>1582.5524540508911</v>
      </c>
      <c r="W616" s="204">
        <v>2064.0520985378257</v>
      </c>
      <c r="X616" s="204">
        <v>885.51688437578571</v>
      </c>
      <c r="Y616" s="204">
        <v>1035.3961581558347</v>
      </c>
      <c r="Z616" s="204">
        <v>1132.6854790062207</v>
      </c>
      <c r="AA616" s="204">
        <v>308.26943154761773</v>
      </c>
      <c r="AB616" s="204">
        <v>930.75369926006169</v>
      </c>
      <c r="AC616" s="204">
        <v>740.51731217144447</v>
      </c>
      <c r="AD616" s="204">
        <v>845.09461235228468</v>
      </c>
      <c r="AE616" s="237">
        <f t="shared" si="335"/>
        <v>0</v>
      </c>
      <c r="AF616" s="206">
        <f t="shared" si="331"/>
        <v>9524.8381294579649</v>
      </c>
      <c r="AG616" s="236" t="str">
        <f t="shared" si="334"/>
        <v/>
      </c>
      <c r="AH616" s="133"/>
      <c r="AI616" s="133"/>
      <c r="AR616" s="134"/>
      <c r="BA616" s="133"/>
      <c r="BI616" s="134"/>
      <c r="BR616" s="133"/>
      <c r="BX616" s="26"/>
      <c r="CG616" s="133"/>
    </row>
    <row r="617" spans="1:85" ht="15">
      <c r="A617" s="159" t="s">
        <v>20</v>
      </c>
      <c r="B617" s="148">
        <v>3174.5903367720725</v>
      </c>
      <c r="C617" s="148">
        <v>0</v>
      </c>
      <c r="D617" s="148">
        <v>300.94268797579133</v>
      </c>
      <c r="E617" s="148">
        <v>0</v>
      </c>
      <c r="F617" s="315"/>
      <c r="G617" s="148">
        <v>0</v>
      </c>
      <c r="H617" s="160">
        <v>0</v>
      </c>
      <c r="I617" s="146">
        <f t="shared" si="332"/>
        <v>3475.5330247478637</v>
      </c>
      <c r="J617" s="141"/>
      <c r="K617" s="161" t="s">
        <v>20</v>
      </c>
      <c r="L617" s="148">
        <v>3174.5903367720725</v>
      </c>
      <c r="M617" s="148">
        <v>0</v>
      </c>
      <c r="N617" s="148">
        <v>300.94268797579133</v>
      </c>
      <c r="O617" s="148">
        <v>0</v>
      </c>
      <c r="P617" s="148">
        <v>0</v>
      </c>
      <c r="Q617" s="148">
        <v>0</v>
      </c>
      <c r="R617" s="149">
        <v>0</v>
      </c>
      <c r="S617" s="150">
        <f t="shared" si="333"/>
        <v>3475.5330247478637</v>
      </c>
      <c r="U617" s="269" t="s">
        <v>20</v>
      </c>
      <c r="V617" s="199">
        <v>3174.5903367720725</v>
      </c>
      <c r="W617" s="199">
        <v>300.94268797579133</v>
      </c>
      <c r="X617" s="199">
        <v>0</v>
      </c>
      <c r="Y617" s="199">
        <v>0</v>
      </c>
      <c r="Z617" s="199">
        <v>0</v>
      </c>
      <c r="AA617" s="199">
        <v>0</v>
      </c>
      <c r="AB617" s="199">
        <v>0</v>
      </c>
      <c r="AC617" s="199">
        <v>0</v>
      </c>
      <c r="AD617" s="199">
        <v>0</v>
      </c>
      <c r="AE617" s="238">
        <f t="shared" si="335"/>
        <v>0</v>
      </c>
      <c r="AF617" s="239">
        <f t="shared" si="331"/>
        <v>3475.5330247478637</v>
      </c>
      <c r="AG617" s="236" t="str">
        <f t="shared" si="334"/>
        <v/>
      </c>
      <c r="AH617" s="133"/>
      <c r="AI617" s="133"/>
      <c r="AR617" s="134"/>
      <c r="BA617" s="133"/>
      <c r="BI617" s="134"/>
      <c r="BR617" s="133"/>
      <c r="BX617" s="26"/>
      <c r="CG617" s="133"/>
    </row>
    <row r="618" spans="1:85" ht="15">
      <c r="A618" s="151" t="s">
        <v>56</v>
      </c>
      <c r="B618" s="152">
        <v>10255.834935199551</v>
      </c>
      <c r="C618" s="152">
        <v>0</v>
      </c>
      <c r="D618" s="152">
        <v>1378.8031949853239</v>
      </c>
      <c r="E618" s="152">
        <v>0</v>
      </c>
      <c r="F618" s="315"/>
      <c r="G618" s="152">
        <v>0</v>
      </c>
      <c r="H618" s="153">
        <v>0</v>
      </c>
      <c r="I618" s="154">
        <f t="shared" si="332"/>
        <v>11634.638130184874</v>
      </c>
      <c r="J618" s="141"/>
      <c r="K618" s="155" t="s">
        <v>56</v>
      </c>
      <c r="L618" s="156">
        <v>10255.834935199551</v>
      </c>
      <c r="M618" s="156">
        <v>0</v>
      </c>
      <c r="N618" s="156">
        <v>1378.8031949853239</v>
      </c>
      <c r="O618" s="156">
        <v>0</v>
      </c>
      <c r="P618" s="156">
        <v>0</v>
      </c>
      <c r="Q618" s="156">
        <v>0</v>
      </c>
      <c r="R618" s="157">
        <v>0</v>
      </c>
      <c r="S618" s="158">
        <f t="shared" si="333"/>
        <v>11634.638130184874</v>
      </c>
      <c r="U618" s="59" t="s">
        <v>56</v>
      </c>
      <c r="V618" s="204">
        <v>10255.834935199551</v>
      </c>
      <c r="W618" s="204">
        <v>1276.6036108447822</v>
      </c>
      <c r="X618" s="204">
        <v>102.19958414054169</v>
      </c>
      <c r="Y618" s="204">
        <v>0</v>
      </c>
      <c r="Z618" s="204">
        <v>0</v>
      </c>
      <c r="AA618" s="204">
        <v>0</v>
      </c>
      <c r="AB618" s="204">
        <v>0</v>
      </c>
      <c r="AC618" s="204">
        <v>0</v>
      </c>
      <c r="AD618" s="204">
        <v>0</v>
      </c>
      <c r="AE618" s="237">
        <f t="shared" si="335"/>
        <v>0</v>
      </c>
      <c r="AF618" s="206">
        <f t="shared" si="331"/>
        <v>11634.638130184876</v>
      </c>
      <c r="AG618" s="236" t="str">
        <f t="shared" si="334"/>
        <v/>
      </c>
      <c r="AH618" s="133"/>
      <c r="AI618" s="133"/>
      <c r="AR618" s="134"/>
      <c r="BA618" s="133"/>
      <c r="BI618" s="134"/>
      <c r="BR618" s="133"/>
      <c r="BX618" s="26"/>
      <c r="CG618" s="133"/>
    </row>
    <row r="619" spans="1:85" ht="15">
      <c r="A619" s="159" t="s">
        <v>18</v>
      </c>
      <c r="B619" s="148">
        <v>1193.6137083952815</v>
      </c>
      <c r="C619" s="148">
        <v>0</v>
      </c>
      <c r="D619" s="148">
        <v>360.45417238290145</v>
      </c>
      <c r="E619" s="148">
        <v>0</v>
      </c>
      <c r="F619" s="315"/>
      <c r="G619" s="148">
        <v>0</v>
      </c>
      <c r="H619" s="160">
        <v>0</v>
      </c>
      <c r="I619" s="146">
        <f t="shared" si="332"/>
        <v>1554.0678807781828</v>
      </c>
      <c r="J619" s="141"/>
      <c r="K619" s="161" t="s">
        <v>18</v>
      </c>
      <c r="L619" s="148">
        <v>1193.6137083952815</v>
      </c>
      <c r="M619" s="148">
        <v>0</v>
      </c>
      <c r="N619" s="148">
        <v>360.45417238290145</v>
      </c>
      <c r="O619" s="148">
        <v>0</v>
      </c>
      <c r="P619" s="148">
        <v>1005.0236713258334</v>
      </c>
      <c r="Q619" s="148">
        <v>0</v>
      </c>
      <c r="R619" s="149">
        <v>0</v>
      </c>
      <c r="S619" s="150">
        <f t="shared" si="333"/>
        <v>2559.091552104016</v>
      </c>
      <c r="U619" s="269" t="s">
        <v>18</v>
      </c>
      <c r="V619" s="199">
        <v>1193.6137083952815</v>
      </c>
      <c r="W619" s="199">
        <v>359.94249935101431</v>
      </c>
      <c r="X619" s="199">
        <v>0.51167303188713376</v>
      </c>
      <c r="Y619" s="199">
        <v>0</v>
      </c>
      <c r="Z619" s="199">
        <v>0</v>
      </c>
      <c r="AA619" s="199">
        <v>0</v>
      </c>
      <c r="AB619" s="199">
        <v>0</v>
      </c>
      <c r="AC619" s="199">
        <v>0</v>
      </c>
      <c r="AD619" s="199">
        <v>0</v>
      </c>
      <c r="AE619" s="238">
        <f t="shared" si="335"/>
        <v>1005.0236713258334</v>
      </c>
      <c r="AF619" s="239">
        <f t="shared" si="331"/>
        <v>2559.091552104016</v>
      </c>
      <c r="AG619" s="236" t="str">
        <f t="shared" si="334"/>
        <v/>
      </c>
      <c r="AH619" s="133"/>
      <c r="AI619" s="133"/>
      <c r="AR619" s="134"/>
      <c r="BA619" s="133"/>
      <c r="BI619" s="134"/>
      <c r="BR619" s="133"/>
      <c r="BX619" s="26"/>
      <c r="CG619" s="133"/>
    </row>
    <row r="620" spans="1:85" ht="15">
      <c r="A620" s="151" t="s">
        <v>17</v>
      </c>
      <c r="B620" s="152">
        <v>0</v>
      </c>
      <c r="C620" s="152">
        <v>0</v>
      </c>
      <c r="D620" s="152">
        <v>0</v>
      </c>
      <c r="E620" s="152">
        <v>0</v>
      </c>
      <c r="F620" s="315"/>
      <c r="G620" s="152">
        <v>0</v>
      </c>
      <c r="H620" s="153">
        <v>0</v>
      </c>
      <c r="I620" s="154">
        <f t="shared" si="332"/>
        <v>0</v>
      </c>
      <c r="J620" s="141"/>
      <c r="K620" s="155" t="s">
        <v>17</v>
      </c>
      <c r="L620" s="156">
        <v>0</v>
      </c>
      <c r="M620" s="156">
        <v>0</v>
      </c>
      <c r="N620" s="156">
        <v>0</v>
      </c>
      <c r="O620" s="156">
        <v>0</v>
      </c>
      <c r="P620" s="156">
        <v>0</v>
      </c>
      <c r="Q620" s="156">
        <v>0</v>
      </c>
      <c r="R620" s="157">
        <v>0</v>
      </c>
      <c r="S620" s="158">
        <f t="shared" si="333"/>
        <v>0</v>
      </c>
      <c r="U620" s="59" t="s">
        <v>17</v>
      </c>
      <c r="V620" s="204">
        <v>0</v>
      </c>
      <c r="W620" s="204">
        <v>0</v>
      </c>
      <c r="X620" s="204">
        <v>0</v>
      </c>
      <c r="Y620" s="204">
        <v>0</v>
      </c>
      <c r="Z620" s="204">
        <v>0</v>
      </c>
      <c r="AA620" s="204">
        <v>0</v>
      </c>
      <c r="AB620" s="204">
        <v>0</v>
      </c>
      <c r="AC620" s="204">
        <v>0</v>
      </c>
      <c r="AD620" s="204">
        <v>0</v>
      </c>
      <c r="AE620" s="237">
        <f t="shared" si="335"/>
        <v>0</v>
      </c>
      <c r="AF620" s="206">
        <f t="shared" si="331"/>
        <v>0</v>
      </c>
      <c r="AG620" s="236" t="str">
        <f t="shared" si="334"/>
        <v/>
      </c>
      <c r="AH620" s="133"/>
      <c r="AI620" s="133"/>
      <c r="AR620" s="134"/>
      <c r="BA620" s="133"/>
      <c r="BI620" s="134"/>
      <c r="BR620" s="133"/>
      <c r="BX620" s="26"/>
      <c r="CG620" s="133"/>
    </row>
    <row r="621" spans="1:85" ht="15">
      <c r="A621" s="162" t="s">
        <v>60</v>
      </c>
      <c r="B621" s="148">
        <v>675.82358761066382</v>
      </c>
      <c r="C621" s="148">
        <v>0</v>
      </c>
      <c r="D621" s="148">
        <v>597.50855576995525</v>
      </c>
      <c r="E621" s="148">
        <v>0</v>
      </c>
      <c r="F621" s="315"/>
      <c r="G621" s="148">
        <v>0</v>
      </c>
      <c r="H621" s="160">
        <v>0</v>
      </c>
      <c r="I621" s="146">
        <f t="shared" si="332"/>
        <v>1273.3321433806191</v>
      </c>
      <c r="J621" s="141"/>
      <c r="K621" s="163" t="s">
        <v>60</v>
      </c>
      <c r="L621" s="148">
        <v>675.82358761066382</v>
      </c>
      <c r="M621" s="148">
        <v>0</v>
      </c>
      <c r="N621" s="148">
        <v>597.50855576995525</v>
      </c>
      <c r="O621" s="148">
        <v>0</v>
      </c>
      <c r="P621" s="148">
        <v>0</v>
      </c>
      <c r="Q621" s="148">
        <v>0</v>
      </c>
      <c r="R621" s="149">
        <v>0</v>
      </c>
      <c r="S621" s="150">
        <f t="shared" si="333"/>
        <v>1273.3321433806191</v>
      </c>
      <c r="U621" s="270" t="s">
        <v>60</v>
      </c>
      <c r="V621" s="199">
        <v>675.82358761066382</v>
      </c>
      <c r="W621" s="199">
        <v>597.50855576995525</v>
      </c>
      <c r="X621" s="199">
        <v>0</v>
      </c>
      <c r="Y621" s="199">
        <v>0</v>
      </c>
      <c r="Z621" s="199">
        <v>0</v>
      </c>
      <c r="AA621" s="199">
        <v>0</v>
      </c>
      <c r="AB621" s="199">
        <v>0</v>
      </c>
      <c r="AC621" s="199">
        <v>0</v>
      </c>
      <c r="AD621" s="201">
        <v>0</v>
      </c>
      <c r="AE621" s="235">
        <f t="shared" si="335"/>
        <v>0</v>
      </c>
      <c r="AF621" s="202">
        <f t="shared" si="331"/>
        <v>1273.3321433806191</v>
      </c>
      <c r="AG621" s="236" t="str">
        <f t="shared" si="334"/>
        <v/>
      </c>
      <c r="AH621" s="133"/>
      <c r="AI621" s="133"/>
      <c r="AR621" s="134"/>
      <c r="BA621" s="133"/>
      <c r="BI621" s="134"/>
      <c r="BR621" s="133"/>
      <c r="BX621" s="26"/>
      <c r="CG621" s="133"/>
    </row>
    <row r="622" spans="1:85" ht="15">
      <c r="A622" s="164" t="s">
        <v>19</v>
      </c>
      <c r="B622" s="165">
        <v>675.82358761066382</v>
      </c>
      <c r="C622" s="165">
        <v>0</v>
      </c>
      <c r="D622" s="165">
        <v>597.50855576995525</v>
      </c>
      <c r="E622" s="165">
        <v>0</v>
      </c>
      <c r="F622" s="315"/>
      <c r="G622" s="165">
        <v>0</v>
      </c>
      <c r="H622" s="166">
        <v>0</v>
      </c>
      <c r="I622" s="167">
        <f t="shared" si="332"/>
        <v>1273.3321433806191</v>
      </c>
      <c r="J622" s="141"/>
      <c r="K622" s="168" t="s">
        <v>19</v>
      </c>
      <c r="L622" s="169">
        <v>675.82358761066382</v>
      </c>
      <c r="M622" s="169">
        <v>0</v>
      </c>
      <c r="N622" s="169">
        <v>597.50855576995525</v>
      </c>
      <c r="O622" s="169">
        <v>0</v>
      </c>
      <c r="P622" s="169">
        <v>0</v>
      </c>
      <c r="Q622" s="169">
        <v>0</v>
      </c>
      <c r="R622" s="170">
        <v>0</v>
      </c>
      <c r="S622" s="171">
        <f t="shared" si="333"/>
        <v>1273.3321433806191</v>
      </c>
      <c r="U622" s="271" t="s">
        <v>131</v>
      </c>
      <c r="V622" s="204">
        <v>675.82358761066382</v>
      </c>
      <c r="W622" s="204">
        <v>597.50855576995525</v>
      </c>
      <c r="X622" s="204">
        <v>0</v>
      </c>
      <c r="Y622" s="204">
        <v>0</v>
      </c>
      <c r="Z622" s="204">
        <v>0</v>
      </c>
      <c r="AA622" s="204">
        <v>0</v>
      </c>
      <c r="AB622" s="204">
        <v>0</v>
      </c>
      <c r="AC622" s="204">
        <v>0</v>
      </c>
      <c r="AD622" s="204">
        <v>0</v>
      </c>
      <c r="AE622" s="237">
        <f t="shared" si="335"/>
        <v>0</v>
      </c>
      <c r="AF622" s="206">
        <f t="shared" si="331"/>
        <v>1273.3321433806191</v>
      </c>
      <c r="AG622" s="240" t="str">
        <f t="shared" si="334"/>
        <v/>
      </c>
      <c r="AH622" s="133"/>
      <c r="AI622" s="133"/>
      <c r="AR622" s="134"/>
      <c r="BA622" s="133"/>
      <c r="BI622" s="134"/>
      <c r="BR622" s="133"/>
      <c r="BX622" s="26"/>
      <c r="CG622" s="133"/>
    </row>
    <row r="623" spans="1:85" ht="15">
      <c r="A623" s="172" t="s">
        <v>15</v>
      </c>
      <c r="B623" s="173">
        <v>0</v>
      </c>
      <c r="C623" s="173">
        <v>0</v>
      </c>
      <c r="D623" s="173">
        <v>0</v>
      </c>
      <c r="E623" s="173">
        <v>0</v>
      </c>
      <c r="F623" s="315"/>
      <c r="G623" s="173">
        <v>0</v>
      </c>
      <c r="H623" s="174">
        <v>0</v>
      </c>
      <c r="I623" s="175">
        <f t="shared" si="332"/>
        <v>0</v>
      </c>
      <c r="J623" s="141"/>
      <c r="K623" s="176" t="s">
        <v>15</v>
      </c>
      <c r="L623" s="173">
        <v>0</v>
      </c>
      <c r="M623" s="173">
        <v>0</v>
      </c>
      <c r="N623" s="173">
        <v>0</v>
      </c>
      <c r="O623" s="173">
        <v>0</v>
      </c>
      <c r="P623" s="173">
        <v>0</v>
      </c>
      <c r="Q623" s="173">
        <v>0</v>
      </c>
      <c r="R623" s="177">
        <v>0</v>
      </c>
      <c r="S623" s="178">
        <f t="shared" si="333"/>
        <v>0</v>
      </c>
      <c r="U623" s="272" t="s">
        <v>15</v>
      </c>
      <c r="V623" s="199">
        <v>0</v>
      </c>
      <c r="W623" s="199">
        <v>0</v>
      </c>
      <c r="X623" s="199">
        <v>0</v>
      </c>
      <c r="Y623" s="199">
        <v>0</v>
      </c>
      <c r="Z623" s="199">
        <v>0</v>
      </c>
      <c r="AA623" s="199">
        <v>0</v>
      </c>
      <c r="AB623" s="199">
        <v>0</v>
      </c>
      <c r="AC623" s="199">
        <v>0</v>
      </c>
      <c r="AD623" s="199">
        <v>0</v>
      </c>
      <c r="AE623" s="238">
        <f t="shared" si="335"/>
        <v>0</v>
      </c>
      <c r="AF623" s="239">
        <f t="shared" si="331"/>
        <v>0</v>
      </c>
      <c r="AG623" s="240" t="str">
        <f t="shared" si="334"/>
        <v/>
      </c>
      <c r="AH623" s="133"/>
      <c r="AI623" s="133"/>
      <c r="AR623" s="134"/>
      <c r="BA623" s="133"/>
      <c r="BI623" s="134"/>
      <c r="BR623" s="133"/>
      <c r="BX623" s="26"/>
      <c r="CG623" s="133"/>
    </row>
    <row r="624" spans="1:85" ht="15">
      <c r="A624" s="164" t="s">
        <v>16</v>
      </c>
      <c r="B624" s="165">
        <v>0</v>
      </c>
      <c r="C624" s="165">
        <v>0</v>
      </c>
      <c r="D624" s="165">
        <v>0</v>
      </c>
      <c r="E624" s="165">
        <v>0</v>
      </c>
      <c r="F624" s="315"/>
      <c r="G624" s="165">
        <v>0</v>
      </c>
      <c r="H624" s="166">
        <v>0</v>
      </c>
      <c r="I624" s="167">
        <f t="shared" si="332"/>
        <v>0</v>
      </c>
      <c r="J624" s="141"/>
      <c r="K624" s="168" t="s">
        <v>16</v>
      </c>
      <c r="L624" s="169">
        <v>0</v>
      </c>
      <c r="M624" s="169">
        <v>0</v>
      </c>
      <c r="N624" s="169">
        <v>0</v>
      </c>
      <c r="O624" s="169">
        <v>0</v>
      </c>
      <c r="P624" s="169">
        <v>0</v>
      </c>
      <c r="Q624" s="169">
        <v>0</v>
      </c>
      <c r="R624" s="170">
        <v>0</v>
      </c>
      <c r="S624" s="171">
        <f t="shared" si="333"/>
        <v>0</v>
      </c>
      <c r="U624" s="271" t="s">
        <v>132</v>
      </c>
      <c r="V624" s="204">
        <v>0</v>
      </c>
      <c r="W624" s="204">
        <v>0</v>
      </c>
      <c r="X624" s="204">
        <v>0</v>
      </c>
      <c r="Y624" s="204">
        <v>0</v>
      </c>
      <c r="Z624" s="204">
        <v>0</v>
      </c>
      <c r="AA624" s="204">
        <v>0</v>
      </c>
      <c r="AB624" s="204">
        <v>0</v>
      </c>
      <c r="AC624" s="204">
        <v>0</v>
      </c>
      <c r="AD624" s="204">
        <v>0</v>
      </c>
      <c r="AE624" s="237">
        <f t="shared" si="335"/>
        <v>0</v>
      </c>
      <c r="AF624" s="206">
        <f t="shared" si="331"/>
        <v>0</v>
      </c>
      <c r="AG624" s="240" t="str">
        <f t="shared" si="334"/>
        <v/>
      </c>
      <c r="AH624" s="133"/>
      <c r="AI624" s="133"/>
      <c r="AR624" s="134"/>
      <c r="BA624" s="133"/>
      <c r="BI624" s="134"/>
      <c r="BR624" s="133"/>
      <c r="BX624" s="26"/>
      <c r="CG624" s="133"/>
    </row>
    <row r="625" spans="1:85" ht="15.75" thickBot="1">
      <c r="A625" s="179" t="s">
        <v>10</v>
      </c>
      <c r="B625" s="180">
        <v>0</v>
      </c>
      <c r="C625" s="180">
        <v>0</v>
      </c>
      <c r="D625" s="180">
        <v>0</v>
      </c>
      <c r="E625" s="180">
        <v>0</v>
      </c>
      <c r="F625" s="316"/>
      <c r="G625" s="180">
        <v>0</v>
      </c>
      <c r="H625" s="181">
        <v>0</v>
      </c>
      <c r="I625" s="182">
        <f t="shared" si="332"/>
        <v>0</v>
      </c>
      <c r="J625" s="141"/>
      <c r="K625" s="183" t="s">
        <v>10</v>
      </c>
      <c r="L625" s="180">
        <v>0</v>
      </c>
      <c r="M625" s="180">
        <v>0</v>
      </c>
      <c r="N625" s="180">
        <v>0</v>
      </c>
      <c r="O625" s="180">
        <v>0</v>
      </c>
      <c r="P625" s="180">
        <v>0</v>
      </c>
      <c r="Q625" s="180">
        <v>0</v>
      </c>
      <c r="R625" s="184">
        <v>0</v>
      </c>
      <c r="S625" s="185">
        <f t="shared" si="333"/>
        <v>0</v>
      </c>
      <c r="U625" s="273" t="s">
        <v>10</v>
      </c>
      <c r="V625" s="199">
        <v>0</v>
      </c>
      <c r="W625" s="199">
        <v>0</v>
      </c>
      <c r="X625" s="199">
        <v>0</v>
      </c>
      <c r="Y625" s="199">
        <v>0</v>
      </c>
      <c r="Z625" s="199">
        <v>0</v>
      </c>
      <c r="AA625" s="199">
        <v>0</v>
      </c>
      <c r="AB625" s="199">
        <v>0</v>
      </c>
      <c r="AC625" s="199">
        <v>0</v>
      </c>
      <c r="AD625" s="199">
        <v>0</v>
      </c>
      <c r="AE625" s="238">
        <f t="shared" si="335"/>
        <v>0</v>
      </c>
      <c r="AF625" s="239">
        <f t="shared" si="331"/>
        <v>0</v>
      </c>
      <c r="AG625" s="240" t="str">
        <f t="shared" si="334"/>
        <v/>
      </c>
      <c r="AH625" s="133"/>
      <c r="AI625" s="133"/>
      <c r="AR625" s="134"/>
      <c r="BA625" s="133"/>
      <c r="BI625" s="134"/>
      <c r="BR625" s="133"/>
      <c r="BX625" s="26"/>
      <c r="CG625" s="133"/>
    </row>
    <row r="626" spans="1:85" ht="15">
      <c r="A626" s="186" t="s">
        <v>22</v>
      </c>
      <c r="B626" s="187">
        <f>SUM(B605:B621)</f>
        <v>29109.828609575397</v>
      </c>
      <c r="C626" s="187">
        <f t="shared" ref="C626:H626" si="336">SUM(C605:C621)</f>
        <v>0</v>
      </c>
      <c r="D626" s="187">
        <f t="shared" si="336"/>
        <v>7282.3341013590962</v>
      </c>
      <c r="E626" s="187">
        <f t="shared" si="336"/>
        <v>3321.4456810619581</v>
      </c>
      <c r="F626" s="187">
        <f t="shared" si="336"/>
        <v>0</v>
      </c>
      <c r="G626" s="187">
        <f t="shared" si="336"/>
        <v>1671.2710114315062</v>
      </c>
      <c r="H626" s="189">
        <f t="shared" si="336"/>
        <v>0</v>
      </c>
      <c r="I626" s="146">
        <f t="shared" ref="I626" si="337">SUM(I605:I621)</f>
        <v>41384.879403427956</v>
      </c>
      <c r="J626" s="141"/>
      <c r="K626" s="188" t="s">
        <v>22</v>
      </c>
      <c r="L626" s="187">
        <f>SUM(L605:L621)</f>
        <v>29109.828609575397</v>
      </c>
      <c r="M626" s="187">
        <f t="shared" ref="M626:R626" si="338">SUM(M605:M621)</f>
        <v>0</v>
      </c>
      <c r="N626" s="187">
        <f t="shared" si="338"/>
        <v>7282.3341013590962</v>
      </c>
      <c r="O626" s="187">
        <f t="shared" si="338"/>
        <v>3321.4456810619581</v>
      </c>
      <c r="P626" s="187">
        <f t="shared" si="338"/>
        <v>18924.509436383669</v>
      </c>
      <c r="Q626" s="187">
        <f t="shared" si="338"/>
        <v>1671.2710114315062</v>
      </c>
      <c r="R626" s="189">
        <f t="shared" si="338"/>
        <v>0</v>
      </c>
      <c r="S626" s="190">
        <f t="shared" ref="S626" si="339">SUM(S605:S621)</f>
        <v>60309.388839811625</v>
      </c>
      <c r="U626" s="216" t="s">
        <v>59</v>
      </c>
      <c r="V626" s="217">
        <f>SUM(V605:V621)</f>
        <v>29109.828609575397</v>
      </c>
      <c r="W626" s="217">
        <f t="shared" ref="W626:AE626" si="340">SUM(W605:W621)</f>
        <v>6279.5686367647932</v>
      </c>
      <c r="X626" s="217">
        <f t="shared" si="340"/>
        <v>1002.7654645943037</v>
      </c>
      <c r="Y626" s="217">
        <f t="shared" si="340"/>
        <v>1035.3961581558347</v>
      </c>
      <c r="Z626" s="217">
        <f t="shared" si="340"/>
        <v>1132.6854790062207</v>
      </c>
      <c r="AA626" s="217">
        <f t="shared" si="340"/>
        <v>308.26943154761773</v>
      </c>
      <c r="AB626" s="217">
        <f t="shared" si="340"/>
        <v>930.75369926006169</v>
      </c>
      <c r="AC626" s="217">
        <f t="shared" si="340"/>
        <v>740.51731217144447</v>
      </c>
      <c r="AD626" s="217">
        <f t="shared" si="340"/>
        <v>845.09461235228468</v>
      </c>
      <c r="AE626" s="241">
        <f t="shared" si="340"/>
        <v>18924.509436383669</v>
      </c>
      <c r="AF626" s="242">
        <f>SUM(AF605:AF621)</f>
        <v>60309.388839811625</v>
      </c>
      <c r="AG626" s="243" t="str">
        <f t="shared" si="334"/>
        <v/>
      </c>
      <c r="AH626" s="133"/>
      <c r="AI626" s="133"/>
      <c r="AR626" s="134"/>
      <c r="BA626" s="133"/>
      <c r="BI626" s="134"/>
      <c r="BR626" s="133"/>
      <c r="BX626" s="26"/>
      <c r="CG626" s="133"/>
    </row>
    <row r="627" spans="1:85" s="26" customFormat="1" ht="15" thickBot="1">
      <c r="A627" s="39" t="s">
        <v>108</v>
      </c>
      <c r="B627" s="125">
        <f>IF($I626=0,"-",B626/$I626)</f>
        <v>0.70339285819361841</v>
      </c>
      <c r="C627" s="125">
        <f t="shared" ref="C627:H627" si="341">IF($I626=0,"-",C626/$I626)</f>
        <v>0</v>
      </c>
      <c r="D627" s="125">
        <f t="shared" si="341"/>
        <v>0.17596605828832962</v>
      </c>
      <c r="E627" s="125">
        <f t="shared" si="341"/>
        <v>8.025746912740403E-2</v>
      </c>
      <c r="F627" s="125">
        <f t="shared" si="341"/>
        <v>0</v>
      </c>
      <c r="G627" s="125">
        <f t="shared" si="341"/>
        <v>4.0383614390648026E-2</v>
      </c>
      <c r="H627" s="126">
        <f t="shared" si="341"/>
        <v>0</v>
      </c>
      <c r="I627" s="127">
        <f>SUM(B627:H627)</f>
        <v>1</v>
      </c>
      <c r="K627" s="49" t="s">
        <v>108</v>
      </c>
      <c r="L627" s="102">
        <f>IF($S626=0,"-",L626/$S626)</f>
        <v>0.48267490633828686</v>
      </c>
      <c r="M627" s="102">
        <f t="shared" ref="M627:R627" si="342">IF($S626=0,"-",M626/$S626)</f>
        <v>0</v>
      </c>
      <c r="N627" s="102">
        <f t="shared" si="342"/>
        <v>0.12074959208593171</v>
      </c>
      <c r="O627" s="102">
        <f t="shared" si="342"/>
        <v>5.5073442874443372E-2</v>
      </c>
      <c r="P627" s="102">
        <f t="shared" si="342"/>
        <v>0.31379043628926911</v>
      </c>
      <c r="Q627" s="102">
        <f t="shared" si="342"/>
        <v>2.7711622412068971E-2</v>
      </c>
      <c r="R627" s="103">
        <f t="shared" si="342"/>
        <v>0</v>
      </c>
      <c r="S627" s="104">
        <f>SUM(L627:R627)</f>
        <v>0.99999999999999989</v>
      </c>
      <c r="U627" s="77" t="s">
        <v>108</v>
      </c>
      <c r="V627" s="78">
        <f>V626/$AF626</f>
        <v>0.48267490633828686</v>
      </c>
      <c r="W627" s="78">
        <f t="shared" ref="W627:AF627" si="343">W626/$AF626</f>
        <v>0.10412257125410471</v>
      </c>
      <c r="X627" s="78">
        <f t="shared" si="343"/>
        <v>1.6627020831827016E-2</v>
      </c>
      <c r="Y627" s="78">
        <f t="shared" si="343"/>
        <v>1.7168075785114666E-2</v>
      </c>
      <c r="Z627" s="78">
        <f t="shared" si="343"/>
        <v>1.8781246183985682E-2</v>
      </c>
      <c r="AA627" s="78">
        <f t="shared" si="343"/>
        <v>5.1114666800291288E-3</v>
      </c>
      <c r="AB627" s="78">
        <f t="shared" si="343"/>
        <v>1.5432981782193912E-2</v>
      </c>
      <c r="AC627" s="78">
        <f t="shared" si="343"/>
        <v>1.2278640629875059E-2</v>
      </c>
      <c r="AD627" s="244">
        <f t="shared" si="343"/>
        <v>1.4012654225313888E-2</v>
      </c>
      <c r="AE627" s="244">
        <f t="shared" si="343"/>
        <v>0.31379043628926911</v>
      </c>
      <c r="AF627" s="245">
        <f t="shared" si="343"/>
        <v>1</v>
      </c>
      <c r="AG627" s="246"/>
      <c r="AR627" s="191"/>
      <c r="BI627" s="191"/>
    </row>
    <row r="628" spans="1:85" ht="15" thickBot="1">
      <c r="A628" s="220"/>
      <c r="B628" s="220"/>
      <c r="C628" s="220"/>
      <c r="D628" s="220"/>
      <c r="E628" s="220"/>
      <c r="F628" s="220"/>
      <c r="G628" s="220"/>
      <c r="H628" s="220"/>
      <c r="I628" s="220"/>
      <c r="K628" s="220"/>
      <c r="L628" s="220"/>
      <c r="M628" s="220"/>
      <c r="N628" s="220"/>
      <c r="O628" s="220"/>
      <c r="P628" s="220"/>
      <c r="Q628" s="220"/>
      <c r="R628" s="220"/>
      <c r="S628" s="220"/>
      <c r="AG628" s="133"/>
      <c r="AH628" s="133"/>
      <c r="AI628" s="133"/>
      <c r="AP628" s="134"/>
      <c r="BA628" s="133"/>
      <c r="BG628" s="134"/>
      <c r="BR628" s="133"/>
      <c r="BV628" s="26"/>
      <c r="CG628" s="133"/>
    </row>
    <row r="629" spans="1:85" ht="28.5">
      <c r="A629" s="317" t="s">
        <v>47</v>
      </c>
      <c r="B629" s="137" t="s">
        <v>0</v>
      </c>
      <c r="C629" s="137" t="s">
        <v>1</v>
      </c>
      <c r="D629" s="137" t="s">
        <v>2</v>
      </c>
      <c r="E629" s="137" t="s">
        <v>3</v>
      </c>
      <c r="F629" s="137" t="s">
        <v>23</v>
      </c>
      <c r="G629" s="137" t="s">
        <v>4</v>
      </c>
      <c r="H629" s="137" t="s">
        <v>5</v>
      </c>
      <c r="I629" s="138" t="s">
        <v>6</v>
      </c>
      <c r="K629" s="319" t="s">
        <v>47</v>
      </c>
      <c r="L629" s="139" t="s">
        <v>0</v>
      </c>
      <c r="M629" s="139" t="s">
        <v>1</v>
      </c>
      <c r="N629" s="139" t="s">
        <v>2</v>
      </c>
      <c r="O629" s="139" t="s">
        <v>3</v>
      </c>
      <c r="P629" s="139" t="s">
        <v>23</v>
      </c>
      <c r="Q629" s="139" t="s">
        <v>4</v>
      </c>
      <c r="R629" s="139" t="s">
        <v>5</v>
      </c>
      <c r="S629" s="140" t="s">
        <v>6</v>
      </c>
    </row>
    <row r="630" spans="1:85" ht="15" customHeight="1">
      <c r="A630" s="318" t="s">
        <v>47</v>
      </c>
      <c r="B630" s="305" t="s">
        <v>113</v>
      </c>
      <c r="C630" s="306"/>
      <c r="D630" s="306"/>
      <c r="E630" s="306"/>
      <c r="F630" s="306"/>
      <c r="G630" s="306"/>
      <c r="H630" s="306"/>
      <c r="I630" s="307"/>
      <c r="K630" s="320" t="s">
        <v>47</v>
      </c>
      <c r="L630" s="308" t="s">
        <v>113</v>
      </c>
      <c r="M630" s="309"/>
      <c r="N630" s="309"/>
      <c r="O630" s="309"/>
      <c r="P630" s="309"/>
      <c r="Q630" s="309"/>
      <c r="R630" s="309"/>
      <c r="S630" s="310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</row>
    <row r="631" spans="1:85" ht="15">
      <c r="A631" s="143" t="s">
        <v>7</v>
      </c>
      <c r="B631" s="144">
        <v>0.53389042952741728</v>
      </c>
      <c r="C631" s="144">
        <v>0</v>
      </c>
      <c r="D631" s="144">
        <v>0.80164728422997711</v>
      </c>
      <c r="E631" s="144">
        <v>0</v>
      </c>
      <c r="F631" s="144">
        <v>0</v>
      </c>
      <c r="G631" s="144">
        <v>0</v>
      </c>
      <c r="H631" s="145">
        <v>0</v>
      </c>
      <c r="I631" s="146">
        <f>SUM(B631:H631)</f>
        <v>1.3355377137573945</v>
      </c>
      <c r="J631" s="141"/>
      <c r="K631" s="195" t="s">
        <v>7</v>
      </c>
      <c r="L631" s="144">
        <v>0.53389042952741728</v>
      </c>
      <c r="M631" s="144">
        <v>0</v>
      </c>
      <c r="N631" s="144">
        <v>0.80164728422997711</v>
      </c>
      <c r="O631" s="144">
        <v>0</v>
      </c>
      <c r="P631" s="144">
        <v>0</v>
      </c>
      <c r="Q631" s="144">
        <v>0</v>
      </c>
      <c r="R631" s="196">
        <v>0</v>
      </c>
      <c r="S631" s="197">
        <f>SUM(L631:R631)</f>
        <v>1.3355377137573945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</row>
    <row r="632" spans="1:85" ht="15">
      <c r="A632" s="151" t="s">
        <v>8</v>
      </c>
      <c r="B632" s="152">
        <v>6.8872115518123351</v>
      </c>
      <c r="C632" s="152">
        <v>0</v>
      </c>
      <c r="D632" s="152">
        <v>0</v>
      </c>
      <c r="E632" s="152">
        <v>0</v>
      </c>
      <c r="F632" s="152">
        <v>0</v>
      </c>
      <c r="G632" s="152">
        <v>0</v>
      </c>
      <c r="H632" s="153">
        <v>0</v>
      </c>
      <c r="I632" s="154">
        <f t="shared" ref="I632:I651" si="344">SUM(B632:H632)</f>
        <v>6.8872115518123351</v>
      </c>
      <c r="J632" s="141"/>
      <c r="K632" s="155" t="s">
        <v>8</v>
      </c>
      <c r="L632" s="156">
        <v>6.8872115518123351</v>
      </c>
      <c r="M632" s="156">
        <v>0</v>
      </c>
      <c r="N632" s="156">
        <v>0</v>
      </c>
      <c r="O632" s="156">
        <v>0</v>
      </c>
      <c r="P632" s="156">
        <v>0</v>
      </c>
      <c r="Q632" s="156">
        <v>0</v>
      </c>
      <c r="R632" s="157">
        <v>0</v>
      </c>
      <c r="S632" s="158">
        <f t="shared" ref="S632:S651" si="345">SUM(L632:R632)</f>
        <v>6.8872115518123351</v>
      </c>
    </row>
    <row r="633" spans="1:85" ht="15">
      <c r="A633" s="159" t="s">
        <v>9</v>
      </c>
      <c r="B633" s="148">
        <v>2.792128178175024</v>
      </c>
      <c r="C633" s="148">
        <v>0</v>
      </c>
      <c r="D633" s="148">
        <v>8.9444302781633428E-3</v>
      </c>
      <c r="E633" s="148">
        <v>0</v>
      </c>
      <c r="F633" s="148">
        <v>0</v>
      </c>
      <c r="G633" s="148">
        <v>0</v>
      </c>
      <c r="H633" s="160">
        <v>0</v>
      </c>
      <c r="I633" s="146">
        <f t="shared" si="344"/>
        <v>2.8010726084531874</v>
      </c>
      <c r="J633" s="141"/>
      <c r="K633" s="161" t="s">
        <v>9</v>
      </c>
      <c r="L633" s="148">
        <v>2.792128178175024</v>
      </c>
      <c r="M633" s="148">
        <v>0</v>
      </c>
      <c r="N633" s="148">
        <v>8.9444302781633428E-3</v>
      </c>
      <c r="O633" s="148">
        <v>0</v>
      </c>
      <c r="P633" s="148">
        <v>0</v>
      </c>
      <c r="Q633" s="148">
        <v>0</v>
      </c>
      <c r="R633" s="149">
        <v>0</v>
      </c>
      <c r="S633" s="150">
        <f t="shared" si="345"/>
        <v>2.8010726084531874</v>
      </c>
    </row>
    <row r="634" spans="1:85" ht="15">
      <c r="A634" s="151" t="s">
        <v>52</v>
      </c>
      <c r="B634" s="152">
        <v>0</v>
      </c>
      <c r="C634" s="152">
        <v>0</v>
      </c>
      <c r="D634" s="152">
        <v>0</v>
      </c>
      <c r="E634" s="152">
        <v>0</v>
      </c>
      <c r="F634" s="152">
        <v>0</v>
      </c>
      <c r="G634" s="152">
        <v>0</v>
      </c>
      <c r="H634" s="153">
        <v>0</v>
      </c>
      <c r="I634" s="154">
        <f t="shared" si="344"/>
        <v>0</v>
      </c>
      <c r="J634" s="141"/>
      <c r="K634" s="155" t="s">
        <v>52</v>
      </c>
      <c r="L634" s="156">
        <v>0</v>
      </c>
      <c r="M634" s="156">
        <v>0</v>
      </c>
      <c r="N634" s="156">
        <v>0</v>
      </c>
      <c r="O634" s="156">
        <v>0</v>
      </c>
      <c r="P634" s="156">
        <v>0</v>
      </c>
      <c r="Q634" s="156">
        <v>0</v>
      </c>
      <c r="R634" s="157">
        <v>0</v>
      </c>
      <c r="S634" s="158">
        <f t="shared" si="345"/>
        <v>0</v>
      </c>
    </row>
    <row r="635" spans="1:85" ht="15">
      <c r="A635" s="159" t="s">
        <v>13</v>
      </c>
      <c r="B635" s="148">
        <v>77.078763873957627</v>
      </c>
      <c r="C635" s="148">
        <v>0.33313924858861821</v>
      </c>
      <c r="D635" s="148">
        <v>6.210985967985831</v>
      </c>
      <c r="E635" s="148">
        <v>0</v>
      </c>
      <c r="F635" s="148">
        <v>0</v>
      </c>
      <c r="G635" s="148">
        <v>0</v>
      </c>
      <c r="H635" s="160">
        <v>0</v>
      </c>
      <c r="I635" s="146">
        <f t="shared" si="344"/>
        <v>83.622889090532084</v>
      </c>
      <c r="J635" s="141"/>
      <c r="K635" s="161" t="s">
        <v>13</v>
      </c>
      <c r="L635" s="148">
        <v>77.078763873957627</v>
      </c>
      <c r="M635" s="148">
        <v>0.33313924858861821</v>
      </c>
      <c r="N635" s="148">
        <v>6.210985967985831</v>
      </c>
      <c r="O635" s="148">
        <v>0</v>
      </c>
      <c r="P635" s="148">
        <v>0</v>
      </c>
      <c r="Q635" s="148">
        <v>0</v>
      </c>
      <c r="R635" s="149">
        <v>0</v>
      </c>
      <c r="S635" s="150">
        <f t="shared" si="345"/>
        <v>83.622889090532084</v>
      </c>
    </row>
    <row r="636" spans="1:85" ht="15">
      <c r="A636" s="151" t="s">
        <v>12</v>
      </c>
      <c r="B636" s="152">
        <v>8.8739086796605555</v>
      </c>
      <c r="C636" s="152">
        <v>0.20026465292986267</v>
      </c>
      <c r="D636" s="152">
        <v>0</v>
      </c>
      <c r="E636" s="152">
        <v>0</v>
      </c>
      <c r="F636" s="152">
        <v>0</v>
      </c>
      <c r="G636" s="152">
        <v>0</v>
      </c>
      <c r="H636" s="153">
        <v>0</v>
      </c>
      <c r="I636" s="154">
        <f t="shared" si="344"/>
        <v>9.0741733325904175</v>
      </c>
      <c r="J636" s="141"/>
      <c r="K636" s="155" t="s">
        <v>12</v>
      </c>
      <c r="L636" s="156">
        <v>8.8739086796605555</v>
      </c>
      <c r="M636" s="156">
        <v>0.20026465292986267</v>
      </c>
      <c r="N636" s="156">
        <v>0</v>
      </c>
      <c r="O636" s="156">
        <v>0</v>
      </c>
      <c r="P636" s="156">
        <v>0</v>
      </c>
      <c r="Q636" s="156">
        <v>0</v>
      </c>
      <c r="R636" s="157">
        <v>0</v>
      </c>
      <c r="S636" s="158">
        <f t="shared" si="345"/>
        <v>9.0741733325904175</v>
      </c>
    </row>
    <row r="637" spans="1:85" ht="15">
      <c r="A637" s="159" t="s">
        <v>54</v>
      </c>
      <c r="B637" s="148">
        <v>0</v>
      </c>
      <c r="C637" s="148">
        <v>0.73410012089437138</v>
      </c>
      <c r="D637" s="148">
        <v>0</v>
      </c>
      <c r="E637" s="148">
        <v>35.630034404120522</v>
      </c>
      <c r="F637" s="148">
        <v>1407.1290976422226</v>
      </c>
      <c r="G637" s="148">
        <v>0</v>
      </c>
      <c r="H637" s="160">
        <v>0</v>
      </c>
      <c r="I637" s="146">
        <f t="shared" si="344"/>
        <v>1443.4932321672375</v>
      </c>
      <c r="J637" s="141"/>
      <c r="K637" s="161" t="s">
        <v>54</v>
      </c>
      <c r="L637" s="148">
        <v>0</v>
      </c>
      <c r="M637" s="148">
        <v>0.73410012089437138</v>
      </c>
      <c r="N637" s="148">
        <v>0</v>
      </c>
      <c r="O637" s="148">
        <v>35.630034404120522</v>
      </c>
      <c r="P637" s="148">
        <v>1407.1290976422226</v>
      </c>
      <c r="Q637" s="148">
        <v>0</v>
      </c>
      <c r="R637" s="149">
        <v>0</v>
      </c>
      <c r="S637" s="150">
        <f t="shared" si="345"/>
        <v>1443.4932321672375</v>
      </c>
    </row>
    <row r="638" spans="1:85" ht="15">
      <c r="A638" s="151" t="s">
        <v>11</v>
      </c>
      <c r="B638" s="152">
        <v>0</v>
      </c>
      <c r="C638" s="152">
        <v>0</v>
      </c>
      <c r="D638" s="152">
        <v>0</v>
      </c>
      <c r="E638" s="152">
        <v>40.089506694666241</v>
      </c>
      <c r="F638" s="152">
        <v>0</v>
      </c>
      <c r="G638" s="152">
        <v>0</v>
      </c>
      <c r="H638" s="153">
        <v>0</v>
      </c>
      <c r="I638" s="154">
        <f t="shared" si="344"/>
        <v>40.089506694666241</v>
      </c>
      <c r="J638" s="141"/>
      <c r="K638" s="155" t="s">
        <v>11</v>
      </c>
      <c r="L638" s="156">
        <v>0</v>
      </c>
      <c r="M638" s="156">
        <v>0</v>
      </c>
      <c r="N638" s="156">
        <v>0</v>
      </c>
      <c r="O638" s="156">
        <v>40.089506694666241</v>
      </c>
      <c r="P638" s="156">
        <v>0</v>
      </c>
      <c r="Q638" s="156">
        <v>0</v>
      </c>
      <c r="R638" s="157">
        <v>0</v>
      </c>
      <c r="S638" s="158">
        <f t="shared" si="345"/>
        <v>40.089506694666241</v>
      </c>
    </row>
    <row r="639" spans="1:85" ht="15">
      <c r="A639" s="159" t="s">
        <v>55</v>
      </c>
      <c r="B639" s="148">
        <v>0</v>
      </c>
      <c r="C639" s="148">
        <v>0</v>
      </c>
      <c r="D639" s="148">
        <v>0</v>
      </c>
      <c r="E639" s="148">
        <v>0</v>
      </c>
      <c r="F639" s="148">
        <v>0</v>
      </c>
      <c r="G639" s="148">
        <v>0</v>
      </c>
      <c r="H639" s="160">
        <v>0</v>
      </c>
      <c r="I639" s="146">
        <f t="shared" si="344"/>
        <v>0</v>
      </c>
      <c r="J639" s="141"/>
      <c r="K639" s="161" t="s">
        <v>55</v>
      </c>
      <c r="L639" s="148">
        <v>0</v>
      </c>
      <c r="M639" s="148">
        <v>0</v>
      </c>
      <c r="N639" s="148">
        <v>0</v>
      </c>
      <c r="O639" s="148">
        <v>0</v>
      </c>
      <c r="P639" s="148">
        <v>0</v>
      </c>
      <c r="Q639" s="148">
        <v>0</v>
      </c>
      <c r="R639" s="149">
        <v>0</v>
      </c>
      <c r="S639" s="150">
        <f t="shared" si="345"/>
        <v>0</v>
      </c>
    </row>
    <row r="640" spans="1:85" ht="15">
      <c r="A640" s="151" t="s">
        <v>14</v>
      </c>
      <c r="B640" s="152">
        <v>14.199705583057504</v>
      </c>
      <c r="C640" s="152">
        <v>0</v>
      </c>
      <c r="D640" s="152">
        <v>6.8744066232017231E-2</v>
      </c>
      <c r="E640" s="152">
        <v>0.41828792930305203</v>
      </c>
      <c r="F640" s="152">
        <v>0</v>
      </c>
      <c r="G640" s="152">
        <v>0</v>
      </c>
      <c r="H640" s="153">
        <v>0</v>
      </c>
      <c r="I640" s="154">
        <f t="shared" si="344"/>
        <v>14.686737578592574</v>
      </c>
      <c r="J640" s="141"/>
      <c r="K640" s="155" t="s">
        <v>14</v>
      </c>
      <c r="L640" s="156">
        <v>14.199705583057504</v>
      </c>
      <c r="M640" s="156">
        <v>0</v>
      </c>
      <c r="N640" s="156">
        <v>6.8744066232017231E-2</v>
      </c>
      <c r="O640" s="156">
        <v>0.41828792930305203</v>
      </c>
      <c r="P640" s="156">
        <v>0</v>
      </c>
      <c r="Q640" s="156">
        <v>0</v>
      </c>
      <c r="R640" s="157">
        <v>0</v>
      </c>
      <c r="S640" s="158">
        <f t="shared" si="345"/>
        <v>14.686737578592574</v>
      </c>
    </row>
    <row r="641" spans="1:70" ht="15">
      <c r="A641" s="159" t="s">
        <v>136</v>
      </c>
      <c r="B641" s="148">
        <v>37.154080216477162</v>
      </c>
      <c r="C641" s="148">
        <v>0</v>
      </c>
      <c r="D641" s="148">
        <v>9.6027074752049817</v>
      </c>
      <c r="E641" s="148">
        <v>0</v>
      </c>
      <c r="F641" s="148">
        <v>0</v>
      </c>
      <c r="G641" s="148">
        <v>0</v>
      </c>
      <c r="H641" s="160">
        <v>0</v>
      </c>
      <c r="I641" s="146">
        <f t="shared" si="344"/>
        <v>46.756787691682142</v>
      </c>
      <c r="J641" s="141"/>
      <c r="K641" s="161" t="s">
        <v>136</v>
      </c>
      <c r="L641" s="148">
        <v>37.154080216477162</v>
      </c>
      <c r="M641" s="148">
        <v>0</v>
      </c>
      <c r="N641" s="148">
        <v>9.6027074752049817</v>
      </c>
      <c r="O641" s="148">
        <v>0</v>
      </c>
      <c r="P641" s="148">
        <v>0</v>
      </c>
      <c r="Q641" s="148">
        <v>0</v>
      </c>
      <c r="R641" s="149">
        <v>0</v>
      </c>
      <c r="S641" s="150">
        <f t="shared" si="345"/>
        <v>46.756787691682142</v>
      </c>
    </row>
    <row r="642" spans="1:70" ht="15">
      <c r="A642" s="151" t="s">
        <v>21</v>
      </c>
      <c r="B642" s="152">
        <v>243.91650025744468</v>
      </c>
      <c r="C642" s="152">
        <v>0.31692643294700107</v>
      </c>
      <c r="D642" s="152">
        <v>5.0452423631291214</v>
      </c>
      <c r="E642" s="152">
        <v>405.31284672637321</v>
      </c>
      <c r="F642" s="152">
        <v>0</v>
      </c>
      <c r="G642" s="152">
        <v>136.679700893454</v>
      </c>
      <c r="H642" s="153">
        <v>1.9176149975235484</v>
      </c>
      <c r="I642" s="154">
        <f t="shared" si="344"/>
        <v>793.18883167087154</v>
      </c>
      <c r="J642" s="141"/>
      <c r="K642" s="155" t="s">
        <v>21</v>
      </c>
      <c r="L642" s="156">
        <v>243.91650025744468</v>
      </c>
      <c r="M642" s="156">
        <v>0.31692643294700107</v>
      </c>
      <c r="N642" s="156">
        <v>5.0452423631291214</v>
      </c>
      <c r="O642" s="156">
        <v>405.31284672637321</v>
      </c>
      <c r="P642" s="156">
        <v>0</v>
      </c>
      <c r="Q642" s="156">
        <v>136.679700893454</v>
      </c>
      <c r="R642" s="157">
        <v>1.9176149975235484</v>
      </c>
      <c r="S642" s="158">
        <f t="shared" si="345"/>
        <v>793.18883167087154</v>
      </c>
    </row>
    <row r="643" spans="1:70" ht="15">
      <c r="A643" s="159" t="s">
        <v>20</v>
      </c>
      <c r="B643" s="148">
        <v>49.13063504440408</v>
      </c>
      <c r="C643" s="148">
        <v>0</v>
      </c>
      <c r="D643" s="148">
        <v>0</v>
      </c>
      <c r="E643" s="148">
        <v>0</v>
      </c>
      <c r="F643" s="148">
        <v>0</v>
      </c>
      <c r="G643" s="148">
        <v>0</v>
      </c>
      <c r="H643" s="160">
        <v>0</v>
      </c>
      <c r="I643" s="146">
        <f t="shared" si="344"/>
        <v>49.13063504440408</v>
      </c>
      <c r="J643" s="141"/>
      <c r="K643" s="161" t="s">
        <v>20</v>
      </c>
      <c r="L643" s="148">
        <v>49.13063504440408</v>
      </c>
      <c r="M643" s="148">
        <v>0</v>
      </c>
      <c r="N643" s="148">
        <v>0</v>
      </c>
      <c r="O643" s="148">
        <v>0</v>
      </c>
      <c r="P643" s="148">
        <v>0</v>
      </c>
      <c r="Q643" s="148">
        <v>0</v>
      </c>
      <c r="R643" s="149">
        <v>0</v>
      </c>
      <c r="S643" s="150">
        <f t="shared" si="345"/>
        <v>49.13063504440408</v>
      </c>
    </row>
    <row r="644" spans="1:70" ht="15">
      <c r="A644" s="151" t="s">
        <v>56</v>
      </c>
      <c r="B644" s="152">
        <v>454.22779258474293</v>
      </c>
      <c r="C644" s="152">
        <v>20.574977367990357</v>
      </c>
      <c r="D644" s="152">
        <v>258.64075582596382</v>
      </c>
      <c r="E644" s="152">
        <v>0</v>
      </c>
      <c r="F644" s="152">
        <v>0</v>
      </c>
      <c r="G644" s="152">
        <v>0</v>
      </c>
      <c r="H644" s="153">
        <v>0</v>
      </c>
      <c r="I644" s="154">
        <f t="shared" si="344"/>
        <v>733.44352577869711</v>
      </c>
      <c r="J644" s="141"/>
      <c r="K644" s="155" t="s">
        <v>56</v>
      </c>
      <c r="L644" s="156">
        <v>454.22779258474293</v>
      </c>
      <c r="M644" s="156">
        <v>20.574977367990357</v>
      </c>
      <c r="N644" s="156">
        <v>258.64075582596382</v>
      </c>
      <c r="O644" s="156">
        <v>0</v>
      </c>
      <c r="P644" s="156">
        <v>0</v>
      </c>
      <c r="Q644" s="156">
        <v>0</v>
      </c>
      <c r="R644" s="157">
        <v>0</v>
      </c>
      <c r="S644" s="158">
        <f t="shared" si="345"/>
        <v>733.44352577869711</v>
      </c>
    </row>
    <row r="645" spans="1:70" ht="15">
      <c r="A645" s="159" t="s">
        <v>18</v>
      </c>
      <c r="B645" s="148">
        <v>366.55354929364751</v>
      </c>
      <c r="C645" s="148">
        <v>0</v>
      </c>
      <c r="D645" s="148">
        <v>0</v>
      </c>
      <c r="E645" s="148">
        <v>2.228492165469258</v>
      </c>
      <c r="F645" s="148">
        <v>103.16347569730937</v>
      </c>
      <c r="G645" s="148">
        <v>0</v>
      </c>
      <c r="H645" s="160">
        <v>0</v>
      </c>
      <c r="I645" s="146">
        <f t="shared" si="344"/>
        <v>471.94551715642615</v>
      </c>
      <c r="J645" s="141"/>
      <c r="K645" s="161" t="s">
        <v>18</v>
      </c>
      <c r="L645" s="148">
        <v>366.55354929364751</v>
      </c>
      <c r="M645" s="148">
        <v>0</v>
      </c>
      <c r="N645" s="148">
        <v>0</v>
      </c>
      <c r="O645" s="148">
        <v>2.228492165469258</v>
      </c>
      <c r="P645" s="148">
        <v>103.16347569730937</v>
      </c>
      <c r="Q645" s="148">
        <v>0</v>
      </c>
      <c r="R645" s="149">
        <v>0</v>
      </c>
      <c r="S645" s="150">
        <f t="shared" si="345"/>
        <v>471.94551715642615</v>
      </c>
    </row>
    <row r="646" spans="1:70" ht="15">
      <c r="A646" s="151" t="s">
        <v>17</v>
      </c>
      <c r="B646" s="152">
        <v>0</v>
      </c>
      <c r="C646" s="152">
        <v>0</v>
      </c>
      <c r="D646" s="152">
        <v>0</v>
      </c>
      <c r="E646" s="152">
        <v>0</v>
      </c>
      <c r="F646" s="152">
        <v>0</v>
      </c>
      <c r="G646" s="152">
        <v>0</v>
      </c>
      <c r="H646" s="153">
        <v>0</v>
      </c>
      <c r="I646" s="154">
        <f t="shared" si="344"/>
        <v>0</v>
      </c>
      <c r="J646" s="141"/>
      <c r="K646" s="155" t="s">
        <v>17</v>
      </c>
      <c r="L646" s="156">
        <v>0</v>
      </c>
      <c r="M646" s="156">
        <v>0</v>
      </c>
      <c r="N646" s="156">
        <v>0</v>
      </c>
      <c r="O646" s="156">
        <v>0</v>
      </c>
      <c r="P646" s="156">
        <v>0</v>
      </c>
      <c r="Q646" s="156">
        <v>0</v>
      </c>
      <c r="R646" s="157">
        <v>0</v>
      </c>
      <c r="S646" s="158">
        <f t="shared" si="345"/>
        <v>0</v>
      </c>
    </row>
    <row r="647" spans="1:70" ht="15">
      <c r="A647" s="162" t="s">
        <v>60</v>
      </c>
      <c r="B647" s="148">
        <v>17.193533991256373</v>
      </c>
      <c r="C647" s="148">
        <v>0</v>
      </c>
      <c r="D647" s="148">
        <v>0</v>
      </c>
      <c r="E647" s="148">
        <v>0</v>
      </c>
      <c r="F647" s="148">
        <v>0</v>
      </c>
      <c r="G647" s="148">
        <v>0</v>
      </c>
      <c r="H647" s="160">
        <v>0</v>
      </c>
      <c r="I647" s="146">
        <f t="shared" si="344"/>
        <v>17.193533991256373</v>
      </c>
      <c r="J647" s="141"/>
      <c r="K647" s="163" t="s">
        <v>60</v>
      </c>
      <c r="L647" s="148">
        <v>17.193533991256373</v>
      </c>
      <c r="M647" s="148">
        <v>0</v>
      </c>
      <c r="N647" s="148">
        <v>0</v>
      </c>
      <c r="O647" s="148">
        <v>0</v>
      </c>
      <c r="P647" s="148">
        <v>0</v>
      </c>
      <c r="Q647" s="148">
        <v>0</v>
      </c>
      <c r="R647" s="149">
        <v>0</v>
      </c>
      <c r="S647" s="150">
        <f t="shared" si="345"/>
        <v>17.193533991256373</v>
      </c>
    </row>
    <row r="648" spans="1:70">
      <c r="A648" s="164" t="s">
        <v>19</v>
      </c>
      <c r="B648" s="165">
        <v>17.193533991256373</v>
      </c>
      <c r="C648" s="165">
        <v>0</v>
      </c>
      <c r="D648" s="165">
        <v>0</v>
      </c>
      <c r="E648" s="165">
        <v>0</v>
      </c>
      <c r="F648" s="165">
        <v>0</v>
      </c>
      <c r="G648" s="165">
        <v>0</v>
      </c>
      <c r="H648" s="166">
        <v>0</v>
      </c>
      <c r="I648" s="167">
        <f t="shared" si="344"/>
        <v>17.193533991256373</v>
      </c>
      <c r="J648" s="141"/>
      <c r="K648" s="168" t="s">
        <v>19</v>
      </c>
      <c r="L648" s="169">
        <v>17.193533991256373</v>
      </c>
      <c r="M648" s="169">
        <v>0</v>
      </c>
      <c r="N648" s="169">
        <v>0</v>
      </c>
      <c r="O648" s="169">
        <v>0</v>
      </c>
      <c r="P648" s="169">
        <v>0</v>
      </c>
      <c r="Q648" s="169">
        <v>0</v>
      </c>
      <c r="R648" s="170">
        <v>0</v>
      </c>
      <c r="S648" s="171">
        <f t="shared" si="345"/>
        <v>17.193533991256373</v>
      </c>
    </row>
    <row r="649" spans="1:70">
      <c r="A649" s="172" t="s">
        <v>15</v>
      </c>
      <c r="B649" s="173">
        <v>0</v>
      </c>
      <c r="C649" s="173">
        <v>0</v>
      </c>
      <c r="D649" s="173">
        <v>0</v>
      </c>
      <c r="E649" s="173">
        <v>0</v>
      </c>
      <c r="F649" s="173">
        <v>0</v>
      </c>
      <c r="G649" s="173">
        <v>0</v>
      </c>
      <c r="H649" s="174">
        <v>0</v>
      </c>
      <c r="I649" s="175">
        <f t="shared" si="344"/>
        <v>0</v>
      </c>
      <c r="J649" s="141"/>
      <c r="K649" s="176" t="s">
        <v>15</v>
      </c>
      <c r="L649" s="173">
        <v>0</v>
      </c>
      <c r="M649" s="173">
        <v>0</v>
      </c>
      <c r="N649" s="173">
        <v>0</v>
      </c>
      <c r="O649" s="173">
        <v>0</v>
      </c>
      <c r="P649" s="173">
        <v>0</v>
      </c>
      <c r="Q649" s="173">
        <v>0</v>
      </c>
      <c r="R649" s="177">
        <v>0</v>
      </c>
      <c r="S649" s="178">
        <f t="shared" si="345"/>
        <v>0</v>
      </c>
    </row>
    <row r="650" spans="1:70">
      <c r="A650" s="164" t="s">
        <v>16</v>
      </c>
      <c r="B650" s="165">
        <v>0</v>
      </c>
      <c r="C650" s="165">
        <v>0</v>
      </c>
      <c r="D650" s="165">
        <v>0</v>
      </c>
      <c r="E650" s="165">
        <v>0</v>
      </c>
      <c r="F650" s="165">
        <v>0</v>
      </c>
      <c r="G650" s="165">
        <v>0</v>
      </c>
      <c r="H650" s="166">
        <v>0</v>
      </c>
      <c r="I650" s="167">
        <f t="shared" si="344"/>
        <v>0</v>
      </c>
      <c r="J650" s="141"/>
      <c r="K650" s="168" t="s">
        <v>16</v>
      </c>
      <c r="L650" s="169">
        <v>0</v>
      </c>
      <c r="M650" s="169">
        <v>0</v>
      </c>
      <c r="N650" s="169">
        <v>0</v>
      </c>
      <c r="O650" s="169">
        <v>0</v>
      </c>
      <c r="P650" s="169">
        <v>0</v>
      </c>
      <c r="Q650" s="169">
        <v>0</v>
      </c>
      <c r="R650" s="170">
        <v>0</v>
      </c>
      <c r="S650" s="171">
        <f t="shared" si="345"/>
        <v>0</v>
      </c>
    </row>
    <row r="651" spans="1:70" ht="15" thickBot="1">
      <c r="A651" s="179" t="s">
        <v>10</v>
      </c>
      <c r="B651" s="180">
        <v>0</v>
      </c>
      <c r="C651" s="180">
        <v>0</v>
      </c>
      <c r="D651" s="180">
        <v>0</v>
      </c>
      <c r="E651" s="180">
        <v>0</v>
      </c>
      <c r="F651" s="180">
        <v>0</v>
      </c>
      <c r="G651" s="180">
        <v>0</v>
      </c>
      <c r="H651" s="181">
        <v>0</v>
      </c>
      <c r="I651" s="182">
        <f t="shared" si="344"/>
        <v>0</v>
      </c>
      <c r="J651" s="141"/>
      <c r="K651" s="183" t="s">
        <v>10</v>
      </c>
      <c r="L651" s="180">
        <v>0</v>
      </c>
      <c r="M651" s="180">
        <v>0</v>
      </c>
      <c r="N651" s="180">
        <v>0</v>
      </c>
      <c r="O651" s="180">
        <v>0</v>
      </c>
      <c r="P651" s="180">
        <v>0</v>
      </c>
      <c r="Q651" s="180">
        <v>0</v>
      </c>
      <c r="R651" s="184">
        <v>0</v>
      </c>
      <c r="S651" s="185">
        <f t="shared" si="345"/>
        <v>0</v>
      </c>
    </row>
    <row r="652" spans="1:70" ht="15">
      <c r="A652" s="186" t="s">
        <v>22</v>
      </c>
      <c r="B652" s="187">
        <f>SUM(B631:B647)</f>
        <v>1278.5416996841632</v>
      </c>
      <c r="C652" s="187">
        <f t="shared" ref="C652:H652" si="346">SUM(C631:C647)</f>
        <v>22.159407823350211</v>
      </c>
      <c r="D652" s="187">
        <f t="shared" si="346"/>
        <v>280.37902741302389</v>
      </c>
      <c r="E652" s="187">
        <f t="shared" si="346"/>
        <v>483.6791679199323</v>
      </c>
      <c r="F652" s="187">
        <f t="shared" si="346"/>
        <v>1510.2925733395321</v>
      </c>
      <c r="G652" s="187">
        <f t="shared" si="346"/>
        <v>136.679700893454</v>
      </c>
      <c r="H652" s="189">
        <f t="shared" si="346"/>
        <v>1.9176149975235484</v>
      </c>
      <c r="I652" s="146">
        <f t="shared" ref="I652" si="347">SUM(I631:I647)</f>
        <v>3713.6491920709791</v>
      </c>
      <c r="J652" s="141"/>
      <c r="K652" s="188" t="s">
        <v>22</v>
      </c>
      <c r="L652" s="187">
        <f>SUM(L631:L647)</f>
        <v>1278.5416996841632</v>
      </c>
      <c r="M652" s="187">
        <f t="shared" ref="M652:R652" si="348">SUM(M631:M647)</f>
        <v>22.159407823350211</v>
      </c>
      <c r="N652" s="187">
        <f t="shared" si="348"/>
        <v>280.37902741302389</v>
      </c>
      <c r="O652" s="187">
        <f t="shared" si="348"/>
        <v>483.6791679199323</v>
      </c>
      <c r="P652" s="187">
        <f t="shared" si="348"/>
        <v>1510.2925733395321</v>
      </c>
      <c r="Q652" s="187">
        <f t="shared" si="348"/>
        <v>136.679700893454</v>
      </c>
      <c r="R652" s="189">
        <f t="shared" si="348"/>
        <v>1.9176149975235484</v>
      </c>
      <c r="S652" s="190">
        <f t="shared" ref="S652" si="349">SUM(S631:S647)</f>
        <v>3713.6491920709791</v>
      </c>
      <c r="U652" s="26"/>
      <c r="V652" s="26"/>
      <c r="W652" s="26"/>
      <c r="X652" s="26"/>
      <c r="Y652" s="26"/>
      <c r="Z652" s="26"/>
      <c r="AA652" s="26"/>
      <c r="AB652" s="26"/>
      <c r="AC652" s="26"/>
      <c r="AD652" s="26"/>
      <c r="AE652" s="26"/>
      <c r="AF652" s="26"/>
      <c r="AG652" s="26"/>
      <c r="AH652" s="26"/>
      <c r="AI652" s="26"/>
      <c r="AJ652" s="26"/>
      <c r="AK652" s="26"/>
      <c r="AL652" s="26"/>
      <c r="AM652" s="26"/>
      <c r="AN652" s="26"/>
      <c r="AO652" s="26"/>
      <c r="AP652" s="26"/>
    </row>
    <row r="653" spans="1:70" s="26" customFormat="1" ht="15" thickBot="1">
      <c r="A653" s="39" t="s">
        <v>108</v>
      </c>
      <c r="B653" s="125">
        <f>IF($I652=0,"-",B652/$I652)</f>
        <v>0.34428176533582666</v>
      </c>
      <c r="C653" s="125">
        <f t="shared" ref="C653:H653" si="350">IF($I652=0,"-",C652/$I652)</f>
        <v>5.9670169898284452E-3</v>
      </c>
      <c r="D653" s="125">
        <f t="shared" si="350"/>
        <v>7.5499599696078404E-2</v>
      </c>
      <c r="E653" s="125">
        <f t="shared" si="350"/>
        <v>0.13024363446946921</v>
      </c>
      <c r="F653" s="125">
        <f t="shared" si="350"/>
        <v>0.40668692577752397</v>
      </c>
      <c r="G653" s="125">
        <f t="shared" si="350"/>
        <v>3.6804688279463538E-2</v>
      </c>
      <c r="H653" s="126">
        <f t="shared" si="350"/>
        <v>5.1636945180978655E-4</v>
      </c>
      <c r="I653" s="127">
        <f>SUM(B653:H653)</f>
        <v>1</v>
      </c>
      <c r="K653" s="49" t="s">
        <v>108</v>
      </c>
      <c r="L653" s="102">
        <f>IF($S652=0,"-",L652/$S652)</f>
        <v>0.34428176533582666</v>
      </c>
      <c r="M653" s="102">
        <f t="shared" ref="M653:R653" si="351">IF($S652=0,"-",M652/$S652)</f>
        <v>5.9670169898284452E-3</v>
      </c>
      <c r="N653" s="102">
        <f t="shared" si="351"/>
        <v>7.5499599696078404E-2</v>
      </c>
      <c r="O653" s="102">
        <f t="shared" si="351"/>
        <v>0.13024363446946921</v>
      </c>
      <c r="P653" s="102">
        <f t="shared" si="351"/>
        <v>0.40668692577752397</v>
      </c>
      <c r="Q653" s="102">
        <f t="shared" si="351"/>
        <v>3.6804688279463538E-2</v>
      </c>
      <c r="R653" s="103">
        <f t="shared" si="351"/>
        <v>5.1636945180978655E-4</v>
      </c>
      <c r="S653" s="104">
        <f>SUM(L653:R653)</f>
        <v>1</v>
      </c>
      <c r="U653" s="133"/>
      <c r="V653" s="141"/>
      <c r="W653" s="141"/>
      <c r="X653" s="141"/>
      <c r="Y653" s="141"/>
      <c r="Z653" s="141"/>
      <c r="AA653" s="141"/>
      <c r="AB653" s="141"/>
      <c r="AC653" s="141"/>
      <c r="AD653" s="141"/>
      <c r="AE653" s="141"/>
      <c r="AF653" s="141"/>
      <c r="AG653" s="141"/>
      <c r="AH653" s="141"/>
      <c r="AI653" s="142"/>
      <c r="AJ653" s="133"/>
      <c r="AK653" s="133"/>
      <c r="AL653" s="133"/>
      <c r="AM653" s="133"/>
      <c r="AN653" s="133"/>
      <c r="AO653" s="133"/>
      <c r="AP653" s="133"/>
      <c r="BA653" s="191"/>
      <c r="BR653" s="191"/>
    </row>
    <row r="654" spans="1:70">
      <c r="A654" s="220"/>
      <c r="B654" s="220"/>
      <c r="C654" s="220"/>
      <c r="D654" s="220"/>
      <c r="E654" s="220"/>
      <c r="F654" s="220"/>
      <c r="G654" s="220"/>
      <c r="H654" s="220"/>
      <c r="I654" s="220"/>
      <c r="K654" s="220"/>
      <c r="L654" s="220"/>
      <c r="M654" s="220"/>
      <c r="N654" s="220"/>
      <c r="O654" s="220"/>
      <c r="P654" s="220"/>
      <c r="Q654" s="220"/>
      <c r="R654" s="220"/>
      <c r="S654" s="220"/>
    </row>
  </sheetData>
  <mergeCells count="173">
    <mergeCell ref="U603:U604"/>
    <mergeCell ref="B604:I604"/>
    <mergeCell ref="L604:S604"/>
    <mergeCell ref="V604:AF604"/>
    <mergeCell ref="F605:F625"/>
    <mergeCell ref="A629:A630"/>
    <mergeCell ref="K629:K630"/>
    <mergeCell ref="B630:I630"/>
    <mergeCell ref="L630:S630"/>
    <mergeCell ref="A577:A578"/>
    <mergeCell ref="K577:K578"/>
    <mergeCell ref="B578:I578"/>
    <mergeCell ref="L578:S578"/>
    <mergeCell ref="F579:F599"/>
    <mergeCell ref="A603:A604"/>
    <mergeCell ref="K603:K604"/>
    <mergeCell ref="A551:A552"/>
    <mergeCell ref="K551:K552"/>
    <mergeCell ref="B552:I552"/>
    <mergeCell ref="L552:S552"/>
    <mergeCell ref="B553:E573"/>
    <mergeCell ref="G553:H573"/>
    <mergeCell ref="L553:O573"/>
    <mergeCell ref="Q553:R573"/>
    <mergeCell ref="A525:A526"/>
    <mergeCell ref="K525:K526"/>
    <mergeCell ref="B526:I526"/>
    <mergeCell ref="L526:S526"/>
    <mergeCell ref="B527:E547"/>
    <mergeCell ref="G527:H547"/>
    <mergeCell ref="L527:O547"/>
    <mergeCell ref="Q527:R547"/>
    <mergeCell ref="A499:A500"/>
    <mergeCell ref="K499:K500"/>
    <mergeCell ref="B500:I500"/>
    <mergeCell ref="L500:S500"/>
    <mergeCell ref="B501:E521"/>
    <mergeCell ref="G501:H521"/>
    <mergeCell ref="L501:O521"/>
    <mergeCell ref="Q501:R521"/>
    <mergeCell ref="A473:A474"/>
    <mergeCell ref="K473:K474"/>
    <mergeCell ref="B474:I474"/>
    <mergeCell ref="L474:S474"/>
    <mergeCell ref="B475:E495"/>
    <mergeCell ref="G475:H495"/>
    <mergeCell ref="L475:O495"/>
    <mergeCell ref="Q475:R495"/>
    <mergeCell ref="F423:F443"/>
    <mergeCell ref="A447:A448"/>
    <mergeCell ref="K447:K448"/>
    <mergeCell ref="B448:I448"/>
    <mergeCell ref="L448:S448"/>
    <mergeCell ref="B449:E469"/>
    <mergeCell ref="G449:H469"/>
    <mergeCell ref="L449:O469"/>
    <mergeCell ref="Q449:R469"/>
    <mergeCell ref="V396:AI396"/>
    <mergeCell ref="F397:F417"/>
    <mergeCell ref="A421:A422"/>
    <mergeCell ref="K421:K422"/>
    <mergeCell ref="U421:U422"/>
    <mergeCell ref="B422:I422"/>
    <mergeCell ref="L422:S422"/>
    <mergeCell ref="V422:AI422"/>
    <mergeCell ref="F371:F391"/>
    <mergeCell ref="A395:A396"/>
    <mergeCell ref="K395:K396"/>
    <mergeCell ref="U395:U396"/>
    <mergeCell ref="B396:I396"/>
    <mergeCell ref="L396:S396"/>
    <mergeCell ref="V344:AI344"/>
    <mergeCell ref="F345:F365"/>
    <mergeCell ref="A369:A370"/>
    <mergeCell ref="K369:K370"/>
    <mergeCell ref="U369:U370"/>
    <mergeCell ref="B370:I370"/>
    <mergeCell ref="L370:S370"/>
    <mergeCell ref="V370:AI370"/>
    <mergeCell ref="F319:F339"/>
    <mergeCell ref="A343:A344"/>
    <mergeCell ref="K343:K344"/>
    <mergeCell ref="U343:U344"/>
    <mergeCell ref="B344:I344"/>
    <mergeCell ref="L344:S344"/>
    <mergeCell ref="V292:AI292"/>
    <mergeCell ref="F293:F313"/>
    <mergeCell ref="A317:A318"/>
    <mergeCell ref="K317:K318"/>
    <mergeCell ref="U317:U318"/>
    <mergeCell ref="B318:I318"/>
    <mergeCell ref="L318:S318"/>
    <mergeCell ref="V318:AI318"/>
    <mergeCell ref="F267:F287"/>
    <mergeCell ref="A291:A292"/>
    <mergeCell ref="K291:K292"/>
    <mergeCell ref="U291:U292"/>
    <mergeCell ref="B292:I292"/>
    <mergeCell ref="L292:S292"/>
    <mergeCell ref="V240:AI240"/>
    <mergeCell ref="F241:F261"/>
    <mergeCell ref="A265:A266"/>
    <mergeCell ref="K265:K266"/>
    <mergeCell ref="U265:U266"/>
    <mergeCell ref="B266:I266"/>
    <mergeCell ref="L266:S266"/>
    <mergeCell ref="V266:AI266"/>
    <mergeCell ref="F215:F235"/>
    <mergeCell ref="A239:A240"/>
    <mergeCell ref="K239:K240"/>
    <mergeCell ref="U239:U240"/>
    <mergeCell ref="B240:I240"/>
    <mergeCell ref="L240:S240"/>
    <mergeCell ref="V188:AI188"/>
    <mergeCell ref="F189:F209"/>
    <mergeCell ref="A213:A214"/>
    <mergeCell ref="K213:K214"/>
    <mergeCell ref="U213:U214"/>
    <mergeCell ref="B214:I214"/>
    <mergeCell ref="L214:S214"/>
    <mergeCell ref="V214:AI214"/>
    <mergeCell ref="F163:F183"/>
    <mergeCell ref="A187:A188"/>
    <mergeCell ref="K187:K188"/>
    <mergeCell ref="U187:U188"/>
    <mergeCell ref="B188:I188"/>
    <mergeCell ref="L188:S188"/>
    <mergeCell ref="V136:AI136"/>
    <mergeCell ref="F137:F157"/>
    <mergeCell ref="A161:A162"/>
    <mergeCell ref="K161:K162"/>
    <mergeCell ref="U161:U162"/>
    <mergeCell ref="B162:I162"/>
    <mergeCell ref="L162:S162"/>
    <mergeCell ref="V162:AI162"/>
    <mergeCell ref="U109:U110"/>
    <mergeCell ref="B110:I110"/>
    <mergeCell ref="L110:S110"/>
    <mergeCell ref="V110:AI110"/>
    <mergeCell ref="F111:F131"/>
    <mergeCell ref="A135:A136"/>
    <mergeCell ref="K135:K136"/>
    <mergeCell ref="U135:U136"/>
    <mergeCell ref="B136:I136"/>
    <mergeCell ref="L136:S136"/>
    <mergeCell ref="A83:A84"/>
    <mergeCell ref="K83:K84"/>
    <mergeCell ref="B84:I84"/>
    <mergeCell ref="L84:S84"/>
    <mergeCell ref="A109:A110"/>
    <mergeCell ref="K109:K110"/>
    <mergeCell ref="F33:F53"/>
    <mergeCell ref="A57:A58"/>
    <mergeCell ref="K57:K58"/>
    <mergeCell ref="B58:I58"/>
    <mergeCell ref="L58:S58"/>
    <mergeCell ref="B59:E79"/>
    <mergeCell ref="G59:H79"/>
    <mergeCell ref="L59:O79"/>
    <mergeCell ref="Q59:R79"/>
    <mergeCell ref="A31:A32"/>
    <mergeCell ref="K31:K32"/>
    <mergeCell ref="U31:U32"/>
    <mergeCell ref="B32:I32"/>
    <mergeCell ref="L32:S32"/>
    <mergeCell ref="V32:AI32"/>
    <mergeCell ref="A1:I3"/>
    <mergeCell ref="K1:S3"/>
    <mergeCell ref="U1:AI3"/>
    <mergeCell ref="A5:A6"/>
    <mergeCell ref="K5:K6"/>
    <mergeCell ref="B6:I6"/>
    <mergeCell ref="L6:S6"/>
  </mergeCells>
  <pageMargins left="0.7" right="0.7" top="0.78740157499999996" bottom="0.78740157499999996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X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3" customWidth="1"/>
    <col min="2" max="7" width="16.625" style="3" customWidth="1"/>
    <col min="8" max="8" width="16.875" style="3" customWidth="1"/>
    <col min="9" max="9" width="16.625" style="3" customWidth="1"/>
    <col min="10" max="10" width="16.625" style="19" customWidth="1"/>
    <col min="11" max="11" width="41.375" style="17" customWidth="1"/>
    <col min="12" max="17" width="16.625" style="3" customWidth="1"/>
    <col min="18" max="18" width="17.75" style="3" customWidth="1"/>
    <col min="19" max="19" width="16.625" style="3" customWidth="1"/>
    <col min="20" max="20" width="8.375" style="19" customWidth="1"/>
    <col min="21" max="21" width="36.625" style="3" customWidth="1"/>
    <col min="22" max="32" width="16.625" style="3" customWidth="1"/>
    <col min="33" max="34" width="11.125" style="3" bestFit="1" customWidth="1"/>
    <col min="35" max="35" width="11.625" style="3" bestFit="1" customWidth="1"/>
    <col min="36" max="40" width="16.625" style="3" customWidth="1"/>
    <col min="41" max="16384" width="11" style="3"/>
  </cols>
  <sheetData>
    <row r="1" spans="1:50" customFormat="1" ht="15" customHeight="1" thickTop="1">
      <c r="A1" s="414" t="s">
        <v>92</v>
      </c>
      <c r="B1" s="415"/>
      <c r="C1" s="415"/>
      <c r="D1" s="415"/>
      <c r="E1" s="415"/>
      <c r="F1" s="415"/>
      <c r="G1" s="415"/>
      <c r="H1" s="415"/>
      <c r="I1" s="416"/>
      <c r="K1" s="423" t="s">
        <v>118</v>
      </c>
      <c r="L1" s="424"/>
      <c r="M1" s="424"/>
      <c r="N1" s="424"/>
      <c r="O1" s="424"/>
      <c r="P1" s="424"/>
      <c r="Q1" s="424"/>
      <c r="R1" s="424"/>
      <c r="S1" s="425"/>
      <c r="U1" s="432" t="s">
        <v>93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4"/>
      <c r="AX1" s="26"/>
    </row>
    <row r="2" spans="1:50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K2" s="426"/>
      <c r="L2" s="427"/>
      <c r="M2" s="427"/>
      <c r="N2" s="427"/>
      <c r="O2" s="427"/>
      <c r="P2" s="427"/>
      <c r="Q2" s="427"/>
      <c r="R2" s="427"/>
      <c r="S2" s="428"/>
      <c r="U2" s="435"/>
      <c r="V2" s="436"/>
      <c r="W2" s="436"/>
      <c r="X2" s="436"/>
      <c r="Y2" s="436"/>
      <c r="Z2" s="436"/>
      <c r="AA2" s="436"/>
      <c r="AB2" s="436"/>
      <c r="AC2" s="436"/>
      <c r="AD2" s="436"/>
      <c r="AE2" s="436"/>
      <c r="AF2" s="436"/>
      <c r="AG2" s="436"/>
      <c r="AH2" s="436"/>
      <c r="AI2" s="437"/>
      <c r="AX2" s="26"/>
    </row>
    <row r="3" spans="1:50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  <c r="K3" s="429"/>
      <c r="L3" s="430"/>
      <c r="M3" s="430"/>
      <c r="N3" s="430"/>
      <c r="O3" s="430"/>
      <c r="P3" s="430"/>
      <c r="Q3" s="430"/>
      <c r="R3" s="430"/>
      <c r="S3" s="431"/>
      <c r="U3" s="438"/>
      <c r="V3" s="439"/>
      <c r="W3" s="439"/>
      <c r="X3" s="439"/>
      <c r="Y3" s="439"/>
      <c r="Z3" s="439"/>
      <c r="AA3" s="439"/>
      <c r="AB3" s="439"/>
      <c r="AC3" s="439"/>
      <c r="AD3" s="439"/>
      <c r="AE3" s="439"/>
      <c r="AF3" s="439"/>
      <c r="AG3" s="439"/>
      <c r="AH3" s="439"/>
      <c r="AI3" s="440"/>
      <c r="AX3" s="26"/>
    </row>
    <row r="4" spans="1:50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K4" s="27"/>
      <c r="L4" s="27"/>
      <c r="M4" s="27"/>
      <c r="N4" s="27"/>
      <c r="O4" s="27"/>
      <c r="P4" s="27"/>
      <c r="Q4" s="27"/>
      <c r="R4" s="27"/>
      <c r="S4" s="27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X4" s="26"/>
    </row>
    <row r="5" spans="1:50" ht="28.5">
      <c r="A5" s="408" t="s">
        <v>121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443" t="s">
        <v>121</v>
      </c>
      <c r="L5" s="82" t="s">
        <v>0</v>
      </c>
      <c r="M5" s="82" t="s">
        <v>1</v>
      </c>
      <c r="N5" s="82" t="s">
        <v>2</v>
      </c>
      <c r="O5" s="82" t="s">
        <v>3</v>
      </c>
      <c r="P5" s="82" t="s">
        <v>23</v>
      </c>
      <c r="Q5" s="82" t="s">
        <v>4</v>
      </c>
      <c r="R5" s="82" t="s">
        <v>5</v>
      </c>
      <c r="S5" s="83" t="s">
        <v>6</v>
      </c>
      <c r="V5" s="10"/>
      <c r="W5" s="9"/>
      <c r="X5" s="9"/>
      <c r="Y5" s="9"/>
      <c r="Z5" s="9"/>
      <c r="AA5" s="9"/>
      <c r="AB5" s="9"/>
      <c r="AC5" s="9"/>
      <c r="AD5" s="9"/>
      <c r="AE5" s="10"/>
      <c r="AF5" s="10"/>
      <c r="AG5" s="9"/>
      <c r="AH5" s="9"/>
      <c r="AI5" s="9"/>
      <c r="AJ5" s="9"/>
      <c r="AK5" s="9"/>
      <c r="AL5" s="9"/>
      <c r="AM5" s="9"/>
      <c r="AN5" s="9"/>
    </row>
    <row r="6" spans="1:50" ht="14.25" customHeight="1">
      <c r="A6" s="409" t="s">
        <v>107</v>
      </c>
      <c r="B6" s="400" t="s">
        <v>113</v>
      </c>
      <c r="C6" s="401"/>
      <c r="D6" s="401"/>
      <c r="E6" s="401"/>
      <c r="F6" s="401"/>
      <c r="G6" s="401"/>
      <c r="H6" s="401"/>
      <c r="I6" s="402"/>
      <c r="K6" s="444" t="s">
        <v>107</v>
      </c>
      <c r="L6" s="403" t="s">
        <v>113</v>
      </c>
      <c r="M6" s="404"/>
      <c r="N6" s="404"/>
      <c r="O6" s="404"/>
      <c r="P6" s="404"/>
      <c r="Q6" s="404"/>
      <c r="R6" s="404"/>
      <c r="S6" s="405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1:50" ht="15">
      <c r="A7" s="30" t="s">
        <v>7</v>
      </c>
      <c r="B7" s="105">
        <f>B33+B85</f>
        <v>305.37473057518162</v>
      </c>
      <c r="C7" s="105">
        <f t="shared" ref="C7:E7" si="0">C33+C85</f>
        <v>1244.1723163197112</v>
      </c>
      <c r="D7" s="105">
        <f t="shared" si="0"/>
        <v>370.28538720529519</v>
      </c>
      <c r="E7" s="105">
        <f t="shared" si="0"/>
        <v>0</v>
      </c>
      <c r="F7" s="105">
        <f>F59+F85</f>
        <v>0.38563876028284122</v>
      </c>
      <c r="G7" s="105">
        <f t="shared" ref="G7:H7" si="1">G33+G85</f>
        <v>0</v>
      </c>
      <c r="H7" s="105">
        <f t="shared" si="1"/>
        <v>0</v>
      </c>
      <c r="I7" s="111">
        <f>SUM(B7:H7)</f>
        <v>1920.2180728604708</v>
      </c>
      <c r="K7" s="41" t="s">
        <v>7</v>
      </c>
      <c r="L7" s="105">
        <f>L33+L85</f>
        <v>305.37473057518162</v>
      </c>
      <c r="M7" s="105">
        <f t="shared" ref="M7:O7" si="2">M33+M85</f>
        <v>1244.1723163197112</v>
      </c>
      <c r="N7" s="105">
        <f t="shared" si="2"/>
        <v>370.28538720529519</v>
      </c>
      <c r="O7" s="105">
        <f t="shared" si="2"/>
        <v>0</v>
      </c>
      <c r="P7" s="84">
        <f>P59+P85+P33</f>
        <v>0.38563876028284122</v>
      </c>
      <c r="Q7" s="105">
        <f t="shared" ref="Q7:R7" si="3">Q33+Q85</f>
        <v>0</v>
      </c>
      <c r="R7" s="105">
        <f t="shared" si="3"/>
        <v>0</v>
      </c>
      <c r="S7" s="86">
        <f>SUM(L7:R7)</f>
        <v>1920.2180728604708</v>
      </c>
      <c r="T7" s="19" t="str">
        <f>IF(ABS(S7-I7)&gt;0.01,S7-I7,"")</f>
        <v/>
      </c>
      <c r="V7" s="10"/>
      <c r="W7" s="11"/>
      <c r="X7" s="11"/>
      <c r="Y7" s="11"/>
      <c r="Z7" s="11"/>
      <c r="AA7" s="11"/>
      <c r="AB7" s="11"/>
      <c r="AC7" s="11"/>
      <c r="AD7" s="11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1:50" ht="15">
      <c r="A8" s="31" t="s">
        <v>8</v>
      </c>
      <c r="B8" s="112">
        <f t="shared" ref="B8:E27" si="4">B34+B86</f>
        <v>242.62600661233733</v>
      </c>
      <c r="C8" s="112">
        <f t="shared" si="4"/>
        <v>0</v>
      </c>
      <c r="D8" s="112">
        <f t="shared" si="4"/>
        <v>20.338961822139815</v>
      </c>
      <c r="E8" s="112">
        <f t="shared" si="4"/>
        <v>0</v>
      </c>
      <c r="F8" s="11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14">
        <f t="shared" ref="I8:I27" si="7">SUM(B8:H8)</f>
        <v>262.96496843447716</v>
      </c>
      <c r="K8" s="42" t="s">
        <v>8</v>
      </c>
      <c r="L8" s="87">
        <f t="shared" ref="L8:O27" si="8">L34+L86</f>
        <v>242.62600661233733</v>
      </c>
      <c r="M8" s="87">
        <f t="shared" si="8"/>
        <v>0</v>
      </c>
      <c r="N8" s="87">
        <f t="shared" si="8"/>
        <v>20.338961822139815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89">
        <f t="shared" ref="S8:S27" si="11">SUM(L8:R8)</f>
        <v>262.96496843447716</v>
      </c>
      <c r="T8" s="19" t="str">
        <f t="shared" ref="T8:T24" si="12">IF(ABS(S8-I8)&gt;0.01,S8-I8,"")</f>
        <v/>
      </c>
      <c r="V8" s="10"/>
      <c r="W8" s="11"/>
      <c r="X8" s="11"/>
      <c r="Y8" s="11"/>
      <c r="Z8" s="11"/>
      <c r="AA8" s="11"/>
      <c r="AB8" s="11"/>
      <c r="AC8" s="11"/>
      <c r="AD8" s="11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50" ht="15">
      <c r="A9" s="32" t="s">
        <v>9</v>
      </c>
      <c r="B9" s="84">
        <f t="shared" si="4"/>
        <v>192.72221668593684</v>
      </c>
      <c r="C9" s="84">
        <f t="shared" si="4"/>
        <v>0</v>
      </c>
      <c r="D9" s="84">
        <f t="shared" si="4"/>
        <v>2947.6680748382114</v>
      </c>
      <c r="E9" s="84">
        <f t="shared" si="4"/>
        <v>0</v>
      </c>
      <c r="F9" s="84">
        <f t="shared" si="5"/>
        <v>0</v>
      </c>
      <c r="G9" s="84">
        <f t="shared" ref="G9:H9" si="13">G35+G87</f>
        <v>0</v>
      </c>
      <c r="H9" s="84">
        <f t="shared" si="13"/>
        <v>0</v>
      </c>
      <c r="I9" s="111">
        <f t="shared" si="7"/>
        <v>3140.3902915241483</v>
      </c>
      <c r="K9" s="41" t="s">
        <v>9</v>
      </c>
      <c r="L9" s="84">
        <f t="shared" si="8"/>
        <v>192.72221668593684</v>
      </c>
      <c r="M9" s="84">
        <f t="shared" si="8"/>
        <v>0</v>
      </c>
      <c r="N9" s="84">
        <f t="shared" si="8"/>
        <v>2947.6680748382114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86">
        <f t="shared" si="11"/>
        <v>3140.3902915241483</v>
      </c>
      <c r="T9" s="19" t="str">
        <f t="shared" si="12"/>
        <v/>
      </c>
      <c r="V9" s="10"/>
      <c r="W9" s="11"/>
      <c r="X9" s="11"/>
      <c r="Y9" s="11"/>
      <c r="Z9" s="11"/>
      <c r="AA9" s="11"/>
      <c r="AB9" s="11"/>
      <c r="AC9" s="11"/>
      <c r="AD9" s="11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50" ht="15">
      <c r="A10" s="31" t="s">
        <v>52</v>
      </c>
      <c r="B10" s="112">
        <f t="shared" si="4"/>
        <v>0</v>
      </c>
      <c r="C10" s="112">
        <f t="shared" si="4"/>
        <v>0</v>
      </c>
      <c r="D10" s="112">
        <f t="shared" si="4"/>
        <v>529.01847820000012</v>
      </c>
      <c r="E10" s="112">
        <f t="shared" si="4"/>
        <v>0</v>
      </c>
      <c r="F10" s="11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14">
        <f t="shared" si="7"/>
        <v>529.01847820000012</v>
      </c>
      <c r="K10" s="42" t="s">
        <v>52</v>
      </c>
      <c r="L10" s="87">
        <f t="shared" si="8"/>
        <v>0</v>
      </c>
      <c r="M10" s="87">
        <f t="shared" si="8"/>
        <v>0</v>
      </c>
      <c r="N10" s="87">
        <f t="shared" si="8"/>
        <v>529.01847820000012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89">
        <f t="shared" si="11"/>
        <v>529.01847820000012</v>
      </c>
      <c r="T10" s="19" t="str">
        <f t="shared" si="12"/>
        <v/>
      </c>
      <c r="V10" s="10"/>
      <c r="W10" s="11"/>
      <c r="X10" s="11"/>
      <c r="Y10" s="11"/>
      <c r="Z10" s="11"/>
      <c r="AA10" s="11"/>
      <c r="AB10" s="11"/>
      <c r="AC10" s="11"/>
      <c r="AD10" s="11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50" ht="15">
      <c r="A11" s="32" t="s">
        <v>13</v>
      </c>
      <c r="B11" s="84">
        <f t="shared" si="4"/>
        <v>1348.4324199485659</v>
      </c>
      <c r="C11" s="84">
        <f t="shared" si="4"/>
        <v>357.81909553759954</v>
      </c>
      <c r="D11" s="84">
        <f t="shared" si="4"/>
        <v>452.334070450833</v>
      </c>
      <c r="E11" s="84">
        <f t="shared" si="4"/>
        <v>10.55010829124272</v>
      </c>
      <c r="F11" s="84">
        <f t="shared" si="5"/>
        <v>0</v>
      </c>
      <c r="G11" s="84">
        <f t="shared" ref="G11:H11" si="17">G37+G89</f>
        <v>0</v>
      </c>
      <c r="H11" s="84">
        <f t="shared" si="17"/>
        <v>0</v>
      </c>
      <c r="I11" s="111">
        <f t="shared" si="7"/>
        <v>2169.1356942282414</v>
      </c>
      <c r="K11" s="41" t="s">
        <v>13</v>
      </c>
      <c r="L11" s="84">
        <f t="shared" si="8"/>
        <v>1348.4324199485659</v>
      </c>
      <c r="M11" s="84">
        <f t="shared" si="8"/>
        <v>357.81909553759954</v>
      </c>
      <c r="N11" s="84">
        <f t="shared" si="8"/>
        <v>452.334070450833</v>
      </c>
      <c r="O11" s="84">
        <f t="shared" si="8"/>
        <v>10.55010829124272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86">
        <f t="shared" si="11"/>
        <v>2169.1356942282414</v>
      </c>
      <c r="T11" s="19" t="str">
        <f t="shared" si="12"/>
        <v/>
      </c>
      <c r="V11" s="10"/>
      <c r="W11" s="11"/>
      <c r="X11" s="11"/>
      <c r="Y11" s="11"/>
      <c r="Z11" s="11"/>
      <c r="AA11" s="11"/>
      <c r="AB11" s="11"/>
      <c r="AC11" s="11"/>
      <c r="AD11" s="11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spans="1:50" ht="15">
      <c r="A12" s="31" t="s">
        <v>119</v>
      </c>
      <c r="B12" s="112">
        <f t="shared" si="4"/>
        <v>11475.206090830474</v>
      </c>
      <c r="C12" s="112">
        <f t="shared" si="4"/>
        <v>143.90808023732012</v>
      </c>
      <c r="D12" s="112">
        <f t="shared" si="4"/>
        <v>1299.6283143456035</v>
      </c>
      <c r="E12" s="112">
        <f t="shared" si="4"/>
        <v>2.5342158616317394</v>
      </c>
      <c r="F12" s="11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14">
        <f t="shared" si="7"/>
        <v>12921.27670127503</v>
      </c>
      <c r="K12" s="42" t="s">
        <v>119</v>
      </c>
      <c r="L12" s="87">
        <f t="shared" si="8"/>
        <v>11475.206090830474</v>
      </c>
      <c r="M12" s="87">
        <f t="shared" si="8"/>
        <v>143.90808023732012</v>
      </c>
      <c r="N12" s="87">
        <f t="shared" si="8"/>
        <v>1299.6283143456035</v>
      </c>
      <c r="O12" s="87">
        <f t="shared" si="8"/>
        <v>2.5342158616317394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89">
        <f t="shared" si="11"/>
        <v>12921.27670127503</v>
      </c>
      <c r="T12" s="19" t="str">
        <f t="shared" si="12"/>
        <v/>
      </c>
      <c r="V12" s="10"/>
      <c r="W12" s="11"/>
      <c r="X12" s="11"/>
      <c r="Y12" s="11"/>
      <c r="Z12" s="11"/>
      <c r="AA12" s="11"/>
      <c r="AB12" s="11"/>
      <c r="AC12" s="11"/>
      <c r="AD12" s="11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50" ht="15">
      <c r="A13" s="32" t="s">
        <v>54</v>
      </c>
      <c r="B13" s="84">
        <f t="shared" si="4"/>
        <v>0</v>
      </c>
      <c r="C13" s="84">
        <f t="shared" si="4"/>
        <v>0.75930836775297794</v>
      </c>
      <c r="D13" s="84">
        <f t="shared" si="4"/>
        <v>8.9375287770613348</v>
      </c>
      <c r="E13" s="84">
        <f t="shared" si="4"/>
        <v>1900.5595609772045</v>
      </c>
      <c r="F13" s="84">
        <f t="shared" si="5"/>
        <v>35467.055031213989</v>
      </c>
      <c r="G13" s="84">
        <f t="shared" ref="G13:H13" si="21">G39+G91</f>
        <v>0</v>
      </c>
      <c r="H13" s="84">
        <f t="shared" si="21"/>
        <v>0</v>
      </c>
      <c r="I13" s="111">
        <f t="shared" si="7"/>
        <v>37377.311429336005</v>
      </c>
      <c r="K13" s="43" t="s">
        <v>54</v>
      </c>
      <c r="L13" s="84">
        <f t="shared" si="8"/>
        <v>0</v>
      </c>
      <c r="M13" s="84">
        <f t="shared" si="8"/>
        <v>0.75930836775297794</v>
      </c>
      <c r="N13" s="84">
        <f t="shared" si="8"/>
        <v>8.9375287770613348</v>
      </c>
      <c r="O13" s="84">
        <f t="shared" si="8"/>
        <v>1900.5595609772045</v>
      </c>
      <c r="P13" s="84">
        <f t="shared" si="9"/>
        <v>35467.055031213982</v>
      </c>
      <c r="Q13" s="84">
        <f t="shared" ref="Q13:R13" si="22">Q39+Q91</f>
        <v>0</v>
      </c>
      <c r="R13" s="84">
        <f t="shared" si="22"/>
        <v>0</v>
      </c>
      <c r="S13" s="86">
        <f t="shared" si="11"/>
        <v>37377.311429335998</v>
      </c>
      <c r="T13" s="19" t="str">
        <f t="shared" si="12"/>
        <v/>
      </c>
      <c r="V13" s="10"/>
      <c r="W13" s="11"/>
      <c r="X13" s="11"/>
      <c r="Y13" s="11"/>
      <c r="Z13" s="11"/>
      <c r="AA13" s="11"/>
      <c r="AB13" s="11"/>
      <c r="AC13" s="11"/>
      <c r="AD13" s="11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50" ht="15">
      <c r="A14" s="31" t="s">
        <v>11</v>
      </c>
      <c r="B14" s="112">
        <f t="shared" si="4"/>
        <v>0</v>
      </c>
      <c r="C14" s="112">
        <f t="shared" si="4"/>
        <v>6.9337357078987999E-2</v>
      </c>
      <c r="D14" s="112">
        <f t="shared" si="4"/>
        <v>5.4701608606952744E-2</v>
      </c>
      <c r="E14" s="112">
        <f t="shared" si="4"/>
        <v>79.381215210102425</v>
      </c>
      <c r="F14" s="112">
        <f t="shared" si="5"/>
        <v>11906.709356531042</v>
      </c>
      <c r="G14" s="112">
        <f t="shared" ref="G14:H14" si="23">G40+G92</f>
        <v>0</v>
      </c>
      <c r="H14" s="112">
        <f t="shared" si="23"/>
        <v>0</v>
      </c>
      <c r="I14" s="114">
        <f t="shared" si="7"/>
        <v>11986.214610706831</v>
      </c>
      <c r="K14" s="42" t="s">
        <v>11</v>
      </c>
      <c r="L14" s="87">
        <f t="shared" si="8"/>
        <v>0</v>
      </c>
      <c r="M14" s="87">
        <f t="shared" si="8"/>
        <v>6.9337357078987999E-2</v>
      </c>
      <c r="N14" s="87">
        <f t="shared" si="8"/>
        <v>5.4701608606952744E-2</v>
      </c>
      <c r="O14" s="87">
        <f t="shared" si="8"/>
        <v>79.381215210102425</v>
      </c>
      <c r="P14" s="87">
        <f t="shared" si="9"/>
        <v>11906.709356531042</v>
      </c>
      <c r="Q14" s="87">
        <f t="shared" ref="Q14:R14" si="24">Q40+Q92</f>
        <v>0</v>
      </c>
      <c r="R14" s="87">
        <f t="shared" si="24"/>
        <v>0</v>
      </c>
      <c r="S14" s="89">
        <f t="shared" si="11"/>
        <v>11986.214610706831</v>
      </c>
      <c r="T14" s="19" t="str">
        <f t="shared" si="12"/>
        <v/>
      </c>
      <c r="V14" s="10"/>
      <c r="W14" s="11"/>
      <c r="X14" s="11"/>
      <c r="Y14" s="11"/>
      <c r="Z14" s="11"/>
      <c r="AA14" s="11"/>
      <c r="AB14" s="11"/>
      <c r="AC14" s="11"/>
      <c r="AD14" s="11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50" ht="15">
      <c r="A15" s="32" t="s">
        <v>55</v>
      </c>
      <c r="B15" s="84">
        <f t="shared" si="4"/>
        <v>1.7539510516252363</v>
      </c>
      <c r="C15" s="84">
        <f t="shared" si="4"/>
        <v>0</v>
      </c>
      <c r="D15" s="84">
        <f t="shared" si="4"/>
        <v>0.41105664925672891</v>
      </c>
      <c r="E15" s="84">
        <f t="shared" si="4"/>
        <v>9.7437975265878149E-2</v>
      </c>
      <c r="F15" s="84">
        <f t="shared" si="5"/>
        <v>1900.2167549236126</v>
      </c>
      <c r="G15" s="84">
        <f t="shared" ref="G15:H15" si="25">G41+G93</f>
        <v>0</v>
      </c>
      <c r="H15" s="84">
        <f t="shared" si="25"/>
        <v>0</v>
      </c>
      <c r="I15" s="111">
        <f t="shared" si="7"/>
        <v>1902.4792005997604</v>
      </c>
      <c r="K15" s="43" t="s">
        <v>55</v>
      </c>
      <c r="L15" s="84">
        <f t="shared" si="8"/>
        <v>1.7539510516252363</v>
      </c>
      <c r="M15" s="84">
        <f t="shared" si="8"/>
        <v>0</v>
      </c>
      <c r="N15" s="84">
        <f t="shared" si="8"/>
        <v>0.41105664925672891</v>
      </c>
      <c r="O15" s="84">
        <f t="shared" si="8"/>
        <v>9.7437975265878149E-2</v>
      </c>
      <c r="P15" s="84">
        <f t="shared" si="9"/>
        <v>1900.2167549236126</v>
      </c>
      <c r="Q15" s="84">
        <f t="shared" ref="Q15:R15" si="26">Q41+Q93</f>
        <v>0</v>
      </c>
      <c r="R15" s="84">
        <f t="shared" si="26"/>
        <v>0</v>
      </c>
      <c r="S15" s="86">
        <f t="shared" si="11"/>
        <v>1902.4792005997604</v>
      </c>
      <c r="T15" s="19" t="str">
        <f t="shared" si="12"/>
        <v/>
      </c>
      <c r="V15" s="10"/>
      <c r="W15" s="11"/>
      <c r="X15" s="11"/>
      <c r="Y15" s="11"/>
      <c r="Z15" s="11"/>
      <c r="AA15" s="11"/>
      <c r="AB15" s="11"/>
      <c r="AC15" s="11"/>
      <c r="AD15" s="11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1:50" ht="15">
      <c r="A16" s="31" t="s">
        <v>14</v>
      </c>
      <c r="B16" s="112">
        <f t="shared" si="4"/>
        <v>600.65878004856438</v>
      </c>
      <c r="C16" s="112">
        <f t="shared" si="4"/>
        <v>4.4596026663824198</v>
      </c>
      <c r="D16" s="112">
        <f t="shared" si="4"/>
        <v>123.91211914847949</v>
      </c>
      <c r="E16" s="112">
        <f t="shared" si="4"/>
        <v>30.586340022055577</v>
      </c>
      <c r="F16" s="112">
        <f t="shared" si="5"/>
        <v>25.579154057988749</v>
      </c>
      <c r="G16" s="112">
        <f t="shared" ref="G16:H16" si="27">G42+G94</f>
        <v>0</v>
      </c>
      <c r="H16" s="112">
        <f t="shared" si="27"/>
        <v>0</v>
      </c>
      <c r="I16" s="114">
        <f t="shared" si="7"/>
        <v>785.19599594347062</v>
      </c>
      <c r="K16" s="42" t="s">
        <v>14</v>
      </c>
      <c r="L16" s="87">
        <f t="shared" si="8"/>
        <v>600.65878004856438</v>
      </c>
      <c r="M16" s="87">
        <f t="shared" si="8"/>
        <v>4.4596026663824198</v>
      </c>
      <c r="N16" s="87">
        <f t="shared" si="8"/>
        <v>123.91211914847949</v>
      </c>
      <c r="O16" s="87">
        <f t="shared" si="8"/>
        <v>30.586340022055577</v>
      </c>
      <c r="P16" s="87">
        <f t="shared" si="9"/>
        <v>25.579154057988806</v>
      </c>
      <c r="Q16" s="87">
        <f t="shared" ref="Q16:R16" si="28">Q42+Q94</f>
        <v>0</v>
      </c>
      <c r="R16" s="87">
        <f t="shared" si="28"/>
        <v>0</v>
      </c>
      <c r="S16" s="89">
        <f t="shared" si="11"/>
        <v>785.19599594347073</v>
      </c>
      <c r="T16" s="19" t="str">
        <f t="shared" si="12"/>
        <v/>
      </c>
      <c r="V16" s="10"/>
      <c r="W16" s="11"/>
      <c r="X16" s="11"/>
      <c r="Y16" s="11"/>
      <c r="Z16" s="11"/>
      <c r="AA16" s="11"/>
      <c r="AB16" s="11"/>
      <c r="AC16" s="11"/>
      <c r="AD16" s="11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 ht="15">
      <c r="A17" s="32" t="s">
        <v>136</v>
      </c>
      <c r="B17" s="84">
        <f t="shared" si="4"/>
        <v>8767.1064172766455</v>
      </c>
      <c r="C17" s="84">
        <f t="shared" si="4"/>
        <v>9390.5400739938141</v>
      </c>
      <c r="D17" s="84">
        <f t="shared" si="4"/>
        <v>13664.741885006812</v>
      </c>
      <c r="E17" s="84">
        <f t="shared" si="4"/>
        <v>62.564912711287562</v>
      </c>
      <c r="F17" s="84">
        <f t="shared" si="5"/>
        <v>2462.0496352001428</v>
      </c>
      <c r="G17" s="84">
        <f t="shared" ref="G17:H17" si="29">G43+G95</f>
        <v>0</v>
      </c>
      <c r="H17" s="84">
        <f t="shared" si="29"/>
        <v>0</v>
      </c>
      <c r="I17" s="111">
        <f t="shared" si="7"/>
        <v>34347.00292418871</v>
      </c>
      <c r="K17" s="43" t="s">
        <v>136</v>
      </c>
      <c r="L17" s="84">
        <f t="shared" si="8"/>
        <v>8767.1064172766455</v>
      </c>
      <c r="M17" s="84">
        <f t="shared" si="8"/>
        <v>9390.5400739938141</v>
      </c>
      <c r="N17" s="84">
        <f t="shared" si="8"/>
        <v>13664.741885006812</v>
      </c>
      <c r="O17" s="84">
        <f t="shared" si="8"/>
        <v>62.564912711287562</v>
      </c>
      <c r="P17" s="84">
        <f t="shared" si="9"/>
        <v>2462.0496352001537</v>
      </c>
      <c r="Q17" s="84">
        <f t="shared" ref="Q17:R17" si="30">Q43+Q95</f>
        <v>0</v>
      </c>
      <c r="R17" s="84">
        <f t="shared" si="30"/>
        <v>0</v>
      </c>
      <c r="S17" s="86">
        <f t="shared" si="11"/>
        <v>34347.002924188717</v>
      </c>
      <c r="T17" s="19" t="str">
        <f t="shared" si="12"/>
        <v/>
      </c>
      <c r="V17" s="10"/>
      <c r="W17" s="11"/>
      <c r="X17" s="11"/>
      <c r="Y17" s="11"/>
      <c r="Z17" s="11"/>
      <c r="AA17" s="11"/>
      <c r="AB17" s="11"/>
      <c r="AC17" s="11"/>
      <c r="AD17" s="11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 ht="15">
      <c r="A18" s="31" t="s">
        <v>21</v>
      </c>
      <c r="B18" s="112">
        <f t="shared" si="4"/>
        <v>4198.0375558710857</v>
      </c>
      <c r="C18" s="112">
        <f t="shared" si="4"/>
        <v>49.188407580324252</v>
      </c>
      <c r="D18" s="112">
        <f t="shared" si="4"/>
        <v>8168.80349484402</v>
      </c>
      <c r="E18" s="112">
        <f t="shared" si="4"/>
        <v>14654.600737268394</v>
      </c>
      <c r="F18" s="112">
        <f t="shared" si="5"/>
        <v>1593.1822679584216</v>
      </c>
      <c r="G18" s="112">
        <f t="shared" ref="G18:H18" si="31">G44+G96</f>
        <v>4607.8199390621367</v>
      </c>
      <c r="H18" s="112">
        <f t="shared" si="31"/>
        <v>58.595213428663371</v>
      </c>
      <c r="I18" s="114">
        <f t="shared" si="7"/>
        <v>33330.22761601305</v>
      </c>
      <c r="K18" s="42" t="s">
        <v>21</v>
      </c>
      <c r="L18" s="87">
        <f t="shared" si="8"/>
        <v>4198.0375558710857</v>
      </c>
      <c r="M18" s="87">
        <f t="shared" si="8"/>
        <v>49.188407580324252</v>
      </c>
      <c r="N18" s="87">
        <f t="shared" si="8"/>
        <v>8168.80349484402</v>
      </c>
      <c r="O18" s="87">
        <f t="shared" si="8"/>
        <v>14654.600737268394</v>
      </c>
      <c r="P18" s="87">
        <f t="shared" si="9"/>
        <v>1593.1822679584297</v>
      </c>
      <c r="Q18" s="87">
        <f t="shared" ref="Q18:R18" si="32">Q44+Q96</f>
        <v>4607.8199390621367</v>
      </c>
      <c r="R18" s="87">
        <f t="shared" si="32"/>
        <v>58.595213428663371</v>
      </c>
      <c r="S18" s="89">
        <f t="shared" si="11"/>
        <v>33330.227616013057</v>
      </c>
      <c r="T18" s="19" t="str">
        <f t="shared" si="12"/>
        <v/>
      </c>
      <c r="V18" s="10"/>
      <c r="W18" s="11"/>
      <c r="X18" s="11"/>
      <c r="Y18" s="11"/>
      <c r="Z18" s="11"/>
      <c r="AA18" s="11"/>
      <c r="AB18" s="11"/>
      <c r="AC18" s="11"/>
      <c r="AD18" s="11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 ht="15">
      <c r="A19" s="32" t="s">
        <v>20</v>
      </c>
      <c r="B19" s="84">
        <f t="shared" si="4"/>
        <v>6569.2990114499371</v>
      </c>
      <c r="C19" s="84">
        <f t="shared" si="4"/>
        <v>16.773628942265216</v>
      </c>
      <c r="D19" s="84">
        <f t="shared" si="4"/>
        <v>556.78951649150304</v>
      </c>
      <c r="E19" s="84">
        <f t="shared" si="4"/>
        <v>0</v>
      </c>
      <c r="F19" s="84">
        <f t="shared" si="5"/>
        <v>0</v>
      </c>
      <c r="G19" s="84">
        <f t="shared" ref="G19:H19" si="33">G45+G97</f>
        <v>0</v>
      </c>
      <c r="H19" s="84">
        <f t="shared" si="33"/>
        <v>0</v>
      </c>
      <c r="I19" s="111">
        <f t="shared" si="7"/>
        <v>7142.8621568837061</v>
      </c>
      <c r="K19" s="43" t="s">
        <v>20</v>
      </c>
      <c r="L19" s="84">
        <f t="shared" si="8"/>
        <v>6569.2990114499371</v>
      </c>
      <c r="M19" s="84">
        <f t="shared" si="8"/>
        <v>16.773628942265216</v>
      </c>
      <c r="N19" s="84">
        <f t="shared" si="8"/>
        <v>556.78951649150304</v>
      </c>
      <c r="O19" s="84">
        <f t="shared" si="8"/>
        <v>0</v>
      </c>
      <c r="P19" s="84">
        <f t="shared" si="9"/>
        <v>1.2505552149377763E-12</v>
      </c>
      <c r="Q19" s="84">
        <f t="shared" ref="Q19:R19" si="34">Q45+Q97</f>
        <v>0</v>
      </c>
      <c r="R19" s="84">
        <f t="shared" si="34"/>
        <v>0</v>
      </c>
      <c r="S19" s="86">
        <f t="shared" si="11"/>
        <v>7142.862156883707</v>
      </c>
      <c r="T19" s="19" t="str">
        <f t="shared" si="12"/>
        <v/>
      </c>
      <c r="V19" s="10"/>
      <c r="W19" s="11"/>
      <c r="X19" s="11"/>
      <c r="Y19" s="11"/>
      <c r="Z19" s="11"/>
      <c r="AA19" s="11"/>
      <c r="AB19" s="11"/>
      <c r="AC19" s="11"/>
      <c r="AD19" s="11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1:40" ht="15">
      <c r="A20" s="31" t="s">
        <v>56</v>
      </c>
      <c r="B20" s="112">
        <f t="shared" si="4"/>
        <v>10204.440855460563</v>
      </c>
      <c r="C20" s="112">
        <f t="shared" si="4"/>
        <v>21.880487090948197</v>
      </c>
      <c r="D20" s="112">
        <f t="shared" si="4"/>
        <v>1712.0443512754903</v>
      </c>
      <c r="E20" s="112">
        <f t="shared" si="4"/>
        <v>0</v>
      </c>
      <c r="F20" s="11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14">
        <f t="shared" si="7"/>
        <v>11938.383959293031</v>
      </c>
      <c r="K20" s="42" t="s">
        <v>56</v>
      </c>
      <c r="L20" s="87">
        <f t="shared" si="8"/>
        <v>10204.440855460563</v>
      </c>
      <c r="M20" s="87">
        <f t="shared" si="8"/>
        <v>21.880487090948197</v>
      </c>
      <c r="N20" s="87">
        <f t="shared" si="8"/>
        <v>1712.0443512754903</v>
      </c>
      <c r="O20" s="87">
        <f t="shared" si="8"/>
        <v>0</v>
      </c>
      <c r="P20" s="87">
        <f t="shared" si="9"/>
        <v>1.8265466030372882E-2</v>
      </c>
      <c r="Q20" s="87">
        <f t="shared" ref="Q20:R20" si="36">Q46+Q98</f>
        <v>0</v>
      </c>
      <c r="R20" s="87">
        <f t="shared" si="36"/>
        <v>0</v>
      </c>
      <c r="S20" s="89">
        <f t="shared" si="11"/>
        <v>11938.383959293033</v>
      </c>
      <c r="T20" s="19" t="str">
        <f t="shared" si="12"/>
        <v/>
      </c>
      <c r="V20" s="10"/>
      <c r="W20" s="11"/>
      <c r="X20" s="11"/>
      <c r="Y20" s="11"/>
      <c r="Z20" s="11"/>
      <c r="AA20" s="11"/>
      <c r="AB20" s="11"/>
      <c r="AC20" s="11"/>
      <c r="AD20" s="11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 ht="15">
      <c r="A21" s="32" t="s">
        <v>18</v>
      </c>
      <c r="B21" s="84">
        <f t="shared" si="4"/>
        <v>2038.5089678486936</v>
      </c>
      <c r="C21" s="84">
        <f t="shared" si="4"/>
        <v>11281.292559704234</v>
      </c>
      <c r="D21" s="84">
        <f t="shared" si="4"/>
        <v>1576.1947829762958</v>
      </c>
      <c r="E21" s="84">
        <f t="shared" si="4"/>
        <v>1.7061257555484886</v>
      </c>
      <c r="F21" s="84">
        <f t="shared" si="5"/>
        <v>2449.2158950622611</v>
      </c>
      <c r="G21" s="84">
        <f t="shared" ref="G21:H21" si="37">G47+G99</f>
        <v>0</v>
      </c>
      <c r="H21" s="84">
        <f t="shared" si="37"/>
        <v>0</v>
      </c>
      <c r="I21" s="111">
        <f t="shared" si="7"/>
        <v>17346.918331347031</v>
      </c>
      <c r="K21" s="43" t="s">
        <v>18</v>
      </c>
      <c r="L21" s="84">
        <f t="shared" si="8"/>
        <v>2038.5089678486936</v>
      </c>
      <c r="M21" s="84">
        <f t="shared" si="8"/>
        <v>11281.292559704234</v>
      </c>
      <c r="N21" s="84">
        <f t="shared" si="8"/>
        <v>1576.1947829762958</v>
      </c>
      <c r="O21" s="84">
        <f t="shared" si="8"/>
        <v>1.7061257555484886</v>
      </c>
      <c r="P21" s="84">
        <f t="shared" si="9"/>
        <v>2449.2158950622579</v>
      </c>
      <c r="Q21" s="84">
        <f t="shared" ref="Q21:R21" si="38">Q47+Q99</f>
        <v>0</v>
      </c>
      <c r="R21" s="84">
        <f t="shared" si="38"/>
        <v>0</v>
      </c>
      <c r="S21" s="86">
        <f t="shared" si="11"/>
        <v>17346.918331347028</v>
      </c>
      <c r="T21" s="19" t="str">
        <f t="shared" si="12"/>
        <v/>
      </c>
      <c r="V21" s="10"/>
      <c r="W21" s="11"/>
      <c r="X21" s="11"/>
      <c r="Y21" s="11"/>
      <c r="Z21" s="11"/>
      <c r="AA21" s="11"/>
      <c r="AB21" s="11"/>
      <c r="AC21" s="11"/>
      <c r="AD21" s="11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 ht="15">
      <c r="A22" s="31" t="s">
        <v>17</v>
      </c>
      <c r="B22" s="112">
        <f t="shared" si="4"/>
        <v>5.9051929089541506</v>
      </c>
      <c r="C22" s="112">
        <f t="shared" si="4"/>
        <v>54.260326068883884</v>
      </c>
      <c r="D22" s="112">
        <f t="shared" si="4"/>
        <v>1274.3868702354041</v>
      </c>
      <c r="E22" s="112">
        <f t="shared" si="4"/>
        <v>0</v>
      </c>
      <c r="F22" s="11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14">
        <f t="shared" si="7"/>
        <v>1334.5523892132421</v>
      </c>
      <c r="K22" s="42" t="s">
        <v>17</v>
      </c>
      <c r="L22" s="87">
        <f t="shared" si="8"/>
        <v>5.9051929089541506</v>
      </c>
      <c r="M22" s="87">
        <f t="shared" si="8"/>
        <v>54.260326068883884</v>
      </c>
      <c r="N22" s="87">
        <f t="shared" si="8"/>
        <v>1274.3868702354041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89">
        <f t="shared" si="11"/>
        <v>1334.5523892132421</v>
      </c>
      <c r="T22" s="19" t="str">
        <f t="shared" si="12"/>
        <v/>
      </c>
      <c r="V22" s="10"/>
      <c r="W22" s="11"/>
      <c r="X22" s="11"/>
      <c r="Y22" s="11"/>
      <c r="Z22" s="11"/>
      <c r="AA22" s="11"/>
      <c r="AB22" s="11"/>
      <c r="AC22" s="11"/>
      <c r="AD22" s="11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 ht="15">
      <c r="A23" s="33" t="s">
        <v>60</v>
      </c>
      <c r="B23" s="84">
        <f t="shared" si="4"/>
        <v>917.60402966377046</v>
      </c>
      <c r="C23" s="84">
        <f t="shared" si="4"/>
        <v>0.21277834123056122</v>
      </c>
      <c r="D23" s="84">
        <f t="shared" si="4"/>
        <v>615.78219155355066</v>
      </c>
      <c r="E23" s="84">
        <f t="shared" si="4"/>
        <v>0</v>
      </c>
      <c r="F23" s="84">
        <f t="shared" si="5"/>
        <v>0</v>
      </c>
      <c r="G23" s="84">
        <f t="shared" ref="G23:H23" si="41">G49+G101</f>
        <v>0</v>
      </c>
      <c r="H23" s="84">
        <f t="shared" si="41"/>
        <v>0</v>
      </c>
      <c r="I23" s="111">
        <f t="shared" si="7"/>
        <v>1533.5989995585517</v>
      </c>
      <c r="K23" s="44" t="s">
        <v>60</v>
      </c>
      <c r="L23" s="84">
        <f t="shared" si="8"/>
        <v>917.60402966377046</v>
      </c>
      <c r="M23" s="84">
        <f t="shared" si="8"/>
        <v>0.21277834123056122</v>
      </c>
      <c r="N23" s="84">
        <f t="shared" si="8"/>
        <v>615.78219155355066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86">
        <f t="shared" si="11"/>
        <v>1533.5989995585517</v>
      </c>
      <c r="T23" s="19" t="str">
        <f t="shared" si="12"/>
        <v/>
      </c>
      <c r="V23" s="10"/>
      <c r="W23" s="11"/>
      <c r="X23" s="11"/>
      <c r="Y23" s="11"/>
      <c r="Z23" s="11"/>
      <c r="AA23" s="11"/>
      <c r="AB23" s="11"/>
      <c r="AC23" s="11"/>
      <c r="AD23" s="11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spans="1:40">
      <c r="A24" s="34" t="s">
        <v>19</v>
      </c>
      <c r="B24" s="116">
        <f t="shared" si="4"/>
        <v>917.60402966377046</v>
      </c>
      <c r="C24" s="116">
        <f t="shared" si="4"/>
        <v>0</v>
      </c>
      <c r="D24" s="116">
        <f t="shared" si="4"/>
        <v>522.85621707062558</v>
      </c>
      <c r="E24" s="116">
        <f t="shared" si="4"/>
        <v>0</v>
      </c>
      <c r="F24" s="116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18">
        <f t="shared" si="7"/>
        <v>1440.4602467343962</v>
      </c>
      <c r="K24" s="45" t="s">
        <v>19</v>
      </c>
      <c r="L24" s="90">
        <f t="shared" si="8"/>
        <v>917.60402966377046</v>
      </c>
      <c r="M24" s="90">
        <f t="shared" si="8"/>
        <v>0</v>
      </c>
      <c r="N24" s="90">
        <f t="shared" si="8"/>
        <v>522.85621707062558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92">
        <f t="shared" si="11"/>
        <v>1440.4602467343962</v>
      </c>
      <c r="T24" s="19" t="str">
        <f t="shared" si="12"/>
        <v/>
      </c>
      <c r="V24" s="10"/>
      <c r="W24" s="11"/>
      <c r="X24" s="11"/>
      <c r="Y24" s="11"/>
      <c r="Z24" s="11"/>
      <c r="AA24" s="11"/>
      <c r="AB24" s="11"/>
      <c r="AC24" s="11"/>
      <c r="AD24" s="11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>
      <c r="A25" s="35" t="s">
        <v>15</v>
      </c>
      <c r="B25" s="93">
        <f t="shared" si="4"/>
        <v>0</v>
      </c>
      <c r="C25" s="93">
        <f t="shared" si="4"/>
        <v>0.21277834123056122</v>
      </c>
      <c r="D25" s="93">
        <f t="shared" si="4"/>
        <v>92.925974482925085</v>
      </c>
      <c r="E25" s="93">
        <f t="shared" si="4"/>
        <v>0</v>
      </c>
      <c r="F25" s="93">
        <f t="shared" si="5"/>
        <v>0</v>
      </c>
      <c r="G25" s="93">
        <f t="shared" ref="G25:H25" si="45">G51+G103</f>
        <v>0</v>
      </c>
      <c r="H25" s="93">
        <f t="shared" si="45"/>
        <v>0</v>
      </c>
      <c r="I25" s="120">
        <f t="shared" si="7"/>
        <v>93.138752824155645</v>
      </c>
      <c r="K25" s="46" t="s">
        <v>15</v>
      </c>
      <c r="L25" s="93">
        <f t="shared" si="8"/>
        <v>0</v>
      </c>
      <c r="M25" s="93">
        <f t="shared" si="8"/>
        <v>0.21277834123056122</v>
      </c>
      <c r="N25" s="93">
        <f t="shared" si="8"/>
        <v>92.925974482925085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95">
        <f t="shared" si="11"/>
        <v>93.138752824155645</v>
      </c>
      <c r="V25" s="10"/>
      <c r="W25" s="11"/>
      <c r="X25" s="11"/>
      <c r="Y25" s="11"/>
      <c r="Z25" s="11"/>
      <c r="AA25" s="11"/>
      <c r="AB25" s="11"/>
      <c r="AC25" s="11"/>
      <c r="AD25" s="11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>
      <c r="A26" s="34" t="s">
        <v>16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16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18">
        <f t="shared" si="7"/>
        <v>0</v>
      </c>
      <c r="K26" s="45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92">
        <f t="shared" si="11"/>
        <v>0</v>
      </c>
      <c r="V26" s="10"/>
      <c r="W26" s="11"/>
      <c r="X26" s="11"/>
      <c r="Y26" s="11"/>
      <c r="Z26" s="11"/>
      <c r="AA26" s="11"/>
      <c r="AB26" s="11"/>
      <c r="AC26" s="11"/>
      <c r="AD26" s="11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 ht="15" thickBot="1">
      <c r="A27" s="36" t="s">
        <v>10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96">
        <f t="shared" si="5"/>
        <v>0</v>
      </c>
      <c r="G27" s="96">
        <f t="shared" ref="G27:H27" si="49">G53+G105</f>
        <v>0</v>
      </c>
      <c r="H27" s="96">
        <f t="shared" si="49"/>
        <v>0</v>
      </c>
      <c r="I27" s="122">
        <f t="shared" si="7"/>
        <v>0</v>
      </c>
      <c r="K27" s="47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98">
        <f t="shared" si="11"/>
        <v>0</v>
      </c>
      <c r="V27" s="10"/>
      <c r="W27" s="11"/>
      <c r="X27" s="11"/>
      <c r="Y27" s="11"/>
      <c r="Z27" s="11"/>
      <c r="AA27" s="11"/>
      <c r="AB27" s="11"/>
      <c r="AC27" s="11"/>
      <c r="AD27" s="11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1:40" ht="15">
      <c r="A28" s="37" t="s">
        <v>22</v>
      </c>
      <c r="B28" s="99">
        <f>SUM(B7:B23)</f>
        <v>46867.676226232339</v>
      </c>
      <c r="C28" s="99">
        <f t="shared" ref="C28:I28" si="51">SUM(C7:C23)</f>
        <v>22565.336002207543</v>
      </c>
      <c r="D28" s="99">
        <f t="shared" si="51"/>
        <v>33321.331785428563</v>
      </c>
      <c r="E28" s="99">
        <f t="shared" si="51"/>
        <v>16742.580654072732</v>
      </c>
      <c r="F28" s="99">
        <f t="shared" si="51"/>
        <v>55804.411999173775</v>
      </c>
      <c r="G28" s="99">
        <f t="shared" si="51"/>
        <v>4607.8199390621367</v>
      </c>
      <c r="H28" s="100">
        <f t="shared" si="51"/>
        <v>58.595213428663371</v>
      </c>
      <c r="I28" s="111">
        <f t="shared" si="51"/>
        <v>179967.75181960574</v>
      </c>
      <c r="K28" s="48" t="s">
        <v>22</v>
      </c>
      <c r="L28" s="99">
        <f>SUM(L7:L23)</f>
        <v>46867.676226232339</v>
      </c>
      <c r="M28" s="99">
        <f t="shared" ref="M28:S28" si="52">SUM(M7:M23)</f>
        <v>22565.336002207543</v>
      </c>
      <c r="N28" s="99">
        <f t="shared" si="52"/>
        <v>33321.331785428563</v>
      </c>
      <c r="O28" s="99">
        <f t="shared" si="52"/>
        <v>16742.580654072732</v>
      </c>
      <c r="P28" s="99">
        <f t="shared" si="52"/>
        <v>55804.411999173783</v>
      </c>
      <c r="Q28" s="99">
        <f t="shared" si="52"/>
        <v>4607.8199390621367</v>
      </c>
      <c r="R28" s="100">
        <f t="shared" si="52"/>
        <v>58.595213428663371</v>
      </c>
      <c r="S28" s="101">
        <f t="shared" si="52"/>
        <v>179967.75181960574</v>
      </c>
      <c r="T28" s="19" t="str">
        <f>IF(ABS(S28-S54-S80-S106)&gt;0.01,S28-S54-S80-S106,"")</f>
        <v/>
      </c>
    </row>
    <row r="29" spans="1:40" s="22" customFormat="1" ht="15" thickBot="1">
      <c r="A29" s="38" t="s">
        <v>108</v>
      </c>
      <c r="B29" s="123">
        <f>IF($I28=0,"-",B28/$I28)</f>
        <v>0.26042263545755179</v>
      </c>
      <c r="C29" s="123">
        <f t="shared" ref="C29:H29" si="53">IF($I28=0,"-",C28/$I28)</f>
        <v>0.12538544141411712</v>
      </c>
      <c r="D29" s="123">
        <f t="shared" si="53"/>
        <v>0.18515168105688659</v>
      </c>
      <c r="E29" s="123">
        <f t="shared" si="53"/>
        <v>9.303100408152562E-2</v>
      </c>
      <c r="F29" s="123">
        <f t="shared" si="53"/>
        <v>0.31008006398340987</v>
      </c>
      <c r="G29" s="123">
        <f t="shared" si="53"/>
        <v>2.5603586711917571E-2</v>
      </c>
      <c r="H29" s="123">
        <f t="shared" si="53"/>
        <v>3.2558729459151911E-4</v>
      </c>
      <c r="I29" s="124">
        <f>SUM(B29:H29)</f>
        <v>1</v>
      </c>
      <c r="K29" s="49" t="s">
        <v>108</v>
      </c>
      <c r="L29" s="102">
        <f>IF($S28=0,"-",L28/$S28)</f>
        <v>0.26042263545755179</v>
      </c>
      <c r="M29" s="102">
        <f t="shared" ref="M29:R29" si="54">IF($S28=0,"-",M28/$S28)</f>
        <v>0.12538544141411712</v>
      </c>
      <c r="N29" s="102">
        <f t="shared" si="54"/>
        <v>0.18515168105688659</v>
      </c>
      <c r="O29" s="102">
        <f t="shared" si="54"/>
        <v>9.303100408152562E-2</v>
      </c>
      <c r="P29" s="102">
        <f t="shared" si="54"/>
        <v>0.31008006398340993</v>
      </c>
      <c r="Q29" s="102">
        <f t="shared" si="54"/>
        <v>2.5603586711917571E-2</v>
      </c>
      <c r="R29" s="103">
        <f t="shared" si="54"/>
        <v>3.2558729459151911E-4</v>
      </c>
      <c r="S29" s="104">
        <f>SUM(L29:R29)</f>
        <v>1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40" ht="15" thickBot="1">
      <c r="A30"/>
      <c r="B30" s="29"/>
      <c r="C30" s="29"/>
      <c r="D30" s="29"/>
      <c r="E30" s="29"/>
      <c r="F30" s="29"/>
      <c r="G30" s="29"/>
      <c r="H30" s="29"/>
      <c r="I30" s="29"/>
      <c r="K30"/>
      <c r="L30" s="29"/>
      <c r="M30" s="29"/>
      <c r="N30" s="29"/>
      <c r="O30" s="29"/>
      <c r="P30" s="29"/>
      <c r="Q30" s="29"/>
      <c r="R30" s="29"/>
      <c r="S30" s="29"/>
      <c r="AJ30" s="13"/>
    </row>
    <row r="31" spans="1:40" ht="42.7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K31" s="445" t="s">
        <v>49</v>
      </c>
      <c r="L31" s="82" t="s">
        <v>0</v>
      </c>
      <c r="M31" s="82" t="s">
        <v>1</v>
      </c>
      <c r="N31" s="82" t="s">
        <v>2</v>
      </c>
      <c r="O31" s="82" t="s">
        <v>3</v>
      </c>
      <c r="P31" s="82" t="s">
        <v>23</v>
      </c>
      <c r="Q31" s="82" t="s">
        <v>4</v>
      </c>
      <c r="R31" s="82" t="s">
        <v>5</v>
      </c>
      <c r="S31" s="83" t="s">
        <v>6</v>
      </c>
      <c r="U31" s="447" t="s">
        <v>49</v>
      </c>
      <c r="V31" s="51" t="s">
        <v>73</v>
      </c>
      <c r="W31" s="51" t="s">
        <v>74</v>
      </c>
      <c r="X31" s="51" t="s">
        <v>4</v>
      </c>
      <c r="Y31" s="51" t="s">
        <v>1</v>
      </c>
      <c r="Z31" s="51" t="s">
        <v>2</v>
      </c>
      <c r="AA31" s="51" t="s">
        <v>3</v>
      </c>
      <c r="AB31" s="51" t="s">
        <v>51</v>
      </c>
      <c r="AC31" s="51" t="s">
        <v>64</v>
      </c>
      <c r="AD31" s="52" t="s">
        <v>75</v>
      </c>
      <c r="AE31" s="52" t="s">
        <v>76</v>
      </c>
      <c r="AF31" s="52" t="s">
        <v>77</v>
      </c>
      <c r="AG31" s="52" t="s">
        <v>78</v>
      </c>
      <c r="AH31" s="52" t="s">
        <v>79</v>
      </c>
      <c r="AI31" s="53" t="s">
        <v>59</v>
      </c>
      <c r="AJ31" s="13"/>
    </row>
    <row r="32" spans="1:40" ht="15" customHeight="1">
      <c r="A32" s="411" t="s">
        <v>49</v>
      </c>
      <c r="B32" s="400" t="s">
        <v>113</v>
      </c>
      <c r="C32" s="401"/>
      <c r="D32" s="401"/>
      <c r="E32" s="401"/>
      <c r="F32" s="401"/>
      <c r="G32" s="401"/>
      <c r="H32" s="401"/>
      <c r="I32" s="402"/>
      <c r="K32" s="446" t="s">
        <v>49</v>
      </c>
      <c r="L32" s="403" t="s">
        <v>113</v>
      </c>
      <c r="M32" s="404"/>
      <c r="N32" s="404"/>
      <c r="O32" s="404"/>
      <c r="P32" s="404"/>
      <c r="Q32" s="404"/>
      <c r="R32" s="404"/>
      <c r="S32" s="405"/>
      <c r="U32" s="448" t="s">
        <v>49</v>
      </c>
      <c r="V32" s="441" t="s">
        <v>113</v>
      </c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2"/>
      <c r="AJ32" s="13"/>
    </row>
    <row r="33" spans="1:36" ht="15">
      <c r="A33" s="30" t="s">
        <v>7</v>
      </c>
      <c r="B33" s="105">
        <f>B111+B137+B163+B189+B215+B241+B267+B293+B319+B345+B371+B397+B423</f>
        <v>20.054656821408329</v>
      </c>
      <c r="C33" s="105">
        <f t="shared" ref="C33:E33" si="55">C111+C137+C163+C189+C215+C241+C267+C293+C319+C345+C371+C397+C423</f>
        <v>1244.1723163197112</v>
      </c>
      <c r="D33" s="105">
        <f t="shared" si="55"/>
        <v>336.02808053785697</v>
      </c>
      <c r="E33" s="105">
        <f t="shared" si="55"/>
        <v>0</v>
      </c>
      <c r="F33" s="394">
        <v>0</v>
      </c>
      <c r="G33" s="105">
        <f t="shared" ref="G33:H48" si="56">G111+G137+G163+G189+G215+G241+G267+G293+G319+G345+G371+G397+G423</f>
        <v>0</v>
      </c>
      <c r="H33" s="105">
        <f t="shared" si="56"/>
        <v>0</v>
      </c>
      <c r="I33" s="111">
        <f>SUM(B33:H33)</f>
        <v>1600.2550536789765</v>
      </c>
      <c r="K33" s="50" t="s">
        <v>7</v>
      </c>
      <c r="L33" s="105">
        <f t="shared" ref="L33:R48" si="57">L111+L137+L163+L189+L215+L241+L267+L293+L319+L345+L371+L397+L423</f>
        <v>20.054656821408329</v>
      </c>
      <c r="M33" s="105">
        <f t="shared" si="57"/>
        <v>1244.1723163197112</v>
      </c>
      <c r="N33" s="105">
        <f t="shared" si="57"/>
        <v>336.02808053785697</v>
      </c>
      <c r="O33" s="105">
        <f t="shared" si="57"/>
        <v>0</v>
      </c>
      <c r="P33" s="105">
        <f t="shared" si="57"/>
        <v>0</v>
      </c>
      <c r="Q33" s="105">
        <f t="shared" si="57"/>
        <v>0</v>
      </c>
      <c r="R33" s="105">
        <f t="shared" si="57"/>
        <v>0</v>
      </c>
      <c r="S33" s="107">
        <f>SUM(L33:R33)</f>
        <v>1600.2550536789765</v>
      </c>
      <c r="U33" s="54" t="s">
        <v>7</v>
      </c>
      <c r="V33" s="55">
        <f t="shared" ref="V33:AH48" si="58">V111+V137+V163+V189+V215+V241+V267+V293+V319+V345+V371+V397+V423</f>
        <v>20.054656821408329</v>
      </c>
      <c r="W33" s="55">
        <f t="shared" si="58"/>
        <v>0</v>
      </c>
      <c r="X33" s="55">
        <f t="shared" si="58"/>
        <v>0</v>
      </c>
      <c r="Y33" s="55">
        <f t="shared" si="58"/>
        <v>1244.1723163197112</v>
      </c>
      <c r="Z33" s="55">
        <f t="shared" si="58"/>
        <v>336.02808053785697</v>
      </c>
      <c r="AA33" s="55">
        <f t="shared" si="58"/>
        <v>0</v>
      </c>
      <c r="AB33" s="55">
        <f t="shared" si="58"/>
        <v>0</v>
      </c>
      <c r="AC33" s="56">
        <f t="shared" si="58"/>
        <v>0</v>
      </c>
      <c r="AD33" s="55">
        <f t="shared" si="58"/>
        <v>0</v>
      </c>
      <c r="AE33" s="55">
        <f t="shared" si="58"/>
        <v>0</v>
      </c>
      <c r="AF33" s="55">
        <f t="shared" si="58"/>
        <v>0</v>
      </c>
      <c r="AG33" s="55">
        <f t="shared" si="58"/>
        <v>0</v>
      </c>
      <c r="AH33" s="55">
        <f t="shared" si="58"/>
        <v>0</v>
      </c>
      <c r="AI33" s="58">
        <f>SUM(V33:AC33)</f>
        <v>1600.2550536789765</v>
      </c>
      <c r="AJ33" s="13" t="str">
        <f>IF(ABS(S33-AI33)&gt;0.001,S33-AI33,"")</f>
        <v/>
      </c>
    </row>
    <row r="34" spans="1:36" ht="15">
      <c r="A34" s="31" t="s">
        <v>8</v>
      </c>
      <c r="B34" s="112">
        <f t="shared" ref="B34:E49" si="59">B112+B138+B164+B190+B216+B242+B268+B294+B320+B346+B372+B398+B424</f>
        <v>0</v>
      </c>
      <c r="C34" s="112">
        <f t="shared" si="59"/>
        <v>0</v>
      </c>
      <c r="D34" s="112">
        <f t="shared" si="59"/>
        <v>0</v>
      </c>
      <c r="E34" s="112">
        <f t="shared" si="59"/>
        <v>0</v>
      </c>
      <c r="F34" s="395">
        <v>0</v>
      </c>
      <c r="G34" s="112">
        <f t="shared" si="56"/>
        <v>0</v>
      </c>
      <c r="H34" s="112">
        <f t="shared" si="56"/>
        <v>0</v>
      </c>
      <c r="I34" s="114">
        <f t="shared" ref="I34:I53" si="60">SUM(B34:H34)</f>
        <v>0</v>
      </c>
      <c r="K34" s="42" t="s">
        <v>8</v>
      </c>
      <c r="L34" s="87">
        <f t="shared" si="57"/>
        <v>0</v>
      </c>
      <c r="M34" s="87">
        <f t="shared" si="57"/>
        <v>0</v>
      </c>
      <c r="N34" s="87">
        <f t="shared" si="57"/>
        <v>0</v>
      </c>
      <c r="O34" s="87">
        <f t="shared" si="57"/>
        <v>0</v>
      </c>
      <c r="P34" s="87">
        <f t="shared" si="57"/>
        <v>0</v>
      </c>
      <c r="Q34" s="87">
        <f t="shared" si="57"/>
        <v>0</v>
      </c>
      <c r="R34" s="87">
        <f t="shared" si="57"/>
        <v>0</v>
      </c>
      <c r="S34" s="89">
        <f t="shared" ref="S34:S53" si="61">SUM(L34:R34)</f>
        <v>0</v>
      </c>
      <c r="U34" s="59" t="s">
        <v>8</v>
      </c>
      <c r="V34" s="60">
        <f t="shared" si="58"/>
        <v>0</v>
      </c>
      <c r="W34" s="60">
        <f t="shared" si="58"/>
        <v>0</v>
      </c>
      <c r="X34" s="60">
        <f t="shared" si="58"/>
        <v>0</v>
      </c>
      <c r="Y34" s="60">
        <f t="shared" si="58"/>
        <v>0</v>
      </c>
      <c r="Z34" s="60">
        <f t="shared" si="58"/>
        <v>0</v>
      </c>
      <c r="AA34" s="60">
        <f t="shared" si="58"/>
        <v>0</v>
      </c>
      <c r="AB34" s="60">
        <f t="shared" si="58"/>
        <v>0</v>
      </c>
      <c r="AC34" s="61">
        <f t="shared" si="58"/>
        <v>0</v>
      </c>
      <c r="AD34" s="60">
        <f t="shared" si="58"/>
        <v>0</v>
      </c>
      <c r="AE34" s="60">
        <f t="shared" si="58"/>
        <v>0</v>
      </c>
      <c r="AF34" s="60">
        <f t="shared" si="58"/>
        <v>0</v>
      </c>
      <c r="AG34" s="60">
        <f t="shared" si="58"/>
        <v>0</v>
      </c>
      <c r="AH34" s="60">
        <f t="shared" si="58"/>
        <v>0</v>
      </c>
      <c r="AI34" s="62">
        <f t="shared" ref="AI34:AI53" si="62">SUM(V34:AC34)</f>
        <v>0</v>
      </c>
      <c r="AJ34" s="13" t="str">
        <f t="shared" ref="AJ34:AJ55" si="63">IF(ABS(S34-AI34)&gt;0.001,S34-AI34,"")</f>
        <v/>
      </c>
    </row>
    <row r="35" spans="1:36" ht="15">
      <c r="A35" s="32" t="s">
        <v>9</v>
      </c>
      <c r="B35" s="84">
        <f t="shared" si="59"/>
        <v>0</v>
      </c>
      <c r="C35" s="84">
        <f t="shared" si="59"/>
        <v>0</v>
      </c>
      <c r="D35" s="84">
        <f t="shared" si="59"/>
        <v>2930.3533685906423</v>
      </c>
      <c r="E35" s="84">
        <f t="shared" si="59"/>
        <v>0</v>
      </c>
      <c r="F35" s="395">
        <v>0</v>
      </c>
      <c r="G35" s="84">
        <f t="shared" si="56"/>
        <v>0</v>
      </c>
      <c r="H35" s="84">
        <f t="shared" si="56"/>
        <v>0</v>
      </c>
      <c r="I35" s="111">
        <f t="shared" si="60"/>
        <v>2930.3533685906423</v>
      </c>
      <c r="K35" s="43" t="s">
        <v>9</v>
      </c>
      <c r="L35" s="84">
        <f t="shared" si="57"/>
        <v>0</v>
      </c>
      <c r="M35" s="84">
        <f t="shared" si="57"/>
        <v>0</v>
      </c>
      <c r="N35" s="84">
        <f t="shared" si="57"/>
        <v>2930.3533685906423</v>
      </c>
      <c r="O35" s="84">
        <f t="shared" si="57"/>
        <v>0</v>
      </c>
      <c r="P35" s="84">
        <f t="shared" si="57"/>
        <v>0</v>
      </c>
      <c r="Q35" s="84">
        <f t="shared" si="57"/>
        <v>0</v>
      </c>
      <c r="R35" s="84">
        <f t="shared" si="57"/>
        <v>0</v>
      </c>
      <c r="S35" s="86">
        <f t="shared" si="61"/>
        <v>2930.3533685906423</v>
      </c>
      <c r="U35" s="63" t="s">
        <v>9</v>
      </c>
      <c r="V35" s="55">
        <f t="shared" si="58"/>
        <v>0</v>
      </c>
      <c r="W35" s="55">
        <f t="shared" si="58"/>
        <v>0</v>
      </c>
      <c r="X35" s="55">
        <f t="shared" si="58"/>
        <v>0</v>
      </c>
      <c r="Y35" s="55">
        <f t="shared" si="58"/>
        <v>0</v>
      </c>
      <c r="Z35" s="55">
        <f t="shared" si="58"/>
        <v>2930.3533685906423</v>
      </c>
      <c r="AA35" s="55">
        <f t="shared" si="58"/>
        <v>0</v>
      </c>
      <c r="AB35" s="55">
        <f t="shared" si="58"/>
        <v>0</v>
      </c>
      <c r="AC35" s="56">
        <f t="shared" si="58"/>
        <v>0</v>
      </c>
      <c r="AD35" s="55">
        <f t="shared" si="58"/>
        <v>0</v>
      </c>
      <c r="AE35" s="55">
        <f t="shared" si="58"/>
        <v>0</v>
      </c>
      <c r="AF35" s="55">
        <f t="shared" si="58"/>
        <v>0</v>
      </c>
      <c r="AG35" s="55">
        <f t="shared" si="58"/>
        <v>0</v>
      </c>
      <c r="AH35" s="55">
        <f t="shared" si="58"/>
        <v>0</v>
      </c>
      <c r="AI35" s="58">
        <f t="shared" si="62"/>
        <v>2930.3533685906423</v>
      </c>
      <c r="AJ35" s="13" t="str">
        <f t="shared" si="63"/>
        <v/>
      </c>
    </row>
    <row r="36" spans="1:36" ht="15">
      <c r="A36" s="31" t="s">
        <v>52</v>
      </c>
      <c r="B36" s="112">
        <f t="shared" si="59"/>
        <v>0</v>
      </c>
      <c r="C36" s="112">
        <f t="shared" si="59"/>
        <v>0</v>
      </c>
      <c r="D36" s="112">
        <f t="shared" si="59"/>
        <v>529.01847820000012</v>
      </c>
      <c r="E36" s="112">
        <f t="shared" si="59"/>
        <v>0</v>
      </c>
      <c r="F36" s="395">
        <v>0</v>
      </c>
      <c r="G36" s="112">
        <f t="shared" si="56"/>
        <v>0</v>
      </c>
      <c r="H36" s="112">
        <f t="shared" si="56"/>
        <v>0</v>
      </c>
      <c r="I36" s="114">
        <f t="shared" si="60"/>
        <v>529.01847820000012</v>
      </c>
      <c r="K36" s="42" t="s">
        <v>52</v>
      </c>
      <c r="L36" s="87">
        <f t="shared" si="57"/>
        <v>0</v>
      </c>
      <c r="M36" s="87">
        <f t="shared" si="57"/>
        <v>0</v>
      </c>
      <c r="N36" s="87">
        <f t="shared" si="57"/>
        <v>529.01847820000012</v>
      </c>
      <c r="O36" s="87">
        <f t="shared" si="57"/>
        <v>0</v>
      </c>
      <c r="P36" s="87">
        <f t="shared" si="57"/>
        <v>0</v>
      </c>
      <c r="Q36" s="87">
        <f t="shared" si="57"/>
        <v>0</v>
      </c>
      <c r="R36" s="87">
        <f t="shared" si="57"/>
        <v>0</v>
      </c>
      <c r="S36" s="89">
        <f t="shared" si="61"/>
        <v>529.01847820000012</v>
      </c>
      <c r="U36" s="59" t="s">
        <v>52</v>
      </c>
      <c r="V36" s="60">
        <f t="shared" si="58"/>
        <v>0</v>
      </c>
      <c r="W36" s="60">
        <f t="shared" si="58"/>
        <v>0</v>
      </c>
      <c r="X36" s="60">
        <f t="shared" si="58"/>
        <v>0</v>
      </c>
      <c r="Y36" s="60">
        <f t="shared" si="58"/>
        <v>0</v>
      </c>
      <c r="Z36" s="60">
        <f t="shared" si="58"/>
        <v>528.72971265513115</v>
      </c>
      <c r="AA36" s="60">
        <f t="shared" si="58"/>
        <v>0</v>
      </c>
      <c r="AB36" s="60">
        <f t="shared" si="58"/>
        <v>0</v>
      </c>
      <c r="AC36" s="61">
        <f t="shared" si="58"/>
        <v>0.28876554486899575</v>
      </c>
      <c r="AD36" s="60">
        <f t="shared" si="58"/>
        <v>0</v>
      </c>
      <c r="AE36" s="60">
        <f t="shared" si="58"/>
        <v>0</v>
      </c>
      <c r="AF36" s="60">
        <f t="shared" si="58"/>
        <v>0</v>
      </c>
      <c r="AG36" s="60">
        <f t="shared" si="58"/>
        <v>0.28876554486899575</v>
      </c>
      <c r="AH36" s="60">
        <f t="shared" si="58"/>
        <v>0</v>
      </c>
      <c r="AI36" s="62">
        <f t="shared" si="62"/>
        <v>529.01847820000012</v>
      </c>
      <c r="AJ36" s="13" t="str">
        <f t="shared" si="63"/>
        <v/>
      </c>
    </row>
    <row r="37" spans="1:36" ht="15">
      <c r="A37" s="32" t="s">
        <v>13</v>
      </c>
      <c r="B37" s="84">
        <f t="shared" si="59"/>
        <v>537.02364132441005</v>
      </c>
      <c r="C37" s="84">
        <f t="shared" si="59"/>
        <v>335.28647355503171</v>
      </c>
      <c r="D37" s="84">
        <f t="shared" si="59"/>
        <v>366.93998634099074</v>
      </c>
      <c r="E37" s="84">
        <f t="shared" si="59"/>
        <v>0</v>
      </c>
      <c r="F37" s="395">
        <v>0</v>
      </c>
      <c r="G37" s="84">
        <f t="shared" si="56"/>
        <v>0</v>
      </c>
      <c r="H37" s="84">
        <f t="shared" si="56"/>
        <v>0</v>
      </c>
      <c r="I37" s="111">
        <f t="shared" si="60"/>
        <v>1239.2501012204325</v>
      </c>
      <c r="K37" s="43" t="s">
        <v>13</v>
      </c>
      <c r="L37" s="84">
        <f t="shared" si="57"/>
        <v>537.02364132441005</v>
      </c>
      <c r="M37" s="84">
        <f t="shared" si="57"/>
        <v>335.28647355503171</v>
      </c>
      <c r="N37" s="84">
        <f t="shared" si="57"/>
        <v>366.93998634099074</v>
      </c>
      <c r="O37" s="84">
        <f t="shared" si="57"/>
        <v>0</v>
      </c>
      <c r="P37" s="84">
        <f t="shared" si="57"/>
        <v>0</v>
      </c>
      <c r="Q37" s="84">
        <f t="shared" si="57"/>
        <v>0</v>
      </c>
      <c r="R37" s="84">
        <f t="shared" si="57"/>
        <v>0</v>
      </c>
      <c r="S37" s="86">
        <f t="shared" si="61"/>
        <v>1239.2501012204325</v>
      </c>
      <c r="U37" s="63" t="s">
        <v>13</v>
      </c>
      <c r="V37" s="55">
        <f t="shared" si="58"/>
        <v>525.28370387086341</v>
      </c>
      <c r="W37" s="55">
        <f t="shared" si="58"/>
        <v>0</v>
      </c>
      <c r="X37" s="55">
        <f t="shared" si="58"/>
        <v>0</v>
      </c>
      <c r="Y37" s="55">
        <f t="shared" si="58"/>
        <v>335.28647355503171</v>
      </c>
      <c r="Z37" s="55">
        <f t="shared" si="58"/>
        <v>344.31324986280066</v>
      </c>
      <c r="AA37" s="55">
        <f t="shared" si="58"/>
        <v>0</v>
      </c>
      <c r="AB37" s="55">
        <f t="shared" si="58"/>
        <v>0</v>
      </c>
      <c r="AC37" s="56">
        <f t="shared" si="58"/>
        <v>34.36667393173682</v>
      </c>
      <c r="AD37" s="55">
        <f t="shared" si="58"/>
        <v>11.739937453546686</v>
      </c>
      <c r="AE37" s="55">
        <f t="shared" si="58"/>
        <v>0</v>
      </c>
      <c r="AF37" s="55">
        <f t="shared" si="58"/>
        <v>0</v>
      </c>
      <c r="AG37" s="55">
        <f t="shared" si="58"/>
        <v>22.626736478190132</v>
      </c>
      <c r="AH37" s="55">
        <f t="shared" si="58"/>
        <v>0</v>
      </c>
      <c r="AI37" s="58">
        <f t="shared" si="62"/>
        <v>1239.2501012204325</v>
      </c>
      <c r="AJ37" s="13" t="str">
        <f t="shared" si="63"/>
        <v/>
      </c>
    </row>
    <row r="38" spans="1:36" ht="15">
      <c r="A38" s="31" t="s">
        <v>119</v>
      </c>
      <c r="B38" s="112">
        <f t="shared" si="59"/>
        <v>244.77274633468858</v>
      </c>
      <c r="C38" s="112">
        <f t="shared" si="59"/>
        <v>99.171534936660152</v>
      </c>
      <c r="D38" s="112">
        <f t="shared" si="59"/>
        <v>76.803276699293065</v>
      </c>
      <c r="E38" s="112">
        <f t="shared" si="59"/>
        <v>2.5342158616317394</v>
      </c>
      <c r="F38" s="395">
        <v>0</v>
      </c>
      <c r="G38" s="112">
        <f t="shared" si="56"/>
        <v>0</v>
      </c>
      <c r="H38" s="112">
        <f t="shared" si="56"/>
        <v>0</v>
      </c>
      <c r="I38" s="114">
        <f t="shared" si="60"/>
        <v>423.28177383227353</v>
      </c>
      <c r="K38" s="42" t="s">
        <v>119</v>
      </c>
      <c r="L38" s="87">
        <f t="shared" si="57"/>
        <v>244.77274633468858</v>
      </c>
      <c r="M38" s="87">
        <f t="shared" si="57"/>
        <v>99.171534936660152</v>
      </c>
      <c r="N38" s="87">
        <f t="shared" si="57"/>
        <v>76.803276699293065</v>
      </c>
      <c r="O38" s="87">
        <f t="shared" si="57"/>
        <v>2.5342158616317394</v>
      </c>
      <c r="P38" s="87">
        <f t="shared" si="57"/>
        <v>0</v>
      </c>
      <c r="Q38" s="87">
        <f t="shared" si="57"/>
        <v>0</v>
      </c>
      <c r="R38" s="87">
        <f t="shared" si="57"/>
        <v>0</v>
      </c>
      <c r="S38" s="89">
        <f t="shared" si="61"/>
        <v>423.28177383227353</v>
      </c>
      <c r="U38" s="59" t="s">
        <v>53</v>
      </c>
      <c r="V38" s="60">
        <f t="shared" si="58"/>
        <v>241.02302212404473</v>
      </c>
      <c r="W38" s="60">
        <f t="shared" si="58"/>
        <v>1.1968081242904924</v>
      </c>
      <c r="X38" s="60">
        <f t="shared" si="58"/>
        <v>0</v>
      </c>
      <c r="Y38" s="60">
        <f t="shared" si="58"/>
        <v>99.171534936660152</v>
      </c>
      <c r="Z38" s="60">
        <f t="shared" si="58"/>
        <v>67.179476851719144</v>
      </c>
      <c r="AA38" s="60">
        <f t="shared" si="58"/>
        <v>1.5657567434167063</v>
      </c>
      <c r="AB38" s="60">
        <f t="shared" si="58"/>
        <v>0</v>
      </c>
      <c r="AC38" s="61">
        <f t="shared" si="58"/>
        <v>13.145175052142287</v>
      </c>
      <c r="AD38" s="60">
        <f t="shared" si="58"/>
        <v>2.5529160863533122</v>
      </c>
      <c r="AE38" s="60">
        <f t="shared" si="58"/>
        <v>0</v>
      </c>
      <c r="AF38" s="60">
        <f t="shared" si="58"/>
        <v>0</v>
      </c>
      <c r="AG38" s="60">
        <f t="shared" si="58"/>
        <v>9.6237998475739417</v>
      </c>
      <c r="AH38" s="60">
        <f t="shared" si="58"/>
        <v>0.96845911821503294</v>
      </c>
      <c r="AI38" s="62">
        <f t="shared" si="62"/>
        <v>423.28177383227353</v>
      </c>
      <c r="AJ38" s="13" t="str">
        <f t="shared" si="63"/>
        <v/>
      </c>
    </row>
    <row r="39" spans="1:36" ht="15">
      <c r="A39" s="32" t="s">
        <v>54</v>
      </c>
      <c r="B39" s="84">
        <f t="shared" si="59"/>
        <v>0</v>
      </c>
      <c r="C39" s="84">
        <f t="shared" si="59"/>
        <v>0</v>
      </c>
      <c r="D39" s="84">
        <f t="shared" si="59"/>
        <v>8.6061305486706363</v>
      </c>
      <c r="E39" s="84">
        <f t="shared" si="59"/>
        <v>1709.11383947883</v>
      </c>
      <c r="F39" s="395">
        <v>0</v>
      </c>
      <c r="G39" s="84">
        <f t="shared" si="56"/>
        <v>0</v>
      </c>
      <c r="H39" s="84">
        <f t="shared" si="56"/>
        <v>0</v>
      </c>
      <c r="I39" s="111">
        <f t="shared" si="60"/>
        <v>1717.7199700275005</v>
      </c>
      <c r="K39" s="43" t="s">
        <v>54</v>
      </c>
      <c r="L39" s="84">
        <f t="shared" si="57"/>
        <v>0</v>
      </c>
      <c r="M39" s="84">
        <f t="shared" si="57"/>
        <v>0</v>
      </c>
      <c r="N39" s="84">
        <f t="shared" si="57"/>
        <v>8.6061305486706363</v>
      </c>
      <c r="O39" s="84">
        <f t="shared" si="57"/>
        <v>1709.11383947883</v>
      </c>
      <c r="P39" s="84">
        <f t="shared" si="57"/>
        <v>3919.2094742371146</v>
      </c>
      <c r="Q39" s="84">
        <f t="shared" si="57"/>
        <v>0</v>
      </c>
      <c r="R39" s="84">
        <f t="shared" si="57"/>
        <v>0</v>
      </c>
      <c r="S39" s="86">
        <f t="shared" si="61"/>
        <v>5636.9294442646151</v>
      </c>
      <c r="U39" s="63" t="s">
        <v>54</v>
      </c>
      <c r="V39" s="55">
        <f t="shared" si="58"/>
        <v>0</v>
      </c>
      <c r="W39" s="55">
        <f t="shared" si="58"/>
        <v>0</v>
      </c>
      <c r="X39" s="55">
        <f t="shared" si="58"/>
        <v>0</v>
      </c>
      <c r="Y39" s="55">
        <f t="shared" si="58"/>
        <v>0</v>
      </c>
      <c r="Z39" s="55">
        <f t="shared" si="58"/>
        <v>0</v>
      </c>
      <c r="AA39" s="55">
        <f t="shared" si="58"/>
        <v>1705.141450545769</v>
      </c>
      <c r="AB39" s="55">
        <f t="shared" si="58"/>
        <v>3919.2094742371146</v>
      </c>
      <c r="AC39" s="56">
        <f t="shared" si="58"/>
        <v>12.578519481731652</v>
      </c>
      <c r="AD39" s="55">
        <f t="shared" si="58"/>
        <v>0</v>
      </c>
      <c r="AE39" s="55">
        <f t="shared" si="58"/>
        <v>3.9723889330610151</v>
      </c>
      <c r="AF39" s="55">
        <f t="shared" si="58"/>
        <v>0</v>
      </c>
      <c r="AG39" s="55">
        <f t="shared" si="58"/>
        <v>8.6061305486706363</v>
      </c>
      <c r="AH39" s="55">
        <f t="shared" si="58"/>
        <v>0</v>
      </c>
      <c r="AI39" s="58">
        <f t="shared" si="62"/>
        <v>5636.9294442646151</v>
      </c>
      <c r="AJ39" s="13" t="str">
        <f t="shared" si="63"/>
        <v/>
      </c>
    </row>
    <row r="40" spans="1:36" ht="15">
      <c r="A40" s="31" t="s">
        <v>11</v>
      </c>
      <c r="B40" s="112">
        <f t="shared" si="59"/>
        <v>0</v>
      </c>
      <c r="C40" s="112">
        <f t="shared" si="59"/>
        <v>6.9337357078987999E-2</v>
      </c>
      <c r="D40" s="112">
        <f t="shared" si="59"/>
        <v>0</v>
      </c>
      <c r="E40" s="112">
        <f t="shared" si="59"/>
        <v>29.002466703830098</v>
      </c>
      <c r="F40" s="395">
        <v>0</v>
      </c>
      <c r="G40" s="112">
        <f t="shared" si="56"/>
        <v>0</v>
      </c>
      <c r="H40" s="112">
        <f t="shared" si="56"/>
        <v>0</v>
      </c>
      <c r="I40" s="114">
        <f t="shared" si="60"/>
        <v>29.071804060909088</v>
      </c>
      <c r="K40" s="42" t="s">
        <v>11</v>
      </c>
      <c r="L40" s="87">
        <f t="shared" si="57"/>
        <v>0</v>
      </c>
      <c r="M40" s="87">
        <f t="shared" si="57"/>
        <v>6.9337357078987999E-2</v>
      </c>
      <c r="N40" s="87">
        <f t="shared" si="57"/>
        <v>0</v>
      </c>
      <c r="O40" s="87">
        <f t="shared" si="57"/>
        <v>29.002466703830098</v>
      </c>
      <c r="P40" s="87">
        <f t="shared" si="57"/>
        <v>214.09614562113038</v>
      </c>
      <c r="Q40" s="87">
        <f t="shared" si="57"/>
        <v>0</v>
      </c>
      <c r="R40" s="87">
        <f t="shared" si="57"/>
        <v>0</v>
      </c>
      <c r="S40" s="89">
        <f t="shared" si="61"/>
        <v>243.16794968203948</v>
      </c>
      <c r="U40" s="59" t="s">
        <v>11</v>
      </c>
      <c r="V40" s="60">
        <f t="shared" si="58"/>
        <v>0</v>
      </c>
      <c r="W40" s="60">
        <f t="shared" si="58"/>
        <v>0</v>
      </c>
      <c r="X40" s="60">
        <f t="shared" si="58"/>
        <v>0</v>
      </c>
      <c r="Y40" s="60">
        <f t="shared" si="58"/>
        <v>6.9337357078987999E-2</v>
      </c>
      <c r="Z40" s="60">
        <f t="shared" si="58"/>
        <v>0</v>
      </c>
      <c r="AA40" s="60">
        <f t="shared" si="58"/>
        <v>29.002466703830098</v>
      </c>
      <c r="AB40" s="60">
        <f t="shared" si="58"/>
        <v>214.09614562113038</v>
      </c>
      <c r="AC40" s="61">
        <f t="shared" si="58"/>
        <v>0</v>
      </c>
      <c r="AD40" s="60">
        <f t="shared" si="58"/>
        <v>0</v>
      </c>
      <c r="AE40" s="60">
        <f t="shared" si="58"/>
        <v>0</v>
      </c>
      <c r="AF40" s="60">
        <f t="shared" si="58"/>
        <v>0</v>
      </c>
      <c r="AG40" s="60">
        <f t="shared" si="58"/>
        <v>0</v>
      </c>
      <c r="AH40" s="60">
        <f t="shared" si="58"/>
        <v>0</v>
      </c>
      <c r="AI40" s="62">
        <f t="shared" si="62"/>
        <v>243.16794968203948</v>
      </c>
      <c r="AJ40" s="13" t="str">
        <f t="shared" si="63"/>
        <v/>
      </c>
    </row>
    <row r="41" spans="1:36" ht="15">
      <c r="A41" s="32" t="s">
        <v>55</v>
      </c>
      <c r="B41" s="84">
        <f t="shared" si="59"/>
        <v>1.7539510516252363</v>
      </c>
      <c r="C41" s="84">
        <f t="shared" si="59"/>
        <v>0</v>
      </c>
      <c r="D41" s="84">
        <f t="shared" si="59"/>
        <v>0.41105664925672891</v>
      </c>
      <c r="E41" s="84">
        <f t="shared" si="59"/>
        <v>9.7437975265878149E-2</v>
      </c>
      <c r="F41" s="395">
        <v>0</v>
      </c>
      <c r="G41" s="84">
        <f t="shared" si="56"/>
        <v>0</v>
      </c>
      <c r="H41" s="84">
        <f t="shared" si="56"/>
        <v>0</v>
      </c>
      <c r="I41" s="111">
        <f t="shared" si="60"/>
        <v>2.2624456761478431</v>
      </c>
      <c r="K41" s="43" t="s">
        <v>55</v>
      </c>
      <c r="L41" s="84">
        <f t="shared" si="57"/>
        <v>1.7539510516252363</v>
      </c>
      <c r="M41" s="84">
        <f t="shared" si="57"/>
        <v>0</v>
      </c>
      <c r="N41" s="84">
        <f t="shared" si="57"/>
        <v>0.41105664925672891</v>
      </c>
      <c r="O41" s="84">
        <f t="shared" si="57"/>
        <v>9.7437975265878149E-2</v>
      </c>
      <c r="P41" s="84">
        <f t="shared" si="57"/>
        <v>0</v>
      </c>
      <c r="Q41" s="84">
        <f t="shared" si="57"/>
        <v>0</v>
      </c>
      <c r="R41" s="84">
        <f t="shared" si="57"/>
        <v>0</v>
      </c>
      <c r="S41" s="86">
        <f t="shared" si="61"/>
        <v>2.2624456761478431</v>
      </c>
      <c r="U41" s="63" t="s">
        <v>55</v>
      </c>
      <c r="V41" s="55">
        <f t="shared" si="58"/>
        <v>0</v>
      </c>
      <c r="W41" s="55">
        <f t="shared" si="58"/>
        <v>0</v>
      </c>
      <c r="X41" s="55">
        <f t="shared" si="58"/>
        <v>0</v>
      </c>
      <c r="Y41" s="55">
        <f t="shared" si="58"/>
        <v>0</v>
      </c>
      <c r="Z41" s="55">
        <f t="shared" si="58"/>
        <v>0.41105664925672891</v>
      </c>
      <c r="AA41" s="55">
        <f t="shared" si="58"/>
        <v>0</v>
      </c>
      <c r="AB41" s="55">
        <f t="shared" si="58"/>
        <v>0</v>
      </c>
      <c r="AC41" s="56">
        <f t="shared" si="58"/>
        <v>1.8513890268911144</v>
      </c>
      <c r="AD41" s="55">
        <f t="shared" si="58"/>
        <v>1.7539510516252363</v>
      </c>
      <c r="AE41" s="55">
        <f t="shared" si="58"/>
        <v>0</v>
      </c>
      <c r="AF41" s="55">
        <f t="shared" si="58"/>
        <v>0</v>
      </c>
      <c r="AG41" s="55">
        <f t="shared" si="58"/>
        <v>0</v>
      </c>
      <c r="AH41" s="55">
        <f t="shared" si="58"/>
        <v>9.7437975265878149E-2</v>
      </c>
      <c r="AI41" s="58">
        <f t="shared" si="62"/>
        <v>2.2624456761478431</v>
      </c>
      <c r="AJ41" s="13" t="str">
        <f t="shared" si="63"/>
        <v/>
      </c>
    </row>
    <row r="42" spans="1:36" ht="15">
      <c r="A42" s="31" t="s">
        <v>14</v>
      </c>
      <c r="B42" s="112">
        <f t="shared" si="59"/>
        <v>108.85354499279282</v>
      </c>
      <c r="C42" s="112">
        <f t="shared" si="59"/>
        <v>3.3598859337714355</v>
      </c>
      <c r="D42" s="112">
        <f t="shared" si="59"/>
        <v>57.591457851628874</v>
      </c>
      <c r="E42" s="112">
        <f t="shared" si="59"/>
        <v>26.201765628067115</v>
      </c>
      <c r="F42" s="395">
        <v>0</v>
      </c>
      <c r="G42" s="112">
        <f t="shared" si="56"/>
        <v>0</v>
      </c>
      <c r="H42" s="112">
        <f t="shared" si="56"/>
        <v>0</v>
      </c>
      <c r="I42" s="114">
        <f t="shared" si="60"/>
        <v>196.00665440626022</v>
      </c>
      <c r="K42" s="42" t="s">
        <v>14</v>
      </c>
      <c r="L42" s="87">
        <f t="shared" si="57"/>
        <v>108.85354499279282</v>
      </c>
      <c r="M42" s="87">
        <f t="shared" si="57"/>
        <v>3.3598859337714355</v>
      </c>
      <c r="N42" s="87">
        <f t="shared" si="57"/>
        <v>57.591457851628874</v>
      </c>
      <c r="O42" s="87">
        <f t="shared" si="57"/>
        <v>26.201765628067115</v>
      </c>
      <c r="P42" s="87">
        <f t="shared" si="57"/>
        <v>16.799874309435246</v>
      </c>
      <c r="Q42" s="87">
        <f t="shared" si="57"/>
        <v>0</v>
      </c>
      <c r="R42" s="87">
        <f t="shared" si="57"/>
        <v>0</v>
      </c>
      <c r="S42" s="89">
        <f t="shared" si="61"/>
        <v>212.80652871569546</v>
      </c>
      <c r="U42" s="59" t="s">
        <v>14</v>
      </c>
      <c r="V42" s="60">
        <f t="shared" si="58"/>
        <v>103.04176257908691</v>
      </c>
      <c r="W42" s="60">
        <f t="shared" si="58"/>
        <v>3.1861958779259609</v>
      </c>
      <c r="X42" s="60">
        <f t="shared" si="58"/>
        <v>0</v>
      </c>
      <c r="Y42" s="60">
        <f t="shared" si="58"/>
        <v>3.3598859337714355</v>
      </c>
      <c r="Z42" s="60">
        <f t="shared" si="58"/>
        <v>39.801748520123866</v>
      </c>
      <c r="AA42" s="60">
        <f t="shared" si="58"/>
        <v>11.308371448773126</v>
      </c>
      <c r="AB42" s="60">
        <f t="shared" si="58"/>
        <v>16.799874309435246</v>
      </c>
      <c r="AC42" s="61">
        <f t="shared" si="58"/>
        <v>35.308690046578967</v>
      </c>
      <c r="AD42" s="60">
        <f t="shared" si="58"/>
        <v>2.6255865357799628</v>
      </c>
      <c r="AE42" s="60">
        <f t="shared" si="58"/>
        <v>0</v>
      </c>
      <c r="AF42" s="60">
        <f t="shared" si="58"/>
        <v>0</v>
      </c>
      <c r="AG42" s="60">
        <f t="shared" si="58"/>
        <v>17.789709331505012</v>
      </c>
      <c r="AH42" s="60">
        <f t="shared" si="58"/>
        <v>14.89339417929399</v>
      </c>
      <c r="AI42" s="62">
        <f t="shared" si="62"/>
        <v>212.80652871569549</v>
      </c>
      <c r="AJ42" s="13" t="str">
        <f>IF(ABS(S42-AI42)&gt;0.1,S42-AI42,"")</f>
        <v/>
      </c>
    </row>
    <row r="43" spans="1:36" ht="15">
      <c r="A43" s="32" t="s">
        <v>136</v>
      </c>
      <c r="B43" s="84">
        <f t="shared" si="59"/>
        <v>2847.7143478735106</v>
      </c>
      <c r="C43" s="84">
        <f t="shared" si="59"/>
        <v>9018.4379725091203</v>
      </c>
      <c r="D43" s="84">
        <f t="shared" si="59"/>
        <v>13293.405884839556</v>
      </c>
      <c r="E43" s="84">
        <f t="shared" si="59"/>
        <v>5.4206892844140224</v>
      </c>
      <c r="F43" s="395">
        <v>0</v>
      </c>
      <c r="G43" s="84">
        <f t="shared" si="56"/>
        <v>0</v>
      </c>
      <c r="H43" s="84">
        <f t="shared" si="56"/>
        <v>0</v>
      </c>
      <c r="I43" s="111">
        <f t="shared" si="60"/>
        <v>25164.978894506599</v>
      </c>
      <c r="K43" s="43" t="s">
        <v>136</v>
      </c>
      <c r="L43" s="84">
        <f t="shared" si="57"/>
        <v>2847.7143478735106</v>
      </c>
      <c r="M43" s="84">
        <f t="shared" si="57"/>
        <v>9018.4379725091203</v>
      </c>
      <c r="N43" s="84">
        <f t="shared" si="57"/>
        <v>13293.405884839556</v>
      </c>
      <c r="O43" s="84">
        <f t="shared" si="57"/>
        <v>5.4206892844140224</v>
      </c>
      <c r="P43" s="84">
        <f t="shared" si="57"/>
        <v>16.752748856551744</v>
      </c>
      <c r="Q43" s="84">
        <f t="shared" si="57"/>
        <v>0</v>
      </c>
      <c r="R43" s="84">
        <f t="shared" si="57"/>
        <v>0</v>
      </c>
      <c r="S43" s="86">
        <f t="shared" si="61"/>
        <v>25181.731643363149</v>
      </c>
      <c r="U43" s="63" t="s">
        <v>136</v>
      </c>
      <c r="V43" s="55">
        <f t="shared" si="58"/>
        <v>2687.1667482399848</v>
      </c>
      <c r="W43" s="55">
        <f t="shared" si="58"/>
        <v>0</v>
      </c>
      <c r="X43" s="55">
        <f t="shared" si="58"/>
        <v>0</v>
      </c>
      <c r="Y43" s="55">
        <f t="shared" si="58"/>
        <v>9018.4379725091203</v>
      </c>
      <c r="Z43" s="55">
        <f t="shared" si="58"/>
        <v>11526.325334324609</v>
      </c>
      <c r="AA43" s="55">
        <f t="shared" si="58"/>
        <v>5.4206892844140224</v>
      </c>
      <c r="AB43" s="55">
        <f t="shared" si="58"/>
        <v>16.752748856551744</v>
      </c>
      <c r="AC43" s="56">
        <f t="shared" si="58"/>
        <v>1927.6281501484746</v>
      </c>
      <c r="AD43" s="55">
        <f t="shared" si="58"/>
        <v>160.54759963352643</v>
      </c>
      <c r="AE43" s="55">
        <f t="shared" si="58"/>
        <v>0</v>
      </c>
      <c r="AF43" s="55">
        <f t="shared" si="58"/>
        <v>0</v>
      </c>
      <c r="AG43" s="55">
        <f t="shared" si="58"/>
        <v>1767.0805505149483</v>
      </c>
      <c r="AH43" s="55">
        <f t="shared" si="58"/>
        <v>0</v>
      </c>
      <c r="AI43" s="58">
        <f t="shared" si="62"/>
        <v>25181.731643363149</v>
      </c>
      <c r="AJ43" s="13" t="str">
        <f t="shared" si="63"/>
        <v/>
      </c>
    </row>
    <row r="44" spans="1:36" ht="15">
      <c r="A44" s="31" t="s">
        <v>21</v>
      </c>
      <c r="B44" s="112">
        <f t="shared" si="59"/>
        <v>1324.1085074956075</v>
      </c>
      <c r="C44" s="112">
        <f t="shared" si="59"/>
        <v>48.885585524540275</v>
      </c>
      <c r="D44" s="112">
        <f t="shared" si="59"/>
        <v>2479.9201575822567</v>
      </c>
      <c r="E44" s="112">
        <f t="shared" si="59"/>
        <v>10292.990078749659</v>
      </c>
      <c r="F44" s="395">
        <v>0</v>
      </c>
      <c r="G44" s="112">
        <f t="shared" si="56"/>
        <v>1061.5609033049104</v>
      </c>
      <c r="H44" s="112">
        <f t="shared" si="56"/>
        <v>56.282562614068752</v>
      </c>
      <c r="I44" s="114">
        <f t="shared" si="60"/>
        <v>15263.747795271043</v>
      </c>
      <c r="K44" s="42" t="s">
        <v>21</v>
      </c>
      <c r="L44" s="87">
        <f t="shared" si="57"/>
        <v>1324.1085074956075</v>
      </c>
      <c r="M44" s="87">
        <f t="shared" si="57"/>
        <v>48.885585524540275</v>
      </c>
      <c r="N44" s="87">
        <f t="shared" si="57"/>
        <v>2479.9201575822567</v>
      </c>
      <c r="O44" s="87">
        <f t="shared" si="57"/>
        <v>10292.990078749659</v>
      </c>
      <c r="P44" s="87">
        <f t="shared" si="57"/>
        <v>156.62624300321278</v>
      </c>
      <c r="Q44" s="87">
        <f t="shared" si="57"/>
        <v>1061.5609033049104</v>
      </c>
      <c r="R44" s="87">
        <f t="shared" si="57"/>
        <v>56.282562614068752</v>
      </c>
      <c r="S44" s="89">
        <f t="shared" si="61"/>
        <v>15420.374038274254</v>
      </c>
      <c r="U44" s="59" t="s">
        <v>21</v>
      </c>
      <c r="V44" s="60">
        <f t="shared" si="58"/>
        <v>46.099657413506286</v>
      </c>
      <c r="W44" s="60">
        <f t="shared" si="58"/>
        <v>694.06230591791814</v>
      </c>
      <c r="X44" s="60">
        <f t="shared" si="58"/>
        <v>1061.5609033049104</v>
      </c>
      <c r="Y44" s="60">
        <f t="shared" si="58"/>
        <v>48.885585524540275</v>
      </c>
      <c r="Z44" s="60">
        <f t="shared" si="58"/>
        <v>2425.6984518131972</v>
      </c>
      <c r="AA44" s="60">
        <f t="shared" si="58"/>
        <v>9816.346338495845</v>
      </c>
      <c r="AB44" s="60">
        <f t="shared" si="58"/>
        <v>156.62624300321278</v>
      </c>
      <c r="AC44" s="61">
        <f t="shared" si="58"/>
        <v>1171.0945528011246</v>
      </c>
      <c r="AD44" s="60">
        <f t="shared" si="58"/>
        <v>583.94654416418291</v>
      </c>
      <c r="AE44" s="60">
        <f t="shared" si="58"/>
        <v>464.01395414689836</v>
      </c>
      <c r="AF44" s="60">
        <f t="shared" si="58"/>
        <v>56.282562614068752</v>
      </c>
      <c r="AG44" s="60">
        <f t="shared" si="58"/>
        <v>54.221705769058396</v>
      </c>
      <c r="AH44" s="60">
        <f t="shared" si="58"/>
        <v>12.629786106915876</v>
      </c>
      <c r="AI44" s="62">
        <f t="shared" si="62"/>
        <v>15420.374038274256</v>
      </c>
      <c r="AJ44" s="13" t="str">
        <f t="shared" si="63"/>
        <v/>
      </c>
    </row>
    <row r="45" spans="1:36" ht="15">
      <c r="A45" s="32" t="s">
        <v>20</v>
      </c>
      <c r="B45" s="84">
        <f t="shared" si="59"/>
        <v>1109.4997645617643</v>
      </c>
      <c r="C45" s="84">
        <f t="shared" si="59"/>
        <v>0.18757505670742264</v>
      </c>
      <c r="D45" s="84">
        <f t="shared" si="59"/>
        <v>314.03855015755516</v>
      </c>
      <c r="E45" s="84">
        <f t="shared" si="59"/>
        <v>0</v>
      </c>
      <c r="F45" s="395">
        <v>0</v>
      </c>
      <c r="G45" s="84">
        <f t="shared" si="56"/>
        <v>0</v>
      </c>
      <c r="H45" s="84">
        <f t="shared" si="56"/>
        <v>0</v>
      </c>
      <c r="I45" s="111">
        <f t="shared" si="60"/>
        <v>1423.7258897760269</v>
      </c>
      <c r="K45" s="43" t="s">
        <v>20</v>
      </c>
      <c r="L45" s="84">
        <f t="shared" si="57"/>
        <v>1109.4997645617643</v>
      </c>
      <c r="M45" s="84">
        <f t="shared" si="57"/>
        <v>0.18757505670742264</v>
      </c>
      <c r="N45" s="84">
        <f t="shared" si="57"/>
        <v>314.03855015755516</v>
      </c>
      <c r="O45" s="84">
        <f t="shared" si="57"/>
        <v>0</v>
      </c>
      <c r="P45" s="84">
        <f t="shared" si="57"/>
        <v>0</v>
      </c>
      <c r="Q45" s="84">
        <f t="shared" si="57"/>
        <v>0</v>
      </c>
      <c r="R45" s="84">
        <f t="shared" si="57"/>
        <v>0</v>
      </c>
      <c r="S45" s="86">
        <f t="shared" si="61"/>
        <v>1423.7258897760269</v>
      </c>
      <c r="U45" s="63" t="s">
        <v>20</v>
      </c>
      <c r="V45" s="55">
        <f t="shared" si="58"/>
        <v>1017.136034871005</v>
      </c>
      <c r="W45" s="55">
        <f t="shared" si="58"/>
        <v>0</v>
      </c>
      <c r="X45" s="55">
        <f t="shared" si="58"/>
        <v>0</v>
      </c>
      <c r="Y45" s="55">
        <f t="shared" si="58"/>
        <v>0.18757505670742264</v>
      </c>
      <c r="Z45" s="55">
        <f t="shared" si="58"/>
        <v>10.138190793694957</v>
      </c>
      <c r="AA45" s="55">
        <f t="shared" si="58"/>
        <v>0</v>
      </c>
      <c r="AB45" s="55">
        <f t="shared" si="58"/>
        <v>0</v>
      </c>
      <c r="AC45" s="56">
        <f t="shared" si="58"/>
        <v>396.26408905461921</v>
      </c>
      <c r="AD45" s="55">
        <f t="shared" si="58"/>
        <v>92.363729690759044</v>
      </c>
      <c r="AE45" s="55">
        <f t="shared" si="58"/>
        <v>0</v>
      </c>
      <c r="AF45" s="55">
        <f t="shared" si="58"/>
        <v>0</v>
      </c>
      <c r="AG45" s="55">
        <f t="shared" si="58"/>
        <v>303.90035936386016</v>
      </c>
      <c r="AH45" s="55">
        <f t="shared" si="58"/>
        <v>0</v>
      </c>
      <c r="AI45" s="58">
        <f t="shared" si="62"/>
        <v>1423.7258897760266</v>
      </c>
      <c r="AJ45" s="13" t="str">
        <f t="shared" si="63"/>
        <v/>
      </c>
    </row>
    <row r="46" spans="1:36" ht="15">
      <c r="A46" s="31" t="s">
        <v>56</v>
      </c>
      <c r="B46" s="112">
        <f t="shared" si="59"/>
        <v>39.552602350264273</v>
      </c>
      <c r="C46" s="112">
        <f t="shared" si="59"/>
        <v>2.2181092802649838</v>
      </c>
      <c r="D46" s="112">
        <f t="shared" si="59"/>
        <v>7.4347890532879521</v>
      </c>
      <c r="E46" s="112">
        <f t="shared" si="59"/>
        <v>0</v>
      </c>
      <c r="F46" s="395">
        <v>0</v>
      </c>
      <c r="G46" s="112">
        <f t="shared" si="56"/>
        <v>0</v>
      </c>
      <c r="H46" s="112">
        <f t="shared" si="56"/>
        <v>0</v>
      </c>
      <c r="I46" s="114">
        <f t="shared" si="60"/>
        <v>49.205500683817206</v>
      </c>
      <c r="K46" s="42" t="s">
        <v>56</v>
      </c>
      <c r="L46" s="87">
        <f t="shared" si="57"/>
        <v>39.552602350264273</v>
      </c>
      <c r="M46" s="87">
        <f t="shared" si="57"/>
        <v>2.2181092802649838</v>
      </c>
      <c r="N46" s="87">
        <f t="shared" si="57"/>
        <v>7.4347890532879521</v>
      </c>
      <c r="O46" s="87">
        <f t="shared" si="57"/>
        <v>0</v>
      </c>
      <c r="P46" s="87">
        <f t="shared" si="57"/>
        <v>0</v>
      </c>
      <c r="Q46" s="87">
        <f t="shared" si="57"/>
        <v>0</v>
      </c>
      <c r="R46" s="87">
        <f t="shared" si="57"/>
        <v>0</v>
      </c>
      <c r="S46" s="89">
        <f t="shared" si="61"/>
        <v>49.205500683817206</v>
      </c>
      <c r="U46" s="59" t="s">
        <v>56</v>
      </c>
      <c r="V46" s="60">
        <f t="shared" si="58"/>
        <v>38.342700855180574</v>
      </c>
      <c r="W46" s="60">
        <f t="shared" si="58"/>
        <v>0</v>
      </c>
      <c r="X46" s="60">
        <f t="shared" si="58"/>
        <v>0</v>
      </c>
      <c r="Y46" s="60">
        <f t="shared" si="58"/>
        <v>2.2181092802649838</v>
      </c>
      <c r="Z46" s="60">
        <f t="shared" si="58"/>
        <v>7.4347890532879521</v>
      </c>
      <c r="AA46" s="60">
        <f t="shared" si="58"/>
        <v>0</v>
      </c>
      <c r="AB46" s="60">
        <f t="shared" si="58"/>
        <v>0</v>
      </c>
      <c r="AC46" s="61">
        <f t="shared" si="58"/>
        <v>1.209901495083699</v>
      </c>
      <c r="AD46" s="60">
        <f t="shared" si="58"/>
        <v>1.209901495083699</v>
      </c>
      <c r="AE46" s="60">
        <f t="shared" si="58"/>
        <v>0</v>
      </c>
      <c r="AF46" s="60">
        <f t="shared" si="58"/>
        <v>0</v>
      </c>
      <c r="AG46" s="60">
        <f t="shared" si="58"/>
        <v>0</v>
      </c>
      <c r="AH46" s="60">
        <f t="shared" si="58"/>
        <v>0</v>
      </c>
      <c r="AI46" s="62">
        <f t="shared" si="62"/>
        <v>49.205500683817206</v>
      </c>
      <c r="AJ46" s="13" t="str">
        <f t="shared" si="63"/>
        <v/>
      </c>
    </row>
    <row r="47" spans="1:36" ht="15">
      <c r="A47" s="32" t="s">
        <v>18</v>
      </c>
      <c r="B47" s="84">
        <f t="shared" si="59"/>
        <v>311.47262982841698</v>
      </c>
      <c r="C47" s="84">
        <f t="shared" si="59"/>
        <v>11281.292559704234</v>
      </c>
      <c r="D47" s="84">
        <f t="shared" si="59"/>
        <v>1237.612272128014</v>
      </c>
      <c r="E47" s="84">
        <f t="shared" si="59"/>
        <v>0</v>
      </c>
      <c r="F47" s="395">
        <v>0</v>
      </c>
      <c r="G47" s="84">
        <f t="shared" si="56"/>
        <v>0</v>
      </c>
      <c r="H47" s="84">
        <f t="shared" si="56"/>
        <v>0</v>
      </c>
      <c r="I47" s="111">
        <f t="shared" si="60"/>
        <v>12830.377461660664</v>
      </c>
      <c r="K47" s="43" t="s">
        <v>18</v>
      </c>
      <c r="L47" s="84">
        <f t="shared" si="57"/>
        <v>311.47262982841698</v>
      </c>
      <c r="M47" s="84">
        <f t="shared" si="57"/>
        <v>11281.292559704234</v>
      </c>
      <c r="N47" s="84">
        <f t="shared" si="57"/>
        <v>1237.612272128014</v>
      </c>
      <c r="O47" s="84">
        <f t="shared" si="57"/>
        <v>0</v>
      </c>
      <c r="P47" s="84">
        <f t="shared" si="57"/>
        <v>231.32452056265507</v>
      </c>
      <c r="Q47" s="84">
        <f t="shared" si="57"/>
        <v>0</v>
      </c>
      <c r="R47" s="84">
        <f t="shared" si="57"/>
        <v>0</v>
      </c>
      <c r="S47" s="86">
        <f t="shared" si="61"/>
        <v>13061.70198222332</v>
      </c>
      <c r="U47" s="63" t="s">
        <v>18</v>
      </c>
      <c r="V47" s="55">
        <f t="shared" si="58"/>
        <v>306.30053870123697</v>
      </c>
      <c r="W47" s="55">
        <f t="shared" si="58"/>
        <v>0</v>
      </c>
      <c r="X47" s="55">
        <f t="shared" si="58"/>
        <v>0</v>
      </c>
      <c r="Y47" s="55">
        <f t="shared" si="58"/>
        <v>11281.292559704234</v>
      </c>
      <c r="Z47" s="55">
        <f t="shared" si="58"/>
        <v>1050.4020075942892</v>
      </c>
      <c r="AA47" s="55">
        <f t="shared" si="58"/>
        <v>0</v>
      </c>
      <c r="AB47" s="55">
        <f t="shared" si="58"/>
        <v>231.32452056265507</v>
      </c>
      <c r="AC47" s="56">
        <f t="shared" si="58"/>
        <v>192.38235566090449</v>
      </c>
      <c r="AD47" s="55">
        <f t="shared" si="58"/>
        <v>5.1720911271799599</v>
      </c>
      <c r="AE47" s="55">
        <f t="shared" si="58"/>
        <v>0</v>
      </c>
      <c r="AF47" s="55">
        <f t="shared" si="58"/>
        <v>0</v>
      </c>
      <c r="AG47" s="55">
        <f t="shared" si="58"/>
        <v>187.21026453372454</v>
      </c>
      <c r="AH47" s="55">
        <f t="shared" si="58"/>
        <v>0</v>
      </c>
      <c r="AI47" s="58">
        <f t="shared" si="62"/>
        <v>13061.70198222332</v>
      </c>
      <c r="AJ47" s="13" t="str">
        <f t="shared" si="63"/>
        <v/>
      </c>
    </row>
    <row r="48" spans="1:36" ht="15">
      <c r="A48" s="31" t="s">
        <v>17</v>
      </c>
      <c r="B48" s="112">
        <f t="shared" si="59"/>
        <v>1.2854160228204385</v>
      </c>
      <c r="C48" s="112">
        <f t="shared" si="59"/>
        <v>54.260326068883884</v>
      </c>
      <c r="D48" s="112">
        <f t="shared" si="59"/>
        <v>1274.3015140478687</v>
      </c>
      <c r="E48" s="112">
        <f t="shared" si="59"/>
        <v>0</v>
      </c>
      <c r="F48" s="395">
        <v>0</v>
      </c>
      <c r="G48" s="112">
        <f t="shared" si="56"/>
        <v>0</v>
      </c>
      <c r="H48" s="112">
        <f t="shared" si="56"/>
        <v>0</v>
      </c>
      <c r="I48" s="114">
        <f t="shared" si="60"/>
        <v>1329.8472561395731</v>
      </c>
      <c r="K48" s="42" t="s">
        <v>17</v>
      </c>
      <c r="L48" s="87">
        <f t="shared" si="57"/>
        <v>1.2854160228204385</v>
      </c>
      <c r="M48" s="87">
        <f t="shared" si="57"/>
        <v>54.260326068883884</v>
      </c>
      <c r="N48" s="87">
        <f t="shared" si="57"/>
        <v>1274.3015140478687</v>
      </c>
      <c r="O48" s="87">
        <f t="shared" si="57"/>
        <v>0</v>
      </c>
      <c r="P48" s="87">
        <f t="shared" si="57"/>
        <v>0</v>
      </c>
      <c r="Q48" s="87">
        <f t="shared" si="57"/>
        <v>0</v>
      </c>
      <c r="R48" s="87">
        <f t="shared" si="57"/>
        <v>0</v>
      </c>
      <c r="S48" s="89">
        <f t="shared" si="61"/>
        <v>1329.8472561395731</v>
      </c>
      <c r="U48" s="59" t="s">
        <v>57</v>
      </c>
      <c r="V48" s="60">
        <f t="shared" si="58"/>
        <v>1.2854160228204385</v>
      </c>
      <c r="W48" s="60">
        <f t="shared" si="58"/>
        <v>0</v>
      </c>
      <c r="X48" s="60">
        <f t="shared" si="58"/>
        <v>0</v>
      </c>
      <c r="Y48" s="60">
        <f t="shared" si="58"/>
        <v>54.260326068883884</v>
      </c>
      <c r="Z48" s="60">
        <f t="shared" si="58"/>
        <v>1274.3015140478687</v>
      </c>
      <c r="AA48" s="60">
        <f t="shared" si="58"/>
        <v>0</v>
      </c>
      <c r="AB48" s="60">
        <f t="shared" si="58"/>
        <v>0</v>
      </c>
      <c r="AC48" s="61">
        <f t="shared" si="58"/>
        <v>0</v>
      </c>
      <c r="AD48" s="60">
        <f t="shared" si="58"/>
        <v>0</v>
      </c>
      <c r="AE48" s="60">
        <f t="shared" si="58"/>
        <v>0</v>
      </c>
      <c r="AF48" s="60">
        <f t="shared" si="58"/>
        <v>0</v>
      </c>
      <c r="AG48" s="60">
        <f t="shared" si="58"/>
        <v>0</v>
      </c>
      <c r="AH48" s="60">
        <f t="shared" si="58"/>
        <v>0</v>
      </c>
      <c r="AI48" s="62">
        <f t="shared" si="62"/>
        <v>1329.8472561395731</v>
      </c>
      <c r="AJ48" s="13" t="str">
        <f t="shared" si="63"/>
        <v/>
      </c>
    </row>
    <row r="49" spans="1:36" ht="15">
      <c r="A49" s="33" t="s">
        <v>60</v>
      </c>
      <c r="B49" s="84">
        <f t="shared" si="59"/>
        <v>0.11159999999999999</v>
      </c>
      <c r="C49" s="84">
        <f t="shared" si="59"/>
        <v>0.21277834123056122</v>
      </c>
      <c r="D49" s="84">
        <f t="shared" si="59"/>
        <v>92.925974482925085</v>
      </c>
      <c r="E49" s="84">
        <f t="shared" si="59"/>
        <v>0</v>
      </c>
      <c r="F49" s="395">
        <v>0</v>
      </c>
      <c r="G49" s="84">
        <f t="shared" ref="G49:H53" si="64">G127+G153+G179+G205+G231+G257+G283+G309+G335+G361+G387+G413+G439</f>
        <v>0</v>
      </c>
      <c r="H49" s="84">
        <f t="shared" si="64"/>
        <v>0</v>
      </c>
      <c r="I49" s="111">
        <f t="shared" si="60"/>
        <v>93.250352824155641</v>
      </c>
      <c r="K49" s="44" t="s">
        <v>60</v>
      </c>
      <c r="L49" s="84">
        <f t="shared" ref="L49:R53" si="65">L127+L153+L179+L205+L231+L257+L283+L309+L335+L361+L387+L413+L439</f>
        <v>0.11159999999999999</v>
      </c>
      <c r="M49" s="84">
        <f t="shared" si="65"/>
        <v>0.21277834123056122</v>
      </c>
      <c r="N49" s="84">
        <f t="shared" si="65"/>
        <v>92.925974482925085</v>
      </c>
      <c r="O49" s="84">
        <f t="shared" si="65"/>
        <v>0</v>
      </c>
      <c r="P49" s="84">
        <f t="shared" si="65"/>
        <v>0</v>
      </c>
      <c r="Q49" s="84">
        <f t="shared" si="65"/>
        <v>0</v>
      </c>
      <c r="R49" s="84">
        <f t="shared" si="65"/>
        <v>0</v>
      </c>
      <c r="S49" s="86">
        <f t="shared" si="61"/>
        <v>93.250352824155641</v>
      </c>
      <c r="U49" s="64" t="s">
        <v>58</v>
      </c>
      <c r="V49" s="55">
        <f t="shared" ref="V49:AH53" si="66">V127+V153+V179+V205+V231+V257+V283+V309+V335+V361+V387+V413+V439</f>
        <v>0.11159999999999999</v>
      </c>
      <c r="W49" s="55">
        <f t="shared" si="66"/>
        <v>0</v>
      </c>
      <c r="X49" s="55">
        <f t="shared" si="66"/>
        <v>0</v>
      </c>
      <c r="Y49" s="55">
        <f t="shared" si="66"/>
        <v>0.21277834123056122</v>
      </c>
      <c r="Z49" s="55">
        <f t="shared" si="66"/>
        <v>92.925974482925085</v>
      </c>
      <c r="AA49" s="55">
        <f t="shared" si="66"/>
        <v>0</v>
      </c>
      <c r="AB49" s="55">
        <f t="shared" si="66"/>
        <v>0</v>
      </c>
      <c r="AC49" s="56">
        <f t="shared" si="66"/>
        <v>0</v>
      </c>
      <c r="AD49" s="55">
        <f t="shared" si="66"/>
        <v>0</v>
      </c>
      <c r="AE49" s="55">
        <f t="shared" si="66"/>
        <v>0</v>
      </c>
      <c r="AF49" s="55">
        <f t="shared" si="66"/>
        <v>0</v>
      </c>
      <c r="AG49" s="55">
        <f t="shared" si="66"/>
        <v>0</v>
      </c>
      <c r="AH49" s="55">
        <f t="shared" si="66"/>
        <v>0</v>
      </c>
      <c r="AI49" s="58">
        <f t="shared" si="62"/>
        <v>93.250352824155641</v>
      </c>
      <c r="AJ49" s="13" t="str">
        <f t="shared" si="63"/>
        <v/>
      </c>
    </row>
    <row r="50" spans="1:36">
      <c r="A50" s="34" t="s">
        <v>19</v>
      </c>
      <c r="B50" s="116">
        <f t="shared" ref="B50:E53" si="67">B128+B154+B180+B206+B232+B258+B284+B310+B336+B362+B388+B414+B440</f>
        <v>0.11159999999999999</v>
      </c>
      <c r="C50" s="116">
        <f t="shared" si="67"/>
        <v>0</v>
      </c>
      <c r="D50" s="116">
        <f t="shared" si="67"/>
        <v>0</v>
      </c>
      <c r="E50" s="116">
        <f t="shared" si="67"/>
        <v>0</v>
      </c>
      <c r="F50" s="395">
        <v>0</v>
      </c>
      <c r="G50" s="116">
        <f t="shared" si="64"/>
        <v>0</v>
      </c>
      <c r="H50" s="116">
        <f t="shared" si="64"/>
        <v>0</v>
      </c>
      <c r="I50" s="118">
        <f t="shared" si="60"/>
        <v>0.11159999999999999</v>
      </c>
      <c r="K50" s="45" t="s">
        <v>19</v>
      </c>
      <c r="L50" s="90">
        <f t="shared" si="65"/>
        <v>0.11159999999999999</v>
      </c>
      <c r="M50" s="90">
        <f t="shared" si="65"/>
        <v>0</v>
      </c>
      <c r="N50" s="90">
        <f t="shared" si="65"/>
        <v>0</v>
      </c>
      <c r="O50" s="90">
        <f t="shared" si="65"/>
        <v>0</v>
      </c>
      <c r="P50" s="90">
        <f t="shared" si="65"/>
        <v>0</v>
      </c>
      <c r="Q50" s="90">
        <f t="shared" si="65"/>
        <v>0</v>
      </c>
      <c r="R50" s="90">
        <f t="shared" si="65"/>
        <v>0</v>
      </c>
      <c r="S50" s="92">
        <f t="shared" si="61"/>
        <v>0.11159999999999999</v>
      </c>
      <c r="U50" s="65" t="s">
        <v>62</v>
      </c>
      <c r="V50" s="66">
        <f t="shared" si="66"/>
        <v>0</v>
      </c>
      <c r="W50" s="66">
        <f t="shared" si="66"/>
        <v>0</v>
      </c>
      <c r="X50" s="66">
        <f t="shared" si="66"/>
        <v>0</v>
      </c>
      <c r="Y50" s="66">
        <f t="shared" si="66"/>
        <v>0</v>
      </c>
      <c r="Z50" s="66">
        <f t="shared" si="66"/>
        <v>0</v>
      </c>
      <c r="AA50" s="66">
        <f t="shared" si="66"/>
        <v>0</v>
      </c>
      <c r="AB50" s="66">
        <f t="shared" si="66"/>
        <v>0</v>
      </c>
      <c r="AC50" s="277">
        <f t="shared" si="66"/>
        <v>0</v>
      </c>
      <c r="AD50" s="66">
        <f t="shared" si="66"/>
        <v>0</v>
      </c>
      <c r="AE50" s="66">
        <f t="shared" si="66"/>
        <v>0</v>
      </c>
      <c r="AF50" s="66">
        <f t="shared" si="66"/>
        <v>0</v>
      </c>
      <c r="AG50" s="66">
        <f t="shared" si="66"/>
        <v>0</v>
      </c>
      <c r="AH50" s="66">
        <f t="shared" si="66"/>
        <v>0</v>
      </c>
      <c r="AI50" s="68">
        <f t="shared" si="62"/>
        <v>0</v>
      </c>
      <c r="AJ50" s="248" t="str">
        <f>IF(ABS(S50-AI50)&gt;0.12,S50-AI50,"")</f>
        <v/>
      </c>
    </row>
    <row r="51" spans="1:36">
      <c r="A51" s="35" t="s">
        <v>15</v>
      </c>
      <c r="B51" s="93">
        <f t="shared" si="67"/>
        <v>0</v>
      </c>
      <c r="C51" s="93">
        <f t="shared" si="67"/>
        <v>0.21277834123056122</v>
      </c>
      <c r="D51" s="93">
        <f t="shared" si="67"/>
        <v>92.925974482925085</v>
      </c>
      <c r="E51" s="93">
        <f t="shared" si="67"/>
        <v>0</v>
      </c>
      <c r="F51" s="395">
        <v>0</v>
      </c>
      <c r="G51" s="93">
        <f t="shared" si="64"/>
        <v>0</v>
      </c>
      <c r="H51" s="93">
        <f t="shared" si="64"/>
        <v>0</v>
      </c>
      <c r="I51" s="120">
        <f t="shared" si="60"/>
        <v>93.138752824155645</v>
      </c>
      <c r="K51" s="46" t="s">
        <v>15</v>
      </c>
      <c r="L51" s="93">
        <f t="shared" si="65"/>
        <v>0</v>
      </c>
      <c r="M51" s="93">
        <f t="shared" si="65"/>
        <v>0.21277834123056122</v>
      </c>
      <c r="N51" s="93">
        <f t="shared" si="65"/>
        <v>92.925974482925085</v>
      </c>
      <c r="O51" s="93">
        <f t="shared" si="65"/>
        <v>0</v>
      </c>
      <c r="P51" s="93">
        <f t="shared" si="65"/>
        <v>0</v>
      </c>
      <c r="Q51" s="93">
        <f t="shared" si="65"/>
        <v>0</v>
      </c>
      <c r="R51" s="93">
        <f t="shared" si="65"/>
        <v>0</v>
      </c>
      <c r="S51" s="95">
        <f t="shared" si="61"/>
        <v>93.138752824155645</v>
      </c>
      <c r="U51" s="69" t="s">
        <v>15</v>
      </c>
      <c r="V51" s="70">
        <f t="shared" si="66"/>
        <v>0</v>
      </c>
      <c r="W51" s="70">
        <f t="shared" si="66"/>
        <v>0</v>
      </c>
      <c r="X51" s="70">
        <f t="shared" si="66"/>
        <v>0</v>
      </c>
      <c r="Y51" s="70">
        <f t="shared" si="66"/>
        <v>0.21277834123056122</v>
      </c>
      <c r="Z51" s="70">
        <f t="shared" si="66"/>
        <v>92.925974482925085</v>
      </c>
      <c r="AA51" s="70">
        <f t="shared" si="66"/>
        <v>0</v>
      </c>
      <c r="AB51" s="70">
        <f t="shared" si="66"/>
        <v>0</v>
      </c>
      <c r="AC51" s="278">
        <f t="shared" si="66"/>
        <v>0</v>
      </c>
      <c r="AD51" s="70">
        <f t="shared" si="66"/>
        <v>0</v>
      </c>
      <c r="AE51" s="70">
        <f t="shared" si="66"/>
        <v>0</v>
      </c>
      <c r="AF51" s="70">
        <f t="shared" si="66"/>
        <v>0</v>
      </c>
      <c r="AG51" s="70">
        <f t="shared" si="66"/>
        <v>0</v>
      </c>
      <c r="AH51" s="70">
        <f t="shared" si="66"/>
        <v>0</v>
      </c>
      <c r="AI51" s="72">
        <f t="shared" si="62"/>
        <v>93.138752824155645</v>
      </c>
      <c r="AJ51" s="13" t="str">
        <f t="shared" si="63"/>
        <v/>
      </c>
    </row>
    <row r="52" spans="1:36">
      <c r="A52" s="34" t="s">
        <v>16</v>
      </c>
      <c r="B52" s="116">
        <f t="shared" si="67"/>
        <v>0</v>
      </c>
      <c r="C52" s="116">
        <f t="shared" si="67"/>
        <v>0</v>
      </c>
      <c r="D52" s="116">
        <f t="shared" si="67"/>
        <v>0</v>
      </c>
      <c r="E52" s="116">
        <f t="shared" si="67"/>
        <v>0</v>
      </c>
      <c r="F52" s="395">
        <v>0</v>
      </c>
      <c r="G52" s="116">
        <f t="shared" si="64"/>
        <v>0</v>
      </c>
      <c r="H52" s="116">
        <f t="shared" si="64"/>
        <v>0</v>
      </c>
      <c r="I52" s="118">
        <f t="shared" si="60"/>
        <v>0</v>
      </c>
      <c r="K52" s="45" t="s">
        <v>16</v>
      </c>
      <c r="L52" s="90">
        <f t="shared" si="65"/>
        <v>0</v>
      </c>
      <c r="M52" s="90">
        <f t="shared" si="65"/>
        <v>0</v>
      </c>
      <c r="N52" s="90">
        <f t="shared" si="65"/>
        <v>0</v>
      </c>
      <c r="O52" s="90">
        <f t="shared" si="65"/>
        <v>0</v>
      </c>
      <c r="P52" s="90">
        <f t="shared" si="65"/>
        <v>0</v>
      </c>
      <c r="Q52" s="90">
        <f t="shared" si="65"/>
        <v>0</v>
      </c>
      <c r="R52" s="90">
        <f t="shared" si="65"/>
        <v>0</v>
      </c>
      <c r="S52" s="92">
        <f t="shared" si="61"/>
        <v>0</v>
      </c>
      <c r="U52" s="65" t="s">
        <v>16</v>
      </c>
      <c r="V52" s="66">
        <f t="shared" si="66"/>
        <v>0</v>
      </c>
      <c r="W52" s="66">
        <f t="shared" si="66"/>
        <v>0</v>
      </c>
      <c r="X52" s="66">
        <f t="shared" si="66"/>
        <v>0</v>
      </c>
      <c r="Y52" s="66">
        <f t="shared" si="66"/>
        <v>0</v>
      </c>
      <c r="Z52" s="66">
        <f t="shared" si="66"/>
        <v>0</v>
      </c>
      <c r="AA52" s="66">
        <f t="shared" si="66"/>
        <v>0</v>
      </c>
      <c r="AB52" s="66">
        <f t="shared" si="66"/>
        <v>0</v>
      </c>
      <c r="AC52" s="277">
        <f t="shared" si="66"/>
        <v>0</v>
      </c>
      <c r="AD52" s="66">
        <f t="shared" si="66"/>
        <v>0</v>
      </c>
      <c r="AE52" s="66">
        <f t="shared" si="66"/>
        <v>0</v>
      </c>
      <c r="AF52" s="66">
        <f t="shared" si="66"/>
        <v>0</v>
      </c>
      <c r="AG52" s="66">
        <f t="shared" si="66"/>
        <v>0</v>
      </c>
      <c r="AH52" s="66">
        <f t="shared" si="66"/>
        <v>0</v>
      </c>
      <c r="AI52" s="68">
        <f t="shared" si="62"/>
        <v>0</v>
      </c>
      <c r="AJ52" s="13" t="str">
        <f t="shared" si="63"/>
        <v/>
      </c>
    </row>
    <row r="53" spans="1:36" ht="15" thickBot="1">
      <c r="A53" s="36" t="s">
        <v>10</v>
      </c>
      <c r="B53" s="96">
        <f t="shared" si="67"/>
        <v>0</v>
      </c>
      <c r="C53" s="96">
        <f t="shared" si="67"/>
        <v>0</v>
      </c>
      <c r="D53" s="96">
        <f t="shared" si="67"/>
        <v>0</v>
      </c>
      <c r="E53" s="96">
        <f t="shared" si="67"/>
        <v>0</v>
      </c>
      <c r="F53" s="396">
        <v>0</v>
      </c>
      <c r="G53" s="96">
        <f t="shared" si="64"/>
        <v>0</v>
      </c>
      <c r="H53" s="96">
        <f t="shared" si="64"/>
        <v>0</v>
      </c>
      <c r="I53" s="122">
        <f t="shared" si="60"/>
        <v>0</v>
      </c>
      <c r="K53" s="47" t="s">
        <v>10</v>
      </c>
      <c r="L53" s="96">
        <f t="shared" si="65"/>
        <v>0</v>
      </c>
      <c r="M53" s="96">
        <f t="shared" si="65"/>
        <v>0</v>
      </c>
      <c r="N53" s="96">
        <f t="shared" si="65"/>
        <v>0</v>
      </c>
      <c r="O53" s="96">
        <f t="shared" si="65"/>
        <v>0</v>
      </c>
      <c r="P53" s="96">
        <f t="shared" si="65"/>
        <v>0</v>
      </c>
      <c r="Q53" s="96">
        <f t="shared" si="65"/>
        <v>0</v>
      </c>
      <c r="R53" s="96">
        <f t="shared" si="65"/>
        <v>0</v>
      </c>
      <c r="S53" s="98">
        <f t="shared" si="61"/>
        <v>0</v>
      </c>
      <c r="U53" s="69" t="s">
        <v>10</v>
      </c>
      <c r="V53" s="70">
        <f t="shared" si="66"/>
        <v>0</v>
      </c>
      <c r="W53" s="70">
        <f t="shared" si="66"/>
        <v>0</v>
      </c>
      <c r="X53" s="70">
        <f t="shared" si="66"/>
        <v>0</v>
      </c>
      <c r="Y53" s="70">
        <f t="shared" si="66"/>
        <v>0</v>
      </c>
      <c r="Z53" s="70">
        <f t="shared" si="66"/>
        <v>0</v>
      </c>
      <c r="AA53" s="70">
        <f t="shared" si="66"/>
        <v>0</v>
      </c>
      <c r="AB53" s="70">
        <f t="shared" si="66"/>
        <v>0</v>
      </c>
      <c r="AC53" s="278">
        <f t="shared" si="66"/>
        <v>0</v>
      </c>
      <c r="AD53" s="70">
        <f t="shared" si="66"/>
        <v>0</v>
      </c>
      <c r="AE53" s="70">
        <f t="shared" si="66"/>
        <v>0</v>
      </c>
      <c r="AF53" s="70">
        <f t="shared" si="66"/>
        <v>0</v>
      </c>
      <c r="AG53" s="70">
        <f t="shared" si="66"/>
        <v>0</v>
      </c>
      <c r="AH53" s="70">
        <f t="shared" si="66"/>
        <v>0</v>
      </c>
      <c r="AI53" s="72">
        <f t="shared" si="62"/>
        <v>0</v>
      </c>
      <c r="AJ53" s="13" t="str">
        <f t="shared" si="63"/>
        <v/>
      </c>
    </row>
    <row r="54" spans="1:36" ht="15">
      <c r="A54" s="37" t="s">
        <v>22</v>
      </c>
      <c r="B54" s="99">
        <f>SUM(B33:B49)</f>
        <v>6546.2034086573094</v>
      </c>
      <c r="C54" s="99">
        <f t="shared" ref="C54:I54" si="68">SUM(C33:C49)</f>
        <v>22087.554454587233</v>
      </c>
      <c r="D54" s="99">
        <f t="shared" si="68"/>
        <v>23005.390977709802</v>
      </c>
      <c r="E54" s="99">
        <f t="shared" si="68"/>
        <v>12065.360493681697</v>
      </c>
      <c r="F54" s="99">
        <f t="shared" si="68"/>
        <v>0</v>
      </c>
      <c r="G54" s="99">
        <f t="shared" si="68"/>
        <v>1061.5609033049104</v>
      </c>
      <c r="H54" s="100">
        <f t="shared" si="68"/>
        <v>56.282562614068752</v>
      </c>
      <c r="I54" s="111">
        <f t="shared" si="68"/>
        <v>64822.352800555025</v>
      </c>
      <c r="K54" s="48" t="s">
        <v>22</v>
      </c>
      <c r="L54" s="99">
        <f>SUM(L33:L49)</f>
        <v>6546.2034086573094</v>
      </c>
      <c r="M54" s="99">
        <f t="shared" ref="M54:S54" si="69">SUM(M33:M49)</f>
        <v>22087.554454587233</v>
      </c>
      <c r="N54" s="99">
        <f t="shared" si="69"/>
        <v>23005.390977709802</v>
      </c>
      <c r="O54" s="99">
        <f t="shared" si="69"/>
        <v>12065.360493681697</v>
      </c>
      <c r="P54" s="99">
        <f t="shared" si="69"/>
        <v>4554.8090065901006</v>
      </c>
      <c r="Q54" s="99">
        <f t="shared" si="69"/>
        <v>1061.5609033049104</v>
      </c>
      <c r="R54" s="100">
        <f t="shared" si="69"/>
        <v>56.282562614068752</v>
      </c>
      <c r="S54" s="101">
        <f t="shared" si="69"/>
        <v>69377.161807145108</v>
      </c>
      <c r="U54" s="73" t="s">
        <v>59</v>
      </c>
      <c r="V54" s="74">
        <f>SUM(V33:V49)</f>
        <v>4985.8458414991383</v>
      </c>
      <c r="W54" s="74">
        <f t="shared" ref="W54:AH54" si="70">SUM(W33:W49)</f>
        <v>698.4453099201346</v>
      </c>
      <c r="X54" s="74">
        <f t="shared" si="70"/>
        <v>1061.5609033049104</v>
      </c>
      <c r="Y54" s="74">
        <f t="shared" si="70"/>
        <v>22087.554454587233</v>
      </c>
      <c r="Z54" s="74">
        <f t="shared" si="70"/>
        <v>20634.042955777404</v>
      </c>
      <c r="AA54" s="74">
        <f t="shared" si="70"/>
        <v>11568.785073222049</v>
      </c>
      <c r="AB54" s="74">
        <f t="shared" si="70"/>
        <v>4554.8090065901006</v>
      </c>
      <c r="AC54" s="74">
        <f t="shared" si="70"/>
        <v>3786.1182622441561</v>
      </c>
      <c r="AD54" s="75">
        <f t="shared" si="70"/>
        <v>861.91225723803734</v>
      </c>
      <c r="AE54" s="75">
        <f t="shared" si="70"/>
        <v>467.9863430799594</v>
      </c>
      <c r="AF54" s="75">
        <f t="shared" si="70"/>
        <v>56.282562614068752</v>
      </c>
      <c r="AG54" s="75">
        <f t="shared" si="70"/>
        <v>2371.3480219324001</v>
      </c>
      <c r="AH54" s="75">
        <f t="shared" si="70"/>
        <v>28.589077379690778</v>
      </c>
      <c r="AI54" s="76">
        <f>SUM(V54:AC54)</f>
        <v>69377.161807145123</v>
      </c>
      <c r="AJ54" s="13" t="str">
        <f t="shared" si="63"/>
        <v/>
      </c>
    </row>
    <row r="55" spans="1:36" s="22" customFormat="1" ht="15" thickBot="1">
      <c r="A55" s="38" t="s">
        <v>108</v>
      </c>
      <c r="B55" s="125">
        <f>IF($I54=0,"-",B54/$I54)</f>
        <v>0.10098682207353107</v>
      </c>
      <c r="C55" s="125">
        <f t="shared" ref="C55:H55" si="71">IF($I54=0,"-",C54/$I54)</f>
        <v>0.34073978342850453</v>
      </c>
      <c r="D55" s="125">
        <f t="shared" si="71"/>
        <v>0.35489904305838194</v>
      </c>
      <c r="E55" s="125">
        <f t="shared" si="71"/>
        <v>0.18612962924694074</v>
      </c>
      <c r="F55" s="125">
        <f t="shared" si="71"/>
        <v>0</v>
      </c>
      <c r="G55" s="125">
        <f t="shared" si="71"/>
        <v>1.6376463633942968E-2</v>
      </c>
      <c r="H55" s="126">
        <f t="shared" si="71"/>
        <v>8.6825855869870319E-4</v>
      </c>
      <c r="I55" s="127">
        <f>SUM(B55:H55)</f>
        <v>0.99999999999999989</v>
      </c>
      <c r="K55" s="49" t="s">
        <v>108</v>
      </c>
      <c r="L55" s="102">
        <f>IF($S54=0,"-",L54/$S54)</f>
        <v>9.4356748505429924E-2</v>
      </c>
      <c r="M55" s="102">
        <f t="shared" ref="M55:R55" si="72">IF($S54=0,"-",M54/$S54)</f>
        <v>0.31836924254679511</v>
      </c>
      <c r="N55" s="102">
        <f t="shared" si="72"/>
        <v>0.33159890630378153</v>
      </c>
      <c r="O55" s="102">
        <f t="shared" si="72"/>
        <v>0.1739096869834634</v>
      </c>
      <c r="P55" s="102">
        <f t="shared" si="72"/>
        <v>6.5652858778679588E-2</v>
      </c>
      <c r="Q55" s="102">
        <f t="shared" si="72"/>
        <v>1.5301301979689532E-2</v>
      </c>
      <c r="R55" s="103">
        <f t="shared" si="72"/>
        <v>8.1125490216107758E-4</v>
      </c>
      <c r="S55" s="104">
        <f>SUM(L55:R55)</f>
        <v>1.0000000000000002</v>
      </c>
      <c r="U55" s="77" t="s">
        <v>108</v>
      </c>
      <c r="V55" s="78">
        <f>+V54/$AI54</f>
        <v>7.1865808742058515E-2</v>
      </c>
      <c r="W55" s="78">
        <f t="shared" ref="W55:AH55" si="73">+W54/$AI54</f>
        <v>1.0067366431934406E-2</v>
      </c>
      <c r="X55" s="78">
        <f t="shared" si="73"/>
        <v>1.5301301979689529E-2</v>
      </c>
      <c r="Y55" s="78">
        <f t="shared" si="73"/>
        <v>0.31836924254679505</v>
      </c>
      <c r="Z55" s="78">
        <f t="shared" si="73"/>
        <v>0.29741837830057083</v>
      </c>
      <c r="AA55" s="78">
        <f t="shared" si="73"/>
        <v>0.16675206612488699</v>
      </c>
      <c r="AB55" s="78">
        <f t="shared" si="73"/>
        <v>6.5652858778679574E-2</v>
      </c>
      <c r="AC55" s="78">
        <f t="shared" si="73"/>
        <v>5.457297709538509E-2</v>
      </c>
      <c r="AD55" s="78">
        <f t="shared" si="73"/>
        <v>1.2423573331436994E-2</v>
      </c>
      <c r="AE55" s="78">
        <f t="shared" si="73"/>
        <v>6.7455388904618134E-3</v>
      </c>
      <c r="AF55" s="78">
        <f t="shared" si="73"/>
        <v>8.1125490216107736E-4</v>
      </c>
      <c r="AG55" s="78">
        <f t="shared" si="73"/>
        <v>3.4180528003210649E-2</v>
      </c>
      <c r="AH55" s="78">
        <f t="shared" si="73"/>
        <v>4.1208196811456189E-4</v>
      </c>
      <c r="AI55" s="79">
        <f>SUM(V55:AC55)</f>
        <v>1</v>
      </c>
      <c r="AJ55" s="22" t="str">
        <f t="shared" si="63"/>
        <v/>
      </c>
    </row>
    <row r="56" spans="1:36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K56"/>
      <c r="L56" s="29"/>
      <c r="M56" s="29"/>
      <c r="N56" s="29"/>
      <c r="O56" s="29"/>
      <c r="P56" s="29"/>
      <c r="Q56" s="29"/>
      <c r="R56" s="29"/>
      <c r="S56" s="29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6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K57" s="449" t="s">
        <v>48</v>
      </c>
      <c r="L57" s="82" t="s">
        <v>0</v>
      </c>
      <c r="M57" s="82" t="s">
        <v>1</v>
      </c>
      <c r="N57" s="82" t="s">
        <v>2</v>
      </c>
      <c r="O57" s="82" t="s">
        <v>3</v>
      </c>
      <c r="P57" s="82" t="s">
        <v>23</v>
      </c>
      <c r="Q57" s="82" t="s">
        <v>4</v>
      </c>
      <c r="R57" s="82" t="s">
        <v>5</v>
      </c>
      <c r="S57" s="83" t="s">
        <v>6</v>
      </c>
    </row>
    <row r="58" spans="1:36" ht="15" customHeight="1">
      <c r="A58" s="413" t="s">
        <v>48</v>
      </c>
      <c r="B58" s="400" t="s">
        <v>113</v>
      </c>
      <c r="C58" s="401"/>
      <c r="D58" s="401"/>
      <c r="E58" s="401"/>
      <c r="F58" s="401"/>
      <c r="G58" s="401"/>
      <c r="H58" s="401"/>
      <c r="I58" s="402"/>
      <c r="K58" s="450" t="s">
        <v>48</v>
      </c>
      <c r="L58" s="403" t="s">
        <v>113</v>
      </c>
      <c r="M58" s="404"/>
      <c r="N58" s="404"/>
      <c r="O58" s="404"/>
      <c r="P58" s="404"/>
      <c r="Q58" s="404"/>
      <c r="R58" s="404"/>
      <c r="S58" s="405"/>
    </row>
    <row r="59" spans="1:36" ht="14.25" customHeight="1">
      <c r="A59" s="30" t="s">
        <v>7</v>
      </c>
      <c r="B59" s="385"/>
      <c r="C59" s="386"/>
      <c r="D59" s="386"/>
      <c r="E59" s="387"/>
      <c r="F59" s="105">
        <f>F449+F475+F501+F527+F553</f>
        <v>0.38563876028284122</v>
      </c>
      <c r="G59" s="385"/>
      <c r="H59" s="387"/>
      <c r="I59" s="111">
        <f>SUM(B59:H59)</f>
        <v>0.38563876028284122</v>
      </c>
      <c r="K59" s="50" t="s">
        <v>7</v>
      </c>
      <c r="L59" s="385"/>
      <c r="M59" s="386"/>
      <c r="N59" s="386"/>
      <c r="O59" s="387"/>
      <c r="P59" s="105">
        <f>P449+P475+P501+P527+P553</f>
        <v>0</v>
      </c>
      <c r="Q59" s="385"/>
      <c r="R59" s="397"/>
      <c r="S59" s="107">
        <f>SUM(L59:R59)</f>
        <v>0</v>
      </c>
    </row>
    <row r="60" spans="1:36" ht="15">
      <c r="A60" s="31" t="s">
        <v>8</v>
      </c>
      <c r="B60" s="388"/>
      <c r="C60" s="389"/>
      <c r="D60" s="389"/>
      <c r="E60" s="390"/>
      <c r="F60" s="112">
        <f t="shared" ref="F60:F79" si="74">F450+F476+F502+F528+F554</f>
        <v>0</v>
      </c>
      <c r="G60" s="388"/>
      <c r="H60" s="390"/>
      <c r="I60" s="114">
        <f t="shared" ref="I60:I79" si="75">SUM(B60:H60)</f>
        <v>0</v>
      </c>
      <c r="K60" s="42" t="s">
        <v>8</v>
      </c>
      <c r="L60" s="388"/>
      <c r="M60" s="389"/>
      <c r="N60" s="389"/>
      <c r="O60" s="390"/>
      <c r="P60" s="87">
        <f t="shared" ref="P60:P79" si="76">P450+P476+P502+P528+P554</f>
        <v>0</v>
      </c>
      <c r="Q60" s="388"/>
      <c r="R60" s="398"/>
      <c r="S60" s="89">
        <f t="shared" ref="S60:S79" si="77">SUM(L60:R60)</f>
        <v>0</v>
      </c>
    </row>
    <row r="61" spans="1:36" ht="15">
      <c r="A61" s="32" t="s">
        <v>9</v>
      </c>
      <c r="B61" s="388"/>
      <c r="C61" s="389"/>
      <c r="D61" s="389"/>
      <c r="E61" s="390"/>
      <c r="F61" s="84">
        <f t="shared" si="74"/>
        <v>0</v>
      </c>
      <c r="G61" s="388"/>
      <c r="H61" s="390"/>
      <c r="I61" s="111">
        <f t="shared" si="75"/>
        <v>0</v>
      </c>
      <c r="K61" s="43" t="s">
        <v>9</v>
      </c>
      <c r="L61" s="388"/>
      <c r="M61" s="389"/>
      <c r="N61" s="389"/>
      <c r="O61" s="390"/>
      <c r="P61" s="84">
        <f t="shared" si="76"/>
        <v>0</v>
      </c>
      <c r="Q61" s="388"/>
      <c r="R61" s="398"/>
      <c r="S61" s="86">
        <f t="shared" si="77"/>
        <v>0</v>
      </c>
    </row>
    <row r="62" spans="1:36" ht="15">
      <c r="A62" s="31" t="s">
        <v>52</v>
      </c>
      <c r="B62" s="388"/>
      <c r="C62" s="389"/>
      <c r="D62" s="389"/>
      <c r="E62" s="390"/>
      <c r="F62" s="112">
        <f t="shared" si="74"/>
        <v>0</v>
      </c>
      <c r="G62" s="388"/>
      <c r="H62" s="390"/>
      <c r="I62" s="114">
        <f t="shared" si="75"/>
        <v>0</v>
      </c>
      <c r="K62" s="42" t="s">
        <v>52</v>
      </c>
      <c r="L62" s="388"/>
      <c r="M62" s="389"/>
      <c r="N62" s="389"/>
      <c r="O62" s="390"/>
      <c r="P62" s="87">
        <f t="shared" si="76"/>
        <v>0</v>
      </c>
      <c r="Q62" s="388"/>
      <c r="R62" s="398"/>
      <c r="S62" s="89">
        <f t="shared" si="77"/>
        <v>0</v>
      </c>
    </row>
    <row r="63" spans="1:36" ht="15">
      <c r="A63" s="32" t="s">
        <v>13</v>
      </c>
      <c r="B63" s="388"/>
      <c r="C63" s="389"/>
      <c r="D63" s="389"/>
      <c r="E63" s="390"/>
      <c r="F63" s="84">
        <f t="shared" si="74"/>
        <v>0</v>
      </c>
      <c r="G63" s="388"/>
      <c r="H63" s="390"/>
      <c r="I63" s="111">
        <f t="shared" si="75"/>
        <v>0</v>
      </c>
      <c r="K63" s="43" t="s">
        <v>13</v>
      </c>
      <c r="L63" s="388"/>
      <c r="M63" s="389"/>
      <c r="N63" s="389"/>
      <c r="O63" s="390"/>
      <c r="P63" s="84">
        <f t="shared" si="76"/>
        <v>0</v>
      </c>
      <c r="Q63" s="388"/>
      <c r="R63" s="398"/>
      <c r="S63" s="86">
        <f t="shared" si="77"/>
        <v>0</v>
      </c>
    </row>
    <row r="64" spans="1:36" ht="15">
      <c r="A64" s="31" t="s">
        <v>119</v>
      </c>
      <c r="B64" s="388"/>
      <c r="C64" s="389"/>
      <c r="D64" s="389"/>
      <c r="E64" s="390"/>
      <c r="F64" s="112">
        <f t="shared" si="74"/>
        <v>0</v>
      </c>
      <c r="G64" s="388"/>
      <c r="H64" s="390"/>
      <c r="I64" s="114">
        <f t="shared" si="75"/>
        <v>0</v>
      </c>
      <c r="K64" s="42" t="s">
        <v>119</v>
      </c>
      <c r="L64" s="388"/>
      <c r="M64" s="389"/>
      <c r="N64" s="389"/>
      <c r="O64" s="390"/>
      <c r="P64" s="87">
        <f t="shared" si="76"/>
        <v>0</v>
      </c>
      <c r="Q64" s="388"/>
      <c r="R64" s="398"/>
      <c r="S64" s="89">
        <f t="shared" si="77"/>
        <v>0</v>
      </c>
    </row>
    <row r="65" spans="1:19" ht="15">
      <c r="A65" s="32" t="s">
        <v>54</v>
      </c>
      <c r="B65" s="388"/>
      <c r="C65" s="389"/>
      <c r="D65" s="389"/>
      <c r="E65" s="390"/>
      <c r="F65" s="84">
        <f t="shared" si="74"/>
        <v>34011.606560443099</v>
      </c>
      <c r="G65" s="388"/>
      <c r="H65" s="390"/>
      <c r="I65" s="111">
        <f t="shared" si="75"/>
        <v>34011.606560443099</v>
      </c>
      <c r="K65" s="43" t="s">
        <v>54</v>
      </c>
      <c r="L65" s="388"/>
      <c r="M65" s="389"/>
      <c r="N65" s="389"/>
      <c r="O65" s="390"/>
      <c r="P65" s="84">
        <f t="shared" si="76"/>
        <v>9991.4697380199723</v>
      </c>
      <c r="Q65" s="388"/>
      <c r="R65" s="398"/>
      <c r="S65" s="86">
        <f t="shared" si="77"/>
        <v>9991.4697380199723</v>
      </c>
    </row>
    <row r="66" spans="1:19" ht="15">
      <c r="A66" s="31" t="s">
        <v>11</v>
      </c>
      <c r="B66" s="388"/>
      <c r="C66" s="389"/>
      <c r="D66" s="389"/>
      <c r="E66" s="390"/>
      <c r="F66" s="112">
        <f t="shared" si="74"/>
        <v>11906.709356531042</v>
      </c>
      <c r="G66" s="388"/>
      <c r="H66" s="390"/>
      <c r="I66" s="114">
        <f t="shared" si="75"/>
        <v>11906.709356531042</v>
      </c>
      <c r="K66" s="42" t="s">
        <v>11</v>
      </c>
      <c r="L66" s="388"/>
      <c r="M66" s="389"/>
      <c r="N66" s="389"/>
      <c r="O66" s="390"/>
      <c r="P66" s="87">
        <f t="shared" si="76"/>
        <v>4105.6968060283007</v>
      </c>
      <c r="Q66" s="388"/>
      <c r="R66" s="398"/>
      <c r="S66" s="89">
        <f t="shared" si="77"/>
        <v>4105.6968060283007</v>
      </c>
    </row>
    <row r="67" spans="1:19" ht="15">
      <c r="A67" s="32" t="s">
        <v>55</v>
      </c>
      <c r="B67" s="388"/>
      <c r="C67" s="389"/>
      <c r="D67" s="389"/>
      <c r="E67" s="390"/>
      <c r="F67" s="84">
        <f t="shared" si="74"/>
        <v>1900.2167549236126</v>
      </c>
      <c r="G67" s="388"/>
      <c r="H67" s="390"/>
      <c r="I67" s="111">
        <f t="shared" si="75"/>
        <v>1900.2167549236126</v>
      </c>
      <c r="K67" s="43" t="s">
        <v>55</v>
      </c>
      <c r="L67" s="388"/>
      <c r="M67" s="389"/>
      <c r="N67" s="389"/>
      <c r="O67" s="390"/>
      <c r="P67" s="84">
        <f t="shared" si="76"/>
        <v>-8.0158102377936302E-14</v>
      </c>
      <c r="Q67" s="388"/>
      <c r="R67" s="398"/>
      <c r="S67" s="86">
        <f t="shared" si="77"/>
        <v>-8.0158102377936302E-14</v>
      </c>
    </row>
    <row r="68" spans="1:19" ht="15">
      <c r="A68" s="31" t="s">
        <v>14</v>
      </c>
      <c r="B68" s="388"/>
      <c r="C68" s="389"/>
      <c r="D68" s="389"/>
      <c r="E68" s="390"/>
      <c r="F68" s="112">
        <f t="shared" si="74"/>
        <v>25.579154057988749</v>
      </c>
      <c r="G68" s="388"/>
      <c r="H68" s="390"/>
      <c r="I68" s="114">
        <f t="shared" si="75"/>
        <v>25.579154057988749</v>
      </c>
      <c r="K68" s="42" t="s">
        <v>14</v>
      </c>
      <c r="L68" s="388"/>
      <c r="M68" s="389"/>
      <c r="N68" s="389"/>
      <c r="O68" s="390"/>
      <c r="P68" s="87">
        <f t="shared" si="76"/>
        <v>8.7792797485535594</v>
      </c>
      <c r="Q68" s="388"/>
      <c r="R68" s="398"/>
      <c r="S68" s="89">
        <f t="shared" si="77"/>
        <v>8.7792797485535594</v>
      </c>
    </row>
    <row r="69" spans="1:19" ht="15">
      <c r="A69" s="32" t="s">
        <v>136</v>
      </c>
      <c r="B69" s="388"/>
      <c r="C69" s="389"/>
      <c r="D69" s="389"/>
      <c r="E69" s="390"/>
      <c r="F69" s="84">
        <f t="shared" si="74"/>
        <v>2462.0496352001428</v>
      </c>
      <c r="G69" s="388"/>
      <c r="H69" s="390"/>
      <c r="I69" s="111">
        <f t="shared" si="75"/>
        <v>2462.0496352001428</v>
      </c>
      <c r="K69" s="43" t="s">
        <v>136</v>
      </c>
      <c r="L69" s="388"/>
      <c r="M69" s="389"/>
      <c r="N69" s="389"/>
      <c r="O69" s="390"/>
      <c r="P69" s="84">
        <f t="shared" si="76"/>
        <v>5.3975093439494231</v>
      </c>
      <c r="Q69" s="388"/>
      <c r="R69" s="398"/>
      <c r="S69" s="86">
        <f t="shared" si="77"/>
        <v>5.3975093439494231</v>
      </c>
    </row>
    <row r="70" spans="1:19" ht="15">
      <c r="A70" s="31" t="s">
        <v>21</v>
      </c>
      <c r="B70" s="388"/>
      <c r="C70" s="389"/>
      <c r="D70" s="389"/>
      <c r="E70" s="390"/>
      <c r="F70" s="112">
        <f t="shared" si="74"/>
        <v>1593.1822679584216</v>
      </c>
      <c r="G70" s="388"/>
      <c r="H70" s="390"/>
      <c r="I70" s="114">
        <f t="shared" si="75"/>
        <v>1593.1822679584216</v>
      </c>
      <c r="K70" s="42" t="s">
        <v>21</v>
      </c>
      <c r="L70" s="388"/>
      <c r="M70" s="389"/>
      <c r="N70" s="389"/>
      <c r="O70" s="390"/>
      <c r="P70" s="87">
        <f t="shared" si="76"/>
        <v>8.1854523159563541E-12</v>
      </c>
      <c r="Q70" s="388"/>
      <c r="R70" s="398"/>
      <c r="S70" s="89">
        <f t="shared" si="77"/>
        <v>8.1854523159563541E-12</v>
      </c>
    </row>
    <row r="71" spans="1:19" ht="15">
      <c r="A71" s="32" t="s">
        <v>20</v>
      </c>
      <c r="B71" s="388"/>
      <c r="C71" s="389"/>
      <c r="D71" s="389"/>
      <c r="E71" s="390"/>
      <c r="F71" s="84">
        <f t="shared" si="74"/>
        <v>0</v>
      </c>
      <c r="G71" s="388"/>
      <c r="H71" s="390"/>
      <c r="I71" s="111">
        <f t="shared" si="75"/>
        <v>0</v>
      </c>
      <c r="K71" s="43" t="s">
        <v>20</v>
      </c>
      <c r="L71" s="388"/>
      <c r="M71" s="389"/>
      <c r="N71" s="389"/>
      <c r="O71" s="390"/>
      <c r="P71" s="84">
        <f t="shared" si="76"/>
        <v>1.2505552149377763E-12</v>
      </c>
      <c r="Q71" s="388"/>
      <c r="R71" s="398"/>
      <c r="S71" s="86">
        <f t="shared" si="77"/>
        <v>1.2505552149377763E-12</v>
      </c>
    </row>
    <row r="72" spans="1:19" ht="15">
      <c r="A72" s="31" t="s">
        <v>56</v>
      </c>
      <c r="B72" s="388"/>
      <c r="C72" s="389"/>
      <c r="D72" s="389"/>
      <c r="E72" s="390"/>
      <c r="F72" s="112">
        <f t="shared" si="74"/>
        <v>1.8265466029411762E-2</v>
      </c>
      <c r="G72" s="388"/>
      <c r="H72" s="390"/>
      <c r="I72" s="114">
        <f t="shared" si="75"/>
        <v>1.8265466029411762E-2</v>
      </c>
      <c r="K72" s="42" t="s">
        <v>56</v>
      </c>
      <c r="L72" s="388"/>
      <c r="M72" s="389"/>
      <c r="N72" s="389"/>
      <c r="O72" s="390"/>
      <c r="P72" s="87">
        <f t="shared" si="76"/>
        <v>9.6112007241799802E-13</v>
      </c>
      <c r="Q72" s="388"/>
      <c r="R72" s="398"/>
      <c r="S72" s="89">
        <f t="shared" si="77"/>
        <v>9.6112007241799802E-13</v>
      </c>
    </row>
    <row r="73" spans="1:19" ht="15">
      <c r="A73" s="32" t="s">
        <v>18</v>
      </c>
      <c r="B73" s="388"/>
      <c r="C73" s="389"/>
      <c r="D73" s="389"/>
      <c r="E73" s="390"/>
      <c r="F73" s="128">
        <f t="shared" si="74"/>
        <v>2362.5810034743718</v>
      </c>
      <c r="G73" s="388"/>
      <c r="H73" s="390"/>
      <c r="I73" s="111">
        <f t="shared" si="75"/>
        <v>2362.5810034743718</v>
      </c>
      <c r="K73" s="43" t="s">
        <v>18</v>
      </c>
      <c r="L73" s="388"/>
      <c r="M73" s="389"/>
      <c r="N73" s="389"/>
      <c r="O73" s="390"/>
      <c r="P73" s="84">
        <f t="shared" si="76"/>
        <v>967.6070641465484</v>
      </c>
      <c r="Q73" s="388"/>
      <c r="R73" s="398"/>
      <c r="S73" s="86">
        <f t="shared" si="77"/>
        <v>967.6070641465484</v>
      </c>
    </row>
    <row r="74" spans="1:19" ht="15">
      <c r="A74" s="31" t="s">
        <v>17</v>
      </c>
      <c r="B74" s="388"/>
      <c r="C74" s="389"/>
      <c r="D74" s="389"/>
      <c r="E74" s="390"/>
      <c r="F74" s="112">
        <f t="shared" si="74"/>
        <v>0</v>
      </c>
      <c r="G74" s="388"/>
      <c r="H74" s="390"/>
      <c r="I74" s="114">
        <f t="shared" si="75"/>
        <v>0</v>
      </c>
      <c r="K74" s="42" t="s">
        <v>17</v>
      </c>
      <c r="L74" s="388"/>
      <c r="M74" s="389"/>
      <c r="N74" s="389"/>
      <c r="O74" s="390"/>
      <c r="P74" s="87">
        <f t="shared" si="76"/>
        <v>0</v>
      </c>
      <c r="Q74" s="388"/>
      <c r="R74" s="398"/>
      <c r="S74" s="89">
        <f t="shared" si="77"/>
        <v>0</v>
      </c>
    </row>
    <row r="75" spans="1:19" ht="15">
      <c r="A75" s="33" t="s">
        <v>60</v>
      </c>
      <c r="B75" s="388"/>
      <c r="C75" s="389"/>
      <c r="D75" s="389"/>
      <c r="E75" s="390"/>
      <c r="F75" s="84">
        <f t="shared" si="74"/>
        <v>0</v>
      </c>
      <c r="G75" s="388"/>
      <c r="H75" s="390"/>
      <c r="I75" s="111">
        <f t="shared" si="75"/>
        <v>0</v>
      </c>
      <c r="K75" s="44" t="s">
        <v>60</v>
      </c>
      <c r="L75" s="388"/>
      <c r="M75" s="389"/>
      <c r="N75" s="389"/>
      <c r="O75" s="390"/>
      <c r="P75" s="84">
        <f t="shared" si="76"/>
        <v>0</v>
      </c>
      <c r="Q75" s="388"/>
      <c r="R75" s="398"/>
      <c r="S75" s="86">
        <f t="shared" si="77"/>
        <v>0</v>
      </c>
    </row>
    <row r="76" spans="1:19">
      <c r="A76" s="34" t="s">
        <v>19</v>
      </c>
      <c r="B76" s="388"/>
      <c r="C76" s="389"/>
      <c r="D76" s="389"/>
      <c r="E76" s="390"/>
      <c r="F76" s="116">
        <f t="shared" si="74"/>
        <v>0</v>
      </c>
      <c r="G76" s="388"/>
      <c r="H76" s="390"/>
      <c r="I76" s="118">
        <f t="shared" si="75"/>
        <v>0</v>
      </c>
      <c r="K76" s="45" t="s">
        <v>19</v>
      </c>
      <c r="L76" s="388"/>
      <c r="M76" s="389"/>
      <c r="N76" s="389"/>
      <c r="O76" s="390"/>
      <c r="P76" s="90">
        <f t="shared" si="76"/>
        <v>0</v>
      </c>
      <c r="Q76" s="388"/>
      <c r="R76" s="398"/>
      <c r="S76" s="92">
        <f t="shared" si="77"/>
        <v>0</v>
      </c>
    </row>
    <row r="77" spans="1:19">
      <c r="A77" s="35" t="s">
        <v>15</v>
      </c>
      <c r="B77" s="388"/>
      <c r="C77" s="389"/>
      <c r="D77" s="389"/>
      <c r="E77" s="390"/>
      <c r="F77" s="93">
        <f t="shared" si="74"/>
        <v>0</v>
      </c>
      <c r="G77" s="388"/>
      <c r="H77" s="390"/>
      <c r="I77" s="120">
        <f t="shared" si="75"/>
        <v>0</v>
      </c>
      <c r="K77" s="46" t="s">
        <v>15</v>
      </c>
      <c r="L77" s="388"/>
      <c r="M77" s="389"/>
      <c r="N77" s="389"/>
      <c r="O77" s="390"/>
      <c r="P77" s="93">
        <f t="shared" si="76"/>
        <v>0</v>
      </c>
      <c r="Q77" s="388"/>
      <c r="R77" s="398"/>
      <c r="S77" s="95">
        <f t="shared" si="77"/>
        <v>0</v>
      </c>
    </row>
    <row r="78" spans="1:19">
      <c r="A78" s="34" t="s">
        <v>16</v>
      </c>
      <c r="B78" s="388"/>
      <c r="C78" s="389"/>
      <c r="D78" s="389"/>
      <c r="E78" s="390"/>
      <c r="F78" s="116">
        <f t="shared" si="74"/>
        <v>0</v>
      </c>
      <c r="G78" s="388"/>
      <c r="H78" s="390"/>
      <c r="I78" s="118">
        <f t="shared" si="75"/>
        <v>0</v>
      </c>
      <c r="K78" s="45" t="s">
        <v>16</v>
      </c>
      <c r="L78" s="388"/>
      <c r="M78" s="389"/>
      <c r="N78" s="389"/>
      <c r="O78" s="390"/>
      <c r="P78" s="90">
        <f t="shared" si="76"/>
        <v>0</v>
      </c>
      <c r="Q78" s="388"/>
      <c r="R78" s="398"/>
      <c r="S78" s="92">
        <f t="shared" si="77"/>
        <v>0</v>
      </c>
    </row>
    <row r="79" spans="1:19" ht="15" thickBot="1">
      <c r="A79" s="36" t="s">
        <v>10</v>
      </c>
      <c r="B79" s="391"/>
      <c r="C79" s="392"/>
      <c r="D79" s="392"/>
      <c r="E79" s="393"/>
      <c r="F79" s="96">
        <f t="shared" si="74"/>
        <v>0</v>
      </c>
      <c r="G79" s="391"/>
      <c r="H79" s="393"/>
      <c r="I79" s="122">
        <f t="shared" si="75"/>
        <v>0</v>
      </c>
      <c r="K79" s="47" t="s">
        <v>10</v>
      </c>
      <c r="L79" s="391"/>
      <c r="M79" s="392"/>
      <c r="N79" s="392"/>
      <c r="O79" s="393"/>
      <c r="P79" s="96">
        <f t="shared" si="76"/>
        <v>0</v>
      </c>
      <c r="Q79" s="391"/>
      <c r="R79" s="399"/>
      <c r="S79" s="98">
        <f t="shared" si="77"/>
        <v>0</v>
      </c>
    </row>
    <row r="80" spans="1:19" ht="15">
      <c r="A80" s="37" t="s">
        <v>22</v>
      </c>
      <c r="B80" s="99">
        <f>SUM(B59:B75)</f>
        <v>0</v>
      </c>
      <c r="C80" s="99">
        <f t="shared" ref="C80:I80" si="78">SUM(C59:C75)</f>
        <v>0</v>
      </c>
      <c r="D80" s="99">
        <f t="shared" si="78"/>
        <v>0</v>
      </c>
      <c r="E80" s="99">
        <f t="shared" si="78"/>
        <v>0</v>
      </c>
      <c r="F80" s="99">
        <f t="shared" si="78"/>
        <v>54262.328636814993</v>
      </c>
      <c r="G80" s="99">
        <f t="shared" si="78"/>
        <v>0</v>
      </c>
      <c r="H80" s="100">
        <f t="shared" si="78"/>
        <v>0</v>
      </c>
      <c r="I80" s="111">
        <f t="shared" si="78"/>
        <v>54262.328636814993</v>
      </c>
      <c r="K80" s="48" t="s">
        <v>22</v>
      </c>
      <c r="L80" s="99">
        <f>SUM(L59:L75)</f>
        <v>0</v>
      </c>
      <c r="M80" s="99">
        <f t="shared" ref="M80:S80" si="79">SUM(M59:M75)</f>
        <v>0</v>
      </c>
      <c r="N80" s="99">
        <f t="shared" si="79"/>
        <v>0</v>
      </c>
      <c r="O80" s="99">
        <f t="shared" si="79"/>
        <v>0</v>
      </c>
      <c r="P80" s="99">
        <f t="shared" si="79"/>
        <v>15078.950397287335</v>
      </c>
      <c r="Q80" s="99">
        <f t="shared" si="79"/>
        <v>0</v>
      </c>
      <c r="R80" s="100">
        <f t="shared" si="79"/>
        <v>0</v>
      </c>
      <c r="S80" s="101">
        <f t="shared" si="79"/>
        <v>15078.950397287335</v>
      </c>
    </row>
    <row r="81" spans="1:34" s="22" customFormat="1" ht="15" thickBot="1">
      <c r="A81" s="38" t="s">
        <v>108</v>
      </c>
      <c r="B81" s="125">
        <f>IF($I80=0,"-",B80/$I80)</f>
        <v>0</v>
      </c>
      <c r="C81" s="125">
        <f t="shared" ref="C81:H81" si="80">IF($I80=0,"-",C80/$I80)</f>
        <v>0</v>
      </c>
      <c r="D81" s="125">
        <f t="shared" si="80"/>
        <v>0</v>
      </c>
      <c r="E81" s="125">
        <f t="shared" si="80"/>
        <v>0</v>
      </c>
      <c r="F81" s="125">
        <f t="shared" si="80"/>
        <v>1</v>
      </c>
      <c r="G81" s="125">
        <f t="shared" si="80"/>
        <v>0</v>
      </c>
      <c r="H81" s="125">
        <f t="shared" si="80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1">IF($S80=0,"-",M80/$S80)</f>
        <v>0</v>
      </c>
      <c r="N81" s="102">
        <f t="shared" si="81"/>
        <v>0</v>
      </c>
      <c r="O81" s="102">
        <f t="shared" si="81"/>
        <v>0</v>
      </c>
      <c r="P81" s="102">
        <f t="shared" si="81"/>
        <v>1</v>
      </c>
      <c r="Q81" s="102">
        <f t="shared" si="81"/>
        <v>0</v>
      </c>
      <c r="R81" s="103">
        <f t="shared" si="81"/>
        <v>0</v>
      </c>
      <c r="S81" s="104">
        <f>SUM(L81:R81)</f>
        <v>1</v>
      </c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4" ht="15" thickBot="1">
      <c r="A82" s="6"/>
      <c r="B82" s="6"/>
      <c r="C82" s="6"/>
      <c r="D82" s="6"/>
      <c r="E82" s="6"/>
      <c r="F82" s="6"/>
      <c r="G82" s="6"/>
      <c r="H82" s="6"/>
      <c r="I82" s="6"/>
      <c r="K82" s="6"/>
      <c r="L82" s="29"/>
      <c r="M82" s="29"/>
      <c r="N82" s="29"/>
      <c r="O82" s="29"/>
      <c r="P82" s="29"/>
      <c r="Q82" s="29"/>
      <c r="R82" s="29"/>
      <c r="S82" s="29"/>
    </row>
    <row r="83" spans="1:34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K83" s="451" t="s">
        <v>50</v>
      </c>
      <c r="L83" s="82" t="s">
        <v>0</v>
      </c>
      <c r="M83" s="82" t="s">
        <v>1</v>
      </c>
      <c r="N83" s="82" t="s">
        <v>2</v>
      </c>
      <c r="O83" s="82" t="s">
        <v>3</v>
      </c>
      <c r="P83" s="82" t="s">
        <v>23</v>
      </c>
      <c r="Q83" s="82" t="s">
        <v>4</v>
      </c>
      <c r="R83" s="82" t="s">
        <v>5</v>
      </c>
      <c r="S83" s="83" t="s">
        <v>6</v>
      </c>
    </row>
    <row r="84" spans="1:34" ht="15" customHeight="1">
      <c r="A84" s="407" t="s">
        <v>50</v>
      </c>
      <c r="B84" s="400" t="s">
        <v>113</v>
      </c>
      <c r="C84" s="401"/>
      <c r="D84" s="401"/>
      <c r="E84" s="401"/>
      <c r="F84" s="401"/>
      <c r="G84" s="401"/>
      <c r="H84" s="401"/>
      <c r="I84" s="402"/>
      <c r="K84" s="452" t="s">
        <v>50</v>
      </c>
      <c r="L84" s="403" t="s">
        <v>113</v>
      </c>
      <c r="M84" s="404"/>
      <c r="N84" s="404"/>
      <c r="O84" s="404"/>
      <c r="P84" s="404"/>
      <c r="Q84" s="404"/>
      <c r="R84" s="404"/>
      <c r="S84" s="405"/>
    </row>
    <row r="85" spans="1:34" ht="14.25" customHeight="1">
      <c r="A85" s="30" t="s">
        <v>7</v>
      </c>
      <c r="B85" s="105">
        <f t="shared" ref="B85:E105" si="82">B579+B605+B631</f>
        <v>285.32007375377327</v>
      </c>
      <c r="C85" s="105">
        <f t="shared" si="82"/>
        <v>0</v>
      </c>
      <c r="D85" s="105">
        <f t="shared" si="82"/>
        <v>34.25730666743825</v>
      </c>
      <c r="E85" s="105">
        <f t="shared" si="82"/>
        <v>0</v>
      </c>
      <c r="F85" s="105">
        <f t="shared" ref="F85:H85" si="83">F579+F605+F631</f>
        <v>0</v>
      </c>
      <c r="G85" s="105">
        <f t="shared" si="83"/>
        <v>0</v>
      </c>
      <c r="H85" s="105">
        <f t="shared" si="83"/>
        <v>0</v>
      </c>
      <c r="I85" s="111">
        <f>SUM(B85:H85)</f>
        <v>319.5773804212115</v>
      </c>
      <c r="K85" s="50" t="s">
        <v>7</v>
      </c>
      <c r="L85" s="105">
        <f t="shared" ref="L85:O105" si="84">L579+L605+L631</f>
        <v>285.32007375377327</v>
      </c>
      <c r="M85" s="105">
        <f t="shared" si="84"/>
        <v>0</v>
      </c>
      <c r="N85" s="105">
        <f t="shared" si="84"/>
        <v>34.25730666743825</v>
      </c>
      <c r="O85" s="105">
        <f t="shared" si="84"/>
        <v>0</v>
      </c>
      <c r="P85" s="105">
        <f t="shared" ref="P85:R85" si="85">P579+P605+P631</f>
        <v>0.38563876028284122</v>
      </c>
      <c r="Q85" s="105">
        <f t="shared" si="85"/>
        <v>0</v>
      </c>
      <c r="R85" s="105">
        <f t="shared" si="85"/>
        <v>0</v>
      </c>
      <c r="S85" s="107">
        <f>SUM(L85:R85)</f>
        <v>319.96301918149436</v>
      </c>
    </row>
    <row r="86" spans="1:34" ht="15">
      <c r="A86" s="31" t="s">
        <v>8</v>
      </c>
      <c r="B86" s="112">
        <f t="shared" si="82"/>
        <v>242.62600661233733</v>
      </c>
      <c r="C86" s="112">
        <f t="shared" si="82"/>
        <v>0</v>
      </c>
      <c r="D86" s="112">
        <f t="shared" si="82"/>
        <v>20.338961822139815</v>
      </c>
      <c r="E86" s="112">
        <f t="shared" si="82"/>
        <v>0</v>
      </c>
      <c r="F86" s="112">
        <f t="shared" ref="F86:H86" si="86">F580+F606+F632</f>
        <v>0</v>
      </c>
      <c r="G86" s="112">
        <f t="shared" si="86"/>
        <v>0</v>
      </c>
      <c r="H86" s="112">
        <f t="shared" si="86"/>
        <v>0</v>
      </c>
      <c r="I86" s="114">
        <f t="shared" ref="I86:I105" si="87">SUM(B86:H86)</f>
        <v>262.96496843447716</v>
      </c>
      <c r="K86" s="42" t="s">
        <v>8</v>
      </c>
      <c r="L86" s="87">
        <f t="shared" si="84"/>
        <v>242.62600661233733</v>
      </c>
      <c r="M86" s="87">
        <f t="shared" si="84"/>
        <v>0</v>
      </c>
      <c r="N86" s="87">
        <f t="shared" si="84"/>
        <v>20.338961822139815</v>
      </c>
      <c r="O86" s="87">
        <f t="shared" si="84"/>
        <v>0</v>
      </c>
      <c r="P86" s="87">
        <f t="shared" ref="P86:R86" si="88">P580+P606+P632</f>
        <v>0</v>
      </c>
      <c r="Q86" s="87">
        <f t="shared" si="88"/>
        <v>0</v>
      </c>
      <c r="R86" s="87">
        <f t="shared" si="88"/>
        <v>0</v>
      </c>
      <c r="S86" s="89">
        <f t="shared" ref="S86:S105" si="89">SUM(L86:R86)</f>
        <v>262.96496843447716</v>
      </c>
    </row>
    <row r="87" spans="1:34" ht="15">
      <c r="A87" s="32" t="s">
        <v>9</v>
      </c>
      <c r="B87" s="84">
        <f t="shared" si="82"/>
        <v>192.72221668593684</v>
      </c>
      <c r="C87" s="84">
        <f t="shared" si="82"/>
        <v>0</v>
      </c>
      <c r="D87" s="84">
        <f t="shared" si="82"/>
        <v>17.314706247569166</v>
      </c>
      <c r="E87" s="84">
        <f t="shared" si="82"/>
        <v>0</v>
      </c>
      <c r="F87" s="84">
        <f t="shared" ref="F87:H87" si="90">F581+F607+F633</f>
        <v>0</v>
      </c>
      <c r="G87" s="84">
        <f t="shared" si="90"/>
        <v>0</v>
      </c>
      <c r="H87" s="84">
        <f t="shared" si="90"/>
        <v>0</v>
      </c>
      <c r="I87" s="111">
        <f t="shared" si="87"/>
        <v>210.03692293350602</v>
      </c>
      <c r="K87" s="43" t="s">
        <v>9</v>
      </c>
      <c r="L87" s="84">
        <f t="shared" si="84"/>
        <v>192.72221668593684</v>
      </c>
      <c r="M87" s="84">
        <f t="shared" si="84"/>
        <v>0</v>
      </c>
      <c r="N87" s="84">
        <f t="shared" si="84"/>
        <v>17.314706247569166</v>
      </c>
      <c r="O87" s="84">
        <f t="shared" si="84"/>
        <v>0</v>
      </c>
      <c r="P87" s="84">
        <f t="shared" ref="P87:R87" si="91">P581+P607+P633</f>
        <v>0</v>
      </c>
      <c r="Q87" s="84">
        <f t="shared" si="91"/>
        <v>0</v>
      </c>
      <c r="R87" s="84">
        <f t="shared" si="91"/>
        <v>0</v>
      </c>
      <c r="S87" s="86">
        <f t="shared" si="89"/>
        <v>210.03692293350602</v>
      </c>
    </row>
    <row r="88" spans="1:34" ht="15">
      <c r="A88" s="31" t="s">
        <v>52</v>
      </c>
      <c r="B88" s="112">
        <f t="shared" si="82"/>
        <v>0</v>
      </c>
      <c r="C88" s="112">
        <f t="shared" si="82"/>
        <v>0</v>
      </c>
      <c r="D88" s="112">
        <f t="shared" si="82"/>
        <v>0</v>
      </c>
      <c r="E88" s="112">
        <f t="shared" si="82"/>
        <v>0</v>
      </c>
      <c r="F88" s="112">
        <f t="shared" ref="F88:H88" si="92">F582+F608+F634</f>
        <v>0</v>
      </c>
      <c r="G88" s="112">
        <f t="shared" si="92"/>
        <v>0</v>
      </c>
      <c r="H88" s="112">
        <f t="shared" si="92"/>
        <v>0</v>
      </c>
      <c r="I88" s="114">
        <f t="shared" si="87"/>
        <v>0</v>
      </c>
      <c r="K88" s="42" t="s">
        <v>52</v>
      </c>
      <c r="L88" s="87">
        <f t="shared" si="84"/>
        <v>0</v>
      </c>
      <c r="M88" s="87">
        <f t="shared" si="84"/>
        <v>0</v>
      </c>
      <c r="N88" s="87">
        <f t="shared" si="84"/>
        <v>0</v>
      </c>
      <c r="O88" s="87">
        <f t="shared" si="84"/>
        <v>0</v>
      </c>
      <c r="P88" s="87">
        <f t="shared" ref="P88:R88" si="93">P582+P608+P634</f>
        <v>0</v>
      </c>
      <c r="Q88" s="87">
        <f t="shared" si="93"/>
        <v>0</v>
      </c>
      <c r="R88" s="87">
        <f t="shared" si="93"/>
        <v>0</v>
      </c>
      <c r="S88" s="89">
        <f t="shared" si="89"/>
        <v>0</v>
      </c>
    </row>
    <row r="89" spans="1:34" ht="15">
      <c r="A89" s="32" t="s">
        <v>13</v>
      </c>
      <c r="B89" s="84">
        <f t="shared" si="82"/>
        <v>811.40877862415573</v>
      </c>
      <c r="C89" s="84">
        <f t="shared" si="82"/>
        <v>22.532621982567846</v>
      </c>
      <c r="D89" s="84">
        <f t="shared" si="82"/>
        <v>85.394084109842282</v>
      </c>
      <c r="E89" s="84">
        <f t="shared" si="82"/>
        <v>10.55010829124272</v>
      </c>
      <c r="F89" s="84">
        <f t="shared" ref="F89:H89" si="94">F583+F609+F635</f>
        <v>0</v>
      </c>
      <c r="G89" s="84">
        <f t="shared" si="94"/>
        <v>0</v>
      </c>
      <c r="H89" s="84">
        <f t="shared" si="94"/>
        <v>0</v>
      </c>
      <c r="I89" s="111">
        <f t="shared" si="87"/>
        <v>929.88559300780867</v>
      </c>
      <c r="K89" s="43" t="s">
        <v>13</v>
      </c>
      <c r="L89" s="84">
        <f t="shared" si="84"/>
        <v>811.40877862415573</v>
      </c>
      <c r="M89" s="84">
        <f t="shared" si="84"/>
        <v>22.532621982567846</v>
      </c>
      <c r="N89" s="84">
        <f t="shared" si="84"/>
        <v>85.394084109842282</v>
      </c>
      <c r="O89" s="84">
        <f t="shared" si="84"/>
        <v>10.55010829124272</v>
      </c>
      <c r="P89" s="84">
        <f t="shared" ref="P89:R89" si="95">P583+P609+P635</f>
        <v>0</v>
      </c>
      <c r="Q89" s="84">
        <f t="shared" si="95"/>
        <v>0</v>
      </c>
      <c r="R89" s="84">
        <f t="shared" si="95"/>
        <v>0</v>
      </c>
      <c r="S89" s="86">
        <f t="shared" si="89"/>
        <v>929.88559300780867</v>
      </c>
    </row>
    <row r="90" spans="1:34" ht="15">
      <c r="A90" s="31" t="s">
        <v>119</v>
      </c>
      <c r="B90" s="112">
        <f t="shared" si="82"/>
        <v>11230.433344495785</v>
      </c>
      <c r="C90" s="112">
        <f t="shared" si="82"/>
        <v>44.736545300659969</v>
      </c>
      <c r="D90" s="112">
        <f t="shared" si="82"/>
        <v>1222.8250376463104</v>
      </c>
      <c r="E90" s="112">
        <f t="shared" si="82"/>
        <v>0</v>
      </c>
      <c r="F90" s="112">
        <f t="shared" ref="F90:H90" si="96">F584+F610+F636</f>
        <v>0</v>
      </c>
      <c r="G90" s="112">
        <f t="shared" si="96"/>
        <v>0</v>
      </c>
      <c r="H90" s="112">
        <f t="shared" si="96"/>
        <v>0</v>
      </c>
      <c r="I90" s="114">
        <f t="shared" si="87"/>
        <v>12497.994927442756</v>
      </c>
      <c r="K90" s="42" t="s">
        <v>119</v>
      </c>
      <c r="L90" s="87">
        <f t="shared" si="84"/>
        <v>11230.433344495785</v>
      </c>
      <c r="M90" s="87">
        <f t="shared" si="84"/>
        <v>44.736545300659969</v>
      </c>
      <c r="N90" s="87">
        <f t="shared" si="84"/>
        <v>1222.8250376463104</v>
      </c>
      <c r="O90" s="87">
        <f t="shared" si="84"/>
        <v>0</v>
      </c>
      <c r="P90" s="87">
        <f t="shared" ref="P90:R90" si="97">P584+P610+P636</f>
        <v>0</v>
      </c>
      <c r="Q90" s="87">
        <f t="shared" si="97"/>
        <v>0</v>
      </c>
      <c r="R90" s="87">
        <f t="shared" si="97"/>
        <v>0</v>
      </c>
      <c r="S90" s="89">
        <f t="shared" si="89"/>
        <v>12497.994927442756</v>
      </c>
    </row>
    <row r="91" spans="1:34" ht="15">
      <c r="A91" s="32" t="s">
        <v>54</v>
      </c>
      <c r="B91" s="84">
        <f t="shared" si="82"/>
        <v>0</v>
      </c>
      <c r="C91" s="84">
        <f t="shared" si="82"/>
        <v>0.75930836775297794</v>
      </c>
      <c r="D91" s="84">
        <f t="shared" si="82"/>
        <v>0.33139822839069794</v>
      </c>
      <c r="E91" s="84">
        <f t="shared" si="82"/>
        <v>191.44572149837461</v>
      </c>
      <c r="F91" s="84">
        <f t="shared" ref="F91:H91" si="98">F585+F611+F637</f>
        <v>1455.4484707708878</v>
      </c>
      <c r="G91" s="84">
        <f t="shared" si="98"/>
        <v>0</v>
      </c>
      <c r="H91" s="84">
        <f t="shared" si="98"/>
        <v>0</v>
      </c>
      <c r="I91" s="111">
        <f t="shared" si="87"/>
        <v>1647.984898865406</v>
      </c>
      <c r="K91" s="43" t="s">
        <v>54</v>
      </c>
      <c r="L91" s="84">
        <f t="shared" si="84"/>
        <v>0</v>
      </c>
      <c r="M91" s="84">
        <f t="shared" si="84"/>
        <v>0.75930836775297794</v>
      </c>
      <c r="N91" s="84">
        <f t="shared" si="84"/>
        <v>0.33139822839069794</v>
      </c>
      <c r="O91" s="84">
        <f t="shared" si="84"/>
        <v>191.44572149837461</v>
      </c>
      <c r="P91" s="84">
        <f t="shared" ref="P91:R91" si="99">P585+P611+P637</f>
        <v>21556.375818956898</v>
      </c>
      <c r="Q91" s="84">
        <f t="shared" si="99"/>
        <v>0</v>
      </c>
      <c r="R91" s="84">
        <f t="shared" si="99"/>
        <v>0</v>
      </c>
      <c r="S91" s="86">
        <f t="shared" si="89"/>
        <v>21748.912247051416</v>
      </c>
    </row>
    <row r="92" spans="1:34" ht="15">
      <c r="A92" s="31" t="s">
        <v>11</v>
      </c>
      <c r="B92" s="112">
        <f t="shared" si="82"/>
        <v>0</v>
      </c>
      <c r="C92" s="112">
        <f t="shared" si="82"/>
        <v>0</v>
      </c>
      <c r="D92" s="112">
        <f t="shared" si="82"/>
        <v>5.4701608606952744E-2</v>
      </c>
      <c r="E92" s="112">
        <f t="shared" si="82"/>
        <v>50.378748506272331</v>
      </c>
      <c r="F92" s="112">
        <f t="shared" ref="F92:H92" si="100">F586+F612+F638</f>
        <v>0</v>
      </c>
      <c r="G92" s="112">
        <f t="shared" si="100"/>
        <v>0</v>
      </c>
      <c r="H92" s="112">
        <f t="shared" si="100"/>
        <v>0</v>
      </c>
      <c r="I92" s="114">
        <f t="shared" si="87"/>
        <v>50.433450114879285</v>
      </c>
      <c r="K92" s="42" t="s">
        <v>11</v>
      </c>
      <c r="L92" s="87">
        <f t="shared" si="84"/>
        <v>0</v>
      </c>
      <c r="M92" s="87">
        <f t="shared" si="84"/>
        <v>0</v>
      </c>
      <c r="N92" s="87">
        <f t="shared" si="84"/>
        <v>5.4701608606952744E-2</v>
      </c>
      <c r="O92" s="87">
        <f t="shared" si="84"/>
        <v>50.378748506272331</v>
      </c>
      <c r="P92" s="87">
        <f t="shared" ref="P92:R92" si="101">P586+P612+P638</f>
        <v>7586.9164048816128</v>
      </c>
      <c r="Q92" s="87">
        <f t="shared" si="101"/>
        <v>0</v>
      </c>
      <c r="R92" s="87">
        <f t="shared" si="101"/>
        <v>0</v>
      </c>
      <c r="S92" s="89">
        <f t="shared" si="89"/>
        <v>7637.3498549964925</v>
      </c>
    </row>
    <row r="93" spans="1:34" ht="15">
      <c r="A93" s="32" t="s">
        <v>55</v>
      </c>
      <c r="B93" s="84">
        <f t="shared" si="82"/>
        <v>0</v>
      </c>
      <c r="C93" s="84">
        <f t="shared" si="82"/>
        <v>0</v>
      </c>
      <c r="D93" s="84">
        <f t="shared" si="82"/>
        <v>0</v>
      </c>
      <c r="E93" s="84">
        <f t="shared" si="82"/>
        <v>0</v>
      </c>
      <c r="F93" s="84">
        <f t="shared" ref="F93:H93" si="102">F587+F613+F639</f>
        <v>0</v>
      </c>
      <c r="G93" s="84">
        <f t="shared" si="102"/>
        <v>0</v>
      </c>
      <c r="H93" s="84">
        <f t="shared" si="102"/>
        <v>0</v>
      </c>
      <c r="I93" s="111">
        <f t="shared" si="87"/>
        <v>0</v>
      </c>
      <c r="K93" s="43" t="s">
        <v>55</v>
      </c>
      <c r="L93" s="84">
        <f t="shared" si="84"/>
        <v>0</v>
      </c>
      <c r="M93" s="84">
        <f t="shared" si="84"/>
        <v>0</v>
      </c>
      <c r="N93" s="84">
        <f t="shared" si="84"/>
        <v>0</v>
      </c>
      <c r="O93" s="84">
        <f t="shared" si="84"/>
        <v>0</v>
      </c>
      <c r="P93" s="84">
        <f t="shared" ref="P93:R93" si="103">P587+P613+P639</f>
        <v>1900.2167549236126</v>
      </c>
      <c r="Q93" s="84">
        <f t="shared" si="103"/>
        <v>0</v>
      </c>
      <c r="R93" s="84">
        <f t="shared" si="103"/>
        <v>0</v>
      </c>
      <c r="S93" s="86">
        <f t="shared" si="89"/>
        <v>1900.2167549236126</v>
      </c>
    </row>
    <row r="94" spans="1:34" ht="15">
      <c r="A94" s="31" t="s">
        <v>14</v>
      </c>
      <c r="B94" s="112">
        <f t="shared" si="82"/>
        <v>491.80523505577156</v>
      </c>
      <c r="C94" s="112">
        <f t="shared" si="82"/>
        <v>1.0997167326109838</v>
      </c>
      <c r="D94" s="112">
        <f t="shared" si="82"/>
        <v>66.320661296850616</v>
      </c>
      <c r="E94" s="112">
        <f t="shared" si="82"/>
        <v>4.3845743939884629</v>
      </c>
      <c r="F94" s="112">
        <f t="shared" ref="F94:H94" si="104">F588+F614+F640</f>
        <v>0</v>
      </c>
      <c r="G94" s="112">
        <f t="shared" si="104"/>
        <v>0</v>
      </c>
      <c r="H94" s="112">
        <f t="shared" si="104"/>
        <v>0</v>
      </c>
      <c r="I94" s="114">
        <f t="shared" si="87"/>
        <v>563.61018747922162</v>
      </c>
      <c r="K94" s="42" t="s">
        <v>14</v>
      </c>
      <c r="L94" s="87">
        <f t="shared" si="84"/>
        <v>491.80523505577156</v>
      </c>
      <c r="M94" s="87">
        <f t="shared" si="84"/>
        <v>1.0997167326109838</v>
      </c>
      <c r="N94" s="87">
        <f t="shared" si="84"/>
        <v>66.320661296850616</v>
      </c>
      <c r="O94" s="87">
        <f t="shared" si="84"/>
        <v>4.3845743939884629</v>
      </c>
      <c r="P94" s="87">
        <f t="shared" ref="P94:R94" si="105">P588+P614+P640</f>
        <v>0</v>
      </c>
      <c r="Q94" s="87">
        <f t="shared" si="105"/>
        <v>0</v>
      </c>
      <c r="R94" s="87">
        <f t="shared" si="105"/>
        <v>0</v>
      </c>
      <c r="S94" s="89">
        <f t="shared" si="89"/>
        <v>563.61018747922162</v>
      </c>
    </row>
    <row r="95" spans="1:34" ht="15">
      <c r="A95" s="32" t="s">
        <v>136</v>
      </c>
      <c r="B95" s="84">
        <f t="shared" si="82"/>
        <v>5919.3920694031349</v>
      </c>
      <c r="C95" s="84">
        <f t="shared" si="82"/>
        <v>372.1021014846944</v>
      </c>
      <c r="D95" s="84">
        <f t="shared" si="82"/>
        <v>371.33600016725524</v>
      </c>
      <c r="E95" s="84">
        <f t="shared" si="82"/>
        <v>57.144223426873538</v>
      </c>
      <c r="F95" s="84">
        <f t="shared" ref="F95:H95" si="106">F589+F615+F641</f>
        <v>0</v>
      </c>
      <c r="G95" s="84">
        <f t="shared" si="106"/>
        <v>0</v>
      </c>
      <c r="H95" s="84">
        <f t="shared" si="106"/>
        <v>0</v>
      </c>
      <c r="I95" s="111">
        <f t="shared" si="87"/>
        <v>6719.9743944819584</v>
      </c>
      <c r="K95" s="43" t="s">
        <v>136</v>
      </c>
      <c r="L95" s="84">
        <f t="shared" si="84"/>
        <v>5919.3920694031349</v>
      </c>
      <c r="M95" s="84">
        <f t="shared" si="84"/>
        <v>372.1021014846944</v>
      </c>
      <c r="N95" s="84">
        <f t="shared" si="84"/>
        <v>371.33600016725524</v>
      </c>
      <c r="O95" s="84">
        <f t="shared" si="84"/>
        <v>57.144223426873538</v>
      </c>
      <c r="P95" s="84">
        <f t="shared" ref="P95:R95" si="107">P589+P615+P641</f>
        <v>2439.8993769996528</v>
      </c>
      <c r="Q95" s="84">
        <f t="shared" si="107"/>
        <v>0</v>
      </c>
      <c r="R95" s="84">
        <f t="shared" si="107"/>
        <v>0</v>
      </c>
      <c r="S95" s="86">
        <f t="shared" si="89"/>
        <v>9159.8737714816107</v>
      </c>
    </row>
    <row r="96" spans="1:34" ht="15">
      <c r="A96" s="31" t="s">
        <v>21</v>
      </c>
      <c r="B96" s="112">
        <f t="shared" si="82"/>
        <v>2873.9290483754785</v>
      </c>
      <c r="C96" s="112">
        <f t="shared" si="82"/>
        <v>0.30282205578397559</v>
      </c>
      <c r="D96" s="112">
        <f t="shared" si="82"/>
        <v>5688.8833372617628</v>
      </c>
      <c r="E96" s="112">
        <f t="shared" si="82"/>
        <v>4361.6106585187354</v>
      </c>
      <c r="F96" s="112">
        <f t="shared" ref="F96:H96" si="108">F590+F616+F642</f>
        <v>0</v>
      </c>
      <c r="G96" s="112">
        <f t="shared" si="108"/>
        <v>3546.2590357572262</v>
      </c>
      <c r="H96" s="112">
        <f t="shared" si="108"/>
        <v>2.3126508145946194</v>
      </c>
      <c r="I96" s="114">
        <f t="shared" si="87"/>
        <v>16473.297552783581</v>
      </c>
      <c r="K96" s="42" t="s">
        <v>21</v>
      </c>
      <c r="L96" s="87">
        <f t="shared" si="84"/>
        <v>2873.9290483754785</v>
      </c>
      <c r="M96" s="87">
        <f t="shared" si="84"/>
        <v>0.30282205578397559</v>
      </c>
      <c r="N96" s="87">
        <f t="shared" si="84"/>
        <v>5688.8833372617628</v>
      </c>
      <c r="O96" s="87">
        <f t="shared" si="84"/>
        <v>4361.6106585187354</v>
      </c>
      <c r="P96" s="87">
        <f t="shared" ref="P96:R96" si="109">P590+P616+P642</f>
        <v>1436.5560249552088</v>
      </c>
      <c r="Q96" s="87">
        <f t="shared" si="109"/>
        <v>3546.2590357572262</v>
      </c>
      <c r="R96" s="87">
        <f t="shared" si="109"/>
        <v>2.3126508145946194</v>
      </c>
      <c r="S96" s="89">
        <f t="shared" si="89"/>
        <v>17909.853577738788</v>
      </c>
    </row>
    <row r="97" spans="1:40" ht="15">
      <c r="A97" s="32" t="s">
        <v>20</v>
      </c>
      <c r="B97" s="84">
        <f t="shared" si="82"/>
        <v>5459.799246888173</v>
      </c>
      <c r="C97" s="84">
        <f t="shared" si="82"/>
        <v>16.586053885557792</v>
      </c>
      <c r="D97" s="84">
        <f t="shared" si="82"/>
        <v>242.75096633394784</v>
      </c>
      <c r="E97" s="84">
        <f t="shared" si="82"/>
        <v>0</v>
      </c>
      <c r="F97" s="84">
        <f t="shared" ref="F97:H97" si="110">F591+F617+F643</f>
        <v>0</v>
      </c>
      <c r="G97" s="84">
        <f t="shared" si="110"/>
        <v>0</v>
      </c>
      <c r="H97" s="84">
        <f t="shared" si="110"/>
        <v>0</v>
      </c>
      <c r="I97" s="111">
        <f t="shared" si="87"/>
        <v>5719.1362671076786</v>
      </c>
      <c r="K97" s="43" t="s">
        <v>20</v>
      </c>
      <c r="L97" s="84">
        <f t="shared" si="84"/>
        <v>5459.799246888173</v>
      </c>
      <c r="M97" s="84">
        <f t="shared" si="84"/>
        <v>16.586053885557792</v>
      </c>
      <c r="N97" s="84">
        <f t="shared" si="84"/>
        <v>242.75096633394784</v>
      </c>
      <c r="O97" s="84">
        <f t="shared" si="84"/>
        <v>0</v>
      </c>
      <c r="P97" s="84">
        <f t="shared" ref="P97:R97" si="111">P591+P617+P643</f>
        <v>0</v>
      </c>
      <c r="Q97" s="84">
        <f t="shared" si="111"/>
        <v>0</v>
      </c>
      <c r="R97" s="84">
        <f t="shared" si="111"/>
        <v>0</v>
      </c>
      <c r="S97" s="86">
        <f t="shared" si="89"/>
        <v>5719.1362671076786</v>
      </c>
    </row>
    <row r="98" spans="1:40" ht="15">
      <c r="A98" s="31" t="s">
        <v>56</v>
      </c>
      <c r="B98" s="112">
        <f t="shared" si="82"/>
        <v>10164.888253110299</v>
      </c>
      <c r="C98" s="112">
        <f t="shared" si="82"/>
        <v>19.662377810683214</v>
      </c>
      <c r="D98" s="112">
        <f t="shared" si="82"/>
        <v>1704.6095622222024</v>
      </c>
      <c r="E98" s="112">
        <f t="shared" si="82"/>
        <v>0</v>
      </c>
      <c r="F98" s="112">
        <f t="shared" ref="F98:H98" si="112">F592+F618+F644</f>
        <v>0</v>
      </c>
      <c r="G98" s="112">
        <f t="shared" si="112"/>
        <v>0</v>
      </c>
      <c r="H98" s="112">
        <f t="shared" si="112"/>
        <v>0</v>
      </c>
      <c r="I98" s="114">
        <f t="shared" si="87"/>
        <v>11889.160193143185</v>
      </c>
      <c r="K98" s="42" t="s">
        <v>56</v>
      </c>
      <c r="L98" s="87">
        <f t="shared" si="84"/>
        <v>10164.888253110299</v>
      </c>
      <c r="M98" s="87">
        <f t="shared" si="84"/>
        <v>19.662377810683214</v>
      </c>
      <c r="N98" s="87">
        <f t="shared" si="84"/>
        <v>1704.6095622222024</v>
      </c>
      <c r="O98" s="87">
        <f t="shared" si="84"/>
        <v>0</v>
      </c>
      <c r="P98" s="87">
        <f t="shared" ref="P98:R98" si="113">P592+P618+P644</f>
        <v>1.8265466029411762E-2</v>
      </c>
      <c r="Q98" s="87">
        <f t="shared" si="113"/>
        <v>0</v>
      </c>
      <c r="R98" s="87">
        <f t="shared" si="113"/>
        <v>0</v>
      </c>
      <c r="S98" s="89">
        <f t="shared" si="89"/>
        <v>11889.178458609214</v>
      </c>
    </row>
    <row r="99" spans="1:40" ht="15">
      <c r="A99" s="32" t="s">
        <v>18</v>
      </c>
      <c r="B99" s="84">
        <f t="shared" si="82"/>
        <v>1727.0363380202766</v>
      </c>
      <c r="C99" s="84">
        <f t="shared" si="82"/>
        <v>0</v>
      </c>
      <c r="D99" s="84">
        <f t="shared" si="82"/>
        <v>338.58251084828191</v>
      </c>
      <c r="E99" s="84">
        <f t="shared" si="82"/>
        <v>1.7061257555484886</v>
      </c>
      <c r="F99" s="84">
        <f t="shared" ref="F99:H99" si="114">F593+F619+F645</f>
        <v>86.634891587889214</v>
      </c>
      <c r="G99" s="84">
        <f t="shared" si="114"/>
        <v>0</v>
      </c>
      <c r="H99" s="84">
        <f t="shared" si="114"/>
        <v>0</v>
      </c>
      <c r="I99" s="111">
        <f t="shared" si="87"/>
        <v>2153.9598662119961</v>
      </c>
      <c r="K99" s="43" t="s">
        <v>18</v>
      </c>
      <c r="L99" s="84">
        <f t="shared" si="84"/>
        <v>1727.0363380202766</v>
      </c>
      <c r="M99" s="84">
        <f t="shared" si="84"/>
        <v>0</v>
      </c>
      <c r="N99" s="84">
        <f t="shared" si="84"/>
        <v>338.58251084828191</v>
      </c>
      <c r="O99" s="84">
        <f t="shared" si="84"/>
        <v>1.7061257555484886</v>
      </c>
      <c r="P99" s="84">
        <f t="shared" ref="P99:R99" si="115">P593+P619+P645</f>
        <v>1250.2843103530547</v>
      </c>
      <c r="Q99" s="84">
        <f t="shared" si="115"/>
        <v>0</v>
      </c>
      <c r="R99" s="84">
        <f t="shared" si="115"/>
        <v>0</v>
      </c>
      <c r="S99" s="86">
        <f t="shared" si="89"/>
        <v>3317.6092849771612</v>
      </c>
    </row>
    <row r="100" spans="1:40" ht="15">
      <c r="A100" s="31" t="s">
        <v>17</v>
      </c>
      <c r="B100" s="112">
        <f t="shared" si="82"/>
        <v>4.6197768861337121</v>
      </c>
      <c r="C100" s="112">
        <f t="shared" si="82"/>
        <v>0</v>
      </c>
      <c r="D100" s="112">
        <f t="shared" si="82"/>
        <v>8.5356187535253106E-2</v>
      </c>
      <c r="E100" s="112">
        <f t="shared" si="82"/>
        <v>0</v>
      </c>
      <c r="F100" s="112">
        <f t="shared" ref="F100:H100" si="116">F594+F620+F646</f>
        <v>0</v>
      </c>
      <c r="G100" s="112">
        <f t="shared" si="116"/>
        <v>0</v>
      </c>
      <c r="H100" s="112">
        <f t="shared" si="116"/>
        <v>0</v>
      </c>
      <c r="I100" s="114">
        <f t="shared" si="87"/>
        <v>4.7051330736689652</v>
      </c>
      <c r="K100" s="42" t="s">
        <v>17</v>
      </c>
      <c r="L100" s="87">
        <f t="shared" si="84"/>
        <v>4.6197768861337121</v>
      </c>
      <c r="M100" s="87">
        <f t="shared" si="84"/>
        <v>0</v>
      </c>
      <c r="N100" s="87">
        <f t="shared" si="84"/>
        <v>8.5356187535253106E-2</v>
      </c>
      <c r="O100" s="87">
        <f t="shared" si="84"/>
        <v>0</v>
      </c>
      <c r="P100" s="87">
        <f t="shared" ref="P100:R100" si="117">P594+P620+P646</f>
        <v>0</v>
      </c>
      <c r="Q100" s="87">
        <f t="shared" si="117"/>
        <v>0</v>
      </c>
      <c r="R100" s="87">
        <f t="shared" si="117"/>
        <v>0</v>
      </c>
      <c r="S100" s="89">
        <f t="shared" si="89"/>
        <v>4.7051330736689652</v>
      </c>
    </row>
    <row r="101" spans="1:40" ht="15">
      <c r="A101" s="33" t="s">
        <v>60</v>
      </c>
      <c r="B101" s="84">
        <f t="shared" si="82"/>
        <v>917.49242966377051</v>
      </c>
      <c r="C101" s="84">
        <f t="shared" si="82"/>
        <v>0</v>
      </c>
      <c r="D101" s="84">
        <f t="shared" si="82"/>
        <v>522.85621707062558</v>
      </c>
      <c r="E101" s="84">
        <f t="shared" si="82"/>
        <v>0</v>
      </c>
      <c r="F101" s="84">
        <f t="shared" ref="F101:H101" si="118">F595+F621+F647</f>
        <v>0</v>
      </c>
      <c r="G101" s="84">
        <f t="shared" si="118"/>
        <v>0</v>
      </c>
      <c r="H101" s="84">
        <f t="shared" si="118"/>
        <v>0</v>
      </c>
      <c r="I101" s="111">
        <f t="shared" si="87"/>
        <v>1440.348646734396</v>
      </c>
      <c r="K101" s="44" t="s">
        <v>60</v>
      </c>
      <c r="L101" s="84">
        <f t="shared" si="84"/>
        <v>917.49242966377051</v>
      </c>
      <c r="M101" s="84">
        <f t="shared" si="84"/>
        <v>0</v>
      </c>
      <c r="N101" s="84">
        <f t="shared" si="84"/>
        <v>522.85621707062558</v>
      </c>
      <c r="O101" s="84">
        <f t="shared" si="84"/>
        <v>0</v>
      </c>
      <c r="P101" s="84">
        <f t="shared" ref="P101:R101" si="119">P595+P621+P647</f>
        <v>0</v>
      </c>
      <c r="Q101" s="84">
        <f t="shared" si="119"/>
        <v>0</v>
      </c>
      <c r="R101" s="84">
        <f t="shared" si="119"/>
        <v>0</v>
      </c>
      <c r="S101" s="86">
        <f t="shared" si="89"/>
        <v>1440.348646734396</v>
      </c>
    </row>
    <row r="102" spans="1:40">
      <c r="A102" s="34" t="s">
        <v>19</v>
      </c>
      <c r="B102" s="116">
        <f t="shared" si="82"/>
        <v>917.49242966377051</v>
      </c>
      <c r="C102" s="116">
        <f t="shared" si="82"/>
        <v>0</v>
      </c>
      <c r="D102" s="116">
        <f t="shared" si="82"/>
        <v>522.85621707062558</v>
      </c>
      <c r="E102" s="116">
        <f t="shared" si="82"/>
        <v>0</v>
      </c>
      <c r="F102" s="116">
        <f t="shared" ref="F102:H102" si="120">F596+F622+F648</f>
        <v>0</v>
      </c>
      <c r="G102" s="116">
        <f t="shared" si="120"/>
        <v>0</v>
      </c>
      <c r="H102" s="116">
        <f t="shared" si="120"/>
        <v>0</v>
      </c>
      <c r="I102" s="118">
        <f t="shared" si="87"/>
        <v>1440.348646734396</v>
      </c>
      <c r="K102" s="45" t="s">
        <v>19</v>
      </c>
      <c r="L102" s="90">
        <f t="shared" si="84"/>
        <v>917.49242966377051</v>
      </c>
      <c r="M102" s="90">
        <f t="shared" si="84"/>
        <v>0</v>
      </c>
      <c r="N102" s="90">
        <f t="shared" si="84"/>
        <v>522.85621707062558</v>
      </c>
      <c r="O102" s="90">
        <f t="shared" si="84"/>
        <v>0</v>
      </c>
      <c r="P102" s="90">
        <f t="shared" ref="P102:R102" si="121">P596+P622+P648</f>
        <v>0</v>
      </c>
      <c r="Q102" s="90">
        <f t="shared" si="121"/>
        <v>0</v>
      </c>
      <c r="R102" s="90">
        <f t="shared" si="121"/>
        <v>0</v>
      </c>
      <c r="S102" s="92">
        <f t="shared" si="89"/>
        <v>1440.348646734396</v>
      </c>
    </row>
    <row r="103" spans="1:40">
      <c r="A103" s="35" t="s">
        <v>15</v>
      </c>
      <c r="B103" s="93">
        <f t="shared" si="82"/>
        <v>0</v>
      </c>
      <c r="C103" s="93">
        <f t="shared" si="82"/>
        <v>0</v>
      </c>
      <c r="D103" s="93">
        <f t="shared" si="82"/>
        <v>0</v>
      </c>
      <c r="E103" s="93">
        <f t="shared" si="82"/>
        <v>0</v>
      </c>
      <c r="F103" s="93">
        <f t="shared" ref="F103:H103" si="122">F597+F623+F649</f>
        <v>0</v>
      </c>
      <c r="G103" s="93">
        <f t="shared" si="122"/>
        <v>0</v>
      </c>
      <c r="H103" s="93">
        <f t="shared" si="122"/>
        <v>0</v>
      </c>
      <c r="I103" s="120">
        <f t="shared" si="87"/>
        <v>0</v>
      </c>
      <c r="K103" s="46" t="s">
        <v>15</v>
      </c>
      <c r="L103" s="93">
        <f t="shared" si="84"/>
        <v>0</v>
      </c>
      <c r="M103" s="93">
        <f t="shared" si="84"/>
        <v>0</v>
      </c>
      <c r="N103" s="93">
        <f t="shared" si="84"/>
        <v>0</v>
      </c>
      <c r="O103" s="93">
        <f t="shared" si="84"/>
        <v>0</v>
      </c>
      <c r="P103" s="93">
        <f t="shared" ref="P103:R103" si="123">P597+P623+P649</f>
        <v>0</v>
      </c>
      <c r="Q103" s="93">
        <f t="shared" si="123"/>
        <v>0</v>
      </c>
      <c r="R103" s="93">
        <f t="shared" si="123"/>
        <v>0</v>
      </c>
      <c r="S103" s="95">
        <f t="shared" si="89"/>
        <v>0</v>
      </c>
    </row>
    <row r="104" spans="1:40">
      <c r="A104" s="34" t="s">
        <v>16</v>
      </c>
      <c r="B104" s="116">
        <f t="shared" si="82"/>
        <v>0</v>
      </c>
      <c r="C104" s="116">
        <f t="shared" si="82"/>
        <v>0</v>
      </c>
      <c r="D104" s="116">
        <f t="shared" si="82"/>
        <v>0</v>
      </c>
      <c r="E104" s="116">
        <f t="shared" si="82"/>
        <v>0</v>
      </c>
      <c r="F104" s="116">
        <f t="shared" ref="F104:H104" si="124">F598+F624+F650</f>
        <v>0</v>
      </c>
      <c r="G104" s="116">
        <f t="shared" si="124"/>
        <v>0</v>
      </c>
      <c r="H104" s="116">
        <f t="shared" si="124"/>
        <v>0</v>
      </c>
      <c r="I104" s="118">
        <f t="shared" si="87"/>
        <v>0</v>
      </c>
      <c r="K104" s="45" t="s">
        <v>16</v>
      </c>
      <c r="L104" s="90">
        <f t="shared" si="84"/>
        <v>0</v>
      </c>
      <c r="M104" s="90">
        <f t="shared" si="84"/>
        <v>0</v>
      </c>
      <c r="N104" s="90">
        <f t="shared" si="84"/>
        <v>0</v>
      </c>
      <c r="O104" s="90">
        <f t="shared" si="84"/>
        <v>0</v>
      </c>
      <c r="P104" s="90">
        <f t="shared" ref="P104:R104" si="125">P598+P624+P650</f>
        <v>0</v>
      </c>
      <c r="Q104" s="90">
        <f t="shared" si="125"/>
        <v>0</v>
      </c>
      <c r="R104" s="90">
        <f t="shared" si="125"/>
        <v>0</v>
      </c>
      <c r="S104" s="92">
        <f t="shared" si="89"/>
        <v>0</v>
      </c>
    </row>
    <row r="105" spans="1:40" ht="15" thickBot="1">
      <c r="A105" s="36" t="s">
        <v>10</v>
      </c>
      <c r="B105" s="96">
        <f t="shared" si="82"/>
        <v>0</v>
      </c>
      <c r="C105" s="96">
        <f t="shared" si="82"/>
        <v>0</v>
      </c>
      <c r="D105" s="96">
        <f t="shared" si="82"/>
        <v>0</v>
      </c>
      <c r="E105" s="96">
        <f t="shared" si="82"/>
        <v>0</v>
      </c>
      <c r="F105" s="96">
        <f t="shared" ref="F105:H105" si="126">F599+F625+F651</f>
        <v>0</v>
      </c>
      <c r="G105" s="96">
        <f t="shared" si="126"/>
        <v>0</v>
      </c>
      <c r="H105" s="96">
        <f t="shared" si="126"/>
        <v>0</v>
      </c>
      <c r="I105" s="122">
        <f t="shared" si="87"/>
        <v>0</v>
      </c>
      <c r="K105" s="47" t="s">
        <v>10</v>
      </c>
      <c r="L105" s="96">
        <f t="shared" si="84"/>
        <v>0</v>
      </c>
      <c r="M105" s="96">
        <f t="shared" si="84"/>
        <v>0</v>
      </c>
      <c r="N105" s="96">
        <f t="shared" si="84"/>
        <v>0</v>
      </c>
      <c r="O105" s="96">
        <f t="shared" si="84"/>
        <v>0</v>
      </c>
      <c r="P105" s="96">
        <f t="shared" ref="P105:R105" si="127">P599+P625+P651</f>
        <v>0</v>
      </c>
      <c r="Q105" s="96">
        <f t="shared" si="127"/>
        <v>0</v>
      </c>
      <c r="R105" s="96">
        <f t="shared" si="127"/>
        <v>0</v>
      </c>
      <c r="S105" s="98">
        <f t="shared" si="89"/>
        <v>0</v>
      </c>
    </row>
    <row r="106" spans="1:40" ht="15">
      <c r="A106" s="37" t="s">
        <v>22</v>
      </c>
      <c r="B106" s="99">
        <f>SUM(B85:B101)</f>
        <v>40321.472817575021</v>
      </c>
      <c r="C106" s="99">
        <f t="shared" ref="C106:I106" si="128">SUM(C85:C101)</f>
        <v>477.78154762031119</v>
      </c>
      <c r="D106" s="99">
        <f t="shared" si="128"/>
        <v>10315.94080771876</v>
      </c>
      <c r="E106" s="99">
        <f t="shared" si="128"/>
        <v>4677.2201603910362</v>
      </c>
      <c r="F106" s="99">
        <f t="shared" si="128"/>
        <v>1542.0833623587769</v>
      </c>
      <c r="G106" s="99">
        <f t="shared" si="128"/>
        <v>3546.2590357572262</v>
      </c>
      <c r="H106" s="100">
        <f t="shared" si="128"/>
        <v>2.3126508145946194</v>
      </c>
      <c r="I106" s="111">
        <f t="shared" si="128"/>
        <v>60883.070382235739</v>
      </c>
      <c r="K106" s="48" t="s">
        <v>22</v>
      </c>
      <c r="L106" s="99">
        <f>SUM(L85:L101)</f>
        <v>40321.472817575021</v>
      </c>
      <c r="M106" s="99">
        <f t="shared" ref="M106:S106" si="129">SUM(M85:M101)</f>
        <v>477.78154762031119</v>
      </c>
      <c r="N106" s="99">
        <f t="shared" si="129"/>
        <v>10315.94080771876</v>
      </c>
      <c r="O106" s="99">
        <f t="shared" si="129"/>
        <v>4677.2201603910362</v>
      </c>
      <c r="P106" s="99">
        <f t="shared" si="129"/>
        <v>36170.652595296349</v>
      </c>
      <c r="Q106" s="99">
        <f t="shared" si="129"/>
        <v>3546.2590357572262</v>
      </c>
      <c r="R106" s="100">
        <f t="shared" si="129"/>
        <v>2.3126508145946194</v>
      </c>
      <c r="S106" s="101">
        <f t="shared" si="129"/>
        <v>95511.639615173292</v>
      </c>
      <c r="AJ106" s="1"/>
    </row>
    <row r="107" spans="1:40" s="22" customFormat="1" ht="15" thickBot="1">
      <c r="A107" s="39" t="s">
        <v>108</v>
      </c>
      <c r="B107" s="125">
        <f>IF($I106=0,"-",B106/$I106)</f>
        <v>0.66227725645945557</v>
      </c>
      <c r="C107" s="125">
        <f t="shared" ref="C107:H107" si="130">IF($I106=0,"-",C106/$I106)</f>
        <v>7.8475271470493501E-3</v>
      </c>
      <c r="D107" s="125">
        <f t="shared" si="130"/>
        <v>0.16943857697966414</v>
      </c>
      <c r="E107" s="125">
        <f t="shared" si="130"/>
        <v>7.6823000729538432E-2</v>
      </c>
      <c r="F107" s="125">
        <f t="shared" si="130"/>
        <v>2.5328606994970491E-2</v>
      </c>
      <c r="G107" s="125">
        <f t="shared" si="130"/>
        <v>5.8247046568005251E-2</v>
      </c>
      <c r="H107" s="126">
        <f t="shared" si="130"/>
        <v>3.7985121316572053E-5</v>
      </c>
      <c r="I107" s="127">
        <f>SUM(B107:H107)</f>
        <v>0.99999999999999989</v>
      </c>
      <c r="K107" s="49" t="s">
        <v>108</v>
      </c>
      <c r="L107" s="102">
        <f>IF($S106=0,"-",L106/$S106)</f>
        <v>0.42216292150396106</v>
      </c>
      <c r="M107" s="102">
        <f t="shared" ref="M107:R107" si="131">IF($S106=0,"-",M106/$S106)</f>
        <v>5.0023384536727108E-3</v>
      </c>
      <c r="N107" s="102">
        <f t="shared" si="131"/>
        <v>0.10800715859640563</v>
      </c>
      <c r="O107" s="102">
        <f t="shared" si="131"/>
        <v>4.897015881243439E-2</v>
      </c>
      <c r="P107" s="102">
        <f t="shared" si="131"/>
        <v>0.37870413219825161</v>
      </c>
      <c r="Q107" s="102">
        <f t="shared" si="131"/>
        <v>3.7129077147512984E-2</v>
      </c>
      <c r="R107" s="103">
        <f t="shared" si="131"/>
        <v>2.4213287761706733E-5</v>
      </c>
      <c r="S107" s="104">
        <f>SUM(L107:R107)</f>
        <v>1.0000000000000002</v>
      </c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</row>
    <row r="108" spans="1:40" ht="15" thickBot="1">
      <c r="A108" s="40"/>
      <c r="B108" s="7"/>
      <c r="C108" s="7"/>
      <c r="D108" s="7"/>
      <c r="E108" s="7"/>
      <c r="F108" s="7"/>
      <c r="G108" s="7"/>
      <c r="H108" s="7"/>
      <c r="I108" s="7"/>
      <c r="K108" s="40"/>
      <c r="L108" s="29"/>
      <c r="M108" s="29"/>
      <c r="N108" s="29"/>
      <c r="O108" s="29"/>
      <c r="P108" s="29"/>
      <c r="Q108" s="29"/>
      <c r="R108" s="29"/>
      <c r="S108" s="29"/>
    </row>
    <row r="109" spans="1:40" ht="42.7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K109" s="445" t="s">
        <v>28</v>
      </c>
      <c r="L109" s="82" t="s">
        <v>0</v>
      </c>
      <c r="M109" s="82" t="s">
        <v>1</v>
      </c>
      <c r="N109" s="82" t="s">
        <v>2</v>
      </c>
      <c r="O109" s="82" t="s">
        <v>3</v>
      </c>
      <c r="P109" s="82" t="s">
        <v>23</v>
      </c>
      <c r="Q109" s="82" t="s">
        <v>4</v>
      </c>
      <c r="R109" s="82" t="s">
        <v>5</v>
      </c>
      <c r="S109" s="83" t="s">
        <v>6</v>
      </c>
      <c r="U109" s="447" t="s">
        <v>28</v>
      </c>
      <c r="V109" s="51" t="s">
        <v>73</v>
      </c>
      <c r="W109" s="51" t="s">
        <v>74</v>
      </c>
      <c r="X109" s="51" t="s">
        <v>4</v>
      </c>
      <c r="Y109" s="51" t="s">
        <v>1</v>
      </c>
      <c r="Z109" s="51" t="s">
        <v>2</v>
      </c>
      <c r="AA109" s="51" t="s">
        <v>3</v>
      </c>
      <c r="AB109" s="51" t="s">
        <v>51</v>
      </c>
      <c r="AC109" s="51" t="s">
        <v>64</v>
      </c>
      <c r="AD109" s="52" t="s">
        <v>75</v>
      </c>
      <c r="AE109" s="52" t="s">
        <v>76</v>
      </c>
      <c r="AF109" s="52" t="s">
        <v>77</v>
      </c>
      <c r="AG109" s="52" t="s">
        <v>78</v>
      </c>
      <c r="AH109" s="52" t="s">
        <v>79</v>
      </c>
      <c r="AI109" s="53" t="s">
        <v>59</v>
      </c>
      <c r="AJ109" s="19"/>
      <c r="AK109" s="19"/>
      <c r="AL109" s="19"/>
      <c r="AM109" s="19"/>
      <c r="AN109" s="19"/>
    </row>
    <row r="110" spans="1:40" ht="15" customHeight="1">
      <c r="A110" s="411" t="s">
        <v>28</v>
      </c>
      <c r="B110" s="400" t="s">
        <v>113</v>
      </c>
      <c r="C110" s="401"/>
      <c r="D110" s="401"/>
      <c r="E110" s="401"/>
      <c r="F110" s="401"/>
      <c r="G110" s="401"/>
      <c r="H110" s="401"/>
      <c r="I110" s="402"/>
      <c r="K110" s="446" t="s">
        <v>28</v>
      </c>
      <c r="L110" s="403" t="s">
        <v>113</v>
      </c>
      <c r="M110" s="404"/>
      <c r="N110" s="404"/>
      <c r="O110" s="404"/>
      <c r="P110" s="404"/>
      <c r="Q110" s="404"/>
      <c r="R110" s="404"/>
      <c r="S110" s="405"/>
      <c r="U110" s="448" t="s">
        <v>28</v>
      </c>
      <c r="V110" s="441" t="s">
        <v>113</v>
      </c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2"/>
      <c r="AJ110" s="19"/>
      <c r="AK110" s="19"/>
      <c r="AL110" s="19"/>
      <c r="AM110" s="19"/>
      <c r="AN110" s="19"/>
    </row>
    <row r="111" spans="1:40" ht="15" customHeight="1">
      <c r="A111" s="30" t="s">
        <v>7</v>
      </c>
      <c r="B111" s="105">
        <v>19.978598889172183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19.978598889172183</v>
      </c>
      <c r="K111" s="50" t="s">
        <v>7</v>
      </c>
      <c r="L111" s="105">
        <v>19.978598889172183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6">
        <v>0</v>
      </c>
      <c r="S111" s="107">
        <f>SUM(L111:R111)</f>
        <v>19.978598889172183</v>
      </c>
      <c r="U111" s="54" t="s">
        <v>7</v>
      </c>
      <c r="V111" s="55">
        <v>19.978598889172183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6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8">
        <f>SUM(V111:AC111)</f>
        <v>19.978598889172183</v>
      </c>
      <c r="AJ111" s="19"/>
      <c r="AK111" s="19"/>
      <c r="AL111" s="19"/>
      <c r="AM111" s="19"/>
      <c r="AN111" s="19"/>
    </row>
    <row r="112" spans="1:4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132">SUM(B112:H112)</f>
        <v>0</v>
      </c>
      <c r="K112" s="42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33">SUM(L112:R112)</f>
        <v>0</v>
      </c>
      <c r="U112" s="59" t="s">
        <v>8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1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2">
        <f t="shared" ref="AI112:AI131" si="134">SUM(V112:AC112)</f>
        <v>0</v>
      </c>
      <c r="AJ112" s="19"/>
      <c r="AK112" s="19"/>
      <c r="AL112" s="19"/>
      <c r="AM112" s="19"/>
      <c r="AN112" s="19"/>
    </row>
    <row r="113" spans="1:40" ht="15">
      <c r="A113" s="32" t="s">
        <v>9</v>
      </c>
      <c r="B113" s="84">
        <v>0</v>
      </c>
      <c r="C113" s="84">
        <v>0</v>
      </c>
      <c r="D113" s="84">
        <v>2834.863797157871</v>
      </c>
      <c r="E113" s="84">
        <v>0</v>
      </c>
      <c r="F113" s="395"/>
      <c r="G113" s="84">
        <v>0</v>
      </c>
      <c r="H113" s="115">
        <v>0</v>
      </c>
      <c r="I113" s="111">
        <f t="shared" si="132"/>
        <v>2834.863797157871</v>
      </c>
      <c r="K113" s="43" t="s">
        <v>9</v>
      </c>
      <c r="L113" s="84">
        <v>0</v>
      </c>
      <c r="M113" s="84">
        <v>0</v>
      </c>
      <c r="N113" s="84">
        <v>2834.863797157871</v>
      </c>
      <c r="O113" s="84">
        <v>0</v>
      </c>
      <c r="P113" s="84">
        <v>0</v>
      </c>
      <c r="Q113" s="84">
        <v>0</v>
      </c>
      <c r="R113" s="85">
        <v>0</v>
      </c>
      <c r="S113" s="86">
        <f t="shared" si="133"/>
        <v>2834.863797157871</v>
      </c>
      <c r="U113" s="63" t="s">
        <v>9</v>
      </c>
      <c r="V113" s="55">
        <v>0</v>
      </c>
      <c r="W113" s="55">
        <v>0</v>
      </c>
      <c r="X113" s="55">
        <v>0</v>
      </c>
      <c r="Y113" s="55">
        <v>0</v>
      </c>
      <c r="Z113" s="55">
        <v>2834.863797157871</v>
      </c>
      <c r="AA113" s="55">
        <v>0</v>
      </c>
      <c r="AB113" s="55">
        <v>0</v>
      </c>
      <c r="AC113" s="56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8">
        <f t="shared" si="134"/>
        <v>2834.863797157871</v>
      </c>
      <c r="AJ113" s="19"/>
      <c r="AK113" s="19"/>
      <c r="AL113" s="19"/>
      <c r="AM113" s="19"/>
      <c r="AN113" s="19"/>
    </row>
    <row r="114" spans="1:4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132"/>
        <v>0</v>
      </c>
      <c r="K114" s="42" t="s">
        <v>52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33"/>
        <v>0</v>
      </c>
      <c r="U114" s="59" t="s">
        <v>52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1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2">
        <f t="shared" si="134"/>
        <v>0</v>
      </c>
      <c r="AJ114" s="19"/>
      <c r="AK114" s="19"/>
      <c r="AL114" s="19"/>
      <c r="AM114" s="19"/>
      <c r="AN114" s="19"/>
    </row>
    <row r="115" spans="1:40" ht="15">
      <c r="A115" s="32" t="s">
        <v>13</v>
      </c>
      <c r="B115" s="84">
        <v>0.10800185476535784</v>
      </c>
      <c r="C115" s="84">
        <v>0</v>
      </c>
      <c r="D115" s="84">
        <v>16.200278214803678</v>
      </c>
      <c r="E115" s="84">
        <v>0</v>
      </c>
      <c r="F115" s="395"/>
      <c r="G115" s="84">
        <v>0</v>
      </c>
      <c r="H115" s="115">
        <v>0</v>
      </c>
      <c r="I115" s="111">
        <f t="shared" si="132"/>
        <v>16.308280069569037</v>
      </c>
      <c r="K115" s="43" t="s">
        <v>13</v>
      </c>
      <c r="L115" s="84">
        <v>0.10800185476535784</v>
      </c>
      <c r="M115" s="84">
        <v>0</v>
      </c>
      <c r="N115" s="84">
        <v>16.200278214803678</v>
      </c>
      <c r="O115" s="84">
        <v>0</v>
      </c>
      <c r="P115" s="84">
        <v>0</v>
      </c>
      <c r="Q115" s="84">
        <v>0</v>
      </c>
      <c r="R115" s="85">
        <v>0</v>
      </c>
      <c r="S115" s="86">
        <f t="shared" si="133"/>
        <v>16.308280069569037</v>
      </c>
      <c r="U115" s="63" t="s">
        <v>13</v>
      </c>
      <c r="V115" s="55">
        <v>0.10800185476535784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6">
        <v>16.200278214803678</v>
      </c>
      <c r="AD115" s="57">
        <v>0</v>
      </c>
      <c r="AE115" s="57">
        <v>0</v>
      </c>
      <c r="AF115" s="57">
        <v>0</v>
      </c>
      <c r="AG115" s="57">
        <v>16.200278214803678</v>
      </c>
      <c r="AH115" s="57">
        <v>0</v>
      </c>
      <c r="AI115" s="58">
        <f t="shared" si="134"/>
        <v>16.308280069569037</v>
      </c>
      <c r="AJ115" s="19"/>
      <c r="AK115" s="19"/>
      <c r="AL115" s="19"/>
      <c r="AM115" s="19"/>
      <c r="AN115" s="19"/>
    </row>
    <row r="116" spans="1:40" ht="15">
      <c r="A116" s="31" t="s">
        <v>119</v>
      </c>
      <c r="B116" s="112">
        <v>0</v>
      </c>
      <c r="C116" s="112">
        <v>0</v>
      </c>
      <c r="D116" s="112">
        <v>0.43513097750538571</v>
      </c>
      <c r="E116" s="112">
        <v>0</v>
      </c>
      <c r="F116" s="395"/>
      <c r="G116" s="112">
        <v>0</v>
      </c>
      <c r="H116" s="113">
        <v>0</v>
      </c>
      <c r="I116" s="114">
        <f t="shared" si="132"/>
        <v>0.43513097750538571</v>
      </c>
      <c r="K116" s="42" t="s">
        <v>119</v>
      </c>
      <c r="L116" s="87">
        <v>0</v>
      </c>
      <c r="M116" s="87">
        <v>0</v>
      </c>
      <c r="N116" s="87">
        <v>0.43513097750538571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33"/>
        <v>0.43513097750538571</v>
      </c>
      <c r="U116" s="59" t="s">
        <v>53</v>
      </c>
      <c r="V116" s="60">
        <v>0</v>
      </c>
      <c r="W116" s="60">
        <v>0</v>
      </c>
      <c r="X116" s="60">
        <v>0</v>
      </c>
      <c r="Y116" s="60">
        <v>0</v>
      </c>
      <c r="Z116" s="60">
        <v>0.43513097750538571</v>
      </c>
      <c r="AA116" s="60">
        <v>0</v>
      </c>
      <c r="AB116" s="60">
        <v>0</v>
      </c>
      <c r="AC116" s="61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2">
        <f t="shared" si="134"/>
        <v>0.43513097750538571</v>
      </c>
      <c r="AJ116" s="19"/>
      <c r="AK116" s="19"/>
      <c r="AL116" s="19"/>
      <c r="AM116" s="19"/>
      <c r="AN116" s="19"/>
    </row>
    <row r="117" spans="1:40" ht="15">
      <c r="A117" s="32" t="s">
        <v>54</v>
      </c>
      <c r="B117" s="84">
        <v>0</v>
      </c>
      <c r="C117" s="84">
        <v>0</v>
      </c>
      <c r="D117" s="84">
        <v>0</v>
      </c>
      <c r="E117" s="84">
        <v>1.1271139366072811</v>
      </c>
      <c r="F117" s="395"/>
      <c r="G117" s="84">
        <v>0</v>
      </c>
      <c r="H117" s="115">
        <v>0</v>
      </c>
      <c r="I117" s="111">
        <f t="shared" si="132"/>
        <v>1.1271139366072811</v>
      </c>
      <c r="K117" s="43" t="s">
        <v>54</v>
      </c>
      <c r="L117" s="84">
        <v>0</v>
      </c>
      <c r="M117" s="84">
        <v>0</v>
      </c>
      <c r="N117" s="84">
        <v>0</v>
      </c>
      <c r="O117" s="84">
        <v>1.1271139366072811</v>
      </c>
      <c r="P117" s="84">
        <v>91.475373235685524</v>
      </c>
      <c r="Q117" s="84">
        <v>0</v>
      </c>
      <c r="R117" s="85">
        <v>0</v>
      </c>
      <c r="S117" s="86">
        <f t="shared" si="133"/>
        <v>92.602487172292811</v>
      </c>
      <c r="U117" s="63" t="s">
        <v>54</v>
      </c>
      <c r="V117" s="55">
        <v>0</v>
      </c>
      <c r="W117" s="55">
        <v>0</v>
      </c>
      <c r="X117" s="55">
        <v>0</v>
      </c>
      <c r="Y117" s="55">
        <v>0</v>
      </c>
      <c r="Z117" s="55">
        <v>0</v>
      </c>
      <c r="AA117" s="55">
        <v>1.1271139366072811</v>
      </c>
      <c r="AB117" s="55">
        <v>91.475373235685524</v>
      </c>
      <c r="AC117" s="56">
        <v>0</v>
      </c>
      <c r="AD117" s="55">
        <v>0</v>
      </c>
      <c r="AE117" s="55">
        <v>0</v>
      </c>
      <c r="AF117" s="55">
        <v>0</v>
      </c>
      <c r="AG117" s="55">
        <v>0</v>
      </c>
      <c r="AH117" s="55">
        <v>0</v>
      </c>
      <c r="AI117" s="58">
        <f t="shared" si="134"/>
        <v>92.602487172292811</v>
      </c>
      <c r="AJ117" s="19"/>
      <c r="AK117" s="19"/>
      <c r="AL117" s="19"/>
      <c r="AM117" s="19"/>
      <c r="AN117" s="19"/>
    </row>
    <row r="118" spans="1:4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132"/>
        <v>0</v>
      </c>
      <c r="K118" s="42" t="s">
        <v>11</v>
      </c>
      <c r="L118" s="87">
        <v>0</v>
      </c>
      <c r="M118" s="87">
        <v>0</v>
      </c>
      <c r="N118" s="87">
        <v>0</v>
      </c>
      <c r="O118" s="87">
        <v>0</v>
      </c>
      <c r="P118" s="87">
        <v>2.8271399346402433</v>
      </c>
      <c r="Q118" s="87">
        <v>0</v>
      </c>
      <c r="R118" s="88">
        <v>0</v>
      </c>
      <c r="S118" s="89">
        <f t="shared" si="133"/>
        <v>2.8271399346402433</v>
      </c>
      <c r="U118" s="59" t="s">
        <v>11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2.8271399346402433</v>
      </c>
      <c r="AC118" s="61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2">
        <f t="shared" si="134"/>
        <v>2.8271399346402433</v>
      </c>
      <c r="AJ118" s="19"/>
      <c r="AK118" s="19"/>
      <c r="AL118" s="19"/>
      <c r="AM118" s="19"/>
      <c r="AN118" s="19"/>
    </row>
    <row r="119" spans="1:40" ht="15">
      <c r="A119" s="32" t="s">
        <v>55</v>
      </c>
      <c r="B119" s="84">
        <v>1.7539510516252363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132"/>
        <v>1.7539510516252363</v>
      </c>
      <c r="K119" s="43" t="s">
        <v>55</v>
      </c>
      <c r="L119" s="84">
        <v>1.7539510516252363</v>
      </c>
      <c r="M119" s="84">
        <v>0</v>
      </c>
      <c r="N119" s="84">
        <v>0</v>
      </c>
      <c r="O119" s="84">
        <v>0</v>
      </c>
      <c r="P119" s="84">
        <v>0</v>
      </c>
      <c r="Q119" s="84">
        <v>0</v>
      </c>
      <c r="R119" s="85">
        <v>0</v>
      </c>
      <c r="S119" s="86">
        <f t="shared" si="133"/>
        <v>1.7539510516252363</v>
      </c>
      <c r="U119" s="63" t="s">
        <v>55</v>
      </c>
      <c r="V119" s="55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6">
        <v>1.7539510516252363</v>
      </c>
      <c r="AD119" s="55">
        <v>1.7539510516252363</v>
      </c>
      <c r="AE119" s="55">
        <v>0</v>
      </c>
      <c r="AF119" s="55">
        <v>0</v>
      </c>
      <c r="AG119" s="55">
        <v>0</v>
      </c>
      <c r="AH119" s="55">
        <v>0</v>
      </c>
      <c r="AI119" s="58">
        <f t="shared" si="134"/>
        <v>1.7539510516252363</v>
      </c>
      <c r="AJ119" s="19"/>
      <c r="AK119" s="19"/>
      <c r="AL119" s="19"/>
      <c r="AM119" s="19"/>
      <c r="AN119" s="19"/>
    </row>
    <row r="120" spans="1:40" ht="15">
      <c r="A120" s="31" t="s">
        <v>14</v>
      </c>
      <c r="B120" s="112">
        <v>7.1083569373308259E-2</v>
      </c>
      <c r="C120" s="112">
        <v>0</v>
      </c>
      <c r="D120" s="112">
        <v>2.2749164306266922</v>
      </c>
      <c r="E120" s="112">
        <v>0</v>
      </c>
      <c r="F120" s="395"/>
      <c r="G120" s="112">
        <v>0</v>
      </c>
      <c r="H120" s="113">
        <v>0</v>
      </c>
      <c r="I120" s="114">
        <f t="shared" si="132"/>
        <v>2.3460000000000005</v>
      </c>
      <c r="K120" s="42" t="s">
        <v>14</v>
      </c>
      <c r="L120" s="87">
        <v>7.1083569373308259E-2</v>
      </c>
      <c r="M120" s="87">
        <v>0</v>
      </c>
      <c r="N120" s="87">
        <v>2.2749164306266922</v>
      </c>
      <c r="O120" s="87">
        <v>0</v>
      </c>
      <c r="P120" s="87">
        <v>2.2769999999999999E-3</v>
      </c>
      <c r="Q120" s="87">
        <v>0</v>
      </c>
      <c r="R120" s="88">
        <v>0</v>
      </c>
      <c r="S120" s="89">
        <f t="shared" si="133"/>
        <v>2.3482770000000004</v>
      </c>
      <c r="U120" s="59" t="s">
        <v>14</v>
      </c>
      <c r="V120" s="60">
        <v>7.1083569373308259E-2</v>
      </c>
      <c r="W120" s="60">
        <v>0</v>
      </c>
      <c r="X120" s="60">
        <v>0</v>
      </c>
      <c r="Y120" s="60">
        <v>0</v>
      </c>
      <c r="Z120" s="60">
        <v>2.2749164306266922</v>
      </c>
      <c r="AA120" s="60">
        <v>0</v>
      </c>
      <c r="AB120" s="60">
        <v>2.2769999999999999E-3</v>
      </c>
      <c r="AC120" s="61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2">
        <f t="shared" si="134"/>
        <v>2.3482770000000004</v>
      </c>
      <c r="AJ120" s="19"/>
      <c r="AK120" s="19"/>
      <c r="AL120" s="19"/>
      <c r="AM120" s="19"/>
      <c r="AN120" s="19"/>
    </row>
    <row r="121" spans="1:40" ht="15">
      <c r="A121" s="32" t="s">
        <v>136</v>
      </c>
      <c r="B121" s="84">
        <v>249.46823450976979</v>
      </c>
      <c r="C121" s="84">
        <v>193.01925566123913</v>
      </c>
      <c r="D121" s="84">
        <v>4942.3958125138161</v>
      </c>
      <c r="E121" s="84">
        <v>0</v>
      </c>
      <c r="F121" s="395"/>
      <c r="G121" s="84">
        <v>0</v>
      </c>
      <c r="H121" s="115">
        <v>0</v>
      </c>
      <c r="I121" s="111">
        <f t="shared" si="132"/>
        <v>5384.8833026848251</v>
      </c>
      <c r="K121" s="43" t="s">
        <v>136</v>
      </c>
      <c r="L121" s="84">
        <v>249.46823450976979</v>
      </c>
      <c r="M121" s="84">
        <v>193.01925566123913</v>
      </c>
      <c r="N121" s="84">
        <v>4942.3958125138161</v>
      </c>
      <c r="O121" s="84">
        <v>0</v>
      </c>
      <c r="P121" s="84">
        <v>0</v>
      </c>
      <c r="Q121" s="84">
        <v>0</v>
      </c>
      <c r="R121" s="85">
        <v>0</v>
      </c>
      <c r="S121" s="86">
        <f t="shared" si="133"/>
        <v>5384.8833026848251</v>
      </c>
      <c r="U121" s="63" t="s">
        <v>136</v>
      </c>
      <c r="V121" s="55">
        <v>234.02370024233278</v>
      </c>
      <c r="W121" s="55">
        <v>0</v>
      </c>
      <c r="X121" s="55">
        <v>0</v>
      </c>
      <c r="Y121" s="55">
        <v>193.01925566123913</v>
      </c>
      <c r="Z121" s="55">
        <v>4824.5614358073053</v>
      </c>
      <c r="AA121" s="55">
        <v>0</v>
      </c>
      <c r="AB121" s="55">
        <v>0</v>
      </c>
      <c r="AC121" s="56">
        <v>133.27891097394735</v>
      </c>
      <c r="AD121" s="55">
        <v>15.444534267436993</v>
      </c>
      <c r="AE121" s="55">
        <v>0</v>
      </c>
      <c r="AF121" s="55">
        <v>0</v>
      </c>
      <c r="AG121" s="55">
        <v>117.83437670651034</v>
      </c>
      <c r="AH121" s="55">
        <v>0</v>
      </c>
      <c r="AI121" s="58">
        <f t="shared" si="134"/>
        <v>5384.8833026848242</v>
      </c>
      <c r="AJ121" s="19"/>
      <c r="AK121" s="19"/>
      <c r="AL121" s="19"/>
      <c r="AM121" s="19"/>
      <c r="AN121" s="19"/>
    </row>
    <row r="122" spans="1:40" ht="15">
      <c r="A122" s="31" t="s">
        <v>21</v>
      </c>
      <c r="B122" s="112">
        <v>79.536432996893993</v>
      </c>
      <c r="C122" s="112">
        <v>1.3462143648807916</v>
      </c>
      <c r="D122" s="112">
        <v>982.05506865574921</v>
      </c>
      <c r="E122" s="112">
        <v>1409.8951956167821</v>
      </c>
      <c r="F122" s="395"/>
      <c r="G122" s="112">
        <v>113.79788475279565</v>
      </c>
      <c r="H122" s="113">
        <v>3.3825176507996435</v>
      </c>
      <c r="I122" s="114">
        <f t="shared" si="132"/>
        <v>2590.0133140379016</v>
      </c>
      <c r="K122" s="42" t="s">
        <v>21</v>
      </c>
      <c r="L122" s="87">
        <v>79.536432996893993</v>
      </c>
      <c r="M122" s="87">
        <v>1.3462143648807916</v>
      </c>
      <c r="N122" s="87">
        <v>982.05506865574921</v>
      </c>
      <c r="O122" s="87">
        <v>1409.8951956167821</v>
      </c>
      <c r="P122" s="87">
        <v>21.562804164273327</v>
      </c>
      <c r="Q122" s="87">
        <v>113.79788475279565</v>
      </c>
      <c r="R122" s="88">
        <v>3.3825176507996435</v>
      </c>
      <c r="S122" s="89">
        <f t="shared" si="133"/>
        <v>2611.5761182021752</v>
      </c>
      <c r="U122" s="59" t="s">
        <v>21</v>
      </c>
      <c r="V122" s="60">
        <v>1.6595759820365639</v>
      </c>
      <c r="W122" s="60">
        <v>38.909484512258516</v>
      </c>
      <c r="X122" s="60">
        <v>113.79788475279565</v>
      </c>
      <c r="Y122" s="60">
        <v>1.3462143648807916</v>
      </c>
      <c r="Z122" s="60">
        <v>982.05506865574921</v>
      </c>
      <c r="AA122" s="60">
        <v>1407.7323974702749</v>
      </c>
      <c r="AB122" s="60">
        <v>21.562804164273327</v>
      </c>
      <c r="AC122" s="61">
        <v>44.512688299905797</v>
      </c>
      <c r="AD122" s="60">
        <v>38.967372502598913</v>
      </c>
      <c r="AE122" s="60">
        <v>2.1627981465072406</v>
      </c>
      <c r="AF122" s="60">
        <v>3.3825176507996435</v>
      </c>
      <c r="AG122" s="60">
        <v>0</v>
      </c>
      <c r="AH122" s="60">
        <v>0</v>
      </c>
      <c r="AI122" s="62">
        <f t="shared" si="134"/>
        <v>2611.5761182021747</v>
      </c>
      <c r="AJ122" s="19"/>
      <c r="AK122" s="19"/>
      <c r="AL122" s="19"/>
      <c r="AM122" s="19"/>
      <c r="AN122" s="19"/>
    </row>
    <row r="123" spans="1:40" ht="15">
      <c r="A123" s="32" t="s">
        <v>20</v>
      </c>
      <c r="B123" s="84">
        <v>134.83583999999999</v>
      </c>
      <c r="C123" s="84">
        <v>0</v>
      </c>
      <c r="D123" s="84">
        <v>0</v>
      </c>
      <c r="E123" s="84">
        <v>0</v>
      </c>
      <c r="F123" s="395"/>
      <c r="G123" s="84">
        <v>0</v>
      </c>
      <c r="H123" s="115">
        <v>0</v>
      </c>
      <c r="I123" s="111">
        <f t="shared" si="132"/>
        <v>134.83583999999999</v>
      </c>
      <c r="K123" s="43" t="s">
        <v>20</v>
      </c>
      <c r="L123" s="84">
        <v>134.83583999999999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5">
        <v>0</v>
      </c>
      <c r="S123" s="86">
        <f t="shared" si="133"/>
        <v>134.83583999999999</v>
      </c>
      <c r="U123" s="63" t="s">
        <v>20</v>
      </c>
      <c r="V123" s="55">
        <v>108.17868484147324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6">
        <v>26.657155158526759</v>
      </c>
      <c r="AD123" s="55">
        <v>26.657155158526759</v>
      </c>
      <c r="AE123" s="55">
        <v>0</v>
      </c>
      <c r="AF123" s="55">
        <v>0</v>
      </c>
      <c r="AG123" s="55">
        <v>0</v>
      </c>
      <c r="AH123" s="55">
        <v>0</v>
      </c>
      <c r="AI123" s="58">
        <f t="shared" si="134"/>
        <v>134.83583999999999</v>
      </c>
      <c r="AJ123" s="19"/>
      <c r="AK123" s="19"/>
      <c r="AL123" s="19"/>
      <c r="AM123" s="19"/>
      <c r="AN123" s="19"/>
    </row>
    <row r="124" spans="1:4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132"/>
        <v>0</v>
      </c>
      <c r="K124" s="42" t="s">
        <v>56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33"/>
        <v>0</v>
      </c>
      <c r="U124" s="59" t="s">
        <v>56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1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2">
        <f t="shared" si="134"/>
        <v>0</v>
      </c>
      <c r="AJ124" s="19"/>
      <c r="AK124" s="19"/>
      <c r="AL124" s="19"/>
      <c r="AM124" s="19"/>
      <c r="AN124" s="19"/>
    </row>
    <row r="125" spans="1:40" ht="15">
      <c r="A125" s="32" t="s">
        <v>18</v>
      </c>
      <c r="B125" s="84">
        <v>0</v>
      </c>
      <c r="C125" s="84">
        <v>0.35680246097944845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132"/>
        <v>0.35680246097944845</v>
      </c>
      <c r="K125" s="43" t="s">
        <v>18</v>
      </c>
      <c r="L125" s="84">
        <v>0</v>
      </c>
      <c r="M125" s="84">
        <v>0.35680246097944845</v>
      </c>
      <c r="N125" s="84">
        <v>0</v>
      </c>
      <c r="O125" s="84">
        <v>0</v>
      </c>
      <c r="P125" s="84">
        <v>3.8174358150627206</v>
      </c>
      <c r="Q125" s="84">
        <v>0</v>
      </c>
      <c r="R125" s="85">
        <v>0</v>
      </c>
      <c r="S125" s="86">
        <f t="shared" si="133"/>
        <v>4.1742382760421695</v>
      </c>
      <c r="U125" s="63" t="s">
        <v>18</v>
      </c>
      <c r="V125" s="55">
        <v>0</v>
      </c>
      <c r="W125" s="55">
        <v>0</v>
      </c>
      <c r="X125" s="55">
        <v>0</v>
      </c>
      <c r="Y125" s="55">
        <v>0.35680246097944845</v>
      </c>
      <c r="Z125" s="55">
        <v>0</v>
      </c>
      <c r="AA125" s="55">
        <v>0</v>
      </c>
      <c r="AB125" s="55">
        <v>3.8174358150627206</v>
      </c>
      <c r="AC125" s="56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8">
        <f t="shared" si="134"/>
        <v>4.1742382760421695</v>
      </c>
      <c r="AJ125" s="19"/>
      <c r="AK125" s="19"/>
      <c r="AL125" s="19"/>
      <c r="AM125" s="19"/>
      <c r="AN125" s="19"/>
    </row>
    <row r="126" spans="1:4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132"/>
        <v>0</v>
      </c>
      <c r="K126" s="42" t="s">
        <v>17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33"/>
        <v>0</v>
      </c>
      <c r="U126" s="59" t="s">
        <v>57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1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2">
        <f t="shared" si="134"/>
        <v>0</v>
      </c>
      <c r="AJ126" s="19"/>
      <c r="AK126" s="19"/>
      <c r="AL126" s="19"/>
      <c r="AM126" s="19"/>
      <c r="AN126" s="19"/>
    </row>
    <row r="127" spans="1:40" ht="15">
      <c r="A127" s="33" t="s">
        <v>60</v>
      </c>
      <c r="B127" s="84">
        <v>0</v>
      </c>
      <c r="C127" s="84">
        <v>0.21277834123056122</v>
      </c>
      <c r="D127" s="84">
        <v>92.925974482925085</v>
      </c>
      <c r="E127" s="84">
        <v>0</v>
      </c>
      <c r="F127" s="395"/>
      <c r="G127" s="84">
        <v>0</v>
      </c>
      <c r="H127" s="115">
        <v>0</v>
      </c>
      <c r="I127" s="111">
        <f t="shared" si="132"/>
        <v>93.138752824155645</v>
      </c>
      <c r="K127" s="44" t="s">
        <v>60</v>
      </c>
      <c r="L127" s="84">
        <v>0</v>
      </c>
      <c r="M127" s="84">
        <v>0.21277834123056122</v>
      </c>
      <c r="N127" s="84">
        <v>92.925974482925085</v>
      </c>
      <c r="O127" s="84">
        <v>0</v>
      </c>
      <c r="P127" s="84">
        <v>0</v>
      </c>
      <c r="Q127" s="84">
        <v>0</v>
      </c>
      <c r="R127" s="85">
        <v>0</v>
      </c>
      <c r="S127" s="86">
        <f t="shared" si="133"/>
        <v>93.138752824155645</v>
      </c>
      <c r="U127" s="64" t="s">
        <v>58</v>
      </c>
      <c r="V127" s="55">
        <v>0</v>
      </c>
      <c r="W127" s="55">
        <v>0</v>
      </c>
      <c r="X127" s="55">
        <v>0</v>
      </c>
      <c r="Y127" s="55">
        <v>0.21277834123056122</v>
      </c>
      <c r="Z127" s="55">
        <v>92.925974482925085</v>
      </c>
      <c r="AA127" s="55">
        <v>0</v>
      </c>
      <c r="AB127" s="55">
        <v>0</v>
      </c>
      <c r="AC127" s="56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8">
        <f t="shared" si="134"/>
        <v>93.138752824155645</v>
      </c>
      <c r="AJ127" s="19"/>
      <c r="AK127" s="19"/>
      <c r="AL127" s="19"/>
      <c r="AM127" s="19"/>
      <c r="AN127" s="19"/>
    </row>
    <row r="128" spans="1:4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132"/>
        <v>0</v>
      </c>
      <c r="K128" s="45" t="s">
        <v>19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33"/>
        <v>0</v>
      </c>
      <c r="U128" s="65" t="s">
        <v>62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7">
        <v>0</v>
      </c>
      <c r="AI128" s="68">
        <f t="shared" si="134"/>
        <v>0</v>
      </c>
      <c r="AJ128" s="19"/>
      <c r="AK128" s="19"/>
      <c r="AL128" s="19"/>
      <c r="AM128" s="19"/>
      <c r="AN128" s="19"/>
    </row>
    <row r="129" spans="1:40">
      <c r="A129" s="35" t="s">
        <v>15</v>
      </c>
      <c r="B129" s="93">
        <v>0</v>
      </c>
      <c r="C129" s="93">
        <v>0.21277834123056122</v>
      </c>
      <c r="D129" s="93">
        <v>92.925974482925085</v>
      </c>
      <c r="E129" s="93">
        <v>0</v>
      </c>
      <c r="F129" s="395"/>
      <c r="G129" s="93">
        <v>0</v>
      </c>
      <c r="H129" s="119">
        <v>0</v>
      </c>
      <c r="I129" s="120">
        <f t="shared" si="132"/>
        <v>93.138752824155645</v>
      </c>
      <c r="K129" s="46" t="s">
        <v>15</v>
      </c>
      <c r="L129" s="93">
        <v>0</v>
      </c>
      <c r="M129" s="93">
        <v>0.21277834123056122</v>
      </c>
      <c r="N129" s="93">
        <v>92.925974482925085</v>
      </c>
      <c r="O129" s="93">
        <v>0</v>
      </c>
      <c r="P129" s="93">
        <v>0</v>
      </c>
      <c r="Q129" s="93">
        <v>0</v>
      </c>
      <c r="R129" s="94">
        <v>0</v>
      </c>
      <c r="S129" s="95">
        <f t="shared" si="133"/>
        <v>93.138752824155645</v>
      </c>
      <c r="U129" s="69" t="s">
        <v>15</v>
      </c>
      <c r="V129" s="70">
        <v>0</v>
      </c>
      <c r="W129" s="70">
        <v>0</v>
      </c>
      <c r="X129" s="70">
        <v>0</v>
      </c>
      <c r="Y129" s="70">
        <v>0.21277834123056122</v>
      </c>
      <c r="Z129" s="70">
        <v>92.925974482925085</v>
      </c>
      <c r="AA129" s="70">
        <v>0</v>
      </c>
      <c r="AB129" s="70">
        <v>0</v>
      </c>
      <c r="AC129" s="70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2">
        <f t="shared" si="134"/>
        <v>93.138752824155645</v>
      </c>
      <c r="AJ129" s="19"/>
      <c r="AK129" s="19"/>
      <c r="AL129" s="19"/>
      <c r="AM129" s="19"/>
      <c r="AN129" s="19"/>
    </row>
    <row r="130" spans="1:4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132"/>
        <v>0</v>
      </c>
      <c r="K130" s="45" t="s">
        <v>16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33"/>
        <v>0</v>
      </c>
      <c r="U130" s="65" t="s">
        <v>16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7">
        <v>0</v>
      </c>
      <c r="AI130" s="68">
        <f t="shared" si="134"/>
        <v>0</v>
      </c>
      <c r="AJ130" s="19"/>
      <c r="AK130" s="19"/>
      <c r="AL130" s="19"/>
      <c r="AM130" s="19"/>
      <c r="AN130" s="19"/>
    </row>
    <row r="131" spans="1:4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132"/>
        <v>0</v>
      </c>
      <c r="K131" s="47" t="s">
        <v>10</v>
      </c>
      <c r="L131" s="96">
        <v>0</v>
      </c>
      <c r="M131" s="96">
        <v>0</v>
      </c>
      <c r="N131" s="96">
        <v>0</v>
      </c>
      <c r="O131" s="96">
        <v>0</v>
      </c>
      <c r="P131" s="96">
        <v>0</v>
      </c>
      <c r="Q131" s="96">
        <v>0</v>
      </c>
      <c r="R131" s="97">
        <v>0</v>
      </c>
      <c r="S131" s="98">
        <f t="shared" si="133"/>
        <v>0</v>
      </c>
      <c r="U131" s="69" t="s">
        <v>10</v>
      </c>
      <c r="V131" s="70">
        <v>0</v>
      </c>
      <c r="W131" s="70">
        <v>0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2">
        <f t="shared" si="134"/>
        <v>0</v>
      </c>
      <c r="AJ131" s="19"/>
      <c r="AK131" s="19"/>
      <c r="AL131" s="19"/>
      <c r="AM131" s="19"/>
      <c r="AN131" s="19"/>
    </row>
    <row r="132" spans="1:40" ht="15">
      <c r="A132" s="37" t="s">
        <v>22</v>
      </c>
      <c r="B132" s="99">
        <f>SUM(B111:B127)</f>
        <v>485.75214287159986</v>
      </c>
      <c r="C132" s="99">
        <f t="shared" ref="C132:I132" si="135">SUM(C111:C127)</f>
        <v>194.93505082832993</v>
      </c>
      <c r="D132" s="99">
        <f t="shared" si="135"/>
        <v>8871.1509784332975</v>
      </c>
      <c r="E132" s="99">
        <f t="shared" si="135"/>
        <v>1411.0223095533893</v>
      </c>
      <c r="F132" s="99">
        <f t="shared" si="135"/>
        <v>0</v>
      </c>
      <c r="G132" s="99">
        <f t="shared" si="135"/>
        <v>113.79788475279565</v>
      </c>
      <c r="H132" s="100">
        <f t="shared" si="135"/>
        <v>3.3825176507996435</v>
      </c>
      <c r="I132" s="111">
        <f t="shared" si="135"/>
        <v>11080.040884090211</v>
      </c>
      <c r="K132" s="48" t="s">
        <v>22</v>
      </c>
      <c r="L132" s="99">
        <f>SUM(L111:L127)</f>
        <v>485.75214287159986</v>
      </c>
      <c r="M132" s="99">
        <f t="shared" ref="M132:S132" si="136">SUM(M111:M127)</f>
        <v>194.93505082832993</v>
      </c>
      <c r="N132" s="99">
        <f t="shared" si="136"/>
        <v>8871.1509784332975</v>
      </c>
      <c r="O132" s="99">
        <f t="shared" si="136"/>
        <v>1411.0223095533893</v>
      </c>
      <c r="P132" s="99">
        <f t="shared" si="136"/>
        <v>119.68503014966183</v>
      </c>
      <c r="Q132" s="99">
        <f t="shared" si="136"/>
        <v>113.79788475279565</v>
      </c>
      <c r="R132" s="100">
        <f t="shared" si="136"/>
        <v>3.3825176507996435</v>
      </c>
      <c r="S132" s="101">
        <f t="shared" si="136"/>
        <v>11199.725914239874</v>
      </c>
      <c r="U132" s="73" t="s">
        <v>59</v>
      </c>
      <c r="V132" s="74">
        <f>SUM(V111:V127)</f>
        <v>364.01964537915342</v>
      </c>
      <c r="W132" s="74">
        <f t="shared" ref="W132:AH132" si="137">SUM(W111:W127)</f>
        <v>38.909484512258516</v>
      </c>
      <c r="X132" s="74">
        <f t="shared" si="137"/>
        <v>113.79788475279565</v>
      </c>
      <c r="Y132" s="74">
        <f t="shared" si="137"/>
        <v>194.93505082832993</v>
      </c>
      <c r="Z132" s="74">
        <f t="shared" si="137"/>
        <v>8737.116323511982</v>
      </c>
      <c r="AA132" s="74">
        <f t="shared" si="137"/>
        <v>1408.8595114068821</v>
      </c>
      <c r="AB132" s="74">
        <f t="shared" si="137"/>
        <v>119.68503014966183</v>
      </c>
      <c r="AC132" s="74">
        <f t="shared" si="137"/>
        <v>222.40298369880881</v>
      </c>
      <c r="AD132" s="75">
        <f t="shared" si="137"/>
        <v>82.823012980187897</v>
      </c>
      <c r="AE132" s="75">
        <f t="shared" si="137"/>
        <v>2.1627981465072406</v>
      </c>
      <c r="AF132" s="75">
        <f t="shared" si="137"/>
        <v>3.3825176507996435</v>
      </c>
      <c r="AG132" s="75">
        <f t="shared" si="137"/>
        <v>134.03465492131403</v>
      </c>
      <c r="AH132" s="75">
        <f t="shared" si="137"/>
        <v>0</v>
      </c>
      <c r="AI132" s="76">
        <f>SUM(V132:AC132)</f>
        <v>11199.725914239871</v>
      </c>
      <c r="AJ132" s="19"/>
      <c r="AK132" s="19"/>
      <c r="AL132" s="19"/>
      <c r="AM132" s="19"/>
      <c r="AN132" s="19"/>
    </row>
    <row r="133" spans="1:40" s="22" customFormat="1" ht="15" thickBot="1">
      <c r="A133" s="38" t="s">
        <v>108</v>
      </c>
      <c r="B133" s="125">
        <f>IF($I132=0,"-",B132/$I132)</f>
        <v>4.3840284341286999E-2</v>
      </c>
      <c r="C133" s="125">
        <f t="shared" ref="C133:H133" si="138">IF($I132=0,"-",C132/$I132)</f>
        <v>1.7593351222037135E-2</v>
      </c>
      <c r="D133" s="125">
        <f t="shared" si="138"/>
        <v>0.80064244087504677</v>
      </c>
      <c r="E133" s="125">
        <f t="shared" si="138"/>
        <v>0.12734811399292498</v>
      </c>
      <c r="F133" s="125">
        <f t="shared" si="138"/>
        <v>0</v>
      </c>
      <c r="G133" s="125">
        <f t="shared" si="138"/>
        <v>1.0270529318731812E-2</v>
      </c>
      <c r="H133" s="126">
        <f t="shared" si="138"/>
        <v>3.0528024997241555E-4</v>
      </c>
      <c r="I133" s="127">
        <f>SUM(B133:H133)</f>
        <v>1.0000000000000002</v>
      </c>
      <c r="K133" s="49" t="s">
        <v>108</v>
      </c>
      <c r="L133" s="102">
        <f>IF($S132=0,"-",L132/$S132)</f>
        <v>4.3371788434035788E-2</v>
      </c>
      <c r="M133" s="102">
        <f t="shared" ref="M133:R133" si="139">IF($S132=0,"-",M132/$S132)</f>
        <v>1.7405341195044787E-2</v>
      </c>
      <c r="N133" s="102">
        <f t="shared" si="139"/>
        <v>0.79208643553982749</v>
      </c>
      <c r="O133" s="102">
        <f t="shared" si="139"/>
        <v>0.12598721793355203</v>
      </c>
      <c r="P133" s="102">
        <f t="shared" si="139"/>
        <v>1.0686424923800009E-2</v>
      </c>
      <c r="Q133" s="102">
        <f t="shared" si="139"/>
        <v>1.0160774078239496E-2</v>
      </c>
      <c r="R133" s="103">
        <f t="shared" si="139"/>
        <v>3.0201789550036637E-4</v>
      </c>
      <c r="S133" s="104">
        <f>SUM(L133:R133)</f>
        <v>0.99999999999999989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</row>
    <row r="134" spans="1:40" ht="15" thickBot="1">
      <c r="A134" s="40"/>
      <c r="B134" s="6"/>
      <c r="C134" s="6"/>
      <c r="D134" s="6"/>
      <c r="E134" s="6"/>
      <c r="F134" s="6"/>
      <c r="G134" s="6"/>
      <c r="H134" s="6"/>
      <c r="I134" s="6"/>
      <c r="K134" s="40"/>
      <c r="L134" s="6"/>
      <c r="M134" s="6"/>
      <c r="N134" s="6"/>
      <c r="O134" s="6"/>
      <c r="P134" s="6"/>
      <c r="Q134" s="6"/>
      <c r="R134" s="6"/>
      <c r="S134" s="6"/>
      <c r="U134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19"/>
      <c r="AK134" s="19"/>
      <c r="AL134" s="19"/>
      <c r="AM134" s="19"/>
      <c r="AN134" s="19"/>
    </row>
    <row r="135" spans="1:40" ht="42.7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  <c r="K135" s="445" t="s">
        <v>29</v>
      </c>
      <c r="L135" s="82" t="s">
        <v>0</v>
      </c>
      <c r="M135" s="82" t="s">
        <v>1</v>
      </c>
      <c r="N135" s="82" t="s">
        <v>2</v>
      </c>
      <c r="O135" s="82" t="s">
        <v>3</v>
      </c>
      <c r="P135" s="82" t="s">
        <v>23</v>
      </c>
      <c r="Q135" s="82" t="s">
        <v>4</v>
      </c>
      <c r="R135" s="82" t="s">
        <v>5</v>
      </c>
      <c r="S135" s="83" t="s">
        <v>6</v>
      </c>
      <c r="U135" s="447" t="s">
        <v>29</v>
      </c>
      <c r="V135" s="51" t="s">
        <v>73</v>
      </c>
      <c r="W135" s="51" t="s">
        <v>74</v>
      </c>
      <c r="X135" s="51" t="s">
        <v>4</v>
      </c>
      <c r="Y135" s="51" t="s">
        <v>1</v>
      </c>
      <c r="Z135" s="51" t="s">
        <v>2</v>
      </c>
      <c r="AA135" s="51" t="s">
        <v>3</v>
      </c>
      <c r="AB135" s="51" t="s">
        <v>51</v>
      </c>
      <c r="AC135" s="51" t="s">
        <v>64</v>
      </c>
      <c r="AD135" s="52" t="s">
        <v>75</v>
      </c>
      <c r="AE135" s="52" t="s">
        <v>76</v>
      </c>
      <c r="AF135" s="52" t="s">
        <v>77</v>
      </c>
      <c r="AG135" s="52" t="s">
        <v>78</v>
      </c>
      <c r="AH135" s="52" t="s">
        <v>79</v>
      </c>
      <c r="AI135" s="53" t="s">
        <v>59</v>
      </c>
      <c r="AJ135" s="19"/>
      <c r="AK135" s="19"/>
      <c r="AL135" s="19"/>
      <c r="AM135" s="19"/>
      <c r="AN135" s="19"/>
    </row>
    <row r="136" spans="1:40" ht="15" customHeight="1">
      <c r="A136" s="411" t="s">
        <v>29</v>
      </c>
      <c r="B136" s="400" t="s">
        <v>113</v>
      </c>
      <c r="C136" s="401"/>
      <c r="D136" s="401"/>
      <c r="E136" s="401"/>
      <c r="F136" s="401"/>
      <c r="G136" s="401"/>
      <c r="H136" s="401"/>
      <c r="I136" s="402"/>
      <c r="K136" s="446" t="s">
        <v>29</v>
      </c>
      <c r="L136" s="403" t="s">
        <v>113</v>
      </c>
      <c r="M136" s="404"/>
      <c r="N136" s="404"/>
      <c r="O136" s="404"/>
      <c r="P136" s="404"/>
      <c r="Q136" s="404"/>
      <c r="R136" s="404"/>
      <c r="S136" s="405"/>
      <c r="U136" s="448" t="s">
        <v>29</v>
      </c>
      <c r="V136" s="441" t="s">
        <v>113</v>
      </c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2"/>
      <c r="AJ136" s="19"/>
      <c r="AK136" s="19"/>
      <c r="AL136" s="19"/>
      <c r="AM136" s="19"/>
      <c r="AN136" s="19"/>
    </row>
    <row r="137" spans="1:4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  <c r="K137" s="50" t="s">
        <v>7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6">
        <v>0</v>
      </c>
      <c r="S137" s="107">
        <f>SUM(L137:R137)</f>
        <v>0</v>
      </c>
      <c r="U137" s="54" t="s">
        <v>7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6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8">
        <f>SUM(V137:AC137)</f>
        <v>0</v>
      </c>
      <c r="AJ137" s="19"/>
      <c r="AK137" s="19"/>
      <c r="AL137" s="19"/>
      <c r="AM137" s="19"/>
      <c r="AN137" s="19"/>
    </row>
    <row r="138" spans="1:4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140">SUM(B138:H138)</f>
        <v>0</v>
      </c>
      <c r="K138" s="42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41">SUM(L138:R138)</f>
        <v>0</v>
      </c>
      <c r="U138" s="59" t="s">
        <v>8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1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2">
        <f t="shared" ref="AI138:AI157" si="142">SUM(V138:AC138)</f>
        <v>0</v>
      </c>
      <c r="AJ138" s="19"/>
      <c r="AK138" s="19"/>
      <c r="AL138" s="19"/>
      <c r="AM138" s="19"/>
      <c r="AN138" s="19"/>
    </row>
    <row r="139" spans="1:4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140"/>
        <v>0</v>
      </c>
      <c r="K139" s="43" t="s">
        <v>9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5">
        <v>0</v>
      </c>
      <c r="S139" s="86">
        <f t="shared" si="141"/>
        <v>0</v>
      </c>
      <c r="U139" s="63" t="s">
        <v>9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6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8">
        <f t="shared" si="142"/>
        <v>0</v>
      </c>
      <c r="AJ139" s="19"/>
      <c r="AK139" s="19"/>
      <c r="AL139" s="19"/>
      <c r="AM139" s="19"/>
      <c r="AN139" s="19"/>
    </row>
    <row r="140" spans="1:4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140"/>
        <v>0</v>
      </c>
      <c r="K140" s="42" t="s">
        <v>52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41"/>
        <v>0</v>
      </c>
      <c r="U140" s="59" t="s">
        <v>52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1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2">
        <f t="shared" si="142"/>
        <v>0</v>
      </c>
      <c r="AJ140" s="19"/>
      <c r="AK140" s="19"/>
      <c r="AL140" s="19"/>
      <c r="AM140" s="19"/>
      <c r="AN140" s="19"/>
    </row>
    <row r="141" spans="1:40" ht="15">
      <c r="A141" s="32" t="s">
        <v>13</v>
      </c>
      <c r="B141" s="84">
        <v>2.3921091880801972</v>
      </c>
      <c r="C141" s="84">
        <v>29.754850424003571</v>
      </c>
      <c r="D141" s="84">
        <v>3.0339359386310512</v>
      </c>
      <c r="E141" s="84">
        <v>0</v>
      </c>
      <c r="F141" s="395"/>
      <c r="G141" s="84">
        <v>0</v>
      </c>
      <c r="H141" s="115">
        <v>0</v>
      </c>
      <c r="I141" s="111">
        <f t="shared" si="140"/>
        <v>35.180895550714823</v>
      </c>
      <c r="K141" s="43" t="s">
        <v>13</v>
      </c>
      <c r="L141" s="84">
        <v>2.3921091880801972</v>
      </c>
      <c r="M141" s="84">
        <v>29.754850424003571</v>
      </c>
      <c r="N141" s="84">
        <v>3.0339359386310512</v>
      </c>
      <c r="O141" s="84">
        <v>0</v>
      </c>
      <c r="P141" s="84">
        <v>0</v>
      </c>
      <c r="Q141" s="84">
        <v>0</v>
      </c>
      <c r="R141" s="85">
        <v>0</v>
      </c>
      <c r="S141" s="86">
        <f t="shared" si="141"/>
        <v>35.180895550714823</v>
      </c>
      <c r="U141" s="63" t="s">
        <v>13</v>
      </c>
      <c r="V141" s="55">
        <v>2.3921091880801972</v>
      </c>
      <c r="W141" s="55">
        <v>0</v>
      </c>
      <c r="X141" s="55">
        <v>0</v>
      </c>
      <c r="Y141" s="55">
        <v>29.754850424003571</v>
      </c>
      <c r="Z141" s="55">
        <v>0.18583461586616754</v>
      </c>
      <c r="AA141" s="55">
        <v>0</v>
      </c>
      <c r="AB141" s="55">
        <v>0</v>
      </c>
      <c r="AC141" s="56">
        <v>2.8481013227648835</v>
      </c>
      <c r="AD141" s="57">
        <v>0</v>
      </c>
      <c r="AE141" s="57">
        <v>0</v>
      </c>
      <c r="AF141" s="57">
        <v>0</v>
      </c>
      <c r="AG141" s="57">
        <v>2.8481013227648835</v>
      </c>
      <c r="AH141" s="57">
        <v>0</v>
      </c>
      <c r="AI141" s="58">
        <f t="shared" si="142"/>
        <v>35.180895550714823</v>
      </c>
      <c r="AJ141" s="19"/>
      <c r="AK141" s="19"/>
      <c r="AL141" s="19"/>
      <c r="AM141" s="19"/>
      <c r="AN141" s="19"/>
    </row>
    <row r="142" spans="1:40" ht="15">
      <c r="A142" s="31" t="s">
        <v>119</v>
      </c>
      <c r="B142" s="112">
        <v>2.6694571781393606</v>
      </c>
      <c r="C142" s="112">
        <v>0.38594561611653405</v>
      </c>
      <c r="D142" s="112">
        <v>1.3958366449547981</v>
      </c>
      <c r="E142" s="112">
        <v>0</v>
      </c>
      <c r="F142" s="395"/>
      <c r="G142" s="112">
        <v>0</v>
      </c>
      <c r="H142" s="113">
        <v>0</v>
      </c>
      <c r="I142" s="114">
        <f t="shared" si="140"/>
        <v>4.4512394392106929</v>
      </c>
      <c r="K142" s="42" t="s">
        <v>119</v>
      </c>
      <c r="L142" s="87">
        <v>2.6694571781393606</v>
      </c>
      <c r="M142" s="87">
        <v>0.38594561611653405</v>
      </c>
      <c r="N142" s="87">
        <v>1.3958366449547981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41"/>
        <v>4.4512394392106929</v>
      </c>
      <c r="U142" s="59" t="s">
        <v>53</v>
      </c>
      <c r="V142" s="60">
        <v>2.6694571781393606</v>
      </c>
      <c r="W142" s="60">
        <v>0</v>
      </c>
      <c r="X142" s="60">
        <v>0</v>
      </c>
      <c r="Y142" s="60">
        <v>0.38594561611653405</v>
      </c>
      <c r="Z142" s="60">
        <v>0.53603557793963064</v>
      </c>
      <c r="AA142" s="60">
        <v>0</v>
      </c>
      <c r="AB142" s="60">
        <v>0</v>
      </c>
      <c r="AC142" s="61">
        <v>0.85980106701516756</v>
      </c>
      <c r="AD142" s="60">
        <v>0</v>
      </c>
      <c r="AE142" s="60">
        <v>0</v>
      </c>
      <c r="AF142" s="60">
        <v>0</v>
      </c>
      <c r="AG142" s="60">
        <v>0.85980106701516756</v>
      </c>
      <c r="AH142" s="60">
        <v>0</v>
      </c>
      <c r="AI142" s="62">
        <f t="shared" si="142"/>
        <v>4.4512394392106929</v>
      </c>
      <c r="AJ142" s="19"/>
      <c r="AK142" s="19"/>
      <c r="AL142" s="19"/>
      <c r="AM142" s="19"/>
      <c r="AN142" s="19"/>
    </row>
    <row r="143" spans="1:40" ht="15">
      <c r="A143" s="32" t="s">
        <v>54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140"/>
        <v>0</v>
      </c>
      <c r="K143" s="43" t="s">
        <v>54</v>
      </c>
      <c r="L143" s="84">
        <v>0</v>
      </c>
      <c r="M143" s="84">
        <v>0</v>
      </c>
      <c r="N143" s="84">
        <v>0</v>
      </c>
      <c r="O143" s="84">
        <v>0</v>
      </c>
      <c r="P143" s="84">
        <v>18.503606146303444</v>
      </c>
      <c r="Q143" s="84">
        <v>0</v>
      </c>
      <c r="R143" s="85">
        <v>0</v>
      </c>
      <c r="S143" s="86">
        <f t="shared" si="141"/>
        <v>18.503606146303444</v>
      </c>
      <c r="U143" s="63" t="s">
        <v>54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18.503606146303444</v>
      </c>
      <c r="AC143" s="56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8">
        <f t="shared" si="142"/>
        <v>18.503606146303444</v>
      </c>
      <c r="AJ143" s="19"/>
      <c r="AK143" s="19"/>
      <c r="AL143" s="19"/>
      <c r="AM143" s="19"/>
      <c r="AN143" s="19"/>
    </row>
    <row r="144" spans="1:4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140"/>
        <v>0</v>
      </c>
      <c r="K144" s="42" t="s">
        <v>11</v>
      </c>
      <c r="L144" s="87">
        <v>0</v>
      </c>
      <c r="M144" s="87">
        <v>0</v>
      </c>
      <c r="N144" s="87">
        <v>0</v>
      </c>
      <c r="O144" s="87">
        <v>0</v>
      </c>
      <c r="P144" s="87">
        <v>1.095502171674656</v>
      </c>
      <c r="Q144" s="87">
        <v>0</v>
      </c>
      <c r="R144" s="88">
        <v>0</v>
      </c>
      <c r="S144" s="89">
        <f t="shared" si="141"/>
        <v>1.095502171674656</v>
      </c>
      <c r="U144" s="59" t="s">
        <v>11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1.095502171674656</v>
      </c>
      <c r="AC144" s="61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2">
        <f t="shared" si="142"/>
        <v>1.095502171674656</v>
      </c>
      <c r="AJ144" s="19"/>
      <c r="AK144" s="19"/>
      <c r="AL144" s="19"/>
      <c r="AM144" s="19"/>
      <c r="AN144" s="19"/>
    </row>
    <row r="145" spans="1:4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140"/>
        <v>0</v>
      </c>
      <c r="K145" s="43" t="s">
        <v>55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5">
        <v>0</v>
      </c>
      <c r="S145" s="86">
        <f t="shared" si="141"/>
        <v>0</v>
      </c>
      <c r="U145" s="63" t="s">
        <v>55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6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8">
        <f t="shared" si="142"/>
        <v>0</v>
      </c>
      <c r="AJ145" s="19"/>
      <c r="AK145" s="19"/>
      <c r="AL145" s="19"/>
      <c r="AM145" s="19"/>
      <c r="AN145" s="19"/>
    </row>
    <row r="146" spans="1:40" ht="15">
      <c r="A146" s="31" t="s">
        <v>14</v>
      </c>
      <c r="B146" s="112">
        <v>0</v>
      </c>
      <c r="C146" s="112">
        <v>0</v>
      </c>
      <c r="D146" s="112">
        <v>1.9002336783157896</v>
      </c>
      <c r="E146" s="112">
        <v>0</v>
      </c>
      <c r="F146" s="395"/>
      <c r="G146" s="112">
        <v>0</v>
      </c>
      <c r="H146" s="113">
        <v>0</v>
      </c>
      <c r="I146" s="114">
        <f t="shared" si="140"/>
        <v>1.9002336783157896</v>
      </c>
      <c r="K146" s="42" t="s">
        <v>14</v>
      </c>
      <c r="L146" s="87">
        <v>0</v>
      </c>
      <c r="M146" s="87">
        <v>0</v>
      </c>
      <c r="N146" s="87">
        <v>1.9002336783157896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41"/>
        <v>1.9002336783157896</v>
      </c>
      <c r="U146" s="59" t="s">
        <v>14</v>
      </c>
      <c r="V146" s="60">
        <v>0</v>
      </c>
      <c r="W146" s="60">
        <v>0</v>
      </c>
      <c r="X146" s="60">
        <v>0</v>
      </c>
      <c r="Y146" s="60">
        <v>0</v>
      </c>
      <c r="Z146" s="60">
        <v>1.9002336783157896</v>
      </c>
      <c r="AA146" s="60">
        <v>0</v>
      </c>
      <c r="AB146" s="60">
        <v>0</v>
      </c>
      <c r="AC146" s="61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2">
        <f t="shared" si="142"/>
        <v>1.9002336783157896</v>
      </c>
      <c r="AJ146" s="19"/>
      <c r="AK146" s="19"/>
      <c r="AL146" s="19"/>
      <c r="AM146" s="19"/>
      <c r="AN146" s="19"/>
    </row>
    <row r="147" spans="1:40" ht="15">
      <c r="A147" s="32" t="s">
        <v>136</v>
      </c>
      <c r="B147" s="84">
        <v>109.19821990133137</v>
      </c>
      <c r="C147" s="84">
        <v>442.85735394499295</v>
      </c>
      <c r="D147" s="84">
        <v>99.393047745242896</v>
      </c>
      <c r="E147" s="84">
        <v>0</v>
      </c>
      <c r="F147" s="395"/>
      <c r="G147" s="84">
        <v>0</v>
      </c>
      <c r="H147" s="115">
        <v>0</v>
      </c>
      <c r="I147" s="111">
        <f t="shared" si="140"/>
        <v>651.4486215915673</v>
      </c>
      <c r="K147" s="43" t="s">
        <v>136</v>
      </c>
      <c r="L147" s="84">
        <v>109.19821990133137</v>
      </c>
      <c r="M147" s="84">
        <v>442.85735394499295</v>
      </c>
      <c r="N147" s="84">
        <v>99.393047745242896</v>
      </c>
      <c r="O147" s="84">
        <v>0</v>
      </c>
      <c r="P147" s="84">
        <v>0.10572297206586828</v>
      </c>
      <c r="Q147" s="84">
        <v>0</v>
      </c>
      <c r="R147" s="85">
        <v>0</v>
      </c>
      <c r="S147" s="86">
        <f t="shared" si="141"/>
        <v>651.55434456363321</v>
      </c>
      <c r="U147" s="63" t="s">
        <v>136</v>
      </c>
      <c r="V147" s="55">
        <v>107.28017575341082</v>
      </c>
      <c r="W147" s="55">
        <v>0</v>
      </c>
      <c r="X147" s="55">
        <v>0</v>
      </c>
      <c r="Y147" s="55">
        <v>442.85735394499295</v>
      </c>
      <c r="Z147" s="55">
        <v>99.393047745242896</v>
      </c>
      <c r="AA147" s="55">
        <v>0</v>
      </c>
      <c r="AB147" s="55">
        <v>0.10572297206586828</v>
      </c>
      <c r="AC147" s="56">
        <v>1.9180441479205501</v>
      </c>
      <c r="AD147" s="55">
        <v>1.9180441479205501</v>
      </c>
      <c r="AE147" s="55">
        <v>0</v>
      </c>
      <c r="AF147" s="55">
        <v>0</v>
      </c>
      <c r="AG147" s="55">
        <v>0</v>
      </c>
      <c r="AH147" s="55">
        <v>0</v>
      </c>
      <c r="AI147" s="58">
        <f t="shared" si="142"/>
        <v>651.55434456363321</v>
      </c>
      <c r="AJ147" s="19"/>
      <c r="AK147" s="19"/>
      <c r="AL147" s="19"/>
      <c r="AM147" s="19"/>
      <c r="AN147" s="19"/>
    </row>
    <row r="148" spans="1:40" ht="15">
      <c r="A148" s="31" t="s">
        <v>21</v>
      </c>
      <c r="B148" s="112">
        <v>242.24070906019989</v>
      </c>
      <c r="C148" s="112">
        <v>10.240341536390254</v>
      </c>
      <c r="D148" s="112">
        <v>3.2833192252574741</v>
      </c>
      <c r="E148" s="112">
        <v>483.57712872854796</v>
      </c>
      <c r="F148" s="395"/>
      <c r="G148" s="112">
        <v>90.887124782876697</v>
      </c>
      <c r="H148" s="113">
        <v>0</v>
      </c>
      <c r="I148" s="114">
        <f t="shared" si="140"/>
        <v>830.22862333327225</v>
      </c>
      <c r="K148" s="42" t="s">
        <v>21</v>
      </c>
      <c r="L148" s="87">
        <v>242.24070906019989</v>
      </c>
      <c r="M148" s="87">
        <v>10.240341536390254</v>
      </c>
      <c r="N148" s="87">
        <v>3.2833192252574741</v>
      </c>
      <c r="O148" s="87">
        <v>483.57712872854796</v>
      </c>
      <c r="P148" s="87">
        <v>9.1915880867117643</v>
      </c>
      <c r="Q148" s="87">
        <v>90.887124782876697</v>
      </c>
      <c r="R148" s="88">
        <v>0</v>
      </c>
      <c r="S148" s="89">
        <f t="shared" si="141"/>
        <v>839.42021141998407</v>
      </c>
      <c r="U148" s="59" t="s">
        <v>21</v>
      </c>
      <c r="V148" s="60">
        <v>6.77494749178899</v>
      </c>
      <c r="W148" s="60">
        <v>167.67196008419353</v>
      </c>
      <c r="X148" s="60">
        <v>90.887124782876697</v>
      </c>
      <c r="Y148" s="60">
        <v>10.240341536390254</v>
      </c>
      <c r="Z148" s="60">
        <v>3.2479232463090719</v>
      </c>
      <c r="AA148" s="60">
        <v>276.06153214413689</v>
      </c>
      <c r="AB148" s="60">
        <v>9.1915880867117643</v>
      </c>
      <c r="AC148" s="61">
        <v>275.34479404757684</v>
      </c>
      <c r="AD148" s="60">
        <v>67.793801484217354</v>
      </c>
      <c r="AE148" s="60">
        <v>207.51559658441107</v>
      </c>
      <c r="AF148" s="60">
        <v>0</v>
      </c>
      <c r="AG148" s="60">
        <v>3.5395978948402324E-2</v>
      </c>
      <c r="AH148" s="60">
        <v>0</v>
      </c>
      <c r="AI148" s="62">
        <f t="shared" si="142"/>
        <v>839.42021141998407</v>
      </c>
      <c r="AJ148" s="19"/>
      <c r="AK148" s="19"/>
      <c r="AL148" s="19"/>
      <c r="AM148" s="19"/>
      <c r="AN148" s="19"/>
    </row>
    <row r="149" spans="1:40" ht="15">
      <c r="A149" s="32" t="s">
        <v>20</v>
      </c>
      <c r="B149" s="84">
        <v>7.6692042265263165</v>
      </c>
      <c r="C149" s="84">
        <v>0</v>
      </c>
      <c r="D149" s="84">
        <v>0</v>
      </c>
      <c r="E149" s="84">
        <v>0</v>
      </c>
      <c r="F149" s="395"/>
      <c r="G149" s="84">
        <v>0</v>
      </c>
      <c r="H149" s="115">
        <v>0</v>
      </c>
      <c r="I149" s="111">
        <f t="shared" si="140"/>
        <v>7.6692042265263165</v>
      </c>
      <c r="K149" s="43" t="s">
        <v>20</v>
      </c>
      <c r="L149" s="84">
        <v>7.6692042265263165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5">
        <v>0</v>
      </c>
      <c r="S149" s="86">
        <f t="shared" si="141"/>
        <v>7.6692042265263165</v>
      </c>
      <c r="U149" s="63" t="s">
        <v>20</v>
      </c>
      <c r="V149" s="55">
        <v>1.5338408453052632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6">
        <v>6.1353633812210528</v>
      </c>
      <c r="AD149" s="55">
        <v>6.1353633812210528</v>
      </c>
      <c r="AE149" s="55">
        <v>0</v>
      </c>
      <c r="AF149" s="55">
        <v>0</v>
      </c>
      <c r="AG149" s="55">
        <v>0</v>
      </c>
      <c r="AH149" s="55">
        <v>0</v>
      </c>
      <c r="AI149" s="58">
        <f t="shared" si="142"/>
        <v>7.6692042265263165</v>
      </c>
      <c r="AJ149" s="19"/>
      <c r="AK149" s="19"/>
      <c r="AL149" s="19"/>
      <c r="AM149" s="19"/>
      <c r="AN149" s="19"/>
    </row>
    <row r="150" spans="1:40" ht="15">
      <c r="A150" s="31" t="s">
        <v>56</v>
      </c>
      <c r="B150" s="112">
        <v>0.30896647584000003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140"/>
        <v>0.30896647584000003</v>
      </c>
      <c r="K150" s="42" t="s">
        <v>56</v>
      </c>
      <c r="L150" s="87">
        <v>0.30896647584000003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41"/>
        <v>0.30896647584000003</v>
      </c>
      <c r="U150" s="59" t="s">
        <v>56</v>
      </c>
      <c r="V150" s="60">
        <v>0.30896647584000003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1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2">
        <f t="shared" si="142"/>
        <v>0.30896647584000003</v>
      </c>
      <c r="AJ150" s="19"/>
      <c r="AK150" s="19"/>
      <c r="AL150" s="19"/>
      <c r="AM150" s="19"/>
      <c r="AN150" s="19"/>
    </row>
    <row r="151" spans="1:40" ht="15">
      <c r="A151" s="32" t="s">
        <v>18</v>
      </c>
      <c r="B151" s="84">
        <v>0</v>
      </c>
      <c r="C151" s="84">
        <v>6.761500799999999E-2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140"/>
        <v>6.761500799999999E-2</v>
      </c>
      <c r="K151" s="43" t="s">
        <v>18</v>
      </c>
      <c r="L151" s="84">
        <v>0</v>
      </c>
      <c r="M151" s="84">
        <v>6.761500799999999E-2</v>
      </c>
      <c r="N151" s="84">
        <v>0</v>
      </c>
      <c r="O151" s="84">
        <v>0</v>
      </c>
      <c r="P151" s="84">
        <v>0.77265257613934468</v>
      </c>
      <c r="Q151" s="84">
        <v>0</v>
      </c>
      <c r="R151" s="85">
        <v>0</v>
      </c>
      <c r="S151" s="86">
        <f t="shared" si="141"/>
        <v>0.84026758413934466</v>
      </c>
      <c r="U151" s="63" t="s">
        <v>18</v>
      </c>
      <c r="V151" s="55">
        <v>0</v>
      </c>
      <c r="W151" s="55">
        <v>0</v>
      </c>
      <c r="X151" s="55">
        <v>0</v>
      </c>
      <c r="Y151" s="55">
        <v>6.761500799999999E-2</v>
      </c>
      <c r="Z151" s="55">
        <v>0</v>
      </c>
      <c r="AA151" s="55">
        <v>0</v>
      </c>
      <c r="AB151" s="55">
        <v>0.77265257613934468</v>
      </c>
      <c r="AC151" s="56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8">
        <f t="shared" si="142"/>
        <v>0.84026758413934466</v>
      </c>
      <c r="AJ151" s="19"/>
      <c r="AK151" s="19"/>
      <c r="AL151" s="19"/>
      <c r="AM151" s="19"/>
      <c r="AN151" s="19"/>
    </row>
    <row r="152" spans="1:40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140"/>
        <v>0</v>
      </c>
      <c r="K152" s="42" t="s">
        <v>17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41"/>
        <v>0</v>
      </c>
      <c r="U152" s="59" t="s">
        <v>57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0</v>
      </c>
      <c r="AC152" s="61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2">
        <f t="shared" si="142"/>
        <v>0</v>
      </c>
      <c r="AJ152" s="19"/>
      <c r="AK152" s="19"/>
      <c r="AL152" s="19"/>
      <c r="AM152" s="19"/>
      <c r="AN152" s="19"/>
    </row>
    <row r="153" spans="1:4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140"/>
        <v>0</v>
      </c>
      <c r="K153" s="44" t="s">
        <v>60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5">
        <v>0</v>
      </c>
      <c r="S153" s="86">
        <f t="shared" si="141"/>
        <v>0</v>
      </c>
      <c r="U153" s="64" t="s">
        <v>58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6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8">
        <f t="shared" si="142"/>
        <v>0</v>
      </c>
      <c r="AJ153" s="19"/>
      <c r="AK153" s="19"/>
      <c r="AL153" s="19"/>
      <c r="AM153" s="19"/>
      <c r="AN153" s="19"/>
    </row>
    <row r="154" spans="1:4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140"/>
        <v>0</v>
      </c>
      <c r="K154" s="45" t="s">
        <v>19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41"/>
        <v>0</v>
      </c>
      <c r="U154" s="65" t="s">
        <v>62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7">
        <v>0</v>
      </c>
      <c r="AI154" s="68">
        <f t="shared" si="142"/>
        <v>0</v>
      </c>
      <c r="AJ154" s="19"/>
      <c r="AK154" s="19"/>
      <c r="AL154" s="19"/>
      <c r="AM154" s="19"/>
      <c r="AN154" s="19"/>
    </row>
    <row r="155" spans="1:4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140"/>
        <v>0</v>
      </c>
      <c r="K155" s="46" t="s">
        <v>15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4">
        <v>0</v>
      </c>
      <c r="S155" s="95">
        <f t="shared" si="141"/>
        <v>0</v>
      </c>
      <c r="U155" s="69" t="s">
        <v>15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1">
        <v>0</v>
      </c>
      <c r="AE155" s="71">
        <v>0</v>
      </c>
      <c r="AF155" s="71">
        <v>0</v>
      </c>
      <c r="AG155" s="71">
        <v>0</v>
      </c>
      <c r="AH155" s="71">
        <v>0</v>
      </c>
      <c r="AI155" s="72">
        <f t="shared" si="142"/>
        <v>0</v>
      </c>
      <c r="AJ155" s="19"/>
      <c r="AK155" s="19"/>
      <c r="AL155" s="19"/>
      <c r="AM155" s="19"/>
      <c r="AN155" s="19"/>
    </row>
    <row r="156" spans="1:4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140"/>
        <v>0</v>
      </c>
      <c r="K156" s="45" t="s">
        <v>16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41"/>
        <v>0</v>
      </c>
      <c r="U156" s="65" t="s">
        <v>16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7">
        <v>0</v>
      </c>
      <c r="AI156" s="68">
        <f t="shared" si="142"/>
        <v>0</v>
      </c>
      <c r="AJ156" s="19"/>
      <c r="AK156" s="19"/>
      <c r="AL156" s="19"/>
      <c r="AM156" s="19"/>
      <c r="AN156" s="19"/>
    </row>
    <row r="157" spans="1:4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140"/>
        <v>0</v>
      </c>
      <c r="K157" s="47" t="s">
        <v>10</v>
      </c>
      <c r="L157" s="96">
        <v>0</v>
      </c>
      <c r="M157" s="96">
        <v>0</v>
      </c>
      <c r="N157" s="96">
        <v>0</v>
      </c>
      <c r="O157" s="96">
        <v>0</v>
      </c>
      <c r="P157" s="96">
        <v>0</v>
      </c>
      <c r="Q157" s="96">
        <v>0</v>
      </c>
      <c r="R157" s="97">
        <v>0</v>
      </c>
      <c r="S157" s="98">
        <f t="shared" si="141"/>
        <v>0</v>
      </c>
      <c r="U157" s="69" t="s">
        <v>10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2">
        <f t="shared" si="142"/>
        <v>0</v>
      </c>
      <c r="AJ157" s="19"/>
      <c r="AK157" s="19"/>
      <c r="AL157" s="19"/>
      <c r="AM157" s="19"/>
      <c r="AN157" s="19"/>
    </row>
    <row r="158" spans="1:40" ht="15">
      <c r="A158" s="37" t="s">
        <v>22</v>
      </c>
      <c r="B158" s="99">
        <f>SUM(B137:B153)</f>
        <v>364.4786660301171</v>
      </c>
      <c r="C158" s="99">
        <f t="shared" ref="C158:I158" si="143">SUM(C137:C153)</f>
        <v>483.30610652950332</v>
      </c>
      <c r="D158" s="99">
        <f t="shared" si="143"/>
        <v>109.00637323240201</v>
      </c>
      <c r="E158" s="99">
        <f t="shared" si="143"/>
        <v>483.57712872854796</v>
      </c>
      <c r="F158" s="99">
        <f t="shared" si="143"/>
        <v>0</v>
      </c>
      <c r="G158" s="99">
        <f t="shared" si="143"/>
        <v>90.887124782876697</v>
      </c>
      <c r="H158" s="100">
        <f t="shared" si="143"/>
        <v>0</v>
      </c>
      <c r="I158" s="111">
        <f t="shared" si="143"/>
        <v>1531.2553993034473</v>
      </c>
      <c r="K158" s="48" t="s">
        <v>22</v>
      </c>
      <c r="L158" s="99">
        <f>SUM(L137:L153)</f>
        <v>364.4786660301171</v>
      </c>
      <c r="M158" s="99">
        <f t="shared" ref="M158:S158" si="144">SUM(M137:M153)</f>
        <v>483.30610652950332</v>
      </c>
      <c r="N158" s="99">
        <f t="shared" si="144"/>
        <v>109.00637323240201</v>
      </c>
      <c r="O158" s="99">
        <f t="shared" si="144"/>
        <v>483.57712872854796</v>
      </c>
      <c r="P158" s="99">
        <f t="shared" si="144"/>
        <v>29.669071952895077</v>
      </c>
      <c r="Q158" s="99">
        <f t="shared" si="144"/>
        <v>90.887124782876697</v>
      </c>
      <c r="R158" s="100">
        <f t="shared" si="144"/>
        <v>0</v>
      </c>
      <c r="S158" s="101">
        <f t="shared" si="144"/>
        <v>1560.9244712563423</v>
      </c>
      <c r="U158" s="73" t="s">
        <v>59</v>
      </c>
      <c r="V158" s="74">
        <f>SUM(V137:V153)</f>
        <v>120.95949693256462</v>
      </c>
      <c r="W158" s="74">
        <f t="shared" ref="W158:AH158" si="145">SUM(W137:W153)</f>
        <v>167.67196008419353</v>
      </c>
      <c r="X158" s="74">
        <f t="shared" si="145"/>
        <v>90.887124782876697</v>
      </c>
      <c r="Y158" s="74">
        <f t="shared" si="145"/>
        <v>483.30610652950332</v>
      </c>
      <c r="Z158" s="74">
        <f t="shared" si="145"/>
        <v>105.26307486367355</v>
      </c>
      <c r="AA158" s="74">
        <f t="shared" si="145"/>
        <v>276.06153214413689</v>
      </c>
      <c r="AB158" s="74">
        <f t="shared" si="145"/>
        <v>29.669071952895077</v>
      </c>
      <c r="AC158" s="74">
        <f t="shared" si="145"/>
        <v>287.10610396649849</v>
      </c>
      <c r="AD158" s="75">
        <f t="shared" si="145"/>
        <v>75.847209013358963</v>
      </c>
      <c r="AE158" s="75">
        <f t="shared" si="145"/>
        <v>207.51559658441107</v>
      </c>
      <c r="AF158" s="75">
        <f t="shared" si="145"/>
        <v>0</v>
      </c>
      <c r="AG158" s="75">
        <f t="shared" si="145"/>
        <v>3.7432983687284533</v>
      </c>
      <c r="AH158" s="75">
        <f t="shared" si="145"/>
        <v>0</v>
      </c>
      <c r="AI158" s="76">
        <f>SUM(V158:AC158)</f>
        <v>1560.924471256342</v>
      </c>
      <c r="AJ158" s="19"/>
      <c r="AK158" s="19"/>
      <c r="AL158" s="19"/>
      <c r="AM158" s="19"/>
      <c r="AN158" s="19"/>
    </row>
    <row r="159" spans="1:40" s="22" customFormat="1" ht="15" thickBot="1">
      <c r="A159" s="38" t="s">
        <v>108</v>
      </c>
      <c r="B159" s="125">
        <f>IF($I158=0,"-",B158/$I158)</f>
        <v>0.23802604464017876</v>
      </c>
      <c r="C159" s="125">
        <f t="shared" ref="C159:H159" si="146">IF($I158=0,"-",C158/$I158)</f>
        <v>0.31562736480756537</v>
      </c>
      <c r="D159" s="125">
        <f t="shared" si="146"/>
        <v>7.1187584567530618E-2</v>
      </c>
      <c r="E159" s="125">
        <f t="shared" si="146"/>
        <v>0.31580435827264502</v>
      </c>
      <c r="F159" s="125">
        <f t="shared" si="146"/>
        <v>0</v>
      </c>
      <c r="G159" s="125">
        <f t="shared" si="146"/>
        <v>5.9354647712080121E-2</v>
      </c>
      <c r="H159" s="126">
        <f t="shared" si="146"/>
        <v>0</v>
      </c>
      <c r="I159" s="127">
        <f>SUM(B159:H159)</f>
        <v>0.99999999999999978</v>
      </c>
      <c r="K159" s="49" t="s">
        <v>108</v>
      </c>
      <c r="L159" s="102">
        <f>IF($S158=0,"-",L158/$S158)</f>
        <v>0.23350179508478006</v>
      </c>
      <c r="M159" s="102">
        <f t="shared" ref="M159:R159" si="147">IF($S158=0,"-",M158/$S158)</f>
        <v>0.30962811809882412</v>
      </c>
      <c r="N159" s="102">
        <f t="shared" si="147"/>
        <v>6.983449567208462E-2</v>
      </c>
      <c r="O159" s="102">
        <f t="shared" si="147"/>
        <v>0.30980174738328686</v>
      </c>
      <c r="P159" s="102">
        <f t="shared" si="147"/>
        <v>1.9007371912758413E-2</v>
      </c>
      <c r="Q159" s="102">
        <f t="shared" si="147"/>
        <v>5.8226471848265869E-2</v>
      </c>
      <c r="R159" s="103">
        <f t="shared" si="147"/>
        <v>0</v>
      </c>
      <c r="S159" s="104">
        <f>SUM(L159:R159)</f>
        <v>1</v>
      </c>
      <c r="U159" s="77" t="s">
        <v>108</v>
      </c>
      <c r="V159" s="78">
        <f>+V158/$AI158</f>
        <v>7.7492216414038209E-2</v>
      </c>
      <c r="W159" s="78">
        <f t="shared" ref="W159:AH159" si="148">+W158/$AI158</f>
        <v>0.10741836851929121</v>
      </c>
      <c r="X159" s="78">
        <f t="shared" si="148"/>
        <v>5.8226471848265876E-2</v>
      </c>
      <c r="Y159" s="78">
        <f t="shared" si="148"/>
        <v>0.30962811809882418</v>
      </c>
      <c r="Z159" s="78">
        <f t="shared" si="148"/>
        <v>6.7436366590467006E-2</v>
      </c>
      <c r="AA159" s="78">
        <f t="shared" si="148"/>
        <v>0.17685771299487868</v>
      </c>
      <c r="AB159" s="78">
        <f t="shared" si="148"/>
        <v>1.9007371912758416E-2</v>
      </c>
      <c r="AC159" s="78">
        <f t="shared" si="148"/>
        <v>0.18393337362147655</v>
      </c>
      <c r="AD159" s="78">
        <f t="shared" si="148"/>
        <v>4.8591210151450688E-2</v>
      </c>
      <c r="AE159" s="78">
        <f t="shared" si="148"/>
        <v>0.13294403438840824</v>
      </c>
      <c r="AF159" s="78">
        <f t="shared" si="148"/>
        <v>0</v>
      </c>
      <c r="AG159" s="78">
        <f t="shared" si="148"/>
        <v>2.3981290816176282E-3</v>
      </c>
      <c r="AH159" s="78">
        <f t="shared" si="148"/>
        <v>0</v>
      </c>
      <c r="AI159" s="79">
        <f>SUM(V159:AC159)</f>
        <v>1</v>
      </c>
    </row>
    <row r="160" spans="1:40" ht="15" thickBot="1">
      <c r="A160" s="6"/>
      <c r="B160" s="6"/>
      <c r="C160" s="6"/>
      <c r="D160" s="6"/>
      <c r="E160" s="6"/>
      <c r="F160" s="6"/>
      <c r="G160" s="6"/>
      <c r="H160" s="6"/>
      <c r="I160" s="6"/>
      <c r="K160" s="6"/>
      <c r="L160" s="29"/>
      <c r="M160" s="29"/>
      <c r="N160" s="29"/>
      <c r="O160" s="29"/>
      <c r="P160" s="29"/>
      <c r="Q160" s="29"/>
      <c r="R160" s="29"/>
      <c r="S160" s="29"/>
      <c r="U160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19"/>
      <c r="AK160" s="19"/>
      <c r="AL160" s="19"/>
      <c r="AM160" s="19"/>
      <c r="AN160" s="19"/>
    </row>
    <row r="161" spans="1:40" ht="42.7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  <c r="K161" s="445" t="s">
        <v>30</v>
      </c>
      <c r="L161" s="82" t="s">
        <v>0</v>
      </c>
      <c r="M161" s="82" t="s">
        <v>1</v>
      </c>
      <c r="N161" s="82" t="s">
        <v>2</v>
      </c>
      <c r="O161" s="82" t="s">
        <v>3</v>
      </c>
      <c r="P161" s="82" t="s">
        <v>23</v>
      </c>
      <c r="Q161" s="82" t="s">
        <v>4</v>
      </c>
      <c r="R161" s="82" t="s">
        <v>5</v>
      </c>
      <c r="S161" s="83" t="s">
        <v>6</v>
      </c>
      <c r="U161" s="447" t="s">
        <v>30</v>
      </c>
      <c r="V161" s="51" t="s">
        <v>73</v>
      </c>
      <c r="W161" s="51" t="s">
        <v>74</v>
      </c>
      <c r="X161" s="51" t="s">
        <v>4</v>
      </c>
      <c r="Y161" s="51" t="s">
        <v>1</v>
      </c>
      <c r="Z161" s="51" t="s">
        <v>2</v>
      </c>
      <c r="AA161" s="51" t="s">
        <v>3</v>
      </c>
      <c r="AB161" s="51" t="s">
        <v>51</v>
      </c>
      <c r="AC161" s="51" t="s">
        <v>64</v>
      </c>
      <c r="AD161" s="52" t="s">
        <v>75</v>
      </c>
      <c r="AE161" s="52" t="s">
        <v>76</v>
      </c>
      <c r="AF161" s="52" t="s">
        <v>77</v>
      </c>
      <c r="AG161" s="52" t="s">
        <v>78</v>
      </c>
      <c r="AH161" s="52" t="s">
        <v>79</v>
      </c>
      <c r="AI161" s="53" t="s">
        <v>59</v>
      </c>
      <c r="AJ161" s="19"/>
      <c r="AK161" s="19"/>
      <c r="AL161" s="19"/>
      <c r="AM161" s="19"/>
      <c r="AN161" s="19"/>
    </row>
    <row r="162" spans="1:40" ht="15" customHeight="1">
      <c r="A162" s="411" t="s">
        <v>30</v>
      </c>
      <c r="B162" s="400" t="s">
        <v>113</v>
      </c>
      <c r="C162" s="401"/>
      <c r="D162" s="401"/>
      <c r="E162" s="401"/>
      <c r="F162" s="401"/>
      <c r="G162" s="401"/>
      <c r="H162" s="401"/>
      <c r="I162" s="402"/>
      <c r="K162" s="446" t="s">
        <v>30</v>
      </c>
      <c r="L162" s="403" t="s">
        <v>113</v>
      </c>
      <c r="M162" s="404"/>
      <c r="N162" s="404"/>
      <c r="O162" s="404"/>
      <c r="P162" s="404"/>
      <c r="Q162" s="404"/>
      <c r="R162" s="404"/>
      <c r="S162" s="405"/>
      <c r="U162" s="448" t="s">
        <v>30</v>
      </c>
      <c r="V162" s="441" t="s">
        <v>113</v>
      </c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2"/>
      <c r="AJ162" s="19"/>
      <c r="AK162" s="19"/>
      <c r="AL162" s="19"/>
      <c r="AM162" s="19"/>
      <c r="AN162" s="19"/>
    </row>
    <row r="163" spans="1:40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  <c r="K163" s="50" t="s">
        <v>7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6">
        <v>0</v>
      </c>
      <c r="S163" s="107">
        <f>SUM(L163:R163)</f>
        <v>0</v>
      </c>
      <c r="U163" s="54" t="s">
        <v>7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6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8">
        <f>SUM(V163:AC163)</f>
        <v>0</v>
      </c>
      <c r="AJ163" s="19"/>
      <c r="AK163" s="19"/>
      <c r="AL163" s="19"/>
      <c r="AM163" s="19"/>
      <c r="AN163" s="19"/>
    </row>
    <row r="164" spans="1:40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149">SUM(B164:H164)</f>
        <v>0</v>
      </c>
      <c r="K164" s="42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50">SUM(L164:R164)</f>
        <v>0</v>
      </c>
      <c r="U164" s="59" t="s">
        <v>8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1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2">
        <f t="shared" ref="AI164:AI183" si="151">SUM(V164:AC164)</f>
        <v>0</v>
      </c>
      <c r="AJ164" s="19"/>
      <c r="AK164" s="19"/>
      <c r="AL164" s="19"/>
      <c r="AM164" s="19"/>
      <c r="AN164" s="19"/>
    </row>
    <row r="165" spans="1:40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149"/>
        <v>0</v>
      </c>
      <c r="K165" s="43" t="s">
        <v>9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5">
        <v>0</v>
      </c>
      <c r="S165" s="86">
        <f t="shared" si="150"/>
        <v>0</v>
      </c>
      <c r="U165" s="63" t="s">
        <v>9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6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8">
        <f t="shared" si="151"/>
        <v>0</v>
      </c>
      <c r="AJ165" s="19"/>
      <c r="AK165" s="19"/>
      <c r="AL165" s="19"/>
      <c r="AM165" s="19"/>
      <c r="AN165" s="19"/>
    </row>
    <row r="166" spans="1:40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149"/>
        <v>0</v>
      </c>
      <c r="K166" s="42" t="s">
        <v>52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50"/>
        <v>0</v>
      </c>
      <c r="U166" s="59" t="s">
        <v>52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1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2">
        <f t="shared" si="151"/>
        <v>0</v>
      </c>
      <c r="AJ166" s="19"/>
      <c r="AK166" s="19"/>
      <c r="AL166" s="19"/>
      <c r="AM166" s="19"/>
      <c r="AN166" s="19"/>
    </row>
    <row r="167" spans="1:40" ht="15">
      <c r="A167" s="32" t="s">
        <v>13</v>
      </c>
      <c r="B167" s="84">
        <v>13.115560579942027</v>
      </c>
      <c r="C167" s="84">
        <v>0</v>
      </c>
      <c r="D167" s="84">
        <v>81.010263384103865</v>
      </c>
      <c r="E167" s="84">
        <v>0</v>
      </c>
      <c r="F167" s="395"/>
      <c r="G167" s="84">
        <v>0</v>
      </c>
      <c r="H167" s="115">
        <v>0</v>
      </c>
      <c r="I167" s="111">
        <f t="shared" si="149"/>
        <v>94.125823964045892</v>
      </c>
      <c r="K167" s="43" t="s">
        <v>13</v>
      </c>
      <c r="L167" s="84">
        <v>13.115560579942027</v>
      </c>
      <c r="M167" s="84">
        <v>0</v>
      </c>
      <c r="N167" s="84">
        <v>81.010263384103865</v>
      </c>
      <c r="O167" s="84">
        <v>0</v>
      </c>
      <c r="P167" s="84">
        <v>0</v>
      </c>
      <c r="Q167" s="84">
        <v>0</v>
      </c>
      <c r="R167" s="85">
        <v>0</v>
      </c>
      <c r="S167" s="86">
        <f t="shared" si="150"/>
        <v>94.125823964045892</v>
      </c>
      <c r="U167" s="63" t="s">
        <v>13</v>
      </c>
      <c r="V167" s="55">
        <v>13.115560579942027</v>
      </c>
      <c r="W167" s="55">
        <v>0</v>
      </c>
      <c r="X167" s="55">
        <v>0</v>
      </c>
      <c r="Y167" s="55">
        <v>0</v>
      </c>
      <c r="Z167" s="55">
        <v>81.010263384103865</v>
      </c>
      <c r="AA167" s="55">
        <v>0</v>
      </c>
      <c r="AB167" s="55">
        <v>0</v>
      </c>
      <c r="AC167" s="56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8">
        <f t="shared" si="151"/>
        <v>94.125823964045892</v>
      </c>
      <c r="AJ167" s="19"/>
      <c r="AK167" s="19"/>
      <c r="AL167" s="19"/>
      <c r="AM167" s="19"/>
      <c r="AN167" s="19"/>
    </row>
    <row r="168" spans="1:40" ht="15">
      <c r="A168" s="31" t="s">
        <v>119</v>
      </c>
      <c r="B168" s="112">
        <v>1.5784644854761138</v>
      </c>
      <c r="C168" s="112">
        <v>0</v>
      </c>
      <c r="D168" s="112">
        <v>6.6952312554224305E-2</v>
      </c>
      <c r="E168" s="112">
        <v>0</v>
      </c>
      <c r="F168" s="395"/>
      <c r="G168" s="112">
        <v>0</v>
      </c>
      <c r="H168" s="113">
        <v>0</v>
      </c>
      <c r="I168" s="114">
        <f t="shared" si="149"/>
        <v>1.6454167980303382</v>
      </c>
      <c r="K168" s="42" t="s">
        <v>119</v>
      </c>
      <c r="L168" s="87">
        <v>1.5784644854761138</v>
      </c>
      <c r="M168" s="87">
        <v>0</v>
      </c>
      <c r="N168" s="87">
        <v>6.6952312554224305E-2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50"/>
        <v>1.6454167980303382</v>
      </c>
      <c r="U168" s="59" t="s">
        <v>53</v>
      </c>
      <c r="V168" s="60">
        <v>1.5784644854761138</v>
      </c>
      <c r="W168" s="60">
        <v>0</v>
      </c>
      <c r="X168" s="60">
        <v>0</v>
      </c>
      <c r="Y168" s="60">
        <v>0</v>
      </c>
      <c r="Z168" s="60">
        <v>6.6952312554224305E-2</v>
      </c>
      <c r="AA168" s="60">
        <v>0</v>
      </c>
      <c r="AB168" s="60">
        <v>0</v>
      </c>
      <c r="AC168" s="61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2">
        <f t="shared" si="151"/>
        <v>1.6454167980303382</v>
      </c>
      <c r="AJ168" s="19"/>
      <c r="AK168" s="19"/>
      <c r="AL168" s="19"/>
      <c r="AM168" s="19"/>
      <c r="AN168" s="19"/>
    </row>
    <row r="169" spans="1:40" ht="15">
      <c r="A169" s="32" t="s">
        <v>54</v>
      </c>
      <c r="B169" s="84">
        <v>0</v>
      </c>
      <c r="C169" s="84">
        <v>0</v>
      </c>
      <c r="D169" s="84">
        <v>0</v>
      </c>
      <c r="E169" s="84">
        <v>0.99633655192586157</v>
      </c>
      <c r="F169" s="395"/>
      <c r="G169" s="84">
        <v>0</v>
      </c>
      <c r="H169" s="115">
        <v>0</v>
      </c>
      <c r="I169" s="111">
        <f t="shared" si="149"/>
        <v>0.99633655192586157</v>
      </c>
      <c r="K169" s="43" t="s">
        <v>54</v>
      </c>
      <c r="L169" s="84">
        <v>0</v>
      </c>
      <c r="M169" s="84">
        <v>0</v>
      </c>
      <c r="N169" s="84">
        <v>0</v>
      </c>
      <c r="O169" s="84">
        <v>0.99633655192586157</v>
      </c>
      <c r="P169" s="84">
        <v>14.650839176501043</v>
      </c>
      <c r="Q169" s="84">
        <v>0</v>
      </c>
      <c r="R169" s="85">
        <v>0</v>
      </c>
      <c r="S169" s="86">
        <f t="shared" si="150"/>
        <v>15.647175728426904</v>
      </c>
      <c r="U169" s="63" t="s">
        <v>54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0.99633655192586157</v>
      </c>
      <c r="AB169" s="55">
        <v>14.650839176501043</v>
      </c>
      <c r="AC169" s="56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8">
        <f t="shared" si="151"/>
        <v>15.647175728426904</v>
      </c>
      <c r="AJ169" s="19"/>
      <c r="AK169" s="19"/>
      <c r="AL169" s="19"/>
      <c r="AM169" s="19"/>
      <c r="AN169" s="19"/>
    </row>
    <row r="170" spans="1:40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149"/>
        <v>0</v>
      </c>
      <c r="K170" s="42" t="s">
        <v>11</v>
      </c>
      <c r="L170" s="87">
        <v>0</v>
      </c>
      <c r="M170" s="87">
        <v>0</v>
      </c>
      <c r="N170" s="87">
        <v>0</v>
      </c>
      <c r="O170" s="87">
        <v>0</v>
      </c>
      <c r="P170" s="87">
        <v>6.5082874919203351E-2</v>
      </c>
      <c r="Q170" s="87">
        <v>0</v>
      </c>
      <c r="R170" s="88">
        <v>0</v>
      </c>
      <c r="S170" s="89">
        <f t="shared" si="150"/>
        <v>6.5082874919203351E-2</v>
      </c>
      <c r="U170" s="59" t="s">
        <v>11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6.5082874919203351E-2</v>
      </c>
      <c r="AC170" s="61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2">
        <f t="shared" si="151"/>
        <v>6.5082874919203351E-2</v>
      </c>
      <c r="AJ170" s="19"/>
      <c r="AK170" s="19"/>
      <c r="AL170" s="19"/>
      <c r="AM170" s="19"/>
      <c r="AN170" s="19"/>
    </row>
    <row r="171" spans="1:40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149"/>
        <v>0</v>
      </c>
      <c r="K171" s="43" t="s">
        <v>55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5">
        <v>0</v>
      </c>
      <c r="S171" s="86">
        <f t="shared" si="150"/>
        <v>0</v>
      </c>
      <c r="U171" s="63" t="s">
        <v>55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6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8">
        <f t="shared" si="151"/>
        <v>0</v>
      </c>
      <c r="AJ171" s="19"/>
      <c r="AK171" s="19"/>
      <c r="AL171" s="19"/>
      <c r="AM171" s="19"/>
      <c r="AN171" s="19"/>
    </row>
    <row r="172" spans="1:40" ht="15">
      <c r="A172" s="31" t="s">
        <v>14</v>
      </c>
      <c r="B172" s="112">
        <v>2.630156885403372E-3</v>
      </c>
      <c r="C172" s="112">
        <v>0</v>
      </c>
      <c r="D172" s="112">
        <v>0.14749919813342108</v>
      </c>
      <c r="E172" s="112">
        <v>1.0068240557324106E-3</v>
      </c>
      <c r="F172" s="395"/>
      <c r="G172" s="112">
        <v>0</v>
      </c>
      <c r="H172" s="113">
        <v>0</v>
      </c>
      <c r="I172" s="114">
        <f t="shared" si="149"/>
        <v>0.15113617907455687</v>
      </c>
      <c r="K172" s="42" t="s">
        <v>14</v>
      </c>
      <c r="L172" s="87">
        <v>2.630156885403372E-3</v>
      </c>
      <c r="M172" s="87">
        <v>0</v>
      </c>
      <c r="N172" s="87">
        <v>0.14749919813342108</v>
      </c>
      <c r="O172" s="87">
        <v>1.0068240557324106E-3</v>
      </c>
      <c r="P172" s="87">
        <v>7.8682512640516715E-4</v>
      </c>
      <c r="Q172" s="87">
        <v>0</v>
      </c>
      <c r="R172" s="88">
        <v>0</v>
      </c>
      <c r="S172" s="89">
        <f t="shared" si="150"/>
        <v>0.15192300420096203</v>
      </c>
      <c r="U172" s="59" t="s">
        <v>14</v>
      </c>
      <c r="V172" s="60">
        <v>2.630156885403372E-3</v>
      </c>
      <c r="W172" s="60">
        <v>0</v>
      </c>
      <c r="X172" s="60">
        <v>0</v>
      </c>
      <c r="Y172" s="60">
        <v>0</v>
      </c>
      <c r="Z172" s="60">
        <v>0.14749919813342108</v>
      </c>
      <c r="AA172" s="60">
        <v>0</v>
      </c>
      <c r="AB172" s="60">
        <v>7.8682512640516715E-4</v>
      </c>
      <c r="AC172" s="61">
        <v>1.0068240557324106E-3</v>
      </c>
      <c r="AD172" s="60">
        <v>0</v>
      </c>
      <c r="AE172" s="60">
        <v>0</v>
      </c>
      <c r="AF172" s="60">
        <v>0</v>
      </c>
      <c r="AG172" s="60">
        <v>0</v>
      </c>
      <c r="AH172" s="60">
        <v>1.0068240557324106E-3</v>
      </c>
      <c r="AI172" s="62">
        <f t="shared" si="151"/>
        <v>0.15192300420096203</v>
      </c>
      <c r="AJ172" s="19"/>
      <c r="AK172" s="19"/>
      <c r="AL172" s="19"/>
      <c r="AM172" s="19"/>
      <c r="AN172" s="19"/>
    </row>
    <row r="173" spans="1:40" ht="15">
      <c r="A173" s="32" t="s">
        <v>136</v>
      </c>
      <c r="B173" s="84">
        <v>12.830393716343231</v>
      </c>
      <c r="C173" s="84">
        <v>32.697883456122064</v>
      </c>
      <c r="D173" s="84">
        <v>405.47015569351436</v>
      </c>
      <c r="E173" s="84">
        <v>0</v>
      </c>
      <c r="F173" s="395"/>
      <c r="G173" s="84">
        <v>0</v>
      </c>
      <c r="H173" s="115">
        <v>0</v>
      </c>
      <c r="I173" s="111">
        <f t="shared" si="149"/>
        <v>450.99843286597968</v>
      </c>
      <c r="K173" s="43" t="s">
        <v>136</v>
      </c>
      <c r="L173" s="84">
        <v>12.830393716343231</v>
      </c>
      <c r="M173" s="84">
        <v>32.697883456122064</v>
      </c>
      <c r="N173" s="84">
        <v>405.47015569351436</v>
      </c>
      <c r="O173" s="84">
        <v>0</v>
      </c>
      <c r="P173" s="84">
        <v>0</v>
      </c>
      <c r="Q173" s="84">
        <v>0</v>
      </c>
      <c r="R173" s="85">
        <v>0</v>
      </c>
      <c r="S173" s="86">
        <f t="shared" si="150"/>
        <v>450.99843286597968</v>
      </c>
      <c r="U173" s="63" t="s">
        <v>136</v>
      </c>
      <c r="V173" s="55">
        <v>12.830393716343231</v>
      </c>
      <c r="W173" s="55">
        <v>0</v>
      </c>
      <c r="X173" s="55">
        <v>0</v>
      </c>
      <c r="Y173" s="55">
        <v>32.697883456122064</v>
      </c>
      <c r="Z173" s="55">
        <v>405.47015569351436</v>
      </c>
      <c r="AA173" s="55">
        <v>0</v>
      </c>
      <c r="AB173" s="55">
        <v>0</v>
      </c>
      <c r="AC173" s="56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8">
        <f t="shared" si="151"/>
        <v>450.99843286597968</v>
      </c>
      <c r="AJ173" s="19"/>
      <c r="AK173" s="19"/>
      <c r="AL173" s="19"/>
      <c r="AM173" s="19"/>
      <c r="AN173" s="19"/>
    </row>
    <row r="174" spans="1:40" ht="15">
      <c r="A174" s="31" t="s">
        <v>21</v>
      </c>
      <c r="B174" s="112">
        <v>4.5863963750648704</v>
      </c>
      <c r="C174" s="112">
        <v>2.117214359748516</v>
      </c>
      <c r="D174" s="112">
        <v>400.03869259876848</v>
      </c>
      <c r="E174" s="112">
        <v>39.401490422381912</v>
      </c>
      <c r="F174" s="395"/>
      <c r="G174" s="112">
        <v>6.553342984726819</v>
      </c>
      <c r="H174" s="113">
        <v>4.2954849657454233</v>
      </c>
      <c r="I174" s="114">
        <f t="shared" si="149"/>
        <v>456.99262170643601</v>
      </c>
      <c r="K174" s="42" t="s">
        <v>21</v>
      </c>
      <c r="L174" s="87">
        <v>4.5863963750648704</v>
      </c>
      <c r="M174" s="87">
        <v>2.117214359748516</v>
      </c>
      <c r="N174" s="87">
        <v>400.03869259876848</v>
      </c>
      <c r="O174" s="87">
        <v>39.401490422381912</v>
      </c>
      <c r="P174" s="87">
        <v>0.23819219901838318</v>
      </c>
      <c r="Q174" s="87">
        <v>6.553342984726819</v>
      </c>
      <c r="R174" s="88">
        <v>4.2954849657454233</v>
      </c>
      <c r="S174" s="89">
        <f t="shared" si="150"/>
        <v>457.2308139054544</v>
      </c>
      <c r="U174" s="59" t="s">
        <v>21</v>
      </c>
      <c r="V174" s="60">
        <v>1.1384202387911391</v>
      </c>
      <c r="W174" s="60">
        <v>1.7149869476567789</v>
      </c>
      <c r="X174" s="60">
        <v>6.553342984726819</v>
      </c>
      <c r="Y174" s="60">
        <v>2.117214359748516</v>
      </c>
      <c r="Z174" s="60">
        <v>398.19294241487188</v>
      </c>
      <c r="AA174" s="60">
        <v>39.393538506788474</v>
      </c>
      <c r="AB174" s="60">
        <v>0.23819219901838318</v>
      </c>
      <c r="AC174" s="61">
        <v>7.8821762538524283</v>
      </c>
      <c r="AD174" s="60">
        <v>1.7329891886169519</v>
      </c>
      <c r="AE174" s="60">
        <v>7.9519155934361842E-3</v>
      </c>
      <c r="AF174" s="60">
        <v>4.2954849657454233</v>
      </c>
      <c r="AG174" s="60">
        <v>1.8457501838966173</v>
      </c>
      <c r="AH174" s="60">
        <v>0</v>
      </c>
      <c r="AI174" s="62">
        <f t="shared" si="151"/>
        <v>457.2308139054544</v>
      </c>
      <c r="AJ174" s="19"/>
      <c r="AK174" s="19"/>
      <c r="AL174" s="19"/>
      <c r="AM174" s="19"/>
      <c r="AN174" s="19"/>
    </row>
    <row r="175" spans="1:40" ht="15">
      <c r="A175" s="32" t="s">
        <v>20</v>
      </c>
      <c r="B175" s="84">
        <v>0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149"/>
        <v>0</v>
      </c>
      <c r="K175" s="43" t="s">
        <v>20</v>
      </c>
      <c r="L175" s="84">
        <v>0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5">
        <v>0</v>
      </c>
      <c r="S175" s="86">
        <f t="shared" si="150"/>
        <v>0</v>
      </c>
      <c r="U175" s="63" t="s">
        <v>20</v>
      </c>
      <c r="V175" s="55">
        <v>0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6">
        <v>0</v>
      </c>
      <c r="AD175" s="55">
        <v>0</v>
      </c>
      <c r="AE175" s="55">
        <v>0</v>
      </c>
      <c r="AF175" s="55">
        <v>0</v>
      </c>
      <c r="AG175" s="55">
        <v>0</v>
      </c>
      <c r="AH175" s="55">
        <v>0</v>
      </c>
      <c r="AI175" s="58">
        <f t="shared" si="151"/>
        <v>0</v>
      </c>
      <c r="AJ175" s="19"/>
      <c r="AK175" s="19"/>
      <c r="AL175" s="19"/>
      <c r="AM175" s="19"/>
      <c r="AN175" s="19"/>
    </row>
    <row r="176" spans="1:40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149"/>
        <v>0</v>
      </c>
      <c r="K176" s="42" t="s">
        <v>56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50"/>
        <v>0</v>
      </c>
      <c r="U176" s="59" t="s">
        <v>56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1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2">
        <f t="shared" si="151"/>
        <v>0</v>
      </c>
      <c r="AJ176" s="19"/>
      <c r="AK176" s="19"/>
      <c r="AL176" s="19"/>
      <c r="AM176" s="19"/>
      <c r="AN176" s="19"/>
    </row>
    <row r="177" spans="1:40" ht="15">
      <c r="A177" s="32" t="s">
        <v>18</v>
      </c>
      <c r="B177" s="84">
        <v>4.6439374325601343E-2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149"/>
        <v>4.6439374325601343E-2</v>
      </c>
      <c r="K177" s="43" t="s">
        <v>18</v>
      </c>
      <c r="L177" s="84">
        <v>4.6439374325601343E-2</v>
      </c>
      <c r="M177" s="84">
        <v>0</v>
      </c>
      <c r="N177" s="84">
        <v>0</v>
      </c>
      <c r="O177" s="84">
        <v>0</v>
      </c>
      <c r="P177" s="84">
        <v>0.60974973416783351</v>
      </c>
      <c r="Q177" s="84">
        <v>0</v>
      </c>
      <c r="R177" s="85">
        <v>0</v>
      </c>
      <c r="S177" s="86">
        <f t="shared" si="150"/>
        <v>0.65618910849343481</v>
      </c>
      <c r="U177" s="63" t="s">
        <v>18</v>
      </c>
      <c r="V177" s="55">
        <v>4.6439374325601343E-2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55">
        <v>0.60974973416783351</v>
      </c>
      <c r="AC177" s="56">
        <v>0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8">
        <f t="shared" si="151"/>
        <v>0.65618910849343481</v>
      </c>
      <c r="AJ177" s="19"/>
      <c r="AK177" s="19"/>
      <c r="AL177" s="19"/>
      <c r="AM177" s="19"/>
      <c r="AN177" s="19"/>
    </row>
    <row r="178" spans="1:4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149"/>
        <v>0</v>
      </c>
      <c r="K178" s="42" t="s">
        <v>17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50"/>
        <v>0</v>
      </c>
      <c r="U178" s="59" t="s">
        <v>57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1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2">
        <f t="shared" si="151"/>
        <v>0</v>
      </c>
      <c r="AJ178" s="19"/>
      <c r="AK178" s="19"/>
      <c r="AL178" s="19"/>
      <c r="AM178" s="19"/>
      <c r="AN178" s="19"/>
    </row>
    <row r="179" spans="1:40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149"/>
        <v>0</v>
      </c>
      <c r="K179" s="44" t="s">
        <v>60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5">
        <v>0</v>
      </c>
      <c r="S179" s="86">
        <f t="shared" si="150"/>
        <v>0</v>
      </c>
      <c r="U179" s="64" t="s">
        <v>58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6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8">
        <f t="shared" si="151"/>
        <v>0</v>
      </c>
      <c r="AJ179" s="19"/>
      <c r="AK179" s="19"/>
      <c r="AL179" s="19"/>
      <c r="AM179" s="19"/>
      <c r="AN179" s="19"/>
    </row>
    <row r="180" spans="1:40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149"/>
        <v>0</v>
      </c>
      <c r="K180" s="45" t="s">
        <v>19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50"/>
        <v>0</v>
      </c>
      <c r="U180" s="65" t="s">
        <v>62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7">
        <v>0</v>
      </c>
      <c r="AI180" s="68">
        <f t="shared" si="151"/>
        <v>0</v>
      </c>
      <c r="AJ180" s="19"/>
      <c r="AK180" s="19"/>
      <c r="AL180" s="19"/>
      <c r="AM180" s="19"/>
      <c r="AN180" s="19"/>
    </row>
    <row r="181" spans="1:40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149"/>
        <v>0</v>
      </c>
      <c r="K181" s="46" t="s">
        <v>15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4">
        <v>0</v>
      </c>
      <c r="S181" s="95">
        <f t="shared" si="150"/>
        <v>0</v>
      </c>
      <c r="U181" s="69" t="s">
        <v>15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2">
        <f t="shared" si="151"/>
        <v>0</v>
      </c>
      <c r="AJ181" s="19"/>
      <c r="AK181" s="19"/>
      <c r="AL181" s="19"/>
      <c r="AM181" s="19"/>
      <c r="AN181" s="19"/>
    </row>
    <row r="182" spans="1:40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149"/>
        <v>0</v>
      </c>
      <c r="K182" s="45" t="s">
        <v>16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50"/>
        <v>0</v>
      </c>
      <c r="U182" s="65" t="s">
        <v>16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7">
        <v>0</v>
      </c>
      <c r="AI182" s="68">
        <f t="shared" si="151"/>
        <v>0</v>
      </c>
      <c r="AJ182" s="19"/>
      <c r="AK182" s="19"/>
      <c r="AL182" s="19"/>
      <c r="AM182" s="19"/>
      <c r="AN182" s="19"/>
    </row>
    <row r="183" spans="1:40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149"/>
        <v>0</v>
      </c>
      <c r="K183" s="47" t="s">
        <v>10</v>
      </c>
      <c r="L183" s="96">
        <v>0</v>
      </c>
      <c r="M183" s="96">
        <v>0</v>
      </c>
      <c r="N183" s="96">
        <v>0</v>
      </c>
      <c r="O183" s="96">
        <v>0</v>
      </c>
      <c r="P183" s="96">
        <v>0</v>
      </c>
      <c r="Q183" s="96">
        <v>0</v>
      </c>
      <c r="R183" s="97">
        <v>0</v>
      </c>
      <c r="S183" s="98">
        <f t="shared" si="150"/>
        <v>0</v>
      </c>
      <c r="U183" s="69" t="s">
        <v>10</v>
      </c>
      <c r="V183" s="70">
        <v>0</v>
      </c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1">
        <v>0</v>
      </c>
      <c r="AE183" s="71">
        <v>0</v>
      </c>
      <c r="AF183" s="71">
        <v>0</v>
      </c>
      <c r="AG183" s="71">
        <v>0</v>
      </c>
      <c r="AH183" s="71">
        <v>0</v>
      </c>
      <c r="AI183" s="72">
        <f t="shared" si="151"/>
        <v>0</v>
      </c>
      <c r="AJ183" s="19"/>
      <c r="AK183" s="19"/>
      <c r="AL183" s="19"/>
      <c r="AM183" s="19"/>
      <c r="AN183" s="19"/>
    </row>
    <row r="184" spans="1:40" ht="15">
      <c r="A184" s="37" t="s">
        <v>22</v>
      </c>
      <c r="B184" s="99">
        <f>SUM(B163:B179)</f>
        <v>32.159884688037252</v>
      </c>
      <c r="C184" s="99">
        <f t="shared" ref="C184:I184" si="152">SUM(C163:C179)</f>
        <v>34.81509781587058</v>
      </c>
      <c r="D184" s="99">
        <f t="shared" si="152"/>
        <v>886.73356318707442</v>
      </c>
      <c r="E184" s="99">
        <f t="shared" si="152"/>
        <v>40.398833798363505</v>
      </c>
      <c r="F184" s="99">
        <f t="shared" si="152"/>
        <v>0</v>
      </c>
      <c r="G184" s="99">
        <f t="shared" si="152"/>
        <v>6.553342984726819</v>
      </c>
      <c r="H184" s="100">
        <f t="shared" si="152"/>
        <v>4.2954849657454233</v>
      </c>
      <c r="I184" s="111">
        <f t="shared" si="152"/>
        <v>1004.9562074398179</v>
      </c>
      <c r="K184" s="48" t="s">
        <v>22</v>
      </c>
      <c r="L184" s="99">
        <f>SUM(L163:L179)</f>
        <v>32.159884688037252</v>
      </c>
      <c r="M184" s="99">
        <f t="shared" ref="M184:S184" si="153">SUM(M163:M179)</f>
        <v>34.81509781587058</v>
      </c>
      <c r="N184" s="99">
        <f t="shared" si="153"/>
        <v>886.73356318707442</v>
      </c>
      <c r="O184" s="99">
        <f t="shared" si="153"/>
        <v>40.398833798363505</v>
      </c>
      <c r="P184" s="99">
        <f t="shared" si="153"/>
        <v>15.56465080973287</v>
      </c>
      <c r="Q184" s="99">
        <f t="shared" si="153"/>
        <v>6.553342984726819</v>
      </c>
      <c r="R184" s="100">
        <f t="shared" si="153"/>
        <v>4.2954849657454233</v>
      </c>
      <c r="S184" s="101">
        <f t="shared" si="153"/>
        <v>1020.5208582495508</v>
      </c>
      <c r="U184" s="73" t="s">
        <v>59</v>
      </c>
      <c r="V184" s="74">
        <f>SUM(V163:V179)</f>
        <v>28.711908551763518</v>
      </c>
      <c r="W184" s="74">
        <f t="shared" ref="W184:AH184" si="154">SUM(W163:W179)</f>
        <v>1.7149869476567789</v>
      </c>
      <c r="X184" s="74">
        <f t="shared" si="154"/>
        <v>6.553342984726819</v>
      </c>
      <c r="Y184" s="74">
        <f t="shared" si="154"/>
        <v>34.81509781587058</v>
      </c>
      <c r="Z184" s="74">
        <f t="shared" si="154"/>
        <v>884.88781300317783</v>
      </c>
      <c r="AA184" s="74">
        <f t="shared" si="154"/>
        <v>40.389875058714338</v>
      </c>
      <c r="AB184" s="74">
        <f t="shared" si="154"/>
        <v>15.56465080973287</v>
      </c>
      <c r="AC184" s="74">
        <f t="shared" si="154"/>
        <v>7.8831830779081606</v>
      </c>
      <c r="AD184" s="75">
        <f t="shared" si="154"/>
        <v>1.7329891886169519</v>
      </c>
      <c r="AE184" s="75">
        <f t="shared" si="154"/>
        <v>7.9519155934361842E-3</v>
      </c>
      <c r="AF184" s="75">
        <f t="shared" si="154"/>
        <v>4.2954849657454233</v>
      </c>
      <c r="AG184" s="75">
        <f t="shared" si="154"/>
        <v>1.8457501838966173</v>
      </c>
      <c r="AH184" s="75">
        <f t="shared" si="154"/>
        <v>1.0068240557324106E-3</v>
      </c>
      <c r="AI184" s="76">
        <f>SUM(V184:AC184)</f>
        <v>1020.5208582495508</v>
      </c>
      <c r="AJ184" s="19"/>
      <c r="AK184" s="19"/>
      <c r="AL184" s="19"/>
      <c r="AM184" s="19"/>
      <c r="AN184" s="19"/>
    </row>
    <row r="185" spans="1:40" s="22" customFormat="1" ht="15" thickBot="1">
      <c r="A185" s="38" t="s">
        <v>108</v>
      </c>
      <c r="B185" s="125">
        <f>IF($I184=0,"-",B184/$I184)</f>
        <v>3.2001279707467405E-2</v>
      </c>
      <c r="C185" s="125">
        <f t="shared" ref="C185:H185" si="155">IF($I184=0,"-",C184/$I184)</f>
        <v>3.4643397949214109E-2</v>
      </c>
      <c r="D185" s="125">
        <f t="shared" si="155"/>
        <v>0.88236040199809074</v>
      </c>
      <c r="E185" s="125">
        <f t="shared" si="155"/>
        <v>4.0199596260300528E-2</v>
      </c>
      <c r="F185" s="125">
        <f t="shared" si="155"/>
        <v>0</v>
      </c>
      <c r="G185" s="125">
        <f t="shared" si="155"/>
        <v>6.5210234398390618E-3</v>
      </c>
      <c r="H185" s="126">
        <f t="shared" si="155"/>
        <v>4.2743006450882181E-3</v>
      </c>
      <c r="I185" s="127">
        <f>SUM(B185:H185)</f>
        <v>1</v>
      </c>
      <c r="K185" s="49" t="s">
        <v>108</v>
      </c>
      <c r="L185" s="102">
        <f>IF($S184=0,"-",L184/$S184)</f>
        <v>3.1513206641557059E-2</v>
      </c>
      <c r="M185" s="102">
        <f t="shared" ref="M185:R185" si="156">IF($S184=0,"-",M184/$S184)</f>
        <v>3.411502815884352E-2</v>
      </c>
      <c r="N185" s="102">
        <f t="shared" si="156"/>
        <v>0.86890292934143931</v>
      </c>
      <c r="O185" s="102">
        <f t="shared" si="156"/>
        <v>3.9586485148042576E-2</v>
      </c>
      <c r="P185" s="102">
        <f t="shared" si="156"/>
        <v>1.5251673382188533E-2</v>
      </c>
      <c r="Q185" s="102">
        <f t="shared" si="156"/>
        <v>6.4215669202170407E-3</v>
      </c>
      <c r="R185" s="103">
        <f t="shared" si="156"/>
        <v>4.2091104077120554E-3</v>
      </c>
      <c r="S185" s="104">
        <f>SUM(L185:R185)</f>
        <v>1</v>
      </c>
      <c r="U185" s="77" t="s">
        <v>108</v>
      </c>
      <c r="V185" s="78">
        <f>+V184/$AI184</f>
        <v>2.8134563169058241E-2</v>
      </c>
      <c r="W185" s="78">
        <f t="shared" ref="W185:AH185" si="157">+W184/$AI184</f>
        <v>1.6805016122829785E-3</v>
      </c>
      <c r="X185" s="78">
        <f t="shared" si="157"/>
        <v>6.4215669202170407E-3</v>
      </c>
      <c r="Y185" s="78">
        <f t="shared" si="157"/>
        <v>3.411502815884352E-2</v>
      </c>
      <c r="Z185" s="78">
        <f t="shared" si="157"/>
        <v>0.86709429390887938</v>
      </c>
      <c r="AA185" s="78">
        <f t="shared" si="157"/>
        <v>3.9577706552703984E-2</v>
      </c>
      <c r="AB185" s="78">
        <f t="shared" si="157"/>
        <v>1.5251673382188533E-2</v>
      </c>
      <c r="AC185" s="78">
        <f t="shared" si="157"/>
        <v>7.7246662958264239E-3</v>
      </c>
      <c r="AD185" s="78">
        <f t="shared" si="157"/>
        <v>1.6981418602158343E-3</v>
      </c>
      <c r="AE185" s="78">
        <f t="shared" si="157"/>
        <v>7.7920167227896884E-6</v>
      </c>
      <c r="AF185" s="78">
        <f t="shared" si="157"/>
        <v>4.2091104077120554E-3</v>
      </c>
      <c r="AG185" s="78">
        <f t="shared" si="157"/>
        <v>1.8086354325599398E-3</v>
      </c>
      <c r="AH185" s="78">
        <f t="shared" si="157"/>
        <v>9.8657861580542927E-7</v>
      </c>
      <c r="AI185" s="79">
        <f>SUM(V185:AC185)</f>
        <v>1.0000000000000002</v>
      </c>
    </row>
    <row r="186" spans="1:40" ht="15" thickBot="1">
      <c r="A186" s="6"/>
      <c r="B186" s="6"/>
      <c r="C186" s="6"/>
      <c r="D186" s="6"/>
      <c r="E186" s="6"/>
      <c r="F186" s="6"/>
      <c r="G186" s="6"/>
      <c r="H186" s="6"/>
      <c r="I186" s="6"/>
      <c r="K186" s="6"/>
      <c r="L186" s="6"/>
      <c r="M186" s="6"/>
      <c r="N186" s="6"/>
      <c r="O186" s="6"/>
      <c r="P186" s="6"/>
      <c r="Q186" s="6"/>
      <c r="R186" s="6"/>
      <c r="S186" s="6"/>
      <c r="U186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19"/>
      <c r="AK186" s="19"/>
      <c r="AL186" s="19"/>
      <c r="AM186" s="19"/>
      <c r="AN186" s="19"/>
    </row>
    <row r="187" spans="1:40" ht="42.7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  <c r="K187" s="445" t="s">
        <v>31</v>
      </c>
      <c r="L187" s="82" t="s">
        <v>0</v>
      </c>
      <c r="M187" s="82" t="s">
        <v>1</v>
      </c>
      <c r="N187" s="82" t="s">
        <v>2</v>
      </c>
      <c r="O187" s="82" t="s">
        <v>3</v>
      </c>
      <c r="P187" s="82" t="s">
        <v>23</v>
      </c>
      <c r="Q187" s="82" t="s">
        <v>4</v>
      </c>
      <c r="R187" s="82" t="s">
        <v>5</v>
      </c>
      <c r="S187" s="83" t="s">
        <v>6</v>
      </c>
      <c r="U187" s="447" t="s">
        <v>31</v>
      </c>
      <c r="V187" s="51" t="s">
        <v>73</v>
      </c>
      <c r="W187" s="51" t="s">
        <v>74</v>
      </c>
      <c r="X187" s="51" t="s">
        <v>4</v>
      </c>
      <c r="Y187" s="51" t="s">
        <v>1</v>
      </c>
      <c r="Z187" s="51" t="s">
        <v>2</v>
      </c>
      <c r="AA187" s="51" t="s">
        <v>3</v>
      </c>
      <c r="AB187" s="51" t="s">
        <v>51</v>
      </c>
      <c r="AC187" s="51" t="s">
        <v>64</v>
      </c>
      <c r="AD187" s="52" t="s">
        <v>75</v>
      </c>
      <c r="AE187" s="52" t="s">
        <v>76</v>
      </c>
      <c r="AF187" s="52" t="s">
        <v>77</v>
      </c>
      <c r="AG187" s="52" t="s">
        <v>78</v>
      </c>
      <c r="AH187" s="52" t="s">
        <v>79</v>
      </c>
      <c r="AI187" s="53" t="s">
        <v>59</v>
      </c>
      <c r="AJ187" s="19"/>
      <c r="AK187" s="19"/>
      <c r="AL187" s="19"/>
      <c r="AM187" s="19"/>
      <c r="AN187" s="19"/>
    </row>
    <row r="188" spans="1:40" ht="15" customHeight="1">
      <c r="A188" s="411" t="s">
        <v>31</v>
      </c>
      <c r="B188" s="400" t="s">
        <v>113</v>
      </c>
      <c r="C188" s="401"/>
      <c r="D188" s="401"/>
      <c r="E188" s="401"/>
      <c r="F188" s="401"/>
      <c r="G188" s="401"/>
      <c r="H188" s="401"/>
      <c r="I188" s="402"/>
      <c r="K188" s="446" t="s">
        <v>31</v>
      </c>
      <c r="L188" s="403" t="s">
        <v>113</v>
      </c>
      <c r="M188" s="404"/>
      <c r="N188" s="404"/>
      <c r="O188" s="404"/>
      <c r="P188" s="404"/>
      <c r="Q188" s="404"/>
      <c r="R188" s="404"/>
      <c r="S188" s="405"/>
      <c r="U188" s="448" t="s">
        <v>31</v>
      </c>
      <c r="V188" s="441" t="s">
        <v>113</v>
      </c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2"/>
      <c r="AJ188" s="19"/>
      <c r="AK188" s="19"/>
      <c r="AL188" s="19"/>
      <c r="AM188" s="19"/>
      <c r="AN188" s="19"/>
    </row>
    <row r="189" spans="1:40" ht="15" customHeight="1">
      <c r="A189" s="30" t="s">
        <v>7</v>
      </c>
      <c r="B189" s="105">
        <v>0</v>
      </c>
      <c r="C189" s="105">
        <v>0</v>
      </c>
      <c r="D189" s="105">
        <v>336.01345401242696</v>
      </c>
      <c r="E189" s="105">
        <v>0</v>
      </c>
      <c r="F189" s="394"/>
      <c r="G189" s="105">
        <v>0</v>
      </c>
      <c r="H189" s="110">
        <v>0</v>
      </c>
      <c r="I189" s="111">
        <f>SUM(B189:H189)</f>
        <v>336.01345401242696</v>
      </c>
      <c r="K189" s="50" t="s">
        <v>7</v>
      </c>
      <c r="L189" s="105">
        <v>0</v>
      </c>
      <c r="M189" s="105">
        <v>0</v>
      </c>
      <c r="N189" s="105">
        <v>336.01345401242696</v>
      </c>
      <c r="O189" s="105">
        <v>0</v>
      </c>
      <c r="P189" s="105">
        <v>0</v>
      </c>
      <c r="Q189" s="105">
        <v>0</v>
      </c>
      <c r="R189" s="106">
        <v>0</v>
      </c>
      <c r="S189" s="107">
        <f>SUM(L189:R189)</f>
        <v>336.01345401242696</v>
      </c>
      <c r="U189" s="54" t="s">
        <v>7</v>
      </c>
      <c r="V189" s="55">
        <v>0</v>
      </c>
      <c r="W189" s="55">
        <v>0</v>
      </c>
      <c r="X189" s="55">
        <v>0</v>
      </c>
      <c r="Y189" s="55">
        <v>0</v>
      </c>
      <c r="Z189" s="55">
        <v>336.01345401242696</v>
      </c>
      <c r="AA189" s="55">
        <v>0</v>
      </c>
      <c r="AB189" s="55">
        <v>0</v>
      </c>
      <c r="AC189" s="56">
        <v>0</v>
      </c>
      <c r="AD189" s="57">
        <v>0</v>
      </c>
      <c r="AE189" s="57">
        <v>0</v>
      </c>
      <c r="AF189" s="57">
        <v>0</v>
      </c>
      <c r="AG189" s="57">
        <v>0</v>
      </c>
      <c r="AH189" s="57">
        <v>0</v>
      </c>
      <c r="AI189" s="58">
        <f>SUM(V189:AC189)</f>
        <v>336.01345401242696</v>
      </c>
      <c r="AJ189" s="19"/>
      <c r="AK189" s="19"/>
      <c r="AL189" s="19"/>
      <c r="AM189" s="19"/>
      <c r="AN189" s="19"/>
    </row>
    <row r="190" spans="1:4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158">SUM(B190:H190)</f>
        <v>0</v>
      </c>
      <c r="K190" s="42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59">SUM(L190:R190)</f>
        <v>0</v>
      </c>
      <c r="U190" s="59" t="s">
        <v>8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1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2">
        <f t="shared" ref="AI190:AI209" si="160">SUM(V190:AC190)</f>
        <v>0</v>
      </c>
      <c r="AJ190" s="19"/>
      <c r="AK190" s="19"/>
      <c r="AL190" s="19"/>
      <c r="AM190" s="19"/>
      <c r="AN190" s="19"/>
    </row>
    <row r="191" spans="1:40" ht="15">
      <c r="A191" s="32" t="s">
        <v>9</v>
      </c>
      <c r="B191" s="84">
        <v>0</v>
      </c>
      <c r="C191" s="84">
        <v>0</v>
      </c>
      <c r="D191" s="84">
        <v>95.489571432771498</v>
      </c>
      <c r="E191" s="84">
        <v>0</v>
      </c>
      <c r="F191" s="395"/>
      <c r="G191" s="84">
        <v>0</v>
      </c>
      <c r="H191" s="115">
        <v>0</v>
      </c>
      <c r="I191" s="111">
        <f t="shared" si="158"/>
        <v>95.489571432771498</v>
      </c>
      <c r="K191" s="43" t="s">
        <v>9</v>
      </c>
      <c r="L191" s="84">
        <v>0</v>
      </c>
      <c r="M191" s="84">
        <v>0</v>
      </c>
      <c r="N191" s="84">
        <v>95.489571432771498</v>
      </c>
      <c r="O191" s="84">
        <v>0</v>
      </c>
      <c r="P191" s="84">
        <v>0</v>
      </c>
      <c r="Q191" s="84">
        <v>0</v>
      </c>
      <c r="R191" s="85">
        <v>0</v>
      </c>
      <c r="S191" s="86">
        <f t="shared" si="159"/>
        <v>95.489571432771498</v>
      </c>
      <c r="U191" s="63" t="s">
        <v>9</v>
      </c>
      <c r="V191" s="55">
        <v>0</v>
      </c>
      <c r="W191" s="55">
        <v>0</v>
      </c>
      <c r="X191" s="55">
        <v>0</v>
      </c>
      <c r="Y191" s="55">
        <v>0</v>
      </c>
      <c r="Z191" s="55">
        <v>95.489571432771498</v>
      </c>
      <c r="AA191" s="55">
        <v>0</v>
      </c>
      <c r="AB191" s="55">
        <v>0</v>
      </c>
      <c r="AC191" s="56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8">
        <f t="shared" si="160"/>
        <v>95.489571432771498</v>
      </c>
      <c r="AJ191" s="19"/>
      <c r="AK191" s="19"/>
      <c r="AL191" s="19"/>
      <c r="AM191" s="19"/>
      <c r="AN191" s="19"/>
    </row>
    <row r="192" spans="1:40" ht="15">
      <c r="A192" s="31" t="s">
        <v>52</v>
      </c>
      <c r="B192" s="112">
        <v>0</v>
      </c>
      <c r="C192" s="112">
        <v>0</v>
      </c>
      <c r="D192" s="112">
        <v>529.01847820000012</v>
      </c>
      <c r="E192" s="112">
        <v>0</v>
      </c>
      <c r="F192" s="395"/>
      <c r="G192" s="112">
        <v>0</v>
      </c>
      <c r="H192" s="113">
        <v>0</v>
      </c>
      <c r="I192" s="114">
        <f t="shared" si="158"/>
        <v>529.01847820000012</v>
      </c>
      <c r="K192" s="42" t="s">
        <v>52</v>
      </c>
      <c r="L192" s="87">
        <v>0</v>
      </c>
      <c r="M192" s="87">
        <v>0</v>
      </c>
      <c r="N192" s="87">
        <v>529.01847820000012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59"/>
        <v>529.01847820000012</v>
      </c>
      <c r="U192" s="59" t="s">
        <v>52</v>
      </c>
      <c r="V192" s="60">
        <v>0</v>
      </c>
      <c r="W192" s="60">
        <v>0</v>
      </c>
      <c r="X192" s="60">
        <v>0</v>
      </c>
      <c r="Y192" s="60">
        <v>0</v>
      </c>
      <c r="Z192" s="60">
        <v>528.72971265513115</v>
      </c>
      <c r="AA192" s="60">
        <v>0</v>
      </c>
      <c r="AB192" s="60">
        <v>0</v>
      </c>
      <c r="AC192" s="61">
        <v>0.28876554486899575</v>
      </c>
      <c r="AD192" s="60">
        <v>0</v>
      </c>
      <c r="AE192" s="60">
        <v>0</v>
      </c>
      <c r="AF192" s="60">
        <v>0</v>
      </c>
      <c r="AG192" s="60">
        <v>0.28876554486899575</v>
      </c>
      <c r="AH192" s="60">
        <v>0</v>
      </c>
      <c r="AI192" s="62">
        <f t="shared" si="160"/>
        <v>529.01847820000012</v>
      </c>
      <c r="AJ192" s="19"/>
      <c r="AK192" s="19"/>
      <c r="AL192" s="19"/>
      <c r="AM192" s="19"/>
      <c r="AN192" s="19"/>
    </row>
    <row r="193" spans="1:40" ht="15">
      <c r="A193" s="32" t="s">
        <v>13</v>
      </c>
      <c r="B193" s="84">
        <v>136.01965165732798</v>
      </c>
      <c r="C193" s="84">
        <v>0</v>
      </c>
      <c r="D193" s="84">
        <v>168.44014828954704</v>
      </c>
      <c r="E193" s="84">
        <v>0</v>
      </c>
      <c r="F193" s="395"/>
      <c r="G193" s="84">
        <v>0</v>
      </c>
      <c r="H193" s="115">
        <v>0</v>
      </c>
      <c r="I193" s="111">
        <f t="shared" si="158"/>
        <v>304.45979994687502</v>
      </c>
      <c r="K193" s="43" t="s">
        <v>13</v>
      </c>
      <c r="L193" s="84">
        <v>136.01965165732798</v>
      </c>
      <c r="M193" s="84">
        <v>0</v>
      </c>
      <c r="N193" s="84">
        <v>168.44014828954704</v>
      </c>
      <c r="O193" s="84">
        <v>0</v>
      </c>
      <c r="P193" s="84">
        <v>0</v>
      </c>
      <c r="Q193" s="84">
        <v>0</v>
      </c>
      <c r="R193" s="85">
        <v>0</v>
      </c>
      <c r="S193" s="86">
        <f t="shared" si="159"/>
        <v>304.45979994687502</v>
      </c>
      <c r="U193" s="63" t="s">
        <v>13</v>
      </c>
      <c r="V193" s="55">
        <v>136.01965165732798</v>
      </c>
      <c r="W193" s="55">
        <v>0</v>
      </c>
      <c r="X193" s="55">
        <v>0</v>
      </c>
      <c r="Y193" s="55">
        <v>0</v>
      </c>
      <c r="Z193" s="55">
        <v>168.44014828954704</v>
      </c>
      <c r="AA193" s="55">
        <v>0</v>
      </c>
      <c r="AB193" s="55">
        <v>0</v>
      </c>
      <c r="AC193" s="56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8">
        <f t="shared" si="160"/>
        <v>304.45979994687502</v>
      </c>
      <c r="AJ193" s="19"/>
      <c r="AK193" s="19"/>
      <c r="AL193" s="19"/>
      <c r="AM193" s="19"/>
      <c r="AN193" s="19"/>
    </row>
    <row r="194" spans="1:40" ht="15">
      <c r="A194" s="31" t="s">
        <v>119</v>
      </c>
      <c r="B194" s="112">
        <v>7.843914669612718</v>
      </c>
      <c r="C194" s="112">
        <v>4.9549829480102749</v>
      </c>
      <c r="D194" s="112">
        <v>22.628083496135787</v>
      </c>
      <c r="E194" s="112">
        <v>0</v>
      </c>
      <c r="F194" s="395"/>
      <c r="G194" s="112">
        <v>0</v>
      </c>
      <c r="H194" s="113">
        <v>0</v>
      </c>
      <c r="I194" s="114">
        <f t="shared" si="158"/>
        <v>35.426981113758778</v>
      </c>
      <c r="K194" s="42" t="s">
        <v>119</v>
      </c>
      <c r="L194" s="87">
        <v>7.843914669612718</v>
      </c>
      <c r="M194" s="87">
        <v>4.9549829480102749</v>
      </c>
      <c r="N194" s="87">
        <v>22.628083496135787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59"/>
        <v>35.426981113758778</v>
      </c>
      <c r="U194" s="59" t="s">
        <v>53</v>
      </c>
      <c r="V194" s="60">
        <v>7.6451919015700147</v>
      </c>
      <c r="W194" s="60">
        <v>0</v>
      </c>
      <c r="X194" s="60">
        <v>0</v>
      </c>
      <c r="Y194" s="60">
        <v>4.9549829480102749</v>
      </c>
      <c r="Z194" s="60">
        <v>15.484932263984795</v>
      </c>
      <c r="AA194" s="60">
        <v>0</v>
      </c>
      <c r="AB194" s="60">
        <v>0</v>
      </c>
      <c r="AC194" s="61">
        <v>7.3418740001936964</v>
      </c>
      <c r="AD194" s="60">
        <v>0.19872276804270306</v>
      </c>
      <c r="AE194" s="60">
        <v>0</v>
      </c>
      <c r="AF194" s="60">
        <v>0</v>
      </c>
      <c r="AG194" s="60">
        <v>7.1431512321509931</v>
      </c>
      <c r="AH194" s="60">
        <v>0</v>
      </c>
      <c r="AI194" s="62">
        <f t="shared" si="160"/>
        <v>35.426981113758785</v>
      </c>
      <c r="AJ194" s="19"/>
      <c r="AK194" s="19"/>
      <c r="AL194" s="19"/>
      <c r="AM194" s="19"/>
      <c r="AN194" s="19"/>
    </row>
    <row r="195" spans="1:40" ht="15">
      <c r="A195" s="32" t="s">
        <v>54</v>
      </c>
      <c r="B195" s="84">
        <v>0</v>
      </c>
      <c r="C195" s="84">
        <v>0</v>
      </c>
      <c r="D195" s="84">
        <v>0.32507975869521089</v>
      </c>
      <c r="E195" s="84">
        <v>4.5568311680304312</v>
      </c>
      <c r="F195" s="395"/>
      <c r="G195" s="84">
        <v>0</v>
      </c>
      <c r="H195" s="115">
        <v>0</v>
      </c>
      <c r="I195" s="111">
        <f t="shared" si="158"/>
        <v>4.8819109267256424</v>
      </c>
      <c r="K195" s="43" t="s">
        <v>54</v>
      </c>
      <c r="L195" s="84">
        <v>0</v>
      </c>
      <c r="M195" s="84">
        <v>0</v>
      </c>
      <c r="N195" s="84">
        <v>0.32507975869521089</v>
      </c>
      <c r="O195" s="84">
        <v>4.5568311680304312</v>
      </c>
      <c r="P195" s="84">
        <v>743.67653134331567</v>
      </c>
      <c r="Q195" s="84">
        <v>0</v>
      </c>
      <c r="R195" s="85">
        <v>0</v>
      </c>
      <c r="S195" s="86">
        <f t="shared" si="159"/>
        <v>748.55844227004127</v>
      </c>
      <c r="U195" s="63" t="s">
        <v>54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0.58444223496941616</v>
      </c>
      <c r="AB195" s="55">
        <v>743.67653134331567</v>
      </c>
      <c r="AC195" s="56">
        <v>4.2974686917562259</v>
      </c>
      <c r="AD195" s="55">
        <v>0</v>
      </c>
      <c r="AE195" s="55">
        <v>3.9723889330610151</v>
      </c>
      <c r="AF195" s="55">
        <v>0</v>
      </c>
      <c r="AG195" s="55">
        <v>0.32507975869521089</v>
      </c>
      <c r="AH195" s="55">
        <v>0</v>
      </c>
      <c r="AI195" s="58">
        <f t="shared" si="160"/>
        <v>748.55844227004127</v>
      </c>
      <c r="AJ195" s="19"/>
      <c r="AK195" s="19"/>
      <c r="AL195" s="19"/>
      <c r="AM195" s="19"/>
      <c r="AN195" s="19"/>
    </row>
    <row r="196" spans="1:40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158"/>
        <v>0</v>
      </c>
      <c r="K196" s="42" t="s">
        <v>11</v>
      </c>
      <c r="L196" s="87">
        <v>0</v>
      </c>
      <c r="M196" s="87">
        <v>0</v>
      </c>
      <c r="N196" s="87">
        <v>0</v>
      </c>
      <c r="O196" s="87">
        <v>0</v>
      </c>
      <c r="P196" s="87">
        <v>2.8585731656743301</v>
      </c>
      <c r="Q196" s="87">
        <v>0</v>
      </c>
      <c r="R196" s="88">
        <v>0</v>
      </c>
      <c r="S196" s="89">
        <f t="shared" si="159"/>
        <v>2.8585731656743301</v>
      </c>
      <c r="U196" s="59" t="s">
        <v>11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2.8585731656743301</v>
      </c>
      <c r="AC196" s="61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2">
        <f t="shared" si="160"/>
        <v>2.8585731656743301</v>
      </c>
      <c r="AJ196" s="19"/>
      <c r="AK196" s="19"/>
      <c r="AL196" s="19"/>
      <c r="AM196" s="19"/>
      <c r="AN196" s="19"/>
    </row>
    <row r="197" spans="1:40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158"/>
        <v>0</v>
      </c>
      <c r="K197" s="43" t="s">
        <v>55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5">
        <v>0</v>
      </c>
      <c r="S197" s="86">
        <f t="shared" si="159"/>
        <v>0</v>
      </c>
      <c r="U197" s="63" t="s">
        <v>55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6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8">
        <f t="shared" si="160"/>
        <v>0</v>
      </c>
      <c r="AJ197" s="19"/>
      <c r="AK197" s="19"/>
      <c r="AL197" s="19"/>
      <c r="AM197" s="19"/>
      <c r="AN197" s="19"/>
    </row>
    <row r="198" spans="1:40" ht="15">
      <c r="A198" s="31" t="s">
        <v>14</v>
      </c>
      <c r="B198" s="112">
        <v>45.7255621031236</v>
      </c>
      <c r="C198" s="112">
        <v>0</v>
      </c>
      <c r="D198" s="112">
        <v>27.226188950909204</v>
      </c>
      <c r="E198" s="112">
        <v>0</v>
      </c>
      <c r="F198" s="395"/>
      <c r="G198" s="112">
        <v>0</v>
      </c>
      <c r="H198" s="113">
        <v>0</v>
      </c>
      <c r="I198" s="114">
        <f t="shared" si="158"/>
        <v>72.951751054032798</v>
      </c>
      <c r="K198" s="42" t="s">
        <v>14</v>
      </c>
      <c r="L198" s="87">
        <v>45.7255621031236</v>
      </c>
      <c r="M198" s="87">
        <v>0</v>
      </c>
      <c r="N198" s="87">
        <v>27.226188950909204</v>
      </c>
      <c r="O198" s="87">
        <v>0</v>
      </c>
      <c r="P198" s="87">
        <v>1.9701564082352143</v>
      </c>
      <c r="Q198" s="87">
        <v>0</v>
      </c>
      <c r="R198" s="88">
        <v>0</v>
      </c>
      <c r="S198" s="89">
        <f t="shared" si="159"/>
        <v>74.92190746226801</v>
      </c>
      <c r="U198" s="59" t="s">
        <v>14</v>
      </c>
      <c r="V198" s="60">
        <v>45.7255621031236</v>
      </c>
      <c r="W198" s="60">
        <v>0</v>
      </c>
      <c r="X198" s="60">
        <v>0</v>
      </c>
      <c r="Y198" s="60">
        <v>0</v>
      </c>
      <c r="Z198" s="60">
        <v>10.168298765443497</v>
      </c>
      <c r="AA198" s="60">
        <v>0</v>
      </c>
      <c r="AB198" s="60">
        <v>1.9701564082352143</v>
      </c>
      <c r="AC198" s="61">
        <v>17.057890185465705</v>
      </c>
      <c r="AD198" s="60">
        <v>0</v>
      </c>
      <c r="AE198" s="60">
        <v>0</v>
      </c>
      <c r="AF198" s="60">
        <v>0</v>
      </c>
      <c r="AG198" s="60">
        <v>17.057890185465705</v>
      </c>
      <c r="AH198" s="60">
        <v>0</v>
      </c>
      <c r="AI198" s="62">
        <f t="shared" si="160"/>
        <v>74.92190746226801</v>
      </c>
      <c r="AJ198" s="19"/>
      <c r="AK198" s="19"/>
      <c r="AL198" s="19"/>
      <c r="AM198" s="19"/>
      <c r="AN198" s="19"/>
    </row>
    <row r="199" spans="1:40" ht="15">
      <c r="A199" s="32" t="s">
        <v>136</v>
      </c>
      <c r="B199" s="84">
        <v>336.2028442973529</v>
      </c>
      <c r="C199" s="84">
        <v>475.89137539056128</v>
      </c>
      <c r="D199" s="84">
        <v>3723.7667391557598</v>
      </c>
      <c r="E199" s="84">
        <v>0</v>
      </c>
      <c r="F199" s="395"/>
      <c r="G199" s="84">
        <v>0</v>
      </c>
      <c r="H199" s="115">
        <v>0</v>
      </c>
      <c r="I199" s="111">
        <f t="shared" si="158"/>
        <v>4535.8609588436739</v>
      </c>
      <c r="K199" s="43" t="s">
        <v>136</v>
      </c>
      <c r="L199" s="84">
        <v>336.2028442973529</v>
      </c>
      <c r="M199" s="84">
        <v>475.89137539056128</v>
      </c>
      <c r="N199" s="84">
        <v>3723.7667391557598</v>
      </c>
      <c r="O199" s="84">
        <v>0</v>
      </c>
      <c r="P199" s="84">
        <v>10.782253828762222</v>
      </c>
      <c r="Q199" s="84">
        <v>0</v>
      </c>
      <c r="R199" s="85">
        <v>0</v>
      </c>
      <c r="S199" s="86">
        <f t="shared" si="159"/>
        <v>4546.6432126724358</v>
      </c>
      <c r="U199" s="63" t="s">
        <v>136</v>
      </c>
      <c r="V199" s="55">
        <v>250.71212557285602</v>
      </c>
      <c r="W199" s="55">
        <v>0</v>
      </c>
      <c r="X199" s="55">
        <v>0</v>
      </c>
      <c r="Y199" s="55">
        <v>475.89137539056128</v>
      </c>
      <c r="Z199" s="55">
        <v>3625.3034522113221</v>
      </c>
      <c r="AA199" s="55">
        <v>0</v>
      </c>
      <c r="AB199" s="55">
        <v>10.782253828762222</v>
      </c>
      <c r="AC199" s="56">
        <v>183.95400566893434</v>
      </c>
      <c r="AD199" s="55">
        <v>85.490718724496858</v>
      </c>
      <c r="AE199" s="55">
        <v>0</v>
      </c>
      <c r="AF199" s="55">
        <v>0</v>
      </c>
      <c r="AG199" s="55">
        <v>98.463286944437513</v>
      </c>
      <c r="AH199" s="55">
        <v>0</v>
      </c>
      <c r="AI199" s="58">
        <f t="shared" si="160"/>
        <v>4546.6432126724358</v>
      </c>
      <c r="AJ199" s="19"/>
      <c r="AK199" s="19"/>
      <c r="AL199" s="19"/>
      <c r="AM199" s="19"/>
      <c r="AN199" s="19"/>
    </row>
    <row r="200" spans="1:40" ht="15">
      <c r="A200" s="31" t="s">
        <v>21</v>
      </c>
      <c r="B200" s="112">
        <v>66.432728063715899</v>
      </c>
      <c r="C200" s="112">
        <v>0.66055939725438018</v>
      </c>
      <c r="D200" s="112">
        <v>689.56206990307658</v>
      </c>
      <c r="E200" s="112">
        <v>509.69377861862978</v>
      </c>
      <c r="F200" s="395"/>
      <c r="G200" s="112">
        <v>57.508043805973728</v>
      </c>
      <c r="H200" s="113">
        <v>0</v>
      </c>
      <c r="I200" s="114">
        <f t="shared" si="158"/>
        <v>1323.8571797886505</v>
      </c>
      <c r="K200" s="42" t="s">
        <v>21</v>
      </c>
      <c r="L200" s="87">
        <v>66.432728063715899</v>
      </c>
      <c r="M200" s="87">
        <v>0.66055939725438018</v>
      </c>
      <c r="N200" s="87">
        <v>689.56206990307658</v>
      </c>
      <c r="O200" s="87">
        <v>509.69377861862978</v>
      </c>
      <c r="P200" s="87">
        <v>17.706063984612282</v>
      </c>
      <c r="Q200" s="87">
        <v>57.508043805973728</v>
      </c>
      <c r="R200" s="88">
        <v>0</v>
      </c>
      <c r="S200" s="89">
        <f t="shared" si="159"/>
        <v>1341.5632437732627</v>
      </c>
      <c r="U200" s="59" t="s">
        <v>21</v>
      </c>
      <c r="V200" s="60">
        <v>6.2849946569122217</v>
      </c>
      <c r="W200" s="60">
        <v>11.648193303217422</v>
      </c>
      <c r="X200" s="60">
        <v>57.508043805973728</v>
      </c>
      <c r="Y200" s="60">
        <v>0.66055939725438018</v>
      </c>
      <c r="Z200" s="60">
        <v>678.56522024487219</v>
      </c>
      <c r="AA200" s="60">
        <v>509.00930532140944</v>
      </c>
      <c r="AB200" s="60">
        <v>17.706063984612282</v>
      </c>
      <c r="AC200" s="61">
        <v>60.180863059010932</v>
      </c>
      <c r="AD200" s="60">
        <v>48.499540103586249</v>
      </c>
      <c r="AE200" s="60">
        <v>0.53096978794174321</v>
      </c>
      <c r="AF200" s="60">
        <v>0</v>
      </c>
      <c r="AG200" s="60">
        <v>10.99684965820434</v>
      </c>
      <c r="AH200" s="60">
        <v>0.15350350927860265</v>
      </c>
      <c r="AI200" s="62">
        <f t="shared" si="160"/>
        <v>1341.5632437732627</v>
      </c>
      <c r="AJ200" s="19"/>
      <c r="AK200" s="19"/>
      <c r="AL200" s="19"/>
      <c r="AM200" s="19"/>
      <c r="AN200" s="19"/>
    </row>
    <row r="201" spans="1:40" ht="15">
      <c r="A201" s="32" t="s">
        <v>20</v>
      </c>
      <c r="B201" s="84">
        <v>1.1444249432925775</v>
      </c>
      <c r="C201" s="84">
        <v>0.18757505670742264</v>
      </c>
      <c r="D201" s="84">
        <v>0</v>
      </c>
      <c r="E201" s="84">
        <v>0</v>
      </c>
      <c r="F201" s="395"/>
      <c r="G201" s="84">
        <v>0</v>
      </c>
      <c r="H201" s="115">
        <v>0</v>
      </c>
      <c r="I201" s="111">
        <f t="shared" si="158"/>
        <v>1.3320000000000001</v>
      </c>
      <c r="K201" s="43" t="s">
        <v>20</v>
      </c>
      <c r="L201" s="84">
        <v>1.1444249432925775</v>
      </c>
      <c r="M201" s="84">
        <v>0.18757505670742264</v>
      </c>
      <c r="N201" s="84">
        <v>0</v>
      </c>
      <c r="O201" s="84">
        <v>0</v>
      </c>
      <c r="P201" s="84">
        <v>0</v>
      </c>
      <c r="Q201" s="84">
        <v>0</v>
      </c>
      <c r="R201" s="85">
        <v>0</v>
      </c>
      <c r="S201" s="86">
        <f t="shared" si="159"/>
        <v>1.3320000000000001</v>
      </c>
      <c r="U201" s="63" t="s">
        <v>20</v>
      </c>
      <c r="V201" s="55">
        <v>1.144317490582633</v>
      </c>
      <c r="W201" s="55">
        <v>0</v>
      </c>
      <c r="X201" s="55">
        <v>0</v>
      </c>
      <c r="Y201" s="55">
        <v>0.18757505670742264</v>
      </c>
      <c r="Z201" s="55">
        <v>0</v>
      </c>
      <c r="AA201" s="55">
        <v>0</v>
      </c>
      <c r="AB201" s="55">
        <v>0</v>
      </c>
      <c r="AC201" s="56">
        <v>1.0745270994447623E-4</v>
      </c>
      <c r="AD201" s="55">
        <v>1.0745270994447623E-4</v>
      </c>
      <c r="AE201" s="55">
        <v>0</v>
      </c>
      <c r="AF201" s="55">
        <v>0</v>
      </c>
      <c r="AG201" s="55">
        <v>0</v>
      </c>
      <c r="AH201" s="55">
        <v>0</v>
      </c>
      <c r="AI201" s="58">
        <f t="shared" si="160"/>
        <v>1.3320000000000001</v>
      </c>
      <c r="AJ201" s="19"/>
      <c r="AK201" s="19"/>
      <c r="AL201" s="19"/>
      <c r="AM201" s="19"/>
      <c r="AN201" s="19"/>
    </row>
    <row r="202" spans="1:40" ht="15">
      <c r="A202" s="31" t="s">
        <v>56</v>
      </c>
      <c r="B202" s="112">
        <v>5.3813851708744961E-2</v>
      </c>
      <c r="C202" s="112">
        <v>9.1261635114314912E-2</v>
      </c>
      <c r="D202" s="112">
        <v>0.16643459291364421</v>
      </c>
      <c r="E202" s="112">
        <v>0</v>
      </c>
      <c r="F202" s="395"/>
      <c r="G202" s="112">
        <v>0</v>
      </c>
      <c r="H202" s="113">
        <v>0</v>
      </c>
      <c r="I202" s="114">
        <f t="shared" si="158"/>
        <v>0.31151007973670408</v>
      </c>
      <c r="K202" s="42" t="s">
        <v>56</v>
      </c>
      <c r="L202" s="87">
        <v>5.3813851708744961E-2</v>
      </c>
      <c r="M202" s="87">
        <v>9.1261635114314912E-2</v>
      </c>
      <c r="N202" s="87">
        <v>0.16643459291364421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59"/>
        <v>0.31151007973670408</v>
      </c>
      <c r="U202" s="59" t="s">
        <v>56</v>
      </c>
      <c r="V202" s="60">
        <v>5.3813851708744961E-2</v>
      </c>
      <c r="W202" s="60">
        <v>0</v>
      </c>
      <c r="X202" s="60">
        <v>0</v>
      </c>
      <c r="Y202" s="60">
        <v>9.1261635114314912E-2</v>
      </c>
      <c r="Z202" s="60">
        <v>0.16643459291364421</v>
      </c>
      <c r="AA202" s="60">
        <v>0</v>
      </c>
      <c r="AB202" s="60">
        <v>0</v>
      </c>
      <c r="AC202" s="61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2">
        <f t="shared" si="160"/>
        <v>0.31151007973670408</v>
      </c>
      <c r="AJ202" s="19"/>
      <c r="AK202" s="19"/>
      <c r="AL202" s="19"/>
      <c r="AM202" s="19"/>
      <c r="AN202" s="19"/>
    </row>
    <row r="203" spans="1:40" ht="15">
      <c r="A203" s="32" t="s">
        <v>18</v>
      </c>
      <c r="B203" s="84">
        <v>0</v>
      </c>
      <c r="C203" s="84">
        <v>0</v>
      </c>
      <c r="D203" s="84">
        <v>727.46121869623391</v>
      </c>
      <c r="E203" s="84">
        <v>0</v>
      </c>
      <c r="F203" s="395"/>
      <c r="G203" s="84">
        <v>0</v>
      </c>
      <c r="H203" s="115">
        <v>0</v>
      </c>
      <c r="I203" s="111">
        <f t="shared" si="158"/>
        <v>727.46121869623391</v>
      </c>
      <c r="K203" s="43" t="s">
        <v>18</v>
      </c>
      <c r="L203" s="84">
        <v>0</v>
      </c>
      <c r="M203" s="84">
        <v>0</v>
      </c>
      <c r="N203" s="84">
        <v>727.46121869623391</v>
      </c>
      <c r="O203" s="84">
        <v>0</v>
      </c>
      <c r="P203" s="84">
        <v>31.043685963715866</v>
      </c>
      <c r="Q203" s="84">
        <v>0</v>
      </c>
      <c r="R203" s="85">
        <v>0</v>
      </c>
      <c r="S203" s="86">
        <f t="shared" si="159"/>
        <v>758.50490465994983</v>
      </c>
      <c r="U203" s="63" t="s">
        <v>18</v>
      </c>
      <c r="V203" s="55">
        <v>0</v>
      </c>
      <c r="W203" s="55">
        <v>0</v>
      </c>
      <c r="X203" s="55">
        <v>0</v>
      </c>
      <c r="Y203" s="55">
        <v>0</v>
      </c>
      <c r="Z203" s="55">
        <v>727.46121869623391</v>
      </c>
      <c r="AA203" s="55">
        <v>0</v>
      </c>
      <c r="AB203" s="55">
        <v>31.043685963715866</v>
      </c>
      <c r="AC203" s="56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8">
        <f t="shared" si="160"/>
        <v>758.50490465994983</v>
      </c>
      <c r="AJ203" s="19"/>
      <c r="AK203" s="19"/>
      <c r="AL203" s="19"/>
      <c r="AM203" s="19"/>
      <c r="AN203" s="19"/>
    </row>
    <row r="204" spans="1:40" ht="15">
      <c r="A204" s="31" t="s">
        <v>17</v>
      </c>
      <c r="B204" s="112">
        <v>0</v>
      </c>
      <c r="C204" s="112">
        <v>0</v>
      </c>
      <c r="D204" s="112">
        <v>1257.3201346901999</v>
      </c>
      <c r="E204" s="112">
        <v>0</v>
      </c>
      <c r="F204" s="395"/>
      <c r="G204" s="112">
        <v>0</v>
      </c>
      <c r="H204" s="113">
        <v>0</v>
      </c>
      <c r="I204" s="114">
        <f t="shared" si="158"/>
        <v>1257.3201346901999</v>
      </c>
      <c r="K204" s="42" t="s">
        <v>17</v>
      </c>
      <c r="L204" s="87">
        <v>0</v>
      </c>
      <c r="M204" s="87">
        <v>0</v>
      </c>
      <c r="N204" s="87">
        <v>1257.3201346901999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59"/>
        <v>1257.3201346901999</v>
      </c>
      <c r="U204" s="59" t="s">
        <v>57</v>
      </c>
      <c r="V204" s="60">
        <v>0</v>
      </c>
      <c r="W204" s="60">
        <v>0</v>
      </c>
      <c r="X204" s="60">
        <v>0</v>
      </c>
      <c r="Y204" s="60">
        <v>0</v>
      </c>
      <c r="Z204" s="60">
        <v>1257.3201346901999</v>
      </c>
      <c r="AA204" s="60">
        <v>0</v>
      </c>
      <c r="AB204" s="60">
        <v>0</v>
      </c>
      <c r="AC204" s="61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2">
        <f t="shared" si="160"/>
        <v>1257.3201346901999</v>
      </c>
      <c r="AJ204" s="19"/>
      <c r="AK204" s="19"/>
      <c r="AL204" s="19"/>
      <c r="AM204" s="19"/>
      <c r="AN204" s="19"/>
    </row>
    <row r="205" spans="1:40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158"/>
        <v>0</v>
      </c>
      <c r="K205" s="44" t="s">
        <v>60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5">
        <v>0</v>
      </c>
      <c r="S205" s="86">
        <f t="shared" si="159"/>
        <v>0</v>
      </c>
      <c r="U205" s="64" t="s">
        <v>58</v>
      </c>
      <c r="V205" s="55">
        <v>0</v>
      </c>
      <c r="W205" s="55">
        <v>0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6">
        <v>0</v>
      </c>
      <c r="AD205" s="57">
        <v>0</v>
      </c>
      <c r="AE205" s="57">
        <v>0</v>
      </c>
      <c r="AF205" s="57">
        <v>0</v>
      </c>
      <c r="AG205" s="57">
        <v>0</v>
      </c>
      <c r="AH205" s="57">
        <v>0</v>
      </c>
      <c r="AI205" s="58">
        <f t="shared" si="160"/>
        <v>0</v>
      </c>
      <c r="AJ205" s="19"/>
      <c r="AK205" s="19"/>
      <c r="AL205" s="19"/>
      <c r="AM205" s="19"/>
      <c r="AN205" s="19"/>
    </row>
    <row r="206" spans="1:40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158"/>
        <v>0</v>
      </c>
      <c r="K206" s="45" t="s">
        <v>19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59"/>
        <v>0</v>
      </c>
      <c r="U206" s="65" t="s">
        <v>62</v>
      </c>
      <c r="V206" s="66">
        <v>0</v>
      </c>
      <c r="W206" s="66">
        <v>0</v>
      </c>
      <c r="X206" s="66">
        <v>0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>
        <v>0</v>
      </c>
      <c r="AF206" s="66">
        <v>0</v>
      </c>
      <c r="AG206" s="66">
        <v>0</v>
      </c>
      <c r="AH206" s="67">
        <v>0</v>
      </c>
      <c r="AI206" s="68">
        <f t="shared" si="160"/>
        <v>0</v>
      </c>
      <c r="AJ206" s="19"/>
      <c r="AK206" s="19"/>
      <c r="AL206" s="19"/>
      <c r="AM206" s="19"/>
      <c r="AN206" s="19"/>
    </row>
    <row r="207" spans="1:40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158"/>
        <v>0</v>
      </c>
      <c r="K207" s="46" t="s">
        <v>15</v>
      </c>
      <c r="L207" s="93">
        <v>0</v>
      </c>
      <c r="M207" s="93">
        <v>0</v>
      </c>
      <c r="N207" s="93">
        <v>0</v>
      </c>
      <c r="O207" s="93">
        <v>0</v>
      </c>
      <c r="P207" s="93">
        <v>0</v>
      </c>
      <c r="Q207" s="93">
        <v>0</v>
      </c>
      <c r="R207" s="94">
        <v>0</v>
      </c>
      <c r="S207" s="95">
        <f t="shared" si="159"/>
        <v>0</v>
      </c>
      <c r="U207" s="69" t="s">
        <v>15</v>
      </c>
      <c r="V207" s="70">
        <v>0</v>
      </c>
      <c r="W207" s="70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1">
        <v>0</v>
      </c>
      <c r="AE207" s="71">
        <v>0</v>
      </c>
      <c r="AF207" s="71">
        <v>0</v>
      </c>
      <c r="AG207" s="71">
        <v>0</v>
      </c>
      <c r="AH207" s="71">
        <v>0</v>
      </c>
      <c r="AI207" s="72">
        <f t="shared" si="160"/>
        <v>0</v>
      </c>
      <c r="AJ207" s="19"/>
      <c r="AK207" s="19"/>
      <c r="AL207" s="19"/>
      <c r="AM207" s="19"/>
      <c r="AN207" s="19"/>
    </row>
    <row r="208" spans="1:40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158"/>
        <v>0</v>
      </c>
      <c r="K208" s="45" t="s">
        <v>16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59"/>
        <v>0</v>
      </c>
      <c r="U208" s="65" t="s">
        <v>16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>
        <v>0</v>
      </c>
      <c r="AE208" s="66">
        <v>0</v>
      </c>
      <c r="AF208" s="66">
        <v>0</v>
      </c>
      <c r="AG208" s="66">
        <v>0</v>
      </c>
      <c r="AH208" s="67">
        <v>0</v>
      </c>
      <c r="AI208" s="68">
        <f t="shared" si="160"/>
        <v>0</v>
      </c>
      <c r="AJ208" s="19"/>
      <c r="AK208" s="19"/>
      <c r="AL208" s="19"/>
      <c r="AM208" s="19"/>
      <c r="AN208" s="19"/>
    </row>
    <row r="209" spans="1:40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158"/>
        <v>0</v>
      </c>
      <c r="K209" s="47" t="s">
        <v>10</v>
      </c>
      <c r="L209" s="96">
        <v>0</v>
      </c>
      <c r="M209" s="96">
        <v>0</v>
      </c>
      <c r="N209" s="96">
        <v>0</v>
      </c>
      <c r="O209" s="96">
        <v>0</v>
      </c>
      <c r="P209" s="96">
        <v>0</v>
      </c>
      <c r="Q209" s="96">
        <v>0</v>
      </c>
      <c r="R209" s="97">
        <v>0</v>
      </c>
      <c r="S209" s="98">
        <f t="shared" si="159"/>
        <v>0</v>
      </c>
      <c r="U209" s="69" t="s">
        <v>10</v>
      </c>
      <c r="V209" s="70">
        <v>0</v>
      </c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1">
        <v>0</v>
      </c>
      <c r="AE209" s="71">
        <v>0</v>
      </c>
      <c r="AF209" s="71">
        <v>0</v>
      </c>
      <c r="AG209" s="71">
        <v>0</v>
      </c>
      <c r="AH209" s="71">
        <v>0</v>
      </c>
      <c r="AI209" s="72">
        <f t="shared" si="160"/>
        <v>0</v>
      </c>
      <c r="AJ209" s="19"/>
      <c r="AK209" s="19"/>
      <c r="AL209" s="19"/>
      <c r="AM209" s="19"/>
      <c r="AN209" s="19"/>
    </row>
    <row r="210" spans="1:40" ht="15">
      <c r="A210" s="37" t="s">
        <v>22</v>
      </c>
      <c r="B210" s="99">
        <f>SUM(B189:B205)</f>
        <v>593.42293958613448</v>
      </c>
      <c r="C210" s="99">
        <f t="shared" ref="C210:I210" si="161">SUM(C189:C205)</f>
        <v>481.7857544276477</v>
      </c>
      <c r="D210" s="99">
        <f t="shared" si="161"/>
        <v>7577.4176011786703</v>
      </c>
      <c r="E210" s="99">
        <f t="shared" si="161"/>
        <v>514.25060978666022</v>
      </c>
      <c r="F210" s="99">
        <f t="shared" si="161"/>
        <v>0</v>
      </c>
      <c r="G210" s="99">
        <f t="shared" si="161"/>
        <v>57.508043805973728</v>
      </c>
      <c r="H210" s="100">
        <f t="shared" si="161"/>
        <v>0</v>
      </c>
      <c r="I210" s="111">
        <f t="shared" si="161"/>
        <v>9224.3849487850857</v>
      </c>
      <c r="K210" s="48" t="s">
        <v>22</v>
      </c>
      <c r="L210" s="99">
        <f>SUM(L189:L205)</f>
        <v>593.42293958613448</v>
      </c>
      <c r="M210" s="99">
        <f t="shared" ref="M210:S210" si="162">SUM(M189:M205)</f>
        <v>481.7857544276477</v>
      </c>
      <c r="N210" s="99">
        <f t="shared" si="162"/>
        <v>7577.4176011786703</v>
      </c>
      <c r="O210" s="99">
        <f t="shared" si="162"/>
        <v>514.25060978666022</v>
      </c>
      <c r="P210" s="99">
        <f t="shared" si="162"/>
        <v>808.03726469431558</v>
      </c>
      <c r="Q210" s="99">
        <f t="shared" si="162"/>
        <v>57.508043805973728</v>
      </c>
      <c r="R210" s="100">
        <f t="shared" si="162"/>
        <v>0</v>
      </c>
      <c r="S210" s="101">
        <f t="shared" si="162"/>
        <v>10032.422213479402</v>
      </c>
      <c r="U210" s="73" t="s">
        <v>59</v>
      </c>
      <c r="V210" s="74">
        <f>SUM(V189:V205)</f>
        <v>447.58565723408117</v>
      </c>
      <c r="W210" s="74">
        <f t="shared" ref="W210:AH210" si="163">SUM(W189:W205)</f>
        <v>11.648193303217422</v>
      </c>
      <c r="X210" s="74">
        <f t="shared" si="163"/>
        <v>57.508043805973728</v>
      </c>
      <c r="Y210" s="74">
        <f t="shared" si="163"/>
        <v>481.7857544276477</v>
      </c>
      <c r="Z210" s="74">
        <f t="shared" si="163"/>
        <v>7443.1425778548464</v>
      </c>
      <c r="AA210" s="74">
        <f t="shared" si="163"/>
        <v>509.59374755637884</v>
      </c>
      <c r="AB210" s="74">
        <f t="shared" si="163"/>
        <v>808.03726469431558</v>
      </c>
      <c r="AC210" s="74">
        <f t="shared" si="163"/>
        <v>273.12097460293978</v>
      </c>
      <c r="AD210" s="75">
        <f t="shared" si="163"/>
        <v>134.18908904883577</v>
      </c>
      <c r="AE210" s="75">
        <f t="shared" si="163"/>
        <v>4.5033587210027584</v>
      </c>
      <c r="AF210" s="75">
        <f t="shared" si="163"/>
        <v>0</v>
      </c>
      <c r="AG210" s="75">
        <f t="shared" si="163"/>
        <v>134.27502332382278</v>
      </c>
      <c r="AH210" s="75">
        <f t="shared" si="163"/>
        <v>0.15350350927860265</v>
      </c>
      <c r="AI210" s="76">
        <f>SUM(V210:AC210)</f>
        <v>10032.422213479402</v>
      </c>
      <c r="AJ210" s="19"/>
      <c r="AK210" s="19"/>
      <c r="AL210" s="19"/>
      <c r="AM210" s="19"/>
      <c r="AN210" s="19"/>
    </row>
    <row r="211" spans="1:40" s="22" customFormat="1" ht="15" thickBot="1">
      <c r="A211" s="38" t="s">
        <v>108</v>
      </c>
      <c r="B211" s="125">
        <f>IF($I210=0,"-",B210/$I210)</f>
        <v>6.433197908379705E-2</v>
      </c>
      <c r="C211" s="125">
        <f t="shared" ref="C211:H211" si="164">IF($I210=0,"-",C210/$I210)</f>
        <v>5.2229580302923302E-2</v>
      </c>
      <c r="D211" s="125">
        <f t="shared" si="164"/>
        <v>0.82145505020111587</v>
      </c>
      <c r="E211" s="125">
        <f t="shared" si="164"/>
        <v>5.5749040466312121E-2</v>
      </c>
      <c r="F211" s="125">
        <f t="shared" si="164"/>
        <v>0</v>
      </c>
      <c r="G211" s="125">
        <f t="shared" si="164"/>
        <v>6.2343499458517209E-3</v>
      </c>
      <c r="H211" s="126">
        <f t="shared" si="164"/>
        <v>0</v>
      </c>
      <c r="I211" s="127">
        <f>SUM(B211:H211)</f>
        <v>1</v>
      </c>
      <c r="K211" s="49" t="s">
        <v>108</v>
      </c>
      <c r="L211" s="102">
        <f>IF($S210=0,"-",L210/$S210)</f>
        <v>5.9150514896474445E-2</v>
      </c>
      <c r="M211" s="102">
        <f t="shared" ref="M211:R211" si="165">IF($S210=0,"-",M210/$S210)</f>
        <v>4.8022874653374147E-2</v>
      </c>
      <c r="N211" s="102">
        <f t="shared" si="165"/>
        <v>0.75529293324574931</v>
      </c>
      <c r="O211" s="102">
        <f t="shared" si="165"/>
        <v>5.1258868381328822E-2</v>
      </c>
      <c r="P211" s="102">
        <f t="shared" si="165"/>
        <v>8.0542589566121897E-2</v>
      </c>
      <c r="Q211" s="102">
        <f t="shared" si="165"/>
        <v>5.7322192569514109E-3</v>
      </c>
      <c r="R211" s="103">
        <f t="shared" si="165"/>
        <v>0</v>
      </c>
      <c r="S211" s="104">
        <f>SUM(L211:R211)</f>
        <v>1</v>
      </c>
      <c r="U211" s="77" t="s">
        <v>108</v>
      </c>
      <c r="V211" s="78">
        <f>+V210/$AI210</f>
        <v>4.4613917527584937E-2</v>
      </c>
      <c r="W211" s="78">
        <f t="shared" ref="W211:AH211" si="166">+W210/$AI210</f>
        <v>1.1610549332310891E-3</v>
      </c>
      <c r="X211" s="78">
        <f t="shared" si="166"/>
        <v>5.7322192569514109E-3</v>
      </c>
      <c r="Y211" s="78">
        <f t="shared" si="166"/>
        <v>4.8022874653374147E-2</v>
      </c>
      <c r="Z211" s="78">
        <f t="shared" si="166"/>
        <v>0.74190882515434398</v>
      </c>
      <c r="AA211" s="78">
        <f t="shared" si="166"/>
        <v>5.0794687136641523E-2</v>
      </c>
      <c r="AB211" s="78">
        <f t="shared" si="166"/>
        <v>8.0542589566121897E-2</v>
      </c>
      <c r="AC211" s="78">
        <f t="shared" si="166"/>
        <v>2.7223831771750875E-2</v>
      </c>
      <c r="AD211" s="78">
        <f t="shared" si="166"/>
        <v>1.3375542435658406E-2</v>
      </c>
      <c r="AE211" s="78">
        <f t="shared" si="166"/>
        <v>4.4888050215351958E-4</v>
      </c>
      <c r="AF211" s="78">
        <f t="shared" si="166"/>
        <v>0</v>
      </c>
      <c r="AG211" s="78">
        <f t="shared" si="166"/>
        <v>1.3384108091405186E-2</v>
      </c>
      <c r="AH211" s="78">
        <f t="shared" si="166"/>
        <v>1.5300742533777912E-5</v>
      </c>
      <c r="AI211" s="79">
        <f>SUM(V211:AC211)</f>
        <v>0.99999999999999989</v>
      </c>
    </row>
    <row r="212" spans="1:40" ht="15" thickBot="1">
      <c r="A212" s="6"/>
      <c r="B212" s="6"/>
      <c r="C212" s="6"/>
      <c r="D212" s="6"/>
      <c r="E212" s="6"/>
      <c r="F212" s="6"/>
      <c r="G212" s="6"/>
      <c r="H212" s="6"/>
      <c r="I212" s="6"/>
      <c r="K212" s="6"/>
      <c r="L212" s="6"/>
      <c r="M212" s="6"/>
      <c r="N212" s="6"/>
      <c r="O212" s="6"/>
      <c r="P212" s="6"/>
      <c r="Q212" s="6"/>
      <c r="R212" s="6"/>
      <c r="S212" s="6"/>
      <c r="U212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19"/>
      <c r="AK212" s="19"/>
      <c r="AL212" s="19"/>
      <c r="AM212" s="19"/>
      <c r="AN212" s="19"/>
    </row>
    <row r="213" spans="1:40" ht="42.7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  <c r="K213" s="445" t="s">
        <v>32</v>
      </c>
      <c r="L213" s="82" t="s">
        <v>0</v>
      </c>
      <c r="M213" s="82" t="s">
        <v>1</v>
      </c>
      <c r="N213" s="82" t="s">
        <v>2</v>
      </c>
      <c r="O213" s="82" t="s">
        <v>3</v>
      </c>
      <c r="P213" s="82" t="s">
        <v>23</v>
      </c>
      <c r="Q213" s="82" t="s">
        <v>4</v>
      </c>
      <c r="R213" s="82" t="s">
        <v>5</v>
      </c>
      <c r="S213" s="83" t="s">
        <v>6</v>
      </c>
      <c r="U213" s="447" t="s">
        <v>32</v>
      </c>
      <c r="V213" s="51" t="s">
        <v>73</v>
      </c>
      <c r="W213" s="51" t="s">
        <v>74</v>
      </c>
      <c r="X213" s="51" t="s">
        <v>4</v>
      </c>
      <c r="Y213" s="51" t="s">
        <v>1</v>
      </c>
      <c r="Z213" s="51" t="s">
        <v>2</v>
      </c>
      <c r="AA213" s="51" t="s">
        <v>3</v>
      </c>
      <c r="AB213" s="51" t="s">
        <v>51</v>
      </c>
      <c r="AC213" s="51" t="s">
        <v>64</v>
      </c>
      <c r="AD213" s="52" t="s">
        <v>75</v>
      </c>
      <c r="AE213" s="52" t="s">
        <v>76</v>
      </c>
      <c r="AF213" s="52" t="s">
        <v>77</v>
      </c>
      <c r="AG213" s="52" t="s">
        <v>78</v>
      </c>
      <c r="AH213" s="52" t="s">
        <v>79</v>
      </c>
      <c r="AI213" s="53" t="s">
        <v>59</v>
      </c>
      <c r="AJ213" s="19"/>
      <c r="AK213" s="19"/>
      <c r="AL213" s="19"/>
      <c r="AM213" s="19"/>
      <c r="AN213" s="19"/>
    </row>
    <row r="214" spans="1:40" ht="15" customHeight="1">
      <c r="A214" s="411" t="s">
        <v>32</v>
      </c>
      <c r="B214" s="400" t="s">
        <v>113</v>
      </c>
      <c r="C214" s="401"/>
      <c r="D214" s="401"/>
      <c r="E214" s="401"/>
      <c r="F214" s="401"/>
      <c r="G214" s="401"/>
      <c r="H214" s="401"/>
      <c r="I214" s="402"/>
      <c r="K214" s="446" t="s">
        <v>32</v>
      </c>
      <c r="L214" s="403" t="s">
        <v>113</v>
      </c>
      <c r="M214" s="404"/>
      <c r="N214" s="404"/>
      <c r="O214" s="404"/>
      <c r="P214" s="404"/>
      <c r="Q214" s="404"/>
      <c r="R214" s="404"/>
      <c r="S214" s="405"/>
      <c r="U214" s="448" t="s">
        <v>32</v>
      </c>
      <c r="V214" s="441" t="s">
        <v>113</v>
      </c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2"/>
      <c r="AJ214" s="19"/>
      <c r="AK214" s="19"/>
      <c r="AL214" s="19"/>
      <c r="AM214" s="19"/>
      <c r="AN214" s="19"/>
    </row>
    <row r="215" spans="1:40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  <c r="K215" s="50" t="s">
        <v>7</v>
      </c>
      <c r="L215" s="105">
        <v>0</v>
      </c>
      <c r="M215" s="105">
        <v>0</v>
      </c>
      <c r="N215" s="105">
        <v>0</v>
      </c>
      <c r="O215" s="105">
        <v>0</v>
      </c>
      <c r="P215" s="105">
        <v>0</v>
      </c>
      <c r="Q215" s="105">
        <v>0</v>
      </c>
      <c r="R215" s="106">
        <v>0</v>
      </c>
      <c r="S215" s="107">
        <f>SUM(L215:R215)</f>
        <v>0</v>
      </c>
      <c r="U215" s="54" t="s">
        <v>7</v>
      </c>
      <c r="V215" s="55">
        <v>0</v>
      </c>
      <c r="W215" s="55">
        <v>0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6">
        <v>0</v>
      </c>
      <c r="AD215" s="57">
        <v>0</v>
      </c>
      <c r="AE215" s="57">
        <v>0</v>
      </c>
      <c r="AF215" s="57">
        <v>0</v>
      </c>
      <c r="AG215" s="57">
        <v>0</v>
      </c>
      <c r="AH215" s="57">
        <v>0</v>
      </c>
      <c r="AI215" s="58">
        <f>SUM(V215:AC215)</f>
        <v>0</v>
      </c>
      <c r="AJ215" s="19"/>
      <c r="AK215" s="19"/>
      <c r="AL215" s="19"/>
      <c r="AM215" s="19"/>
      <c r="AN215" s="19"/>
    </row>
    <row r="216" spans="1:4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167">SUM(B216:H216)</f>
        <v>0</v>
      </c>
      <c r="K216" s="42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68">SUM(L216:R216)</f>
        <v>0</v>
      </c>
      <c r="U216" s="59" t="s">
        <v>8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1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2">
        <f t="shared" ref="AI216:AI235" si="169">SUM(V216:AC216)</f>
        <v>0</v>
      </c>
      <c r="AJ216" s="19"/>
      <c r="AK216" s="19"/>
      <c r="AL216" s="19"/>
      <c r="AM216" s="19"/>
      <c r="AN216" s="19"/>
    </row>
    <row r="217" spans="1:40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167"/>
        <v>0</v>
      </c>
      <c r="K217" s="43" t="s">
        <v>9</v>
      </c>
      <c r="L217" s="84">
        <v>0</v>
      </c>
      <c r="M217" s="84">
        <v>0</v>
      </c>
      <c r="N217" s="84">
        <v>0</v>
      </c>
      <c r="O217" s="84">
        <v>0</v>
      </c>
      <c r="P217" s="84">
        <v>0</v>
      </c>
      <c r="Q217" s="84">
        <v>0</v>
      </c>
      <c r="R217" s="85">
        <v>0</v>
      </c>
      <c r="S217" s="86">
        <f t="shared" si="168"/>
        <v>0</v>
      </c>
      <c r="U217" s="63" t="s">
        <v>9</v>
      </c>
      <c r="V217" s="55">
        <v>0</v>
      </c>
      <c r="W217" s="55">
        <v>0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6">
        <v>0</v>
      </c>
      <c r="AD217" s="57">
        <v>0</v>
      </c>
      <c r="AE217" s="57">
        <v>0</v>
      </c>
      <c r="AF217" s="57">
        <v>0</v>
      </c>
      <c r="AG217" s="57">
        <v>0</v>
      </c>
      <c r="AH217" s="57">
        <v>0</v>
      </c>
      <c r="AI217" s="58">
        <f t="shared" si="169"/>
        <v>0</v>
      </c>
      <c r="AJ217" s="19"/>
      <c r="AK217" s="19"/>
      <c r="AL217" s="19"/>
      <c r="AM217" s="19"/>
      <c r="AN217" s="19"/>
    </row>
    <row r="218" spans="1:40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167"/>
        <v>0</v>
      </c>
      <c r="K218" s="42" t="s">
        <v>52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68"/>
        <v>0</v>
      </c>
      <c r="U218" s="59" t="s">
        <v>52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1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2">
        <f t="shared" si="169"/>
        <v>0</v>
      </c>
      <c r="AJ218" s="19"/>
      <c r="AK218" s="19"/>
      <c r="AL218" s="19"/>
      <c r="AM218" s="19"/>
      <c r="AN218" s="19"/>
    </row>
    <row r="219" spans="1:40" ht="15">
      <c r="A219" s="32" t="s">
        <v>13</v>
      </c>
      <c r="B219" s="84">
        <v>12.473434024019149</v>
      </c>
      <c r="C219" s="84">
        <v>6.3917237221532845</v>
      </c>
      <c r="D219" s="84">
        <v>1.6886519120565389</v>
      </c>
      <c r="E219" s="84">
        <v>0</v>
      </c>
      <c r="F219" s="395"/>
      <c r="G219" s="84">
        <v>0</v>
      </c>
      <c r="H219" s="115">
        <v>0</v>
      </c>
      <c r="I219" s="111">
        <f t="shared" si="167"/>
        <v>20.553809658228971</v>
      </c>
      <c r="K219" s="43" t="s">
        <v>13</v>
      </c>
      <c r="L219" s="84">
        <v>12.473434024019149</v>
      </c>
      <c r="M219" s="84">
        <v>6.3917237221532845</v>
      </c>
      <c r="N219" s="84">
        <v>1.6886519120565389</v>
      </c>
      <c r="O219" s="84">
        <v>0</v>
      </c>
      <c r="P219" s="84">
        <v>0</v>
      </c>
      <c r="Q219" s="84">
        <v>0</v>
      </c>
      <c r="R219" s="85">
        <v>0</v>
      </c>
      <c r="S219" s="86">
        <f t="shared" si="168"/>
        <v>20.553809658228971</v>
      </c>
      <c r="U219" s="63" t="s">
        <v>13</v>
      </c>
      <c r="V219" s="55">
        <v>12.473434024019149</v>
      </c>
      <c r="W219" s="55">
        <v>0</v>
      </c>
      <c r="X219" s="55">
        <v>0</v>
      </c>
      <c r="Y219" s="55">
        <v>6.3917237221532845</v>
      </c>
      <c r="Z219" s="55">
        <v>1.1919895849810862</v>
      </c>
      <c r="AA219" s="55">
        <v>0</v>
      </c>
      <c r="AB219" s="55">
        <v>0</v>
      </c>
      <c r="AC219" s="56">
        <v>0.49666232707545266</v>
      </c>
      <c r="AD219" s="57">
        <v>0</v>
      </c>
      <c r="AE219" s="57">
        <v>0</v>
      </c>
      <c r="AF219" s="57">
        <v>0</v>
      </c>
      <c r="AG219" s="57">
        <v>0.49666232707545266</v>
      </c>
      <c r="AH219" s="57">
        <v>0</v>
      </c>
      <c r="AI219" s="58">
        <f t="shared" si="169"/>
        <v>20.553809658228971</v>
      </c>
      <c r="AJ219" s="19"/>
      <c r="AK219" s="19"/>
      <c r="AL219" s="19"/>
      <c r="AM219" s="19"/>
      <c r="AN219" s="19"/>
    </row>
    <row r="220" spans="1:40" ht="15">
      <c r="A220" s="31" t="s">
        <v>119</v>
      </c>
      <c r="B220" s="112">
        <v>3.1385403888562804</v>
      </c>
      <c r="C220" s="112">
        <v>0</v>
      </c>
      <c r="D220" s="112">
        <v>3.0899137726785466</v>
      </c>
      <c r="E220" s="112">
        <v>0</v>
      </c>
      <c r="F220" s="395"/>
      <c r="G220" s="112">
        <v>0</v>
      </c>
      <c r="H220" s="113">
        <v>0</v>
      </c>
      <c r="I220" s="114">
        <f t="shared" si="167"/>
        <v>6.2284541615348274</v>
      </c>
      <c r="K220" s="42" t="s">
        <v>119</v>
      </c>
      <c r="L220" s="87">
        <v>3.1385403888562804</v>
      </c>
      <c r="M220" s="87">
        <v>0</v>
      </c>
      <c r="N220" s="87">
        <v>3.0899137726785466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68"/>
        <v>6.2284541615348274</v>
      </c>
      <c r="U220" s="59" t="s">
        <v>53</v>
      </c>
      <c r="V220" s="60">
        <v>3.1385403888562804</v>
      </c>
      <c r="W220" s="60">
        <v>0</v>
      </c>
      <c r="X220" s="60">
        <v>0</v>
      </c>
      <c r="Y220" s="60">
        <v>0</v>
      </c>
      <c r="Z220" s="60">
        <v>3.0899137726785466</v>
      </c>
      <c r="AA220" s="60">
        <v>0</v>
      </c>
      <c r="AB220" s="60">
        <v>0</v>
      </c>
      <c r="AC220" s="61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2">
        <f t="shared" si="169"/>
        <v>6.2284541615348274</v>
      </c>
      <c r="AJ220" s="19"/>
      <c r="AK220" s="19"/>
      <c r="AL220" s="19"/>
      <c r="AM220" s="19"/>
      <c r="AN220" s="19"/>
    </row>
    <row r="221" spans="1:40" ht="15">
      <c r="A221" s="32" t="s">
        <v>54</v>
      </c>
      <c r="B221" s="84">
        <v>0</v>
      </c>
      <c r="C221" s="84">
        <v>0</v>
      </c>
      <c r="D221" s="84">
        <v>0</v>
      </c>
      <c r="E221" s="84">
        <v>4.1396693597647874E-2</v>
      </c>
      <c r="F221" s="395"/>
      <c r="G221" s="84">
        <v>0</v>
      </c>
      <c r="H221" s="115">
        <v>0</v>
      </c>
      <c r="I221" s="111">
        <f t="shared" si="167"/>
        <v>4.1396693597647874E-2</v>
      </c>
      <c r="K221" s="43" t="s">
        <v>54</v>
      </c>
      <c r="L221" s="84">
        <v>0</v>
      </c>
      <c r="M221" s="84">
        <v>0</v>
      </c>
      <c r="N221" s="84">
        <v>0</v>
      </c>
      <c r="O221" s="84">
        <v>4.1396693597647874E-2</v>
      </c>
      <c r="P221" s="84">
        <v>61.903322784536847</v>
      </c>
      <c r="Q221" s="84">
        <v>0</v>
      </c>
      <c r="R221" s="85">
        <v>0</v>
      </c>
      <c r="S221" s="86">
        <f t="shared" si="168"/>
        <v>61.944719478134495</v>
      </c>
      <c r="U221" s="63" t="s">
        <v>54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4.1396693597647874E-2</v>
      </c>
      <c r="AB221" s="55">
        <v>61.903322784536847</v>
      </c>
      <c r="AC221" s="56">
        <v>0</v>
      </c>
      <c r="AD221" s="55">
        <v>0</v>
      </c>
      <c r="AE221" s="55">
        <v>0</v>
      </c>
      <c r="AF221" s="55">
        <v>0</v>
      </c>
      <c r="AG221" s="55">
        <v>0</v>
      </c>
      <c r="AH221" s="55">
        <v>0</v>
      </c>
      <c r="AI221" s="58">
        <f t="shared" si="169"/>
        <v>61.944719478134495</v>
      </c>
      <c r="AJ221" s="19"/>
      <c r="AK221" s="19"/>
      <c r="AL221" s="19"/>
      <c r="AM221" s="19"/>
      <c r="AN221" s="19"/>
    </row>
    <row r="222" spans="1:40" ht="15">
      <c r="A222" s="31" t="s">
        <v>11</v>
      </c>
      <c r="B222" s="112">
        <v>0</v>
      </c>
      <c r="C222" s="112">
        <v>0</v>
      </c>
      <c r="D222" s="112">
        <v>0</v>
      </c>
      <c r="E222" s="112">
        <v>4.5620770317640226E-14</v>
      </c>
      <c r="F222" s="395"/>
      <c r="G222" s="112">
        <v>0</v>
      </c>
      <c r="H222" s="113">
        <v>0</v>
      </c>
      <c r="I222" s="114">
        <f t="shared" si="167"/>
        <v>4.5620770317640226E-14</v>
      </c>
      <c r="K222" s="42" t="s">
        <v>11</v>
      </c>
      <c r="L222" s="87">
        <v>0</v>
      </c>
      <c r="M222" s="87">
        <v>0</v>
      </c>
      <c r="N222" s="87">
        <v>0</v>
      </c>
      <c r="O222" s="87">
        <v>4.5620770317640226E-14</v>
      </c>
      <c r="P222" s="87">
        <v>25.678696911638148</v>
      </c>
      <c r="Q222" s="87">
        <v>0</v>
      </c>
      <c r="R222" s="88">
        <v>0</v>
      </c>
      <c r="S222" s="89">
        <f t="shared" si="168"/>
        <v>25.678696911638195</v>
      </c>
      <c r="U222" s="59" t="s">
        <v>11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4.5620770317640226E-14</v>
      </c>
      <c r="AB222" s="60">
        <v>25.678696911638148</v>
      </c>
      <c r="AC222" s="61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2">
        <f t="shared" si="169"/>
        <v>25.678696911638195</v>
      </c>
      <c r="AJ222" s="19"/>
      <c r="AK222" s="19"/>
      <c r="AL222" s="19"/>
      <c r="AM222" s="19"/>
      <c r="AN222" s="19"/>
    </row>
    <row r="223" spans="1:40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167"/>
        <v>0</v>
      </c>
      <c r="K223" s="43" t="s">
        <v>55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5">
        <v>0</v>
      </c>
      <c r="S223" s="86">
        <f t="shared" si="168"/>
        <v>0</v>
      </c>
      <c r="U223" s="63" t="s">
        <v>55</v>
      </c>
      <c r="V223" s="55">
        <v>0</v>
      </c>
      <c r="W223" s="55">
        <v>0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6">
        <v>0</v>
      </c>
      <c r="AD223" s="55">
        <v>0</v>
      </c>
      <c r="AE223" s="55">
        <v>0</v>
      </c>
      <c r="AF223" s="55">
        <v>0</v>
      </c>
      <c r="AG223" s="55">
        <v>0</v>
      </c>
      <c r="AH223" s="55">
        <v>0</v>
      </c>
      <c r="AI223" s="58">
        <f t="shared" si="169"/>
        <v>0</v>
      </c>
      <c r="AJ223" s="19"/>
      <c r="AK223" s="19"/>
      <c r="AL223" s="19"/>
      <c r="AM223" s="19"/>
      <c r="AN223" s="19"/>
    </row>
    <row r="224" spans="1:40" ht="15">
      <c r="A224" s="31" t="s">
        <v>14</v>
      </c>
      <c r="B224" s="112">
        <v>0.32296937082324489</v>
      </c>
      <c r="C224" s="112">
        <v>0</v>
      </c>
      <c r="D224" s="112">
        <v>1.2792703360504387</v>
      </c>
      <c r="E224" s="112">
        <v>6.7610285335152134E-2</v>
      </c>
      <c r="F224" s="395"/>
      <c r="G224" s="112">
        <v>0</v>
      </c>
      <c r="H224" s="113">
        <v>0</v>
      </c>
      <c r="I224" s="114">
        <f t="shared" si="167"/>
        <v>1.6698499922088357</v>
      </c>
      <c r="K224" s="42" t="s">
        <v>14</v>
      </c>
      <c r="L224" s="87">
        <v>0.32296937082324489</v>
      </c>
      <c r="M224" s="87">
        <v>0</v>
      </c>
      <c r="N224" s="87">
        <v>1.2792703360504387</v>
      </c>
      <c r="O224" s="87">
        <v>6.7610285335152134E-2</v>
      </c>
      <c r="P224" s="87">
        <v>0</v>
      </c>
      <c r="Q224" s="87">
        <v>0</v>
      </c>
      <c r="R224" s="88">
        <v>0</v>
      </c>
      <c r="S224" s="89">
        <f t="shared" si="168"/>
        <v>1.6698499922088357</v>
      </c>
      <c r="U224" s="59" t="s">
        <v>14</v>
      </c>
      <c r="V224" s="60">
        <v>0.32296937082324489</v>
      </c>
      <c r="W224" s="60">
        <v>0</v>
      </c>
      <c r="X224" s="60">
        <v>0</v>
      </c>
      <c r="Y224" s="60">
        <v>0</v>
      </c>
      <c r="Z224" s="60">
        <v>1.2792703360504387</v>
      </c>
      <c r="AA224" s="60">
        <v>6.7610285335152134E-2</v>
      </c>
      <c r="AB224" s="60">
        <v>0</v>
      </c>
      <c r="AC224" s="61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2">
        <f t="shared" si="169"/>
        <v>1.6698499922088357</v>
      </c>
      <c r="AJ224" s="19"/>
      <c r="AK224" s="19"/>
      <c r="AL224" s="19"/>
      <c r="AM224" s="19"/>
      <c r="AN224" s="19"/>
    </row>
    <row r="225" spans="1:40" ht="15">
      <c r="A225" s="32" t="s">
        <v>136</v>
      </c>
      <c r="B225" s="84">
        <v>54.980249225681497</v>
      </c>
      <c r="C225" s="84">
        <v>2.1695964999825792</v>
      </c>
      <c r="D225" s="84">
        <v>472.01946397170286</v>
      </c>
      <c r="E225" s="84">
        <v>0.60081133845671431</v>
      </c>
      <c r="F225" s="395"/>
      <c r="G225" s="84">
        <v>0</v>
      </c>
      <c r="H225" s="115">
        <v>0</v>
      </c>
      <c r="I225" s="111">
        <f t="shared" si="167"/>
        <v>529.77012103582376</v>
      </c>
      <c r="K225" s="43" t="s">
        <v>136</v>
      </c>
      <c r="L225" s="84">
        <v>54.980249225681497</v>
      </c>
      <c r="M225" s="84">
        <v>2.1695964999825792</v>
      </c>
      <c r="N225" s="84">
        <v>472.01946397170286</v>
      </c>
      <c r="O225" s="84">
        <v>0.60081133845671431</v>
      </c>
      <c r="P225" s="84">
        <v>0</v>
      </c>
      <c r="Q225" s="84">
        <v>0</v>
      </c>
      <c r="R225" s="85">
        <v>0</v>
      </c>
      <c r="S225" s="86">
        <f t="shared" si="168"/>
        <v>529.77012103582376</v>
      </c>
      <c r="U225" s="63" t="s">
        <v>136</v>
      </c>
      <c r="V225" s="55">
        <v>50.506458652343134</v>
      </c>
      <c r="W225" s="55">
        <v>0</v>
      </c>
      <c r="X225" s="55">
        <v>0</v>
      </c>
      <c r="Y225" s="55">
        <v>2.1695964999825792</v>
      </c>
      <c r="Z225" s="55">
        <v>157.88487514450148</v>
      </c>
      <c r="AA225" s="55">
        <v>0.60081133845671431</v>
      </c>
      <c r="AB225" s="55">
        <v>0</v>
      </c>
      <c r="AC225" s="56">
        <v>318.60837940053983</v>
      </c>
      <c r="AD225" s="55">
        <v>4.4737905733383609</v>
      </c>
      <c r="AE225" s="55">
        <v>0</v>
      </c>
      <c r="AF225" s="55">
        <v>0</v>
      </c>
      <c r="AG225" s="55">
        <v>314.13458882720141</v>
      </c>
      <c r="AH225" s="55">
        <v>0</v>
      </c>
      <c r="AI225" s="58">
        <f t="shared" si="169"/>
        <v>529.77012103582376</v>
      </c>
      <c r="AJ225" s="19"/>
      <c r="AK225" s="19"/>
      <c r="AL225" s="19"/>
      <c r="AM225" s="19"/>
      <c r="AN225" s="19"/>
    </row>
    <row r="226" spans="1:40" ht="15">
      <c r="A226" s="31" t="s">
        <v>21</v>
      </c>
      <c r="B226" s="112">
        <v>41.205737264688963</v>
      </c>
      <c r="C226" s="112">
        <v>1.7334838680901883</v>
      </c>
      <c r="D226" s="112">
        <v>52.536446044881203</v>
      </c>
      <c r="E226" s="112">
        <v>507.56030945221272</v>
      </c>
      <c r="F226" s="395"/>
      <c r="G226" s="112">
        <v>97.15313792039116</v>
      </c>
      <c r="H226" s="113">
        <v>10.700517704260418</v>
      </c>
      <c r="I226" s="114">
        <f t="shared" si="167"/>
        <v>710.8896322545246</v>
      </c>
      <c r="K226" s="42" t="s">
        <v>21</v>
      </c>
      <c r="L226" s="87">
        <v>41.205737264688963</v>
      </c>
      <c r="M226" s="87">
        <v>1.7334838680901883</v>
      </c>
      <c r="N226" s="87">
        <v>52.536446044881203</v>
      </c>
      <c r="O226" s="87">
        <v>507.56030945221272</v>
      </c>
      <c r="P226" s="87">
        <v>16.048171031716059</v>
      </c>
      <c r="Q226" s="87">
        <v>97.15313792039116</v>
      </c>
      <c r="R226" s="88">
        <v>10.700517704260418</v>
      </c>
      <c r="S226" s="89">
        <f t="shared" si="168"/>
        <v>726.93780328624064</v>
      </c>
      <c r="U226" s="59" t="s">
        <v>21</v>
      </c>
      <c r="V226" s="60">
        <v>0</v>
      </c>
      <c r="W226" s="60">
        <v>36.962773578798142</v>
      </c>
      <c r="X226" s="60">
        <v>97.15313792039116</v>
      </c>
      <c r="Y226" s="60">
        <v>1.7334838680901883</v>
      </c>
      <c r="Z226" s="60">
        <v>51.878059008912942</v>
      </c>
      <c r="AA226" s="60">
        <v>502.58937506701977</v>
      </c>
      <c r="AB226" s="60">
        <v>16.048171031716059</v>
      </c>
      <c r="AC226" s="61">
        <v>20.572802811312425</v>
      </c>
      <c r="AD226" s="60">
        <v>4.242963685890822</v>
      </c>
      <c r="AE226" s="60">
        <v>2.7580673239518716</v>
      </c>
      <c r="AF226" s="60">
        <v>10.700517704260418</v>
      </c>
      <c r="AG226" s="60">
        <v>0.6583870359682602</v>
      </c>
      <c r="AH226" s="60">
        <v>2.212867061241055</v>
      </c>
      <c r="AI226" s="62">
        <f t="shared" si="169"/>
        <v>726.93780328624064</v>
      </c>
      <c r="AJ226" s="19"/>
      <c r="AK226" s="19"/>
      <c r="AL226" s="19"/>
      <c r="AM226" s="19"/>
      <c r="AN226" s="19"/>
    </row>
    <row r="227" spans="1:40" ht="15">
      <c r="A227" s="32" t="s">
        <v>20</v>
      </c>
      <c r="B227" s="84">
        <v>11.129208912128545</v>
      </c>
      <c r="C227" s="84">
        <v>0</v>
      </c>
      <c r="D227" s="84">
        <v>3.064041836236346</v>
      </c>
      <c r="E227" s="84">
        <v>0</v>
      </c>
      <c r="F227" s="395"/>
      <c r="G227" s="84">
        <v>0</v>
      </c>
      <c r="H227" s="115">
        <v>0</v>
      </c>
      <c r="I227" s="111">
        <f t="shared" si="167"/>
        <v>14.193250748364891</v>
      </c>
      <c r="K227" s="43" t="s">
        <v>20</v>
      </c>
      <c r="L227" s="84">
        <v>11.129208912128545</v>
      </c>
      <c r="M227" s="84">
        <v>0</v>
      </c>
      <c r="N227" s="84">
        <v>3.064041836236346</v>
      </c>
      <c r="O227" s="84">
        <v>0</v>
      </c>
      <c r="P227" s="84">
        <v>0</v>
      </c>
      <c r="Q227" s="84">
        <v>0</v>
      </c>
      <c r="R227" s="85">
        <v>0</v>
      </c>
      <c r="S227" s="86">
        <f t="shared" si="168"/>
        <v>14.193250748364891</v>
      </c>
      <c r="U227" s="63" t="s">
        <v>20</v>
      </c>
      <c r="V227" s="55">
        <v>11.129208912128545</v>
      </c>
      <c r="W227" s="55">
        <v>0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6">
        <v>3.064041836236346</v>
      </c>
      <c r="AD227" s="55">
        <v>0</v>
      </c>
      <c r="AE227" s="55">
        <v>0</v>
      </c>
      <c r="AF227" s="55">
        <v>0</v>
      </c>
      <c r="AG227" s="55">
        <v>3.064041836236346</v>
      </c>
      <c r="AH227" s="55">
        <v>0</v>
      </c>
      <c r="AI227" s="58">
        <f t="shared" si="169"/>
        <v>14.193250748364891</v>
      </c>
      <c r="AJ227" s="19"/>
      <c r="AK227" s="19"/>
      <c r="AL227" s="19"/>
      <c r="AM227" s="19"/>
      <c r="AN227" s="19"/>
    </row>
    <row r="228" spans="1:40" ht="15">
      <c r="A228" s="31" t="s">
        <v>56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167"/>
        <v>0</v>
      </c>
      <c r="K228" s="42" t="s">
        <v>56</v>
      </c>
      <c r="L228" s="87">
        <v>0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68"/>
        <v>0</v>
      </c>
      <c r="U228" s="59" t="s">
        <v>56</v>
      </c>
      <c r="V228" s="60">
        <v>0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1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2">
        <f t="shared" si="169"/>
        <v>0</v>
      </c>
      <c r="AJ228" s="19"/>
      <c r="AK228" s="19"/>
      <c r="AL228" s="19"/>
      <c r="AM228" s="19"/>
      <c r="AN228" s="19"/>
    </row>
    <row r="229" spans="1:40" ht="15">
      <c r="A229" s="32" t="s">
        <v>18</v>
      </c>
      <c r="B229" s="84">
        <v>0.70523882208655475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167"/>
        <v>0.70523882208655475</v>
      </c>
      <c r="K229" s="43" t="s">
        <v>18</v>
      </c>
      <c r="L229" s="84">
        <v>0.70523882208655475</v>
      </c>
      <c r="M229" s="84">
        <v>0</v>
      </c>
      <c r="N229" s="84">
        <v>0</v>
      </c>
      <c r="O229" s="84">
        <v>0</v>
      </c>
      <c r="P229" s="84">
        <v>2.5848045977728398</v>
      </c>
      <c r="Q229" s="84">
        <v>0</v>
      </c>
      <c r="R229" s="85">
        <v>0</v>
      </c>
      <c r="S229" s="86">
        <f t="shared" si="168"/>
        <v>3.2900434198593946</v>
      </c>
      <c r="U229" s="63" t="s">
        <v>18</v>
      </c>
      <c r="V229" s="55">
        <v>0.70523882208655475</v>
      </c>
      <c r="W229" s="55">
        <v>0</v>
      </c>
      <c r="X229" s="55">
        <v>0</v>
      </c>
      <c r="Y229" s="55">
        <v>0</v>
      </c>
      <c r="Z229" s="55">
        <v>0</v>
      </c>
      <c r="AA229" s="55">
        <v>0</v>
      </c>
      <c r="AB229" s="55">
        <v>2.5848045977728398</v>
      </c>
      <c r="AC229" s="56">
        <v>0</v>
      </c>
      <c r="AD229" s="55">
        <v>0</v>
      </c>
      <c r="AE229" s="55">
        <v>0</v>
      </c>
      <c r="AF229" s="55">
        <v>0</v>
      </c>
      <c r="AG229" s="55">
        <v>0</v>
      </c>
      <c r="AH229" s="55">
        <v>0</v>
      </c>
      <c r="AI229" s="58">
        <f t="shared" si="169"/>
        <v>3.2900434198593946</v>
      </c>
      <c r="AJ229" s="19"/>
      <c r="AK229" s="19"/>
      <c r="AL229" s="19"/>
      <c r="AM229" s="19"/>
      <c r="AN229" s="19"/>
    </row>
    <row r="230" spans="1:4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167"/>
        <v>0</v>
      </c>
      <c r="K230" s="42" t="s">
        <v>17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68"/>
        <v>0</v>
      </c>
      <c r="U230" s="59" t="s">
        <v>57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1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2">
        <f t="shared" si="169"/>
        <v>0</v>
      </c>
      <c r="AJ230" s="19"/>
      <c r="AK230" s="19"/>
      <c r="AL230" s="19"/>
      <c r="AM230" s="19"/>
      <c r="AN230" s="19"/>
    </row>
    <row r="231" spans="1:40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167"/>
        <v>0</v>
      </c>
      <c r="K231" s="44" t="s">
        <v>60</v>
      </c>
      <c r="L231" s="84">
        <v>0</v>
      </c>
      <c r="M231" s="84">
        <v>0</v>
      </c>
      <c r="N231" s="84">
        <v>0</v>
      </c>
      <c r="O231" s="84">
        <v>0</v>
      </c>
      <c r="P231" s="84">
        <v>0</v>
      </c>
      <c r="Q231" s="84">
        <v>0</v>
      </c>
      <c r="R231" s="85">
        <v>0</v>
      </c>
      <c r="S231" s="86">
        <f t="shared" si="168"/>
        <v>0</v>
      </c>
      <c r="U231" s="64" t="s">
        <v>58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6">
        <v>0</v>
      </c>
      <c r="AD231" s="57">
        <v>0</v>
      </c>
      <c r="AE231" s="57">
        <v>0</v>
      </c>
      <c r="AF231" s="57">
        <v>0</v>
      </c>
      <c r="AG231" s="57">
        <v>0</v>
      </c>
      <c r="AH231" s="57">
        <v>0</v>
      </c>
      <c r="AI231" s="58">
        <f t="shared" si="169"/>
        <v>0</v>
      </c>
      <c r="AJ231" s="19"/>
      <c r="AK231" s="19"/>
      <c r="AL231" s="19"/>
      <c r="AM231" s="19"/>
      <c r="AN231" s="19"/>
    </row>
    <row r="232" spans="1:40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167"/>
        <v>0</v>
      </c>
      <c r="K232" s="45" t="s">
        <v>19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68"/>
        <v>0</v>
      </c>
      <c r="U232" s="65" t="s">
        <v>62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>
        <v>0</v>
      </c>
      <c r="AF232" s="66">
        <v>0</v>
      </c>
      <c r="AG232" s="66">
        <v>0</v>
      </c>
      <c r="AH232" s="67">
        <v>0</v>
      </c>
      <c r="AI232" s="68">
        <f t="shared" si="169"/>
        <v>0</v>
      </c>
      <c r="AJ232" s="19"/>
      <c r="AK232" s="19"/>
      <c r="AL232" s="19"/>
      <c r="AM232" s="19"/>
      <c r="AN232" s="19"/>
    </row>
    <row r="233" spans="1:40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167"/>
        <v>0</v>
      </c>
      <c r="K233" s="46" t="s">
        <v>15</v>
      </c>
      <c r="L233" s="93">
        <v>0</v>
      </c>
      <c r="M233" s="93">
        <v>0</v>
      </c>
      <c r="N233" s="93">
        <v>0</v>
      </c>
      <c r="O233" s="93">
        <v>0</v>
      </c>
      <c r="P233" s="93">
        <v>0</v>
      </c>
      <c r="Q233" s="93">
        <v>0</v>
      </c>
      <c r="R233" s="94">
        <v>0</v>
      </c>
      <c r="S233" s="95">
        <f t="shared" si="168"/>
        <v>0</v>
      </c>
      <c r="U233" s="69" t="s">
        <v>15</v>
      </c>
      <c r="V233" s="70">
        <v>0</v>
      </c>
      <c r="W233" s="70">
        <v>0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1">
        <v>0</v>
      </c>
      <c r="AE233" s="71">
        <v>0</v>
      </c>
      <c r="AF233" s="71">
        <v>0</v>
      </c>
      <c r="AG233" s="71">
        <v>0</v>
      </c>
      <c r="AH233" s="71">
        <v>0</v>
      </c>
      <c r="AI233" s="72">
        <f t="shared" si="169"/>
        <v>0</v>
      </c>
      <c r="AJ233" s="19"/>
      <c r="AK233" s="19"/>
      <c r="AL233" s="19"/>
      <c r="AM233" s="19"/>
      <c r="AN233" s="19"/>
    </row>
    <row r="234" spans="1:40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167"/>
        <v>0</v>
      </c>
      <c r="K234" s="45" t="s">
        <v>16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68"/>
        <v>0</v>
      </c>
      <c r="U234" s="65" t="s">
        <v>16</v>
      </c>
      <c r="V234" s="66">
        <v>0</v>
      </c>
      <c r="W234" s="66">
        <v>0</v>
      </c>
      <c r="X234" s="66">
        <v>0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>
        <v>0</v>
      </c>
      <c r="AE234" s="66">
        <v>0</v>
      </c>
      <c r="AF234" s="66">
        <v>0</v>
      </c>
      <c r="AG234" s="66">
        <v>0</v>
      </c>
      <c r="AH234" s="67">
        <v>0</v>
      </c>
      <c r="AI234" s="68">
        <f t="shared" si="169"/>
        <v>0</v>
      </c>
      <c r="AJ234" s="19"/>
      <c r="AK234" s="19"/>
      <c r="AL234" s="19"/>
      <c r="AM234" s="19"/>
      <c r="AN234" s="19"/>
    </row>
    <row r="235" spans="1:40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167"/>
        <v>0</v>
      </c>
      <c r="K235" s="47" t="s">
        <v>10</v>
      </c>
      <c r="L235" s="96">
        <v>0</v>
      </c>
      <c r="M235" s="96">
        <v>0</v>
      </c>
      <c r="N235" s="96">
        <v>0</v>
      </c>
      <c r="O235" s="96">
        <v>0</v>
      </c>
      <c r="P235" s="96">
        <v>0</v>
      </c>
      <c r="Q235" s="96">
        <v>0</v>
      </c>
      <c r="R235" s="97">
        <v>0</v>
      </c>
      <c r="S235" s="98">
        <f t="shared" si="168"/>
        <v>0</v>
      </c>
      <c r="U235" s="69" t="s">
        <v>10</v>
      </c>
      <c r="V235" s="70">
        <v>0</v>
      </c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1">
        <v>0</v>
      </c>
      <c r="AE235" s="71">
        <v>0</v>
      </c>
      <c r="AF235" s="71">
        <v>0</v>
      </c>
      <c r="AG235" s="71">
        <v>0</v>
      </c>
      <c r="AH235" s="71">
        <v>0</v>
      </c>
      <c r="AI235" s="72">
        <f t="shared" si="169"/>
        <v>0</v>
      </c>
      <c r="AJ235" s="19"/>
      <c r="AK235" s="19"/>
      <c r="AL235" s="19"/>
      <c r="AM235" s="19"/>
      <c r="AN235" s="19"/>
    </row>
    <row r="236" spans="1:40" ht="15">
      <c r="A236" s="37" t="s">
        <v>22</v>
      </c>
      <c r="B236" s="99">
        <f>SUM(B215:B231)</f>
        <v>123.95537800828424</v>
      </c>
      <c r="C236" s="99">
        <f t="shared" ref="C236:I236" si="170">SUM(C215:C231)</f>
        <v>10.294804090226052</v>
      </c>
      <c r="D236" s="99">
        <f t="shared" si="170"/>
        <v>533.67778787360601</v>
      </c>
      <c r="E236" s="99">
        <f t="shared" si="170"/>
        <v>508.27012776960225</v>
      </c>
      <c r="F236" s="99">
        <f t="shared" si="170"/>
        <v>0</v>
      </c>
      <c r="G236" s="99">
        <f t="shared" si="170"/>
        <v>97.15313792039116</v>
      </c>
      <c r="H236" s="100">
        <f t="shared" si="170"/>
        <v>10.700517704260418</v>
      </c>
      <c r="I236" s="111">
        <f t="shared" si="170"/>
        <v>1284.0517533663699</v>
      </c>
      <c r="K236" s="48" t="s">
        <v>22</v>
      </c>
      <c r="L236" s="99">
        <f>SUM(L215:L231)</f>
        <v>123.95537800828424</v>
      </c>
      <c r="M236" s="99">
        <f t="shared" ref="M236:S236" si="171">SUM(M215:M231)</f>
        <v>10.294804090226052</v>
      </c>
      <c r="N236" s="99">
        <f t="shared" si="171"/>
        <v>533.67778787360601</v>
      </c>
      <c r="O236" s="99">
        <f t="shared" si="171"/>
        <v>508.27012776960225</v>
      </c>
      <c r="P236" s="99">
        <f t="shared" si="171"/>
        <v>106.21499532566391</v>
      </c>
      <c r="Q236" s="99">
        <f t="shared" si="171"/>
        <v>97.15313792039116</v>
      </c>
      <c r="R236" s="100">
        <f t="shared" si="171"/>
        <v>10.700517704260418</v>
      </c>
      <c r="S236" s="101">
        <f t="shared" si="171"/>
        <v>1390.2667486920338</v>
      </c>
      <c r="U236" s="73" t="s">
        <v>59</v>
      </c>
      <c r="V236" s="74">
        <f>SUM(V215:V231)</f>
        <v>78.275850170256916</v>
      </c>
      <c r="W236" s="74">
        <f t="shared" ref="W236:AH236" si="172">SUM(W215:W231)</f>
        <v>36.962773578798142</v>
      </c>
      <c r="X236" s="74">
        <f t="shared" si="172"/>
        <v>97.15313792039116</v>
      </c>
      <c r="Y236" s="74">
        <f t="shared" si="172"/>
        <v>10.294804090226052</v>
      </c>
      <c r="Z236" s="74">
        <f t="shared" si="172"/>
        <v>215.32410784712448</v>
      </c>
      <c r="AA236" s="74">
        <f t="shared" si="172"/>
        <v>503.29919338440931</v>
      </c>
      <c r="AB236" s="74">
        <f t="shared" si="172"/>
        <v>106.21499532566391</v>
      </c>
      <c r="AC236" s="74">
        <f t="shared" si="172"/>
        <v>342.74188637516409</v>
      </c>
      <c r="AD236" s="75">
        <f t="shared" si="172"/>
        <v>8.7167542592291838</v>
      </c>
      <c r="AE236" s="75">
        <f t="shared" si="172"/>
        <v>2.7580673239518716</v>
      </c>
      <c r="AF236" s="75">
        <f t="shared" si="172"/>
        <v>10.700517704260418</v>
      </c>
      <c r="AG236" s="75">
        <f t="shared" si="172"/>
        <v>318.35368002648147</v>
      </c>
      <c r="AH236" s="75">
        <f t="shared" si="172"/>
        <v>2.212867061241055</v>
      </c>
      <c r="AI236" s="76">
        <f>SUM(V236:AC236)</f>
        <v>1390.2667486920341</v>
      </c>
      <c r="AJ236" s="19"/>
      <c r="AK236" s="19"/>
      <c r="AL236" s="19"/>
      <c r="AM236" s="19"/>
      <c r="AN236" s="19"/>
    </row>
    <row r="237" spans="1:40" s="22" customFormat="1" ht="15" thickBot="1">
      <c r="A237" s="38" t="s">
        <v>108</v>
      </c>
      <c r="B237" s="125">
        <f>IF($I236=0,"-",B236/$I236)</f>
        <v>9.6534565435788075E-2</v>
      </c>
      <c r="C237" s="125">
        <f t="shared" ref="C237:H237" si="173">IF($I236=0,"-",C236/$I236)</f>
        <v>8.0174370411756329E-3</v>
      </c>
      <c r="D237" s="125">
        <f t="shared" si="173"/>
        <v>0.41562015430801352</v>
      </c>
      <c r="E237" s="125">
        <f t="shared" si="173"/>
        <v>0.39583305457671919</v>
      </c>
      <c r="F237" s="125">
        <f t="shared" si="173"/>
        <v>0</v>
      </c>
      <c r="G237" s="125">
        <f t="shared" si="173"/>
        <v>7.5661387997553009E-2</v>
      </c>
      <c r="H237" s="126">
        <f t="shared" si="173"/>
        <v>8.3334006407507401E-3</v>
      </c>
      <c r="I237" s="127">
        <f>SUM(B237:H237)</f>
        <v>1</v>
      </c>
      <c r="K237" s="49" t="s">
        <v>108</v>
      </c>
      <c r="L237" s="102">
        <f>IF($S236=0,"-",L236/$S236)</f>
        <v>8.9159420754975072E-2</v>
      </c>
      <c r="M237" s="102">
        <f t="shared" ref="M237:R237" si="174">IF($S236=0,"-",M236/$S236)</f>
        <v>7.4049128341100202E-3</v>
      </c>
      <c r="N237" s="102">
        <f t="shared" si="174"/>
        <v>0.38386718834762557</v>
      </c>
      <c r="O237" s="102">
        <f t="shared" si="174"/>
        <v>0.36559180333398894</v>
      </c>
      <c r="P237" s="102">
        <f t="shared" si="174"/>
        <v>7.6399004310209684E-2</v>
      </c>
      <c r="Q237" s="102">
        <f t="shared" si="174"/>
        <v>6.9880933289811514E-2</v>
      </c>
      <c r="R237" s="103">
        <f t="shared" si="174"/>
        <v>7.6967371292793203E-3</v>
      </c>
      <c r="S237" s="104">
        <f>SUM(L237:R237)</f>
        <v>1.0000000000000002</v>
      </c>
      <c r="U237" s="77" t="s">
        <v>108</v>
      </c>
      <c r="V237" s="78">
        <f>+V236/$AI236</f>
        <v>5.6302756463030568E-2</v>
      </c>
      <c r="W237" s="78">
        <f t="shared" ref="W237:AH237" si="175">+W236/$AI236</f>
        <v>2.6586821279853522E-2</v>
      </c>
      <c r="X237" s="78">
        <f t="shared" si="175"/>
        <v>6.98809332898115E-2</v>
      </c>
      <c r="Y237" s="78">
        <f t="shared" si="175"/>
        <v>7.4049128341100194E-3</v>
      </c>
      <c r="Z237" s="78">
        <f t="shared" si="175"/>
        <v>0.1548797078328327</v>
      </c>
      <c r="AA237" s="78">
        <f t="shared" si="175"/>
        <v>0.36201627770923406</v>
      </c>
      <c r="AB237" s="78">
        <f t="shared" si="175"/>
        <v>7.6399004310209684E-2</v>
      </c>
      <c r="AC237" s="78">
        <f t="shared" si="175"/>
        <v>0.24652958628091795</v>
      </c>
      <c r="AD237" s="78">
        <f t="shared" si="175"/>
        <v>6.2698430120909712E-3</v>
      </c>
      <c r="AE237" s="78">
        <f t="shared" si="175"/>
        <v>1.9838403864198485E-3</v>
      </c>
      <c r="AF237" s="78">
        <f t="shared" si="175"/>
        <v>7.6967371292793185E-3</v>
      </c>
      <c r="AG237" s="78">
        <f t="shared" si="175"/>
        <v>0.22898748051479278</v>
      </c>
      <c r="AH237" s="78">
        <f t="shared" si="175"/>
        <v>1.5916852383349635E-3</v>
      </c>
      <c r="AI237" s="79">
        <f>SUM(V237:AC237)</f>
        <v>0.99999999999999989</v>
      </c>
    </row>
    <row r="238" spans="1:40" ht="15" thickBot="1">
      <c r="A238" s="6"/>
      <c r="B238" s="6"/>
      <c r="C238" s="6"/>
      <c r="D238" s="6"/>
      <c r="E238" s="6"/>
      <c r="F238" s="6"/>
      <c r="G238" s="6"/>
      <c r="H238" s="6"/>
      <c r="I238" s="6"/>
      <c r="K238" s="6"/>
      <c r="L238" s="6"/>
      <c r="M238" s="6"/>
      <c r="N238" s="6"/>
      <c r="O238" s="6"/>
      <c r="P238" s="6"/>
      <c r="Q238" s="6"/>
      <c r="R238" s="6"/>
      <c r="S238" s="6"/>
      <c r="U238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19"/>
      <c r="AK238" s="19"/>
      <c r="AL238" s="19"/>
      <c r="AM238" s="19"/>
      <c r="AN238" s="19"/>
    </row>
    <row r="239" spans="1:40" ht="42.7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  <c r="K239" s="445" t="s">
        <v>65</v>
      </c>
      <c r="L239" s="82" t="s">
        <v>0</v>
      </c>
      <c r="M239" s="82" t="s">
        <v>1</v>
      </c>
      <c r="N239" s="82" t="s">
        <v>2</v>
      </c>
      <c r="O239" s="82" t="s">
        <v>3</v>
      </c>
      <c r="P239" s="82" t="s">
        <v>23</v>
      </c>
      <c r="Q239" s="82" t="s">
        <v>4</v>
      </c>
      <c r="R239" s="82" t="s">
        <v>5</v>
      </c>
      <c r="S239" s="83" t="s">
        <v>6</v>
      </c>
      <c r="U239" s="447" t="s">
        <v>65</v>
      </c>
      <c r="V239" s="51" t="s">
        <v>73</v>
      </c>
      <c r="W239" s="51" t="s">
        <v>74</v>
      </c>
      <c r="X239" s="51" t="s">
        <v>4</v>
      </c>
      <c r="Y239" s="51" t="s">
        <v>1</v>
      </c>
      <c r="Z239" s="51" t="s">
        <v>2</v>
      </c>
      <c r="AA239" s="51" t="s">
        <v>3</v>
      </c>
      <c r="AB239" s="51" t="s">
        <v>51</v>
      </c>
      <c r="AC239" s="51" t="s">
        <v>64</v>
      </c>
      <c r="AD239" s="52" t="s">
        <v>75</v>
      </c>
      <c r="AE239" s="52" t="s">
        <v>76</v>
      </c>
      <c r="AF239" s="52" t="s">
        <v>77</v>
      </c>
      <c r="AG239" s="52" t="s">
        <v>78</v>
      </c>
      <c r="AH239" s="52" t="s">
        <v>79</v>
      </c>
      <c r="AI239" s="53" t="s">
        <v>59</v>
      </c>
      <c r="AJ239" s="19"/>
      <c r="AK239" s="19"/>
      <c r="AL239" s="19"/>
      <c r="AM239" s="19"/>
      <c r="AN239" s="19"/>
    </row>
    <row r="240" spans="1:40" ht="15" customHeight="1">
      <c r="A240" s="411" t="s">
        <v>65</v>
      </c>
      <c r="B240" s="400" t="s">
        <v>113</v>
      </c>
      <c r="C240" s="401"/>
      <c r="D240" s="401"/>
      <c r="E240" s="401"/>
      <c r="F240" s="401"/>
      <c r="G240" s="401"/>
      <c r="H240" s="401"/>
      <c r="I240" s="402"/>
      <c r="K240" s="446" t="s">
        <v>65</v>
      </c>
      <c r="L240" s="403" t="s">
        <v>113</v>
      </c>
      <c r="M240" s="404"/>
      <c r="N240" s="404"/>
      <c r="O240" s="404"/>
      <c r="P240" s="404"/>
      <c r="Q240" s="404"/>
      <c r="R240" s="404"/>
      <c r="S240" s="405"/>
      <c r="U240" s="448" t="s">
        <v>65</v>
      </c>
      <c r="V240" s="441" t="s">
        <v>113</v>
      </c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2"/>
      <c r="AJ240" s="19"/>
      <c r="AK240" s="19"/>
      <c r="AL240" s="19"/>
      <c r="AM240" s="19"/>
      <c r="AN240" s="19"/>
    </row>
    <row r="241" spans="1:40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  <c r="K241" s="50" t="s">
        <v>7</v>
      </c>
      <c r="L241" s="105">
        <v>0</v>
      </c>
      <c r="M241" s="105">
        <v>0</v>
      </c>
      <c r="N241" s="105">
        <v>0</v>
      </c>
      <c r="O241" s="105">
        <v>0</v>
      </c>
      <c r="P241" s="105">
        <v>0</v>
      </c>
      <c r="Q241" s="105">
        <v>0</v>
      </c>
      <c r="R241" s="106">
        <v>0</v>
      </c>
      <c r="S241" s="107">
        <f>SUM(L241:R241)</f>
        <v>0</v>
      </c>
      <c r="U241" s="54" t="s">
        <v>7</v>
      </c>
      <c r="V241" s="55">
        <v>0</v>
      </c>
      <c r="W241" s="55">
        <v>0</v>
      </c>
      <c r="X241" s="55">
        <v>0</v>
      </c>
      <c r="Y241" s="55">
        <v>0</v>
      </c>
      <c r="Z241" s="55">
        <v>0</v>
      </c>
      <c r="AA241" s="55">
        <v>0</v>
      </c>
      <c r="AB241" s="55">
        <v>0</v>
      </c>
      <c r="AC241" s="56">
        <v>0</v>
      </c>
      <c r="AD241" s="57">
        <v>0</v>
      </c>
      <c r="AE241" s="57">
        <v>0</v>
      </c>
      <c r="AF241" s="57">
        <v>0</v>
      </c>
      <c r="AG241" s="57">
        <v>0</v>
      </c>
      <c r="AH241" s="57">
        <v>0</v>
      </c>
      <c r="AI241" s="58">
        <f>SUM(V241:AC241)</f>
        <v>0</v>
      </c>
      <c r="AJ241" s="19"/>
      <c r="AK241" s="19"/>
      <c r="AL241" s="19"/>
      <c r="AM241" s="19"/>
      <c r="AN241" s="19"/>
    </row>
    <row r="242" spans="1:40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176">SUM(B242:H242)</f>
        <v>0</v>
      </c>
      <c r="K242" s="42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77">SUM(L242:R242)</f>
        <v>0</v>
      </c>
      <c r="U242" s="59" t="s">
        <v>8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1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2">
        <f t="shared" ref="AI242:AI261" si="178">SUM(V242:AC242)</f>
        <v>0</v>
      </c>
      <c r="AJ242" s="19"/>
      <c r="AK242" s="19"/>
      <c r="AL242" s="19"/>
      <c r="AM242" s="19"/>
      <c r="AN242" s="19"/>
    </row>
    <row r="243" spans="1:40" ht="15">
      <c r="A243" s="32" t="s">
        <v>9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176"/>
        <v>0</v>
      </c>
      <c r="K243" s="43" t="s">
        <v>9</v>
      </c>
      <c r="L243" s="84">
        <v>0</v>
      </c>
      <c r="M243" s="84">
        <v>0</v>
      </c>
      <c r="N243" s="84">
        <v>0</v>
      </c>
      <c r="O243" s="84">
        <v>0</v>
      </c>
      <c r="P243" s="84">
        <v>0</v>
      </c>
      <c r="Q243" s="84">
        <v>0</v>
      </c>
      <c r="R243" s="85">
        <v>0</v>
      </c>
      <c r="S243" s="86">
        <f t="shared" si="177"/>
        <v>0</v>
      </c>
      <c r="U243" s="63" t="s">
        <v>9</v>
      </c>
      <c r="V243" s="55">
        <v>0</v>
      </c>
      <c r="W243" s="55">
        <v>0</v>
      </c>
      <c r="X243" s="55">
        <v>0</v>
      </c>
      <c r="Y243" s="55">
        <v>0</v>
      </c>
      <c r="Z243" s="55">
        <v>0</v>
      </c>
      <c r="AA243" s="55">
        <v>0</v>
      </c>
      <c r="AB243" s="55">
        <v>0</v>
      </c>
      <c r="AC243" s="56">
        <v>0</v>
      </c>
      <c r="AD243" s="57">
        <v>0</v>
      </c>
      <c r="AE243" s="57">
        <v>0</v>
      </c>
      <c r="AF243" s="57">
        <v>0</v>
      </c>
      <c r="AG243" s="57">
        <v>0</v>
      </c>
      <c r="AH243" s="57">
        <v>0</v>
      </c>
      <c r="AI243" s="58">
        <f t="shared" si="178"/>
        <v>0</v>
      </c>
      <c r="AJ243" s="19"/>
      <c r="AK243" s="19"/>
      <c r="AL243" s="19"/>
      <c r="AM243" s="19"/>
      <c r="AN243" s="19"/>
    </row>
    <row r="244" spans="1:40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176"/>
        <v>0</v>
      </c>
      <c r="K244" s="42" t="s">
        <v>52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77"/>
        <v>0</v>
      </c>
      <c r="U244" s="59" t="s">
        <v>52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1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2">
        <f t="shared" si="178"/>
        <v>0</v>
      </c>
      <c r="AJ244" s="19"/>
      <c r="AK244" s="19"/>
      <c r="AL244" s="19"/>
      <c r="AM244" s="19"/>
      <c r="AN244" s="19"/>
    </row>
    <row r="245" spans="1:40" ht="15">
      <c r="A245" s="32" t="s">
        <v>13</v>
      </c>
      <c r="B245" s="84">
        <v>118.51161564498786</v>
      </c>
      <c r="C245" s="84">
        <v>0.69930808799586419</v>
      </c>
      <c r="D245" s="84">
        <v>2.5311566578402545</v>
      </c>
      <c r="E245" s="84">
        <v>0</v>
      </c>
      <c r="F245" s="395"/>
      <c r="G245" s="84">
        <v>0</v>
      </c>
      <c r="H245" s="115">
        <v>0</v>
      </c>
      <c r="I245" s="111">
        <f t="shared" si="176"/>
        <v>121.74208039082397</v>
      </c>
      <c r="K245" s="43" t="s">
        <v>13</v>
      </c>
      <c r="L245" s="84">
        <v>118.51161564498786</v>
      </c>
      <c r="M245" s="84">
        <v>0.69930808799586419</v>
      </c>
      <c r="N245" s="84">
        <v>2.5311566578402545</v>
      </c>
      <c r="O245" s="84">
        <v>0</v>
      </c>
      <c r="P245" s="84">
        <v>0</v>
      </c>
      <c r="Q245" s="84">
        <v>0</v>
      </c>
      <c r="R245" s="85">
        <v>0</v>
      </c>
      <c r="S245" s="86">
        <f t="shared" si="177"/>
        <v>121.74208039082397</v>
      </c>
      <c r="U245" s="63" t="s">
        <v>13</v>
      </c>
      <c r="V245" s="55">
        <v>118.31244903173035</v>
      </c>
      <c r="W245" s="55">
        <v>0</v>
      </c>
      <c r="X245" s="55">
        <v>0</v>
      </c>
      <c r="Y245" s="55">
        <v>0.69930808799586419</v>
      </c>
      <c r="Z245" s="55">
        <v>2.4292453087155503</v>
      </c>
      <c r="AA245" s="55">
        <v>0</v>
      </c>
      <c r="AB245" s="55">
        <v>0</v>
      </c>
      <c r="AC245" s="56">
        <v>0.30107796238220935</v>
      </c>
      <c r="AD245" s="57">
        <v>0.19916661325750512</v>
      </c>
      <c r="AE245" s="57">
        <v>0</v>
      </c>
      <c r="AF245" s="57">
        <v>0</v>
      </c>
      <c r="AG245" s="57">
        <v>0.10191134912470426</v>
      </c>
      <c r="AH245" s="57">
        <v>0</v>
      </c>
      <c r="AI245" s="58">
        <f t="shared" si="178"/>
        <v>121.74208039082397</v>
      </c>
      <c r="AJ245" s="19"/>
      <c r="AK245" s="19"/>
      <c r="AL245" s="19"/>
      <c r="AM245" s="19"/>
      <c r="AN245" s="19"/>
    </row>
    <row r="246" spans="1:40" ht="15">
      <c r="A246" s="31" t="s">
        <v>119</v>
      </c>
      <c r="B246" s="112">
        <v>50.190050020149563</v>
      </c>
      <c r="C246" s="112">
        <v>0.24436078945946521</v>
      </c>
      <c r="D246" s="112">
        <v>0.84159948065899737</v>
      </c>
      <c r="E246" s="112">
        <v>0</v>
      </c>
      <c r="F246" s="395"/>
      <c r="G246" s="112">
        <v>0</v>
      </c>
      <c r="H246" s="113">
        <v>0</v>
      </c>
      <c r="I246" s="114">
        <f t="shared" si="176"/>
        <v>51.276010290268026</v>
      </c>
      <c r="K246" s="42" t="s">
        <v>119</v>
      </c>
      <c r="L246" s="87">
        <v>50.190050020149563</v>
      </c>
      <c r="M246" s="87">
        <v>0.24436078945946521</v>
      </c>
      <c r="N246" s="87">
        <v>0.84159948065899737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77"/>
        <v>51.276010290268026</v>
      </c>
      <c r="U246" s="59" t="s">
        <v>53</v>
      </c>
      <c r="V246" s="60">
        <v>50.184759803089776</v>
      </c>
      <c r="W246" s="60">
        <v>0</v>
      </c>
      <c r="X246" s="60">
        <v>0</v>
      </c>
      <c r="Y246" s="60">
        <v>0.24436078945946521</v>
      </c>
      <c r="Z246" s="60">
        <v>0.83732362367984836</v>
      </c>
      <c r="AA246" s="60">
        <v>0</v>
      </c>
      <c r="AB246" s="60">
        <v>0</v>
      </c>
      <c r="AC246" s="61">
        <v>9.5660740389392207E-3</v>
      </c>
      <c r="AD246" s="60">
        <v>5.2902170597901622E-3</v>
      </c>
      <c r="AE246" s="60">
        <v>0</v>
      </c>
      <c r="AF246" s="60">
        <v>0</v>
      </c>
      <c r="AG246" s="60">
        <v>4.2758569791490576E-3</v>
      </c>
      <c r="AH246" s="60">
        <v>0</v>
      </c>
      <c r="AI246" s="62">
        <f t="shared" si="178"/>
        <v>51.276010290268026</v>
      </c>
      <c r="AJ246" s="19"/>
      <c r="AK246" s="19"/>
      <c r="AL246" s="19"/>
      <c r="AM246" s="19"/>
      <c r="AN246" s="19"/>
    </row>
    <row r="247" spans="1:40" ht="15">
      <c r="A247" s="32" t="s">
        <v>54</v>
      </c>
      <c r="B247" s="84">
        <v>0</v>
      </c>
      <c r="C247" s="84">
        <v>0</v>
      </c>
      <c r="D247" s="84">
        <v>0</v>
      </c>
      <c r="E247" s="84">
        <v>1.6871488234771426</v>
      </c>
      <c r="F247" s="395"/>
      <c r="G247" s="84">
        <v>0</v>
      </c>
      <c r="H247" s="115">
        <v>0</v>
      </c>
      <c r="I247" s="111">
        <f t="shared" si="176"/>
        <v>1.6871488234771426</v>
      </c>
      <c r="K247" s="43" t="s">
        <v>54</v>
      </c>
      <c r="L247" s="84">
        <v>0</v>
      </c>
      <c r="M247" s="84">
        <v>0</v>
      </c>
      <c r="N247" s="84">
        <v>0</v>
      </c>
      <c r="O247" s="84">
        <v>1.6871488234771426</v>
      </c>
      <c r="P247" s="84">
        <v>314.51565838805027</v>
      </c>
      <c r="Q247" s="84">
        <v>0</v>
      </c>
      <c r="R247" s="85">
        <v>0</v>
      </c>
      <c r="S247" s="86">
        <f t="shared" si="177"/>
        <v>316.20280721152739</v>
      </c>
      <c r="U247" s="63" t="s">
        <v>54</v>
      </c>
      <c r="V247" s="55">
        <v>0</v>
      </c>
      <c r="W247" s="55">
        <v>0</v>
      </c>
      <c r="X247" s="55">
        <v>0</v>
      </c>
      <c r="Y247" s="55">
        <v>0</v>
      </c>
      <c r="Z247" s="55">
        <v>0</v>
      </c>
      <c r="AA247" s="55">
        <v>1.6871488234771426</v>
      </c>
      <c r="AB247" s="55">
        <v>314.51565838805027</v>
      </c>
      <c r="AC247" s="56">
        <v>0</v>
      </c>
      <c r="AD247" s="55">
        <v>0</v>
      </c>
      <c r="AE247" s="55">
        <v>0</v>
      </c>
      <c r="AF247" s="55">
        <v>0</v>
      </c>
      <c r="AG247" s="55">
        <v>0</v>
      </c>
      <c r="AH247" s="55">
        <v>0</v>
      </c>
      <c r="AI247" s="58">
        <f t="shared" si="178"/>
        <v>316.20280721152739</v>
      </c>
      <c r="AJ247" s="19"/>
      <c r="AK247" s="19"/>
      <c r="AL247" s="19"/>
      <c r="AM247" s="19"/>
      <c r="AN247" s="19"/>
    </row>
    <row r="248" spans="1:40" ht="15">
      <c r="A248" s="31" t="s">
        <v>11</v>
      </c>
      <c r="B248" s="112">
        <v>0</v>
      </c>
      <c r="C248" s="112">
        <v>0</v>
      </c>
      <c r="D248" s="112">
        <v>0</v>
      </c>
      <c r="E248" s="112">
        <v>0.15609825102924157</v>
      </c>
      <c r="F248" s="395"/>
      <c r="G248" s="112">
        <v>0</v>
      </c>
      <c r="H248" s="113">
        <v>0</v>
      </c>
      <c r="I248" s="114">
        <f t="shared" si="176"/>
        <v>0.15609825102924157</v>
      </c>
      <c r="K248" s="42" t="s">
        <v>11</v>
      </c>
      <c r="L248" s="87">
        <v>0</v>
      </c>
      <c r="M248" s="87">
        <v>0</v>
      </c>
      <c r="N248" s="87">
        <v>0</v>
      </c>
      <c r="O248" s="87">
        <v>0.15609825102924157</v>
      </c>
      <c r="P248" s="87">
        <v>30.273207855690714</v>
      </c>
      <c r="Q248" s="87">
        <v>0</v>
      </c>
      <c r="R248" s="88">
        <v>0</v>
      </c>
      <c r="S248" s="89">
        <f t="shared" si="177"/>
        <v>30.429306106719956</v>
      </c>
      <c r="U248" s="59" t="s">
        <v>11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0.15609825102924157</v>
      </c>
      <c r="AB248" s="60">
        <v>30.273207855690714</v>
      </c>
      <c r="AC248" s="61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2">
        <f t="shared" si="178"/>
        <v>30.429306106719956</v>
      </c>
      <c r="AJ248" s="19"/>
      <c r="AK248" s="19"/>
      <c r="AL248" s="19"/>
      <c r="AM248" s="19"/>
      <c r="AN248" s="19"/>
    </row>
    <row r="249" spans="1:40" ht="15">
      <c r="A249" s="32" t="s">
        <v>55</v>
      </c>
      <c r="B249" s="84">
        <v>0</v>
      </c>
      <c r="C249" s="84">
        <v>0</v>
      </c>
      <c r="D249" s="84">
        <v>0.41105664925672891</v>
      </c>
      <c r="E249" s="84">
        <v>0</v>
      </c>
      <c r="F249" s="395"/>
      <c r="G249" s="84">
        <v>0</v>
      </c>
      <c r="H249" s="115">
        <v>0</v>
      </c>
      <c r="I249" s="111">
        <f t="shared" si="176"/>
        <v>0.41105664925672891</v>
      </c>
      <c r="K249" s="43" t="s">
        <v>55</v>
      </c>
      <c r="L249" s="84">
        <v>0</v>
      </c>
      <c r="M249" s="84">
        <v>0</v>
      </c>
      <c r="N249" s="84">
        <v>0.41105664925672891</v>
      </c>
      <c r="O249" s="84">
        <v>0</v>
      </c>
      <c r="P249" s="84">
        <v>0</v>
      </c>
      <c r="Q249" s="84">
        <v>0</v>
      </c>
      <c r="R249" s="85">
        <v>0</v>
      </c>
      <c r="S249" s="86">
        <f t="shared" si="177"/>
        <v>0.41105664925672891</v>
      </c>
      <c r="U249" s="63" t="s">
        <v>55</v>
      </c>
      <c r="V249" s="55">
        <v>0</v>
      </c>
      <c r="W249" s="55">
        <v>0</v>
      </c>
      <c r="X249" s="55">
        <v>0</v>
      </c>
      <c r="Y249" s="55">
        <v>0</v>
      </c>
      <c r="Z249" s="55">
        <v>0.41105664925672891</v>
      </c>
      <c r="AA249" s="55">
        <v>0</v>
      </c>
      <c r="AB249" s="55">
        <v>0</v>
      </c>
      <c r="AC249" s="56">
        <v>0</v>
      </c>
      <c r="AD249" s="55">
        <v>0</v>
      </c>
      <c r="AE249" s="55">
        <v>0</v>
      </c>
      <c r="AF249" s="55">
        <v>0</v>
      </c>
      <c r="AG249" s="55">
        <v>0</v>
      </c>
      <c r="AH249" s="55">
        <v>0</v>
      </c>
      <c r="AI249" s="58">
        <f t="shared" si="178"/>
        <v>0.41105664925672891</v>
      </c>
      <c r="AJ249" s="19"/>
      <c r="AK249" s="19"/>
      <c r="AL249" s="19"/>
      <c r="AM249" s="19"/>
      <c r="AN249" s="19"/>
    </row>
    <row r="250" spans="1:40" ht="15">
      <c r="A250" s="31" t="s">
        <v>14</v>
      </c>
      <c r="B250" s="112">
        <v>29.462579752564729</v>
      </c>
      <c r="C250" s="112">
        <v>1.4112020354954755</v>
      </c>
      <c r="D250" s="112">
        <v>14.464227644722831</v>
      </c>
      <c r="E250" s="112">
        <v>5.4906674055495042E-2</v>
      </c>
      <c r="F250" s="395"/>
      <c r="G250" s="112">
        <v>0</v>
      </c>
      <c r="H250" s="113">
        <v>0</v>
      </c>
      <c r="I250" s="114">
        <f t="shared" si="176"/>
        <v>45.392916106838527</v>
      </c>
      <c r="K250" s="42" t="s">
        <v>14</v>
      </c>
      <c r="L250" s="87">
        <v>29.462579752564729</v>
      </c>
      <c r="M250" s="87">
        <v>1.4112020354954755</v>
      </c>
      <c r="N250" s="87">
        <v>14.464227644722831</v>
      </c>
      <c r="O250" s="87">
        <v>5.4906674055495042E-2</v>
      </c>
      <c r="P250" s="87">
        <v>0.26173773292937075</v>
      </c>
      <c r="Q250" s="87">
        <v>0</v>
      </c>
      <c r="R250" s="88">
        <v>0</v>
      </c>
      <c r="S250" s="89">
        <f t="shared" si="177"/>
        <v>45.654653839767896</v>
      </c>
      <c r="U250" s="59" t="s">
        <v>14</v>
      </c>
      <c r="V250" s="60">
        <v>29.437055765283446</v>
      </c>
      <c r="W250" s="60">
        <v>0</v>
      </c>
      <c r="X250" s="60">
        <v>0</v>
      </c>
      <c r="Y250" s="60">
        <v>1.4112020354954755</v>
      </c>
      <c r="Z250" s="60">
        <v>14.464227644722831</v>
      </c>
      <c r="AA250" s="60">
        <v>0</v>
      </c>
      <c r="AB250" s="60">
        <v>0.26173773292937075</v>
      </c>
      <c r="AC250" s="61">
        <v>8.0430661336776288E-2</v>
      </c>
      <c r="AD250" s="60">
        <v>2.5523987281281236E-2</v>
      </c>
      <c r="AE250" s="60">
        <v>0</v>
      </c>
      <c r="AF250" s="60">
        <v>0</v>
      </c>
      <c r="AG250" s="60">
        <v>0</v>
      </c>
      <c r="AH250" s="60">
        <v>5.4906674055495042E-2</v>
      </c>
      <c r="AI250" s="62">
        <f t="shared" si="178"/>
        <v>45.654653839767896</v>
      </c>
      <c r="AJ250" s="19"/>
      <c r="AK250" s="19"/>
      <c r="AL250" s="19"/>
      <c r="AM250" s="19"/>
      <c r="AN250" s="19"/>
    </row>
    <row r="251" spans="1:40" ht="15">
      <c r="A251" s="32" t="s">
        <v>136</v>
      </c>
      <c r="B251" s="84">
        <v>1175.0298991115881</v>
      </c>
      <c r="C251" s="84">
        <v>34.46150343874816</v>
      </c>
      <c r="D251" s="84">
        <v>810.15076787806493</v>
      </c>
      <c r="E251" s="84">
        <v>4.7505449564725843</v>
      </c>
      <c r="F251" s="395"/>
      <c r="G251" s="84">
        <v>0</v>
      </c>
      <c r="H251" s="115">
        <v>0</v>
      </c>
      <c r="I251" s="111">
        <f t="shared" si="176"/>
        <v>2024.3927153848738</v>
      </c>
      <c r="K251" s="43" t="s">
        <v>136</v>
      </c>
      <c r="L251" s="84">
        <v>1175.0298991115881</v>
      </c>
      <c r="M251" s="84">
        <v>34.46150343874816</v>
      </c>
      <c r="N251" s="84">
        <v>810.15076787806493</v>
      </c>
      <c r="O251" s="84">
        <v>4.7505449564725843</v>
      </c>
      <c r="P251" s="84">
        <v>0.69170060827669799</v>
      </c>
      <c r="Q251" s="84">
        <v>0</v>
      </c>
      <c r="R251" s="85">
        <v>0</v>
      </c>
      <c r="S251" s="86">
        <f t="shared" si="177"/>
        <v>2025.0844159931505</v>
      </c>
      <c r="U251" s="63" t="s">
        <v>136</v>
      </c>
      <c r="V251" s="55">
        <v>1142.2900842610547</v>
      </c>
      <c r="W251" s="55">
        <v>0</v>
      </c>
      <c r="X251" s="55">
        <v>0</v>
      </c>
      <c r="Y251" s="55">
        <v>34.46150343874816</v>
      </c>
      <c r="Z251" s="55">
        <v>809.31594880283285</v>
      </c>
      <c r="AA251" s="55">
        <v>4.7505449564725843</v>
      </c>
      <c r="AB251" s="55">
        <v>0.69170060827669799</v>
      </c>
      <c r="AC251" s="56">
        <v>33.574633925765447</v>
      </c>
      <c r="AD251" s="55">
        <v>32.739814850533328</v>
      </c>
      <c r="AE251" s="55">
        <v>0</v>
      </c>
      <c r="AF251" s="55">
        <v>0</v>
      </c>
      <c r="AG251" s="55">
        <v>0.83481907523212218</v>
      </c>
      <c r="AH251" s="55">
        <v>0</v>
      </c>
      <c r="AI251" s="58">
        <f t="shared" si="178"/>
        <v>2025.0844159931507</v>
      </c>
      <c r="AJ251" s="19"/>
      <c r="AK251" s="19"/>
      <c r="AL251" s="19"/>
      <c r="AM251" s="19"/>
      <c r="AN251" s="19"/>
    </row>
    <row r="252" spans="1:40" ht="15">
      <c r="A252" s="31" t="s">
        <v>21</v>
      </c>
      <c r="B252" s="112">
        <v>337.93321194106562</v>
      </c>
      <c r="C252" s="112">
        <v>14.861909844926746</v>
      </c>
      <c r="D252" s="112">
        <v>242.74923420253992</v>
      </c>
      <c r="E252" s="112">
        <v>1617.1796830674928</v>
      </c>
      <c r="F252" s="395"/>
      <c r="G252" s="112">
        <v>252.80903744790334</v>
      </c>
      <c r="H252" s="113">
        <v>37.904042293263267</v>
      </c>
      <c r="I252" s="114">
        <f t="shared" si="176"/>
        <v>2503.4371187971915</v>
      </c>
      <c r="K252" s="42" t="s">
        <v>21</v>
      </c>
      <c r="L252" s="87">
        <v>337.93321194106562</v>
      </c>
      <c r="M252" s="87">
        <v>14.861909844926746</v>
      </c>
      <c r="N252" s="87">
        <v>242.74923420253992</v>
      </c>
      <c r="O252" s="87">
        <v>1617.1796830674928</v>
      </c>
      <c r="P252" s="87">
        <v>45.981916617617848</v>
      </c>
      <c r="Q252" s="87">
        <v>252.80903744790334</v>
      </c>
      <c r="R252" s="88">
        <v>37.904042293263267</v>
      </c>
      <c r="S252" s="89">
        <f t="shared" si="177"/>
        <v>2549.4190354148095</v>
      </c>
      <c r="U252" s="59" t="s">
        <v>21</v>
      </c>
      <c r="V252" s="60">
        <v>12.512958520586032</v>
      </c>
      <c r="W252" s="60">
        <v>125.7150923758432</v>
      </c>
      <c r="X252" s="60">
        <v>252.80903744790334</v>
      </c>
      <c r="Y252" s="60">
        <v>14.861909844926746</v>
      </c>
      <c r="Z252" s="60">
        <v>239.98330931546298</v>
      </c>
      <c r="AA252" s="60">
        <v>1499.9348587620264</v>
      </c>
      <c r="AB252" s="60">
        <v>45.981916617617848</v>
      </c>
      <c r="AC252" s="61">
        <v>357.61995253044307</v>
      </c>
      <c r="AD252" s="60">
        <v>199.70516104463638</v>
      </c>
      <c r="AE252" s="60">
        <v>111.93915808887269</v>
      </c>
      <c r="AF252" s="60">
        <v>37.904042293263267</v>
      </c>
      <c r="AG252" s="60">
        <v>2.7659248870769582</v>
      </c>
      <c r="AH252" s="60">
        <v>5.3056662165936439</v>
      </c>
      <c r="AI252" s="62">
        <f t="shared" si="178"/>
        <v>2549.41903541481</v>
      </c>
      <c r="AJ252" s="19"/>
      <c r="AK252" s="19"/>
      <c r="AL252" s="19"/>
      <c r="AM252" s="19"/>
      <c r="AN252" s="19"/>
    </row>
    <row r="253" spans="1:40" ht="15">
      <c r="A253" s="32" t="s">
        <v>20</v>
      </c>
      <c r="B253" s="84">
        <v>155.17111305488487</v>
      </c>
      <c r="C253" s="84">
        <v>0</v>
      </c>
      <c r="D253" s="84">
        <v>2.8514165485967617</v>
      </c>
      <c r="E253" s="84">
        <v>0</v>
      </c>
      <c r="F253" s="395"/>
      <c r="G253" s="84">
        <v>0</v>
      </c>
      <c r="H253" s="115">
        <v>0</v>
      </c>
      <c r="I253" s="111">
        <f t="shared" si="176"/>
        <v>158.02252960348164</v>
      </c>
      <c r="K253" s="43" t="s">
        <v>20</v>
      </c>
      <c r="L253" s="84">
        <v>155.17111305488487</v>
      </c>
      <c r="M253" s="84">
        <v>0</v>
      </c>
      <c r="N253" s="84">
        <v>2.8514165485967617</v>
      </c>
      <c r="O253" s="84">
        <v>0</v>
      </c>
      <c r="P253" s="84">
        <v>0</v>
      </c>
      <c r="Q253" s="84">
        <v>0</v>
      </c>
      <c r="R253" s="85">
        <v>0</v>
      </c>
      <c r="S253" s="86">
        <f t="shared" si="177"/>
        <v>158.02252960348164</v>
      </c>
      <c r="U253" s="63" t="s">
        <v>20</v>
      </c>
      <c r="V253" s="55">
        <v>153.92634532211727</v>
      </c>
      <c r="W253" s="55">
        <v>0</v>
      </c>
      <c r="X253" s="55">
        <v>0</v>
      </c>
      <c r="Y253" s="55">
        <v>0</v>
      </c>
      <c r="Z253" s="55">
        <v>2.8514165485967617</v>
      </c>
      <c r="AA253" s="55">
        <v>0</v>
      </c>
      <c r="AB253" s="55">
        <v>0</v>
      </c>
      <c r="AC253" s="56">
        <v>1.244767732767599</v>
      </c>
      <c r="AD253" s="55">
        <v>1.244767732767599</v>
      </c>
      <c r="AE253" s="55">
        <v>0</v>
      </c>
      <c r="AF253" s="55">
        <v>0</v>
      </c>
      <c r="AG253" s="55">
        <v>0</v>
      </c>
      <c r="AH253" s="55">
        <v>0</v>
      </c>
      <c r="AI253" s="58">
        <f t="shared" si="178"/>
        <v>158.02252960348164</v>
      </c>
      <c r="AJ253" s="19"/>
      <c r="AK253" s="19"/>
      <c r="AL253" s="19"/>
      <c r="AM253" s="19"/>
      <c r="AN253" s="19"/>
    </row>
    <row r="254" spans="1:40" ht="15">
      <c r="A254" s="31" t="s">
        <v>56</v>
      </c>
      <c r="B254" s="112">
        <v>0.29821276403016617</v>
      </c>
      <c r="C254" s="112">
        <v>0.50573195549445715</v>
      </c>
      <c r="D254" s="112">
        <v>0.9223075176190707</v>
      </c>
      <c r="E254" s="112">
        <v>0</v>
      </c>
      <c r="F254" s="395"/>
      <c r="G254" s="112">
        <v>0</v>
      </c>
      <c r="H254" s="113">
        <v>0</v>
      </c>
      <c r="I254" s="114">
        <f t="shared" si="176"/>
        <v>1.7262522371436941</v>
      </c>
      <c r="K254" s="42" t="s">
        <v>56</v>
      </c>
      <c r="L254" s="87">
        <v>0.29821276403016617</v>
      </c>
      <c r="M254" s="87">
        <v>0.50573195549445715</v>
      </c>
      <c r="N254" s="87">
        <v>0.9223075176190707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77"/>
        <v>1.7262522371436941</v>
      </c>
      <c r="U254" s="59" t="s">
        <v>56</v>
      </c>
      <c r="V254" s="60">
        <v>0.29821276403016617</v>
      </c>
      <c r="W254" s="60">
        <v>0</v>
      </c>
      <c r="X254" s="60">
        <v>0</v>
      </c>
      <c r="Y254" s="60">
        <v>0.50573195549445715</v>
      </c>
      <c r="Z254" s="60">
        <v>0.9223075176190707</v>
      </c>
      <c r="AA254" s="60">
        <v>0</v>
      </c>
      <c r="AB254" s="60">
        <v>0</v>
      </c>
      <c r="AC254" s="61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2">
        <f t="shared" si="178"/>
        <v>1.7262522371436941</v>
      </c>
      <c r="AJ254" s="19"/>
      <c r="AK254" s="19"/>
      <c r="AL254" s="19"/>
      <c r="AM254" s="19"/>
      <c r="AN254" s="19"/>
    </row>
    <row r="255" spans="1:40" ht="15">
      <c r="A255" s="32" t="s">
        <v>18</v>
      </c>
      <c r="B255" s="84">
        <v>1.7974878089752617</v>
      </c>
      <c r="C255" s="84">
        <v>0</v>
      </c>
      <c r="D255" s="84">
        <v>67.655758054845634</v>
      </c>
      <c r="E255" s="84">
        <v>0</v>
      </c>
      <c r="F255" s="395"/>
      <c r="G255" s="84">
        <v>0</v>
      </c>
      <c r="H255" s="115">
        <v>0</v>
      </c>
      <c r="I255" s="111">
        <f t="shared" si="176"/>
        <v>69.453245863820896</v>
      </c>
      <c r="K255" s="43" t="s">
        <v>18</v>
      </c>
      <c r="L255" s="84">
        <v>1.7974878089752617</v>
      </c>
      <c r="M255" s="84">
        <v>0</v>
      </c>
      <c r="N255" s="84">
        <v>67.655758054845634</v>
      </c>
      <c r="O255" s="84">
        <v>0</v>
      </c>
      <c r="P255" s="84">
        <v>13.129761472416948</v>
      </c>
      <c r="Q255" s="84">
        <v>0</v>
      </c>
      <c r="R255" s="85">
        <v>0</v>
      </c>
      <c r="S255" s="86">
        <f t="shared" si="177"/>
        <v>82.583007336237841</v>
      </c>
      <c r="U255" s="63" t="s">
        <v>18</v>
      </c>
      <c r="V255" s="55">
        <v>1.7974878089752617</v>
      </c>
      <c r="W255" s="55">
        <v>0</v>
      </c>
      <c r="X255" s="55">
        <v>0</v>
      </c>
      <c r="Y255" s="55">
        <v>0</v>
      </c>
      <c r="Z255" s="55">
        <v>67.632651074948569</v>
      </c>
      <c r="AA255" s="55">
        <v>0</v>
      </c>
      <c r="AB255" s="55">
        <v>13.129761472416948</v>
      </c>
      <c r="AC255" s="56">
        <v>2.3106979897060571E-2</v>
      </c>
      <c r="AD255" s="55">
        <v>0</v>
      </c>
      <c r="AE255" s="55">
        <v>0</v>
      </c>
      <c r="AF255" s="55">
        <v>0</v>
      </c>
      <c r="AG255" s="55">
        <v>2.3106979897060571E-2</v>
      </c>
      <c r="AH255" s="55">
        <v>0</v>
      </c>
      <c r="AI255" s="58">
        <f t="shared" si="178"/>
        <v>82.583007336237841</v>
      </c>
      <c r="AJ255" s="19"/>
      <c r="AK255" s="19"/>
      <c r="AL255" s="19"/>
      <c r="AM255" s="19"/>
      <c r="AN255" s="19"/>
    </row>
    <row r="256" spans="1:40" ht="15">
      <c r="A256" s="31" t="s">
        <v>17</v>
      </c>
      <c r="B256" s="112">
        <v>0.22401551860369323</v>
      </c>
      <c r="C256" s="112">
        <v>0</v>
      </c>
      <c r="D256" s="112">
        <v>5.6003879650923308E-2</v>
      </c>
      <c r="E256" s="112">
        <v>0</v>
      </c>
      <c r="F256" s="395"/>
      <c r="G256" s="112">
        <v>0</v>
      </c>
      <c r="H256" s="113">
        <v>0</v>
      </c>
      <c r="I256" s="114">
        <f t="shared" si="176"/>
        <v>0.28001939825461653</v>
      </c>
      <c r="K256" s="42" t="s">
        <v>17</v>
      </c>
      <c r="L256" s="87">
        <v>0.22401551860369323</v>
      </c>
      <c r="M256" s="87">
        <v>0</v>
      </c>
      <c r="N256" s="87">
        <v>5.6003879650923308E-2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77"/>
        <v>0.28001939825461653</v>
      </c>
      <c r="U256" s="59" t="s">
        <v>57</v>
      </c>
      <c r="V256" s="60">
        <v>0.22401551860369323</v>
      </c>
      <c r="W256" s="60">
        <v>0</v>
      </c>
      <c r="X256" s="60">
        <v>0</v>
      </c>
      <c r="Y256" s="60">
        <v>0</v>
      </c>
      <c r="Z256" s="60">
        <v>5.6003879650923308E-2</v>
      </c>
      <c r="AA256" s="60">
        <v>0</v>
      </c>
      <c r="AB256" s="60">
        <v>0</v>
      </c>
      <c r="AC256" s="61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2">
        <f t="shared" si="178"/>
        <v>0.28001939825461653</v>
      </c>
      <c r="AJ256" s="19"/>
      <c r="AK256" s="19"/>
      <c r="AL256" s="19"/>
      <c r="AM256" s="19"/>
      <c r="AN256" s="19"/>
    </row>
    <row r="257" spans="1:40" ht="15">
      <c r="A257" s="33" t="s">
        <v>60</v>
      </c>
      <c r="B257" s="84">
        <v>0.11159999999999999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176"/>
        <v>0.11159999999999999</v>
      </c>
      <c r="K257" s="44" t="s">
        <v>60</v>
      </c>
      <c r="L257" s="84">
        <v>0.11159999999999999</v>
      </c>
      <c r="M257" s="84">
        <v>0</v>
      </c>
      <c r="N257" s="84">
        <v>0</v>
      </c>
      <c r="O257" s="84">
        <v>0</v>
      </c>
      <c r="P257" s="84">
        <v>0</v>
      </c>
      <c r="Q257" s="84">
        <v>0</v>
      </c>
      <c r="R257" s="85">
        <v>0</v>
      </c>
      <c r="S257" s="86">
        <f t="shared" si="177"/>
        <v>0.11159999999999999</v>
      </c>
      <c r="U257" s="64" t="s">
        <v>58</v>
      </c>
      <c r="V257" s="55">
        <v>0.11159999999999999</v>
      </c>
      <c r="W257" s="55">
        <v>0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6">
        <v>0</v>
      </c>
      <c r="AD257" s="57">
        <v>0</v>
      </c>
      <c r="AE257" s="57">
        <v>0</v>
      </c>
      <c r="AF257" s="57">
        <v>0</v>
      </c>
      <c r="AG257" s="57">
        <v>0</v>
      </c>
      <c r="AH257" s="57">
        <v>0</v>
      </c>
      <c r="AI257" s="58">
        <f t="shared" si="178"/>
        <v>0.11159999999999999</v>
      </c>
      <c r="AJ257" s="19"/>
      <c r="AK257" s="19"/>
      <c r="AL257" s="19"/>
      <c r="AM257" s="19"/>
      <c r="AN257" s="19"/>
    </row>
    <row r="258" spans="1:40">
      <c r="A258" s="34" t="s">
        <v>19</v>
      </c>
      <c r="B258" s="116">
        <v>0.11159999999999999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176"/>
        <v>0.11159999999999999</v>
      </c>
      <c r="K258" s="45" t="s">
        <v>19</v>
      </c>
      <c r="L258" s="90">
        <v>0.11159999999999999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77"/>
        <v>0.11159999999999999</v>
      </c>
      <c r="U258" s="65" t="s">
        <v>62</v>
      </c>
      <c r="V258" s="66">
        <v>0</v>
      </c>
      <c r="W258" s="66">
        <v>0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>
        <v>0</v>
      </c>
      <c r="AE258" s="66">
        <v>0</v>
      </c>
      <c r="AF258" s="66">
        <v>0</v>
      </c>
      <c r="AG258" s="66">
        <v>0</v>
      </c>
      <c r="AH258" s="67">
        <v>0</v>
      </c>
      <c r="AI258" s="68">
        <f t="shared" si="178"/>
        <v>0</v>
      </c>
      <c r="AJ258" s="19"/>
      <c r="AK258" s="19"/>
      <c r="AL258" s="19"/>
      <c r="AM258" s="19"/>
      <c r="AN258" s="19"/>
    </row>
    <row r="259" spans="1:40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176"/>
        <v>0</v>
      </c>
      <c r="K259" s="46" t="s">
        <v>15</v>
      </c>
      <c r="L259" s="93">
        <v>0</v>
      </c>
      <c r="M259" s="93">
        <v>0</v>
      </c>
      <c r="N259" s="93">
        <v>0</v>
      </c>
      <c r="O259" s="93">
        <v>0</v>
      </c>
      <c r="P259" s="93">
        <v>0</v>
      </c>
      <c r="Q259" s="93">
        <v>0</v>
      </c>
      <c r="R259" s="94">
        <v>0</v>
      </c>
      <c r="S259" s="95">
        <f t="shared" si="177"/>
        <v>0</v>
      </c>
      <c r="U259" s="69" t="s">
        <v>15</v>
      </c>
      <c r="V259" s="70">
        <v>0</v>
      </c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1">
        <v>0</v>
      </c>
      <c r="AE259" s="71">
        <v>0</v>
      </c>
      <c r="AF259" s="71">
        <v>0</v>
      </c>
      <c r="AG259" s="71">
        <v>0</v>
      </c>
      <c r="AH259" s="71">
        <v>0</v>
      </c>
      <c r="AI259" s="72">
        <f t="shared" si="178"/>
        <v>0</v>
      </c>
      <c r="AJ259" s="19"/>
      <c r="AK259" s="19"/>
      <c r="AL259" s="19"/>
      <c r="AM259" s="19"/>
      <c r="AN259" s="19"/>
    </row>
    <row r="260" spans="1:40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176"/>
        <v>0</v>
      </c>
      <c r="K260" s="45" t="s">
        <v>16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77"/>
        <v>0</v>
      </c>
      <c r="U260" s="65" t="s">
        <v>16</v>
      </c>
      <c r="V260" s="66">
        <v>0</v>
      </c>
      <c r="W260" s="66">
        <v>0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>
        <v>0</v>
      </c>
      <c r="AE260" s="66">
        <v>0</v>
      </c>
      <c r="AF260" s="66">
        <v>0</v>
      </c>
      <c r="AG260" s="66">
        <v>0</v>
      </c>
      <c r="AH260" s="67">
        <v>0</v>
      </c>
      <c r="AI260" s="68">
        <f t="shared" si="178"/>
        <v>0</v>
      </c>
      <c r="AJ260" s="19"/>
      <c r="AK260" s="19"/>
      <c r="AL260" s="19"/>
      <c r="AM260" s="19"/>
      <c r="AN260" s="19"/>
    </row>
    <row r="261" spans="1:40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176"/>
        <v>0</v>
      </c>
      <c r="K261" s="47" t="s">
        <v>10</v>
      </c>
      <c r="L261" s="96">
        <v>0</v>
      </c>
      <c r="M261" s="96">
        <v>0</v>
      </c>
      <c r="N261" s="96">
        <v>0</v>
      </c>
      <c r="O261" s="96">
        <v>0</v>
      </c>
      <c r="P261" s="96">
        <v>0</v>
      </c>
      <c r="Q261" s="96">
        <v>0</v>
      </c>
      <c r="R261" s="97">
        <v>0</v>
      </c>
      <c r="S261" s="98">
        <f t="shared" si="177"/>
        <v>0</v>
      </c>
      <c r="U261" s="69" t="s">
        <v>10</v>
      </c>
      <c r="V261" s="70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1">
        <v>0</v>
      </c>
      <c r="AE261" s="71">
        <v>0</v>
      </c>
      <c r="AF261" s="71">
        <v>0</v>
      </c>
      <c r="AG261" s="71">
        <v>0</v>
      </c>
      <c r="AH261" s="71">
        <v>0</v>
      </c>
      <c r="AI261" s="72">
        <f t="shared" si="178"/>
        <v>0</v>
      </c>
      <c r="AJ261" s="19"/>
      <c r="AK261" s="19"/>
      <c r="AL261" s="19"/>
      <c r="AM261" s="19"/>
      <c r="AN261" s="19"/>
    </row>
    <row r="262" spans="1:40" ht="15">
      <c r="A262" s="37" t="s">
        <v>22</v>
      </c>
      <c r="B262" s="99">
        <f>SUM(B241:B257)</f>
        <v>1868.72978561685</v>
      </c>
      <c r="C262" s="99">
        <f t="shared" ref="C262:I262" si="179">SUM(C241:C257)</f>
        <v>52.184016152120165</v>
      </c>
      <c r="D262" s="99">
        <f t="shared" si="179"/>
        <v>1142.6335285137959</v>
      </c>
      <c r="E262" s="99">
        <f t="shared" si="179"/>
        <v>1623.8283817725273</v>
      </c>
      <c r="F262" s="99">
        <f t="shared" si="179"/>
        <v>0</v>
      </c>
      <c r="G262" s="99">
        <f t="shared" si="179"/>
        <v>252.80903744790334</v>
      </c>
      <c r="H262" s="100">
        <f t="shared" si="179"/>
        <v>37.904042293263267</v>
      </c>
      <c r="I262" s="111">
        <f t="shared" si="179"/>
        <v>4978.0887917964601</v>
      </c>
      <c r="K262" s="48" t="s">
        <v>22</v>
      </c>
      <c r="L262" s="99">
        <f>SUM(L241:L257)</f>
        <v>1868.72978561685</v>
      </c>
      <c r="M262" s="99">
        <f t="shared" ref="M262:S262" si="180">SUM(M241:M257)</f>
        <v>52.184016152120165</v>
      </c>
      <c r="N262" s="99">
        <f t="shared" si="180"/>
        <v>1142.6335285137959</v>
      </c>
      <c r="O262" s="99">
        <f t="shared" si="180"/>
        <v>1623.8283817725273</v>
      </c>
      <c r="P262" s="99">
        <f t="shared" si="180"/>
        <v>404.85398267498181</v>
      </c>
      <c r="Q262" s="99">
        <f t="shared" si="180"/>
        <v>252.80903744790334</v>
      </c>
      <c r="R262" s="100">
        <f t="shared" si="180"/>
        <v>37.904042293263267</v>
      </c>
      <c r="S262" s="101">
        <f t="shared" si="180"/>
        <v>5382.9427744714421</v>
      </c>
      <c r="U262" s="73" t="s">
        <v>59</v>
      </c>
      <c r="V262" s="74">
        <f>SUM(V241:V257)</f>
        <v>1509.0949687954708</v>
      </c>
      <c r="W262" s="74">
        <f t="shared" ref="W262:AH262" si="181">SUM(W241:W257)</f>
        <v>125.7150923758432</v>
      </c>
      <c r="X262" s="74">
        <f t="shared" si="181"/>
        <v>252.80903744790334</v>
      </c>
      <c r="Y262" s="74">
        <f t="shared" si="181"/>
        <v>52.184016152120165</v>
      </c>
      <c r="Z262" s="74">
        <f t="shared" si="181"/>
        <v>1138.9034903654863</v>
      </c>
      <c r="AA262" s="74">
        <f t="shared" si="181"/>
        <v>1506.5286507930052</v>
      </c>
      <c r="AB262" s="74">
        <f t="shared" si="181"/>
        <v>404.85398267498181</v>
      </c>
      <c r="AC262" s="74">
        <f t="shared" si="181"/>
        <v>392.85353586663109</v>
      </c>
      <c r="AD262" s="75">
        <f t="shared" si="181"/>
        <v>233.91972444553588</v>
      </c>
      <c r="AE262" s="75">
        <f t="shared" si="181"/>
        <v>111.93915808887269</v>
      </c>
      <c r="AF262" s="75">
        <f t="shared" si="181"/>
        <v>37.904042293263267</v>
      </c>
      <c r="AG262" s="75">
        <f t="shared" si="181"/>
        <v>3.7300381483099945</v>
      </c>
      <c r="AH262" s="75">
        <f t="shared" si="181"/>
        <v>5.3605728906491388</v>
      </c>
      <c r="AI262" s="76">
        <f>SUM(V262:AC262)</f>
        <v>5382.9427744714421</v>
      </c>
      <c r="AJ262" s="19"/>
      <c r="AK262" s="19"/>
      <c r="AL262" s="19"/>
      <c r="AM262" s="19"/>
      <c r="AN262" s="19"/>
    </row>
    <row r="263" spans="1:40" s="22" customFormat="1" ht="15" thickBot="1">
      <c r="A263" s="38" t="s">
        <v>108</v>
      </c>
      <c r="B263" s="125">
        <f>IF($I262=0,"-",B262/$I262)</f>
        <v>0.37539101124439267</v>
      </c>
      <c r="C263" s="125">
        <f t="shared" ref="C263:H263" si="182">IF($I262=0,"-",C262/$I262)</f>
        <v>1.0482741135135185E-2</v>
      </c>
      <c r="D263" s="125">
        <f t="shared" si="182"/>
        <v>0.22953257290162754</v>
      </c>
      <c r="E263" s="125">
        <f t="shared" si="182"/>
        <v>0.32619514229004559</v>
      </c>
      <c r="F263" s="125">
        <f t="shared" si="182"/>
        <v>0</v>
      </c>
      <c r="G263" s="125">
        <f t="shared" si="182"/>
        <v>5.078435681270186E-2</v>
      </c>
      <c r="H263" s="126">
        <f t="shared" si="182"/>
        <v>7.6141756160971776E-3</v>
      </c>
      <c r="I263" s="127">
        <f>SUM(B263:H263)</f>
        <v>1</v>
      </c>
      <c r="K263" s="49" t="s">
        <v>108</v>
      </c>
      <c r="L263" s="102">
        <f>IF($S262=0,"-",L262/$S262)</f>
        <v>0.34715765407711269</v>
      </c>
      <c r="M263" s="102">
        <f t="shared" ref="M263:R263" si="183">IF($S262=0,"-",M262/$S262)</f>
        <v>9.6943286114060875E-3</v>
      </c>
      <c r="N263" s="102">
        <f t="shared" si="183"/>
        <v>0.21226930628590837</v>
      </c>
      <c r="O263" s="102">
        <f t="shared" si="183"/>
        <v>0.30166183253396617</v>
      </c>
      <c r="P263" s="102">
        <f t="shared" si="183"/>
        <v>7.5210530677568818E-2</v>
      </c>
      <c r="Q263" s="102">
        <f t="shared" si="183"/>
        <v>4.6964838386699542E-2</v>
      </c>
      <c r="R263" s="103">
        <f t="shared" si="183"/>
        <v>7.0415094273383041E-3</v>
      </c>
      <c r="S263" s="104">
        <f>SUM(L263:R263)</f>
        <v>0.99999999999999989</v>
      </c>
      <c r="U263" s="77" t="s">
        <v>108</v>
      </c>
      <c r="V263" s="78">
        <f>+V262/$AI262</f>
        <v>0.28034757789964632</v>
      </c>
      <c r="W263" s="78">
        <f t="shared" ref="W263:AH263" si="184">+W262/$AI262</f>
        <v>2.3354343087585085E-2</v>
      </c>
      <c r="X263" s="78">
        <f t="shared" si="184"/>
        <v>4.6964838386699542E-2</v>
      </c>
      <c r="Y263" s="78">
        <f t="shared" si="184"/>
        <v>9.6943286114060875E-3</v>
      </c>
      <c r="Z263" s="78">
        <f t="shared" si="184"/>
        <v>0.21157636967027141</v>
      </c>
      <c r="AA263" s="78">
        <f t="shared" si="184"/>
        <v>0.27987082789319329</v>
      </c>
      <c r="AB263" s="78">
        <f t="shared" si="184"/>
        <v>7.5210530677568818E-2</v>
      </c>
      <c r="AC263" s="78">
        <f t="shared" si="184"/>
        <v>7.2981183773629443E-2</v>
      </c>
      <c r="AD263" s="78">
        <f t="shared" si="184"/>
        <v>4.3455733089881259E-2</v>
      </c>
      <c r="AE263" s="78">
        <f t="shared" si="184"/>
        <v>2.079516033864286E-2</v>
      </c>
      <c r="AF263" s="78">
        <f t="shared" si="184"/>
        <v>7.0415094273383041E-3</v>
      </c>
      <c r="AG263" s="78">
        <f t="shared" si="184"/>
        <v>6.9293661563702054E-4</v>
      </c>
      <c r="AH263" s="78">
        <f t="shared" si="184"/>
        <v>9.9584430212998126E-4</v>
      </c>
      <c r="AI263" s="79">
        <f>SUM(V263:AC263)</f>
        <v>1</v>
      </c>
    </row>
    <row r="264" spans="1:40" ht="15" thickBot="1">
      <c r="A264" s="6"/>
      <c r="B264" s="6"/>
      <c r="C264" s="6"/>
      <c r="D264" s="6"/>
      <c r="E264" s="6"/>
      <c r="F264" s="6"/>
      <c r="G264" s="6"/>
      <c r="H264" s="6"/>
      <c r="I264" s="6"/>
      <c r="K264" s="6"/>
      <c r="L264" s="6"/>
      <c r="M264" s="6"/>
      <c r="N264" s="6"/>
      <c r="O264" s="6"/>
      <c r="P264" s="6"/>
      <c r="Q264" s="6"/>
      <c r="R264" s="6"/>
      <c r="S264" s="6"/>
      <c r="U264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19"/>
      <c r="AK264" s="19"/>
      <c r="AL264" s="19"/>
      <c r="AM264" s="19"/>
      <c r="AN264" s="19"/>
    </row>
    <row r="265" spans="1:40" ht="42.7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  <c r="K265" s="445" t="s">
        <v>33</v>
      </c>
      <c r="L265" s="82" t="s">
        <v>0</v>
      </c>
      <c r="M265" s="82" t="s">
        <v>1</v>
      </c>
      <c r="N265" s="82" t="s">
        <v>2</v>
      </c>
      <c r="O265" s="82" t="s">
        <v>3</v>
      </c>
      <c r="P265" s="82" t="s">
        <v>23</v>
      </c>
      <c r="Q265" s="82" t="s">
        <v>4</v>
      </c>
      <c r="R265" s="82" t="s">
        <v>5</v>
      </c>
      <c r="S265" s="83" t="s">
        <v>6</v>
      </c>
      <c r="U265" s="447" t="s">
        <v>33</v>
      </c>
      <c r="V265" s="51" t="s">
        <v>73</v>
      </c>
      <c r="W265" s="51" t="s">
        <v>74</v>
      </c>
      <c r="X265" s="51" t="s">
        <v>4</v>
      </c>
      <c r="Y265" s="51" t="s">
        <v>1</v>
      </c>
      <c r="Z265" s="51" t="s">
        <v>2</v>
      </c>
      <c r="AA265" s="51" t="s">
        <v>3</v>
      </c>
      <c r="AB265" s="51" t="s">
        <v>51</v>
      </c>
      <c r="AC265" s="51" t="s">
        <v>64</v>
      </c>
      <c r="AD265" s="52" t="s">
        <v>75</v>
      </c>
      <c r="AE265" s="52" t="s">
        <v>76</v>
      </c>
      <c r="AF265" s="52" t="s">
        <v>77</v>
      </c>
      <c r="AG265" s="52" t="s">
        <v>78</v>
      </c>
      <c r="AH265" s="52" t="s">
        <v>79</v>
      </c>
      <c r="AI265" s="53" t="s">
        <v>59</v>
      </c>
      <c r="AJ265" s="19"/>
      <c r="AK265" s="19"/>
      <c r="AL265" s="19"/>
      <c r="AM265" s="19"/>
      <c r="AN265" s="19"/>
    </row>
    <row r="266" spans="1:40" ht="15" customHeight="1">
      <c r="A266" s="411" t="s">
        <v>33</v>
      </c>
      <c r="B266" s="400" t="s">
        <v>113</v>
      </c>
      <c r="C266" s="401"/>
      <c r="D266" s="401"/>
      <c r="E266" s="401"/>
      <c r="F266" s="401"/>
      <c r="G266" s="401"/>
      <c r="H266" s="401"/>
      <c r="I266" s="402"/>
      <c r="K266" s="446" t="s">
        <v>33</v>
      </c>
      <c r="L266" s="403" t="s">
        <v>113</v>
      </c>
      <c r="M266" s="404"/>
      <c r="N266" s="404"/>
      <c r="O266" s="404"/>
      <c r="P266" s="404"/>
      <c r="Q266" s="404"/>
      <c r="R266" s="404"/>
      <c r="S266" s="405"/>
      <c r="U266" s="448" t="s">
        <v>33</v>
      </c>
      <c r="V266" s="441" t="s">
        <v>113</v>
      </c>
      <c r="W266" s="441"/>
      <c r="X266" s="441"/>
      <c r="Y266" s="441"/>
      <c r="Z266" s="441"/>
      <c r="AA266" s="441"/>
      <c r="AB266" s="441"/>
      <c r="AC266" s="441"/>
      <c r="AD266" s="441"/>
      <c r="AE266" s="441"/>
      <c r="AF266" s="441"/>
      <c r="AG266" s="441"/>
      <c r="AH266" s="441"/>
      <c r="AI266" s="442"/>
      <c r="AJ266" s="19"/>
      <c r="AK266" s="19"/>
      <c r="AL266" s="19"/>
      <c r="AM266" s="19"/>
      <c r="AN266" s="19"/>
    </row>
    <row r="267" spans="1:40" ht="15" customHeight="1">
      <c r="A267" s="30" t="s">
        <v>7</v>
      </c>
      <c r="B267" s="105">
        <v>7.6057932236145001E-2</v>
      </c>
      <c r="C267" s="105">
        <v>0</v>
      </c>
      <c r="D267" s="105">
        <v>1.4626525430027883E-2</v>
      </c>
      <c r="E267" s="105">
        <v>0</v>
      </c>
      <c r="F267" s="394"/>
      <c r="G267" s="105">
        <v>0</v>
      </c>
      <c r="H267" s="110">
        <v>0</v>
      </c>
      <c r="I267" s="111">
        <f>SUM(B267:H267)</f>
        <v>9.0684457666172891E-2</v>
      </c>
      <c r="K267" s="50" t="s">
        <v>7</v>
      </c>
      <c r="L267" s="105">
        <v>7.6057932236145001E-2</v>
      </c>
      <c r="M267" s="105">
        <v>0</v>
      </c>
      <c r="N267" s="105">
        <v>1.4626525430027883E-2</v>
      </c>
      <c r="O267" s="105">
        <v>0</v>
      </c>
      <c r="P267" s="105">
        <v>0</v>
      </c>
      <c r="Q267" s="105">
        <v>0</v>
      </c>
      <c r="R267" s="106">
        <v>0</v>
      </c>
      <c r="S267" s="107">
        <f>SUM(L267:R267)</f>
        <v>9.0684457666172891E-2</v>
      </c>
      <c r="U267" s="54" t="s">
        <v>7</v>
      </c>
      <c r="V267" s="55">
        <v>7.6057932236145001E-2</v>
      </c>
      <c r="W267" s="55">
        <v>0</v>
      </c>
      <c r="X267" s="55">
        <v>0</v>
      </c>
      <c r="Y267" s="55">
        <v>0</v>
      </c>
      <c r="Z267" s="55">
        <v>1.4626525430027883E-2</v>
      </c>
      <c r="AA267" s="55">
        <v>0</v>
      </c>
      <c r="AB267" s="55">
        <v>0</v>
      </c>
      <c r="AC267" s="56">
        <v>0</v>
      </c>
      <c r="AD267" s="57">
        <v>0</v>
      </c>
      <c r="AE267" s="57">
        <v>0</v>
      </c>
      <c r="AF267" s="57">
        <v>0</v>
      </c>
      <c r="AG267" s="57">
        <v>0</v>
      </c>
      <c r="AH267" s="57">
        <v>0</v>
      </c>
      <c r="AI267" s="58">
        <f>SUM(V267:AC267)</f>
        <v>9.0684457666172891E-2</v>
      </c>
      <c r="AJ267" s="19"/>
      <c r="AK267" s="19"/>
      <c r="AL267" s="19"/>
      <c r="AM267" s="19"/>
      <c r="AN267" s="19"/>
    </row>
    <row r="268" spans="1:40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185">SUM(B268:H268)</f>
        <v>0</v>
      </c>
      <c r="K268" s="42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86">SUM(L268:R268)</f>
        <v>0</v>
      </c>
      <c r="U268" s="59" t="s">
        <v>8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1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2">
        <f t="shared" ref="AI268:AI287" si="187">SUM(V268:AC268)</f>
        <v>0</v>
      </c>
      <c r="AJ268" s="19"/>
      <c r="AK268" s="19"/>
      <c r="AL268" s="19"/>
      <c r="AM268" s="19"/>
      <c r="AN268" s="19"/>
    </row>
    <row r="269" spans="1:40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185"/>
        <v>0</v>
      </c>
      <c r="K269" s="43" t="s">
        <v>9</v>
      </c>
      <c r="L269" s="84">
        <v>0</v>
      </c>
      <c r="M269" s="84">
        <v>0</v>
      </c>
      <c r="N269" s="84">
        <v>0</v>
      </c>
      <c r="O269" s="84">
        <v>0</v>
      </c>
      <c r="P269" s="84">
        <v>0</v>
      </c>
      <c r="Q269" s="84">
        <v>0</v>
      </c>
      <c r="R269" s="85">
        <v>0</v>
      </c>
      <c r="S269" s="86">
        <f t="shared" si="186"/>
        <v>0</v>
      </c>
      <c r="U269" s="63" t="s">
        <v>9</v>
      </c>
      <c r="V269" s="55">
        <v>0</v>
      </c>
      <c r="W269" s="55">
        <v>0</v>
      </c>
      <c r="X269" s="55">
        <v>0</v>
      </c>
      <c r="Y269" s="55">
        <v>0</v>
      </c>
      <c r="Z269" s="55">
        <v>0</v>
      </c>
      <c r="AA269" s="55">
        <v>0</v>
      </c>
      <c r="AB269" s="55">
        <v>0</v>
      </c>
      <c r="AC269" s="56">
        <v>0</v>
      </c>
      <c r="AD269" s="57">
        <v>0</v>
      </c>
      <c r="AE269" s="57">
        <v>0</v>
      </c>
      <c r="AF269" s="57">
        <v>0</v>
      </c>
      <c r="AG269" s="57">
        <v>0</v>
      </c>
      <c r="AH269" s="57">
        <v>0</v>
      </c>
      <c r="AI269" s="58">
        <f t="shared" si="187"/>
        <v>0</v>
      </c>
      <c r="AJ269" s="19"/>
      <c r="AK269" s="19"/>
      <c r="AL269" s="19"/>
      <c r="AM269" s="19"/>
      <c r="AN269" s="19"/>
    </row>
    <row r="270" spans="1:40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185"/>
        <v>0</v>
      </c>
      <c r="K270" s="42" t="s">
        <v>52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86"/>
        <v>0</v>
      </c>
      <c r="U270" s="59" t="s">
        <v>52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1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2">
        <f t="shared" si="187"/>
        <v>0</v>
      </c>
      <c r="AJ270" s="19"/>
      <c r="AK270" s="19"/>
      <c r="AL270" s="19"/>
      <c r="AM270" s="19"/>
      <c r="AN270" s="19"/>
    </row>
    <row r="271" spans="1:40" ht="15">
      <c r="A271" s="32" t="s">
        <v>13</v>
      </c>
      <c r="B271" s="84">
        <v>7.9782452325189439</v>
      </c>
      <c r="C271" s="84">
        <v>43.224152097557038</v>
      </c>
      <c r="D271" s="84">
        <v>15.5249892409177</v>
      </c>
      <c r="E271" s="84">
        <v>0</v>
      </c>
      <c r="F271" s="395"/>
      <c r="G271" s="84">
        <v>0</v>
      </c>
      <c r="H271" s="115">
        <v>0</v>
      </c>
      <c r="I271" s="111">
        <f t="shared" si="185"/>
        <v>66.727386570993687</v>
      </c>
      <c r="K271" s="43" t="s">
        <v>13</v>
      </c>
      <c r="L271" s="84">
        <v>7.9782452325189439</v>
      </c>
      <c r="M271" s="84">
        <v>43.224152097557038</v>
      </c>
      <c r="N271" s="84">
        <v>15.5249892409177</v>
      </c>
      <c r="O271" s="84">
        <v>0</v>
      </c>
      <c r="P271" s="84">
        <v>0</v>
      </c>
      <c r="Q271" s="84">
        <v>0</v>
      </c>
      <c r="R271" s="85">
        <v>0</v>
      </c>
      <c r="S271" s="86">
        <f t="shared" si="186"/>
        <v>66.727386570993687</v>
      </c>
      <c r="U271" s="63" t="s">
        <v>13</v>
      </c>
      <c r="V271" s="55">
        <v>7.9782452325189439</v>
      </c>
      <c r="W271" s="55">
        <v>0</v>
      </c>
      <c r="X271" s="55">
        <v>0</v>
      </c>
      <c r="Y271" s="55">
        <v>43.224152097557038</v>
      </c>
      <c r="Z271" s="55">
        <v>15.5249892409177</v>
      </c>
      <c r="AA271" s="55">
        <v>0</v>
      </c>
      <c r="AB271" s="55">
        <v>0</v>
      </c>
      <c r="AC271" s="56">
        <v>0</v>
      </c>
      <c r="AD271" s="57">
        <v>0</v>
      </c>
      <c r="AE271" s="57">
        <v>0</v>
      </c>
      <c r="AF271" s="57">
        <v>0</v>
      </c>
      <c r="AG271" s="57">
        <v>0</v>
      </c>
      <c r="AH271" s="57">
        <v>0</v>
      </c>
      <c r="AI271" s="58">
        <f t="shared" si="187"/>
        <v>66.727386570993687</v>
      </c>
      <c r="AJ271" s="19"/>
      <c r="AK271" s="19"/>
      <c r="AL271" s="19"/>
      <c r="AM271" s="19"/>
      <c r="AN271" s="19"/>
    </row>
    <row r="272" spans="1:40" ht="15">
      <c r="A272" s="31" t="s">
        <v>119</v>
      </c>
      <c r="B272" s="112">
        <v>8.4729566354230776</v>
      </c>
      <c r="C272" s="112">
        <v>1.3397632101612704</v>
      </c>
      <c r="D272" s="112">
        <v>23.690934813827333</v>
      </c>
      <c r="E272" s="112">
        <v>1.212322319438613</v>
      </c>
      <c r="F272" s="395"/>
      <c r="G272" s="112">
        <v>0</v>
      </c>
      <c r="H272" s="113">
        <v>0</v>
      </c>
      <c r="I272" s="114">
        <f t="shared" si="185"/>
        <v>34.715976978850293</v>
      </c>
      <c r="K272" s="42" t="s">
        <v>119</v>
      </c>
      <c r="L272" s="87">
        <v>8.4729566354230776</v>
      </c>
      <c r="M272" s="87">
        <v>1.3397632101612704</v>
      </c>
      <c r="N272" s="87">
        <v>23.690934813827333</v>
      </c>
      <c r="O272" s="87">
        <v>1.212322319438613</v>
      </c>
      <c r="P272" s="87">
        <v>0</v>
      </c>
      <c r="Q272" s="87">
        <v>0</v>
      </c>
      <c r="R272" s="88">
        <v>0</v>
      </c>
      <c r="S272" s="89">
        <f t="shared" si="186"/>
        <v>34.715976978850293</v>
      </c>
      <c r="U272" s="59" t="s">
        <v>53</v>
      </c>
      <c r="V272" s="60">
        <v>8.4729566354230776</v>
      </c>
      <c r="W272" s="60">
        <v>0</v>
      </c>
      <c r="X272" s="60">
        <v>0</v>
      </c>
      <c r="Y272" s="60">
        <v>1.3397632101612704</v>
      </c>
      <c r="Z272" s="60">
        <v>23.690934813827333</v>
      </c>
      <c r="AA272" s="60">
        <v>1.212322319438613</v>
      </c>
      <c r="AB272" s="60">
        <v>0</v>
      </c>
      <c r="AC272" s="61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2">
        <f t="shared" si="187"/>
        <v>34.715976978850293</v>
      </c>
      <c r="AJ272" s="19"/>
      <c r="AK272" s="19"/>
      <c r="AL272" s="19"/>
      <c r="AM272" s="19"/>
      <c r="AN272" s="19"/>
    </row>
    <row r="273" spans="1:40" ht="15">
      <c r="A273" s="32" t="s">
        <v>54</v>
      </c>
      <c r="B273" s="84">
        <v>0</v>
      </c>
      <c r="C273" s="84">
        <v>0</v>
      </c>
      <c r="D273" s="84">
        <v>0</v>
      </c>
      <c r="E273" s="84">
        <v>44.89051100462526</v>
      </c>
      <c r="F273" s="395"/>
      <c r="G273" s="84">
        <v>0</v>
      </c>
      <c r="H273" s="115">
        <v>0</v>
      </c>
      <c r="I273" s="111">
        <f t="shared" si="185"/>
        <v>44.89051100462526</v>
      </c>
      <c r="K273" s="43" t="s">
        <v>54</v>
      </c>
      <c r="L273" s="84">
        <v>0</v>
      </c>
      <c r="M273" s="84">
        <v>0</v>
      </c>
      <c r="N273" s="84">
        <v>0</v>
      </c>
      <c r="O273" s="84">
        <v>44.89051100462526</v>
      </c>
      <c r="P273" s="84">
        <v>614.56869501950302</v>
      </c>
      <c r="Q273" s="84">
        <v>0</v>
      </c>
      <c r="R273" s="85">
        <v>0</v>
      </c>
      <c r="S273" s="86">
        <f t="shared" si="186"/>
        <v>659.45920602412832</v>
      </c>
      <c r="U273" s="63" t="s">
        <v>54</v>
      </c>
      <c r="V273" s="55">
        <v>0</v>
      </c>
      <c r="W273" s="55">
        <v>0</v>
      </c>
      <c r="X273" s="55">
        <v>0</v>
      </c>
      <c r="Y273" s="55">
        <v>0</v>
      </c>
      <c r="Z273" s="55">
        <v>0</v>
      </c>
      <c r="AA273" s="55">
        <v>44.89051100462526</v>
      </c>
      <c r="AB273" s="55">
        <v>614.56869501950302</v>
      </c>
      <c r="AC273" s="56">
        <v>0</v>
      </c>
      <c r="AD273" s="55">
        <v>0</v>
      </c>
      <c r="AE273" s="55">
        <v>0</v>
      </c>
      <c r="AF273" s="55">
        <v>0</v>
      </c>
      <c r="AG273" s="55">
        <v>0</v>
      </c>
      <c r="AH273" s="55">
        <v>0</v>
      </c>
      <c r="AI273" s="58">
        <f t="shared" si="187"/>
        <v>659.45920602412832</v>
      </c>
      <c r="AJ273" s="19"/>
      <c r="AK273" s="19"/>
      <c r="AL273" s="19"/>
      <c r="AM273" s="19"/>
      <c r="AN273" s="19"/>
    </row>
    <row r="274" spans="1:40" ht="15">
      <c r="A274" s="31" t="s">
        <v>11</v>
      </c>
      <c r="B274" s="112">
        <v>0</v>
      </c>
      <c r="C274" s="112">
        <v>0</v>
      </c>
      <c r="D274" s="112">
        <v>0</v>
      </c>
      <c r="E274" s="112">
        <v>6.2103113501006625E-3</v>
      </c>
      <c r="F274" s="395"/>
      <c r="G274" s="112">
        <v>0</v>
      </c>
      <c r="H274" s="113">
        <v>0</v>
      </c>
      <c r="I274" s="114">
        <f t="shared" si="185"/>
        <v>6.2103113501006625E-3</v>
      </c>
      <c r="K274" s="42" t="s">
        <v>11</v>
      </c>
      <c r="L274" s="87">
        <v>0</v>
      </c>
      <c r="M274" s="87">
        <v>0</v>
      </c>
      <c r="N274" s="87">
        <v>0</v>
      </c>
      <c r="O274" s="87">
        <v>6.2103113501006625E-3</v>
      </c>
      <c r="P274" s="87">
        <v>0.4637869667939189</v>
      </c>
      <c r="Q274" s="87">
        <v>0</v>
      </c>
      <c r="R274" s="88">
        <v>0</v>
      </c>
      <c r="S274" s="89">
        <f t="shared" si="186"/>
        <v>0.46999727814401954</v>
      </c>
      <c r="U274" s="59" t="s">
        <v>11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6.2103113501006625E-3</v>
      </c>
      <c r="AB274" s="60">
        <v>0.4637869667939189</v>
      </c>
      <c r="AC274" s="61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2">
        <f t="shared" si="187"/>
        <v>0.46999727814401954</v>
      </c>
      <c r="AJ274" s="19"/>
      <c r="AK274" s="19"/>
      <c r="AL274" s="19"/>
      <c r="AM274" s="19"/>
      <c r="AN274" s="19"/>
    </row>
    <row r="275" spans="1:40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185"/>
        <v>0</v>
      </c>
      <c r="K275" s="43" t="s">
        <v>55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5">
        <v>0</v>
      </c>
      <c r="S275" s="86">
        <f t="shared" si="186"/>
        <v>0</v>
      </c>
      <c r="U275" s="63" t="s">
        <v>55</v>
      </c>
      <c r="V275" s="55">
        <v>0</v>
      </c>
      <c r="W275" s="55">
        <v>0</v>
      </c>
      <c r="X275" s="55">
        <v>0</v>
      </c>
      <c r="Y275" s="55">
        <v>0</v>
      </c>
      <c r="Z275" s="55">
        <v>0</v>
      </c>
      <c r="AA275" s="55">
        <v>0</v>
      </c>
      <c r="AB275" s="55">
        <v>0</v>
      </c>
      <c r="AC275" s="56">
        <v>0</v>
      </c>
      <c r="AD275" s="55">
        <v>0</v>
      </c>
      <c r="AE275" s="55">
        <v>0</v>
      </c>
      <c r="AF275" s="55">
        <v>0</v>
      </c>
      <c r="AG275" s="55">
        <v>0</v>
      </c>
      <c r="AH275" s="55">
        <v>0</v>
      </c>
      <c r="AI275" s="58">
        <f t="shared" si="187"/>
        <v>0</v>
      </c>
      <c r="AJ275" s="19"/>
      <c r="AK275" s="19"/>
      <c r="AL275" s="19"/>
      <c r="AM275" s="19"/>
      <c r="AN275" s="19"/>
    </row>
    <row r="276" spans="1:40" ht="15">
      <c r="A276" s="31" t="s">
        <v>14</v>
      </c>
      <c r="B276" s="112">
        <v>0.32824375185810217</v>
      </c>
      <c r="C276" s="112">
        <v>0</v>
      </c>
      <c r="D276" s="112">
        <v>4.4357263764608401</v>
      </c>
      <c r="E276" s="112">
        <v>0</v>
      </c>
      <c r="F276" s="395"/>
      <c r="G276" s="112">
        <v>0</v>
      </c>
      <c r="H276" s="113">
        <v>0</v>
      </c>
      <c r="I276" s="114">
        <f t="shared" si="185"/>
        <v>4.7639701283189426</v>
      </c>
      <c r="K276" s="42" t="s">
        <v>14</v>
      </c>
      <c r="L276" s="87">
        <v>0.32824375185810217</v>
      </c>
      <c r="M276" s="87">
        <v>0</v>
      </c>
      <c r="N276" s="87">
        <v>4.4357263764608401</v>
      </c>
      <c r="O276" s="87">
        <v>0</v>
      </c>
      <c r="P276" s="87">
        <v>5.0739516483516471</v>
      </c>
      <c r="Q276" s="87">
        <v>0</v>
      </c>
      <c r="R276" s="88">
        <v>0</v>
      </c>
      <c r="S276" s="89">
        <f t="shared" si="186"/>
        <v>9.8379217766705906</v>
      </c>
      <c r="U276" s="59" t="s">
        <v>14</v>
      </c>
      <c r="V276" s="60">
        <v>0.32824375185810217</v>
      </c>
      <c r="W276" s="60">
        <v>0</v>
      </c>
      <c r="X276" s="60">
        <v>0</v>
      </c>
      <c r="Y276" s="60">
        <v>0</v>
      </c>
      <c r="Z276" s="60">
        <v>4.4357263764608401</v>
      </c>
      <c r="AA276" s="60">
        <v>0</v>
      </c>
      <c r="AB276" s="60">
        <v>5.0739516483516471</v>
      </c>
      <c r="AC276" s="61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2">
        <f t="shared" si="187"/>
        <v>9.8379217766705906</v>
      </c>
      <c r="AJ276" s="19"/>
      <c r="AK276" s="19"/>
      <c r="AL276" s="19"/>
      <c r="AM276" s="19"/>
      <c r="AN276" s="19"/>
    </row>
    <row r="277" spans="1:40" ht="15">
      <c r="A277" s="32" t="s">
        <v>136</v>
      </c>
      <c r="B277" s="84">
        <v>25.934837261062313</v>
      </c>
      <c r="C277" s="84">
        <v>301.20272650179265</v>
      </c>
      <c r="D277" s="84">
        <v>1130.6493670625971</v>
      </c>
      <c r="E277" s="84">
        <v>0</v>
      </c>
      <c r="F277" s="395"/>
      <c r="G277" s="84">
        <v>0</v>
      </c>
      <c r="H277" s="115">
        <v>0</v>
      </c>
      <c r="I277" s="111">
        <f t="shared" si="185"/>
        <v>1457.7869308254521</v>
      </c>
      <c r="K277" s="43" t="s">
        <v>136</v>
      </c>
      <c r="L277" s="84">
        <v>25.934837261062313</v>
      </c>
      <c r="M277" s="84">
        <v>301.20272650179265</v>
      </c>
      <c r="N277" s="84">
        <v>1130.6493670625971</v>
      </c>
      <c r="O277" s="84">
        <v>0</v>
      </c>
      <c r="P277" s="84">
        <v>0</v>
      </c>
      <c r="Q277" s="84">
        <v>0</v>
      </c>
      <c r="R277" s="85">
        <v>0</v>
      </c>
      <c r="S277" s="86">
        <f t="shared" si="186"/>
        <v>1457.7869308254521</v>
      </c>
      <c r="U277" s="63" t="s">
        <v>136</v>
      </c>
      <c r="V277" s="55">
        <v>25.599795296099252</v>
      </c>
      <c r="W277" s="55">
        <v>0</v>
      </c>
      <c r="X277" s="55">
        <v>0</v>
      </c>
      <c r="Y277" s="55">
        <v>301.20272650179265</v>
      </c>
      <c r="Z277" s="55">
        <v>895.48341185502386</v>
      </c>
      <c r="AA277" s="55">
        <v>0</v>
      </c>
      <c r="AB277" s="55">
        <v>0</v>
      </c>
      <c r="AC277" s="56">
        <v>235.50099717253619</v>
      </c>
      <c r="AD277" s="55">
        <v>0.33504196496306193</v>
      </c>
      <c r="AE277" s="55">
        <v>0</v>
      </c>
      <c r="AF277" s="55">
        <v>0</v>
      </c>
      <c r="AG277" s="55">
        <v>235.16595520757315</v>
      </c>
      <c r="AH277" s="55">
        <v>0</v>
      </c>
      <c r="AI277" s="58">
        <f t="shared" si="187"/>
        <v>1457.7869308254521</v>
      </c>
      <c r="AJ277" s="19"/>
      <c r="AK277" s="19"/>
      <c r="AL277" s="19"/>
      <c r="AM277" s="19"/>
      <c r="AN277" s="19"/>
    </row>
    <row r="278" spans="1:40" ht="15">
      <c r="A278" s="31" t="s">
        <v>21</v>
      </c>
      <c r="B278" s="112">
        <v>4.3341590348081152</v>
      </c>
      <c r="C278" s="112">
        <v>0</v>
      </c>
      <c r="D278" s="112">
        <v>0.65035692947608281</v>
      </c>
      <c r="E278" s="112">
        <v>377.15457387338557</v>
      </c>
      <c r="F278" s="395"/>
      <c r="G278" s="112">
        <v>3.7661732099497991</v>
      </c>
      <c r="H278" s="113">
        <v>0</v>
      </c>
      <c r="I278" s="114">
        <f t="shared" si="185"/>
        <v>385.90526304761954</v>
      </c>
      <c r="K278" s="42" t="s">
        <v>21</v>
      </c>
      <c r="L278" s="87">
        <v>4.3341590348081152</v>
      </c>
      <c r="M278" s="87">
        <v>0</v>
      </c>
      <c r="N278" s="87">
        <v>0.65035692947608281</v>
      </c>
      <c r="O278" s="87">
        <v>377.15457387338557</v>
      </c>
      <c r="P278" s="87">
        <v>0.37899718018804862</v>
      </c>
      <c r="Q278" s="87">
        <v>3.7661732099497991</v>
      </c>
      <c r="R278" s="88">
        <v>0</v>
      </c>
      <c r="S278" s="89">
        <f t="shared" si="186"/>
        <v>386.28426022780758</v>
      </c>
      <c r="U278" s="59" t="s">
        <v>21</v>
      </c>
      <c r="V278" s="60">
        <v>2.2481233967721743</v>
      </c>
      <c r="W278" s="60">
        <v>1.1655516975346787</v>
      </c>
      <c r="X278" s="60">
        <v>3.7661732099497991</v>
      </c>
      <c r="Y278" s="60">
        <v>0</v>
      </c>
      <c r="Z278" s="60">
        <v>0</v>
      </c>
      <c r="AA278" s="60">
        <v>376.50421694390951</v>
      </c>
      <c r="AB278" s="60">
        <v>0.37899718018804862</v>
      </c>
      <c r="AC278" s="61">
        <v>2.221197799453428</v>
      </c>
      <c r="AD278" s="60">
        <v>0.92048394050126259</v>
      </c>
      <c r="AE278" s="60">
        <v>0.65035692947608281</v>
      </c>
      <c r="AF278" s="60">
        <v>0</v>
      </c>
      <c r="AG278" s="60">
        <v>0.65035692947608281</v>
      </c>
      <c r="AH278" s="60">
        <v>0</v>
      </c>
      <c r="AI278" s="62">
        <f t="shared" si="187"/>
        <v>386.28426022780764</v>
      </c>
      <c r="AJ278" s="19"/>
      <c r="AK278" s="19"/>
      <c r="AL278" s="19"/>
      <c r="AM278" s="19"/>
      <c r="AN278" s="19"/>
    </row>
    <row r="279" spans="1:40" ht="15">
      <c r="A279" s="32" t="s">
        <v>20</v>
      </c>
      <c r="B279" s="84">
        <v>13.871727</v>
      </c>
      <c r="C279" s="84">
        <v>0</v>
      </c>
      <c r="D279" s="84">
        <v>0</v>
      </c>
      <c r="E279" s="84">
        <v>0</v>
      </c>
      <c r="F279" s="395"/>
      <c r="G279" s="84">
        <v>0</v>
      </c>
      <c r="H279" s="115">
        <v>0</v>
      </c>
      <c r="I279" s="111">
        <f t="shared" si="185"/>
        <v>13.871727</v>
      </c>
      <c r="K279" s="43" t="s">
        <v>20</v>
      </c>
      <c r="L279" s="84">
        <v>13.871727</v>
      </c>
      <c r="M279" s="84">
        <v>0</v>
      </c>
      <c r="N279" s="84">
        <v>0</v>
      </c>
      <c r="O279" s="84">
        <v>0</v>
      </c>
      <c r="P279" s="84">
        <v>0</v>
      </c>
      <c r="Q279" s="84">
        <v>0</v>
      </c>
      <c r="R279" s="85">
        <v>0</v>
      </c>
      <c r="S279" s="86">
        <f t="shared" si="186"/>
        <v>13.871727</v>
      </c>
      <c r="U279" s="63" t="s">
        <v>20</v>
      </c>
      <c r="V279" s="55">
        <v>13.871727</v>
      </c>
      <c r="W279" s="55">
        <v>0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6">
        <v>0</v>
      </c>
      <c r="AD279" s="55">
        <v>0</v>
      </c>
      <c r="AE279" s="55">
        <v>0</v>
      </c>
      <c r="AF279" s="55">
        <v>0</v>
      </c>
      <c r="AG279" s="55">
        <v>0</v>
      </c>
      <c r="AH279" s="55">
        <v>0</v>
      </c>
      <c r="AI279" s="58">
        <f t="shared" si="187"/>
        <v>13.871727</v>
      </c>
      <c r="AJ279" s="19"/>
      <c r="AK279" s="19"/>
      <c r="AL279" s="19"/>
      <c r="AM279" s="19"/>
      <c r="AN279" s="19"/>
    </row>
    <row r="280" spans="1:40" ht="15">
      <c r="A280" s="31" t="s">
        <v>56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185"/>
        <v>0</v>
      </c>
      <c r="K280" s="42" t="s">
        <v>56</v>
      </c>
      <c r="L280" s="87">
        <v>0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86"/>
        <v>0</v>
      </c>
      <c r="U280" s="59" t="s">
        <v>56</v>
      </c>
      <c r="V280" s="60">
        <v>0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1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2">
        <f t="shared" si="187"/>
        <v>0</v>
      </c>
      <c r="AJ280" s="19"/>
      <c r="AK280" s="19"/>
      <c r="AL280" s="19"/>
      <c r="AM280" s="19"/>
      <c r="AN280" s="19"/>
    </row>
    <row r="281" spans="1:40" ht="15">
      <c r="A281" s="32" t="s">
        <v>18</v>
      </c>
      <c r="B281" s="84">
        <v>2.60914225921612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185"/>
        <v>2.60914225921612</v>
      </c>
      <c r="K281" s="43" t="s">
        <v>18</v>
      </c>
      <c r="L281" s="84">
        <v>2.60914225921612</v>
      </c>
      <c r="M281" s="84">
        <v>0</v>
      </c>
      <c r="N281" s="84">
        <v>0</v>
      </c>
      <c r="O281" s="84">
        <v>0</v>
      </c>
      <c r="P281" s="84">
        <v>25.571297535693258</v>
      </c>
      <c r="Q281" s="84">
        <v>0</v>
      </c>
      <c r="R281" s="85">
        <v>0</v>
      </c>
      <c r="S281" s="86">
        <f t="shared" si="186"/>
        <v>28.180439794909379</v>
      </c>
      <c r="U281" s="63" t="s">
        <v>18</v>
      </c>
      <c r="V281" s="55">
        <v>0</v>
      </c>
      <c r="W281" s="55">
        <v>0</v>
      </c>
      <c r="X281" s="55">
        <v>0</v>
      </c>
      <c r="Y281" s="55">
        <v>0</v>
      </c>
      <c r="Z281" s="55">
        <v>0</v>
      </c>
      <c r="AA281" s="55">
        <v>0</v>
      </c>
      <c r="AB281" s="55">
        <v>25.571297535693258</v>
      </c>
      <c r="AC281" s="56">
        <v>2.60914225921612</v>
      </c>
      <c r="AD281" s="55">
        <v>2.60914225921612</v>
      </c>
      <c r="AE281" s="55">
        <v>0</v>
      </c>
      <c r="AF281" s="55">
        <v>0</v>
      </c>
      <c r="AG281" s="55">
        <v>0</v>
      </c>
      <c r="AH281" s="55">
        <v>0</v>
      </c>
      <c r="AI281" s="58">
        <f t="shared" si="187"/>
        <v>28.180439794909379</v>
      </c>
      <c r="AJ281" s="19"/>
      <c r="AK281" s="19"/>
      <c r="AL281" s="19"/>
      <c r="AM281" s="19"/>
      <c r="AN281" s="19"/>
    </row>
    <row r="282" spans="1:40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185"/>
        <v>0</v>
      </c>
      <c r="K282" s="42" t="s">
        <v>17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86"/>
        <v>0</v>
      </c>
      <c r="U282" s="59" t="s">
        <v>57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1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2">
        <f t="shared" si="187"/>
        <v>0</v>
      </c>
      <c r="AJ282" s="19"/>
      <c r="AK282" s="19"/>
      <c r="AL282" s="19"/>
      <c r="AM282" s="19"/>
      <c r="AN282" s="19"/>
    </row>
    <row r="283" spans="1:40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185"/>
        <v>0</v>
      </c>
      <c r="K283" s="44" t="s">
        <v>60</v>
      </c>
      <c r="L283" s="84">
        <v>0</v>
      </c>
      <c r="M283" s="84">
        <v>0</v>
      </c>
      <c r="N283" s="84">
        <v>0</v>
      </c>
      <c r="O283" s="84">
        <v>0</v>
      </c>
      <c r="P283" s="84">
        <v>0</v>
      </c>
      <c r="Q283" s="84">
        <v>0</v>
      </c>
      <c r="R283" s="85">
        <v>0</v>
      </c>
      <c r="S283" s="86">
        <f t="shared" si="186"/>
        <v>0</v>
      </c>
      <c r="U283" s="64" t="s">
        <v>58</v>
      </c>
      <c r="V283" s="55">
        <v>0</v>
      </c>
      <c r="W283" s="55">
        <v>0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6">
        <v>0</v>
      </c>
      <c r="AD283" s="57">
        <v>0</v>
      </c>
      <c r="AE283" s="57">
        <v>0</v>
      </c>
      <c r="AF283" s="57">
        <v>0</v>
      </c>
      <c r="AG283" s="57">
        <v>0</v>
      </c>
      <c r="AH283" s="57">
        <v>0</v>
      </c>
      <c r="AI283" s="58">
        <f t="shared" si="187"/>
        <v>0</v>
      </c>
      <c r="AJ283" s="19"/>
      <c r="AK283" s="19"/>
      <c r="AL283" s="19"/>
      <c r="AM283" s="19"/>
      <c r="AN283" s="19"/>
    </row>
    <row r="284" spans="1:40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185"/>
        <v>0</v>
      </c>
      <c r="K284" s="45" t="s">
        <v>19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86"/>
        <v>0</v>
      </c>
      <c r="U284" s="65" t="s">
        <v>62</v>
      </c>
      <c r="V284" s="66">
        <v>0</v>
      </c>
      <c r="W284" s="66">
        <v>0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0</v>
      </c>
      <c r="AF284" s="66">
        <v>0</v>
      </c>
      <c r="AG284" s="66">
        <v>0</v>
      </c>
      <c r="AH284" s="67">
        <v>0</v>
      </c>
      <c r="AI284" s="68">
        <f t="shared" si="187"/>
        <v>0</v>
      </c>
      <c r="AJ284" s="19"/>
      <c r="AK284" s="19"/>
      <c r="AL284" s="19"/>
      <c r="AM284" s="19"/>
      <c r="AN284" s="19"/>
    </row>
    <row r="285" spans="1:40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185"/>
        <v>0</v>
      </c>
      <c r="K285" s="46" t="s">
        <v>15</v>
      </c>
      <c r="L285" s="93">
        <v>0</v>
      </c>
      <c r="M285" s="93">
        <v>0</v>
      </c>
      <c r="N285" s="93">
        <v>0</v>
      </c>
      <c r="O285" s="93">
        <v>0</v>
      </c>
      <c r="P285" s="93">
        <v>0</v>
      </c>
      <c r="Q285" s="93">
        <v>0</v>
      </c>
      <c r="R285" s="94">
        <v>0</v>
      </c>
      <c r="S285" s="95">
        <f t="shared" si="186"/>
        <v>0</v>
      </c>
      <c r="U285" s="69" t="s">
        <v>15</v>
      </c>
      <c r="V285" s="70">
        <v>0</v>
      </c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1">
        <v>0</v>
      </c>
      <c r="AE285" s="71">
        <v>0</v>
      </c>
      <c r="AF285" s="71">
        <v>0</v>
      </c>
      <c r="AG285" s="71">
        <v>0</v>
      </c>
      <c r="AH285" s="71">
        <v>0</v>
      </c>
      <c r="AI285" s="72">
        <f t="shared" si="187"/>
        <v>0</v>
      </c>
      <c r="AJ285" s="19"/>
      <c r="AK285" s="19"/>
      <c r="AL285" s="19"/>
      <c r="AM285" s="19"/>
      <c r="AN285" s="19"/>
    </row>
    <row r="286" spans="1:40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185"/>
        <v>0</v>
      </c>
      <c r="K286" s="45" t="s">
        <v>16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86"/>
        <v>0</v>
      </c>
      <c r="U286" s="65" t="s">
        <v>16</v>
      </c>
      <c r="V286" s="66">
        <v>0</v>
      </c>
      <c r="W286" s="66">
        <v>0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>
        <v>0</v>
      </c>
      <c r="AF286" s="66">
        <v>0</v>
      </c>
      <c r="AG286" s="66">
        <v>0</v>
      </c>
      <c r="AH286" s="67">
        <v>0</v>
      </c>
      <c r="AI286" s="68">
        <f t="shared" si="187"/>
        <v>0</v>
      </c>
      <c r="AJ286" s="19"/>
      <c r="AK286" s="19"/>
      <c r="AL286" s="19"/>
      <c r="AM286" s="19"/>
      <c r="AN286" s="19"/>
    </row>
    <row r="287" spans="1:40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185"/>
        <v>0</v>
      </c>
      <c r="K287" s="47" t="s">
        <v>10</v>
      </c>
      <c r="L287" s="96">
        <v>0</v>
      </c>
      <c r="M287" s="96">
        <v>0</v>
      </c>
      <c r="N287" s="96">
        <v>0</v>
      </c>
      <c r="O287" s="96">
        <v>0</v>
      </c>
      <c r="P287" s="96">
        <v>0</v>
      </c>
      <c r="Q287" s="96">
        <v>0</v>
      </c>
      <c r="R287" s="97">
        <v>0</v>
      </c>
      <c r="S287" s="98">
        <f t="shared" si="186"/>
        <v>0</v>
      </c>
      <c r="U287" s="69" t="s">
        <v>10</v>
      </c>
      <c r="V287" s="70">
        <v>0</v>
      </c>
      <c r="W287" s="70">
        <v>0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1">
        <v>0</v>
      </c>
      <c r="AE287" s="71">
        <v>0</v>
      </c>
      <c r="AF287" s="71">
        <v>0</v>
      </c>
      <c r="AG287" s="71">
        <v>0</v>
      </c>
      <c r="AH287" s="71">
        <v>0</v>
      </c>
      <c r="AI287" s="72">
        <f t="shared" si="187"/>
        <v>0</v>
      </c>
      <c r="AJ287" s="19"/>
      <c r="AK287" s="19"/>
      <c r="AL287" s="19"/>
      <c r="AM287" s="19"/>
      <c r="AN287" s="19"/>
    </row>
    <row r="288" spans="1:40" ht="15">
      <c r="A288" s="37" t="s">
        <v>22</v>
      </c>
      <c r="B288" s="99">
        <f>SUM(B267:B283)</f>
        <v>63.605369107122819</v>
      </c>
      <c r="C288" s="99">
        <f t="shared" ref="C288:I288" si="188">SUM(C267:C283)</f>
        <v>345.76664180951099</v>
      </c>
      <c r="D288" s="99">
        <f t="shared" si="188"/>
        <v>1174.9660009487093</v>
      </c>
      <c r="E288" s="99">
        <f t="shared" si="188"/>
        <v>423.26361750879954</v>
      </c>
      <c r="F288" s="99">
        <f t="shared" si="188"/>
        <v>0</v>
      </c>
      <c r="G288" s="99">
        <f t="shared" si="188"/>
        <v>3.7661732099497991</v>
      </c>
      <c r="H288" s="100">
        <f t="shared" si="188"/>
        <v>0</v>
      </c>
      <c r="I288" s="111">
        <f t="shared" si="188"/>
        <v>2011.3678025840923</v>
      </c>
      <c r="K288" s="48" t="s">
        <v>22</v>
      </c>
      <c r="L288" s="99">
        <f>SUM(L267:L283)</f>
        <v>63.605369107122819</v>
      </c>
      <c r="M288" s="99">
        <f t="shared" ref="M288:S288" si="189">SUM(M267:M283)</f>
        <v>345.76664180951099</v>
      </c>
      <c r="N288" s="99">
        <f t="shared" si="189"/>
        <v>1174.9660009487093</v>
      </c>
      <c r="O288" s="99">
        <f t="shared" si="189"/>
        <v>423.26361750879954</v>
      </c>
      <c r="P288" s="99">
        <f t="shared" si="189"/>
        <v>646.05672835052997</v>
      </c>
      <c r="Q288" s="99">
        <f t="shared" si="189"/>
        <v>3.7661732099497991</v>
      </c>
      <c r="R288" s="100">
        <f t="shared" si="189"/>
        <v>0</v>
      </c>
      <c r="S288" s="101">
        <f t="shared" si="189"/>
        <v>2657.424530934622</v>
      </c>
      <c r="U288" s="80" t="s">
        <v>108</v>
      </c>
      <c r="V288" s="74">
        <f>SUM(V267:V283)</f>
        <v>58.575149244907692</v>
      </c>
      <c r="W288" s="74">
        <f t="shared" ref="W288:AH288" si="190">SUM(W267:W283)</f>
        <v>1.1655516975346787</v>
      </c>
      <c r="X288" s="74">
        <f t="shared" si="190"/>
        <v>3.7661732099497991</v>
      </c>
      <c r="Y288" s="74">
        <f t="shared" si="190"/>
        <v>345.76664180951099</v>
      </c>
      <c r="Z288" s="74">
        <f t="shared" si="190"/>
        <v>939.14968881165976</v>
      </c>
      <c r="AA288" s="74">
        <f t="shared" si="190"/>
        <v>422.61326057932348</v>
      </c>
      <c r="AB288" s="74">
        <f t="shared" si="190"/>
        <v>646.05672835052997</v>
      </c>
      <c r="AC288" s="74">
        <f t="shared" si="190"/>
        <v>240.33133723120574</v>
      </c>
      <c r="AD288" s="75">
        <f t="shared" si="190"/>
        <v>3.8646681646804444</v>
      </c>
      <c r="AE288" s="75">
        <f t="shared" si="190"/>
        <v>0.65035692947608281</v>
      </c>
      <c r="AF288" s="75">
        <f t="shared" si="190"/>
        <v>0</v>
      </c>
      <c r="AG288" s="75">
        <f t="shared" si="190"/>
        <v>235.81631213704924</v>
      </c>
      <c r="AH288" s="75">
        <f t="shared" si="190"/>
        <v>0</v>
      </c>
      <c r="AI288" s="76">
        <f>SUM(V288:AC288)</f>
        <v>2657.4245309346225</v>
      </c>
      <c r="AJ288" s="19"/>
      <c r="AK288" s="19"/>
      <c r="AL288" s="19"/>
      <c r="AM288" s="19"/>
      <c r="AN288" s="19"/>
    </row>
    <row r="289" spans="1:40" s="22" customFormat="1" ht="15" thickBot="1">
      <c r="A289" s="38" t="s">
        <v>108</v>
      </c>
      <c r="B289" s="125">
        <f>IF($I288=0,"-",B288/$I288)</f>
        <v>3.1622942867737175E-2</v>
      </c>
      <c r="C289" s="125">
        <f t="shared" ref="C289:H289" si="191">IF($I288=0,"-",C288/$I288)</f>
        <v>0.17190622290229041</v>
      </c>
      <c r="D289" s="125">
        <f t="shared" si="191"/>
        <v>0.58416267747707751</v>
      </c>
      <c r="E289" s="125">
        <f t="shared" si="191"/>
        <v>0.2104357129337629</v>
      </c>
      <c r="F289" s="125">
        <f t="shared" si="191"/>
        <v>0</v>
      </c>
      <c r="G289" s="125">
        <f t="shared" si="191"/>
        <v>1.8724438191320511E-3</v>
      </c>
      <c r="H289" s="126">
        <f t="shared" si="191"/>
        <v>0</v>
      </c>
      <c r="I289" s="127">
        <f>SUM(B289:H289)</f>
        <v>1</v>
      </c>
      <c r="K289" s="49" t="s">
        <v>108</v>
      </c>
      <c r="L289" s="102">
        <f>IF($S288=0,"-",L288/$S288)</f>
        <v>2.393496724618278E-2</v>
      </c>
      <c r="M289" s="102">
        <f t="shared" ref="M289:R289" si="192">IF($S288=0,"-",M288/$S288)</f>
        <v>0.13011343794884897</v>
      </c>
      <c r="N289" s="102">
        <f t="shared" si="192"/>
        <v>0.44214463563165468</v>
      </c>
      <c r="O289" s="102">
        <f t="shared" si="192"/>
        <v>0.1592758750367736</v>
      </c>
      <c r="P289" s="102">
        <f t="shared" si="192"/>
        <v>0.24311385735696148</v>
      </c>
      <c r="Q289" s="102">
        <f t="shared" si="192"/>
        <v>1.4172267795786577E-3</v>
      </c>
      <c r="R289" s="103">
        <f t="shared" si="192"/>
        <v>0</v>
      </c>
      <c r="S289" s="104">
        <f>SUM(L289:R289)</f>
        <v>1</v>
      </c>
      <c r="U289" s="81"/>
      <c r="V289" s="78">
        <f>+V288/$AI288</f>
        <v>2.2042074408151365E-2</v>
      </c>
      <c r="W289" s="78">
        <f t="shared" ref="W289:AH289" si="193">+W288/$AI288</f>
        <v>4.3860199376000771E-4</v>
      </c>
      <c r="X289" s="78">
        <f t="shared" si="193"/>
        <v>1.4172267795786574E-3</v>
      </c>
      <c r="Y289" s="78">
        <f t="shared" si="193"/>
        <v>0.13011343794884894</v>
      </c>
      <c r="Z289" s="78">
        <f t="shared" si="193"/>
        <v>0.35340596802625235</v>
      </c>
      <c r="AA289" s="78">
        <f t="shared" si="193"/>
        <v>0.15903114299569193</v>
      </c>
      <c r="AB289" s="78">
        <f t="shared" si="193"/>
        <v>0.24311385735696145</v>
      </c>
      <c r="AC289" s="78">
        <f t="shared" si="193"/>
        <v>9.0437690490755215E-2</v>
      </c>
      <c r="AD289" s="78">
        <f t="shared" si="193"/>
        <v>1.4542908442714013E-3</v>
      </c>
      <c r="AE289" s="78">
        <f t="shared" si="193"/>
        <v>2.4473204108165235E-4</v>
      </c>
      <c r="AF289" s="78">
        <f t="shared" si="193"/>
        <v>0</v>
      </c>
      <c r="AG289" s="78">
        <f t="shared" si="193"/>
        <v>8.8738667605402166E-2</v>
      </c>
      <c r="AH289" s="78">
        <f t="shared" si="193"/>
        <v>0</v>
      </c>
      <c r="AI289" s="79">
        <f>SUM(V289:AC289)</f>
        <v>1</v>
      </c>
    </row>
    <row r="290" spans="1:40" ht="15" thickBot="1">
      <c r="A290" s="6"/>
      <c r="B290" s="6"/>
      <c r="C290" s="6"/>
      <c r="D290" s="6"/>
      <c r="E290" s="6"/>
      <c r="F290" s="6"/>
      <c r="G290" s="6"/>
      <c r="H290" s="6"/>
      <c r="I290" s="6"/>
      <c r="K290" s="6"/>
      <c r="L290" s="6"/>
      <c r="M290" s="6"/>
      <c r="N290" s="6"/>
      <c r="O290" s="6"/>
      <c r="P290" s="6"/>
      <c r="Q290" s="6"/>
      <c r="R290" s="6"/>
      <c r="S290" s="6"/>
      <c r="U290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19"/>
      <c r="AK290" s="19"/>
      <c r="AL290" s="19"/>
      <c r="AM290" s="19"/>
      <c r="AN290" s="19"/>
    </row>
    <row r="291" spans="1:40" ht="42.7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  <c r="K291" s="445" t="s">
        <v>34</v>
      </c>
      <c r="L291" s="82" t="s">
        <v>0</v>
      </c>
      <c r="M291" s="82" t="s">
        <v>1</v>
      </c>
      <c r="N291" s="82" t="s">
        <v>2</v>
      </c>
      <c r="O291" s="82" t="s">
        <v>3</v>
      </c>
      <c r="P291" s="82" t="s">
        <v>23</v>
      </c>
      <c r="Q291" s="82" t="s">
        <v>4</v>
      </c>
      <c r="R291" s="82" t="s">
        <v>5</v>
      </c>
      <c r="S291" s="83" t="s">
        <v>6</v>
      </c>
      <c r="U291" s="447" t="s">
        <v>34</v>
      </c>
      <c r="V291" s="51" t="s">
        <v>73</v>
      </c>
      <c r="W291" s="51" t="s">
        <v>74</v>
      </c>
      <c r="X291" s="51" t="s">
        <v>4</v>
      </c>
      <c r="Y291" s="51" t="s">
        <v>1</v>
      </c>
      <c r="Z291" s="51" t="s">
        <v>2</v>
      </c>
      <c r="AA291" s="51" t="s">
        <v>3</v>
      </c>
      <c r="AB291" s="51" t="s">
        <v>51</v>
      </c>
      <c r="AC291" s="51" t="s">
        <v>64</v>
      </c>
      <c r="AD291" s="52" t="s">
        <v>75</v>
      </c>
      <c r="AE291" s="52" t="s">
        <v>76</v>
      </c>
      <c r="AF291" s="52" t="s">
        <v>77</v>
      </c>
      <c r="AG291" s="52" t="s">
        <v>78</v>
      </c>
      <c r="AH291" s="52" t="s">
        <v>79</v>
      </c>
      <c r="AI291" s="53" t="s">
        <v>59</v>
      </c>
      <c r="AJ291" s="19"/>
      <c r="AK291" s="19"/>
      <c r="AL291" s="19"/>
      <c r="AM291" s="19"/>
      <c r="AN291" s="19"/>
    </row>
    <row r="292" spans="1:40" ht="15" customHeight="1">
      <c r="A292" s="411" t="s">
        <v>34</v>
      </c>
      <c r="B292" s="400" t="s">
        <v>113</v>
      </c>
      <c r="C292" s="401"/>
      <c r="D292" s="401"/>
      <c r="E292" s="401"/>
      <c r="F292" s="401"/>
      <c r="G292" s="401"/>
      <c r="H292" s="401"/>
      <c r="I292" s="402"/>
      <c r="K292" s="446" t="s">
        <v>34</v>
      </c>
      <c r="L292" s="403" t="s">
        <v>113</v>
      </c>
      <c r="M292" s="404"/>
      <c r="N292" s="404"/>
      <c r="O292" s="404"/>
      <c r="P292" s="404"/>
      <c r="Q292" s="404"/>
      <c r="R292" s="404"/>
      <c r="S292" s="405"/>
      <c r="U292" s="448" t="s">
        <v>34</v>
      </c>
      <c r="V292" s="441" t="s">
        <v>113</v>
      </c>
      <c r="W292" s="441"/>
      <c r="X292" s="441"/>
      <c r="Y292" s="441"/>
      <c r="Z292" s="441"/>
      <c r="AA292" s="441"/>
      <c r="AB292" s="441"/>
      <c r="AC292" s="441"/>
      <c r="AD292" s="441"/>
      <c r="AE292" s="441"/>
      <c r="AF292" s="441"/>
      <c r="AG292" s="441"/>
      <c r="AH292" s="441"/>
      <c r="AI292" s="442"/>
      <c r="AJ292" s="19"/>
      <c r="AK292" s="19"/>
      <c r="AL292" s="19"/>
      <c r="AM292" s="19"/>
      <c r="AN292" s="19"/>
    </row>
    <row r="293" spans="1:40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  <c r="K293" s="50" t="s">
        <v>7</v>
      </c>
      <c r="L293" s="105">
        <v>0</v>
      </c>
      <c r="M293" s="105">
        <v>0</v>
      </c>
      <c r="N293" s="105">
        <v>0</v>
      </c>
      <c r="O293" s="105">
        <v>0</v>
      </c>
      <c r="P293" s="105">
        <v>0</v>
      </c>
      <c r="Q293" s="105">
        <v>0</v>
      </c>
      <c r="R293" s="106">
        <v>0</v>
      </c>
      <c r="S293" s="107">
        <f>SUM(L293:R293)</f>
        <v>0</v>
      </c>
      <c r="U293" s="54" t="s">
        <v>7</v>
      </c>
      <c r="V293" s="55">
        <v>0</v>
      </c>
      <c r="W293" s="55">
        <v>0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6">
        <v>0</v>
      </c>
      <c r="AD293" s="57">
        <v>0</v>
      </c>
      <c r="AE293" s="57">
        <v>0</v>
      </c>
      <c r="AF293" s="57">
        <v>0</v>
      </c>
      <c r="AG293" s="57">
        <v>0</v>
      </c>
      <c r="AH293" s="57">
        <v>0</v>
      </c>
      <c r="AI293" s="58">
        <f>SUM(V293:AC293)</f>
        <v>0</v>
      </c>
      <c r="AJ293" s="19"/>
      <c r="AK293" s="19"/>
      <c r="AL293" s="19"/>
      <c r="AM293" s="19"/>
      <c r="AN293" s="19"/>
    </row>
    <row r="294" spans="1:40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94">SUM(B294:H294)</f>
        <v>0</v>
      </c>
      <c r="K294" s="42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95">SUM(L294:R294)</f>
        <v>0</v>
      </c>
      <c r="U294" s="59" t="s">
        <v>8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1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2">
        <f t="shared" ref="AI294:AI313" si="196">SUM(V294:AC294)</f>
        <v>0</v>
      </c>
      <c r="AJ294" s="19"/>
      <c r="AK294" s="19"/>
      <c r="AL294" s="19"/>
      <c r="AM294" s="19"/>
      <c r="AN294" s="19"/>
    </row>
    <row r="295" spans="1:40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94"/>
        <v>0</v>
      </c>
      <c r="K295" s="43" t="s">
        <v>9</v>
      </c>
      <c r="L295" s="84">
        <v>0</v>
      </c>
      <c r="M295" s="84">
        <v>0</v>
      </c>
      <c r="N295" s="84">
        <v>0</v>
      </c>
      <c r="O295" s="84">
        <v>0</v>
      </c>
      <c r="P295" s="84">
        <v>0</v>
      </c>
      <c r="Q295" s="84">
        <v>0</v>
      </c>
      <c r="R295" s="85">
        <v>0</v>
      </c>
      <c r="S295" s="86">
        <f t="shared" si="195"/>
        <v>0</v>
      </c>
      <c r="U295" s="63" t="s">
        <v>9</v>
      </c>
      <c r="V295" s="55">
        <v>0</v>
      </c>
      <c r="W295" s="55">
        <v>0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6">
        <v>0</v>
      </c>
      <c r="AD295" s="57">
        <v>0</v>
      </c>
      <c r="AE295" s="57">
        <v>0</v>
      </c>
      <c r="AF295" s="57">
        <v>0</v>
      </c>
      <c r="AG295" s="57">
        <v>0</v>
      </c>
      <c r="AH295" s="57">
        <v>0</v>
      </c>
      <c r="AI295" s="58">
        <f t="shared" si="196"/>
        <v>0</v>
      </c>
      <c r="AJ295" s="19"/>
      <c r="AK295" s="19"/>
      <c r="AL295" s="19"/>
      <c r="AM295" s="19"/>
      <c r="AN295" s="19"/>
    </row>
    <row r="296" spans="1:40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194"/>
        <v>0</v>
      </c>
      <c r="K296" s="42" t="s">
        <v>52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95"/>
        <v>0</v>
      </c>
      <c r="U296" s="59" t="s">
        <v>52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1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2">
        <f t="shared" si="196"/>
        <v>0</v>
      </c>
      <c r="AJ296" s="19"/>
      <c r="AK296" s="19"/>
      <c r="AL296" s="19"/>
      <c r="AM296" s="19"/>
      <c r="AN296" s="19"/>
    </row>
    <row r="297" spans="1:40" ht="15">
      <c r="A297" s="32" t="s">
        <v>13</v>
      </c>
      <c r="B297" s="84">
        <v>61.69196535440598</v>
      </c>
      <c r="C297" s="84">
        <v>148.76682010637083</v>
      </c>
      <c r="D297" s="84">
        <v>19.62556147276802</v>
      </c>
      <c r="E297" s="84">
        <v>0</v>
      </c>
      <c r="F297" s="395"/>
      <c r="G297" s="84">
        <v>0</v>
      </c>
      <c r="H297" s="115">
        <v>0</v>
      </c>
      <c r="I297" s="111">
        <f t="shared" si="194"/>
        <v>230.08434693354485</v>
      </c>
      <c r="K297" s="43" t="s">
        <v>13</v>
      </c>
      <c r="L297" s="84">
        <v>61.69196535440598</v>
      </c>
      <c r="M297" s="84">
        <v>148.76682010637083</v>
      </c>
      <c r="N297" s="84">
        <v>19.62556147276802</v>
      </c>
      <c r="O297" s="84">
        <v>0</v>
      </c>
      <c r="P297" s="84">
        <v>0</v>
      </c>
      <c r="Q297" s="84">
        <v>0</v>
      </c>
      <c r="R297" s="85">
        <v>0</v>
      </c>
      <c r="S297" s="86">
        <f t="shared" si="195"/>
        <v>230.08434693354485</v>
      </c>
      <c r="U297" s="63" t="s">
        <v>13</v>
      </c>
      <c r="V297" s="55">
        <v>61.367061728815457</v>
      </c>
      <c r="W297" s="55">
        <v>0</v>
      </c>
      <c r="X297" s="55">
        <v>0</v>
      </c>
      <c r="Y297" s="55">
        <v>148.76682010637083</v>
      </c>
      <c r="Z297" s="55">
        <v>16.973770858972621</v>
      </c>
      <c r="AA297" s="55">
        <v>0</v>
      </c>
      <c r="AB297" s="55">
        <v>0</v>
      </c>
      <c r="AC297" s="56">
        <v>2.9766942393859246</v>
      </c>
      <c r="AD297" s="57">
        <v>0.32490362559052421</v>
      </c>
      <c r="AE297" s="57">
        <v>0</v>
      </c>
      <c r="AF297" s="57">
        <v>0</v>
      </c>
      <c r="AG297" s="57">
        <v>2.6517906137954004</v>
      </c>
      <c r="AH297" s="57">
        <v>0</v>
      </c>
      <c r="AI297" s="58">
        <f t="shared" si="196"/>
        <v>230.08434693354482</v>
      </c>
      <c r="AJ297" s="19"/>
      <c r="AK297" s="19"/>
      <c r="AL297" s="19"/>
      <c r="AM297" s="19"/>
      <c r="AN297" s="19"/>
    </row>
    <row r="298" spans="1:40" ht="15">
      <c r="A298" s="31" t="s">
        <v>119</v>
      </c>
      <c r="B298" s="112">
        <v>45.115518618265689</v>
      </c>
      <c r="C298" s="112">
        <v>81.489889261561331</v>
      </c>
      <c r="D298" s="112">
        <v>23.512599344158652</v>
      </c>
      <c r="E298" s="112">
        <v>0.35343442397809327</v>
      </c>
      <c r="F298" s="395"/>
      <c r="G298" s="112">
        <v>0</v>
      </c>
      <c r="H298" s="113">
        <v>0</v>
      </c>
      <c r="I298" s="114">
        <f t="shared" si="194"/>
        <v>150.47144164796376</v>
      </c>
      <c r="K298" s="42" t="s">
        <v>119</v>
      </c>
      <c r="L298" s="87">
        <v>45.115518618265689</v>
      </c>
      <c r="M298" s="87">
        <v>81.489889261561331</v>
      </c>
      <c r="N298" s="87">
        <v>23.512599344158652</v>
      </c>
      <c r="O298" s="87">
        <v>0.35343442397809327</v>
      </c>
      <c r="P298" s="87">
        <v>0</v>
      </c>
      <c r="Q298" s="87">
        <v>0</v>
      </c>
      <c r="R298" s="88">
        <v>0</v>
      </c>
      <c r="S298" s="89">
        <f t="shared" si="195"/>
        <v>150.47144164796376</v>
      </c>
      <c r="U298" s="59" t="s">
        <v>53</v>
      </c>
      <c r="V298" s="60">
        <v>42.851771132686004</v>
      </c>
      <c r="W298" s="60">
        <v>0</v>
      </c>
      <c r="X298" s="60">
        <v>0</v>
      </c>
      <c r="Y298" s="60">
        <v>81.489889261561331</v>
      </c>
      <c r="Z298" s="60">
        <v>21.909873036175878</v>
      </c>
      <c r="AA298" s="60">
        <v>0.35343442397809327</v>
      </c>
      <c r="AB298" s="60">
        <v>0</v>
      </c>
      <c r="AC298" s="61">
        <v>3.8664737935624633</v>
      </c>
      <c r="AD298" s="60">
        <v>2.2637474855796871</v>
      </c>
      <c r="AE298" s="60">
        <v>0</v>
      </c>
      <c r="AF298" s="60">
        <v>0</v>
      </c>
      <c r="AG298" s="60">
        <v>1.6027263079827756</v>
      </c>
      <c r="AH298" s="60">
        <v>0</v>
      </c>
      <c r="AI298" s="62">
        <f t="shared" si="196"/>
        <v>150.47144164796376</v>
      </c>
      <c r="AJ298" s="19"/>
      <c r="AK298" s="19"/>
      <c r="AL298" s="19"/>
      <c r="AM298" s="19"/>
      <c r="AN298" s="19"/>
    </row>
    <row r="299" spans="1:40" ht="15">
      <c r="A299" s="32" t="s">
        <v>54</v>
      </c>
      <c r="B299" s="84">
        <v>0</v>
      </c>
      <c r="C299" s="84">
        <v>0</v>
      </c>
      <c r="D299" s="84">
        <v>0</v>
      </c>
      <c r="E299" s="84">
        <v>0.8554339083839082</v>
      </c>
      <c r="F299" s="395"/>
      <c r="G299" s="84">
        <v>0</v>
      </c>
      <c r="H299" s="115">
        <v>0</v>
      </c>
      <c r="I299" s="111">
        <f t="shared" si="194"/>
        <v>0.8554339083839082</v>
      </c>
      <c r="K299" s="43" t="s">
        <v>54</v>
      </c>
      <c r="L299" s="84">
        <v>0</v>
      </c>
      <c r="M299" s="84">
        <v>0</v>
      </c>
      <c r="N299" s="84">
        <v>0</v>
      </c>
      <c r="O299" s="84">
        <v>0.8554339083839082</v>
      </c>
      <c r="P299" s="84">
        <v>319.86694233445508</v>
      </c>
      <c r="Q299" s="84">
        <v>0</v>
      </c>
      <c r="R299" s="85">
        <v>0</v>
      </c>
      <c r="S299" s="86">
        <f t="shared" si="195"/>
        <v>320.722376242839</v>
      </c>
      <c r="U299" s="63" t="s">
        <v>54</v>
      </c>
      <c r="V299" s="55">
        <v>0</v>
      </c>
      <c r="W299" s="55">
        <v>0</v>
      </c>
      <c r="X299" s="55">
        <v>0</v>
      </c>
      <c r="Y299" s="55">
        <v>0</v>
      </c>
      <c r="Z299" s="55">
        <v>0</v>
      </c>
      <c r="AA299" s="55">
        <v>0.8554339083839082</v>
      </c>
      <c r="AB299" s="55">
        <v>319.86694233445508</v>
      </c>
      <c r="AC299" s="56">
        <v>0</v>
      </c>
      <c r="AD299" s="55">
        <v>0</v>
      </c>
      <c r="AE299" s="55">
        <v>0</v>
      </c>
      <c r="AF299" s="55">
        <v>0</v>
      </c>
      <c r="AG299" s="55">
        <v>0</v>
      </c>
      <c r="AH299" s="55">
        <v>0</v>
      </c>
      <c r="AI299" s="58">
        <f t="shared" si="196"/>
        <v>320.722376242839</v>
      </c>
      <c r="AJ299" s="19"/>
      <c r="AK299" s="19"/>
      <c r="AL299" s="19"/>
      <c r="AM299" s="19"/>
      <c r="AN299" s="19"/>
    </row>
    <row r="300" spans="1:40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194"/>
        <v>0</v>
      </c>
      <c r="K300" s="42" t="s">
        <v>11</v>
      </c>
      <c r="L300" s="87">
        <v>0</v>
      </c>
      <c r="M300" s="87">
        <v>0</v>
      </c>
      <c r="N300" s="87">
        <v>0</v>
      </c>
      <c r="O300" s="87">
        <v>0</v>
      </c>
      <c r="P300" s="87">
        <v>5.7028293432196389</v>
      </c>
      <c r="Q300" s="87">
        <v>0</v>
      </c>
      <c r="R300" s="88">
        <v>0</v>
      </c>
      <c r="S300" s="89">
        <f t="shared" si="195"/>
        <v>5.7028293432196389</v>
      </c>
      <c r="U300" s="59" t="s">
        <v>11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5.7028293432196389</v>
      </c>
      <c r="AC300" s="61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2">
        <f t="shared" si="196"/>
        <v>5.7028293432196389</v>
      </c>
      <c r="AJ300" s="19"/>
      <c r="AK300" s="19"/>
      <c r="AL300" s="19"/>
      <c r="AM300" s="19"/>
      <c r="AN300" s="19"/>
    </row>
    <row r="301" spans="1:40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94"/>
        <v>0</v>
      </c>
      <c r="K301" s="43" t="s">
        <v>55</v>
      </c>
      <c r="L301" s="84">
        <v>0</v>
      </c>
      <c r="M301" s="84">
        <v>0</v>
      </c>
      <c r="N301" s="84">
        <v>0</v>
      </c>
      <c r="O301" s="84">
        <v>0</v>
      </c>
      <c r="P301" s="84">
        <v>0</v>
      </c>
      <c r="Q301" s="84">
        <v>0</v>
      </c>
      <c r="R301" s="85">
        <v>0</v>
      </c>
      <c r="S301" s="86">
        <f t="shared" si="195"/>
        <v>0</v>
      </c>
      <c r="U301" s="63" t="s">
        <v>55</v>
      </c>
      <c r="V301" s="55">
        <v>0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6">
        <v>0</v>
      </c>
      <c r="AD301" s="55">
        <v>0</v>
      </c>
      <c r="AE301" s="55">
        <v>0</v>
      </c>
      <c r="AF301" s="55">
        <v>0</v>
      </c>
      <c r="AG301" s="55">
        <v>0</v>
      </c>
      <c r="AH301" s="55">
        <v>0</v>
      </c>
      <c r="AI301" s="58">
        <f t="shared" si="196"/>
        <v>0</v>
      </c>
      <c r="AJ301" s="19"/>
      <c r="AK301" s="19"/>
      <c r="AL301" s="19"/>
      <c r="AM301" s="19"/>
      <c r="AN301" s="19"/>
    </row>
    <row r="302" spans="1:40" ht="15">
      <c r="A302" s="31" t="s">
        <v>14</v>
      </c>
      <c r="B302" s="112">
        <v>1.3100512796890962</v>
      </c>
      <c r="C302" s="112">
        <v>0.22818745161779089</v>
      </c>
      <c r="D302" s="112">
        <v>5.7051385049743351</v>
      </c>
      <c r="E302" s="112">
        <v>11.240761163437973</v>
      </c>
      <c r="F302" s="395"/>
      <c r="G302" s="112">
        <v>0</v>
      </c>
      <c r="H302" s="113">
        <v>0</v>
      </c>
      <c r="I302" s="114">
        <f t="shared" si="194"/>
        <v>18.484138399719196</v>
      </c>
      <c r="K302" s="42" t="s">
        <v>14</v>
      </c>
      <c r="L302" s="87">
        <v>1.3100512796890962</v>
      </c>
      <c r="M302" s="87">
        <v>0.22818745161779089</v>
      </c>
      <c r="N302" s="87">
        <v>5.7051385049743351</v>
      </c>
      <c r="O302" s="87">
        <v>11.240761163437973</v>
      </c>
      <c r="P302" s="87">
        <v>1.2646280842045028</v>
      </c>
      <c r="Q302" s="87">
        <v>0</v>
      </c>
      <c r="R302" s="88">
        <v>0</v>
      </c>
      <c r="S302" s="89">
        <f t="shared" si="195"/>
        <v>19.748766483923699</v>
      </c>
      <c r="U302" s="59" t="s">
        <v>14</v>
      </c>
      <c r="V302" s="60">
        <v>1.0330130305048195</v>
      </c>
      <c r="W302" s="60">
        <v>0</v>
      </c>
      <c r="X302" s="60">
        <v>0</v>
      </c>
      <c r="Y302" s="60">
        <v>0.22818745161779089</v>
      </c>
      <c r="Z302" s="60">
        <v>5.0138962954985518</v>
      </c>
      <c r="AA302" s="60">
        <v>11.240761163437973</v>
      </c>
      <c r="AB302" s="60">
        <v>1.2646280842045028</v>
      </c>
      <c r="AC302" s="61">
        <v>0.96828045866006018</v>
      </c>
      <c r="AD302" s="60">
        <v>0.27703824918427666</v>
      </c>
      <c r="AE302" s="60">
        <v>0</v>
      </c>
      <c r="AF302" s="60">
        <v>0</v>
      </c>
      <c r="AG302" s="60">
        <v>0.69124220947578352</v>
      </c>
      <c r="AH302" s="60">
        <v>0</v>
      </c>
      <c r="AI302" s="62">
        <f t="shared" si="196"/>
        <v>19.748766483923699</v>
      </c>
      <c r="AJ302" s="19"/>
      <c r="AK302" s="19"/>
      <c r="AL302" s="19"/>
      <c r="AM302" s="19"/>
      <c r="AN302" s="19"/>
    </row>
    <row r="303" spans="1:40" ht="15">
      <c r="A303" s="32" t="s">
        <v>136</v>
      </c>
      <c r="B303" s="84">
        <v>66.987119462163818</v>
      </c>
      <c r="C303" s="84">
        <v>731.85818354561866</v>
      </c>
      <c r="D303" s="84">
        <v>152.00412682313714</v>
      </c>
      <c r="E303" s="84">
        <v>0</v>
      </c>
      <c r="F303" s="395"/>
      <c r="G303" s="84">
        <v>0</v>
      </c>
      <c r="H303" s="115">
        <v>0</v>
      </c>
      <c r="I303" s="111">
        <f t="shared" si="194"/>
        <v>950.84942983091969</v>
      </c>
      <c r="K303" s="43" t="s">
        <v>136</v>
      </c>
      <c r="L303" s="84">
        <v>66.987119462163818</v>
      </c>
      <c r="M303" s="84">
        <v>731.85818354561866</v>
      </c>
      <c r="N303" s="84">
        <v>152.00412682313714</v>
      </c>
      <c r="O303" s="84">
        <v>0</v>
      </c>
      <c r="P303" s="84">
        <v>0.878386246819303</v>
      </c>
      <c r="Q303" s="84">
        <v>0</v>
      </c>
      <c r="R303" s="85">
        <v>0</v>
      </c>
      <c r="S303" s="86">
        <f t="shared" si="195"/>
        <v>951.72781607773902</v>
      </c>
      <c r="U303" s="63" t="s">
        <v>136</v>
      </c>
      <c r="V303" s="55">
        <v>60.14325988291391</v>
      </c>
      <c r="W303" s="55">
        <v>0</v>
      </c>
      <c r="X303" s="55">
        <v>0</v>
      </c>
      <c r="Y303" s="55">
        <v>731.85818354561866</v>
      </c>
      <c r="Z303" s="55">
        <v>135.29302722048604</v>
      </c>
      <c r="AA303" s="55">
        <v>0</v>
      </c>
      <c r="AB303" s="55">
        <v>0.878386246819303</v>
      </c>
      <c r="AC303" s="56">
        <v>23.554959181901015</v>
      </c>
      <c r="AD303" s="55">
        <v>6.8438595792499042</v>
      </c>
      <c r="AE303" s="55">
        <v>0</v>
      </c>
      <c r="AF303" s="55">
        <v>0</v>
      </c>
      <c r="AG303" s="55">
        <v>16.711099602651107</v>
      </c>
      <c r="AH303" s="55">
        <v>0</v>
      </c>
      <c r="AI303" s="58">
        <f t="shared" si="196"/>
        <v>951.72781607773891</v>
      </c>
      <c r="AJ303" s="19"/>
      <c r="AK303" s="19"/>
      <c r="AL303" s="19"/>
      <c r="AM303" s="19"/>
      <c r="AN303" s="19"/>
    </row>
    <row r="304" spans="1:40" ht="15">
      <c r="A304" s="31" t="s">
        <v>21</v>
      </c>
      <c r="B304" s="112">
        <v>104.66850317297465</v>
      </c>
      <c r="C304" s="112">
        <v>3.7975173253914822</v>
      </c>
      <c r="D304" s="112">
        <v>13.162131365187921</v>
      </c>
      <c r="E304" s="112">
        <v>649.13938717454232</v>
      </c>
      <c r="F304" s="395"/>
      <c r="G304" s="112">
        <v>43.681608780625425</v>
      </c>
      <c r="H304" s="113">
        <v>0</v>
      </c>
      <c r="I304" s="114">
        <f t="shared" si="194"/>
        <v>814.44914781872183</v>
      </c>
      <c r="K304" s="42" t="s">
        <v>21</v>
      </c>
      <c r="L304" s="87">
        <v>104.66850317297465</v>
      </c>
      <c r="M304" s="87">
        <v>3.7975173253914822</v>
      </c>
      <c r="N304" s="87">
        <v>13.162131365187921</v>
      </c>
      <c r="O304" s="87">
        <v>649.13938717454232</v>
      </c>
      <c r="P304" s="87">
        <v>10.040813276732221</v>
      </c>
      <c r="Q304" s="87">
        <v>43.681608780625425</v>
      </c>
      <c r="R304" s="88">
        <v>0</v>
      </c>
      <c r="S304" s="89">
        <f t="shared" si="195"/>
        <v>824.48996109545408</v>
      </c>
      <c r="U304" s="59" t="s">
        <v>21</v>
      </c>
      <c r="V304" s="60">
        <v>2.0992908585635481</v>
      </c>
      <c r="W304" s="60">
        <v>59.443887347114156</v>
      </c>
      <c r="X304" s="60">
        <v>43.681608780625425</v>
      </c>
      <c r="Y304" s="60">
        <v>3.7975173253914822</v>
      </c>
      <c r="Z304" s="60">
        <v>5.6487538691422934</v>
      </c>
      <c r="AA304" s="60">
        <v>573.34785776647971</v>
      </c>
      <c r="AB304" s="60">
        <v>10.040813276732221</v>
      </c>
      <c r="AC304" s="61">
        <v>126.43023187140521</v>
      </c>
      <c r="AD304" s="60">
        <v>43.125324967296955</v>
      </c>
      <c r="AE304" s="60">
        <v>75.791529408062615</v>
      </c>
      <c r="AF304" s="60">
        <v>0</v>
      </c>
      <c r="AG304" s="60">
        <v>7.5133774960456288</v>
      </c>
      <c r="AH304" s="60">
        <v>0</v>
      </c>
      <c r="AI304" s="62">
        <f t="shared" si="196"/>
        <v>824.48996109545408</v>
      </c>
      <c r="AJ304" s="19"/>
      <c r="AK304" s="19"/>
      <c r="AL304" s="19"/>
      <c r="AM304" s="19"/>
      <c r="AN304" s="19"/>
    </row>
    <row r="305" spans="1:40" ht="15">
      <c r="A305" s="32" t="s">
        <v>20</v>
      </c>
      <c r="B305" s="84">
        <v>26.861550442426626</v>
      </c>
      <c r="C305" s="84">
        <v>0</v>
      </c>
      <c r="D305" s="84">
        <v>171.23919475980759</v>
      </c>
      <c r="E305" s="84">
        <v>0</v>
      </c>
      <c r="F305" s="395"/>
      <c r="G305" s="84">
        <v>0</v>
      </c>
      <c r="H305" s="115">
        <v>0</v>
      </c>
      <c r="I305" s="111">
        <f t="shared" si="194"/>
        <v>198.10074520223421</v>
      </c>
      <c r="K305" s="43" t="s">
        <v>20</v>
      </c>
      <c r="L305" s="84">
        <v>26.861550442426626</v>
      </c>
      <c r="M305" s="84">
        <v>0</v>
      </c>
      <c r="N305" s="84">
        <v>171.23919475980759</v>
      </c>
      <c r="O305" s="84">
        <v>0</v>
      </c>
      <c r="P305" s="84">
        <v>0</v>
      </c>
      <c r="Q305" s="84">
        <v>0</v>
      </c>
      <c r="R305" s="85">
        <v>0</v>
      </c>
      <c r="S305" s="86">
        <f t="shared" si="195"/>
        <v>198.10074520223421</v>
      </c>
      <c r="U305" s="63" t="s">
        <v>20</v>
      </c>
      <c r="V305" s="55">
        <v>21.182420765153221</v>
      </c>
      <c r="W305" s="55">
        <v>0</v>
      </c>
      <c r="X305" s="55">
        <v>0</v>
      </c>
      <c r="Y305" s="55">
        <v>0</v>
      </c>
      <c r="Z305" s="55">
        <v>7.2867742450981945</v>
      </c>
      <c r="AA305" s="55">
        <v>0</v>
      </c>
      <c r="AB305" s="55">
        <v>0</v>
      </c>
      <c r="AC305" s="56">
        <v>169.63155019198277</v>
      </c>
      <c r="AD305" s="55">
        <v>5.679129677273405</v>
      </c>
      <c r="AE305" s="55">
        <v>0</v>
      </c>
      <c r="AF305" s="55">
        <v>0</v>
      </c>
      <c r="AG305" s="55">
        <v>163.95242051470939</v>
      </c>
      <c r="AH305" s="55">
        <v>0</v>
      </c>
      <c r="AI305" s="58">
        <f t="shared" si="196"/>
        <v>198.10074520223418</v>
      </c>
      <c r="AJ305" s="19"/>
      <c r="AK305" s="19"/>
      <c r="AL305" s="19"/>
      <c r="AM305" s="19"/>
      <c r="AN305" s="19"/>
    </row>
    <row r="306" spans="1:40" ht="15">
      <c r="A306" s="31" t="s">
        <v>56</v>
      </c>
      <c r="B306" s="112">
        <v>1.8551822924616719</v>
      </c>
      <c r="C306" s="112">
        <v>0</v>
      </c>
      <c r="D306" s="112">
        <v>1.4922118439365624</v>
      </c>
      <c r="E306" s="112">
        <v>0</v>
      </c>
      <c r="F306" s="395"/>
      <c r="G306" s="112">
        <v>0</v>
      </c>
      <c r="H306" s="113">
        <v>0</v>
      </c>
      <c r="I306" s="114">
        <f t="shared" si="194"/>
        <v>3.3473941363982345</v>
      </c>
      <c r="K306" s="42" t="s">
        <v>56</v>
      </c>
      <c r="L306" s="87">
        <v>1.8551822924616719</v>
      </c>
      <c r="M306" s="87">
        <v>0</v>
      </c>
      <c r="N306" s="87">
        <v>1.4922118439365624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95"/>
        <v>3.3473941363982345</v>
      </c>
      <c r="U306" s="59" t="s">
        <v>56</v>
      </c>
      <c r="V306" s="60">
        <v>0.64528079737797273</v>
      </c>
      <c r="W306" s="60">
        <v>0</v>
      </c>
      <c r="X306" s="60">
        <v>0</v>
      </c>
      <c r="Y306" s="60">
        <v>0</v>
      </c>
      <c r="Z306" s="60">
        <v>1.4922118439365624</v>
      </c>
      <c r="AA306" s="60">
        <v>0</v>
      </c>
      <c r="AB306" s="60">
        <v>0</v>
      </c>
      <c r="AC306" s="61">
        <v>1.209901495083699</v>
      </c>
      <c r="AD306" s="60">
        <v>1.209901495083699</v>
      </c>
      <c r="AE306" s="60">
        <v>0</v>
      </c>
      <c r="AF306" s="60">
        <v>0</v>
      </c>
      <c r="AG306" s="60">
        <v>0</v>
      </c>
      <c r="AH306" s="60">
        <v>0</v>
      </c>
      <c r="AI306" s="62">
        <f t="shared" si="196"/>
        <v>3.3473941363982345</v>
      </c>
      <c r="AJ306" s="19"/>
      <c r="AK306" s="19"/>
      <c r="AL306" s="19"/>
      <c r="AM306" s="19"/>
      <c r="AN306" s="19"/>
    </row>
    <row r="307" spans="1:40" ht="15">
      <c r="A307" s="32" t="s">
        <v>18</v>
      </c>
      <c r="B307" s="84">
        <v>49.623281375824895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94"/>
        <v>49.623281375824895</v>
      </c>
      <c r="K307" s="43" t="s">
        <v>18</v>
      </c>
      <c r="L307" s="84">
        <v>49.623281375824895</v>
      </c>
      <c r="M307" s="84">
        <v>0</v>
      </c>
      <c r="N307" s="84">
        <v>0</v>
      </c>
      <c r="O307" s="84">
        <v>0</v>
      </c>
      <c r="P307" s="84">
        <v>13.354903369074483</v>
      </c>
      <c r="Q307" s="84">
        <v>0</v>
      </c>
      <c r="R307" s="85">
        <v>0</v>
      </c>
      <c r="S307" s="86">
        <f t="shared" si="195"/>
        <v>62.97818474489938</v>
      </c>
      <c r="U307" s="63" t="s">
        <v>18</v>
      </c>
      <c r="V307" s="55">
        <v>49.623281375824895</v>
      </c>
      <c r="W307" s="55">
        <v>0</v>
      </c>
      <c r="X307" s="55">
        <v>0</v>
      </c>
      <c r="Y307" s="55">
        <v>0</v>
      </c>
      <c r="Z307" s="55">
        <v>0</v>
      </c>
      <c r="AA307" s="55">
        <v>0</v>
      </c>
      <c r="AB307" s="55">
        <v>13.354903369074483</v>
      </c>
      <c r="AC307" s="56">
        <v>0</v>
      </c>
      <c r="AD307" s="55">
        <v>0</v>
      </c>
      <c r="AE307" s="55">
        <v>0</v>
      </c>
      <c r="AF307" s="55">
        <v>0</v>
      </c>
      <c r="AG307" s="55">
        <v>0</v>
      </c>
      <c r="AH307" s="55">
        <v>0</v>
      </c>
      <c r="AI307" s="58">
        <f t="shared" si="196"/>
        <v>62.97818474489938</v>
      </c>
      <c r="AJ307" s="19"/>
      <c r="AK307" s="19"/>
      <c r="AL307" s="19"/>
      <c r="AM307" s="19"/>
      <c r="AN307" s="19"/>
    </row>
    <row r="308" spans="1:40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94"/>
        <v>0</v>
      </c>
      <c r="K308" s="42" t="s">
        <v>17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95"/>
        <v>0</v>
      </c>
      <c r="U308" s="59" t="s">
        <v>57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1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2">
        <f t="shared" si="196"/>
        <v>0</v>
      </c>
      <c r="AJ308" s="19"/>
      <c r="AK308" s="19"/>
      <c r="AL308" s="19"/>
      <c r="AM308" s="19"/>
      <c r="AN308" s="19"/>
    </row>
    <row r="309" spans="1:40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94"/>
        <v>0</v>
      </c>
      <c r="K309" s="44" t="s">
        <v>60</v>
      </c>
      <c r="L309" s="84">
        <v>0</v>
      </c>
      <c r="M309" s="84">
        <v>0</v>
      </c>
      <c r="N309" s="84">
        <v>0</v>
      </c>
      <c r="O309" s="84">
        <v>0</v>
      </c>
      <c r="P309" s="84">
        <v>0</v>
      </c>
      <c r="Q309" s="84">
        <v>0</v>
      </c>
      <c r="R309" s="85">
        <v>0</v>
      </c>
      <c r="S309" s="86">
        <f t="shared" si="195"/>
        <v>0</v>
      </c>
      <c r="U309" s="64" t="s">
        <v>58</v>
      </c>
      <c r="V309" s="55">
        <v>0</v>
      </c>
      <c r="W309" s="55">
        <v>0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6">
        <v>0</v>
      </c>
      <c r="AD309" s="57">
        <v>0</v>
      </c>
      <c r="AE309" s="57">
        <v>0</v>
      </c>
      <c r="AF309" s="57">
        <v>0</v>
      </c>
      <c r="AG309" s="57">
        <v>0</v>
      </c>
      <c r="AH309" s="57">
        <v>0</v>
      </c>
      <c r="AI309" s="58">
        <f t="shared" si="196"/>
        <v>0</v>
      </c>
      <c r="AJ309" s="19"/>
      <c r="AK309" s="19"/>
      <c r="AL309" s="19"/>
      <c r="AM309" s="19"/>
      <c r="AN309" s="19"/>
    </row>
    <row r="310" spans="1:40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194"/>
        <v>0</v>
      </c>
      <c r="K310" s="45" t="s">
        <v>19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95"/>
        <v>0</v>
      </c>
      <c r="U310" s="65" t="s">
        <v>62</v>
      </c>
      <c r="V310" s="66">
        <v>0</v>
      </c>
      <c r="W310" s="66">
        <v>0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>
        <v>0</v>
      </c>
      <c r="AF310" s="66">
        <v>0</v>
      </c>
      <c r="AG310" s="66">
        <v>0</v>
      </c>
      <c r="AH310" s="67">
        <v>0</v>
      </c>
      <c r="AI310" s="68">
        <f t="shared" si="196"/>
        <v>0</v>
      </c>
      <c r="AJ310" s="19"/>
      <c r="AK310" s="19"/>
      <c r="AL310" s="19"/>
      <c r="AM310" s="19"/>
      <c r="AN310" s="19"/>
    </row>
    <row r="311" spans="1:40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194"/>
        <v>0</v>
      </c>
      <c r="K311" s="46" t="s">
        <v>15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4">
        <v>0</v>
      </c>
      <c r="S311" s="95">
        <f t="shared" si="195"/>
        <v>0</v>
      </c>
      <c r="U311" s="69" t="s">
        <v>15</v>
      </c>
      <c r="V311" s="70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1">
        <v>0</v>
      </c>
      <c r="AE311" s="71">
        <v>0</v>
      </c>
      <c r="AF311" s="71">
        <v>0</v>
      </c>
      <c r="AG311" s="71">
        <v>0</v>
      </c>
      <c r="AH311" s="71">
        <v>0</v>
      </c>
      <c r="AI311" s="72">
        <f t="shared" si="196"/>
        <v>0</v>
      </c>
      <c r="AJ311" s="19"/>
      <c r="AK311" s="19"/>
      <c r="AL311" s="19"/>
      <c r="AM311" s="19"/>
      <c r="AN311" s="19"/>
    </row>
    <row r="312" spans="1:40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194"/>
        <v>0</v>
      </c>
      <c r="K312" s="45" t="s">
        <v>16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95"/>
        <v>0</v>
      </c>
      <c r="U312" s="65" t="s">
        <v>16</v>
      </c>
      <c r="V312" s="66">
        <v>0</v>
      </c>
      <c r="W312" s="66">
        <v>0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>
        <v>0</v>
      </c>
      <c r="AF312" s="66">
        <v>0</v>
      </c>
      <c r="AG312" s="66">
        <v>0</v>
      </c>
      <c r="AH312" s="67">
        <v>0</v>
      </c>
      <c r="AI312" s="68">
        <f t="shared" si="196"/>
        <v>0</v>
      </c>
      <c r="AJ312" s="19"/>
      <c r="AK312" s="19"/>
      <c r="AL312" s="19"/>
      <c r="AM312" s="19"/>
      <c r="AN312" s="19"/>
    </row>
    <row r="313" spans="1:40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194"/>
        <v>0</v>
      </c>
      <c r="K313" s="47" t="s">
        <v>10</v>
      </c>
      <c r="L313" s="96">
        <v>0</v>
      </c>
      <c r="M313" s="96">
        <v>0</v>
      </c>
      <c r="N313" s="96">
        <v>0</v>
      </c>
      <c r="O313" s="96">
        <v>0</v>
      </c>
      <c r="P313" s="96">
        <v>0</v>
      </c>
      <c r="Q313" s="96">
        <v>0</v>
      </c>
      <c r="R313" s="97">
        <v>0</v>
      </c>
      <c r="S313" s="98">
        <f t="shared" si="195"/>
        <v>0</v>
      </c>
      <c r="U313" s="69" t="s">
        <v>10</v>
      </c>
      <c r="V313" s="70">
        <v>0</v>
      </c>
      <c r="W313" s="70">
        <v>0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1">
        <v>0</v>
      </c>
      <c r="AE313" s="71">
        <v>0</v>
      </c>
      <c r="AF313" s="71">
        <v>0</v>
      </c>
      <c r="AG313" s="71">
        <v>0</v>
      </c>
      <c r="AH313" s="71">
        <v>0</v>
      </c>
      <c r="AI313" s="72">
        <f t="shared" si="196"/>
        <v>0</v>
      </c>
      <c r="AJ313" s="19"/>
      <c r="AK313" s="19"/>
      <c r="AL313" s="19"/>
      <c r="AM313" s="19"/>
      <c r="AN313" s="19"/>
    </row>
    <row r="314" spans="1:40" ht="15">
      <c r="A314" s="37" t="s">
        <v>22</v>
      </c>
      <c r="B314" s="99">
        <f>SUM(B293:B309)</f>
        <v>358.11317199821241</v>
      </c>
      <c r="C314" s="99">
        <f t="shared" ref="C314:I314" si="197">SUM(C293:C309)</f>
        <v>966.14059769056007</v>
      </c>
      <c r="D314" s="99">
        <f t="shared" si="197"/>
        <v>386.74096411397022</v>
      </c>
      <c r="E314" s="99">
        <f t="shared" si="197"/>
        <v>661.58901667034229</v>
      </c>
      <c r="F314" s="99">
        <f t="shared" si="197"/>
        <v>0</v>
      </c>
      <c r="G314" s="99">
        <f t="shared" si="197"/>
        <v>43.681608780625425</v>
      </c>
      <c r="H314" s="100">
        <f t="shared" si="197"/>
        <v>0</v>
      </c>
      <c r="I314" s="111">
        <f t="shared" si="197"/>
        <v>2416.2653592537104</v>
      </c>
      <c r="K314" s="48" t="s">
        <v>22</v>
      </c>
      <c r="L314" s="99">
        <f>SUM(L293:L309)</f>
        <v>358.11317199821241</v>
      </c>
      <c r="M314" s="99">
        <f t="shared" ref="M314:S314" si="198">SUM(M293:M309)</f>
        <v>966.14059769056007</v>
      </c>
      <c r="N314" s="99">
        <f t="shared" si="198"/>
        <v>386.74096411397022</v>
      </c>
      <c r="O314" s="99">
        <f t="shared" si="198"/>
        <v>661.58901667034229</v>
      </c>
      <c r="P314" s="99">
        <f t="shared" si="198"/>
        <v>351.10850265450517</v>
      </c>
      <c r="Q314" s="99">
        <f t="shared" si="198"/>
        <v>43.681608780625425</v>
      </c>
      <c r="R314" s="100">
        <f t="shared" si="198"/>
        <v>0</v>
      </c>
      <c r="S314" s="101">
        <f t="shared" si="198"/>
        <v>2767.3738619082155</v>
      </c>
      <c r="U314" s="73" t="s">
        <v>59</v>
      </c>
      <c r="V314" s="74">
        <f>SUM(V293:V309)</f>
        <v>238.94537957183979</v>
      </c>
      <c r="W314" s="74">
        <f t="shared" ref="W314:AH314" si="199">SUM(W293:W309)</f>
        <v>59.443887347114156</v>
      </c>
      <c r="X314" s="74">
        <f t="shared" si="199"/>
        <v>43.681608780625425</v>
      </c>
      <c r="Y314" s="74">
        <f t="shared" si="199"/>
        <v>966.14059769056007</v>
      </c>
      <c r="Z314" s="74">
        <f t="shared" si="199"/>
        <v>193.61830736931014</v>
      </c>
      <c r="AA314" s="74">
        <f t="shared" si="199"/>
        <v>585.79748726227967</v>
      </c>
      <c r="AB314" s="74">
        <f t="shared" si="199"/>
        <v>351.10850265450517</v>
      </c>
      <c r="AC314" s="74">
        <f t="shared" si="199"/>
        <v>328.63809123198121</v>
      </c>
      <c r="AD314" s="75">
        <f t="shared" si="199"/>
        <v>59.723905079258458</v>
      </c>
      <c r="AE314" s="75">
        <f t="shared" si="199"/>
        <v>75.791529408062615</v>
      </c>
      <c r="AF314" s="75">
        <f t="shared" si="199"/>
        <v>0</v>
      </c>
      <c r="AG314" s="75">
        <f t="shared" si="199"/>
        <v>193.12265674466008</v>
      </c>
      <c r="AH314" s="75">
        <f t="shared" si="199"/>
        <v>0</v>
      </c>
      <c r="AI314" s="76">
        <f>SUM(V314:AC314)</f>
        <v>2767.3738619082151</v>
      </c>
      <c r="AJ314" s="19"/>
      <c r="AK314" s="19"/>
      <c r="AL314" s="19"/>
      <c r="AM314" s="19"/>
      <c r="AN314" s="19"/>
    </row>
    <row r="315" spans="1:40" s="22" customFormat="1" ht="15" thickBot="1">
      <c r="A315" s="38" t="s">
        <v>108</v>
      </c>
      <c r="B315" s="125">
        <f>IF($I314=0,"-",B314/$I314)</f>
        <v>0.14820937221432481</v>
      </c>
      <c r="C315" s="125">
        <f t="shared" ref="C315:H315" si="200">IF($I314=0,"-",C314/$I314)</f>
        <v>0.39984871445947601</v>
      </c>
      <c r="D315" s="125">
        <f t="shared" si="200"/>
        <v>0.16005732260856453</v>
      </c>
      <c r="E315" s="125">
        <f t="shared" si="200"/>
        <v>0.27380644023083672</v>
      </c>
      <c r="F315" s="125">
        <f t="shared" si="200"/>
        <v>0</v>
      </c>
      <c r="G315" s="125">
        <f t="shared" si="200"/>
        <v>1.8078150486797923E-2</v>
      </c>
      <c r="H315" s="126">
        <f t="shared" si="200"/>
        <v>0</v>
      </c>
      <c r="I315" s="127">
        <f>SUM(B315:H315)</f>
        <v>1</v>
      </c>
      <c r="K315" s="49" t="s">
        <v>108</v>
      </c>
      <c r="L315" s="102">
        <f>IF($S314=0,"-",L314/$S314)</f>
        <v>0.12940541822971435</v>
      </c>
      <c r="M315" s="102">
        <f t="shared" ref="M315:R315" si="201">IF($S314=0,"-",M314/$S314)</f>
        <v>0.34911820588793424</v>
      </c>
      <c r="N315" s="102">
        <f t="shared" si="201"/>
        <v>0.13975016872035381</v>
      </c>
      <c r="O315" s="102">
        <f t="shared" si="201"/>
        <v>0.23906745155645506</v>
      </c>
      <c r="P315" s="102">
        <f t="shared" si="201"/>
        <v>0.12687425703023794</v>
      </c>
      <c r="Q315" s="102">
        <f t="shared" si="201"/>
        <v>1.5784498575304604E-2</v>
      </c>
      <c r="R315" s="103">
        <f t="shared" si="201"/>
        <v>0</v>
      </c>
      <c r="S315" s="104">
        <f>SUM(L315:R315)</f>
        <v>1</v>
      </c>
      <c r="U315" s="77" t="s">
        <v>108</v>
      </c>
      <c r="V315" s="78">
        <f>+V314/$AI314</f>
        <v>8.6343729288198667E-2</v>
      </c>
      <c r="W315" s="78">
        <f t="shared" ref="W315:AH315" si="202">+W314/$AI314</f>
        <v>2.1480251788648902E-2</v>
      </c>
      <c r="X315" s="78">
        <f t="shared" si="202"/>
        <v>1.5784498575304607E-2</v>
      </c>
      <c r="Y315" s="78">
        <f t="shared" si="202"/>
        <v>0.3491182058879343</v>
      </c>
      <c r="Z315" s="78">
        <f t="shared" si="202"/>
        <v>6.9964636883504627E-2</v>
      </c>
      <c r="AA315" s="78">
        <f t="shared" si="202"/>
        <v>0.21167992345578809</v>
      </c>
      <c r="AB315" s="78">
        <f t="shared" si="202"/>
        <v>0.12687425703023797</v>
      </c>
      <c r="AC315" s="78">
        <f t="shared" si="202"/>
        <v>0.11875449709038303</v>
      </c>
      <c r="AD315" s="78">
        <f t="shared" si="202"/>
        <v>2.1581437152866811E-2</v>
      </c>
      <c r="AE315" s="78">
        <f t="shared" si="202"/>
        <v>2.7387528100667007E-2</v>
      </c>
      <c r="AF315" s="78">
        <f t="shared" si="202"/>
        <v>0</v>
      </c>
      <c r="AG315" s="78">
        <f t="shared" si="202"/>
        <v>6.9785531836849199E-2</v>
      </c>
      <c r="AH315" s="78">
        <f t="shared" si="202"/>
        <v>0</v>
      </c>
      <c r="AI315" s="79">
        <f>SUM(V315:AC315)</f>
        <v>1.0000000000000002</v>
      </c>
    </row>
    <row r="316" spans="1:40" ht="15" thickBot="1">
      <c r="A316" s="6"/>
      <c r="B316" s="6"/>
      <c r="C316" s="6"/>
      <c r="D316" s="6"/>
      <c r="E316" s="6"/>
      <c r="F316" s="6"/>
      <c r="G316" s="6"/>
      <c r="H316" s="6"/>
      <c r="I316" s="6"/>
      <c r="K316" s="6"/>
      <c r="L316" s="6"/>
      <c r="M316" s="6"/>
      <c r="N316" s="6"/>
      <c r="O316" s="6"/>
      <c r="P316" s="6"/>
      <c r="Q316" s="6"/>
      <c r="R316" s="6"/>
      <c r="S316" s="6"/>
      <c r="U316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19"/>
      <c r="AK316" s="19"/>
      <c r="AL316" s="19"/>
      <c r="AM316" s="19"/>
      <c r="AN316" s="19"/>
    </row>
    <row r="317" spans="1:40" ht="42.7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  <c r="K317" s="445" t="s">
        <v>35</v>
      </c>
      <c r="L317" s="82" t="s">
        <v>0</v>
      </c>
      <c r="M317" s="82" t="s">
        <v>1</v>
      </c>
      <c r="N317" s="82" t="s">
        <v>2</v>
      </c>
      <c r="O317" s="82" t="s">
        <v>3</v>
      </c>
      <c r="P317" s="82" t="s">
        <v>23</v>
      </c>
      <c r="Q317" s="82" t="s">
        <v>4</v>
      </c>
      <c r="R317" s="82" t="s">
        <v>5</v>
      </c>
      <c r="S317" s="83" t="s">
        <v>6</v>
      </c>
      <c r="U317" s="447" t="s">
        <v>35</v>
      </c>
      <c r="V317" s="51" t="s">
        <v>73</v>
      </c>
      <c r="W317" s="51" t="s">
        <v>74</v>
      </c>
      <c r="X317" s="51" t="s">
        <v>4</v>
      </c>
      <c r="Y317" s="51" t="s">
        <v>1</v>
      </c>
      <c r="Z317" s="51" t="s">
        <v>2</v>
      </c>
      <c r="AA317" s="51" t="s">
        <v>3</v>
      </c>
      <c r="AB317" s="51" t="s">
        <v>51</v>
      </c>
      <c r="AC317" s="51" t="s">
        <v>64</v>
      </c>
      <c r="AD317" s="52" t="s">
        <v>75</v>
      </c>
      <c r="AE317" s="52" t="s">
        <v>76</v>
      </c>
      <c r="AF317" s="52" t="s">
        <v>77</v>
      </c>
      <c r="AG317" s="52" t="s">
        <v>78</v>
      </c>
      <c r="AH317" s="52" t="s">
        <v>79</v>
      </c>
      <c r="AI317" s="53" t="s">
        <v>59</v>
      </c>
      <c r="AJ317" s="19"/>
      <c r="AK317" s="19"/>
      <c r="AL317" s="19"/>
      <c r="AM317" s="19"/>
      <c r="AN317" s="19"/>
    </row>
    <row r="318" spans="1:40" ht="15" customHeight="1">
      <c r="A318" s="411" t="s">
        <v>35</v>
      </c>
      <c r="B318" s="400" t="s">
        <v>113</v>
      </c>
      <c r="C318" s="401"/>
      <c r="D318" s="401"/>
      <c r="E318" s="401"/>
      <c r="F318" s="401"/>
      <c r="G318" s="401"/>
      <c r="H318" s="401"/>
      <c r="I318" s="402"/>
      <c r="K318" s="446" t="s">
        <v>35</v>
      </c>
      <c r="L318" s="403" t="s">
        <v>113</v>
      </c>
      <c r="M318" s="404"/>
      <c r="N318" s="404"/>
      <c r="O318" s="404"/>
      <c r="P318" s="404"/>
      <c r="Q318" s="404"/>
      <c r="R318" s="404"/>
      <c r="S318" s="405"/>
      <c r="U318" s="448" t="s">
        <v>35</v>
      </c>
      <c r="V318" s="441" t="s">
        <v>113</v>
      </c>
      <c r="W318" s="441"/>
      <c r="X318" s="441"/>
      <c r="Y318" s="441"/>
      <c r="Z318" s="441"/>
      <c r="AA318" s="441"/>
      <c r="AB318" s="441"/>
      <c r="AC318" s="441"/>
      <c r="AD318" s="441"/>
      <c r="AE318" s="441"/>
      <c r="AF318" s="441"/>
      <c r="AG318" s="441"/>
      <c r="AH318" s="441"/>
      <c r="AI318" s="442"/>
      <c r="AJ318" s="19"/>
      <c r="AK318" s="19"/>
      <c r="AL318" s="19"/>
      <c r="AM318" s="19"/>
      <c r="AN318" s="19"/>
    </row>
    <row r="319" spans="1:40" ht="15" customHeight="1">
      <c r="A319" s="30" t="s">
        <v>7</v>
      </c>
      <c r="B319" s="105">
        <v>0</v>
      </c>
      <c r="C319" s="105">
        <v>1244.1723163197112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1244.1723163197112</v>
      </c>
      <c r="K319" s="50" t="s">
        <v>7</v>
      </c>
      <c r="L319" s="105">
        <v>0</v>
      </c>
      <c r="M319" s="105">
        <v>1244.1723163197112</v>
      </c>
      <c r="N319" s="105">
        <v>0</v>
      </c>
      <c r="O319" s="105">
        <v>0</v>
      </c>
      <c r="P319" s="105">
        <v>0</v>
      </c>
      <c r="Q319" s="105">
        <v>0</v>
      </c>
      <c r="R319" s="106">
        <v>0</v>
      </c>
      <c r="S319" s="107">
        <f>SUM(L319:R319)</f>
        <v>1244.1723163197112</v>
      </c>
      <c r="U319" s="54" t="s">
        <v>7</v>
      </c>
      <c r="V319" s="55">
        <v>0</v>
      </c>
      <c r="W319" s="55">
        <v>0</v>
      </c>
      <c r="X319" s="55">
        <v>0</v>
      </c>
      <c r="Y319" s="55">
        <v>1244.1723163197112</v>
      </c>
      <c r="Z319" s="55">
        <v>0</v>
      </c>
      <c r="AA319" s="55">
        <v>0</v>
      </c>
      <c r="AB319" s="55">
        <v>0</v>
      </c>
      <c r="AC319" s="56">
        <v>0</v>
      </c>
      <c r="AD319" s="57">
        <v>0</v>
      </c>
      <c r="AE319" s="57">
        <v>0</v>
      </c>
      <c r="AF319" s="57">
        <v>0</v>
      </c>
      <c r="AG319" s="57">
        <v>0</v>
      </c>
      <c r="AH319" s="57">
        <v>0</v>
      </c>
      <c r="AI319" s="58">
        <f>SUM(V319:AC319)</f>
        <v>1244.1723163197112</v>
      </c>
      <c r="AJ319" s="19"/>
      <c r="AK319" s="19"/>
      <c r="AL319" s="19"/>
      <c r="AM319" s="19"/>
      <c r="AN319" s="19"/>
    </row>
    <row r="320" spans="1:40" ht="15">
      <c r="A320" s="31" t="s">
        <v>8</v>
      </c>
      <c r="B320" s="112">
        <v>0</v>
      </c>
      <c r="C320" s="112">
        <v>0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203">SUM(B320:H320)</f>
        <v>0</v>
      </c>
      <c r="K320" s="42" t="s">
        <v>8</v>
      </c>
      <c r="L320" s="87">
        <v>0</v>
      </c>
      <c r="M320" s="87">
        <v>0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204">SUM(L320:R320)</f>
        <v>0</v>
      </c>
      <c r="U320" s="59" t="s">
        <v>8</v>
      </c>
      <c r="V320" s="60">
        <v>0</v>
      </c>
      <c r="W320" s="60">
        <v>0</v>
      </c>
      <c r="X320" s="60">
        <v>0</v>
      </c>
      <c r="Y320" s="60">
        <v>0</v>
      </c>
      <c r="Z320" s="60">
        <v>0</v>
      </c>
      <c r="AA320" s="60">
        <v>0</v>
      </c>
      <c r="AB320" s="60">
        <v>0</v>
      </c>
      <c r="AC320" s="61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2">
        <f t="shared" ref="AI320:AI339" si="205">SUM(V320:AC320)</f>
        <v>0</v>
      </c>
      <c r="AJ320" s="19"/>
      <c r="AK320" s="19"/>
      <c r="AL320" s="19"/>
      <c r="AM320" s="19"/>
      <c r="AN320" s="19"/>
    </row>
    <row r="321" spans="1:40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203"/>
        <v>0</v>
      </c>
      <c r="K321" s="43" t="s">
        <v>9</v>
      </c>
      <c r="L321" s="84">
        <v>0</v>
      </c>
      <c r="M321" s="84">
        <v>0</v>
      </c>
      <c r="N321" s="84">
        <v>0</v>
      </c>
      <c r="O321" s="84">
        <v>0</v>
      </c>
      <c r="P321" s="84">
        <v>0</v>
      </c>
      <c r="Q321" s="84">
        <v>0</v>
      </c>
      <c r="R321" s="85">
        <v>0</v>
      </c>
      <c r="S321" s="86">
        <f t="shared" si="204"/>
        <v>0</v>
      </c>
      <c r="U321" s="63" t="s">
        <v>9</v>
      </c>
      <c r="V321" s="55">
        <v>0</v>
      </c>
      <c r="W321" s="55">
        <v>0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6">
        <v>0</v>
      </c>
      <c r="AD321" s="57">
        <v>0</v>
      </c>
      <c r="AE321" s="57">
        <v>0</v>
      </c>
      <c r="AF321" s="57">
        <v>0</v>
      </c>
      <c r="AG321" s="57">
        <v>0</v>
      </c>
      <c r="AH321" s="57">
        <v>0</v>
      </c>
      <c r="AI321" s="58">
        <f t="shared" si="205"/>
        <v>0</v>
      </c>
      <c r="AJ321" s="19"/>
      <c r="AK321" s="19"/>
      <c r="AL321" s="19"/>
      <c r="AM321" s="19"/>
      <c r="AN321" s="19"/>
    </row>
    <row r="322" spans="1:40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203"/>
        <v>0</v>
      </c>
      <c r="K322" s="42" t="s">
        <v>52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204"/>
        <v>0</v>
      </c>
      <c r="U322" s="59" t="s">
        <v>52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1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2">
        <f t="shared" si="205"/>
        <v>0</v>
      </c>
      <c r="AJ322" s="19"/>
      <c r="AK322" s="19"/>
      <c r="AL322" s="19"/>
      <c r="AM322" s="19"/>
      <c r="AN322" s="19"/>
    </row>
    <row r="323" spans="1:40" ht="15">
      <c r="A323" s="32" t="s">
        <v>13</v>
      </c>
      <c r="B323" s="84">
        <v>35.418076369233006</v>
      </c>
      <c r="C323" s="84">
        <v>95.920242851500078</v>
      </c>
      <c r="D323" s="84">
        <v>53.676475200314918</v>
      </c>
      <c r="E323" s="84">
        <v>0</v>
      </c>
      <c r="F323" s="395"/>
      <c r="G323" s="84">
        <v>0</v>
      </c>
      <c r="H323" s="115">
        <v>0</v>
      </c>
      <c r="I323" s="111">
        <f t="shared" si="203"/>
        <v>185.01479442104798</v>
      </c>
      <c r="K323" s="43" t="s">
        <v>13</v>
      </c>
      <c r="L323" s="84">
        <v>35.418076369233006</v>
      </c>
      <c r="M323" s="84">
        <v>95.920242851500078</v>
      </c>
      <c r="N323" s="84">
        <v>53.676475200314918</v>
      </c>
      <c r="O323" s="84">
        <v>0</v>
      </c>
      <c r="P323" s="84">
        <v>0</v>
      </c>
      <c r="Q323" s="84">
        <v>0</v>
      </c>
      <c r="R323" s="85">
        <v>0</v>
      </c>
      <c r="S323" s="86">
        <f t="shared" si="204"/>
        <v>185.01479442104798</v>
      </c>
      <c r="U323" s="63" t="s">
        <v>13</v>
      </c>
      <c r="V323" s="55">
        <v>35.418076369233006</v>
      </c>
      <c r="W323" s="55">
        <v>0</v>
      </c>
      <c r="X323" s="55">
        <v>0</v>
      </c>
      <c r="Y323" s="55">
        <v>95.920242851500078</v>
      </c>
      <c r="Z323" s="55">
        <v>53.676475200314918</v>
      </c>
      <c r="AA323" s="55">
        <v>0</v>
      </c>
      <c r="AB323" s="55">
        <v>0</v>
      </c>
      <c r="AC323" s="56">
        <v>0</v>
      </c>
      <c r="AD323" s="57">
        <v>0</v>
      </c>
      <c r="AE323" s="57">
        <v>0</v>
      </c>
      <c r="AF323" s="57">
        <v>0</v>
      </c>
      <c r="AG323" s="57">
        <v>0</v>
      </c>
      <c r="AH323" s="57">
        <v>0</v>
      </c>
      <c r="AI323" s="58">
        <f t="shared" si="205"/>
        <v>185.01479442104798</v>
      </c>
      <c r="AJ323" s="19"/>
      <c r="AK323" s="19"/>
      <c r="AL323" s="19"/>
      <c r="AM323" s="19"/>
      <c r="AN323" s="19"/>
    </row>
    <row r="324" spans="1:40" ht="15">
      <c r="A324" s="31" t="s">
        <v>119</v>
      </c>
      <c r="B324" s="112">
        <v>6.0314050371001358</v>
      </c>
      <c r="C324" s="112">
        <v>2.677699210748336E-4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203"/>
        <v>6.0316728070212102</v>
      </c>
      <c r="K324" s="42" t="s">
        <v>119</v>
      </c>
      <c r="L324" s="87">
        <v>6.0314050371001358</v>
      </c>
      <c r="M324" s="87">
        <v>2.677699210748336E-4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204"/>
        <v>6.0316728070212102</v>
      </c>
      <c r="U324" s="59" t="s">
        <v>53</v>
      </c>
      <c r="V324" s="60">
        <v>6.0284605105184346</v>
      </c>
      <c r="W324" s="60">
        <v>0</v>
      </c>
      <c r="X324" s="60">
        <v>0</v>
      </c>
      <c r="Y324" s="60">
        <v>2.677699210748336E-4</v>
      </c>
      <c r="Z324" s="60">
        <v>0</v>
      </c>
      <c r="AA324" s="60">
        <v>0</v>
      </c>
      <c r="AB324" s="60">
        <v>0</v>
      </c>
      <c r="AC324" s="61">
        <v>2.9445265817009863E-3</v>
      </c>
      <c r="AD324" s="60">
        <v>2.9445265817009863E-3</v>
      </c>
      <c r="AE324" s="60">
        <v>0</v>
      </c>
      <c r="AF324" s="60">
        <v>0</v>
      </c>
      <c r="AG324" s="60">
        <v>0</v>
      </c>
      <c r="AH324" s="60">
        <v>0</v>
      </c>
      <c r="AI324" s="62">
        <f t="shared" si="205"/>
        <v>6.0316728070212102</v>
      </c>
      <c r="AJ324" s="19"/>
      <c r="AK324" s="19"/>
      <c r="AL324" s="19"/>
      <c r="AM324" s="19"/>
      <c r="AN324" s="19"/>
    </row>
    <row r="325" spans="1:40" ht="15">
      <c r="A325" s="32" t="s">
        <v>54</v>
      </c>
      <c r="B325" s="84">
        <v>0</v>
      </c>
      <c r="C325" s="84">
        <v>0</v>
      </c>
      <c r="D325" s="84">
        <v>0</v>
      </c>
      <c r="E325" s="84">
        <v>2.5817293913255885</v>
      </c>
      <c r="F325" s="395"/>
      <c r="G325" s="84">
        <v>0</v>
      </c>
      <c r="H325" s="115">
        <v>0</v>
      </c>
      <c r="I325" s="111">
        <f t="shared" si="203"/>
        <v>2.5817293913255885</v>
      </c>
      <c r="K325" s="43" t="s">
        <v>54</v>
      </c>
      <c r="L325" s="84">
        <v>0</v>
      </c>
      <c r="M325" s="84">
        <v>0</v>
      </c>
      <c r="N325" s="84">
        <v>0</v>
      </c>
      <c r="O325" s="84">
        <v>2.5817293913255885</v>
      </c>
      <c r="P325" s="84">
        <v>40.281933444675154</v>
      </c>
      <c r="Q325" s="84">
        <v>0</v>
      </c>
      <c r="R325" s="85">
        <v>0</v>
      </c>
      <c r="S325" s="86">
        <f t="shared" si="204"/>
        <v>42.863662836000742</v>
      </c>
      <c r="U325" s="63" t="s">
        <v>54</v>
      </c>
      <c r="V325" s="55">
        <v>0</v>
      </c>
      <c r="W325" s="55">
        <v>0</v>
      </c>
      <c r="X325" s="55">
        <v>0</v>
      </c>
      <c r="Y325" s="55">
        <v>0</v>
      </c>
      <c r="Z325" s="55">
        <v>0</v>
      </c>
      <c r="AA325" s="55">
        <v>2.5817293913255885</v>
      </c>
      <c r="AB325" s="55">
        <v>40.281933444675154</v>
      </c>
      <c r="AC325" s="56">
        <v>0</v>
      </c>
      <c r="AD325" s="55">
        <v>0</v>
      </c>
      <c r="AE325" s="55">
        <v>0</v>
      </c>
      <c r="AF325" s="55">
        <v>0</v>
      </c>
      <c r="AG325" s="55">
        <v>0</v>
      </c>
      <c r="AH325" s="55">
        <v>0</v>
      </c>
      <c r="AI325" s="58">
        <f t="shared" si="205"/>
        <v>42.863662836000742</v>
      </c>
      <c r="AJ325" s="19"/>
      <c r="AK325" s="19"/>
      <c r="AL325" s="19"/>
      <c r="AM325" s="19"/>
      <c r="AN325" s="19"/>
    </row>
    <row r="326" spans="1:40" ht="15">
      <c r="A326" s="31" t="s">
        <v>11</v>
      </c>
      <c r="B326" s="112">
        <v>0</v>
      </c>
      <c r="C326" s="112">
        <v>0</v>
      </c>
      <c r="D326" s="112">
        <v>0</v>
      </c>
      <c r="E326" s="112">
        <v>0</v>
      </c>
      <c r="F326" s="395"/>
      <c r="G326" s="112">
        <v>0</v>
      </c>
      <c r="H326" s="113">
        <v>0</v>
      </c>
      <c r="I326" s="114">
        <f t="shared" si="203"/>
        <v>0</v>
      </c>
      <c r="K326" s="42" t="s">
        <v>11</v>
      </c>
      <c r="L326" s="87">
        <v>0</v>
      </c>
      <c r="M326" s="87">
        <v>0</v>
      </c>
      <c r="N326" s="87">
        <v>0</v>
      </c>
      <c r="O326" s="87">
        <v>0</v>
      </c>
      <c r="P326" s="87">
        <v>5.6275739758999821</v>
      </c>
      <c r="Q326" s="87">
        <v>0</v>
      </c>
      <c r="R326" s="88">
        <v>0</v>
      </c>
      <c r="S326" s="89">
        <f t="shared" si="204"/>
        <v>5.6275739758999821</v>
      </c>
      <c r="U326" s="59" t="s">
        <v>11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5.6275739758999821</v>
      </c>
      <c r="AC326" s="61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2">
        <f t="shared" si="205"/>
        <v>5.6275739758999821</v>
      </c>
      <c r="AJ326" s="19"/>
      <c r="AK326" s="19"/>
      <c r="AL326" s="19"/>
      <c r="AM326" s="19"/>
      <c r="AN326" s="19"/>
    </row>
    <row r="327" spans="1:40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203"/>
        <v>0</v>
      </c>
      <c r="K327" s="43" t="s">
        <v>55</v>
      </c>
      <c r="L327" s="84">
        <v>0</v>
      </c>
      <c r="M327" s="84">
        <v>0</v>
      </c>
      <c r="N327" s="84">
        <v>0</v>
      </c>
      <c r="O327" s="84">
        <v>0</v>
      </c>
      <c r="P327" s="84">
        <v>0</v>
      </c>
      <c r="Q327" s="84">
        <v>0</v>
      </c>
      <c r="R327" s="85">
        <v>0</v>
      </c>
      <c r="S327" s="86">
        <f t="shared" si="204"/>
        <v>0</v>
      </c>
      <c r="U327" s="63" t="s">
        <v>55</v>
      </c>
      <c r="V327" s="55">
        <v>0</v>
      </c>
      <c r="W327" s="55">
        <v>0</v>
      </c>
      <c r="X327" s="55">
        <v>0</v>
      </c>
      <c r="Y327" s="55">
        <v>0</v>
      </c>
      <c r="Z327" s="55">
        <v>0</v>
      </c>
      <c r="AA327" s="55">
        <v>0</v>
      </c>
      <c r="AB327" s="55">
        <v>0</v>
      </c>
      <c r="AC327" s="56">
        <v>0</v>
      </c>
      <c r="AD327" s="55">
        <v>0</v>
      </c>
      <c r="AE327" s="55">
        <v>0</v>
      </c>
      <c r="AF327" s="55">
        <v>0</v>
      </c>
      <c r="AG327" s="55">
        <v>0</v>
      </c>
      <c r="AH327" s="55">
        <v>0</v>
      </c>
      <c r="AI327" s="58">
        <f t="shared" si="205"/>
        <v>0</v>
      </c>
      <c r="AJ327" s="19"/>
      <c r="AK327" s="19"/>
      <c r="AL327" s="19"/>
      <c r="AM327" s="19"/>
      <c r="AN327" s="19"/>
    </row>
    <row r="328" spans="1:40" ht="15">
      <c r="A328" s="31" t="s">
        <v>14</v>
      </c>
      <c r="B328" s="112">
        <v>3.1861958779259609</v>
      </c>
      <c r="C328" s="112">
        <v>0</v>
      </c>
      <c r="D328" s="112">
        <v>4.0576936563520995E-2</v>
      </c>
      <c r="E328" s="112">
        <v>0</v>
      </c>
      <c r="F328" s="395"/>
      <c r="G328" s="112">
        <v>0</v>
      </c>
      <c r="H328" s="113">
        <v>0</v>
      </c>
      <c r="I328" s="114">
        <f t="shared" si="203"/>
        <v>3.2267728144894821</v>
      </c>
      <c r="K328" s="42" t="s">
        <v>14</v>
      </c>
      <c r="L328" s="87">
        <v>3.1861958779259609</v>
      </c>
      <c r="M328" s="87">
        <v>0</v>
      </c>
      <c r="N328" s="87">
        <v>4.0576936563520995E-2</v>
      </c>
      <c r="O328" s="87">
        <v>0</v>
      </c>
      <c r="P328" s="87">
        <v>0.89436928617854761</v>
      </c>
      <c r="Q328" s="87">
        <v>0</v>
      </c>
      <c r="R328" s="88">
        <v>0</v>
      </c>
      <c r="S328" s="89">
        <f t="shared" si="204"/>
        <v>4.1211421006680293</v>
      </c>
      <c r="U328" s="59" t="s">
        <v>14</v>
      </c>
      <c r="V328" s="60">
        <v>0</v>
      </c>
      <c r="W328" s="60">
        <v>3.1861958779259609</v>
      </c>
      <c r="X328" s="60">
        <v>0</v>
      </c>
      <c r="Y328" s="60">
        <v>0</v>
      </c>
      <c r="Z328" s="60">
        <v>0</v>
      </c>
      <c r="AA328" s="60">
        <v>0</v>
      </c>
      <c r="AB328" s="60">
        <v>0.89436928617854761</v>
      </c>
      <c r="AC328" s="61">
        <v>4.0576936563520995E-2</v>
      </c>
      <c r="AD328" s="60">
        <v>0</v>
      </c>
      <c r="AE328" s="60">
        <v>0</v>
      </c>
      <c r="AF328" s="60">
        <v>0</v>
      </c>
      <c r="AG328" s="60">
        <v>4.0576936563520995E-2</v>
      </c>
      <c r="AH328" s="60">
        <v>0</v>
      </c>
      <c r="AI328" s="62">
        <f t="shared" si="205"/>
        <v>4.1211421006680293</v>
      </c>
      <c r="AJ328" s="19"/>
      <c r="AK328" s="19"/>
      <c r="AL328" s="19"/>
      <c r="AM328" s="19"/>
      <c r="AN328" s="19"/>
    </row>
    <row r="329" spans="1:40" ht="15">
      <c r="A329" s="32" t="s">
        <v>136</v>
      </c>
      <c r="B329" s="84">
        <v>573.07743435304405</v>
      </c>
      <c r="C329" s="84">
        <v>6204.4601088161571</v>
      </c>
      <c r="D329" s="84">
        <v>1282.1399221201877</v>
      </c>
      <c r="E329" s="84">
        <v>0</v>
      </c>
      <c r="F329" s="395"/>
      <c r="G329" s="84">
        <v>0</v>
      </c>
      <c r="H329" s="115">
        <v>0</v>
      </c>
      <c r="I329" s="111">
        <f t="shared" si="203"/>
        <v>8059.6774652893891</v>
      </c>
      <c r="K329" s="43" t="s">
        <v>136</v>
      </c>
      <c r="L329" s="84">
        <v>573.07743435304405</v>
      </c>
      <c r="M329" s="84">
        <v>6204.4601088161571</v>
      </c>
      <c r="N329" s="84">
        <v>1282.1399221201877</v>
      </c>
      <c r="O329" s="84">
        <v>0</v>
      </c>
      <c r="P329" s="84">
        <v>4.2106592430332901</v>
      </c>
      <c r="Q329" s="84">
        <v>0</v>
      </c>
      <c r="R329" s="85">
        <v>0</v>
      </c>
      <c r="S329" s="86">
        <f t="shared" si="204"/>
        <v>8063.8881245324228</v>
      </c>
      <c r="U329" s="63" t="s">
        <v>136</v>
      </c>
      <c r="V329" s="55">
        <v>561.89215210573377</v>
      </c>
      <c r="W329" s="55">
        <v>0</v>
      </c>
      <c r="X329" s="55">
        <v>0</v>
      </c>
      <c r="Y329" s="55">
        <v>6204.4601088161571</v>
      </c>
      <c r="Z329" s="55">
        <v>369.15369265074469</v>
      </c>
      <c r="AA329" s="55">
        <v>0</v>
      </c>
      <c r="AB329" s="55">
        <v>4.2106592430332901</v>
      </c>
      <c r="AC329" s="56">
        <v>924.17151171675334</v>
      </c>
      <c r="AD329" s="55">
        <v>11.18528224731029</v>
      </c>
      <c r="AE329" s="55">
        <v>0</v>
      </c>
      <c r="AF329" s="55">
        <v>0</v>
      </c>
      <c r="AG329" s="55">
        <v>912.98622946944306</v>
      </c>
      <c r="AH329" s="55">
        <v>0</v>
      </c>
      <c r="AI329" s="58">
        <f t="shared" si="205"/>
        <v>8063.8881245324228</v>
      </c>
      <c r="AJ329" s="19"/>
      <c r="AK329" s="19"/>
      <c r="AL329" s="19"/>
      <c r="AM329" s="19"/>
      <c r="AN329" s="19"/>
    </row>
    <row r="330" spans="1:40" ht="15">
      <c r="A330" s="31" t="s">
        <v>21</v>
      </c>
      <c r="B330" s="112">
        <v>224.215762823945</v>
      </c>
      <c r="C330" s="112">
        <v>12.998237233294708</v>
      </c>
      <c r="D330" s="112">
        <v>27.21299974287373</v>
      </c>
      <c r="E330" s="112">
        <v>3269.4973600311159</v>
      </c>
      <c r="F330" s="395"/>
      <c r="G330" s="112">
        <v>159.69727774135811</v>
      </c>
      <c r="H330" s="113">
        <v>0</v>
      </c>
      <c r="I330" s="114">
        <f t="shared" si="203"/>
        <v>3693.6216375725876</v>
      </c>
      <c r="K330" s="42" t="s">
        <v>21</v>
      </c>
      <c r="L330" s="87">
        <v>224.215762823945</v>
      </c>
      <c r="M330" s="87">
        <v>12.998237233294708</v>
      </c>
      <c r="N330" s="87">
        <v>27.21299974287373</v>
      </c>
      <c r="O330" s="87">
        <v>3269.4973600311159</v>
      </c>
      <c r="P330" s="87">
        <v>27.171505947934023</v>
      </c>
      <c r="Q330" s="87">
        <v>159.69727774135811</v>
      </c>
      <c r="R330" s="88">
        <v>0</v>
      </c>
      <c r="S330" s="89">
        <f t="shared" si="204"/>
        <v>3720.7931435205214</v>
      </c>
      <c r="U330" s="59" t="s">
        <v>21</v>
      </c>
      <c r="V330" s="60">
        <v>6.4941143917010544</v>
      </c>
      <c r="W330" s="60">
        <v>67.173842695257591</v>
      </c>
      <c r="X330" s="60">
        <v>159.69727774135811</v>
      </c>
      <c r="Y330" s="60">
        <v>12.998237233294708</v>
      </c>
      <c r="Z330" s="60">
        <v>0.22498408011191617</v>
      </c>
      <c r="AA330" s="60">
        <v>3222.2862527832758</v>
      </c>
      <c r="AB330" s="60">
        <v>27.171505947934023</v>
      </c>
      <c r="AC330" s="61">
        <v>224.74692864758836</v>
      </c>
      <c r="AD330" s="60">
        <v>150.54780573698633</v>
      </c>
      <c r="AE330" s="60">
        <v>47.211107247840225</v>
      </c>
      <c r="AF330" s="60">
        <v>0</v>
      </c>
      <c r="AG330" s="60">
        <v>26.988015662761814</v>
      </c>
      <c r="AH330" s="60">
        <v>0</v>
      </c>
      <c r="AI330" s="62">
        <f t="shared" si="205"/>
        <v>3720.7931435205214</v>
      </c>
      <c r="AJ330" s="19"/>
      <c r="AK330" s="19"/>
      <c r="AL330" s="19"/>
      <c r="AM330" s="19"/>
      <c r="AN330" s="19"/>
    </row>
    <row r="331" spans="1:40" ht="15">
      <c r="A331" s="32" t="s">
        <v>20</v>
      </c>
      <c r="B331" s="84">
        <v>637.89868907079142</v>
      </c>
      <c r="C331" s="84">
        <v>0</v>
      </c>
      <c r="D331" s="84">
        <v>0</v>
      </c>
      <c r="E331" s="84">
        <v>0</v>
      </c>
      <c r="F331" s="395"/>
      <c r="G331" s="84">
        <v>0</v>
      </c>
      <c r="H331" s="115">
        <v>0</v>
      </c>
      <c r="I331" s="111">
        <f t="shared" si="203"/>
        <v>637.89868907079142</v>
      </c>
      <c r="K331" s="43" t="s">
        <v>20</v>
      </c>
      <c r="L331" s="84">
        <v>637.89868907079142</v>
      </c>
      <c r="M331" s="84">
        <v>0</v>
      </c>
      <c r="N331" s="84">
        <v>0</v>
      </c>
      <c r="O331" s="84">
        <v>0</v>
      </c>
      <c r="P331" s="84">
        <v>0</v>
      </c>
      <c r="Q331" s="84">
        <v>0</v>
      </c>
      <c r="R331" s="85">
        <v>0</v>
      </c>
      <c r="S331" s="86">
        <f t="shared" si="204"/>
        <v>637.89868907079142</v>
      </c>
      <c r="U331" s="63" t="s">
        <v>20</v>
      </c>
      <c r="V331" s="55">
        <v>591.80716109121045</v>
      </c>
      <c r="W331" s="55">
        <v>0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6">
        <v>46.09152797958096</v>
      </c>
      <c r="AD331" s="55">
        <v>46.09152797958096</v>
      </c>
      <c r="AE331" s="55">
        <v>0</v>
      </c>
      <c r="AF331" s="55">
        <v>0</v>
      </c>
      <c r="AG331" s="55">
        <v>0</v>
      </c>
      <c r="AH331" s="55">
        <v>0</v>
      </c>
      <c r="AI331" s="58">
        <f t="shared" si="205"/>
        <v>637.89868907079142</v>
      </c>
      <c r="AJ331" s="19"/>
      <c r="AK331" s="19"/>
      <c r="AL331" s="19"/>
      <c r="AM331" s="19"/>
      <c r="AN331" s="19"/>
    </row>
    <row r="332" spans="1:40" ht="15">
      <c r="A332" s="31" t="s">
        <v>56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203"/>
        <v>0</v>
      </c>
      <c r="K332" s="42" t="s">
        <v>56</v>
      </c>
      <c r="L332" s="87">
        <v>0</v>
      </c>
      <c r="M332" s="87">
        <v>0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204"/>
        <v>0</v>
      </c>
      <c r="U332" s="59" t="s">
        <v>56</v>
      </c>
      <c r="V332" s="60">
        <v>0</v>
      </c>
      <c r="W332" s="60">
        <v>0</v>
      </c>
      <c r="X332" s="60">
        <v>0</v>
      </c>
      <c r="Y332" s="60">
        <v>0</v>
      </c>
      <c r="Z332" s="60">
        <v>0</v>
      </c>
      <c r="AA332" s="60">
        <v>0</v>
      </c>
      <c r="AB332" s="60">
        <v>0</v>
      </c>
      <c r="AC332" s="61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2">
        <f t="shared" si="205"/>
        <v>0</v>
      </c>
      <c r="AJ332" s="19"/>
      <c r="AK332" s="19"/>
      <c r="AL332" s="19"/>
      <c r="AM332" s="19"/>
      <c r="AN332" s="19"/>
    </row>
    <row r="333" spans="1:40" ht="15">
      <c r="A333" s="32" t="s">
        <v>18</v>
      </c>
      <c r="B333" s="84">
        <v>0</v>
      </c>
      <c r="C333" s="84">
        <v>10715.489167091842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203"/>
        <v>10715.489167091842</v>
      </c>
      <c r="K333" s="43" t="s">
        <v>18</v>
      </c>
      <c r="L333" s="84">
        <v>0</v>
      </c>
      <c r="M333" s="84">
        <v>10715.489167091842</v>
      </c>
      <c r="N333" s="84">
        <v>0</v>
      </c>
      <c r="O333" s="84">
        <v>0</v>
      </c>
      <c r="P333" s="84">
        <v>1.6768042300407757</v>
      </c>
      <c r="Q333" s="84">
        <v>0</v>
      </c>
      <c r="R333" s="85">
        <v>0</v>
      </c>
      <c r="S333" s="86">
        <f t="shared" si="204"/>
        <v>10717.165971321883</v>
      </c>
      <c r="U333" s="63" t="s">
        <v>18</v>
      </c>
      <c r="V333" s="55">
        <v>0</v>
      </c>
      <c r="W333" s="55">
        <v>0</v>
      </c>
      <c r="X333" s="55">
        <v>0</v>
      </c>
      <c r="Y333" s="55">
        <v>10715.489167091842</v>
      </c>
      <c r="Z333" s="55">
        <v>0</v>
      </c>
      <c r="AA333" s="55">
        <v>0</v>
      </c>
      <c r="AB333" s="55">
        <v>1.6768042300407757</v>
      </c>
      <c r="AC333" s="56">
        <v>0</v>
      </c>
      <c r="AD333" s="55">
        <v>0</v>
      </c>
      <c r="AE333" s="55">
        <v>0</v>
      </c>
      <c r="AF333" s="55">
        <v>0</v>
      </c>
      <c r="AG333" s="55">
        <v>0</v>
      </c>
      <c r="AH333" s="55">
        <v>0</v>
      </c>
      <c r="AI333" s="58">
        <f t="shared" si="205"/>
        <v>10717.165971321883</v>
      </c>
      <c r="AJ333" s="19"/>
      <c r="AK333" s="19"/>
      <c r="AL333" s="19"/>
      <c r="AM333" s="19"/>
      <c r="AN333" s="19"/>
    </row>
    <row r="334" spans="1:40" ht="15">
      <c r="A334" s="31" t="s">
        <v>17</v>
      </c>
      <c r="B334" s="112">
        <v>0.22876156695218747</v>
      </c>
      <c r="C334" s="112">
        <v>12.31533509403369</v>
      </c>
      <c r="D334" s="112">
        <v>3.8342867947561321</v>
      </c>
      <c r="E334" s="112">
        <v>0</v>
      </c>
      <c r="F334" s="395"/>
      <c r="G334" s="112">
        <v>0</v>
      </c>
      <c r="H334" s="113">
        <v>0</v>
      </c>
      <c r="I334" s="114">
        <f t="shared" si="203"/>
        <v>16.378383455742011</v>
      </c>
      <c r="K334" s="42" t="s">
        <v>17</v>
      </c>
      <c r="L334" s="87">
        <v>0.22876156695218747</v>
      </c>
      <c r="M334" s="87">
        <v>12.31533509403369</v>
      </c>
      <c r="N334" s="87">
        <v>3.8342867947561321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204"/>
        <v>16.378383455742011</v>
      </c>
      <c r="U334" s="59" t="s">
        <v>57</v>
      </c>
      <c r="V334" s="60">
        <v>0.22876156695218747</v>
      </c>
      <c r="W334" s="60">
        <v>0</v>
      </c>
      <c r="X334" s="60">
        <v>0</v>
      </c>
      <c r="Y334" s="60">
        <v>12.31533509403369</v>
      </c>
      <c r="Z334" s="60">
        <v>3.8342867947561321</v>
      </c>
      <c r="AA334" s="60">
        <v>0</v>
      </c>
      <c r="AB334" s="60">
        <v>0</v>
      </c>
      <c r="AC334" s="61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2">
        <f t="shared" si="205"/>
        <v>16.378383455742011</v>
      </c>
      <c r="AJ334" s="19"/>
      <c r="AK334" s="19"/>
      <c r="AL334" s="19"/>
      <c r="AM334" s="19"/>
      <c r="AN334" s="19"/>
    </row>
    <row r="335" spans="1:40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203"/>
        <v>0</v>
      </c>
      <c r="K335" s="44" t="s">
        <v>60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5">
        <v>0</v>
      </c>
      <c r="S335" s="86">
        <f t="shared" si="204"/>
        <v>0</v>
      </c>
      <c r="U335" s="64" t="s">
        <v>58</v>
      </c>
      <c r="V335" s="55">
        <v>0</v>
      </c>
      <c r="W335" s="55">
        <v>0</v>
      </c>
      <c r="X335" s="55">
        <v>0</v>
      </c>
      <c r="Y335" s="55">
        <v>0</v>
      </c>
      <c r="Z335" s="55">
        <v>0</v>
      </c>
      <c r="AA335" s="55">
        <v>0</v>
      </c>
      <c r="AB335" s="55">
        <v>0</v>
      </c>
      <c r="AC335" s="56">
        <v>0</v>
      </c>
      <c r="AD335" s="57">
        <v>0</v>
      </c>
      <c r="AE335" s="57">
        <v>0</v>
      </c>
      <c r="AF335" s="57">
        <v>0</v>
      </c>
      <c r="AG335" s="57">
        <v>0</v>
      </c>
      <c r="AH335" s="57">
        <v>0</v>
      </c>
      <c r="AI335" s="58">
        <f t="shared" si="205"/>
        <v>0</v>
      </c>
      <c r="AJ335" s="19"/>
      <c r="AK335" s="19"/>
      <c r="AL335" s="19"/>
      <c r="AM335" s="19"/>
      <c r="AN335" s="19"/>
    </row>
    <row r="336" spans="1:40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203"/>
        <v>0</v>
      </c>
      <c r="K336" s="45" t="s">
        <v>19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204"/>
        <v>0</v>
      </c>
      <c r="U336" s="65" t="s">
        <v>62</v>
      </c>
      <c r="V336" s="66">
        <v>0</v>
      </c>
      <c r="W336" s="66">
        <v>0</v>
      </c>
      <c r="X336" s="66">
        <v>0</v>
      </c>
      <c r="Y336" s="66">
        <v>0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>
        <v>0</v>
      </c>
      <c r="AF336" s="66">
        <v>0</v>
      </c>
      <c r="AG336" s="66">
        <v>0</v>
      </c>
      <c r="AH336" s="67">
        <v>0</v>
      </c>
      <c r="AI336" s="68">
        <f t="shared" si="205"/>
        <v>0</v>
      </c>
      <c r="AJ336" s="19"/>
      <c r="AK336" s="19"/>
      <c r="AL336" s="19"/>
      <c r="AM336" s="19"/>
      <c r="AN336" s="19"/>
    </row>
    <row r="337" spans="1:40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203"/>
        <v>0</v>
      </c>
      <c r="K337" s="46" t="s">
        <v>15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4">
        <v>0</v>
      </c>
      <c r="S337" s="95">
        <f t="shared" si="204"/>
        <v>0</v>
      </c>
      <c r="U337" s="69" t="s">
        <v>15</v>
      </c>
      <c r="V337" s="70">
        <v>0</v>
      </c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1">
        <v>0</v>
      </c>
      <c r="AE337" s="71">
        <v>0</v>
      </c>
      <c r="AF337" s="71">
        <v>0</v>
      </c>
      <c r="AG337" s="71">
        <v>0</v>
      </c>
      <c r="AH337" s="71">
        <v>0</v>
      </c>
      <c r="AI337" s="72">
        <f t="shared" si="205"/>
        <v>0</v>
      </c>
      <c r="AJ337" s="19"/>
      <c r="AK337" s="19"/>
      <c r="AL337" s="19"/>
      <c r="AM337" s="19"/>
      <c r="AN337" s="19"/>
    </row>
    <row r="338" spans="1:40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203"/>
        <v>0</v>
      </c>
      <c r="K338" s="45" t="s">
        <v>16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204"/>
        <v>0</v>
      </c>
      <c r="U338" s="65" t="s">
        <v>16</v>
      </c>
      <c r="V338" s="66">
        <v>0</v>
      </c>
      <c r="W338" s="66">
        <v>0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>
        <v>0</v>
      </c>
      <c r="AF338" s="66">
        <v>0</v>
      </c>
      <c r="AG338" s="66">
        <v>0</v>
      </c>
      <c r="AH338" s="67">
        <v>0</v>
      </c>
      <c r="AI338" s="68">
        <f t="shared" si="205"/>
        <v>0</v>
      </c>
      <c r="AJ338" s="19"/>
      <c r="AK338" s="19"/>
      <c r="AL338" s="19"/>
      <c r="AM338" s="19"/>
      <c r="AN338" s="19"/>
    </row>
    <row r="339" spans="1:40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203"/>
        <v>0</v>
      </c>
      <c r="K339" s="47" t="s">
        <v>10</v>
      </c>
      <c r="L339" s="96">
        <v>0</v>
      </c>
      <c r="M339" s="96">
        <v>0</v>
      </c>
      <c r="N339" s="96">
        <v>0</v>
      </c>
      <c r="O339" s="96">
        <v>0</v>
      </c>
      <c r="P339" s="96">
        <v>0</v>
      </c>
      <c r="Q339" s="96">
        <v>0</v>
      </c>
      <c r="R339" s="97">
        <v>0</v>
      </c>
      <c r="S339" s="98">
        <f t="shared" si="204"/>
        <v>0</v>
      </c>
      <c r="U339" s="69" t="s">
        <v>10</v>
      </c>
      <c r="V339" s="70">
        <v>0</v>
      </c>
      <c r="W339" s="70">
        <v>0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1">
        <v>0</v>
      </c>
      <c r="AE339" s="71">
        <v>0</v>
      </c>
      <c r="AF339" s="71">
        <v>0</v>
      </c>
      <c r="AG339" s="71">
        <v>0</v>
      </c>
      <c r="AH339" s="71">
        <v>0</v>
      </c>
      <c r="AI339" s="72">
        <f t="shared" si="205"/>
        <v>0</v>
      </c>
      <c r="AJ339" s="19"/>
      <c r="AK339" s="19"/>
      <c r="AL339" s="19"/>
      <c r="AM339" s="19"/>
      <c r="AN339" s="19"/>
    </row>
    <row r="340" spans="1:40" ht="15">
      <c r="A340" s="37" t="s">
        <v>22</v>
      </c>
      <c r="B340" s="99">
        <f>SUM(B319:B335)</f>
        <v>1480.0563250989919</v>
      </c>
      <c r="C340" s="99">
        <f t="shared" ref="C340:I340" si="206">SUM(C319:C335)</f>
        <v>18285.355675176459</v>
      </c>
      <c r="D340" s="99">
        <f t="shared" si="206"/>
        <v>1366.904260794696</v>
      </c>
      <c r="E340" s="99">
        <f t="shared" si="206"/>
        <v>3272.0790894224415</v>
      </c>
      <c r="F340" s="99">
        <f t="shared" si="206"/>
        <v>0</v>
      </c>
      <c r="G340" s="99">
        <f t="shared" si="206"/>
        <v>159.69727774135811</v>
      </c>
      <c r="H340" s="100">
        <f t="shared" si="206"/>
        <v>0</v>
      </c>
      <c r="I340" s="111">
        <f t="shared" si="206"/>
        <v>24564.092628233946</v>
      </c>
      <c r="K340" s="48" t="s">
        <v>22</v>
      </c>
      <c r="L340" s="99">
        <f>SUM(L319:L335)</f>
        <v>1480.0563250989919</v>
      </c>
      <c r="M340" s="99">
        <f t="shared" ref="M340:S340" si="207">SUM(M319:M335)</f>
        <v>18285.355675176459</v>
      </c>
      <c r="N340" s="99">
        <f t="shared" si="207"/>
        <v>1366.904260794696</v>
      </c>
      <c r="O340" s="99">
        <f t="shared" si="207"/>
        <v>3272.0790894224415</v>
      </c>
      <c r="P340" s="99">
        <f t="shared" si="207"/>
        <v>79.86284612776177</v>
      </c>
      <c r="Q340" s="99">
        <f t="shared" si="207"/>
        <v>159.69727774135811</v>
      </c>
      <c r="R340" s="100">
        <f t="shared" si="207"/>
        <v>0</v>
      </c>
      <c r="S340" s="101">
        <f t="shared" si="207"/>
        <v>24643.955474361708</v>
      </c>
      <c r="U340" s="73" t="s">
        <v>59</v>
      </c>
      <c r="V340" s="74">
        <f>SUM(V319:V335)</f>
        <v>1201.8687260353488</v>
      </c>
      <c r="W340" s="74">
        <f t="shared" ref="W340:AH340" si="208">SUM(W319:W335)</f>
        <v>70.360038573183544</v>
      </c>
      <c r="X340" s="74">
        <f t="shared" si="208"/>
        <v>159.69727774135811</v>
      </c>
      <c r="Y340" s="74">
        <f t="shared" si="208"/>
        <v>18285.355675176459</v>
      </c>
      <c r="Z340" s="74">
        <f t="shared" si="208"/>
        <v>426.88943872592768</v>
      </c>
      <c r="AA340" s="74">
        <f t="shared" si="208"/>
        <v>3224.8679821746014</v>
      </c>
      <c r="AB340" s="74">
        <f t="shared" si="208"/>
        <v>79.86284612776177</v>
      </c>
      <c r="AC340" s="74">
        <f t="shared" si="208"/>
        <v>1195.0534898070678</v>
      </c>
      <c r="AD340" s="75">
        <f t="shared" si="208"/>
        <v>207.82756049045929</v>
      </c>
      <c r="AE340" s="75">
        <f t="shared" si="208"/>
        <v>47.211107247840225</v>
      </c>
      <c r="AF340" s="75">
        <f t="shared" si="208"/>
        <v>0</v>
      </c>
      <c r="AG340" s="75">
        <f t="shared" si="208"/>
        <v>940.01482206876835</v>
      </c>
      <c r="AH340" s="75">
        <f t="shared" si="208"/>
        <v>0</v>
      </c>
      <c r="AI340" s="76">
        <f>SUM(V340:AC340)</f>
        <v>24643.955474361708</v>
      </c>
      <c r="AJ340" s="19"/>
      <c r="AK340" s="19"/>
      <c r="AL340" s="19"/>
      <c r="AM340" s="19"/>
      <c r="AN340" s="19"/>
    </row>
    <row r="341" spans="1:40" s="22" customFormat="1" ht="15" thickBot="1">
      <c r="A341" s="38" t="s">
        <v>108</v>
      </c>
      <c r="B341" s="125">
        <f>IF($I340=0,"-",B340/$I340)</f>
        <v>6.025283927637598E-2</v>
      </c>
      <c r="C341" s="125">
        <f t="shared" ref="C341:H341" si="209">IF($I340=0,"-",C340/$I340)</f>
        <v>0.74439369497244479</v>
      </c>
      <c r="D341" s="125">
        <f t="shared" si="209"/>
        <v>5.5646438135621486E-2</v>
      </c>
      <c r="E341" s="125">
        <f t="shared" si="209"/>
        <v>0.13320577881478579</v>
      </c>
      <c r="F341" s="125">
        <f t="shared" si="209"/>
        <v>0</v>
      </c>
      <c r="G341" s="125">
        <f t="shared" si="209"/>
        <v>6.5012488007719933E-3</v>
      </c>
      <c r="H341" s="126">
        <f t="shared" si="209"/>
        <v>0</v>
      </c>
      <c r="I341" s="127">
        <f>SUM(B341:H341)</f>
        <v>1</v>
      </c>
      <c r="K341" s="49" t="s">
        <v>108</v>
      </c>
      <c r="L341" s="102">
        <f>IF($S340=0,"-",L340/$S340)</f>
        <v>6.0057579905902915E-2</v>
      </c>
      <c r="M341" s="102">
        <f t="shared" ref="M341:R341" si="210">IF($S340=0,"-",M340/$S340)</f>
        <v>0.74198136310543139</v>
      </c>
      <c r="N341" s="102">
        <f t="shared" si="210"/>
        <v>5.5466106575981777E-2</v>
      </c>
      <c r="O341" s="102">
        <f t="shared" si="210"/>
        <v>0.13277410328169692</v>
      </c>
      <c r="P341" s="102">
        <f t="shared" si="210"/>
        <v>3.2406667107821602E-3</v>
      </c>
      <c r="Q341" s="102">
        <f t="shared" si="210"/>
        <v>6.4801804202048192E-3</v>
      </c>
      <c r="R341" s="103">
        <f t="shared" si="210"/>
        <v>0</v>
      </c>
      <c r="S341" s="104">
        <f>SUM(L341:R341)</f>
        <v>0.99999999999999989</v>
      </c>
      <c r="U341" s="77" t="s">
        <v>108</v>
      </c>
      <c r="V341" s="78">
        <f>+V340/$AI340</f>
        <v>4.8769310887844711E-2</v>
      </c>
      <c r="W341" s="78">
        <f t="shared" ref="W341:AH341" si="211">+W340/$AI340</f>
        <v>2.8550627210141843E-3</v>
      </c>
      <c r="X341" s="78">
        <f t="shared" si="211"/>
        <v>6.4801804202048192E-3</v>
      </c>
      <c r="Y341" s="78">
        <f t="shared" si="211"/>
        <v>0.74198136310543139</v>
      </c>
      <c r="Z341" s="78">
        <f t="shared" si="211"/>
        <v>1.7322277633963479E-2</v>
      </c>
      <c r="AA341" s="78">
        <f t="shared" si="211"/>
        <v>0.13085837561789082</v>
      </c>
      <c r="AB341" s="78">
        <f t="shared" si="211"/>
        <v>3.2406667107821602E-3</v>
      </c>
      <c r="AC341" s="78">
        <f t="shared" si="211"/>
        <v>4.8492762902868386E-2</v>
      </c>
      <c r="AD341" s="78">
        <f t="shared" si="211"/>
        <v>8.4332062970440078E-3</v>
      </c>
      <c r="AE341" s="78">
        <f t="shared" si="211"/>
        <v>1.9157276638060888E-3</v>
      </c>
      <c r="AF341" s="78">
        <f t="shared" si="211"/>
        <v>0</v>
      </c>
      <c r="AG341" s="78">
        <f t="shared" si="211"/>
        <v>3.8143828942018294E-2</v>
      </c>
      <c r="AH341" s="78">
        <f t="shared" si="211"/>
        <v>0</v>
      </c>
      <c r="AI341" s="79">
        <f>SUM(V341:AC341)</f>
        <v>0.99999999999999989</v>
      </c>
    </row>
    <row r="342" spans="1:40" ht="15" thickBot="1">
      <c r="A342" s="6"/>
      <c r="B342" s="6"/>
      <c r="C342" s="6"/>
      <c r="D342" s="6"/>
      <c r="E342" s="6"/>
      <c r="F342" s="6"/>
      <c r="G342" s="6"/>
      <c r="H342" s="6"/>
      <c r="I342" s="6"/>
      <c r="K342" s="6"/>
      <c r="L342" s="6"/>
      <c r="M342" s="6"/>
      <c r="N342" s="6"/>
      <c r="O342" s="6"/>
      <c r="P342" s="6"/>
      <c r="Q342" s="6"/>
      <c r="R342" s="6"/>
      <c r="S342" s="6"/>
      <c r="U342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19"/>
      <c r="AK342" s="19"/>
      <c r="AL342" s="19"/>
      <c r="AM342" s="19"/>
      <c r="AN342" s="19"/>
    </row>
    <row r="343" spans="1:40" ht="42.7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  <c r="K343" s="445" t="s">
        <v>36</v>
      </c>
      <c r="L343" s="82" t="s">
        <v>0</v>
      </c>
      <c r="M343" s="82" t="s">
        <v>1</v>
      </c>
      <c r="N343" s="82" t="s">
        <v>2</v>
      </c>
      <c r="O343" s="82" t="s">
        <v>3</v>
      </c>
      <c r="P343" s="82" t="s">
        <v>23</v>
      </c>
      <c r="Q343" s="82" t="s">
        <v>4</v>
      </c>
      <c r="R343" s="82" t="s">
        <v>5</v>
      </c>
      <c r="S343" s="83" t="s">
        <v>6</v>
      </c>
      <c r="U343" s="447" t="s">
        <v>36</v>
      </c>
      <c r="V343" s="51" t="s">
        <v>73</v>
      </c>
      <c r="W343" s="51" t="s">
        <v>74</v>
      </c>
      <c r="X343" s="51" t="s">
        <v>4</v>
      </c>
      <c r="Y343" s="51" t="s">
        <v>1</v>
      </c>
      <c r="Z343" s="51" t="s">
        <v>2</v>
      </c>
      <c r="AA343" s="51" t="s">
        <v>3</v>
      </c>
      <c r="AB343" s="51" t="s">
        <v>51</v>
      </c>
      <c r="AC343" s="51" t="s">
        <v>64</v>
      </c>
      <c r="AD343" s="52" t="s">
        <v>75</v>
      </c>
      <c r="AE343" s="52" t="s">
        <v>76</v>
      </c>
      <c r="AF343" s="52" t="s">
        <v>77</v>
      </c>
      <c r="AG343" s="52" t="s">
        <v>78</v>
      </c>
      <c r="AH343" s="52" t="s">
        <v>79</v>
      </c>
      <c r="AI343" s="53" t="s">
        <v>59</v>
      </c>
      <c r="AJ343" s="19"/>
      <c r="AK343" s="19"/>
      <c r="AL343" s="19"/>
      <c r="AM343" s="19"/>
      <c r="AN343" s="19"/>
    </row>
    <row r="344" spans="1:40" ht="15" customHeight="1">
      <c r="A344" s="411" t="s">
        <v>36</v>
      </c>
      <c r="B344" s="400" t="s">
        <v>113</v>
      </c>
      <c r="C344" s="401"/>
      <c r="D344" s="401"/>
      <c r="E344" s="401"/>
      <c r="F344" s="401"/>
      <c r="G344" s="401"/>
      <c r="H344" s="401"/>
      <c r="I344" s="402"/>
      <c r="K344" s="446" t="s">
        <v>36</v>
      </c>
      <c r="L344" s="403" t="s">
        <v>113</v>
      </c>
      <c r="M344" s="404"/>
      <c r="N344" s="404"/>
      <c r="O344" s="404"/>
      <c r="P344" s="404"/>
      <c r="Q344" s="404"/>
      <c r="R344" s="404"/>
      <c r="S344" s="405"/>
      <c r="U344" s="448" t="s">
        <v>36</v>
      </c>
      <c r="V344" s="441" t="s">
        <v>113</v>
      </c>
      <c r="W344" s="441"/>
      <c r="X344" s="441"/>
      <c r="Y344" s="441"/>
      <c r="Z344" s="441"/>
      <c r="AA344" s="441"/>
      <c r="AB344" s="441"/>
      <c r="AC344" s="441"/>
      <c r="AD344" s="441"/>
      <c r="AE344" s="441"/>
      <c r="AF344" s="441"/>
      <c r="AG344" s="441"/>
      <c r="AH344" s="441"/>
      <c r="AI344" s="442"/>
      <c r="AJ344" s="19"/>
      <c r="AK344" s="19"/>
      <c r="AL344" s="19"/>
      <c r="AM344" s="19"/>
      <c r="AN344" s="19"/>
    </row>
    <row r="345" spans="1:40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  <c r="K345" s="50" t="s">
        <v>7</v>
      </c>
      <c r="L345" s="105">
        <v>0</v>
      </c>
      <c r="M345" s="105">
        <v>0</v>
      </c>
      <c r="N345" s="105">
        <v>0</v>
      </c>
      <c r="O345" s="105">
        <v>0</v>
      </c>
      <c r="P345" s="105">
        <v>0</v>
      </c>
      <c r="Q345" s="105">
        <v>0</v>
      </c>
      <c r="R345" s="106">
        <v>0</v>
      </c>
      <c r="S345" s="107">
        <f>SUM(L345:R345)</f>
        <v>0</v>
      </c>
      <c r="U345" s="54" t="s">
        <v>7</v>
      </c>
      <c r="V345" s="55">
        <v>0</v>
      </c>
      <c r="W345" s="55">
        <v>0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6">
        <v>0</v>
      </c>
      <c r="AD345" s="57">
        <v>0</v>
      </c>
      <c r="AE345" s="57">
        <v>0</v>
      </c>
      <c r="AF345" s="57">
        <v>0</v>
      </c>
      <c r="AG345" s="57">
        <v>0</v>
      </c>
      <c r="AH345" s="57">
        <v>0</v>
      </c>
      <c r="AI345" s="58">
        <f>SUM(V345:AC345)</f>
        <v>0</v>
      </c>
      <c r="AJ345" s="19"/>
      <c r="AK345" s="19"/>
      <c r="AL345" s="19"/>
      <c r="AM345" s="19"/>
      <c r="AN345" s="19"/>
    </row>
    <row r="346" spans="1:40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212">SUM(B346:H346)</f>
        <v>0</v>
      </c>
      <c r="K346" s="42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213">SUM(L346:R346)</f>
        <v>0</v>
      </c>
      <c r="U346" s="59" t="s">
        <v>8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1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2">
        <f t="shared" ref="AI346:AI365" si="214">SUM(V346:AC346)</f>
        <v>0</v>
      </c>
      <c r="AJ346" s="19"/>
      <c r="AK346" s="19"/>
      <c r="AL346" s="19"/>
      <c r="AM346" s="19"/>
      <c r="AN346" s="19"/>
    </row>
    <row r="347" spans="1:40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212"/>
        <v>0</v>
      </c>
      <c r="K347" s="43" t="s">
        <v>9</v>
      </c>
      <c r="L347" s="84">
        <v>0</v>
      </c>
      <c r="M347" s="84">
        <v>0</v>
      </c>
      <c r="N347" s="84">
        <v>0</v>
      </c>
      <c r="O347" s="84">
        <v>0</v>
      </c>
      <c r="P347" s="84">
        <v>0</v>
      </c>
      <c r="Q347" s="84">
        <v>0</v>
      </c>
      <c r="R347" s="85">
        <v>0</v>
      </c>
      <c r="S347" s="86">
        <f t="shared" si="213"/>
        <v>0</v>
      </c>
      <c r="U347" s="63" t="s">
        <v>9</v>
      </c>
      <c r="V347" s="55">
        <v>0</v>
      </c>
      <c r="W347" s="55">
        <v>0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6">
        <v>0</v>
      </c>
      <c r="AD347" s="57">
        <v>0</v>
      </c>
      <c r="AE347" s="57">
        <v>0</v>
      </c>
      <c r="AF347" s="57">
        <v>0</v>
      </c>
      <c r="AG347" s="57">
        <v>0</v>
      </c>
      <c r="AH347" s="57">
        <v>0</v>
      </c>
      <c r="AI347" s="58">
        <f t="shared" si="214"/>
        <v>0</v>
      </c>
      <c r="AJ347" s="19"/>
      <c r="AK347" s="19"/>
      <c r="AL347" s="19"/>
      <c r="AM347" s="19"/>
      <c r="AN347" s="19"/>
    </row>
    <row r="348" spans="1:40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212"/>
        <v>0</v>
      </c>
      <c r="K348" s="42" t="s">
        <v>52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213"/>
        <v>0</v>
      </c>
      <c r="U348" s="59" t="s">
        <v>52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1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2">
        <f t="shared" si="214"/>
        <v>0</v>
      </c>
      <c r="AJ348" s="19"/>
      <c r="AK348" s="19"/>
      <c r="AL348" s="19"/>
      <c r="AM348" s="19"/>
      <c r="AN348" s="19"/>
    </row>
    <row r="349" spans="1:40" ht="15">
      <c r="A349" s="32" t="s">
        <v>13</v>
      </c>
      <c r="B349" s="84">
        <v>2.2627558265333811</v>
      </c>
      <c r="C349" s="84">
        <v>0</v>
      </c>
      <c r="D349" s="84">
        <v>2.0654812310567792</v>
      </c>
      <c r="E349" s="84">
        <v>0</v>
      </c>
      <c r="F349" s="395"/>
      <c r="G349" s="84">
        <v>0</v>
      </c>
      <c r="H349" s="115">
        <v>0</v>
      </c>
      <c r="I349" s="111">
        <f t="shared" si="212"/>
        <v>4.3282370575901599</v>
      </c>
      <c r="K349" s="43" t="s">
        <v>13</v>
      </c>
      <c r="L349" s="84">
        <v>2.2627558265333811</v>
      </c>
      <c r="M349" s="84">
        <v>0</v>
      </c>
      <c r="N349" s="84">
        <v>2.0654812310567792</v>
      </c>
      <c r="O349" s="84">
        <v>0</v>
      </c>
      <c r="P349" s="84">
        <v>0</v>
      </c>
      <c r="Q349" s="84">
        <v>0</v>
      </c>
      <c r="R349" s="85">
        <v>0</v>
      </c>
      <c r="S349" s="86">
        <f t="shared" si="213"/>
        <v>4.3282370575901599</v>
      </c>
      <c r="U349" s="63" t="s">
        <v>13</v>
      </c>
      <c r="V349" s="55">
        <v>2.2627558265333811</v>
      </c>
      <c r="W349" s="55">
        <v>0</v>
      </c>
      <c r="X349" s="55">
        <v>0</v>
      </c>
      <c r="Y349" s="55">
        <v>0</v>
      </c>
      <c r="Z349" s="55">
        <v>1.8151198697165636</v>
      </c>
      <c r="AA349" s="55">
        <v>0</v>
      </c>
      <c r="AB349" s="55">
        <v>0</v>
      </c>
      <c r="AC349" s="56">
        <v>0.25036136134021564</v>
      </c>
      <c r="AD349" s="57">
        <v>0</v>
      </c>
      <c r="AE349" s="57">
        <v>0</v>
      </c>
      <c r="AF349" s="57">
        <v>0</v>
      </c>
      <c r="AG349" s="57">
        <v>0.25036136134021564</v>
      </c>
      <c r="AH349" s="57">
        <v>0</v>
      </c>
      <c r="AI349" s="58">
        <f t="shared" si="214"/>
        <v>4.3282370575901599</v>
      </c>
      <c r="AJ349" s="19"/>
      <c r="AK349" s="19"/>
      <c r="AL349" s="19"/>
      <c r="AM349" s="19"/>
      <c r="AN349" s="19"/>
    </row>
    <row r="350" spans="1:40" ht="15">
      <c r="A350" s="31" t="s">
        <v>119</v>
      </c>
      <c r="B350" s="112">
        <v>7.0959900322189373</v>
      </c>
      <c r="C350" s="112">
        <v>0</v>
      </c>
      <c r="D350" s="112">
        <v>1.3845383445856575E-2</v>
      </c>
      <c r="E350" s="112">
        <v>0</v>
      </c>
      <c r="F350" s="395"/>
      <c r="G350" s="112">
        <v>0</v>
      </c>
      <c r="H350" s="113">
        <v>0</v>
      </c>
      <c r="I350" s="114">
        <f t="shared" si="212"/>
        <v>7.1098354156647936</v>
      </c>
      <c r="K350" s="42" t="s">
        <v>119</v>
      </c>
      <c r="L350" s="87">
        <v>7.0959900322189373</v>
      </c>
      <c r="M350" s="87">
        <v>0</v>
      </c>
      <c r="N350" s="87">
        <v>1.3845383445856575E-2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213"/>
        <v>7.1098354156647936</v>
      </c>
      <c r="U350" s="59" t="s">
        <v>53</v>
      </c>
      <c r="V350" s="60">
        <v>7.0959900322189373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1">
        <v>1.3845383445856575E-2</v>
      </c>
      <c r="AD350" s="60">
        <v>0</v>
      </c>
      <c r="AE350" s="60">
        <v>0</v>
      </c>
      <c r="AF350" s="60">
        <v>0</v>
      </c>
      <c r="AG350" s="60">
        <v>1.3845383445856575E-2</v>
      </c>
      <c r="AH350" s="60">
        <v>0</v>
      </c>
      <c r="AI350" s="62">
        <f t="shared" si="214"/>
        <v>7.1098354156647936</v>
      </c>
      <c r="AJ350" s="19"/>
      <c r="AK350" s="19"/>
      <c r="AL350" s="19"/>
      <c r="AM350" s="19"/>
      <c r="AN350" s="19"/>
    </row>
    <row r="351" spans="1:40" ht="15">
      <c r="A351" s="32" t="s">
        <v>54</v>
      </c>
      <c r="B351" s="84">
        <v>0</v>
      </c>
      <c r="C351" s="84">
        <v>0</v>
      </c>
      <c r="D351" s="84">
        <v>8.281050789975426</v>
      </c>
      <c r="E351" s="84">
        <v>0</v>
      </c>
      <c r="F351" s="395"/>
      <c r="G351" s="84">
        <v>0</v>
      </c>
      <c r="H351" s="115">
        <v>0</v>
      </c>
      <c r="I351" s="111">
        <f t="shared" si="212"/>
        <v>8.281050789975426</v>
      </c>
      <c r="K351" s="43" t="s">
        <v>54</v>
      </c>
      <c r="L351" s="84">
        <v>0</v>
      </c>
      <c r="M351" s="84">
        <v>0</v>
      </c>
      <c r="N351" s="84">
        <v>8.281050789975426</v>
      </c>
      <c r="O351" s="84">
        <v>0</v>
      </c>
      <c r="P351" s="84">
        <v>481.33133855967446</v>
      </c>
      <c r="Q351" s="84">
        <v>0</v>
      </c>
      <c r="R351" s="85">
        <v>0</v>
      </c>
      <c r="S351" s="86">
        <f t="shared" si="213"/>
        <v>489.6123893496499</v>
      </c>
      <c r="U351" s="63" t="s">
        <v>54</v>
      </c>
      <c r="V351" s="55">
        <v>0</v>
      </c>
      <c r="W351" s="55">
        <v>0</v>
      </c>
      <c r="X351" s="55">
        <v>0</v>
      </c>
      <c r="Y351" s="55">
        <v>0</v>
      </c>
      <c r="Z351" s="55">
        <v>0</v>
      </c>
      <c r="AA351" s="55">
        <v>0</v>
      </c>
      <c r="AB351" s="55">
        <v>481.33133855967446</v>
      </c>
      <c r="AC351" s="56">
        <v>8.281050789975426</v>
      </c>
      <c r="AD351" s="55">
        <v>0</v>
      </c>
      <c r="AE351" s="55">
        <v>0</v>
      </c>
      <c r="AF351" s="55">
        <v>0</v>
      </c>
      <c r="AG351" s="55">
        <v>8.281050789975426</v>
      </c>
      <c r="AH351" s="55">
        <v>0</v>
      </c>
      <c r="AI351" s="58">
        <f t="shared" si="214"/>
        <v>489.6123893496499</v>
      </c>
      <c r="AJ351" s="19"/>
      <c r="AK351" s="19"/>
      <c r="AL351" s="19"/>
      <c r="AM351" s="19"/>
      <c r="AN351" s="19"/>
    </row>
    <row r="352" spans="1:40" ht="15">
      <c r="A352" s="31" t="s">
        <v>11</v>
      </c>
      <c r="B352" s="112">
        <v>0</v>
      </c>
      <c r="C352" s="112">
        <v>0</v>
      </c>
      <c r="D352" s="112">
        <v>0</v>
      </c>
      <c r="E352" s="112">
        <v>0</v>
      </c>
      <c r="F352" s="395"/>
      <c r="G352" s="112">
        <v>0</v>
      </c>
      <c r="H352" s="113">
        <v>0</v>
      </c>
      <c r="I352" s="114">
        <f t="shared" si="212"/>
        <v>0</v>
      </c>
      <c r="K352" s="42" t="s">
        <v>11</v>
      </c>
      <c r="L352" s="87">
        <v>0</v>
      </c>
      <c r="M352" s="87">
        <v>0</v>
      </c>
      <c r="N352" s="87">
        <v>0</v>
      </c>
      <c r="O352" s="87">
        <v>0</v>
      </c>
      <c r="P352" s="87">
        <v>3.2592535421694682</v>
      </c>
      <c r="Q352" s="87">
        <v>0</v>
      </c>
      <c r="R352" s="88">
        <v>0</v>
      </c>
      <c r="S352" s="89">
        <f t="shared" si="213"/>
        <v>3.2592535421694682</v>
      </c>
      <c r="U352" s="59" t="s">
        <v>11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3.2592535421694682</v>
      </c>
      <c r="AC352" s="61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2">
        <f t="shared" si="214"/>
        <v>3.2592535421694682</v>
      </c>
      <c r="AJ352" s="19"/>
      <c r="AK352" s="19"/>
      <c r="AL352" s="19"/>
      <c r="AM352" s="19"/>
      <c r="AN352" s="19"/>
    </row>
    <row r="353" spans="1:40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212"/>
        <v>0</v>
      </c>
      <c r="K353" s="43" t="s">
        <v>55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5">
        <v>0</v>
      </c>
      <c r="S353" s="86">
        <f t="shared" si="213"/>
        <v>0</v>
      </c>
      <c r="U353" s="63" t="s">
        <v>55</v>
      </c>
      <c r="V353" s="55">
        <v>0</v>
      </c>
      <c r="W353" s="55">
        <v>0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6">
        <v>0</v>
      </c>
      <c r="AD353" s="55">
        <v>0</v>
      </c>
      <c r="AE353" s="55">
        <v>0</v>
      </c>
      <c r="AF353" s="55">
        <v>0</v>
      </c>
      <c r="AG353" s="55">
        <v>0</v>
      </c>
      <c r="AH353" s="55">
        <v>0</v>
      </c>
      <c r="AI353" s="58">
        <f t="shared" si="214"/>
        <v>0</v>
      </c>
      <c r="AJ353" s="19"/>
      <c r="AK353" s="19"/>
      <c r="AL353" s="19"/>
      <c r="AM353" s="19"/>
      <c r="AN353" s="19"/>
    </row>
    <row r="354" spans="1:40" ht="15">
      <c r="A354" s="31" t="s">
        <v>14</v>
      </c>
      <c r="B354" s="112">
        <v>0</v>
      </c>
      <c r="C354" s="112">
        <v>1.7204964466581691</v>
      </c>
      <c r="D354" s="112">
        <v>0</v>
      </c>
      <c r="E354" s="112">
        <v>0</v>
      </c>
      <c r="F354" s="395"/>
      <c r="G354" s="112">
        <v>0</v>
      </c>
      <c r="H354" s="113">
        <v>0</v>
      </c>
      <c r="I354" s="114">
        <f t="shared" si="212"/>
        <v>1.7204964466581691</v>
      </c>
      <c r="K354" s="42" t="s">
        <v>14</v>
      </c>
      <c r="L354" s="87">
        <v>0</v>
      </c>
      <c r="M354" s="87">
        <v>1.7204964466581691</v>
      </c>
      <c r="N354" s="87">
        <v>0</v>
      </c>
      <c r="O354" s="87">
        <v>0</v>
      </c>
      <c r="P354" s="87">
        <v>4.5727827481673842</v>
      </c>
      <c r="Q354" s="87">
        <v>0</v>
      </c>
      <c r="R354" s="88">
        <v>0</v>
      </c>
      <c r="S354" s="89">
        <f t="shared" si="213"/>
        <v>6.2932791948255531</v>
      </c>
      <c r="U354" s="59" t="s">
        <v>14</v>
      </c>
      <c r="V354" s="60">
        <v>0</v>
      </c>
      <c r="W354" s="60">
        <v>0</v>
      </c>
      <c r="X354" s="60">
        <v>0</v>
      </c>
      <c r="Y354" s="60">
        <v>1.7204964466581691</v>
      </c>
      <c r="Z354" s="60">
        <v>0</v>
      </c>
      <c r="AA354" s="60">
        <v>0</v>
      </c>
      <c r="AB354" s="60">
        <v>4.5727827481673842</v>
      </c>
      <c r="AC354" s="61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2">
        <f t="shared" si="214"/>
        <v>6.2932791948255531</v>
      </c>
      <c r="AJ354" s="19"/>
      <c r="AK354" s="19"/>
      <c r="AL354" s="19"/>
      <c r="AM354" s="19"/>
      <c r="AN354" s="19"/>
    </row>
    <row r="355" spans="1:40" ht="15">
      <c r="A355" s="32" t="s">
        <v>136</v>
      </c>
      <c r="B355" s="84">
        <v>6.2619224691816191</v>
      </c>
      <c r="C355" s="84">
        <v>217.28267298862977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212"/>
        <v>223.5445954578114</v>
      </c>
      <c r="K355" s="43" t="s">
        <v>136</v>
      </c>
      <c r="L355" s="84">
        <v>6.2619224691816191</v>
      </c>
      <c r="M355" s="84">
        <v>217.28267298862977</v>
      </c>
      <c r="N355" s="84">
        <v>0</v>
      </c>
      <c r="O355" s="84">
        <v>0</v>
      </c>
      <c r="P355" s="84">
        <v>0</v>
      </c>
      <c r="Q355" s="84">
        <v>0</v>
      </c>
      <c r="R355" s="85">
        <v>0</v>
      </c>
      <c r="S355" s="86">
        <f t="shared" si="213"/>
        <v>223.5445954578114</v>
      </c>
      <c r="U355" s="63" t="s">
        <v>136</v>
      </c>
      <c r="V355" s="55">
        <v>6.2619224691816191</v>
      </c>
      <c r="W355" s="55">
        <v>0</v>
      </c>
      <c r="X355" s="55">
        <v>0</v>
      </c>
      <c r="Y355" s="55">
        <v>217.28267298862977</v>
      </c>
      <c r="Z355" s="55">
        <v>0</v>
      </c>
      <c r="AA355" s="55">
        <v>0</v>
      </c>
      <c r="AB355" s="55">
        <v>0</v>
      </c>
      <c r="AC355" s="56">
        <v>0</v>
      </c>
      <c r="AD355" s="55">
        <v>0</v>
      </c>
      <c r="AE355" s="55">
        <v>0</v>
      </c>
      <c r="AF355" s="55">
        <v>0</v>
      </c>
      <c r="AG355" s="55">
        <v>0</v>
      </c>
      <c r="AH355" s="55">
        <v>0</v>
      </c>
      <c r="AI355" s="58">
        <f t="shared" si="214"/>
        <v>223.5445954578114</v>
      </c>
      <c r="AJ355" s="19"/>
      <c r="AK355" s="19"/>
      <c r="AL355" s="19"/>
      <c r="AM355" s="19"/>
      <c r="AN355" s="19"/>
    </row>
    <row r="356" spans="1:40" ht="15">
      <c r="A356" s="31" t="s">
        <v>21</v>
      </c>
      <c r="B356" s="112">
        <v>6.4174325462384703</v>
      </c>
      <c r="C356" s="112">
        <v>0</v>
      </c>
      <c r="D356" s="112">
        <v>48.443208071186199</v>
      </c>
      <c r="E356" s="112">
        <v>737.24718360120028</v>
      </c>
      <c r="F356" s="395"/>
      <c r="G356" s="112">
        <v>21.006160166903374</v>
      </c>
      <c r="H356" s="113">
        <v>0</v>
      </c>
      <c r="I356" s="114">
        <f t="shared" si="212"/>
        <v>813.11398438552828</v>
      </c>
      <c r="K356" s="42" t="s">
        <v>21</v>
      </c>
      <c r="L356" s="87">
        <v>6.4174325462384703</v>
      </c>
      <c r="M356" s="87">
        <v>0</v>
      </c>
      <c r="N356" s="87">
        <v>48.443208071186199</v>
      </c>
      <c r="O356" s="87">
        <v>737.24718360120028</v>
      </c>
      <c r="P356" s="87">
        <v>0.84973795166705901</v>
      </c>
      <c r="Q356" s="87">
        <v>21.006160166903374</v>
      </c>
      <c r="R356" s="88">
        <v>0</v>
      </c>
      <c r="S356" s="89">
        <f t="shared" si="213"/>
        <v>813.96372233719535</v>
      </c>
      <c r="U356" s="59" t="s">
        <v>21</v>
      </c>
      <c r="V356" s="60">
        <v>0.45360481817150045</v>
      </c>
      <c r="W356" s="60">
        <v>1.015833837048618</v>
      </c>
      <c r="X356" s="60">
        <v>21.006160166903374</v>
      </c>
      <c r="Y356" s="60">
        <v>0</v>
      </c>
      <c r="Z356" s="60">
        <v>47.574627443435212</v>
      </c>
      <c r="AA356" s="60">
        <v>736.98626907363871</v>
      </c>
      <c r="AB356" s="60">
        <v>0.84973795166705901</v>
      </c>
      <c r="AC356" s="61">
        <v>6.0774890463309434</v>
      </c>
      <c r="AD356" s="60">
        <v>4.9479938910183519</v>
      </c>
      <c r="AE356" s="60">
        <v>0.26091452756160249</v>
      </c>
      <c r="AF356" s="60">
        <v>0</v>
      </c>
      <c r="AG356" s="60">
        <v>0.86858062775098988</v>
      </c>
      <c r="AH356" s="60">
        <v>0</v>
      </c>
      <c r="AI356" s="62">
        <f t="shared" si="214"/>
        <v>813.96372233719546</v>
      </c>
      <c r="AJ356" s="19"/>
      <c r="AK356" s="19"/>
      <c r="AL356" s="19"/>
      <c r="AM356" s="19"/>
      <c r="AN356" s="19"/>
    </row>
    <row r="357" spans="1:40" ht="15">
      <c r="A357" s="32" t="s">
        <v>20</v>
      </c>
      <c r="B357" s="84">
        <v>36.354405367055925</v>
      </c>
      <c r="C357" s="84">
        <v>0</v>
      </c>
      <c r="D357" s="84">
        <v>136.88389701291445</v>
      </c>
      <c r="E357" s="84">
        <v>0</v>
      </c>
      <c r="F357" s="395"/>
      <c r="G357" s="84">
        <v>0</v>
      </c>
      <c r="H357" s="115">
        <v>0</v>
      </c>
      <c r="I357" s="111">
        <f t="shared" si="212"/>
        <v>173.23830237997038</v>
      </c>
      <c r="K357" s="43" t="s">
        <v>20</v>
      </c>
      <c r="L357" s="84">
        <v>36.354405367055925</v>
      </c>
      <c r="M357" s="84">
        <v>0</v>
      </c>
      <c r="N357" s="84">
        <v>136.88389701291445</v>
      </c>
      <c r="O357" s="84">
        <v>0</v>
      </c>
      <c r="P357" s="84">
        <v>0</v>
      </c>
      <c r="Q357" s="84">
        <v>0</v>
      </c>
      <c r="R357" s="85">
        <v>0</v>
      </c>
      <c r="S357" s="86">
        <f t="shared" si="213"/>
        <v>173.23830237997038</v>
      </c>
      <c r="U357" s="63" t="s">
        <v>20</v>
      </c>
      <c r="V357" s="55">
        <v>36.354405367055925</v>
      </c>
      <c r="W357" s="55">
        <v>0</v>
      </c>
      <c r="X357" s="55">
        <v>0</v>
      </c>
      <c r="Y357" s="55">
        <v>0</v>
      </c>
      <c r="Z357" s="55">
        <v>0</v>
      </c>
      <c r="AA357" s="55">
        <v>0</v>
      </c>
      <c r="AB357" s="55">
        <v>0</v>
      </c>
      <c r="AC357" s="56">
        <v>136.88389701291445</v>
      </c>
      <c r="AD357" s="55">
        <v>0</v>
      </c>
      <c r="AE357" s="55">
        <v>0</v>
      </c>
      <c r="AF357" s="55">
        <v>0</v>
      </c>
      <c r="AG357" s="55">
        <v>136.88389701291445</v>
      </c>
      <c r="AH357" s="55">
        <v>0</v>
      </c>
      <c r="AI357" s="58">
        <f t="shared" si="214"/>
        <v>173.23830237997038</v>
      </c>
      <c r="AJ357" s="19"/>
      <c r="AK357" s="19"/>
      <c r="AL357" s="19"/>
      <c r="AM357" s="19"/>
      <c r="AN357" s="19"/>
    </row>
    <row r="358" spans="1:40" ht="15">
      <c r="A358" s="31" t="s">
        <v>56</v>
      </c>
      <c r="B358" s="112">
        <v>0.83961344437759955</v>
      </c>
      <c r="C358" s="112">
        <v>1.4238805319599499</v>
      </c>
      <c r="D358" s="112">
        <v>2.5967426114771119</v>
      </c>
      <c r="E358" s="112">
        <v>0</v>
      </c>
      <c r="F358" s="395"/>
      <c r="G358" s="112">
        <v>0</v>
      </c>
      <c r="H358" s="113">
        <v>0</v>
      </c>
      <c r="I358" s="114">
        <f t="shared" si="212"/>
        <v>4.8602365878146614</v>
      </c>
      <c r="K358" s="42" t="s">
        <v>56</v>
      </c>
      <c r="L358" s="87">
        <v>0.83961344437759955</v>
      </c>
      <c r="M358" s="87">
        <v>1.4238805319599499</v>
      </c>
      <c r="N358" s="87">
        <v>2.5967426114771119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213"/>
        <v>4.8602365878146614</v>
      </c>
      <c r="U358" s="59" t="s">
        <v>56</v>
      </c>
      <c r="V358" s="60">
        <v>0.83961344437759955</v>
      </c>
      <c r="W358" s="60">
        <v>0</v>
      </c>
      <c r="X358" s="60">
        <v>0</v>
      </c>
      <c r="Y358" s="60">
        <v>1.4238805319599499</v>
      </c>
      <c r="Z358" s="60">
        <v>2.5967426114771119</v>
      </c>
      <c r="AA358" s="60">
        <v>0</v>
      </c>
      <c r="AB358" s="60">
        <v>0</v>
      </c>
      <c r="AC358" s="61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2">
        <f t="shared" si="214"/>
        <v>4.8602365878146614</v>
      </c>
      <c r="AJ358" s="19"/>
      <c r="AK358" s="19"/>
      <c r="AL358" s="19"/>
      <c r="AM358" s="19"/>
      <c r="AN358" s="19"/>
    </row>
    <row r="359" spans="1:40" ht="15">
      <c r="A359" s="32" t="s">
        <v>18</v>
      </c>
      <c r="B359" s="84">
        <v>12.081980261019227</v>
      </c>
      <c r="C359" s="84">
        <v>565.37897514341273</v>
      </c>
      <c r="D359" s="84">
        <v>249.90246242300651</v>
      </c>
      <c r="E359" s="84">
        <v>0</v>
      </c>
      <c r="F359" s="395"/>
      <c r="G359" s="84">
        <v>0</v>
      </c>
      <c r="H359" s="115">
        <v>0</v>
      </c>
      <c r="I359" s="111">
        <f t="shared" si="212"/>
        <v>827.36341782743852</v>
      </c>
      <c r="K359" s="43" t="s">
        <v>18</v>
      </c>
      <c r="L359" s="84">
        <v>12.081980261019227</v>
      </c>
      <c r="M359" s="84">
        <v>565.37897514341273</v>
      </c>
      <c r="N359" s="84">
        <v>249.90246242300651</v>
      </c>
      <c r="O359" s="84">
        <v>0</v>
      </c>
      <c r="P359" s="84">
        <v>20.082070256931811</v>
      </c>
      <c r="Q359" s="84">
        <v>0</v>
      </c>
      <c r="R359" s="85">
        <v>0</v>
      </c>
      <c r="S359" s="86">
        <f t="shared" si="213"/>
        <v>847.44548808437037</v>
      </c>
      <c r="U359" s="63" t="s">
        <v>18</v>
      </c>
      <c r="V359" s="55">
        <v>12.081980261019227</v>
      </c>
      <c r="W359" s="55">
        <v>0</v>
      </c>
      <c r="X359" s="55">
        <v>0</v>
      </c>
      <c r="Y359" s="55">
        <v>565.37897514341273</v>
      </c>
      <c r="Z359" s="55">
        <v>76.224189952124874</v>
      </c>
      <c r="AA359" s="55">
        <v>0</v>
      </c>
      <c r="AB359" s="55">
        <v>20.082070256931811</v>
      </c>
      <c r="AC359" s="56">
        <v>173.67827247088164</v>
      </c>
      <c r="AD359" s="55">
        <v>0</v>
      </c>
      <c r="AE359" s="55">
        <v>0</v>
      </c>
      <c r="AF359" s="55">
        <v>0</v>
      </c>
      <c r="AG359" s="55">
        <v>173.67827247088164</v>
      </c>
      <c r="AH359" s="55">
        <v>0</v>
      </c>
      <c r="AI359" s="58">
        <f t="shared" si="214"/>
        <v>847.44548808437037</v>
      </c>
      <c r="AJ359" s="19"/>
      <c r="AK359" s="19"/>
      <c r="AL359" s="19"/>
      <c r="AM359" s="19"/>
      <c r="AN359" s="19"/>
    </row>
    <row r="360" spans="1:40" ht="15">
      <c r="A360" s="31" t="s">
        <v>17</v>
      </c>
      <c r="B360" s="112">
        <v>0.7791309557331515</v>
      </c>
      <c r="C360" s="112">
        <v>41.944365611002993</v>
      </c>
      <c r="D360" s="112">
        <v>13.059062213792819</v>
      </c>
      <c r="E360" s="112">
        <v>0</v>
      </c>
      <c r="F360" s="395"/>
      <c r="G360" s="112">
        <v>0</v>
      </c>
      <c r="H360" s="113">
        <v>0</v>
      </c>
      <c r="I360" s="114">
        <f t="shared" si="212"/>
        <v>55.782558780528966</v>
      </c>
      <c r="K360" s="42" t="s">
        <v>17</v>
      </c>
      <c r="L360" s="87">
        <v>0.7791309557331515</v>
      </c>
      <c r="M360" s="87">
        <v>41.944365611002993</v>
      </c>
      <c r="N360" s="87">
        <v>13.059062213792819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213"/>
        <v>55.782558780528966</v>
      </c>
      <c r="U360" s="59" t="s">
        <v>57</v>
      </c>
      <c r="V360" s="60">
        <v>0.7791309557331515</v>
      </c>
      <c r="W360" s="60">
        <v>0</v>
      </c>
      <c r="X360" s="60">
        <v>0</v>
      </c>
      <c r="Y360" s="60">
        <v>41.944365611002993</v>
      </c>
      <c r="Z360" s="60">
        <v>13.059062213792819</v>
      </c>
      <c r="AA360" s="60">
        <v>0</v>
      </c>
      <c r="AB360" s="60">
        <v>0</v>
      </c>
      <c r="AC360" s="61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2">
        <f t="shared" si="214"/>
        <v>55.782558780528966</v>
      </c>
      <c r="AJ360" s="19"/>
      <c r="AK360" s="19"/>
      <c r="AL360" s="19"/>
      <c r="AM360" s="19"/>
      <c r="AN360" s="19"/>
    </row>
    <row r="361" spans="1:40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212"/>
        <v>0</v>
      </c>
      <c r="K361" s="44" t="s">
        <v>60</v>
      </c>
      <c r="L361" s="84">
        <v>0</v>
      </c>
      <c r="M361" s="84">
        <v>0</v>
      </c>
      <c r="N361" s="84">
        <v>0</v>
      </c>
      <c r="O361" s="84">
        <v>0</v>
      </c>
      <c r="P361" s="84">
        <v>0</v>
      </c>
      <c r="Q361" s="84">
        <v>0</v>
      </c>
      <c r="R361" s="85">
        <v>0</v>
      </c>
      <c r="S361" s="86">
        <f t="shared" si="213"/>
        <v>0</v>
      </c>
      <c r="U361" s="64" t="s">
        <v>58</v>
      </c>
      <c r="V361" s="55">
        <v>0</v>
      </c>
      <c r="W361" s="55">
        <v>0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6">
        <v>0</v>
      </c>
      <c r="AD361" s="57">
        <v>0</v>
      </c>
      <c r="AE361" s="57">
        <v>0</v>
      </c>
      <c r="AF361" s="57">
        <v>0</v>
      </c>
      <c r="AG361" s="57">
        <v>0</v>
      </c>
      <c r="AH361" s="57">
        <v>0</v>
      </c>
      <c r="AI361" s="58">
        <f t="shared" si="214"/>
        <v>0</v>
      </c>
      <c r="AJ361" s="19"/>
      <c r="AK361" s="19"/>
      <c r="AL361" s="19"/>
      <c r="AM361" s="19"/>
      <c r="AN361" s="19"/>
    </row>
    <row r="362" spans="1:40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212"/>
        <v>0</v>
      </c>
      <c r="K362" s="45" t="s">
        <v>19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213"/>
        <v>0</v>
      </c>
      <c r="U362" s="65" t="s">
        <v>62</v>
      </c>
      <c r="V362" s="66">
        <v>0</v>
      </c>
      <c r="W362" s="66">
        <v>0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>
        <v>0</v>
      </c>
      <c r="AE362" s="66">
        <v>0</v>
      </c>
      <c r="AF362" s="66">
        <v>0</v>
      </c>
      <c r="AG362" s="66">
        <v>0</v>
      </c>
      <c r="AH362" s="67">
        <v>0</v>
      </c>
      <c r="AI362" s="68">
        <f t="shared" si="214"/>
        <v>0</v>
      </c>
      <c r="AJ362" s="19"/>
      <c r="AK362" s="19"/>
      <c r="AL362" s="19"/>
      <c r="AM362" s="19"/>
      <c r="AN362" s="19"/>
    </row>
    <row r="363" spans="1:40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212"/>
        <v>0</v>
      </c>
      <c r="K363" s="46" t="s">
        <v>15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4">
        <v>0</v>
      </c>
      <c r="S363" s="95">
        <f t="shared" si="213"/>
        <v>0</v>
      </c>
      <c r="U363" s="69" t="s">
        <v>15</v>
      </c>
      <c r="V363" s="70">
        <v>0</v>
      </c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1">
        <v>0</v>
      </c>
      <c r="AE363" s="71">
        <v>0</v>
      </c>
      <c r="AF363" s="71">
        <v>0</v>
      </c>
      <c r="AG363" s="71">
        <v>0</v>
      </c>
      <c r="AH363" s="71">
        <v>0</v>
      </c>
      <c r="AI363" s="72">
        <f t="shared" si="214"/>
        <v>0</v>
      </c>
      <c r="AJ363" s="19"/>
      <c r="AK363" s="19"/>
      <c r="AL363" s="19"/>
      <c r="AM363" s="19"/>
      <c r="AN363" s="19"/>
    </row>
    <row r="364" spans="1:40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212"/>
        <v>0</v>
      </c>
      <c r="K364" s="45" t="s">
        <v>16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213"/>
        <v>0</v>
      </c>
      <c r="U364" s="65" t="s">
        <v>16</v>
      </c>
      <c r="V364" s="66">
        <v>0</v>
      </c>
      <c r="W364" s="66">
        <v>0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>
        <v>0</v>
      </c>
      <c r="AE364" s="66">
        <v>0</v>
      </c>
      <c r="AF364" s="66">
        <v>0</v>
      </c>
      <c r="AG364" s="66">
        <v>0</v>
      </c>
      <c r="AH364" s="67">
        <v>0</v>
      </c>
      <c r="AI364" s="68">
        <f t="shared" si="214"/>
        <v>0</v>
      </c>
      <c r="AJ364" s="19"/>
      <c r="AK364" s="19"/>
      <c r="AL364" s="19"/>
      <c r="AM364" s="19"/>
      <c r="AN364" s="19"/>
    </row>
    <row r="365" spans="1:40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212"/>
        <v>0</v>
      </c>
      <c r="K365" s="47" t="s">
        <v>10</v>
      </c>
      <c r="L365" s="96">
        <v>0</v>
      </c>
      <c r="M365" s="96">
        <v>0</v>
      </c>
      <c r="N365" s="96">
        <v>0</v>
      </c>
      <c r="O365" s="96">
        <v>0</v>
      </c>
      <c r="P365" s="96">
        <v>0</v>
      </c>
      <c r="Q365" s="96">
        <v>0</v>
      </c>
      <c r="R365" s="97">
        <v>0</v>
      </c>
      <c r="S365" s="98">
        <f t="shared" si="213"/>
        <v>0</v>
      </c>
      <c r="U365" s="69" t="s">
        <v>10</v>
      </c>
      <c r="V365" s="70">
        <v>0</v>
      </c>
      <c r="W365" s="70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1">
        <v>0</v>
      </c>
      <c r="AE365" s="71">
        <v>0</v>
      </c>
      <c r="AF365" s="71">
        <v>0</v>
      </c>
      <c r="AG365" s="71">
        <v>0</v>
      </c>
      <c r="AH365" s="71">
        <v>0</v>
      </c>
      <c r="AI365" s="72">
        <f t="shared" si="214"/>
        <v>0</v>
      </c>
      <c r="AJ365" s="19"/>
      <c r="AK365" s="19"/>
      <c r="AL365" s="19"/>
      <c r="AM365" s="19"/>
      <c r="AN365" s="19"/>
    </row>
    <row r="366" spans="1:40" ht="18" customHeight="1">
      <c r="A366" s="37" t="s">
        <v>22</v>
      </c>
      <c r="B366" s="99">
        <f>SUM(B345:B361)</f>
        <v>72.093230902358314</v>
      </c>
      <c r="C366" s="99">
        <f t="shared" ref="C366:I366" si="215">SUM(C345:C361)</f>
        <v>827.75039072166362</v>
      </c>
      <c r="D366" s="99">
        <f t="shared" si="215"/>
        <v>461.24574973685515</v>
      </c>
      <c r="E366" s="99">
        <f t="shared" si="215"/>
        <v>737.24718360120028</v>
      </c>
      <c r="F366" s="99">
        <f t="shared" si="215"/>
        <v>0</v>
      </c>
      <c r="G366" s="99">
        <f t="shared" si="215"/>
        <v>21.006160166903374</v>
      </c>
      <c r="H366" s="100">
        <f t="shared" si="215"/>
        <v>0</v>
      </c>
      <c r="I366" s="111">
        <f t="shared" si="215"/>
        <v>2119.3427151289807</v>
      </c>
      <c r="K366" s="48" t="s">
        <v>22</v>
      </c>
      <c r="L366" s="99">
        <f>SUM(L345:L361)</f>
        <v>72.093230902358314</v>
      </c>
      <c r="M366" s="99">
        <f t="shared" ref="M366:S366" si="216">SUM(M345:M361)</f>
        <v>827.75039072166362</v>
      </c>
      <c r="N366" s="99">
        <f t="shared" si="216"/>
        <v>461.24574973685515</v>
      </c>
      <c r="O366" s="99">
        <f t="shared" si="216"/>
        <v>737.24718360120028</v>
      </c>
      <c r="P366" s="99">
        <f t="shared" si="216"/>
        <v>510.09518305861019</v>
      </c>
      <c r="Q366" s="99">
        <f t="shared" si="216"/>
        <v>21.006160166903374</v>
      </c>
      <c r="R366" s="100">
        <f t="shared" si="216"/>
        <v>0</v>
      </c>
      <c r="S366" s="101">
        <f t="shared" si="216"/>
        <v>2629.4378981875911</v>
      </c>
      <c r="U366" s="73" t="s">
        <v>59</v>
      </c>
      <c r="V366" s="74">
        <f>SUM(V345:V361)</f>
        <v>66.12940317429134</v>
      </c>
      <c r="W366" s="74">
        <f t="shared" ref="W366:AH366" si="217">SUM(W345:W361)</f>
        <v>1.015833837048618</v>
      </c>
      <c r="X366" s="74">
        <f t="shared" si="217"/>
        <v>21.006160166903374</v>
      </c>
      <c r="Y366" s="74">
        <f t="shared" si="217"/>
        <v>827.75039072166362</v>
      </c>
      <c r="Z366" s="74">
        <f t="shared" si="217"/>
        <v>141.2697420905466</v>
      </c>
      <c r="AA366" s="74">
        <f t="shared" si="217"/>
        <v>736.98626907363871</v>
      </c>
      <c r="AB366" s="74">
        <f t="shared" si="217"/>
        <v>510.09518305861019</v>
      </c>
      <c r="AC366" s="74">
        <f t="shared" si="217"/>
        <v>325.18491606488851</v>
      </c>
      <c r="AD366" s="75">
        <f t="shared" si="217"/>
        <v>4.9479938910183519</v>
      </c>
      <c r="AE366" s="75">
        <f t="shared" si="217"/>
        <v>0.26091452756160249</v>
      </c>
      <c r="AF366" s="75">
        <f t="shared" si="217"/>
        <v>0</v>
      </c>
      <c r="AG366" s="75">
        <f t="shared" si="217"/>
        <v>319.97600764630857</v>
      </c>
      <c r="AH366" s="75">
        <f t="shared" si="217"/>
        <v>0</v>
      </c>
      <c r="AI366" s="76">
        <f>SUM(V366:AC366)</f>
        <v>2629.4378981875907</v>
      </c>
      <c r="AJ366" s="19"/>
      <c r="AK366" s="19"/>
      <c r="AL366" s="19"/>
      <c r="AM366" s="19"/>
      <c r="AN366" s="19"/>
    </row>
    <row r="367" spans="1:40" s="22" customFormat="1" ht="15" thickBot="1">
      <c r="A367" s="38" t="s">
        <v>108</v>
      </c>
      <c r="B367" s="125">
        <f>IF($I366=0,"-",B366/$I366)</f>
        <v>3.4016787557632371E-2</v>
      </c>
      <c r="C367" s="125">
        <f t="shared" ref="C367:H367" si="218">IF($I366=0,"-",C366/$I366)</f>
        <v>0.39056938965687188</v>
      </c>
      <c r="D367" s="125">
        <f t="shared" si="218"/>
        <v>0.21763622581861861</v>
      </c>
      <c r="E367" s="125">
        <f t="shared" si="218"/>
        <v>0.34786595784548807</v>
      </c>
      <c r="F367" s="125">
        <f t="shared" si="218"/>
        <v>0</v>
      </c>
      <c r="G367" s="125">
        <f t="shared" si="218"/>
        <v>9.9116391213890879E-3</v>
      </c>
      <c r="H367" s="126">
        <f t="shared" si="218"/>
        <v>0</v>
      </c>
      <c r="I367" s="127">
        <f>SUM(B367:H367)</f>
        <v>0.99999999999999989</v>
      </c>
      <c r="K367" s="49" t="s">
        <v>108</v>
      </c>
      <c r="L367" s="102">
        <f>IF($S366=0,"-",L366/$S366)</f>
        <v>2.7417734775957422E-2</v>
      </c>
      <c r="M367" s="102">
        <f t="shared" ref="M367:R367" si="219">IF($S366=0,"-",M366/$S366)</f>
        <v>0.31480127037501521</v>
      </c>
      <c r="N367" s="102">
        <f t="shared" si="219"/>
        <v>0.17541610321155743</v>
      </c>
      <c r="O367" s="102">
        <f t="shared" si="219"/>
        <v>0.2803820482352396</v>
      </c>
      <c r="P367" s="102">
        <f t="shared" si="219"/>
        <v>0.19399400282859186</v>
      </c>
      <c r="Q367" s="102">
        <f t="shared" si="219"/>
        <v>7.9888405736383509E-3</v>
      </c>
      <c r="R367" s="103">
        <f t="shared" si="219"/>
        <v>0</v>
      </c>
      <c r="S367" s="104">
        <f>SUM(L367:R367)</f>
        <v>1</v>
      </c>
      <c r="U367" s="77" t="s">
        <v>108</v>
      </c>
      <c r="V367" s="78">
        <f>+V366/$AI366</f>
        <v>2.5149634916220222E-2</v>
      </c>
      <c r="W367" s="78">
        <f t="shared" ref="W367:AH367" si="220">+W366/$AI366</f>
        <v>3.8633117661718047E-4</v>
      </c>
      <c r="X367" s="78">
        <f t="shared" si="220"/>
        <v>7.9888405736383526E-3</v>
      </c>
      <c r="Y367" s="78">
        <f t="shared" si="220"/>
        <v>0.31480127037501526</v>
      </c>
      <c r="Z367" s="78">
        <f t="shared" si="220"/>
        <v>5.3726213571318987E-2</v>
      </c>
      <c r="AA367" s="78">
        <f t="shared" si="220"/>
        <v>0.2802828199827902</v>
      </c>
      <c r="AB367" s="78">
        <f t="shared" si="220"/>
        <v>0.19399400282859189</v>
      </c>
      <c r="AC367" s="78">
        <f t="shared" si="220"/>
        <v>0.12367088657580801</v>
      </c>
      <c r="AD367" s="78">
        <f t="shared" si="220"/>
        <v>1.8817686831200261E-3</v>
      </c>
      <c r="AE367" s="78">
        <f t="shared" si="220"/>
        <v>9.9228252449485381E-5</v>
      </c>
      <c r="AF367" s="78">
        <f t="shared" si="220"/>
        <v>0</v>
      </c>
      <c r="AG367" s="78">
        <f t="shared" si="220"/>
        <v>0.1216898896402385</v>
      </c>
      <c r="AH367" s="78">
        <f t="shared" si="220"/>
        <v>0</v>
      </c>
      <c r="AI367" s="79">
        <f>SUM(V367:AC367)</f>
        <v>1</v>
      </c>
    </row>
    <row r="368" spans="1:40" ht="15" thickBot="1">
      <c r="A368" s="6"/>
      <c r="B368" s="6"/>
      <c r="C368" s="6"/>
      <c r="D368" s="6"/>
      <c r="E368" s="6"/>
      <c r="F368" s="6"/>
      <c r="G368" s="6"/>
      <c r="H368" s="6"/>
      <c r="I368" s="6"/>
      <c r="K368" s="6"/>
      <c r="L368" s="6"/>
      <c r="M368" s="6"/>
      <c r="N368" s="6"/>
      <c r="O368" s="6"/>
      <c r="P368" s="6"/>
      <c r="Q368" s="6"/>
      <c r="R368" s="6"/>
      <c r="S368" s="6"/>
      <c r="U368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19"/>
      <c r="AK368" s="19"/>
      <c r="AL368" s="19"/>
      <c r="AM368" s="19"/>
      <c r="AN368" s="19"/>
    </row>
    <row r="369" spans="1:40" ht="42.7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  <c r="K369" s="445" t="s">
        <v>37</v>
      </c>
      <c r="L369" s="82" t="s">
        <v>0</v>
      </c>
      <c r="M369" s="82" t="s">
        <v>1</v>
      </c>
      <c r="N369" s="82" t="s">
        <v>2</v>
      </c>
      <c r="O369" s="82" t="s">
        <v>3</v>
      </c>
      <c r="P369" s="82" t="s">
        <v>23</v>
      </c>
      <c r="Q369" s="82" t="s">
        <v>4</v>
      </c>
      <c r="R369" s="82" t="s">
        <v>5</v>
      </c>
      <c r="S369" s="83" t="s">
        <v>6</v>
      </c>
      <c r="U369" s="447" t="s">
        <v>37</v>
      </c>
      <c r="V369" s="51" t="s">
        <v>73</v>
      </c>
      <c r="W369" s="51" t="s">
        <v>74</v>
      </c>
      <c r="X369" s="51" t="s">
        <v>4</v>
      </c>
      <c r="Y369" s="51" t="s">
        <v>1</v>
      </c>
      <c r="Z369" s="51" t="s">
        <v>2</v>
      </c>
      <c r="AA369" s="51" t="s">
        <v>3</v>
      </c>
      <c r="AB369" s="51" t="s">
        <v>51</v>
      </c>
      <c r="AC369" s="51" t="s">
        <v>64</v>
      </c>
      <c r="AD369" s="52" t="s">
        <v>75</v>
      </c>
      <c r="AE369" s="52" t="s">
        <v>76</v>
      </c>
      <c r="AF369" s="52" t="s">
        <v>77</v>
      </c>
      <c r="AG369" s="52" t="s">
        <v>78</v>
      </c>
      <c r="AH369" s="52" t="s">
        <v>79</v>
      </c>
      <c r="AI369" s="53" t="s">
        <v>59</v>
      </c>
      <c r="AJ369" s="19"/>
      <c r="AK369" s="19"/>
      <c r="AL369" s="19"/>
      <c r="AM369" s="19"/>
      <c r="AN369" s="19"/>
    </row>
    <row r="370" spans="1:40" ht="15" customHeight="1">
      <c r="A370" s="411" t="s">
        <v>37</v>
      </c>
      <c r="B370" s="400" t="s">
        <v>113</v>
      </c>
      <c r="C370" s="401"/>
      <c r="D370" s="401"/>
      <c r="E370" s="401"/>
      <c r="F370" s="401"/>
      <c r="G370" s="401"/>
      <c r="H370" s="401"/>
      <c r="I370" s="402"/>
      <c r="K370" s="446" t="s">
        <v>37</v>
      </c>
      <c r="L370" s="403" t="s">
        <v>113</v>
      </c>
      <c r="M370" s="404"/>
      <c r="N370" s="404"/>
      <c r="O370" s="404"/>
      <c r="P370" s="404"/>
      <c r="Q370" s="404"/>
      <c r="R370" s="404"/>
      <c r="S370" s="405"/>
      <c r="U370" s="448" t="s">
        <v>37</v>
      </c>
      <c r="V370" s="441" t="s">
        <v>113</v>
      </c>
      <c r="W370" s="441"/>
      <c r="X370" s="441"/>
      <c r="Y370" s="441"/>
      <c r="Z370" s="441"/>
      <c r="AA370" s="441"/>
      <c r="AB370" s="441"/>
      <c r="AC370" s="441"/>
      <c r="AD370" s="441"/>
      <c r="AE370" s="441"/>
      <c r="AF370" s="441"/>
      <c r="AG370" s="441"/>
      <c r="AH370" s="441"/>
      <c r="AI370" s="442"/>
      <c r="AJ370" s="19"/>
      <c r="AK370" s="19"/>
      <c r="AL370" s="19"/>
      <c r="AM370" s="19"/>
      <c r="AN370" s="19"/>
    </row>
    <row r="371" spans="1:40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  <c r="K371" s="50" t="s">
        <v>7</v>
      </c>
      <c r="L371" s="105">
        <v>0</v>
      </c>
      <c r="M371" s="105">
        <v>0</v>
      </c>
      <c r="N371" s="105">
        <v>0</v>
      </c>
      <c r="O371" s="105">
        <v>0</v>
      </c>
      <c r="P371" s="105">
        <v>0</v>
      </c>
      <c r="Q371" s="105">
        <v>0</v>
      </c>
      <c r="R371" s="106">
        <v>0</v>
      </c>
      <c r="S371" s="107">
        <f>SUM(L371:R371)</f>
        <v>0</v>
      </c>
      <c r="U371" s="54" t="s">
        <v>7</v>
      </c>
      <c r="V371" s="55">
        <v>0</v>
      </c>
      <c r="W371" s="55">
        <v>0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6">
        <v>0</v>
      </c>
      <c r="AD371" s="57">
        <v>0</v>
      </c>
      <c r="AE371" s="57">
        <v>0</v>
      </c>
      <c r="AF371" s="57">
        <v>0</v>
      </c>
      <c r="AG371" s="57">
        <v>0</v>
      </c>
      <c r="AH371" s="57">
        <v>0</v>
      </c>
      <c r="AI371" s="58">
        <f>SUM(V371:AC371)</f>
        <v>0</v>
      </c>
      <c r="AJ371" s="19"/>
      <c r="AK371" s="19"/>
      <c r="AL371" s="19"/>
      <c r="AM371" s="19"/>
      <c r="AN371" s="19"/>
    </row>
    <row r="372" spans="1:40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221">SUM(B372:H372)</f>
        <v>0</v>
      </c>
      <c r="K372" s="42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222">SUM(L372:R372)</f>
        <v>0</v>
      </c>
      <c r="U372" s="59" t="s">
        <v>8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1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2">
        <f t="shared" ref="AI372:AI391" si="223">SUM(V372:AC372)</f>
        <v>0</v>
      </c>
      <c r="AJ372" s="19"/>
      <c r="AK372" s="19"/>
      <c r="AL372" s="19"/>
      <c r="AM372" s="19"/>
      <c r="AN372" s="19"/>
    </row>
    <row r="373" spans="1:40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221"/>
        <v>0</v>
      </c>
      <c r="K373" s="43" t="s">
        <v>9</v>
      </c>
      <c r="L373" s="84">
        <v>0</v>
      </c>
      <c r="M373" s="84">
        <v>0</v>
      </c>
      <c r="N373" s="84">
        <v>0</v>
      </c>
      <c r="O373" s="84">
        <v>0</v>
      </c>
      <c r="P373" s="84">
        <v>0</v>
      </c>
      <c r="Q373" s="84">
        <v>0</v>
      </c>
      <c r="R373" s="85">
        <v>0</v>
      </c>
      <c r="S373" s="86">
        <f t="shared" si="222"/>
        <v>0</v>
      </c>
      <c r="U373" s="63" t="s">
        <v>9</v>
      </c>
      <c r="V373" s="55">
        <v>0</v>
      </c>
      <c r="W373" s="55">
        <v>0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6">
        <v>0</v>
      </c>
      <c r="AD373" s="57">
        <v>0</v>
      </c>
      <c r="AE373" s="57">
        <v>0</v>
      </c>
      <c r="AF373" s="57">
        <v>0</v>
      </c>
      <c r="AG373" s="57">
        <v>0</v>
      </c>
      <c r="AH373" s="57">
        <v>0</v>
      </c>
      <c r="AI373" s="58">
        <f t="shared" si="223"/>
        <v>0</v>
      </c>
      <c r="AJ373" s="19"/>
      <c r="AK373" s="19"/>
      <c r="AL373" s="19"/>
      <c r="AM373" s="19"/>
      <c r="AN373" s="19"/>
    </row>
    <row r="374" spans="1:40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221"/>
        <v>0</v>
      </c>
      <c r="K374" s="42" t="s">
        <v>52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222"/>
        <v>0</v>
      </c>
      <c r="U374" s="59" t="s">
        <v>52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1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2">
        <f t="shared" si="223"/>
        <v>0</v>
      </c>
      <c r="AJ374" s="19"/>
      <c r="AK374" s="19"/>
      <c r="AL374" s="19"/>
      <c r="AM374" s="19"/>
      <c r="AN374" s="19"/>
    </row>
    <row r="375" spans="1:40" ht="15">
      <c r="A375" s="32" t="s">
        <v>13</v>
      </c>
      <c r="B375" s="84">
        <v>92.729859348018365</v>
      </c>
      <c r="C375" s="84">
        <v>1.9079150580329873</v>
      </c>
      <c r="D375" s="84">
        <v>1.9079150580329873</v>
      </c>
      <c r="E375" s="84">
        <v>0</v>
      </c>
      <c r="F375" s="395"/>
      <c r="G375" s="84">
        <v>0</v>
      </c>
      <c r="H375" s="115">
        <v>0</v>
      </c>
      <c r="I375" s="111">
        <f t="shared" si="221"/>
        <v>96.545689464084333</v>
      </c>
      <c r="K375" s="43" t="s">
        <v>13</v>
      </c>
      <c r="L375" s="84">
        <v>92.729859348018365</v>
      </c>
      <c r="M375" s="84">
        <v>1.9079150580329873</v>
      </c>
      <c r="N375" s="84">
        <v>1.9079150580329873</v>
      </c>
      <c r="O375" s="84">
        <v>0</v>
      </c>
      <c r="P375" s="84">
        <v>0</v>
      </c>
      <c r="Q375" s="84">
        <v>0</v>
      </c>
      <c r="R375" s="85">
        <v>0</v>
      </c>
      <c r="S375" s="86">
        <f t="shared" si="222"/>
        <v>96.545689464084333</v>
      </c>
      <c r="U375" s="63" t="s">
        <v>13</v>
      </c>
      <c r="V375" s="55">
        <v>92.729859348018365</v>
      </c>
      <c r="W375" s="55">
        <v>0</v>
      </c>
      <c r="X375" s="55">
        <v>0</v>
      </c>
      <c r="Y375" s="55">
        <v>1.9079150580329873</v>
      </c>
      <c r="Z375" s="55">
        <v>1.9079150580329873</v>
      </c>
      <c r="AA375" s="55">
        <v>0</v>
      </c>
      <c r="AB375" s="55">
        <v>0</v>
      </c>
      <c r="AC375" s="56">
        <v>0</v>
      </c>
      <c r="AD375" s="57">
        <v>0</v>
      </c>
      <c r="AE375" s="57">
        <v>0</v>
      </c>
      <c r="AF375" s="57">
        <v>0</v>
      </c>
      <c r="AG375" s="57">
        <v>0</v>
      </c>
      <c r="AH375" s="57">
        <v>0</v>
      </c>
      <c r="AI375" s="58">
        <f t="shared" si="223"/>
        <v>96.545689464084333</v>
      </c>
      <c r="AJ375" s="19"/>
      <c r="AK375" s="19"/>
      <c r="AL375" s="19"/>
      <c r="AM375" s="19"/>
      <c r="AN375" s="19"/>
    </row>
    <row r="376" spans="1:40" ht="15">
      <c r="A376" s="31" t="s">
        <v>119</v>
      </c>
      <c r="B376" s="112">
        <v>93.25496637819775</v>
      </c>
      <c r="C376" s="112">
        <v>0.4603108170348047</v>
      </c>
      <c r="D376" s="112">
        <v>0</v>
      </c>
      <c r="E376" s="112">
        <v>0.96845911821503294</v>
      </c>
      <c r="F376" s="395"/>
      <c r="G376" s="112">
        <v>0</v>
      </c>
      <c r="H376" s="113">
        <v>0</v>
      </c>
      <c r="I376" s="114">
        <f t="shared" si="221"/>
        <v>94.683736313447596</v>
      </c>
      <c r="K376" s="42" t="s">
        <v>119</v>
      </c>
      <c r="L376" s="87">
        <v>93.25496637819775</v>
      </c>
      <c r="M376" s="87">
        <v>0.4603108170348047</v>
      </c>
      <c r="N376" s="87">
        <v>0</v>
      </c>
      <c r="O376" s="87">
        <v>0.96845911821503294</v>
      </c>
      <c r="P376" s="87">
        <v>0</v>
      </c>
      <c r="Q376" s="87">
        <v>0</v>
      </c>
      <c r="R376" s="88">
        <v>0</v>
      </c>
      <c r="S376" s="89">
        <f t="shared" si="222"/>
        <v>94.683736313447596</v>
      </c>
      <c r="U376" s="59" t="s">
        <v>53</v>
      </c>
      <c r="V376" s="60">
        <v>92.058158253907251</v>
      </c>
      <c r="W376" s="60">
        <v>1.1968081242904924</v>
      </c>
      <c r="X376" s="60">
        <v>0</v>
      </c>
      <c r="Y376" s="60">
        <v>0.4603108170348047</v>
      </c>
      <c r="Z376" s="60">
        <v>0</v>
      </c>
      <c r="AA376" s="60">
        <v>0</v>
      </c>
      <c r="AB376" s="60">
        <v>0</v>
      </c>
      <c r="AC376" s="61">
        <v>0.96845911821503294</v>
      </c>
      <c r="AD376" s="60">
        <v>0</v>
      </c>
      <c r="AE376" s="60">
        <v>0</v>
      </c>
      <c r="AF376" s="60">
        <v>0</v>
      </c>
      <c r="AG376" s="60">
        <v>0</v>
      </c>
      <c r="AH376" s="60">
        <v>0.96845911821503294</v>
      </c>
      <c r="AI376" s="62">
        <f t="shared" si="223"/>
        <v>94.683736313447596</v>
      </c>
      <c r="AJ376" s="19"/>
      <c r="AK376" s="19"/>
      <c r="AL376" s="19"/>
      <c r="AM376" s="19"/>
      <c r="AN376" s="19"/>
    </row>
    <row r="377" spans="1:40" ht="15">
      <c r="A377" s="32" t="s">
        <v>54</v>
      </c>
      <c r="B377" s="84">
        <v>0</v>
      </c>
      <c r="C377" s="84">
        <v>0</v>
      </c>
      <c r="D377" s="84">
        <v>0</v>
      </c>
      <c r="E377" s="84">
        <v>1652.3629761998254</v>
      </c>
      <c r="F377" s="395"/>
      <c r="G377" s="84">
        <v>0</v>
      </c>
      <c r="H377" s="115">
        <v>0</v>
      </c>
      <c r="I377" s="111">
        <f t="shared" si="221"/>
        <v>1652.3629761998254</v>
      </c>
      <c r="K377" s="43" t="s">
        <v>54</v>
      </c>
      <c r="L377" s="84">
        <v>0</v>
      </c>
      <c r="M377" s="84">
        <v>0</v>
      </c>
      <c r="N377" s="84">
        <v>0</v>
      </c>
      <c r="O377" s="84">
        <v>1652.3629761998254</v>
      </c>
      <c r="P377" s="84">
        <v>1041.9654585853143</v>
      </c>
      <c r="Q377" s="84">
        <v>0</v>
      </c>
      <c r="R377" s="85">
        <v>0</v>
      </c>
      <c r="S377" s="86">
        <f t="shared" si="222"/>
        <v>2694.3284347851395</v>
      </c>
      <c r="U377" s="63" t="s">
        <v>54</v>
      </c>
      <c r="V377" s="55">
        <v>0</v>
      </c>
      <c r="W377" s="55">
        <v>0</v>
      </c>
      <c r="X377" s="55">
        <v>0</v>
      </c>
      <c r="Y377" s="55">
        <v>0</v>
      </c>
      <c r="Z377" s="55">
        <v>0</v>
      </c>
      <c r="AA377" s="55">
        <v>1652.3629761998254</v>
      </c>
      <c r="AB377" s="55">
        <v>1041.9654585853143</v>
      </c>
      <c r="AC377" s="56">
        <v>0</v>
      </c>
      <c r="AD377" s="55">
        <v>0</v>
      </c>
      <c r="AE377" s="55">
        <v>0</v>
      </c>
      <c r="AF377" s="55">
        <v>0</v>
      </c>
      <c r="AG377" s="55">
        <v>0</v>
      </c>
      <c r="AH377" s="55">
        <v>0</v>
      </c>
      <c r="AI377" s="58">
        <f t="shared" si="223"/>
        <v>2694.3284347851395</v>
      </c>
      <c r="AJ377" s="19"/>
      <c r="AK377" s="19"/>
      <c r="AL377" s="19"/>
      <c r="AM377" s="19"/>
      <c r="AN377" s="19"/>
    </row>
    <row r="378" spans="1:40" ht="15">
      <c r="A378" s="31" t="s">
        <v>11</v>
      </c>
      <c r="B378" s="112">
        <v>0</v>
      </c>
      <c r="C378" s="112">
        <v>0</v>
      </c>
      <c r="D378" s="112">
        <v>0</v>
      </c>
      <c r="E378" s="112">
        <v>28.840158141450711</v>
      </c>
      <c r="F378" s="395"/>
      <c r="G378" s="112">
        <v>0</v>
      </c>
      <c r="H378" s="113">
        <v>0</v>
      </c>
      <c r="I378" s="114">
        <f t="shared" si="221"/>
        <v>28.840158141450711</v>
      </c>
      <c r="K378" s="42" t="s">
        <v>11</v>
      </c>
      <c r="L378" s="87">
        <v>0</v>
      </c>
      <c r="M378" s="87">
        <v>0</v>
      </c>
      <c r="N378" s="87">
        <v>0</v>
      </c>
      <c r="O378" s="87">
        <v>28.840158141450711</v>
      </c>
      <c r="P378" s="87">
        <v>111.89499126844132</v>
      </c>
      <c r="Q378" s="87">
        <v>0</v>
      </c>
      <c r="R378" s="88">
        <v>0</v>
      </c>
      <c r="S378" s="89">
        <f t="shared" si="222"/>
        <v>140.73514940989202</v>
      </c>
      <c r="U378" s="59" t="s">
        <v>11</v>
      </c>
      <c r="V378" s="60">
        <v>0</v>
      </c>
      <c r="W378" s="60">
        <v>0</v>
      </c>
      <c r="X378" s="60">
        <v>0</v>
      </c>
      <c r="Y378" s="60">
        <v>0</v>
      </c>
      <c r="Z378" s="60">
        <v>0</v>
      </c>
      <c r="AA378" s="60">
        <v>28.840158141450711</v>
      </c>
      <c r="AB378" s="60">
        <v>111.89499126844132</v>
      </c>
      <c r="AC378" s="61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2">
        <f t="shared" si="223"/>
        <v>140.73514940989202</v>
      </c>
      <c r="AJ378" s="19"/>
      <c r="AK378" s="19"/>
      <c r="AL378" s="19"/>
      <c r="AM378" s="19"/>
      <c r="AN378" s="19"/>
    </row>
    <row r="379" spans="1:40" ht="15">
      <c r="A379" s="32" t="s">
        <v>55</v>
      </c>
      <c r="B379" s="84">
        <v>0</v>
      </c>
      <c r="C379" s="84">
        <v>0</v>
      </c>
      <c r="D379" s="84">
        <v>0</v>
      </c>
      <c r="E379" s="84">
        <v>9.7437975265878149E-2</v>
      </c>
      <c r="F379" s="395"/>
      <c r="G379" s="84">
        <v>0</v>
      </c>
      <c r="H379" s="115">
        <v>0</v>
      </c>
      <c r="I379" s="111">
        <f t="shared" si="221"/>
        <v>9.7437975265878149E-2</v>
      </c>
      <c r="K379" s="43" t="s">
        <v>55</v>
      </c>
      <c r="L379" s="84">
        <v>0</v>
      </c>
      <c r="M379" s="84">
        <v>0</v>
      </c>
      <c r="N379" s="84">
        <v>0</v>
      </c>
      <c r="O379" s="84">
        <v>9.7437975265878149E-2</v>
      </c>
      <c r="P379" s="84">
        <v>0</v>
      </c>
      <c r="Q379" s="84">
        <v>0</v>
      </c>
      <c r="R379" s="85">
        <v>0</v>
      </c>
      <c r="S379" s="86">
        <f t="shared" si="222"/>
        <v>9.7437975265878149E-2</v>
      </c>
      <c r="U379" s="63" t="s">
        <v>55</v>
      </c>
      <c r="V379" s="55">
        <v>0</v>
      </c>
      <c r="W379" s="55">
        <v>0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6">
        <v>9.7437975265878149E-2</v>
      </c>
      <c r="AD379" s="55">
        <v>0</v>
      </c>
      <c r="AE379" s="55">
        <v>0</v>
      </c>
      <c r="AF379" s="55">
        <v>0</v>
      </c>
      <c r="AG379" s="55">
        <v>0</v>
      </c>
      <c r="AH379" s="55">
        <v>9.7437975265878149E-2</v>
      </c>
      <c r="AI379" s="58">
        <f t="shared" si="223"/>
        <v>9.7437975265878149E-2</v>
      </c>
      <c r="AJ379" s="19"/>
      <c r="AK379" s="19"/>
      <c r="AL379" s="19"/>
      <c r="AM379" s="19"/>
      <c r="AN379" s="19"/>
    </row>
    <row r="380" spans="1:40" ht="15">
      <c r="A380" s="31" t="s">
        <v>14</v>
      </c>
      <c r="B380" s="112">
        <v>28.444229130549392</v>
      </c>
      <c r="C380" s="112">
        <v>0</v>
      </c>
      <c r="D380" s="112">
        <v>0</v>
      </c>
      <c r="E380" s="112">
        <v>14.837480681182763</v>
      </c>
      <c r="F380" s="395"/>
      <c r="G380" s="112">
        <v>0</v>
      </c>
      <c r="H380" s="113">
        <v>0</v>
      </c>
      <c r="I380" s="114">
        <f t="shared" si="221"/>
        <v>43.281709811732156</v>
      </c>
      <c r="K380" s="42" t="s">
        <v>14</v>
      </c>
      <c r="L380" s="87">
        <v>28.444229130549392</v>
      </c>
      <c r="M380" s="87">
        <v>0</v>
      </c>
      <c r="N380" s="87">
        <v>0</v>
      </c>
      <c r="O380" s="87">
        <v>14.837480681182763</v>
      </c>
      <c r="P380" s="87">
        <v>2.2426548087085498</v>
      </c>
      <c r="Q380" s="87">
        <v>0</v>
      </c>
      <c r="R380" s="88">
        <v>0</v>
      </c>
      <c r="S380" s="89">
        <f t="shared" si="222"/>
        <v>45.524364620440707</v>
      </c>
      <c r="U380" s="59" t="s">
        <v>14</v>
      </c>
      <c r="V380" s="60">
        <v>26.121204831234987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2.2426548087085498</v>
      </c>
      <c r="AC380" s="61">
        <v>17.160504980497169</v>
      </c>
      <c r="AD380" s="60">
        <v>2.323024299314405</v>
      </c>
      <c r="AE380" s="60">
        <v>0</v>
      </c>
      <c r="AF380" s="60">
        <v>0</v>
      </c>
      <c r="AG380" s="60">
        <v>0</v>
      </c>
      <c r="AH380" s="60">
        <v>14.837480681182763</v>
      </c>
      <c r="AI380" s="62">
        <f t="shared" si="223"/>
        <v>45.524364620440707</v>
      </c>
      <c r="AJ380" s="19"/>
      <c r="AK380" s="19"/>
      <c r="AL380" s="19"/>
      <c r="AM380" s="19"/>
      <c r="AN380" s="19"/>
    </row>
    <row r="381" spans="1:40" ht="15">
      <c r="A381" s="32" t="s">
        <v>136</v>
      </c>
      <c r="B381" s="84">
        <v>161.8124354475768</v>
      </c>
      <c r="C381" s="84">
        <v>0</v>
      </c>
      <c r="D381" s="84">
        <v>123.296385103197</v>
      </c>
      <c r="E381" s="84">
        <v>6.9332989484723662E-2</v>
      </c>
      <c r="F381" s="395"/>
      <c r="G381" s="84">
        <v>0</v>
      </c>
      <c r="H381" s="115">
        <v>0</v>
      </c>
      <c r="I381" s="111">
        <f t="shared" si="221"/>
        <v>285.17815354025851</v>
      </c>
      <c r="K381" s="43" t="s">
        <v>136</v>
      </c>
      <c r="L381" s="84">
        <v>161.8124354475768</v>
      </c>
      <c r="M381" s="84">
        <v>0</v>
      </c>
      <c r="N381" s="84">
        <v>123.296385103197</v>
      </c>
      <c r="O381" s="84">
        <v>6.9332989484723662E-2</v>
      </c>
      <c r="P381" s="84">
        <v>6.0108982127790145E-2</v>
      </c>
      <c r="Q381" s="84">
        <v>0</v>
      </c>
      <c r="R381" s="85">
        <v>0</v>
      </c>
      <c r="S381" s="86">
        <f t="shared" si="222"/>
        <v>285.23826252238632</v>
      </c>
      <c r="U381" s="63" t="s">
        <v>136</v>
      </c>
      <c r="V381" s="55">
        <v>161.03962787842818</v>
      </c>
      <c r="W381" s="55">
        <v>0</v>
      </c>
      <c r="X381" s="55">
        <v>0</v>
      </c>
      <c r="Y381" s="55">
        <v>0</v>
      </c>
      <c r="Z381" s="55">
        <v>123.296385103197</v>
      </c>
      <c r="AA381" s="55">
        <v>6.9332989484723662E-2</v>
      </c>
      <c r="AB381" s="55">
        <v>6.0108982127790145E-2</v>
      </c>
      <c r="AC381" s="56">
        <v>0.77280756914863202</v>
      </c>
      <c r="AD381" s="55">
        <v>0.77280756914863202</v>
      </c>
      <c r="AE381" s="55">
        <v>0</v>
      </c>
      <c r="AF381" s="55">
        <v>0</v>
      </c>
      <c r="AG381" s="55">
        <v>0</v>
      </c>
      <c r="AH381" s="55">
        <v>0</v>
      </c>
      <c r="AI381" s="58">
        <f t="shared" si="223"/>
        <v>285.23826252238638</v>
      </c>
      <c r="AJ381" s="19"/>
      <c r="AK381" s="19"/>
      <c r="AL381" s="19"/>
      <c r="AM381" s="19"/>
      <c r="AN381" s="19"/>
    </row>
    <row r="382" spans="1:40" ht="15">
      <c r="A382" s="31" t="s">
        <v>21</v>
      </c>
      <c r="B382" s="112">
        <v>23.209590263960948</v>
      </c>
      <c r="C382" s="112">
        <v>3.9672365179726984E-3</v>
      </c>
      <c r="D382" s="112">
        <v>7.0592667653356322</v>
      </c>
      <c r="E382" s="112">
        <v>83.556676496714502</v>
      </c>
      <c r="F382" s="395"/>
      <c r="G382" s="112">
        <v>91.607847312130829</v>
      </c>
      <c r="H382" s="113">
        <v>0</v>
      </c>
      <c r="I382" s="114">
        <f t="shared" si="221"/>
        <v>205.43734807465989</v>
      </c>
      <c r="K382" s="42" t="s">
        <v>21</v>
      </c>
      <c r="L382" s="87">
        <v>23.209590263960948</v>
      </c>
      <c r="M382" s="87">
        <v>3.9672365179726984E-3</v>
      </c>
      <c r="N382" s="87">
        <v>7.0592667653356322</v>
      </c>
      <c r="O382" s="87">
        <v>83.556676496714502</v>
      </c>
      <c r="P382" s="87">
        <v>2.216672629817285</v>
      </c>
      <c r="Q382" s="87">
        <v>91.607847312130829</v>
      </c>
      <c r="R382" s="88">
        <v>0</v>
      </c>
      <c r="S382" s="89">
        <f t="shared" si="222"/>
        <v>207.65402070447715</v>
      </c>
      <c r="U382" s="59" t="s">
        <v>21</v>
      </c>
      <c r="V382" s="60">
        <v>6.2384271802761635</v>
      </c>
      <c r="W382" s="60">
        <v>11.00689145939252</v>
      </c>
      <c r="X382" s="60">
        <v>91.607847312130829</v>
      </c>
      <c r="Y382" s="60">
        <v>3.9672365179726984E-3</v>
      </c>
      <c r="Z382" s="60">
        <v>7.0592667653356322</v>
      </c>
      <c r="AA382" s="60">
        <v>78.598927176911928</v>
      </c>
      <c r="AB382" s="60">
        <v>2.216672629817285</v>
      </c>
      <c r="AC382" s="61">
        <v>10.922020944094843</v>
      </c>
      <c r="AD382" s="60">
        <v>5.9642716242922678</v>
      </c>
      <c r="AE382" s="60">
        <v>0</v>
      </c>
      <c r="AF382" s="60">
        <v>0</v>
      </c>
      <c r="AG382" s="60">
        <v>0</v>
      </c>
      <c r="AH382" s="60">
        <v>4.9577493198025753</v>
      </c>
      <c r="AI382" s="62">
        <f t="shared" si="223"/>
        <v>207.65402070447718</v>
      </c>
      <c r="AJ382" s="19"/>
      <c r="AK382" s="19"/>
      <c r="AL382" s="19"/>
      <c r="AM382" s="19"/>
      <c r="AN382" s="19"/>
    </row>
    <row r="383" spans="1:40" ht="15">
      <c r="A383" s="32" t="s">
        <v>20</v>
      </c>
      <c r="B383" s="84">
        <v>39.360292650753472</v>
      </c>
      <c r="C383" s="84">
        <v>0</v>
      </c>
      <c r="D383" s="84">
        <v>0</v>
      </c>
      <c r="E383" s="84">
        <v>0</v>
      </c>
      <c r="F383" s="395"/>
      <c r="G383" s="84">
        <v>0</v>
      </c>
      <c r="H383" s="115">
        <v>0</v>
      </c>
      <c r="I383" s="111">
        <f t="shared" si="221"/>
        <v>39.360292650753472</v>
      </c>
      <c r="K383" s="43" t="s">
        <v>20</v>
      </c>
      <c r="L383" s="84">
        <v>39.360292650753472</v>
      </c>
      <c r="M383" s="84">
        <v>0</v>
      </c>
      <c r="N383" s="84">
        <v>0</v>
      </c>
      <c r="O383" s="84">
        <v>0</v>
      </c>
      <c r="P383" s="84">
        <v>0</v>
      </c>
      <c r="Q383" s="84">
        <v>0</v>
      </c>
      <c r="R383" s="85">
        <v>0</v>
      </c>
      <c r="S383" s="86">
        <f t="shared" si="222"/>
        <v>39.360292650753472</v>
      </c>
      <c r="U383" s="63" t="s">
        <v>20</v>
      </c>
      <c r="V383" s="55">
        <v>39.360292650753472</v>
      </c>
      <c r="W383" s="55">
        <v>0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6">
        <v>0</v>
      </c>
      <c r="AD383" s="55">
        <v>0</v>
      </c>
      <c r="AE383" s="55">
        <v>0</v>
      </c>
      <c r="AF383" s="55">
        <v>0</v>
      </c>
      <c r="AG383" s="55">
        <v>0</v>
      </c>
      <c r="AH383" s="55">
        <v>0</v>
      </c>
      <c r="AI383" s="58">
        <f t="shared" si="223"/>
        <v>39.360292650753472</v>
      </c>
      <c r="AJ383" s="19"/>
      <c r="AK383" s="19"/>
      <c r="AL383" s="19"/>
      <c r="AM383" s="19"/>
      <c r="AN383" s="19"/>
    </row>
    <row r="384" spans="1:40" ht="15">
      <c r="A384" s="31" t="s">
        <v>56</v>
      </c>
      <c r="B384" s="112">
        <v>33.115739346001931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221"/>
        <v>33.115739346001931</v>
      </c>
      <c r="K384" s="42" t="s">
        <v>56</v>
      </c>
      <c r="L384" s="87">
        <v>33.115739346001931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222"/>
        <v>33.115739346001931</v>
      </c>
      <c r="U384" s="59" t="s">
        <v>56</v>
      </c>
      <c r="V384" s="60">
        <v>33.115739346001931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1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2">
        <f t="shared" si="223"/>
        <v>33.115739346001931</v>
      </c>
      <c r="AJ384" s="19"/>
      <c r="AK384" s="19"/>
      <c r="AL384" s="19"/>
      <c r="AM384" s="19"/>
      <c r="AN384" s="19"/>
    </row>
    <row r="385" spans="1:40" ht="15">
      <c r="A385" s="32" t="s">
        <v>18</v>
      </c>
      <c r="B385" s="84">
        <v>207.93736347662286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221"/>
        <v>207.93736347662286</v>
      </c>
      <c r="K385" s="43" t="s">
        <v>18</v>
      </c>
      <c r="L385" s="84">
        <v>207.93736347662286</v>
      </c>
      <c r="M385" s="84">
        <v>0</v>
      </c>
      <c r="N385" s="84">
        <v>0</v>
      </c>
      <c r="O385" s="84">
        <v>0</v>
      </c>
      <c r="P385" s="84">
        <v>111.31255967104278</v>
      </c>
      <c r="Q385" s="84">
        <v>0</v>
      </c>
      <c r="R385" s="85">
        <v>0</v>
      </c>
      <c r="S385" s="86">
        <f t="shared" si="222"/>
        <v>319.24992314766564</v>
      </c>
      <c r="U385" s="63" t="s">
        <v>18</v>
      </c>
      <c r="V385" s="55">
        <v>205.98454984342825</v>
      </c>
      <c r="W385" s="55">
        <v>0</v>
      </c>
      <c r="X385" s="55">
        <v>0</v>
      </c>
      <c r="Y385" s="55">
        <v>0</v>
      </c>
      <c r="Z385" s="55">
        <v>0</v>
      </c>
      <c r="AA385" s="55">
        <v>0</v>
      </c>
      <c r="AB385" s="55">
        <v>111.31255967104278</v>
      </c>
      <c r="AC385" s="56">
        <v>1.9528136331946047</v>
      </c>
      <c r="AD385" s="55">
        <v>1.9528136331946047</v>
      </c>
      <c r="AE385" s="55">
        <v>0</v>
      </c>
      <c r="AF385" s="55">
        <v>0</v>
      </c>
      <c r="AG385" s="55">
        <v>0</v>
      </c>
      <c r="AH385" s="55">
        <v>0</v>
      </c>
      <c r="AI385" s="58">
        <f t="shared" si="223"/>
        <v>319.24992314766558</v>
      </c>
      <c r="AJ385" s="19"/>
      <c r="AK385" s="19"/>
      <c r="AL385" s="19"/>
      <c r="AM385" s="19"/>
      <c r="AN385" s="19"/>
    </row>
    <row r="386" spans="1:40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221"/>
        <v>0</v>
      </c>
      <c r="K386" s="42" t="s">
        <v>17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222"/>
        <v>0</v>
      </c>
      <c r="U386" s="59" t="s">
        <v>57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1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2">
        <f t="shared" si="223"/>
        <v>0</v>
      </c>
      <c r="AJ386" s="19"/>
      <c r="AK386" s="19"/>
      <c r="AL386" s="19"/>
      <c r="AM386" s="19"/>
      <c r="AN386" s="19"/>
    </row>
    <row r="387" spans="1:40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221"/>
        <v>0</v>
      </c>
      <c r="K387" s="44" t="s">
        <v>60</v>
      </c>
      <c r="L387" s="84">
        <v>0</v>
      </c>
      <c r="M387" s="84">
        <v>0</v>
      </c>
      <c r="N387" s="84">
        <v>0</v>
      </c>
      <c r="O387" s="84">
        <v>0</v>
      </c>
      <c r="P387" s="84">
        <v>0</v>
      </c>
      <c r="Q387" s="84">
        <v>0</v>
      </c>
      <c r="R387" s="85">
        <v>0</v>
      </c>
      <c r="S387" s="86">
        <f t="shared" si="222"/>
        <v>0</v>
      </c>
      <c r="U387" s="64" t="s">
        <v>58</v>
      </c>
      <c r="V387" s="55">
        <v>0</v>
      </c>
      <c r="W387" s="55">
        <v>0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6">
        <v>0</v>
      </c>
      <c r="AD387" s="57">
        <v>0</v>
      </c>
      <c r="AE387" s="57">
        <v>0</v>
      </c>
      <c r="AF387" s="57">
        <v>0</v>
      </c>
      <c r="AG387" s="57">
        <v>0</v>
      </c>
      <c r="AH387" s="57">
        <v>0</v>
      </c>
      <c r="AI387" s="58">
        <f t="shared" si="223"/>
        <v>0</v>
      </c>
      <c r="AJ387" s="19"/>
      <c r="AK387" s="19"/>
      <c r="AL387" s="19"/>
      <c r="AM387" s="19"/>
      <c r="AN387" s="19"/>
    </row>
    <row r="388" spans="1:40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221"/>
        <v>0</v>
      </c>
      <c r="K388" s="45" t="s">
        <v>19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222"/>
        <v>0</v>
      </c>
      <c r="U388" s="65" t="s">
        <v>62</v>
      </c>
      <c r="V388" s="66">
        <v>0</v>
      </c>
      <c r="W388" s="66">
        <v>0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>
        <v>0</v>
      </c>
      <c r="AE388" s="66">
        <v>0</v>
      </c>
      <c r="AF388" s="66">
        <v>0</v>
      </c>
      <c r="AG388" s="66">
        <v>0</v>
      </c>
      <c r="AH388" s="67">
        <v>0</v>
      </c>
      <c r="AI388" s="68">
        <f t="shared" si="223"/>
        <v>0</v>
      </c>
      <c r="AJ388" s="19"/>
      <c r="AK388" s="19"/>
      <c r="AL388" s="19"/>
      <c r="AM388" s="19"/>
      <c r="AN388" s="19"/>
    </row>
    <row r="389" spans="1:40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221"/>
        <v>0</v>
      </c>
      <c r="K389" s="46" t="s">
        <v>15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4">
        <v>0</v>
      </c>
      <c r="S389" s="95">
        <f t="shared" si="222"/>
        <v>0</v>
      </c>
      <c r="U389" s="69" t="s">
        <v>15</v>
      </c>
      <c r="V389" s="70">
        <v>0</v>
      </c>
      <c r="W389" s="70">
        <v>0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1">
        <v>0</v>
      </c>
      <c r="AE389" s="71">
        <v>0</v>
      </c>
      <c r="AF389" s="71">
        <v>0</v>
      </c>
      <c r="AG389" s="71">
        <v>0</v>
      </c>
      <c r="AH389" s="71">
        <v>0</v>
      </c>
      <c r="AI389" s="72">
        <f t="shared" si="223"/>
        <v>0</v>
      </c>
      <c r="AJ389" s="19"/>
      <c r="AK389" s="19"/>
      <c r="AL389" s="19"/>
      <c r="AM389" s="19"/>
      <c r="AN389" s="19"/>
    </row>
    <row r="390" spans="1:40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221"/>
        <v>0</v>
      </c>
      <c r="K390" s="45" t="s">
        <v>16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222"/>
        <v>0</v>
      </c>
      <c r="U390" s="65" t="s">
        <v>16</v>
      </c>
      <c r="V390" s="66">
        <v>0</v>
      </c>
      <c r="W390" s="66">
        <v>0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>
        <v>0</v>
      </c>
      <c r="AF390" s="66">
        <v>0</v>
      </c>
      <c r="AG390" s="66">
        <v>0</v>
      </c>
      <c r="AH390" s="67">
        <v>0</v>
      </c>
      <c r="AI390" s="68">
        <f t="shared" si="223"/>
        <v>0</v>
      </c>
      <c r="AJ390" s="19"/>
      <c r="AK390" s="19"/>
      <c r="AL390" s="19"/>
      <c r="AM390" s="19"/>
      <c r="AN390" s="19"/>
    </row>
    <row r="391" spans="1:40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221"/>
        <v>0</v>
      </c>
      <c r="K391" s="47" t="s">
        <v>10</v>
      </c>
      <c r="L391" s="96">
        <v>0</v>
      </c>
      <c r="M391" s="96">
        <v>0</v>
      </c>
      <c r="N391" s="96">
        <v>0</v>
      </c>
      <c r="O391" s="96">
        <v>0</v>
      </c>
      <c r="P391" s="96">
        <v>0</v>
      </c>
      <c r="Q391" s="96">
        <v>0</v>
      </c>
      <c r="R391" s="97">
        <v>0</v>
      </c>
      <c r="S391" s="98">
        <f t="shared" si="222"/>
        <v>0</v>
      </c>
      <c r="U391" s="69" t="s">
        <v>10</v>
      </c>
      <c r="V391" s="70">
        <v>0</v>
      </c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0">
        <v>0</v>
      </c>
      <c r="AD391" s="71">
        <v>0</v>
      </c>
      <c r="AE391" s="71">
        <v>0</v>
      </c>
      <c r="AF391" s="71">
        <v>0</v>
      </c>
      <c r="AG391" s="71">
        <v>0</v>
      </c>
      <c r="AH391" s="71">
        <v>0</v>
      </c>
      <c r="AI391" s="72">
        <f t="shared" si="223"/>
        <v>0</v>
      </c>
      <c r="AJ391" s="19"/>
      <c r="AK391" s="19"/>
      <c r="AL391" s="19"/>
      <c r="AM391" s="19"/>
      <c r="AN391" s="19"/>
    </row>
    <row r="392" spans="1:40" ht="15">
      <c r="A392" s="37" t="s">
        <v>22</v>
      </c>
      <c r="B392" s="99">
        <f>SUM(B371:B387)</f>
        <v>679.86447604168143</v>
      </c>
      <c r="C392" s="99">
        <f t="shared" ref="C392:I392" si="224">SUM(C371:C387)</f>
        <v>2.3721931115857648</v>
      </c>
      <c r="D392" s="99">
        <f t="shared" si="224"/>
        <v>132.2635669265656</v>
      </c>
      <c r="E392" s="99">
        <f t="shared" si="224"/>
        <v>1780.7325216021391</v>
      </c>
      <c r="F392" s="99">
        <f t="shared" si="224"/>
        <v>0</v>
      </c>
      <c r="G392" s="99">
        <f t="shared" si="224"/>
        <v>91.607847312130829</v>
      </c>
      <c r="H392" s="100">
        <f t="shared" si="224"/>
        <v>0</v>
      </c>
      <c r="I392" s="111">
        <f t="shared" si="224"/>
        <v>2686.8406049941027</v>
      </c>
      <c r="K392" s="48" t="s">
        <v>22</v>
      </c>
      <c r="L392" s="99">
        <f>SUM(L371:L387)</f>
        <v>679.86447604168143</v>
      </c>
      <c r="M392" s="99">
        <f t="shared" ref="M392:S392" si="225">SUM(M371:M387)</f>
        <v>2.3721931115857648</v>
      </c>
      <c r="N392" s="99">
        <f t="shared" si="225"/>
        <v>132.2635669265656</v>
      </c>
      <c r="O392" s="99">
        <f t="shared" si="225"/>
        <v>1780.7325216021391</v>
      </c>
      <c r="P392" s="99">
        <f t="shared" si="225"/>
        <v>1269.6924459454522</v>
      </c>
      <c r="Q392" s="99">
        <f t="shared" si="225"/>
        <v>91.607847312130829</v>
      </c>
      <c r="R392" s="100">
        <f t="shared" si="225"/>
        <v>0</v>
      </c>
      <c r="S392" s="101">
        <f t="shared" si="225"/>
        <v>3956.5330509395553</v>
      </c>
      <c r="U392" s="73" t="s">
        <v>59</v>
      </c>
      <c r="V392" s="74">
        <f>SUM(V371:V387)</f>
        <v>656.6478593320486</v>
      </c>
      <c r="W392" s="74">
        <f t="shared" ref="W392:AH392" si="226">SUM(W371:W387)</f>
        <v>12.203699583683012</v>
      </c>
      <c r="X392" s="74">
        <f t="shared" si="226"/>
        <v>91.607847312130829</v>
      </c>
      <c r="Y392" s="74">
        <f t="shared" si="226"/>
        <v>2.3721931115857648</v>
      </c>
      <c r="Z392" s="74">
        <f t="shared" si="226"/>
        <v>132.2635669265656</v>
      </c>
      <c r="AA392" s="74">
        <f t="shared" si="226"/>
        <v>1759.8713945076729</v>
      </c>
      <c r="AB392" s="74">
        <f t="shared" si="226"/>
        <v>1269.6924459454522</v>
      </c>
      <c r="AC392" s="74">
        <f t="shared" si="226"/>
        <v>31.87404422041616</v>
      </c>
      <c r="AD392" s="75">
        <f t="shared" si="226"/>
        <v>11.01291712594991</v>
      </c>
      <c r="AE392" s="75">
        <f t="shared" si="226"/>
        <v>0</v>
      </c>
      <c r="AF392" s="75">
        <f t="shared" si="226"/>
        <v>0</v>
      </c>
      <c r="AG392" s="75">
        <f t="shared" si="226"/>
        <v>0</v>
      </c>
      <c r="AH392" s="75">
        <f t="shared" si="226"/>
        <v>20.861127094466248</v>
      </c>
      <c r="AI392" s="76">
        <f>SUM(V392:AC392)</f>
        <v>3956.5330509395553</v>
      </c>
      <c r="AJ392" s="19"/>
      <c r="AK392" s="19"/>
      <c r="AL392" s="19"/>
      <c r="AM392" s="19"/>
      <c r="AN392" s="19"/>
    </row>
    <row r="393" spans="1:40" s="22" customFormat="1" ht="15" thickBot="1">
      <c r="A393" s="38" t="s">
        <v>108</v>
      </c>
      <c r="B393" s="125">
        <f>IF($I392=0,"-",B392/$I392)</f>
        <v>0.25303491199961736</v>
      </c>
      <c r="C393" s="125">
        <f t="shared" ref="C393:H393" si="227">IF($I392=0,"-",C392/$I392)</f>
        <v>8.8289313001169698E-4</v>
      </c>
      <c r="D393" s="125">
        <f t="shared" si="227"/>
        <v>4.9226428497739602E-2</v>
      </c>
      <c r="E393" s="125">
        <f t="shared" si="227"/>
        <v>0.66276076008835205</v>
      </c>
      <c r="F393" s="125">
        <f t="shared" si="227"/>
        <v>0</v>
      </c>
      <c r="G393" s="125">
        <f t="shared" si="227"/>
        <v>3.409500628427934E-2</v>
      </c>
      <c r="H393" s="126">
        <f t="shared" si="227"/>
        <v>0</v>
      </c>
      <c r="I393" s="127">
        <f>SUM(B393:H393)</f>
        <v>1</v>
      </c>
      <c r="K393" s="49" t="s">
        <v>108</v>
      </c>
      <c r="L393" s="102">
        <f>IF($S392=0,"-",L392/$S392)</f>
        <v>0.17183338728340319</v>
      </c>
      <c r="M393" s="102">
        <f t="shared" ref="M393:R393" si="228">IF($S392=0,"-",M392/$S392)</f>
        <v>5.9956357776979566E-4</v>
      </c>
      <c r="N393" s="102">
        <f t="shared" si="228"/>
        <v>3.3429157604321559E-2</v>
      </c>
      <c r="O393" s="102">
        <f t="shared" si="228"/>
        <v>0.45007396593825233</v>
      </c>
      <c r="P393" s="102">
        <f t="shared" si="228"/>
        <v>0.32091036005473</v>
      </c>
      <c r="Q393" s="102">
        <f t="shared" si="228"/>
        <v>2.315356554152297E-2</v>
      </c>
      <c r="R393" s="103">
        <f t="shared" si="228"/>
        <v>0</v>
      </c>
      <c r="S393" s="104">
        <f>SUM(L393:R393)</f>
        <v>0.99999999999999978</v>
      </c>
      <c r="U393" s="77" t="s">
        <v>108</v>
      </c>
      <c r="V393" s="78">
        <f>+V392/$AI392</f>
        <v>0.16596546796850714</v>
      </c>
      <c r="W393" s="78">
        <f t="shared" ref="W393:AH393" si="229">+W392/$AI392</f>
        <v>3.0844427246184652E-3</v>
      </c>
      <c r="X393" s="78">
        <f t="shared" si="229"/>
        <v>2.315356554152297E-2</v>
      </c>
      <c r="Y393" s="78">
        <f t="shared" si="229"/>
        <v>5.9956357776979566E-4</v>
      </c>
      <c r="Z393" s="78">
        <f t="shared" si="229"/>
        <v>3.3429157604321559E-2</v>
      </c>
      <c r="AA393" s="78">
        <f t="shared" si="229"/>
        <v>0.44480138845036499</v>
      </c>
      <c r="AB393" s="78">
        <f t="shared" si="229"/>
        <v>0.32091036005473</v>
      </c>
      <c r="AC393" s="78">
        <f t="shared" si="229"/>
        <v>8.0560540781649866E-3</v>
      </c>
      <c r="AD393" s="78">
        <f t="shared" si="229"/>
        <v>2.783476590277612E-3</v>
      </c>
      <c r="AE393" s="78">
        <f t="shared" si="229"/>
        <v>0</v>
      </c>
      <c r="AF393" s="78">
        <f t="shared" si="229"/>
        <v>0</v>
      </c>
      <c r="AG393" s="78">
        <f t="shared" si="229"/>
        <v>0</v>
      </c>
      <c r="AH393" s="78">
        <f t="shared" si="229"/>
        <v>5.2725774878873742E-3</v>
      </c>
      <c r="AI393" s="79">
        <f>SUM(V393:AC393)</f>
        <v>0.99999999999999989</v>
      </c>
    </row>
    <row r="394" spans="1:40" ht="15" thickBot="1">
      <c r="A394" s="6"/>
      <c r="B394" s="6"/>
      <c r="C394" s="6"/>
      <c r="D394" s="6"/>
      <c r="E394" s="6"/>
      <c r="F394" s="6"/>
      <c r="G394" s="6"/>
      <c r="H394" s="6"/>
      <c r="I394" s="6"/>
      <c r="K394" s="6"/>
      <c r="L394" s="6"/>
      <c r="M394" s="6"/>
      <c r="N394" s="6"/>
      <c r="O394" s="6"/>
      <c r="P394" s="6"/>
      <c r="Q394" s="6"/>
      <c r="R394" s="6"/>
      <c r="S394" s="6"/>
      <c r="U394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19"/>
      <c r="AK394" s="19"/>
      <c r="AL394" s="19"/>
      <c r="AM394" s="19"/>
      <c r="AN394" s="19"/>
    </row>
    <row r="395" spans="1:40" ht="42.7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  <c r="K395" s="445" t="s">
        <v>38</v>
      </c>
      <c r="L395" s="82" t="s">
        <v>0</v>
      </c>
      <c r="M395" s="82" t="s">
        <v>1</v>
      </c>
      <c r="N395" s="82" t="s">
        <v>2</v>
      </c>
      <c r="O395" s="82" t="s">
        <v>3</v>
      </c>
      <c r="P395" s="82" t="s">
        <v>23</v>
      </c>
      <c r="Q395" s="82" t="s">
        <v>4</v>
      </c>
      <c r="R395" s="82" t="s">
        <v>5</v>
      </c>
      <c r="S395" s="83" t="s">
        <v>6</v>
      </c>
      <c r="U395" s="447" t="s">
        <v>38</v>
      </c>
      <c r="V395" s="51" t="s">
        <v>73</v>
      </c>
      <c r="W395" s="51" t="s">
        <v>74</v>
      </c>
      <c r="X395" s="51" t="s">
        <v>4</v>
      </c>
      <c r="Y395" s="51" t="s">
        <v>1</v>
      </c>
      <c r="Z395" s="51" t="s">
        <v>2</v>
      </c>
      <c r="AA395" s="51" t="s">
        <v>3</v>
      </c>
      <c r="AB395" s="51" t="s">
        <v>51</v>
      </c>
      <c r="AC395" s="51" t="s">
        <v>64</v>
      </c>
      <c r="AD395" s="52" t="s">
        <v>75</v>
      </c>
      <c r="AE395" s="52" t="s">
        <v>76</v>
      </c>
      <c r="AF395" s="52" t="s">
        <v>77</v>
      </c>
      <c r="AG395" s="52" t="s">
        <v>78</v>
      </c>
      <c r="AH395" s="52" t="s">
        <v>79</v>
      </c>
      <c r="AI395" s="53" t="s">
        <v>59</v>
      </c>
      <c r="AJ395" s="19"/>
      <c r="AK395" s="19"/>
      <c r="AL395" s="19"/>
      <c r="AM395" s="19"/>
      <c r="AN395" s="19"/>
    </row>
    <row r="396" spans="1:40" ht="15" customHeight="1">
      <c r="A396" s="411" t="s">
        <v>38</v>
      </c>
      <c r="B396" s="400" t="s">
        <v>113</v>
      </c>
      <c r="C396" s="401"/>
      <c r="D396" s="401"/>
      <c r="E396" s="401"/>
      <c r="F396" s="401"/>
      <c r="G396" s="401"/>
      <c r="H396" s="401"/>
      <c r="I396" s="402"/>
      <c r="K396" s="446" t="s">
        <v>38</v>
      </c>
      <c r="L396" s="403" t="s">
        <v>113</v>
      </c>
      <c r="M396" s="404"/>
      <c r="N396" s="404"/>
      <c r="O396" s="404"/>
      <c r="P396" s="404"/>
      <c r="Q396" s="404"/>
      <c r="R396" s="404"/>
      <c r="S396" s="405"/>
      <c r="U396" s="448" t="s">
        <v>38</v>
      </c>
      <c r="V396" s="441" t="s">
        <v>113</v>
      </c>
      <c r="W396" s="441"/>
      <c r="X396" s="441"/>
      <c r="Y396" s="441"/>
      <c r="Z396" s="441"/>
      <c r="AA396" s="441"/>
      <c r="AB396" s="441"/>
      <c r="AC396" s="441"/>
      <c r="AD396" s="441"/>
      <c r="AE396" s="441"/>
      <c r="AF396" s="441"/>
      <c r="AG396" s="441"/>
      <c r="AH396" s="441"/>
      <c r="AI396" s="442"/>
      <c r="AJ396" s="19"/>
      <c r="AK396" s="19"/>
      <c r="AL396" s="19"/>
      <c r="AM396" s="19"/>
      <c r="AN396" s="19"/>
    </row>
    <row r="397" spans="1:40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  <c r="K397" s="50" t="s">
        <v>7</v>
      </c>
      <c r="L397" s="105">
        <v>0</v>
      </c>
      <c r="M397" s="105">
        <v>0</v>
      </c>
      <c r="N397" s="105">
        <v>0</v>
      </c>
      <c r="O397" s="105">
        <v>0</v>
      </c>
      <c r="P397" s="105">
        <v>0</v>
      </c>
      <c r="Q397" s="105">
        <v>0</v>
      </c>
      <c r="R397" s="106">
        <v>0</v>
      </c>
      <c r="S397" s="107">
        <f>SUM(L397:R397)</f>
        <v>0</v>
      </c>
      <c r="U397" s="54" t="s">
        <v>7</v>
      </c>
      <c r="V397" s="55">
        <v>0</v>
      </c>
      <c r="W397" s="55">
        <v>0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6">
        <v>0</v>
      </c>
      <c r="AD397" s="57">
        <v>0</v>
      </c>
      <c r="AE397" s="57">
        <v>0</v>
      </c>
      <c r="AF397" s="57">
        <v>0</v>
      </c>
      <c r="AG397" s="57">
        <v>0</v>
      </c>
      <c r="AH397" s="57">
        <v>0</v>
      </c>
      <c r="AI397" s="58">
        <f>SUM(V397:AC397)</f>
        <v>0</v>
      </c>
      <c r="AJ397" s="19"/>
      <c r="AK397" s="19"/>
      <c r="AL397" s="19"/>
      <c r="AM397" s="19"/>
      <c r="AN397" s="19"/>
    </row>
    <row r="398" spans="1:40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230">SUM(B398:H398)</f>
        <v>0</v>
      </c>
      <c r="K398" s="42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31">SUM(L398:R398)</f>
        <v>0</v>
      </c>
      <c r="U398" s="59" t="s">
        <v>8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1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2">
        <f t="shared" ref="AI398:AI417" si="232">SUM(V398:AC398)</f>
        <v>0</v>
      </c>
      <c r="AJ398" s="19"/>
      <c r="AK398" s="19"/>
      <c r="AL398" s="19"/>
      <c r="AM398" s="19"/>
      <c r="AN398" s="19"/>
    </row>
    <row r="399" spans="1:40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230"/>
        <v>0</v>
      </c>
      <c r="K399" s="43" t="s">
        <v>9</v>
      </c>
      <c r="L399" s="84">
        <v>0</v>
      </c>
      <c r="M399" s="84">
        <v>0</v>
      </c>
      <c r="N399" s="84">
        <v>0</v>
      </c>
      <c r="O399" s="84">
        <v>0</v>
      </c>
      <c r="P399" s="84">
        <v>0</v>
      </c>
      <c r="Q399" s="84">
        <v>0</v>
      </c>
      <c r="R399" s="85">
        <v>0</v>
      </c>
      <c r="S399" s="86">
        <f t="shared" si="231"/>
        <v>0</v>
      </c>
      <c r="U399" s="63" t="s">
        <v>9</v>
      </c>
      <c r="V399" s="55">
        <v>0</v>
      </c>
      <c r="W399" s="55">
        <v>0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6">
        <v>0</v>
      </c>
      <c r="AD399" s="57">
        <v>0</v>
      </c>
      <c r="AE399" s="57">
        <v>0</v>
      </c>
      <c r="AF399" s="57">
        <v>0</v>
      </c>
      <c r="AG399" s="57">
        <v>0</v>
      </c>
      <c r="AH399" s="57">
        <v>0</v>
      </c>
      <c r="AI399" s="58">
        <f t="shared" si="232"/>
        <v>0</v>
      </c>
      <c r="AJ399" s="19"/>
      <c r="AK399" s="19"/>
      <c r="AL399" s="19"/>
      <c r="AM399" s="19"/>
      <c r="AN399" s="19"/>
    </row>
    <row r="400" spans="1:40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230"/>
        <v>0</v>
      </c>
      <c r="K400" s="42" t="s">
        <v>52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31"/>
        <v>0</v>
      </c>
      <c r="U400" s="59" t="s">
        <v>52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1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2">
        <f t="shared" si="232"/>
        <v>0</v>
      </c>
      <c r="AJ400" s="19"/>
      <c r="AK400" s="19"/>
      <c r="AL400" s="19"/>
      <c r="AM400" s="19"/>
      <c r="AN400" s="19"/>
    </row>
    <row r="401" spans="1:40" ht="15">
      <c r="A401" s="32" t="s">
        <v>13</v>
      </c>
      <c r="B401" s="84">
        <v>19.773619264331067</v>
      </c>
      <c r="C401" s="84">
        <v>8.6214612074180739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230"/>
        <v>28.395080471749139</v>
      </c>
      <c r="K401" s="43" t="s">
        <v>13</v>
      </c>
      <c r="L401" s="84">
        <v>19.773619264331067</v>
      </c>
      <c r="M401" s="84">
        <v>8.6214612074180739</v>
      </c>
      <c r="N401" s="84">
        <v>0</v>
      </c>
      <c r="O401" s="84">
        <v>0</v>
      </c>
      <c r="P401" s="84">
        <v>0</v>
      </c>
      <c r="Q401" s="84">
        <v>0</v>
      </c>
      <c r="R401" s="85">
        <v>0</v>
      </c>
      <c r="S401" s="86">
        <f t="shared" si="231"/>
        <v>28.395080471749139</v>
      </c>
      <c r="U401" s="63" t="s">
        <v>13</v>
      </c>
      <c r="V401" s="55">
        <v>19.773619264331067</v>
      </c>
      <c r="W401" s="55">
        <v>0</v>
      </c>
      <c r="X401" s="55">
        <v>0</v>
      </c>
      <c r="Y401" s="55">
        <v>8.6214612074180739</v>
      </c>
      <c r="Z401" s="55">
        <v>0</v>
      </c>
      <c r="AA401" s="55">
        <v>0</v>
      </c>
      <c r="AB401" s="55">
        <v>0</v>
      </c>
      <c r="AC401" s="56">
        <v>0</v>
      </c>
      <c r="AD401" s="57">
        <v>0</v>
      </c>
      <c r="AE401" s="57">
        <v>0</v>
      </c>
      <c r="AF401" s="57">
        <v>0</v>
      </c>
      <c r="AG401" s="57">
        <v>0</v>
      </c>
      <c r="AH401" s="57">
        <v>0</v>
      </c>
      <c r="AI401" s="58">
        <f t="shared" si="232"/>
        <v>28.395080471749139</v>
      </c>
      <c r="AJ401" s="19"/>
      <c r="AK401" s="19"/>
      <c r="AL401" s="19"/>
      <c r="AM401" s="19"/>
      <c r="AN401" s="19"/>
    </row>
    <row r="402" spans="1:40" ht="15">
      <c r="A402" s="31" t="s">
        <v>119</v>
      </c>
      <c r="B402" s="112">
        <v>7.4167198871206228</v>
      </c>
      <c r="C402" s="112">
        <v>4.6819410056976301</v>
      </c>
      <c r="D402" s="112">
        <v>1.128380473373495</v>
      </c>
      <c r="E402" s="112">
        <v>0</v>
      </c>
      <c r="F402" s="395"/>
      <c r="G402" s="112">
        <v>0</v>
      </c>
      <c r="H402" s="113">
        <v>0</v>
      </c>
      <c r="I402" s="114">
        <f t="shared" si="230"/>
        <v>13.227041366191747</v>
      </c>
      <c r="K402" s="42" t="s">
        <v>119</v>
      </c>
      <c r="L402" s="87">
        <v>7.4167198871206228</v>
      </c>
      <c r="M402" s="87">
        <v>4.6819410056976301</v>
      </c>
      <c r="N402" s="87">
        <v>1.128380473373495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31"/>
        <v>13.227041366191747</v>
      </c>
      <c r="U402" s="59" t="s">
        <v>53</v>
      </c>
      <c r="V402" s="60">
        <v>7.4167198871206228</v>
      </c>
      <c r="W402" s="60">
        <v>0</v>
      </c>
      <c r="X402" s="60">
        <v>0</v>
      </c>
      <c r="Y402" s="60">
        <v>4.6819410056976301</v>
      </c>
      <c r="Z402" s="60">
        <v>1.128380473373495</v>
      </c>
      <c r="AA402" s="60">
        <v>0</v>
      </c>
      <c r="AB402" s="60">
        <v>0</v>
      </c>
      <c r="AC402" s="61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2">
        <f t="shared" si="232"/>
        <v>13.227041366191747</v>
      </c>
      <c r="AJ402" s="19"/>
      <c r="AK402" s="19"/>
      <c r="AL402" s="19"/>
      <c r="AM402" s="19"/>
      <c r="AN402" s="19"/>
    </row>
    <row r="403" spans="1:40" ht="15">
      <c r="A403" s="32" t="s">
        <v>54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230"/>
        <v>0</v>
      </c>
      <c r="K403" s="43" t="s">
        <v>54</v>
      </c>
      <c r="L403" s="84">
        <v>0</v>
      </c>
      <c r="M403" s="84">
        <v>0</v>
      </c>
      <c r="N403" s="84">
        <v>0</v>
      </c>
      <c r="O403" s="84">
        <v>0</v>
      </c>
      <c r="P403" s="84">
        <v>10.304907813340366</v>
      </c>
      <c r="Q403" s="84">
        <v>0</v>
      </c>
      <c r="R403" s="85">
        <v>0</v>
      </c>
      <c r="S403" s="86">
        <f t="shared" si="231"/>
        <v>10.304907813340366</v>
      </c>
      <c r="U403" s="63" t="s">
        <v>54</v>
      </c>
      <c r="V403" s="55">
        <v>0</v>
      </c>
      <c r="W403" s="55">
        <v>0</v>
      </c>
      <c r="X403" s="55">
        <v>0</v>
      </c>
      <c r="Y403" s="55">
        <v>0</v>
      </c>
      <c r="Z403" s="55">
        <v>0</v>
      </c>
      <c r="AA403" s="55">
        <v>0</v>
      </c>
      <c r="AB403" s="55">
        <v>10.304907813340366</v>
      </c>
      <c r="AC403" s="56">
        <v>0</v>
      </c>
      <c r="AD403" s="55">
        <v>0</v>
      </c>
      <c r="AE403" s="55">
        <v>0</v>
      </c>
      <c r="AF403" s="55">
        <v>0</v>
      </c>
      <c r="AG403" s="55">
        <v>0</v>
      </c>
      <c r="AH403" s="55">
        <v>0</v>
      </c>
      <c r="AI403" s="58">
        <f t="shared" si="232"/>
        <v>10.304907813340366</v>
      </c>
      <c r="AJ403" s="19"/>
      <c r="AK403" s="19"/>
      <c r="AL403" s="19"/>
      <c r="AM403" s="19"/>
      <c r="AN403" s="19"/>
    </row>
    <row r="404" spans="1:40" ht="15">
      <c r="A404" s="31" t="s">
        <v>11</v>
      </c>
      <c r="B404" s="112">
        <v>0</v>
      </c>
      <c r="C404" s="112">
        <v>6.9337357078987999E-2</v>
      </c>
      <c r="D404" s="112">
        <v>0</v>
      </c>
      <c r="E404" s="112">
        <v>0</v>
      </c>
      <c r="F404" s="395"/>
      <c r="G404" s="112">
        <v>0</v>
      </c>
      <c r="H404" s="113">
        <v>0</v>
      </c>
      <c r="I404" s="114">
        <f t="shared" si="230"/>
        <v>6.9337357078987999E-2</v>
      </c>
      <c r="K404" s="42" t="s">
        <v>11</v>
      </c>
      <c r="L404" s="87">
        <v>0</v>
      </c>
      <c r="M404" s="87">
        <v>6.9337357078987999E-2</v>
      </c>
      <c r="N404" s="87">
        <v>0</v>
      </c>
      <c r="O404" s="87">
        <v>0</v>
      </c>
      <c r="P404" s="87">
        <v>7.8924277115197521</v>
      </c>
      <c r="Q404" s="87">
        <v>0</v>
      </c>
      <c r="R404" s="88">
        <v>0</v>
      </c>
      <c r="S404" s="89">
        <f t="shared" si="231"/>
        <v>7.9617650685987398</v>
      </c>
      <c r="U404" s="59" t="s">
        <v>11</v>
      </c>
      <c r="V404" s="60">
        <v>0</v>
      </c>
      <c r="W404" s="60">
        <v>0</v>
      </c>
      <c r="X404" s="60">
        <v>0</v>
      </c>
      <c r="Y404" s="60">
        <v>6.9337357078987999E-2</v>
      </c>
      <c r="Z404" s="60">
        <v>0</v>
      </c>
      <c r="AA404" s="60">
        <v>0</v>
      </c>
      <c r="AB404" s="60">
        <v>7.8924277115197521</v>
      </c>
      <c r="AC404" s="61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2">
        <f t="shared" si="232"/>
        <v>7.9617650685987398</v>
      </c>
      <c r="AJ404" s="19"/>
      <c r="AK404" s="19"/>
      <c r="AL404" s="19"/>
      <c r="AM404" s="19"/>
      <c r="AN404" s="19"/>
    </row>
    <row r="405" spans="1:40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230"/>
        <v>0</v>
      </c>
      <c r="K405" s="43" t="s">
        <v>55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5">
        <v>0</v>
      </c>
      <c r="S405" s="86">
        <f t="shared" si="231"/>
        <v>0</v>
      </c>
      <c r="U405" s="63" t="s">
        <v>55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6">
        <v>0</v>
      </c>
      <c r="AD405" s="55">
        <v>0</v>
      </c>
      <c r="AE405" s="55">
        <v>0</v>
      </c>
      <c r="AF405" s="55">
        <v>0</v>
      </c>
      <c r="AG405" s="55">
        <v>0</v>
      </c>
      <c r="AH405" s="55">
        <v>0</v>
      </c>
      <c r="AI405" s="58">
        <f t="shared" si="232"/>
        <v>0</v>
      </c>
      <c r="AJ405" s="19"/>
      <c r="AK405" s="19"/>
      <c r="AL405" s="19"/>
      <c r="AM405" s="19"/>
      <c r="AN405" s="19"/>
    </row>
    <row r="406" spans="1:40" ht="15">
      <c r="A406" s="31" t="s">
        <v>14</v>
      </c>
      <c r="B406" s="112">
        <v>0</v>
      </c>
      <c r="C406" s="112">
        <v>0</v>
      </c>
      <c r="D406" s="112">
        <v>0.11767979487179489</v>
      </c>
      <c r="E406" s="112">
        <v>0</v>
      </c>
      <c r="F406" s="395"/>
      <c r="G406" s="112">
        <v>0</v>
      </c>
      <c r="H406" s="113">
        <v>0</v>
      </c>
      <c r="I406" s="114">
        <f t="shared" si="230"/>
        <v>0.11767979487179489</v>
      </c>
      <c r="K406" s="42" t="s">
        <v>14</v>
      </c>
      <c r="L406" s="87">
        <v>0</v>
      </c>
      <c r="M406" s="87">
        <v>0</v>
      </c>
      <c r="N406" s="87">
        <v>0.11767979487179489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31"/>
        <v>0.11767979487179489</v>
      </c>
      <c r="U406" s="59" t="s">
        <v>14</v>
      </c>
      <c r="V406" s="60">
        <v>0</v>
      </c>
      <c r="W406" s="60">
        <v>0</v>
      </c>
      <c r="X406" s="60">
        <v>0</v>
      </c>
      <c r="Y406" s="60">
        <v>0</v>
      </c>
      <c r="Z406" s="60">
        <v>0.11767979487179489</v>
      </c>
      <c r="AA406" s="60">
        <v>0</v>
      </c>
      <c r="AB406" s="60">
        <v>0</v>
      </c>
      <c r="AC406" s="61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2">
        <f t="shared" si="232"/>
        <v>0.11767979487179489</v>
      </c>
      <c r="AJ406" s="19"/>
      <c r="AK406" s="19"/>
      <c r="AL406" s="19"/>
      <c r="AM406" s="19"/>
      <c r="AN406" s="19"/>
    </row>
    <row r="407" spans="1:40" ht="15">
      <c r="A407" s="32" t="s">
        <v>136</v>
      </c>
      <c r="B407" s="84">
        <v>42.912602738131149</v>
      </c>
      <c r="C407" s="84">
        <v>316.96215460748613</v>
      </c>
      <c r="D407" s="84">
        <v>125.24237592678102</v>
      </c>
      <c r="E407" s="84">
        <v>0</v>
      </c>
      <c r="F407" s="395"/>
      <c r="G407" s="84">
        <v>0</v>
      </c>
      <c r="H407" s="115">
        <v>0</v>
      </c>
      <c r="I407" s="111">
        <f t="shared" si="230"/>
        <v>485.11713327239829</v>
      </c>
      <c r="K407" s="43" t="s">
        <v>136</v>
      </c>
      <c r="L407" s="84">
        <v>42.912602738131149</v>
      </c>
      <c r="M407" s="84">
        <v>316.96215460748613</v>
      </c>
      <c r="N407" s="84">
        <v>125.24237592678102</v>
      </c>
      <c r="O407" s="84">
        <v>0</v>
      </c>
      <c r="P407" s="84">
        <v>0</v>
      </c>
      <c r="Q407" s="84">
        <v>0</v>
      </c>
      <c r="R407" s="85">
        <v>0</v>
      </c>
      <c r="S407" s="86">
        <f t="shared" si="231"/>
        <v>485.11713327239829</v>
      </c>
      <c r="U407" s="63" t="s">
        <v>136</v>
      </c>
      <c r="V407" s="55">
        <v>42.912602738131149</v>
      </c>
      <c r="W407" s="55">
        <v>0</v>
      </c>
      <c r="X407" s="55">
        <v>0</v>
      </c>
      <c r="Y407" s="55">
        <v>316.96215460748613</v>
      </c>
      <c r="Z407" s="55">
        <v>54.292181244881512</v>
      </c>
      <c r="AA407" s="55">
        <v>0</v>
      </c>
      <c r="AB407" s="55">
        <v>0</v>
      </c>
      <c r="AC407" s="56">
        <v>70.950194681899504</v>
      </c>
      <c r="AD407" s="55">
        <v>0</v>
      </c>
      <c r="AE407" s="55">
        <v>0</v>
      </c>
      <c r="AF407" s="55">
        <v>0</v>
      </c>
      <c r="AG407" s="55">
        <v>70.950194681899504</v>
      </c>
      <c r="AH407" s="55">
        <v>0</v>
      </c>
      <c r="AI407" s="58">
        <f t="shared" si="232"/>
        <v>485.11713327239835</v>
      </c>
      <c r="AJ407" s="19"/>
      <c r="AK407" s="19"/>
      <c r="AL407" s="19"/>
      <c r="AM407" s="19"/>
      <c r="AN407" s="19"/>
    </row>
    <row r="408" spans="1:40" ht="15">
      <c r="A408" s="31" t="s">
        <v>21</v>
      </c>
      <c r="B408" s="112">
        <v>46.063777691087758</v>
      </c>
      <c r="C408" s="112">
        <v>1.125851655205842</v>
      </c>
      <c r="D408" s="112">
        <v>9.0738282211232715</v>
      </c>
      <c r="E408" s="112">
        <v>336.92055806004817</v>
      </c>
      <c r="F408" s="395"/>
      <c r="G408" s="112">
        <v>46.898959065381014</v>
      </c>
      <c r="H408" s="113">
        <v>0</v>
      </c>
      <c r="I408" s="114">
        <f t="shared" si="230"/>
        <v>440.08297469284605</v>
      </c>
      <c r="K408" s="42" t="s">
        <v>21</v>
      </c>
      <c r="L408" s="87">
        <v>46.063777691087758</v>
      </c>
      <c r="M408" s="87">
        <v>1.125851655205842</v>
      </c>
      <c r="N408" s="87">
        <v>9.0738282211232715</v>
      </c>
      <c r="O408" s="87">
        <v>336.92055806004817</v>
      </c>
      <c r="P408" s="87">
        <v>4.6725114870350302</v>
      </c>
      <c r="Q408" s="87">
        <v>46.898959065381014</v>
      </c>
      <c r="R408" s="88">
        <v>0</v>
      </c>
      <c r="S408" s="89">
        <f t="shared" si="231"/>
        <v>444.75548617988107</v>
      </c>
      <c r="U408" s="59" t="s">
        <v>21</v>
      </c>
      <c r="V408" s="60">
        <v>0</v>
      </c>
      <c r="W408" s="60">
        <v>35.55532701262144</v>
      </c>
      <c r="X408" s="60">
        <v>46.898959065381014</v>
      </c>
      <c r="Y408" s="60">
        <v>1.125851655205842</v>
      </c>
      <c r="Z408" s="60">
        <v>9.0738282211232715</v>
      </c>
      <c r="AA408" s="60">
        <v>323.18453620176126</v>
      </c>
      <c r="AB408" s="60">
        <v>4.6725114870350302</v>
      </c>
      <c r="AC408" s="61">
        <v>24.24447253675325</v>
      </c>
      <c r="AD408" s="60">
        <v>10.508450678466319</v>
      </c>
      <c r="AE408" s="60">
        <v>13.736021858286922</v>
      </c>
      <c r="AF408" s="60">
        <v>0</v>
      </c>
      <c r="AG408" s="60">
        <v>0</v>
      </c>
      <c r="AH408" s="60">
        <v>0</v>
      </c>
      <c r="AI408" s="62">
        <f t="shared" si="232"/>
        <v>444.75548617988113</v>
      </c>
      <c r="AJ408" s="19"/>
      <c r="AK408" s="19"/>
      <c r="AL408" s="19"/>
      <c r="AM408" s="19"/>
      <c r="AN408" s="19"/>
    </row>
    <row r="409" spans="1:40" ht="15">
      <c r="A409" s="32" t="s">
        <v>20</v>
      </c>
      <c r="B409" s="84">
        <v>3.3504013890816458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230"/>
        <v>3.3504013890816458</v>
      </c>
      <c r="K409" s="43" t="s">
        <v>20</v>
      </c>
      <c r="L409" s="84">
        <v>3.3504013890816458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5">
        <v>0</v>
      </c>
      <c r="S409" s="86">
        <f t="shared" si="231"/>
        <v>3.3504013890816458</v>
      </c>
      <c r="U409" s="63" t="s">
        <v>20</v>
      </c>
      <c r="V409" s="55">
        <v>3.3504013890816458</v>
      </c>
      <c r="W409" s="55">
        <v>0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6">
        <v>0</v>
      </c>
      <c r="AD409" s="55">
        <v>0</v>
      </c>
      <c r="AE409" s="55">
        <v>0</v>
      </c>
      <c r="AF409" s="55">
        <v>0</v>
      </c>
      <c r="AG409" s="55">
        <v>0</v>
      </c>
      <c r="AH409" s="55">
        <v>0</v>
      </c>
      <c r="AI409" s="58">
        <f t="shared" si="232"/>
        <v>3.3504013890816458</v>
      </c>
      <c r="AJ409" s="19"/>
      <c r="AK409" s="19"/>
      <c r="AL409" s="19"/>
      <c r="AM409" s="19"/>
      <c r="AN409" s="19"/>
    </row>
    <row r="410" spans="1:40" ht="15">
      <c r="A410" s="31" t="s">
        <v>56</v>
      </c>
      <c r="B410" s="112">
        <v>0.10603045178689458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230"/>
        <v>0.10603045178689458</v>
      </c>
      <c r="K410" s="42" t="s">
        <v>56</v>
      </c>
      <c r="L410" s="87">
        <v>0.10603045178689458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31"/>
        <v>0.10603045178689458</v>
      </c>
      <c r="U410" s="59" t="s">
        <v>56</v>
      </c>
      <c r="V410" s="60">
        <v>0.10603045178689458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1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2">
        <f t="shared" si="232"/>
        <v>0.10603045178689458</v>
      </c>
      <c r="AJ410" s="19"/>
      <c r="AK410" s="19"/>
      <c r="AL410" s="19"/>
      <c r="AM410" s="19"/>
      <c r="AN410" s="19"/>
    </row>
    <row r="411" spans="1:40" ht="15">
      <c r="A411" s="32" t="s">
        <v>18</v>
      </c>
      <c r="B411" s="84">
        <v>0.50007555694000794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230"/>
        <v>0.50007555694000794</v>
      </c>
      <c r="K411" s="43" t="s">
        <v>18</v>
      </c>
      <c r="L411" s="84">
        <v>0.50007555694000794</v>
      </c>
      <c r="M411" s="84">
        <v>0</v>
      </c>
      <c r="N411" s="84">
        <v>0</v>
      </c>
      <c r="O411" s="84">
        <v>0</v>
      </c>
      <c r="P411" s="84">
        <v>0.43030064009693192</v>
      </c>
      <c r="Q411" s="84">
        <v>0</v>
      </c>
      <c r="R411" s="85">
        <v>0</v>
      </c>
      <c r="S411" s="86">
        <f t="shared" si="231"/>
        <v>0.93037619703693986</v>
      </c>
      <c r="U411" s="63" t="s">
        <v>18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0.43030064009693192</v>
      </c>
      <c r="AC411" s="56">
        <v>0.50007555694000794</v>
      </c>
      <c r="AD411" s="55">
        <v>0.50007555694000794</v>
      </c>
      <c r="AE411" s="55">
        <v>0</v>
      </c>
      <c r="AF411" s="55">
        <v>0</v>
      </c>
      <c r="AG411" s="55">
        <v>0</v>
      </c>
      <c r="AH411" s="55">
        <v>0</v>
      </c>
      <c r="AI411" s="58">
        <f t="shared" si="232"/>
        <v>0.93037619703693986</v>
      </c>
      <c r="AJ411" s="19"/>
      <c r="AK411" s="19"/>
      <c r="AL411" s="19"/>
      <c r="AM411" s="19"/>
      <c r="AN411" s="19"/>
    </row>
    <row r="412" spans="1:40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230"/>
        <v>0</v>
      </c>
      <c r="K412" s="42" t="s">
        <v>17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31"/>
        <v>0</v>
      </c>
      <c r="U412" s="59" t="s">
        <v>57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1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2">
        <f t="shared" si="232"/>
        <v>0</v>
      </c>
      <c r="AJ412" s="19"/>
      <c r="AK412" s="19"/>
      <c r="AL412" s="19"/>
      <c r="AM412" s="19"/>
      <c r="AN412" s="19"/>
    </row>
    <row r="413" spans="1:40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230"/>
        <v>0</v>
      </c>
      <c r="K413" s="44" t="s">
        <v>60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5">
        <v>0</v>
      </c>
      <c r="S413" s="86">
        <f t="shared" si="231"/>
        <v>0</v>
      </c>
      <c r="U413" s="64" t="s">
        <v>58</v>
      </c>
      <c r="V413" s="55">
        <v>0</v>
      </c>
      <c r="W413" s="55">
        <v>0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6">
        <v>0</v>
      </c>
      <c r="AD413" s="57">
        <v>0</v>
      </c>
      <c r="AE413" s="57">
        <v>0</v>
      </c>
      <c r="AF413" s="57">
        <v>0</v>
      </c>
      <c r="AG413" s="57">
        <v>0</v>
      </c>
      <c r="AH413" s="57">
        <v>0</v>
      </c>
      <c r="AI413" s="58">
        <f t="shared" si="232"/>
        <v>0</v>
      </c>
      <c r="AJ413" s="19"/>
      <c r="AK413" s="19"/>
      <c r="AL413" s="19"/>
      <c r="AM413" s="19"/>
      <c r="AN413" s="19"/>
    </row>
    <row r="414" spans="1:40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230"/>
        <v>0</v>
      </c>
      <c r="K414" s="45" t="s">
        <v>19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31"/>
        <v>0</v>
      </c>
      <c r="U414" s="65" t="s">
        <v>62</v>
      </c>
      <c r="V414" s="66">
        <v>0</v>
      </c>
      <c r="W414" s="66">
        <v>0</v>
      </c>
      <c r="X414" s="66">
        <v>0</v>
      </c>
      <c r="Y414" s="66">
        <v>0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>
        <v>0</v>
      </c>
      <c r="AF414" s="66">
        <v>0</v>
      </c>
      <c r="AG414" s="66">
        <v>0</v>
      </c>
      <c r="AH414" s="67">
        <v>0</v>
      </c>
      <c r="AI414" s="68">
        <f t="shared" si="232"/>
        <v>0</v>
      </c>
      <c r="AJ414" s="19"/>
      <c r="AK414" s="19"/>
      <c r="AL414" s="19"/>
      <c r="AM414" s="19"/>
      <c r="AN414" s="19"/>
    </row>
    <row r="415" spans="1:40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230"/>
        <v>0</v>
      </c>
      <c r="K415" s="46" t="s">
        <v>15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4">
        <v>0</v>
      </c>
      <c r="S415" s="95">
        <f t="shared" si="231"/>
        <v>0</v>
      </c>
      <c r="U415" s="69" t="s">
        <v>15</v>
      </c>
      <c r="V415" s="70">
        <v>0</v>
      </c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0">
        <v>0</v>
      </c>
      <c r="AD415" s="71">
        <v>0</v>
      </c>
      <c r="AE415" s="71">
        <v>0</v>
      </c>
      <c r="AF415" s="71">
        <v>0</v>
      </c>
      <c r="AG415" s="71">
        <v>0</v>
      </c>
      <c r="AH415" s="71">
        <v>0</v>
      </c>
      <c r="AI415" s="72">
        <f t="shared" si="232"/>
        <v>0</v>
      </c>
      <c r="AJ415" s="19"/>
      <c r="AK415" s="19"/>
      <c r="AL415" s="19"/>
      <c r="AM415" s="19"/>
      <c r="AN415" s="19"/>
    </row>
    <row r="416" spans="1:40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230"/>
        <v>0</v>
      </c>
      <c r="K416" s="45" t="s">
        <v>16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31"/>
        <v>0</v>
      </c>
      <c r="U416" s="65" t="s">
        <v>16</v>
      </c>
      <c r="V416" s="66">
        <v>0</v>
      </c>
      <c r="W416" s="66">
        <v>0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>
        <v>0</v>
      </c>
      <c r="AE416" s="66">
        <v>0</v>
      </c>
      <c r="AF416" s="66">
        <v>0</v>
      </c>
      <c r="AG416" s="66">
        <v>0</v>
      </c>
      <c r="AH416" s="67">
        <v>0</v>
      </c>
      <c r="AI416" s="68">
        <f t="shared" si="232"/>
        <v>0</v>
      </c>
      <c r="AJ416" s="19"/>
      <c r="AK416" s="19"/>
      <c r="AL416" s="19"/>
      <c r="AM416" s="19"/>
      <c r="AN416" s="19"/>
    </row>
    <row r="417" spans="1:40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230"/>
        <v>0</v>
      </c>
      <c r="K417" s="47" t="s">
        <v>10</v>
      </c>
      <c r="L417" s="96">
        <v>0</v>
      </c>
      <c r="M417" s="96">
        <v>0</v>
      </c>
      <c r="N417" s="96">
        <v>0</v>
      </c>
      <c r="O417" s="96">
        <v>0</v>
      </c>
      <c r="P417" s="96">
        <v>0</v>
      </c>
      <c r="Q417" s="96">
        <v>0</v>
      </c>
      <c r="R417" s="97">
        <v>0</v>
      </c>
      <c r="S417" s="98">
        <f t="shared" si="231"/>
        <v>0</v>
      </c>
      <c r="U417" s="69" t="s">
        <v>10</v>
      </c>
      <c r="V417" s="70">
        <v>0</v>
      </c>
      <c r="W417" s="70">
        <v>0</v>
      </c>
      <c r="X417" s="70">
        <v>0</v>
      </c>
      <c r="Y417" s="70">
        <v>0</v>
      </c>
      <c r="Z417" s="70">
        <v>0</v>
      </c>
      <c r="AA417" s="70">
        <v>0</v>
      </c>
      <c r="AB417" s="70">
        <v>0</v>
      </c>
      <c r="AC417" s="70">
        <v>0</v>
      </c>
      <c r="AD417" s="71">
        <v>0</v>
      </c>
      <c r="AE417" s="71">
        <v>0</v>
      </c>
      <c r="AF417" s="71">
        <v>0</v>
      </c>
      <c r="AG417" s="71">
        <v>0</v>
      </c>
      <c r="AH417" s="71">
        <v>0</v>
      </c>
      <c r="AI417" s="72">
        <f t="shared" si="232"/>
        <v>0</v>
      </c>
      <c r="AJ417" s="19"/>
      <c r="AK417" s="19"/>
      <c r="AL417" s="19"/>
      <c r="AM417" s="19"/>
      <c r="AN417" s="19"/>
    </row>
    <row r="418" spans="1:40" ht="15">
      <c r="A418" s="37" t="s">
        <v>22</v>
      </c>
      <c r="B418" s="99">
        <f>SUM(B397:B413)</f>
        <v>120.12322697847912</v>
      </c>
      <c r="C418" s="99">
        <f t="shared" ref="C418:I418" si="233">SUM(C397:C413)</f>
        <v>331.46074583288669</v>
      </c>
      <c r="D418" s="99">
        <f t="shared" si="233"/>
        <v>135.56226441614959</v>
      </c>
      <c r="E418" s="99">
        <f t="shared" si="233"/>
        <v>336.92055806004817</v>
      </c>
      <c r="F418" s="99">
        <f t="shared" si="233"/>
        <v>0</v>
      </c>
      <c r="G418" s="99">
        <f t="shared" si="233"/>
        <v>46.898959065381014</v>
      </c>
      <c r="H418" s="100">
        <f t="shared" si="233"/>
        <v>0</v>
      </c>
      <c r="I418" s="111">
        <f t="shared" si="233"/>
        <v>970.9657543529446</v>
      </c>
      <c r="K418" s="48" t="s">
        <v>22</v>
      </c>
      <c r="L418" s="99">
        <f>SUM(L397:L413)</f>
        <v>120.12322697847912</v>
      </c>
      <c r="M418" s="99">
        <f t="shared" ref="M418:S418" si="234">SUM(M397:M413)</f>
        <v>331.46074583288669</v>
      </c>
      <c r="N418" s="99">
        <f t="shared" si="234"/>
        <v>135.56226441614959</v>
      </c>
      <c r="O418" s="99">
        <f t="shared" si="234"/>
        <v>336.92055806004817</v>
      </c>
      <c r="P418" s="99">
        <f t="shared" si="234"/>
        <v>23.300147651992081</v>
      </c>
      <c r="Q418" s="99">
        <f t="shared" si="234"/>
        <v>46.898959065381014</v>
      </c>
      <c r="R418" s="100">
        <f t="shared" si="234"/>
        <v>0</v>
      </c>
      <c r="S418" s="101">
        <f t="shared" si="234"/>
        <v>994.26590200493661</v>
      </c>
      <c r="U418" s="73" t="s">
        <v>59</v>
      </c>
      <c r="V418" s="74">
        <f>SUM(V397:V413)</f>
        <v>73.55937373045137</v>
      </c>
      <c r="W418" s="74">
        <f t="shared" ref="W418:AH418" si="235">SUM(W397:W413)</f>
        <v>35.55532701262144</v>
      </c>
      <c r="X418" s="74">
        <f t="shared" si="235"/>
        <v>46.898959065381014</v>
      </c>
      <c r="Y418" s="74">
        <f t="shared" si="235"/>
        <v>331.46074583288669</v>
      </c>
      <c r="Z418" s="74">
        <f t="shared" si="235"/>
        <v>64.61206973425007</v>
      </c>
      <c r="AA418" s="74">
        <f t="shared" si="235"/>
        <v>323.18453620176126</v>
      </c>
      <c r="AB418" s="74">
        <f t="shared" si="235"/>
        <v>23.300147651992081</v>
      </c>
      <c r="AC418" s="74">
        <f t="shared" si="235"/>
        <v>95.694742775592758</v>
      </c>
      <c r="AD418" s="75">
        <f t="shared" si="235"/>
        <v>11.008526235406327</v>
      </c>
      <c r="AE418" s="75">
        <f t="shared" si="235"/>
        <v>13.736021858286922</v>
      </c>
      <c r="AF418" s="75">
        <f t="shared" si="235"/>
        <v>0</v>
      </c>
      <c r="AG418" s="75">
        <f t="shared" si="235"/>
        <v>70.950194681899504</v>
      </c>
      <c r="AH418" s="75">
        <f t="shared" si="235"/>
        <v>0</v>
      </c>
      <c r="AI418" s="76">
        <f>SUM(V418:AC418)</f>
        <v>994.26590200493672</v>
      </c>
      <c r="AJ418" s="19"/>
      <c r="AK418" s="19"/>
      <c r="AL418" s="19"/>
      <c r="AM418" s="19"/>
      <c r="AN418" s="19"/>
    </row>
    <row r="419" spans="1:40" s="22" customFormat="1" ht="15" thickBot="1">
      <c r="A419" s="38" t="s">
        <v>108</v>
      </c>
      <c r="B419" s="125">
        <f>IF($I418=0,"-",B418/$I418)</f>
        <v>0.12371520461968272</v>
      </c>
      <c r="C419" s="125">
        <f t="shared" ref="C419:H419" si="236">IF($I418=0,"-",C418/$I418)</f>
        <v>0.34137223104616438</v>
      </c>
      <c r="D419" s="125">
        <f t="shared" si="236"/>
        <v>0.13961590695491502</v>
      </c>
      <c r="E419" s="125">
        <f t="shared" si="236"/>
        <v>0.34699530498330844</v>
      </c>
      <c r="F419" s="125">
        <f t="shared" si="236"/>
        <v>0</v>
      </c>
      <c r="G419" s="125">
        <f t="shared" si="236"/>
        <v>4.830135239592942E-2</v>
      </c>
      <c r="H419" s="126">
        <f t="shared" si="236"/>
        <v>0</v>
      </c>
      <c r="I419" s="127">
        <f>SUM(B419:H419)</f>
        <v>1</v>
      </c>
      <c r="K419" s="49" t="s">
        <v>108</v>
      </c>
      <c r="L419" s="102">
        <f>IF($S418=0,"-",L418/$S418)</f>
        <v>0.12081599774894292</v>
      </c>
      <c r="M419" s="102">
        <f t="shared" ref="M419:R419" si="237">IF($S418=0,"-",M418/$S418)</f>
        <v>0.33337233547333395</v>
      </c>
      <c r="N419" s="102">
        <f t="shared" si="237"/>
        <v>0.13634407470153442</v>
      </c>
      <c r="O419" s="102">
        <f t="shared" si="237"/>
        <v>0.33886363535212066</v>
      </c>
      <c r="P419" s="102">
        <f t="shared" si="237"/>
        <v>2.3434523506244503E-2</v>
      </c>
      <c r="Q419" s="102">
        <f t="shared" si="237"/>
        <v>4.716943321782361E-2</v>
      </c>
      <c r="R419" s="103">
        <f t="shared" si="237"/>
        <v>0</v>
      </c>
      <c r="S419" s="104">
        <f>SUM(L419:R419)</f>
        <v>1</v>
      </c>
      <c r="U419" s="77" t="s">
        <v>108</v>
      </c>
      <c r="V419" s="78">
        <f>+V418/$AI418</f>
        <v>7.3983602959851014E-2</v>
      </c>
      <c r="W419" s="78">
        <f t="shared" ref="W419:AH419" si="238">+W418/$AI418</f>
        <v>3.5760380538972666E-2</v>
      </c>
      <c r="X419" s="78">
        <f t="shared" si="238"/>
        <v>4.716943321782361E-2</v>
      </c>
      <c r="Y419" s="78">
        <f t="shared" si="238"/>
        <v>0.33337233547333389</v>
      </c>
      <c r="Z419" s="78">
        <f t="shared" si="238"/>
        <v>6.4984698362842236E-2</v>
      </c>
      <c r="AA419" s="78">
        <f t="shared" si="238"/>
        <v>0.3250483955550118</v>
      </c>
      <c r="AB419" s="78">
        <f t="shared" si="238"/>
        <v>2.34345235062445E-2</v>
      </c>
      <c r="AC419" s="78">
        <f t="shared" si="238"/>
        <v>9.6246630385920254E-2</v>
      </c>
      <c r="AD419" s="78">
        <f t="shared" si="238"/>
        <v>1.1072014250119248E-2</v>
      </c>
      <c r="AE419" s="78">
        <f t="shared" si="238"/>
        <v>1.3815239797108842E-2</v>
      </c>
      <c r="AF419" s="78">
        <f t="shared" si="238"/>
        <v>0</v>
      </c>
      <c r="AG419" s="78">
        <f t="shared" si="238"/>
        <v>7.135937633869216E-2</v>
      </c>
      <c r="AH419" s="78">
        <f t="shared" si="238"/>
        <v>0</v>
      </c>
      <c r="AI419" s="79">
        <f>SUM(V419:AC419)</f>
        <v>1</v>
      </c>
    </row>
    <row r="420" spans="1:40" ht="15" thickBot="1">
      <c r="A420" s="6"/>
      <c r="B420" s="6"/>
      <c r="C420" s="6"/>
      <c r="D420" s="6"/>
      <c r="E420" s="6"/>
      <c r="F420" s="6"/>
      <c r="G420" s="6"/>
      <c r="H420" s="6"/>
      <c r="I420" s="6"/>
      <c r="K420" s="6"/>
      <c r="L420" s="6"/>
      <c r="M420" s="6"/>
      <c r="N420" s="6"/>
      <c r="O420" s="6"/>
      <c r="P420" s="6"/>
      <c r="Q420" s="6"/>
      <c r="R420" s="6"/>
      <c r="S420" s="6"/>
      <c r="U420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19"/>
      <c r="AK420" s="19"/>
      <c r="AL420" s="19"/>
      <c r="AM420" s="19"/>
      <c r="AN420" s="19"/>
    </row>
    <row r="421" spans="1:40" ht="42.7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  <c r="K421" s="445" t="s">
        <v>39</v>
      </c>
      <c r="L421" s="82" t="s">
        <v>0</v>
      </c>
      <c r="M421" s="82" t="s">
        <v>1</v>
      </c>
      <c r="N421" s="82" t="s">
        <v>2</v>
      </c>
      <c r="O421" s="82" t="s">
        <v>3</v>
      </c>
      <c r="P421" s="82" t="s">
        <v>23</v>
      </c>
      <c r="Q421" s="82" t="s">
        <v>4</v>
      </c>
      <c r="R421" s="82" t="s">
        <v>5</v>
      </c>
      <c r="S421" s="83" t="s">
        <v>6</v>
      </c>
      <c r="U421" s="447" t="s">
        <v>39</v>
      </c>
      <c r="V421" s="51" t="s">
        <v>73</v>
      </c>
      <c r="W421" s="51" t="s">
        <v>74</v>
      </c>
      <c r="X421" s="51" t="s">
        <v>4</v>
      </c>
      <c r="Y421" s="51" t="s">
        <v>1</v>
      </c>
      <c r="Z421" s="51" t="s">
        <v>2</v>
      </c>
      <c r="AA421" s="51" t="s">
        <v>3</v>
      </c>
      <c r="AB421" s="51" t="s">
        <v>51</v>
      </c>
      <c r="AC421" s="51" t="s">
        <v>64</v>
      </c>
      <c r="AD421" s="52" t="s">
        <v>75</v>
      </c>
      <c r="AE421" s="52" t="s">
        <v>76</v>
      </c>
      <c r="AF421" s="52" t="s">
        <v>77</v>
      </c>
      <c r="AG421" s="52" t="s">
        <v>78</v>
      </c>
      <c r="AH421" s="52" t="s">
        <v>79</v>
      </c>
      <c r="AI421" s="53" t="s">
        <v>59</v>
      </c>
      <c r="AJ421" s="19"/>
      <c r="AK421" s="19"/>
      <c r="AL421" s="19"/>
      <c r="AM421" s="19"/>
      <c r="AN421" s="19"/>
    </row>
    <row r="422" spans="1:40" ht="15" customHeight="1">
      <c r="A422" s="411" t="s">
        <v>39</v>
      </c>
      <c r="B422" s="400" t="s">
        <v>113</v>
      </c>
      <c r="C422" s="401"/>
      <c r="D422" s="401"/>
      <c r="E422" s="401"/>
      <c r="F422" s="401"/>
      <c r="G422" s="401"/>
      <c r="H422" s="401"/>
      <c r="I422" s="402"/>
      <c r="K422" s="446" t="s">
        <v>39</v>
      </c>
      <c r="L422" s="403" t="s">
        <v>113</v>
      </c>
      <c r="M422" s="404"/>
      <c r="N422" s="404"/>
      <c r="O422" s="404"/>
      <c r="P422" s="404"/>
      <c r="Q422" s="404"/>
      <c r="R422" s="404"/>
      <c r="S422" s="405"/>
      <c r="U422" s="448" t="s">
        <v>39</v>
      </c>
      <c r="V422" s="441" t="s">
        <v>113</v>
      </c>
      <c r="W422" s="441"/>
      <c r="X422" s="441"/>
      <c r="Y422" s="441"/>
      <c r="Z422" s="441"/>
      <c r="AA422" s="441"/>
      <c r="AB422" s="441"/>
      <c r="AC422" s="441"/>
      <c r="AD422" s="441"/>
      <c r="AE422" s="441"/>
      <c r="AF422" s="441"/>
      <c r="AG422" s="441"/>
      <c r="AH422" s="441"/>
      <c r="AI422" s="442"/>
      <c r="AJ422" s="19"/>
      <c r="AK422" s="19"/>
      <c r="AL422" s="19"/>
      <c r="AM422" s="19"/>
      <c r="AN422" s="19"/>
    </row>
    <row r="423" spans="1:40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  <c r="K423" s="50" t="s">
        <v>7</v>
      </c>
      <c r="L423" s="105">
        <v>0</v>
      </c>
      <c r="M423" s="105">
        <v>0</v>
      </c>
      <c r="N423" s="105">
        <v>0</v>
      </c>
      <c r="O423" s="105">
        <v>0</v>
      </c>
      <c r="P423" s="105">
        <v>0</v>
      </c>
      <c r="Q423" s="105">
        <v>0</v>
      </c>
      <c r="R423" s="106">
        <v>0</v>
      </c>
      <c r="S423" s="107">
        <f>SUM(L423:R423)</f>
        <v>0</v>
      </c>
      <c r="U423" s="54" t="s">
        <v>7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6">
        <v>0</v>
      </c>
      <c r="AD423" s="57">
        <v>0</v>
      </c>
      <c r="AE423" s="57">
        <v>0</v>
      </c>
      <c r="AF423" s="57">
        <v>0</v>
      </c>
      <c r="AG423" s="57">
        <v>0</v>
      </c>
      <c r="AH423" s="57">
        <v>0</v>
      </c>
      <c r="AI423" s="58">
        <f>SUM(V423:AC423)</f>
        <v>0</v>
      </c>
      <c r="AJ423" s="19"/>
      <c r="AK423" s="19"/>
      <c r="AL423" s="19"/>
      <c r="AM423" s="19"/>
      <c r="AN423" s="19"/>
    </row>
    <row r="424" spans="1:40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239">SUM(B424:H424)</f>
        <v>0</v>
      </c>
      <c r="K424" s="42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40">SUM(L424:R424)</f>
        <v>0</v>
      </c>
      <c r="U424" s="59" t="s">
        <v>8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1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2">
        <f t="shared" ref="AI424:AI443" si="241">SUM(V424:AC424)</f>
        <v>0</v>
      </c>
      <c r="AJ424" s="19"/>
      <c r="AK424" s="19"/>
      <c r="AL424" s="19"/>
      <c r="AM424" s="19"/>
      <c r="AN424" s="19"/>
    </row>
    <row r="425" spans="1:40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239"/>
        <v>0</v>
      </c>
      <c r="K425" s="43" t="s">
        <v>9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5">
        <v>0</v>
      </c>
      <c r="S425" s="86">
        <f t="shared" si="240"/>
        <v>0</v>
      </c>
      <c r="U425" s="63" t="s">
        <v>9</v>
      </c>
      <c r="V425" s="55">
        <v>0</v>
      </c>
      <c r="W425" s="55">
        <v>0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6">
        <v>0</v>
      </c>
      <c r="AD425" s="57">
        <v>0</v>
      </c>
      <c r="AE425" s="57">
        <v>0</v>
      </c>
      <c r="AF425" s="57">
        <v>0</v>
      </c>
      <c r="AG425" s="57">
        <v>0</v>
      </c>
      <c r="AH425" s="57">
        <v>0</v>
      </c>
      <c r="AI425" s="58">
        <f t="shared" si="241"/>
        <v>0</v>
      </c>
      <c r="AJ425" s="19"/>
      <c r="AK425" s="19"/>
      <c r="AL425" s="19"/>
      <c r="AM425" s="19"/>
      <c r="AN425" s="19"/>
    </row>
    <row r="426" spans="1:40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239"/>
        <v>0</v>
      </c>
      <c r="K426" s="42" t="s">
        <v>52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40"/>
        <v>0</v>
      </c>
      <c r="U426" s="59" t="s">
        <v>52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1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2">
        <f t="shared" si="241"/>
        <v>0</v>
      </c>
      <c r="AJ426" s="19"/>
      <c r="AK426" s="19"/>
      <c r="AL426" s="19"/>
      <c r="AM426" s="19"/>
      <c r="AN426" s="19"/>
    </row>
    <row r="427" spans="1:40" ht="15">
      <c r="A427" s="32" t="s">
        <v>13</v>
      </c>
      <c r="B427" s="84">
        <v>34.548746980246783</v>
      </c>
      <c r="C427" s="84">
        <v>0</v>
      </c>
      <c r="D427" s="84">
        <v>1.2351297409179469</v>
      </c>
      <c r="E427" s="84">
        <v>0</v>
      </c>
      <c r="F427" s="395"/>
      <c r="G427" s="84">
        <v>0</v>
      </c>
      <c r="H427" s="115">
        <v>0</v>
      </c>
      <c r="I427" s="111">
        <f t="shared" si="239"/>
        <v>35.783876721164731</v>
      </c>
      <c r="K427" s="43" t="s">
        <v>13</v>
      </c>
      <c r="L427" s="84">
        <v>34.548746980246783</v>
      </c>
      <c r="M427" s="84">
        <v>0</v>
      </c>
      <c r="N427" s="84">
        <v>1.2351297409179469</v>
      </c>
      <c r="O427" s="84">
        <v>0</v>
      </c>
      <c r="P427" s="84">
        <v>0</v>
      </c>
      <c r="Q427" s="84">
        <v>0</v>
      </c>
      <c r="R427" s="85">
        <v>0</v>
      </c>
      <c r="S427" s="86">
        <f t="shared" si="240"/>
        <v>35.783876721164731</v>
      </c>
      <c r="U427" s="63" t="s">
        <v>13</v>
      </c>
      <c r="V427" s="55">
        <v>23.332879765548128</v>
      </c>
      <c r="W427" s="55">
        <v>0</v>
      </c>
      <c r="X427" s="55">
        <v>0</v>
      </c>
      <c r="Y427" s="55">
        <v>0</v>
      </c>
      <c r="Z427" s="55">
        <v>1.1574984516321458</v>
      </c>
      <c r="AA427" s="55">
        <v>0</v>
      </c>
      <c r="AB427" s="55">
        <v>0</v>
      </c>
      <c r="AC427" s="56">
        <v>11.293498503984457</v>
      </c>
      <c r="AD427" s="57">
        <v>11.215867214698656</v>
      </c>
      <c r="AE427" s="57">
        <v>0</v>
      </c>
      <c r="AF427" s="57">
        <v>0</v>
      </c>
      <c r="AG427" s="57">
        <v>7.7631289285801014E-2</v>
      </c>
      <c r="AH427" s="57">
        <v>0</v>
      </c>
      <c r="AI427" s="58">
        <f t="shared" si="241"/>
        <v>35.783876721164731</v>
      </c>
      <c r="AJ427" s="19"/>
      <c r="AK427" s="19"/>
      <c r="AL427" s="19"/>
      <c r="AM427" s="19"/>
      <c r="AN427" s="19"/>
    </row>
    <row r="428" spans="1:40" ht="15">
      <c r="A428" s="31" t="s">
        <v>119</v>
      </c>
      <c r="B428" s="112">
        <v>11.964763004128304</v>
      </c>
      <c r="C428" s="112">
        <v>5.6140735186977686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239"/>
        <v>17.578836522826073</v>
      </c>
      <c r="K428" s="42" t="s">
        <v>119</v>
      </c>
      <c r="L428" s="87">
        <v>11.964763004128304</v>
      </c>
      <c r="M428" s="87">
        <v>5.6140735186977686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40"/>
        <v>17.578836522826073</v>
      </c>
      <c r="U428" s="59" t="s">
        <v>53</v>
      </c>
      <c r="V428" s="60">
        <v>11.882551915038874</v>
      </c>
      <c r="W428" s="60">
        <v>0</v>
      </c>
      <c r="X428" s="60">
        <v>0</v>
      </c>
      <c r="Y428" s="60">
        <v>5.6140735186977686</v>
      </c>
      <c r="Z428" s="60">
        <v>0</v>
      </c>
      <c r="AA428" s="60">
        <v>0</v>
      </c>
      <c r="AB428" s="60">
        <v>0</v>
      </c>
      <c r="AC428" s="61">
        <v>8.2211089089430436E-2</v>
      </c>
      <c r="AD428" s="60">
        <v>8.2211089089430436E-2</v>
      </c>
      <c r="AE428" s="60">
        <v>0</v>
      </c>
      <c r="AF428" s="60">
        <v>0</v>
      </c>
      <c r="AG428" s="60">
        <v>0</v>
      </c>
      <c r="AH428" s="60">
        <v>0</v>
      </c>
      <c r="AI428" s="62">
        <f t="shared" si="241"/>
        <v>17.578836522826073</v>
      </c>
      <c r="AJ428" s="19"/>
      <c r="AK428" s="19"/>
      <c r="AL428" s="19"/>
      <c r="AM428" s="19"/>
      <c r="AN428" s="19"/>
    </row>
    <row r="429" spans="1:40" ht="15">
      <c r="A429" s="32" t="s">
        <v>54</v>
      </c>
      <c r="B429" s="84">
        <v>0</v>
      </c>
      <c r="C429" s="84">
        <v>0</v>
      </c>
      <c r="D429" s="84">
        <v>0</v>
      </c>
      <c r="E429" s="84">
        <v>1.4361801031366873E-2</v>
      </c>
      <c r="F429" s="395"/>
      <c r="G429" s="84">
        <v>0</v>
      </c>
      <c r="H429" s="115">
        <v>0</v>
      </c>
      <c r="I429" s="111">
        <f t="shared" si="239"/>
        <v>1.4361801031366873E-2</v>
      </c>
      <c r="K429" s="43" t="s">
        <v>54</v>
      </c>
      <c r="L429" s="84">
        <v>0</v>
      </c>
      <c r="M429" s="84">
        <v>0</v>
      </c>
      <c r="N429" s="84">
        <v>0</v>
      </c>
      <c r="O429" s="84">
        <v>1.4361801031366873E-2</v>
      </c>
      <c r="P429" s="84">
        <v>166.164867405759</v>
      </c>
      <c r="Q429" s="84">
        <v>0</v>
      </c>
      <c r="R429" s="85">
        <v>0</v>
      </c>
      <c r="S429" s="86">
        <f t="shared" si="240"/>
        <v>166.17922920679035</v>
      </c>
      <c r="U429" s="63" t="s">
        <v>54</v>
      </c>
      <c r="V429" s="55">
        <v>0</v>
      </c>
      <c r="W429" s="55">
        <v>0</v>
      </c>
      <c r="X429" s="55">
        <v>0</v>
      </c>
      <c r="Y429" s="55">
        <v>0</v>
      </c>
      <c r="Z429" s="55">
        <v>0</v>
      </c>
      <c r="AA429" s="55">
        <v>1.4361801031366873E-2</v>
      </c>
      <c r="AB429" s="55">
        <v>166.164867405759</v>
      </c>
      <c r="AC429" s="56">
        <v>0</v>
      </c>
      <c r="AD429" s="55">
        <v>0</v>
      </c>
      <c r="AE429" s="55">
        <v>0</v>
      </c>
      <c r="AF429" s="55">
        <v>0</v>
      </c>
      <c r="AG429" s="55">
        <v>0</v>
      </c>
      <c r="AH429" s="55">
        <v>0</v>
      </c>
      <c r="AI429" s="58">
        <f t="shared" si="241"/>
        <v>166.17922920679035</v>
      </c>
      <c r="AJ429" s="19"/>
      <c r="AK429" s="19"/>
      <c r="AL429" s="19"/>
      <c r="AM429" s="19"/>
      <c r="AN429" s="19"/>
    </row>
    <row r="430" spans="1:40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239"/>
        <v>0</v>
      </c>
      <c r="K430" s="42" t="s">
        <v>11</v>
      </c>
      <c r="L430" s="87">
        <v>0</v>
      </c>
      <c r="M430" s="87">
        <v>0</v>
      </c>
      <c r="N430" s="87">
        <v>0</v>
      </c>
      <c r="O430" s="87">
        <v>0</v>
      </c>
      <c r="P430" s="87">
        <v>16.457079898848992</v>
      </c>
      <c r="Q430" s="87">
        <v>0</v>
      </c>
      <c r="R430" s="88">
        <v>0</v>
      </c>
      <c r="S430" s="89">
        <f t="shared" si="240"/>
        <v>16.457079898848992</v>
      </c>
      <c r="U430" s="59" t="s">
        <v>11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16.457079898848992</v>
      </c>
      <c r="AC430" s="61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2">
        <f t="shared" si="241"/>
        <v>16.457079898848992</v>
      </c>
      <c r="AJ430" s="19"/>
      <c r="AK430" s="19"/>
      <c r="AL430" s="19"/>
      <c r="AM430" s="19"/>
      <c r="AN430" s="19"/>
    </row>
    <row r="431" spans="1:40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239"/>
        <v>0</v>
      </c>
      <c r="K431" s="43" t="s">
        <v>55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5">
        <v>0</v>
      </c>
      <c r="S431" s="86">
        <f t="shared" si="240"/>
        <v>0</v>
      </c>
      <c r="U431" s="63" t="s">
        <v>55</v>
      </c>
      <c r="V431" s="55">
        <v>0</v>
      </c>
      <c r="W431" s="55">
        <v>0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6">
        <v>0</v>
      </c>
      <c r="AD431" s="55">
        <v>0</v>
      </c>
      <c r="AE431" s="55">
        <v>0</v>
      </c>
      <c r="AF431" s="55">
        <v>0</v>
      </c>
      <c r="AG431" s="55">
        <v>0</v>
      </c>
      <c r="AH431" s="55">
        <v>0</v>
      </c>
      <c r="AI431" s="58">
        <f t="shared" si="241"/>
        <v>0</v>
      </c>
      <c r="AJ431" s="19"/>
      <c r="AK431" s="19"/>
      <c r="AL431" s="19"/>
      <c r="AM431" s="19"/>
      <c r="AN431" s="19"/>
    </row>
    <row r="432" spans="1:40" ht="15">
      <c r="A432" s="31" t="s">
        <v>14</v>
      </c>
      <c r="B432" s="112">
        <v>0</v>
      </c>
      <c r="C432" s="112">
        <v>0</v>
      </c>
      <c r="D432" s="112">
        <v>0</v>
      </c>
      <c r="E432" s="112">
        <v>0</v>
      </c>
      <c r="F432" s="395"/>
      <c r="G432" s="112">
        <v>0</v>
      </c>
      <c r="H432" s="113">
        <v>0</v>
      </c>
      <c r="I432" s="114">
        <f t="shared" si="239"/>
        <v>0</v>
      </c>
      <c r="K432" s="42" t="s">
        <v>14</v>
      </c>
      <c r="L432" s="87">
        <v>0</v>
      </c>
      <c r="M432" s="87">
        <v>0</v>
      </c>
      <c r="N432" s="87">
        <v>0</v>
      </c>
      <c r="O432" s="87">
        <v>0</v>
      </c>
      <c r="P432" s="87">
        <v>0.51652976753362623</v>
      </c>
      <c r="Q432" s="87">
        <v>0</v>
      </c>
      <c r="R432" s="88">
        <v>0</v>
      </c>
      <c r="S432" s="89">
        <f t="shared" si="240"/>
        <v>0.51652976753362623</v>
      </c>
      <c r="U432" s="59" t="s">
        <v>14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0.51652976753362623</v>
      </c>
      <c r="AC432" s="61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2">
        <f t="shared" si="241"/>
        <v>0.51652976753362623</v>
      </c>
      <c r="AJ432" s="19"/>
      <c r="AK432" s="19"/>
      <c r="AL432" s="19"/>
      <c r="AM432" s="19"/>
      <c r="AN432" s="19"/>
    </row>
    <row r="433" spans="1:40" ht="15">
      <c r="A433" s="32" t="s">
        <v>136</v>
      </c>
      <c r="B433" s="84">
        <v>33.018155380284071</v>
      </c>
      <c r="C433" s="84">
        <v>65.575157657789134</v>
      </c>
      <c r="D433" s="84">
        <v>26.877720845553156</v>
      </c>
      <c r="E433" s="84">
        <v>0</v>
      </c>
      <c r="F433" s="395"/>
      <c r="G433" s="84">
        <v>0</v>
      </c>
      <c r="H433" s="115">
        <v>0</v>
      </c>
      <c r="I433" s="111">
        <f t="shared" si="239"/>
        <v>125.47103388362636</v>
      </c>
      <c r="K433" s="43" t="s">
        <v>136</v>
      </c>
      <c r="L433" s="84">
        <v>33.018155380284071</v>
      </c>
      <c r="M433" s="84">
        <v>65.575157657789134</v>
      </c>
      <c r="N433" s="84">
        <v>26.877720845553156</v>
      </c>
      <c r="O433" s="84">
        <v>0</v>
      </c>
      <c r="P433" s="84">
        <v>2.391697546657481E-2</v>
      </c>
      <c r="Q433" s="84">
        <v>0</v>
      </c>
      <c r="R433" s="85">
        <v>0</v>
      </c>
      <c r="S433" s="86">
        <f t="shared" si="240"/>
        <v>125.49495085909294</v>
      </c>
      <c r="U433" s="63" t="s">
        <v>136</v>
      </c>
      <c r="V433" s="55">
        <v>31.674449671155632</v>
      </c>
      <c r="W433" s="55">
        <v>0</v>
      </c>
      <c r="X433" s="55">
        <v>0</v>
      </c>
      <c r="Y433" s="55">
        <v>65.575157657789134</v>
      </c>
      <c r="Z433" s="55">
        <v>26.877720845553156</v>
      </c>
      <c r="AA433" s="55">
        <v>0</v>
      </c>
      <c r="AB433" s="55">
        <v>2.391697546657481E-2</v>
      </c>
      <c r="AC433" s="56">
        <v>1.3437057091284419</v>
      </c>
      <c r="AD433" s="55">
        <v>1.3437057091284419</v>
      </c>
      <c r="AE433" s="55">
        <v>0</v>
      </c>
      <c r="AF433" s="55">
        <v>0</v>
      </c>
      <c r="AG433" s="55">
        <v>0</v>
      </c>
      <c r="AH433" s="55">
        <v>0</v>
      </c>
      <c r="AI433" s="58">
        <f t="shared" si="241"/>
        <v>125.49495085909294</v>
      </c>
      <c r="AJ433" s="19"/>
      <c r="AK433" s="19"/>
      <c r="AL433" s="19"/>
      <c r="AM433" s="19"/>
      <c r="AN433" s="19"/>
    </row>
    <row r="434" spans="1:40" ht="15">
      <c r="A434" s="31" t="s">
        <v>21</v>
      </c>
      <c r="B434" s="112">
        <v>143.26406626096326</v>
      </c>
      <c r="C434" s="112">
        <v>2.8870283938883725E-4</v>
      </c>
      <c r="D434" s="112">
        <v>4.0935358568007061</v>
      </c>
      <c r="E434" s="112">
        <v>272.16675360660349</v>
      </c>
      <c r="F434" s="395"/>
      <c r="G434" s="112">
        <v>76.194305333894476</v>
      </c>
      <c r="H434" s="113">
        <v>0</v>
      </c>
      <c r="I434" s="114">
        <f t="shared" si="239"/>
        <v>495.71894976110133</v>
      </c>
      <c r="K434" s="42" t="s">
        <v>21</v>
      </c>
      <c r="L434" s="87">
        <v>143.26406626096326</v>
      </c>
      <c r="M434" s="87">
        <v>2.8870283938883725E-4</v>
      </c>
      <c r="N434" s="87">
        <v>4.0935358568007061</v>
      </c>
      <c r="O434" s="87">
        <v>272.16675360660349</v>
      </c>
      <c r="P434" s="87">
        <v>0.56726844588944036</v>
      </c>
      <c r="Q434" s="87">
        <v>76.194305333894476</v>
      </c>
      <c r="R434" s="88">
        <v>0</v>
      </c>
      <c r="S434" s="89">
        <f t="shared" si="240"/>
        <v>496.28621820699078</v>
      </c>
      <c r="U434" s="59" t="s">
        <v>21</v>
      </c>
      <c r="V434" s="60">
        <v>0.19519987790690041</v>
      </c>
      <c r="W434" s="60">
        <v>136.07848106698154</v>
      </c>
      <c r="X434" s="60">
        <v>76.194305333894476</v>
      </c>
      <c r="Y434" s="60">
        <v>2.8870283938883725E-4</v>
      </c>
      <c r="Z434" s="60">
        <v>2.1944685478714021</v>
      </c>
      <c r="AA434" s="60">
        <v>270.71727127821066</v>
      </c>
      <c r="AB434" s="60">
        <v>0.56726844588944036</v>
      </c>
      <c r="AC434" s="61">
        <v>10.338934953396983</v>
      </c>
      <c r="AD434" s="60">
        <v>6.9903853160748328</v>
      </c>
      <c r="AE434" s="60">
        <v>1.449482328392846</v>
      </c>
      <c r="AF434" s="60">
        <v>0</v>
      </c>
      <c r="AG434" s="60">
        <v>1.8990673089293042</v>
      </c>
      <c r="AH434" s="60">
        <v>0</v>
      </c>
      <c r="AI434" s="62">
        <f t="shared" si="241"/>
        <v>496.28621820699078</v>
      </c>
      <c r="AJ434" s="19"/>
      <c r="AK434" s="19"/>
      <c r="AL434" s="19"/>
      <c r="AM434" s="19"/>
      <c r="AN434" s="19"/>
    </row>
    <row r="435" spans="1:40" ht="15">
      <c r="A435" s="32" t="s">
        <v>20</v>
      </c>
      <c r="B435" s="84">
        <v>41.852907504822625</v>
      </c>
      <c r="C435" s="84">
        <v>0</v>
      </c>
      <c r="D435" s="84">
        <v>0</v>
      </c>
      <c r="E435" s="84">
        <v>0</v>
      </c>
      <c r="F435" s="395"/>
      <c r="G435" s="84">
        <v>0</v>
      </c>
      <c r="H435" s="115">
        <v>0</v>
      </c>
      <c r="I435" s="111">
        <f t="shared" si="239"/>
        <v>41.852907504822625</v>
      </c>
      <c r="K435" s="43" t="s">
        <v>20</v>
      </c>
      <c r="L435" s="84">
        <v>41.852907504822625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5">
        <v>0</v>
      </c>
      <c r="S435" s="86">
        <f t="shared" si="240"/>
        <v>41.852907504822625</v>
      </c>
      <c r="U435" s="63" t="s">
        <v>20</v>
      </c>
      <c r="V435" s="55">
        <v>35.297229196143306</v>
      </c>
      <c r="W435" s="55">
        <v>0</v>
      </c>
      <c r="X435" s="55">
        <v>0</v>
      </c>
      <c r="Y435" s="55">
        <v>0</v>
      </c>
      <c r="Z435" s="55">
        <v>0</v>
      </c>
      <c r="AA435" s="55">
        <v>0</v>
      </c>
      <c r="AB435" s="55">
        <v>0</v>
      </c>
      <c r="AC435" s="56">
        <v>6.5556783086793162</v>
      </c>
      <c r="AD435" s="55">
        <v>6.5556783086793162</v>
      </c>
      <c r="AE435" s="55">
        <v>0</v>
      </c>
      <c r="AF435" s="55">
        <v>0</v>
      </c>
      <c r="AG435" s="55">
        <v>0</v>
      </c>
      <c r="AH435" s="55">
        <v>0</v>
      </c>
      <c r="AI435" s="58">
        <f t="shared" si="241"/>
        <v>41.852907504822625</v>
      </c>
      <c r="AJ435" s="19"/>
      <c r="AK435" s="19"/>
      <c r="AL435" s="19"/>
      <c r="AM435" s="19"/>
      <c r="AN435" s="19"/>
    </row>
    <row r="436" spans="1:40" ht="15">
      <c r="A436" s="31" t="s">
        <v>56</v>
      </c>
      <c r="B436" s="112">
        <v>2.9750437240572678</v>
      </c>
      <c r="C436" s="112">
        <v>0.19723515769626165</v>
      </c>
      <c r="D436" s="112">
        <v>2.2570924873415628</v>
      </c>
      <c r="E436" s="112">
        <v>0</v>
      </c>
      <c r="F436" s="395"/>
      <c r="G436" s="112">
        <v>0</v>
      </c>
      <c r="H436" s="113">
        <v>0</v>
      </c>
      <c r="I436" s="114">
        <f t="shared" si="239"/>
        <v>5.429371369095092</v>
      </c>
      <c r="K436" s="42" t="s">
        <v>56</v>
      </c>
      <c r="L436" s="87">
        <v>2.9750437240572678</v>
      </c>
      <c r="M436" s="87">
        <v>0.19723515769626165</v>
      </c>
      <c r="N436" s="87">
        <v>2.2570924873415628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40"/>
        <v>5.429371369095092</v>
      </c>
      <c r="U436" s="59" t="s">
        <v>56</v>
      </c>
      <c r="V436" s="60">
        <v>2.9750437240572678</v>
      </c>
      <c r="W436" s="60">
        <v>0</v>
      </c>
      <c r="X436" s="60">
        <v>0</v>
      </c>
      <c r="Y436" s="60">
        <v>0.19723515769626165</v>
      </c>
      <c r="Z436" s="60">
        <v>2.2570924873415628</v>
      </c>
      <c r="AA436" s="60">
        <v>0</v>
      </c>
      <c r="AB436" s="60">
        <v>0</v>
      </c>
      <c r="AC436" s="61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2">
        <f t="shared" si="241"/>
        <v>5.429371369095092</v>
      </c>
      <c r="AJ436" s="19"/>
      <c r="AK436" s="19"/>
      <c r="AL436" s="19"/>
      <c r="AM436" s="19"/>
      <c r="AN436" s="19"/>
    </row>
    <row r="437" spans="1:40" ht="15">
      <c r="A437" s="32" t="s">
        <v>18</v>
      </c>
      <c r="B437" s="84">
        <v>36.171620893406413</v>
      </c>
      <c r="C437" s="84">
        <v>0</v>
      </c>
      <c r="D437" s="84">
        <v>192.59283295392777</v>
      </c>
      <c r="E437" s="84">
        <v>0</v>
      </c>
      <c r="F437" s="395"/>
      <c r="G437" s="84">
        <v>0</v>
      </c>
      <c r="H437" s="115">
        <v>0</v>
      </c>
      <c r="I437" s="111">
        <f t="shared" si="239"/>
        <v>228.76445384733418</v>
      </c>
      <c r="K437" s="43" t="s">
        <v>18</v>
      </c>
      <c r="L437" s="84">
        <v>36.171620893406413</v>
      </c>
      <c r="M437" s="84">
        <v>0</v>
      </c>
      <c r="N437" s="84">
        <v>192.59283295392777</v>
      </c>
      <c r="O437" s="84">
        <v>0</v>
      </c>
      <c r="P437" s="84">
        <v>6.9384947004994588</v>
      </c>
      <c r="Q437" s="84">
        <v>0</v>
      </c>
      <c r="R437" s="85">
        <v>0</v>
      </c>
      <c r="S437" s="86">
        <f t="shared" si="240"/>
        <v>235.70294854783364</v>
      </c>
      <c r="U437" s="63" t="s">
        <v>18</v>
      </c>
      <c r="V437" s="55">
        <v>36.061561215577186</v>
      </c>
      <c r="W437" s="55">
        <v>0</v>
      </c>
      <c r="X437" s="55">
        <v>0</v>
      </c>
      <c r="Y437" s="55">
        <v>0</v>
      </c>
      <c r="Z437" s="55">
        <v>179.08394787098192</v>
      </c>
      <c r="AA437" s="55">
        <v>0</v>
      </c>
      <c r="AB437" s="55">
        <v>6.9384947004994588</v>
      </c>
      <c r="AC437" s="56">
        <v>13.618944760775074</v>
      </c>
      <c r="AD437" s="55">
        <v>0.11005967782922793</v>
      </c>
      <c r="AE437" s="55">
        <v>0</v>
      </c>
      <c r="AF437" s="55">
        <v>0</v>
      </c>
      <c r="AG437" s="55">
        <v>13.508885082945843</v>
      </c>
      <c r="AH437" s="55">
        <v>0</v>
      </c>
      <c r="AI437" s="58">
        <f t="shared" si="241"/>
        <v>235.70294854783364</v>
      </c>
      <c r="AJ437" s="19"/>
      <c r="AK437" s="19"/>
      <c r="AL437" s="19"/>
      <c r="AM437" s="19"/>
      <c r="AN437" s="19"/>
    </row>
    <row r="438" spans="1:40" ht="15">
      <c r="A438" s="31" t="s">
        <v>17</v>
      </c>
      <c r="B438" s="112">
        <v>5.3507981531406408E-2</v>
      </c>
      <c r="C438" s="112">
        <v>6.2536384719656364E-4</v>
      </c>
      <c r="D438" s="112">
        <v>3.2026469468971357E-2</v>
      </c>
      <c r="E438" s="112">
        <v>0</v>
      </c>
      <c r="F438" s="395"/>
      <c r="G438" s="112">
        <v>0</v>
      </c>
      <c r="H438" s="113">
        <v>0</v>
      </c>
      <c r="I438" s="114">
        <f t="shared" si="239"/>
        <v>8.6159814847574331E-2</v>
      </c>
      <c r="K438" s="42" t="s">
        <v>17</v>
      </c>
      <c r="L438" s="87">
        <v>5.3507981531406408E-2</v>
      </c>
      <c r="M438" s="87">
        <v>6.2536384719656364E-4</v>
      </c>
      <c r="N438" s="87">
        <v>3.2026469468971357E-2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40"/>
        <v>8.6159814847574331E-2</v>
      </c>
      <c r="U438" s="59" t="s">
        <v>57</v>
      </c>
      <c r="V438" s="60">
        <v>5.3507981531406408E-2</v>
      </c>
      <c r="W438" s="60">
        <v>0</v>
      </c>
      <c r="X438" s="60">
        <v>0</v>
      </c>
      <c r="Y438" s="60">
        <v>6.2536384719656364E-4</v>
      </c>
      <c r="Z438" s="60">
        <v>3.2026469468971357E-2</v>
      </c>
      <c r="AA438" s="60">
        <v>0</v>
      </c>
      <c r="AB438" s="60">
        <v>0</v>
      </c>
      <c r="AC438" s="61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2">
        <f t="shared" si="241"/>
        <v>8.6159814847574331E-2</v>
      </c>
      <c r="AJ438" s="19"/>
      <c r="AK438" s="19"/>
      <c r="AL438" s="19"/>
      <c r="AM438" s="19"/>
      <c r="AN438" s="19"/>
    </row>
    <row r="439" spans="1:40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239"/>
        <v>0</v>
      </c>
      <c r="K439" s="44" t="s">
        <v>60</v>
      </c>
      <c r="L439" s="84">
        <v>0</v>
      </c>
      <c r="M439" s="84">
        <v>0</v>
      </c>
      <c r="N439" s="84">
        <v>0</v>
      </c>
      <c r="O439" s="84">
        <v>0</v>
      </c>
      <c r="P439" s="84">
        <v>0</v>
      </c>
      <c r="Q439" s="84">
        <v>0</v>
      </c>
      <c r="R439" s="85">
        <v>0</v>
      </c>
      <c r="S439" s="86">
        <f t="shared" si="240"/>
        <v>0</v>
      </c>
      <c r="U439" s="64" t="s">
        <v>58</v>
      </c>
      <c r="V439" s="55">
        <v>0</v>
      </c>
      <c r="W439" s="55">
        <v>0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6">
        <v>0</v>
      </c>
      <c r="AD439" s="57">
        <v>0</v>
      </c>
      <c r="AE439" s="57">
        <v>0</v>
      </c>
      <c r="AF439" s="57">
        <v>0</v>
      </c>
      <c r="AG439" s="57">
        <v>0</v>
      </c>
      <c r="AH439" s="57">
        <v>0</v>
      </c>
      <c r="AI439" s="58">
        <f t="shared" si="241"/>
        <v>0</v>
      </c>
      <c r="AJ439" s="19"/>
      <c r="AK439" s="19"/>
      <c r="AL439" s="19"/>
      <c r="AM439" s="19"/>
      <c r="AN439" s="19"/>
    </row>
    <row r="440" spans="1:40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239"/>
        <v>0</v>
      </c>
      <c r="K440" s="45" t="s">
        <v>19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40"/>
        <v>0</v>
      </c>
      <c r="U440" s="65" t="s">
        <v>62</v>
      </c>
      <c r="V440" s="66">
        <v>0</v>
      </c>
      <c r="W440" s="66">
        <v>0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>
        <v>0</v>
      </c>
      <c r="AE440" s="66">
        <v>0</v>
      </c>
      <c r="AF440" s="66">
        <v>0</v>
      </c>
      <c r="AG440" s="66">
        <v>0</v>
      </c>
      <c r="AH440" s="67">
        <v>0</v>
      </c>
      <c r="AI440" s="68">
        <f t="shared" si="241"/>
        <v>0</v>
      </c>
      <c r="AJ440" s="19"/>
      <c r="AK440" s="19"/>
      <c r="AL440" s="19"/>
      <c r="AM440" s="19"/>
      <c r="AN440" s="19"/>
    </row>
    <row r="441" spans="1:40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239"/>
        <v>0</v>
      </c>
      <c r="K441" s="46" t="s">
        <v>15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4">
        <v>0</v>
      </c>
      <c r="S441" s="95">
        <f t="shared" si="240"/>
        <v>0</v>
      </c>
      <c r="U441" s="69" t="s">
        <v>15</v>
      </c>
      <c r="V441" s="70">
        <v>0</v>
      </c>
      <c r="W441" s="70">
        <v>0</v>
      </c>
      <c r="X441" s="70">
        <v>0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1">
        <v>0</v>
      </c>
      <c r="AE441" s="71">
        <v>0</v>
      </c>
      <c r="AF441" s="71">
        <v>0</v>
      </c>
      <c r="AG441" s="71">
        <v>0</v>
      </c>
      <c r="AH441" s="71">
        <v>0</v>
      </c>
      <c r="AI441" s="72">
        <f t="shared" si="241"/>
        <v>0</v>
      </c>
      <c r="AJ441" s="19"/>
      <c r="AK441" s="19"/>
      <c r="AL441" s="19"/>
      <c r="AM441" s="19"/>
      <c r="AN441" s="19"/>
    </row>
    <row r="442" spans="1:40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239"/>
        <v>0</v>
      </c>
      <c r="K442" s="45" t="s">
        <v>16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40"/>
        <v>0</v>
      </c>
      <c r="U442" s="65" t="s">
        <v>16</v>
      </c>
      <c r="V442" s="66">
        <v>0</v>
      </c>
      <c r="W442" s="66">
        <v>0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>
        <v>0</v>
      </c>
      <c r="AE442" s="66">
        <v>0</v>
      </c>
      <c r="AF442" s="66">
        <v>0</v>
      </c>
      <c r="AG442" s="66">
        <v>0</v>
      </c>
      <c r="AH442" s="67">
        <v>0</v>
      </c>
      <c r="AI442" s="68">
        <f t="shared" si="241"/>
        <v>0</v>
      </c>
      <c r="AJ442" s="19"/>
      <c r="AK442" s="19"/>
      <c r="AL442" s="19"/>
      <c r="AM442" s="19"/>
      <c r="AN442" s="19"/>
    </row>
    <row r="443" spans="1:40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239"/>
        <v>0</v>
      </c>
      <c r="K443" s="47" t="s">
        <v>10</v>
      </c>
      <c r="L443" s="96">
        <v>0</v>
      </c>
      <c r="M443" s="96">
        <v>0</v>
      </c>
      <c r="N443" s="96">
        <v>0</v>
      </c>
      <c r="O443" s="96">
        <v>0</v>
      </c>
      <c r="P443" s="96">
        <v>0</v>
      </c>
      <c r="Q443" s="96">
        <v>0</v>
      </c>
      <c r="R443" s="97">
        <v>0</v>
      </c>
      <c r="S443" s="98">
        <f t="shared" si="240"/>
        <v>0</v>
      </c>
      <c r="U443" s="69" t="s">
        <v>10</v>
      </c>
      <c r="V443" s="70">
        <v>0</v>
      </c>
      <c r="W443" s="70">
        <v>0</v>
      </c>
      <c r="X443" s="70">
        <v>0</v>
      </c>
      <c r="Y443" s="70">
        <v>0</v>
      </c>
      <c r="Z443" s="70">
        <v>0</v>
      </c>
      <c r="AA443" s="70">
        <v>0</v>
      </c>
      <c r="AB443" s="70">
        <v>0</v>
      </c>
      <c r="AC443" s="70">
        <v>0</v>
      </c>
      <c r="AD443" s="71">
        <v>0</v>
      </c>
      <c r="AE443" s="71">
        <v>0</v>
      </c>
      <c r="AF443" s="71">
        <v>0</v>
      </c>
      <c r="AG443" s="71">
        <v>0</v>
      </c>
      <c r="AH443" s="71">
        <v>0</v>
      </c>
      <c r="AI443" s="72">
        <f t="shared" si="241"/>
        <v>0</v>
      </c>
      <c r="AJ443" s="19"/>
      <c r="AK443" s="19"/>
      <c r="AL443" s="19"/>
      <c r="AM443" s="19"/>
      <c r="AN443" s="19"/>
    </row>
    <row r="444" spans="1:40" ht="15">
      <c r="A444" s="37" t="s">
        <v>22</v>
      </c>
      <c r="B444" s="99">
        <f>SUM(B423:B439)</f>
        <v>303.84881172944017</v>
      </c>
      <c r="C444" s="99">
        <f t="shared" ref="C444:I444" si="242">SUM(C423:C439)</f>
        <v>71.387380400869731</v>
      </c>
      <c r="D444" s="99">
        <f t="shared" si="242"/>
        <v>227.08833835401012</v>
      </c>
      <c r="E444" s="99">
        <f t="shared" si="242"/>
        <v>272.18111540763488</v>
      </c>
      <c r="F444" s="99">
        <f t="shared" si="242"/>
        <v>0</v>
      </c>
      <c r="G444" s="99">
        <f t="shared" si="242"/>
        <v>76.194305333894476</v>
      </c>
      <c r="H444" s="100">
        <f t="shared" si="242"/>
        <v>0</v>
      </c>
      <c r="I444" s="111">
        <f t="shared" si="242"/>
        <v>950.69995122584919</v>
      </c>
      <c r="K444" s="48" t="s">
        <v>22</v>
      </c>
      <c r="L444" s="99">
        <f>SUM(L423:L439)</f>
        <v>303.84881172944017</v>
      </c>
      <c r="M444" s="99">
        <f t="shared" ref="M444:S444" si="243">SUM(M423:M439)</f>
        <v>71.387380400869731</v>
      </c>
      <c r="N444" s="99">
        <f t="shared" si="243"/>
        <v>227.08833835401012</v>
      </c>
      <c r="O444" s="99">
        <f t="shared" si="243"/>
        <v>272.18111540763488</v>
      </c>
      <c r="P444" s="99">
        <f t="shared" si="243"/>
        <v>190.6681571939971</v>
      </c>
      <c r="Q444" s="99">
        <f t="shared" si="243"/>
        <v>76.194305333894476</v>
      </c>
      <c r="R444" s="100">
        <f t="shared" si="243"/>
        <v>0</v>
      </c>
      <c r="S444" s="101">
        <f t="shared" si="243"/>
        <v>1141.3681084198463</v>
      </c>
      <c r="U444" s="73" t="s">
        <v>59</v>
      </c>
      <c r="V444" s="74">
        <f>SUM(V423:V439)</f>
        <v>141.47242334695869</v>
      </c>
      <c r="W444" s="74">
        <f t="shared" ref="W444:AH444" si="244">SUM(W423:W439)</f>
        <v>136.07848106698154</v>
      </c>
      <c r="X444" s="74">
        <f t="shared" si="244"/>
        <v>76.194305333894476</v>
      </c>
      <c r="Y444" s="74">
        <f t="shared" si="244"/>
        <v>71.387380400869731</v>
      </c>
      <c r="Z444" s="74">
        <f t="shared" si="244"/>
        <v>211.60275467284916</v>
      </c>
      <c r="AA444" s="74">
        <f t="shared" si="244"/>
        <v>270.73163307924204</v>
      </c>
      <c r="AB444" s="74">
        <f t="shared" si="244"/>
        <v>190.6681571939971</v>
      </c>
      <c r="AC444" s="74">
        <f t="shared" si="244"/>
        <v>43.232973325053699</v>
      </c>
      <c r="AD444" s="75">
        <f t="shared" si="244"/>
        <v>26.297907315499902</v>
      </c>
      <c r="AE444" s="75">
        <f t="shared" si="244"/>
        <v>1.449482328392846</v>
      </c>
      <c r="AF444" s="75">
        <f t="shared" si="244"/>
        <v>0</v>
      </c>
      <c r="AG444" s="75">
        <f t="shared" si="244"/>
        <v>15.485583681160948</v>
      </c>
      <c r="AH444" s="75">
        <f t="shared" si="244"/>
        <v>0</v>
      </c>
      <c r="AI444" s="76">
        <f>SUM(V444:AC444)</f>
        <v>1141.3681084198465</v>
      </c>
      <c r="AJ444" s="19"/>
      <c r="AK444" s="19"/>
      <c r="AL444" s="19"/>
      <c r="AM444" s="19"/>
      <c r="AN444" s="19"/>
    </row>
    <row r="445" spans="1:40" s="22" customFormat="1" ht="15" thickBot="1">
      <c r="A445" s="38" t="s">
        <v>108</v>
      </c>
      <c r="B445" s="125">
        <f>IF($I444=0,"-",B444/$I444)</f>
        <v>0.31960537216568929</v>
      </c>
      <c r="C445" s="125">
        <f t="shared" ref="C445:H445" si="245">IF($I444=0,"-",C444/$I444)</f>
        <v>7.5089285855985996E-2</v>
      </c>
      <c r="D445" s="125">
        <f t="shared" si="245"/>
        <v>0.23886436310551865</v>
      </c>
      <c r="E445" s="125">
        <f t="shared" si="245"/>
        <v>0.28629549739292587</v>
      </c>
      <c r="F445" s="125">
        <f t="shared" si="245"/>
        <v>0</v>
      </c>
      <c r="G445" s="125">
        <f t="shared" si="245"/>
        <v>8.0145481479880376E-2</v>
      </c>
      <c r="H445" s="126">
        <f t="shared" si="245"/>
        <v>0</v>
      </c>
      <c r="I445" s="127">
        <f>SUM(B445:H445)</f>
        <v>1.0000000000000002</v>
      </c>
      <c r="K445" s="49" t="s">
        <v>108</v>
      </c>
      <c r="L445" s="102">
        <f>IF($S444=0,"-",L444/$S444)</f>
        <v>0.2662145625832319</v>
      </c>
      <c r="M445" s="102">
        <f t="shared" ref="M445:R445" si="246">IF($S444=0,"-",M444/$S444)</f>
        <v>6.2545448636812842E-2</v>
      </c>
      <c r="N445" s="102">
        <f t="shared" si="246"/>
        <v>0.19896152405064121</v>
      </c>
      <c r="O445" s="102">
        <f t="shared" si="246"/>
        <v>0.23846917869858203</v>
      </c>
      <c r="P445" s="102">
        <f t="shared" si="246"/>
        <v>0.16705229083189069</v>
      </c>
      <c r="Q445" s="102">
        <f t="shared" si="246"/>
        <v>6.6756995198841498E-2</v>
      </c>
      <c r="R445" s="103">
        <f t="shared" si="246"/>
        <v>0</v>
      </c>
      <c r="S445" s="104">
        <f>SUM(L445:R445)</f>
        <v>1</v>
      </c>
      <c r="U445" s="77" t="s">
        <v>108</v>
      </c>
      <c r="V445" s="78">
        <f>+V444/$AI444</f>
        <v>0.12394986534433532</v>
      </c>
      <c r="W445" s="78">
        <f t="shared" ref="W445:AH445" si="247">+W444/$AI444</f>
        <v>0.11922400850622485</v>
      </c>
      <c r="X445" s="78">
        <f t="shared" si="247"/>
        <v>6.6756995198841484E-2</v>
      </c>
      <c r="Y445" s="78">
        <f t="shared" si="247"/>
        <v>6.2545448636812828E-2</v>
      </c>
      <c r="Z445" s="78">
        <f t="shared" si="247"/>
        <v>0.18539396108219641</v>
      </c>
      <c r="AA445" s="78">
        <f t="shared" si="247"/>
        <v>0.23719922703469717</v>
      </c>
      <c r="AB445" s="78">
        <f t="shared" si="247"/>
        <v>0.16705229083189066</v>
      </c>
      <c r="AC445" s="78">
        <f t="shared" si="247"/>
        <v>3.7878203365001209E-2</v>
      </c>
      <c r="AD445" s="78">
        <f t="shared" si="247"/>
        <v>2.3040688732671642E-2</v>
      </c>
      <c r="AE445" s="78">
        <f t="shared" si="247"/>
        <v>1.2699516638848133E-3</v>
      </c>
      <c r="AF445" s="78">
        <f t="shared" si="247"/>
        <v>0</v>
      </c>
      <c r="AG445" s="78">
        <f t="shared" si="247"/>
        <v>1.3567562968444755E-2</v>
      </c>
      <c r="AH445" s="78">
        <f t="shared" si="247"/>
        <v>0</v>
      </c>
      <c r="AI445" s="79">
        <f>SUM(V445:AC445)</f>
        <v>1</v>
      </c>
    </row>
    <row r="446" spans="1:40" ht="15" thickBot="1">
      <c r="A446" s="6"/>
      <c r="B446" s="6"/>
      <c r="C446" s="6"/>
      <c r="D446" s="6"/>
      <c r="E446" s="6"/>
      <c r="F446" s="6"/>
      <c r="G446" s="6"/>
      <c r="H446" s="6"/>
      <c r="I446" s="6"/>
      <c r="K446" s="6"/>
      <c r="L446" s="6"/>
      <c r="M446" s="6"/>
      <c r="N446" s="6"/>
      <c r="O446" s="6"/>
      <c r="P446" s="6"/>
      <c r="Q446" s="6"/>
      <c r="R446" s="6"/>
      <c r="S446" s="6"/>
    </row>
    <row r="447" spans="1:40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  <c r="K447" s="449" t="s">
        <v>40</v>
      </c>
      <c r="L447" s="82" t="s">
        <v>0</v>
      </c>
      <c r="M447" s="82" t="s">
        <v>1</v>
      </c>
      <c r="N447" s="82" t="s">
        <v>2</v>
      </c>
      <c r="O447" s="82" t="s">
        <v>3</v>
      </c>
      <c r="P447" s="82" t="s">
        <v>23</v>
      </c>
      <c r="Q447" s="82" t="s">
        <v>4</v>
      </c>
      <c r="R447" s="82" t="s">
        <v>5</v>
      </c>
      <c r="S447" s="83" t="s">
        <v>6</v>
      </c>
    </row>
    <row r="448" spans="1:40" ht="15" customHeight="1">
      <c r="A448" s="413" t="s">
        <v>40</v>
      </c>
      <c r="B448" s="400" t="s">
        <v>113</v>
      </c>
      <c r="C448" s="401"/>
      <c r="D448" s="401"/>
      <c r="E448" s="401"/>
      <c r="F448" s="401"/>
      <c r="G448" s="401"/>
      <c r="H448" s="401"/>
      <c r="I448" s="402"/>
      <c r="K448" s="450" t="s">
        <v>40</v>
      </c>
      <c r="L448" s="403" t="s">
        <v>113</v>
      </c>
      <c r="M448" s="404"/>
      <c r="N448" s="404"/>
      <c r="O448" s="404"/>
      <c r="P448" s="404"/>
      <c r="Q448" s="404"/>
      <c r="R448" s="404"/>
      <c r="S448" s="405"/>
    </row>
    <row r="449" spans="1:38" ht="14.25" customHeight="1">
      <c r="A449" s="30" t="s">
        <v>7</v>
      </c>
      <c r="B449" s="385"/>
      <c r="C449" s="386"/>
      <c r="D449" s="386"/>
      <c r="E449" s="387"/>
      <c r="F449" s="105">
        <v>0.38563876028284122</v>
      </c>
      <c r="G449" s="385"/>
      <c r="H449" s="387"/>
      <c r="I449" s="111">
        <f>SUM(B449:H449)</f>
        <v>0.38563876028284122</v>
      </c>
      <c r="K449" s="50" t="s">
        <v>7</v>
      </c>
      <c r="L449" s="385"/>
      <c r="M449" s="386"/>
      <c r="N449" s="386"/>
      <c r="O449" s="387"/>
      <c r="P449" s="105">
        <v>0</v>
      </c>
      <c r="Q449" s="385"/>
      <c r="R449" s="397"/>
      <c r="S449" s="107">
        <f>SUM(L449:R449)</f>
        <v>0</v>
      </c>
    </row>
    <row r="450" spans="1:38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248">SUM(B450:H450)</f>
        <v>0</v>
      </c>
      <c r="K450" s="42" t="s">
        <v>8</v>
      </c>
      <c r="L450" s="388"/>
      <c r="M450" s="389"/>
      <c r="N450" s="389"/>
      <c r="O450" s="390"/>
      <c r="P450" s="87">
        <v>0</v>
      </c>
      <c r="Q450" s="388"/>
      <c r="R450" s="398"/>
      <c r="S450" s="89">
        <f t="shared" ref="S450:S469" si="249">SUM(L450:R450)</f>
        <v>0</v>
      </c>
    </row>
    <row r="451" spans="1:38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248"/>
        <v>0</v>
      </c>
      <c r="K451" s="43" t="s">
        <v>9</v>
      </c>
      <c r="L451" s="388"/>
      <c r="M451" s="389"/>
      <c r="N451" s="389"/>
      <c r="O451" s="390"/>
      <c r="P451" s="84">
        <v>0</v>
      </c>
      <c r="Q451" s="388"/>
      <c r="R451" s="398"/>
      <c r="S451" s="86">
        <f t="shared" si="249"/>
        <v>0</v>
      </c>
    </row>
    <row r="452" spans="1:38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248"/>
        <v>0</v>
      </c>
      <c r="K452" s="42" t="s">
        <v>52</v>
      </c>
      <c r="L452" s="388"/>
      <c r="M452" s="389"/>
      <c r="N452" s="389"/>
      <c r="O452" s="390"/>
      <c r="P452" s="87">
        <v>0</v>
      </c>
      <c r="Q452" s="388"/>
      <c r="R452" s="398"/>
      <c r="S452" s="89">
        <f t="shared" si="249"/>
        <v>0</v>
      </c>
    </row>
    <row r="453" spans="1:38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248"/>
        <v>0</v>
      </c>
      <c r="K453" s="43" t="s">
        <v>13</v>
      </c>
      <c r="L453" s="388"/>
      <c r="M453" s="389"/>
      <c r="N453" s="389"/>
      <c r="O453" s="390"/>
      <c r="P453" s="84">
        <v>0</v>
      </c>
      <c r="Q453" s="388"/>
      <c r="R453" s="398"/>
      <c r="S453" s="86">
        <f t="shared" si="249"/>
        <v>0</v>
      </c>
    </row>
    <row r="454" spans="1:38" ht="15">
      <c r="A454" s="31" t="s">
        <v>119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248"/>
        <v>0</v>
      </c>
      <c r="K454" s="42" t="s">
        <v>119</v>
      </c>
      <c r="L454" s="388"/>
      <c r="M454" s="389"/>
      <c r="N454" s="389"/>
      <c r="O454" s="390"/>
      <c r="P454" s="87">
        <v>0</v>
      </c>
      <c r="Q454" s="388"/>
      <c r="R454" s="398"/>
      <c r="S454" s="89">
        <f t="shared" si="249"/>
        <v>0</v>
      </c>
    </row>
    <row r="455" spans="1:38" ht="15">
      <c r="A455" s="32" t="s">
        <v>54</v>
      </c>
      <c r="B455" s="388"/>
      <c r="C455" s="389"/>
      <c r="D455" s="389"/>
      <c r="E455" s="390"/>
      <c r="F455" s="84">
        <v>286.52377742488636</v>
      </c>
      <c r="G455" s="388"/>
      <c r="H455" s="390"/>
      <c r="I455" s="111">
        <f t="shared" si="248"/>
        <v>286.52377742488636</v>
      </c>
      <c r="K455" s="43" t="s">
        <v>54</v>
      </c>
      <c r="L455" s="388"/>
      <c r="M455" s="389"/>
      <c r="N455" s="389"/>
      <c r="O455" s="390"/>
      <c r="P455" s="84">
        <v>0</v>
      </c>
      <c r="Q455" s="388"/>
      <c r="R455" s="398"/>
      <c r="S455" s="86">
        <f t="shared" si="249"/>
        <v>0</v>
      </c>
    </row>
    <row r="456" spans="1:38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248"/>
        <v>0</v>
      </c>
      <c r="K456" s="42" t="s">
        <v>11</v>
      </c>
      <c r="L456" s="388"/>
      <c r="M456" s="389"/>
      <c r="N456" s="389"/>
      <c r="O456" s="390"/>
      <c r="P456" s="87">
        <v>0</v>
      </c>
      <c r="Q456" s="388"/>
      <c r="R456" s="398"/>
      <c r="S456" s="89">
        <f t="shared" si="249"/>
        <v>0</v>
      </c>
    </row>
    <row r="457" spans="1:38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248"/>
        <v>0</v>
      </c>
      <c r="K457" s="43" t="s">
        <v>55</v>
      </c>
      <c r="L457" s="388"/>
      <c r="M457" s="389"/>
      <c r="N457" s="389"/>
      <c r="O457" s="390"/>
      <c r="P457" s="84">
        <v>0</v>
      </c>
      <c r="Q457" s="388"/>
      <c r="R457" s="398"/>
      <c r="S457" s="86">
        <f t="shared" si="249"/>
        <v>0</v>
      </c>
    </row>
    <row r="458" spans="1:38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248"/>
        <v>0</v>
      </c>
      <c r="K458" s="42" t="s">
        <v>14</v>
      </c>
      <c r="L458" s="388"/>
      <c r="M458" s="389"/>
      <c r="N458" s="389"/>
      <c r="O458" s="390"/>
      <c r="P458" s="87">
        <v>0</v>
      </c>
      <c r="Q458" s="388"/>
      <c r="R458" s="398"/>
      <c r="S458" s="89">
        <f t="shared" si="249"/>
        <v>0</v>
      </c>
    </row>
    <row r="459" spans="1:38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248"/>
        <v>0</v>
      </c>
      <c r="K459" s="43" t="s">
        <v>136</v>
      </c>
      <c r="L459" s="388"/>
      <c r="M459" s="389"/>
      <c r="N459" s="389"/>
      <c r="O459" s="390"/>
      <c r="P459" s="84">
        <v>0</v>
      </c>
      <c r="Q459" s="388"/>
      <c r="R459" s="398"/>
      <c r="S459" s="86">
        <f t="shared" si="249"/>
        <v>0</v>
      </c>
    </row>
    <row r="460" spans="1:38" ht="15">
      <c r="A460" s="31" t="s">
        <v>21</v>
      </c>
      <c r="B460" s="388"/>
      <c r="C460" s="389"/>
      <c r="D460" s="389"/>
      <c r="E460" s="390"/>
      <c r="F460" s="112">
        <v>594.37907904638735</v>
      </c>
      <c r="G460" s="388"/>
      <c r="H460" s="390"/>
      <c r="I460" s="114">
        <f t="shared" si="248"/>
        <v>594.37907904638735</v>
      </c>
      <c r="K460" s="42" t="s">
        <v>21</v>
      </c>
      <c r="L460" s="388"/>
      <c r="M460" s="389"/>
      <c r="N460" s="389"/>
      <c r="O460" s="390"/>
      <c r="P460" s="87">
        <v>0</v>
      </c>
      <c r="Q460" s="388"/>
      <c r="R460" s="398"/>
      <c r="S460" s="89">
        <f t="shared" si="249"/>
        <v>0</v>
      </c>
    </row>
    <row r="461" spans="1:38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248"/>
        <v>0</v>
      </c>
      <c r="K461" s="43" t="s">
        <v>20</v>
      </c>
      <c r="L461" s="388"/>
      <c r="M461" s="389"/>
      <c r="N461" s="389"/>
      <c r="O461" s="390"/>
      <c r="P461" s="84">
        <v>0</v>
      </c>
      <c r="Q461" s="388"/>
      <c r="R461" s="398"/>
      <c r="S461" s="86">
        <f t="shared" si="249"/>
        <v>0</v>
      </c>
    </row>
    <row r="462" spans="1:38" ht="15">
      <c r="A462" s="31" t="s">
        <v>56</v>
      </c>
      <c r="B462" s="388"/>
      <c r="C462" s="389"/>
      <c r="D462" s="389"/>
      <c r="E462" s="390"/>
      <c r="F462" s="112">
        <v>1.8265466029411762E-2</v>
      </c>
      <c r="G462" s="388"/>
      <c r="H462" s="390"/>
      <c r="I462" s="114">
        <f t="shared" si="248"/>
        <v>1.8265466029411762E-2</v>
      </c>
      <c r="K462" s="42" t="s">
        <v>56</v>
      </c>
      <c r="L462" s="388"/>
      <c r="M462" s="389"/>
      <c r="N462" s="389"/>
      <c r="O462" s="390"/>
      <c r="P462" s="87">
        <v>0</v>
      </c>
      <c r="Q462" s="388"/>
      <c r="R462" s="398"/>
      <c r="S462" s="89">
        <f t="shared" si="249"/>
        <v>0</v>
      </c>
    </row>
    <row r="463" spans="1:38" ht="15">
      <c r="A463" s="32" t="s">
        <v>18</v>
      </c>
      <c r="B463" s="388"/>
      <c r="C463" s="389"/>
      <c r="D463" s="389"/>
      <c r="E463" s="390"/>
      <c r="F463" s="84">
        <v>13.354909972237666</v>
      </c>
      <c r="G463" s="388"/>
      <c r="H463" s="390"/>
      <c r="I463" s="111">
        <f t="shared" si="248"/>
        <v>13.354909972237666</v>
      </c>
      <c r="K463" s="43" t="s">
        <v>18</v>
      </c>
      <c r="L463" s="388"/>
      <c r="M463" s="389"/>
      <c r="N463" s="389"/>
      <c r="O463" s="390"/>
      <c r="P463" s="84">
        <v>0</v>
      </c>
      <c r="Q463" s="388"/>
      <c r="R463" s="398"/>
      <c r="S463" s="86">
        <f t="shared" si="249"/>
        <v>0</v>
      </c>
    </row>
    <row r="464" spans="1:38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248"/>
        <v>0</v>
      </c>
      <c r="K464" s="42" t="s">
        <v>17</v>
      </c>
      <c r="L464" s="388"/>
      <c r="M464" s="389"/>
      <c r="N464" s="389"/>
      <c r="O464" s="390"/>
      <c r="P464" s="87">
        <v>0</v>
      </c>
      <c r="Q464" s="388"/>
      <c r="R464" s="398"/>
      <c r="S464" s="89">
        <f t="shared" si="249"/>
        <v>0</v>
      </c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248"/>
        <v>0</v>
      </c>
      <c r="K465" s="44" t="s">
        <v>60</v>
      </c>
      <c r="L465" s="388"/>
      <c r="M465" s="389"/>
      <c r="N465" s="389"/>
      <c r="O465" s="390"/>
      <c r="P465" s="84">
        <v>0</v>
      </c>
      <c r="Q465" s="388"/>
      <c r="R465" s="398"/>
      <c r="S465" s="86">
        <f t="shared" si="249"/>
        <v>0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</row>
    <row r="466" spans="1:38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248"/>
        <v>0</v>
      </c>
      <c r="K466" s="45" t="s">
        <v>19</v>
      </c>
      <c r="L466" s="388"/>
      <c r="M466" s="389"/>
      <c r="N466" s="389"/>
      <c r="O466" s="390"/>
      <c r="P466" s="90">
        <v>0</v>
      </c>
      <c r="Q466" s="388"/>
      <c r="R466" s="398"/>
      <c r="S466" s="92">
        <f t="shared" si="249"/>
        <v>0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</row>
    <row r="467" spans="1:38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248"/>
        <v>0</v>
      </c>
      <c r="K467" s="46" t="s">
        <v>15</v>
      </c>
      <c r="L467" s="388"/>
      <c r="M467" s="389"/>
      <c r="N467" s="389"/>
      <c r="O467" s="390"/>
      <c r="P467" s="93">
        <v>0</v>
      </c>
      <c r="Q467" s="388"/>
      <c r="R467" s="398"/>
      <c r="S467" s="95">
        <f t="shared" si="249"/>
        <v>0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</row>
    <row r="468" spans="1:38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248"/>
        <v>0</v>
      </c>
      <c r="K468" s="45" t="s">
        <v>16</v>
      </c>
      <c r="L468" s="388"/>
      <c r="M468" s="389"/>
      <c r="N468" s="389"/>
      <c r="O468" s="390"/>
      <c r="P468" s="90">
        <v>0</v>
      </c>
      <c r="Q468" s="388"/>
      <c r="R468" s="398"/>
      <c r="S468" s="92">
        <f t="shared" si="249"/>
        <v>0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</row>
    <row r="469" spans="1:38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248"/>
        <v>0</v>
      </c>
      <c r="K469" s="47" t="s">
        <v>10</v>
      </c>
      <c r="L469" s="391"/>
      <c r="M469" s="392"/>
      <c r="N469" s="392"/>
      <c r="O469" s="393"/>
      <c r="P469" s="96">
        <v>0</v>
      </c>
      <c r="Q469" s="391"/>
      <c r="R469" s="399"/>
      <c r="S469" s="98">
        <f t="shared" si="249"/>
        <v>0</v>
      </c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</row>
    <row r="470" spans="1:38" ht="15">
      <c r="A470" s="37" t="s">
        <v>22</v>
      </c>
      <c r="B470" s="99">
        <f>SUM(B449:B465)</f>
        <v>0</v>
      </c>
      <c r="C470" s="99">
        <f t="shared" ref="C470:I470" si="250">SUM(C449:C465)</f>
        <v>0</v>
      </c>
      <c r="D470" s="99">
        <f t="shared" si="250"/>
        <v>0</v>
      </c>
      <c r="E470" s="99">
        <f t="shared" si="250"/>
        <v>0</v>
      </c>
      <c r="F470" s="99">
        <f t="shared" si="250"/>
        <v>894.66167066982371</v>
      </c>
      <c r="G470" s="99">
        <f t="shared" si="250"/>
        <v>0</v>
      </c>
      <c r="H470" s="100">
        <f t="shared" si="250"/>
        <v>0</v>
      </c>
      <c r="I470" s="111">
        <f t="shared" si="250"/>
        <v>894.66167066982371</v>
      </c>
      <c r="K470" s="48" t="s">
        <v>22</v>
      </c>
      <c r="L470" s="99">
        <f>SUM(L449:L465)</f>
        <v>0</v>
      </c>
      <c r="M470" s="99">
        <f t="shared" ref="M470:S470" si="251">SUM(M449:M465)</f>
        <v>0</v>
      </c>
      <c r="N470" s="99">
        <f t="shared" si="251"/>
        <v>0</v>
      </c>
      <c r="O470" s="99">
        <f t="shared" si="251"/>
        <v>0</v>
      </c>
      <c r="P470" s="99">
        <f t="shared" si="251"/>
        <v>0</v>
      </c>
      <c r="Q470" s="99">
        <f t="shared" si="251"/>
        <v>0</v>
      </c>
      <c r="R470" s="100">
        <f t="shared" si="251"/>
        <v>0</v>
      </c>
      <c r="S470" s="101">
        <f t="shared" si="251"/>
        <v>0</v>
      </c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</row>
    <row r="471" spans="1:38" s="22" customFormat="1" ht="15.75" thickBot="1">
      <c r="A471" s="38" t="s">
        <v>108</v>
      </c>
      <c r="B471" s="125">
        <f>IF($I470=0,"-",B470/$I470)</f>
        <v>0</v>
      </c>
      <c r="C471" s="125">
        <f t="shared" ref="C471:H471" si="252">IF($I470=0,"-",C470/$I470)</f>
        <v>0</v>
      </c>
      <c r="D471" s="125">
        <f t="shared" si="252"/>
        <v>0</v>
      </c>
      <c r="E471" s="125">
        <f t="shared" si="252"/>
        <v>0</v>
      </c>
      <c r="F471" s="125">
        <f t="shared" si="252"/>
        <v>1</v>
      </c>
      <c r="G471" s="125">
        <f t="shared" si="252"/>
        <v>0</v>
      </c>
      <c r="H471" s="126">
        <f t="shared" si="252"/>
        <v>0</v>
      </c>
      <c r="I471" s="127">
        <f>SUM(B471:H471)</f>
        <v>1</v>
      </c>
      <c r="K471" s="49" t="s">
        <v>108</v>
      </c>
      <c r="L471" s="102" t="str">
        <f>IF($S470=0,"-",L470/$S470)</f>
        <v>-</v>
      </c>
      <c r="M471" s="102" t="str">
        <f t="shared" ref="M471:R471" si="253">IF($S470=0,"-",M470/$S470)</f>
        <v>-</v>
      </c>
      <c r="N471" s="102" t="str">
        <f t="shared" si="253"/>
        <v>-</v>
      </c>
      <c r="O471" s="102" t="str">
        <f t="shared" si="253"/>
        <v>-</v>
      </c>
      <c r="P471" s="102" t="str">
        <f t="shared" si="253"/>
        <v>-</v>
      </c>
      <c r="Q471" s="102" t="str">
        <f t="shared" si="253"/>
        <v>-</v>
      </c>
      <c r="R471" s="103" t="str">
        <f t="shared" si="253"/>
        <v>-</v>
      </c>
      <c r="S471" s="104">
        <f>SUM(L471:R471)</f>
        <v>0</v>
      </c>
      <c r="U471" s="24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5"/>
      <c r="AK471" s="25"/>
      <c r="AL471" s="25"/>
    </row>
    <row r="472" spans="1:38" ht="15" thickBot="1">
      <c r="A472" s="6"/>
      <c r="B472" s="6"/>
      <c r="C472" s="6"/>
      <c r="D472" s="6"/>
      <c r="E472" s="6"/>
      <c r="F472" s="6"/>
      <c r="G472" s="6"/>
      <c r="H472" s="6"/>
      <c r="I472" s="6"/>
      <c r="K472" s="6"/>
      <c r="L472" s="6"/>
      <c r="M472" s="6"/>
      <c r="N472" s="6"/>
      <c r="O472" s="6"/>
      <c r="P472" s="6"/>
      <c r="Q472" s="6"/>
      <c r="R472" s="6"/>
      <c r="S472" s="6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</row>
    <row r="473" spans="1:38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  <c r="K473" s="449" t="s">
        <v>41</v>
      </c>
      <c r="L473" s="82" t="s">
        <v>0</v>
      </c>
      <c r="M473" s="82" t="s">
        <v>1</v>
      </c>
      <c r="N473" s="82" t="s">
        <v>2</v>
      </c>
      <c r="O473" s="82" t="s">
        <v>3</v>
      </c>
      <c r="P473" s="82" t="s">
        <v>23</v>
      </c>
      <c r="Q473" s="82" t="s">
        <v>4</v>
      </c>
      <c r="R473" s="82" t="s">
        <v>5</v>
      </c>
      <c r="S473" s="83" t="s">
        <v>6</v>
      </c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</row>
    <row r="474" spans="1:38" ht="15" customHeight="1">
      <c r="A474" s="413" t="s">
        <v>41</v>
      </c>
      <c r="B474" s="400" t="s">
        <v>113</v>
      </c>
      <c r="C474" s="401"/>
      <c r="D474" s="401"/>
      <c r="E474" s="401"/>
      <c r="F474" s="401"/>
      <c r="G474" s="401"/>
      <c r="H474" s="401"/>
      <c r="I474" s="402"/>
      <c r="K474" s="450" t="s">
        <v>41</v>
      </c>
      <c r="L474" s="403" t="s">
        <v>113</v>
      </c>
      <c r="M474" s="404"/>
      <c r="N474" s="404"/>
      <c r="O474" s="404"/>
      <c r="P474" s="404"/>
      <c r="Q474" s="404"/>
      <c r="R474" s="404"/>
      <c r="S474" s="405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</row>
    <row r="475" spans="1:38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  <c r="K475" s="50" t="s">
        <v>7</v>
      </c>
      <c r="L475" s="385"/>
      <c r="M475" s="386"/>
      <c r="N475" s="386"/>
      <c r="O475" s="387"/>
      <c r="P475" s="105">
        <v>0</v>
      </c>
      <c r="Q475" s="385"/>
      <c r="R475" s="397"/>
      <c r="S475" s="107">
        <f>SUM(L475:R475)</f>
        <v>0</v>
      </c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</row>
    <row r="476" spans="1:38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254">SUM(B476:H476)</f>
        <v>0</v>
      </c>
      <c r="K476" s="42" t="s">
        <v>8</v>
      </c>
      <c r="L476" s="388"/>
      <c r="M476" s="389"/>
      <c r="N476" s="389"/>
      <c r="O476" s="390"/>
      <c r="P476" s="87">
        <v>0</v>
      </c>
      <c r="Q476" s="388"/>
      <c r="R476" s="398"/>
      <c r="S476" s="89">
        <f t="shared" ref="S476:S495" si="255">SUM(L476:R476)</f>
        <v>0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</row>
    <row r="477" spans="1:38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254"/>
        <v>0</v>
      </c>
      <c r="K477" s="43" t="s">
        <v>9</v>
      </c>
      <c r="L477" s="388"/>
      <c r="M477" s="389"/>
      <c r="N477" s="389"/>
      <c r="O477" s="390"/>
      <c r="P477" s="84">
        <v>0</v>
      </c>
      <c r="Q477" s="388"/>
      <c r="R477" s="398"/>
      <c r="S477" s="86">
        <f t="shared" si="255"/>
        <v>0</v>
      </c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</row>
    <row r="478" spans="1:38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254"/>
        <v>0</v>
      </c>
      <c r="K478" s="42" t="s">
        <v>52</v>
      </c>
      <c r="L478" s="388"/>
      <c r="M478" s="389"/>
      <c r="N478" s="389"/>
      <c r="O478" s="390"/>
      <c r="P478" s="87">
        <v>0</v>
      </c>
      <c r="Q478" s="388"/>
      <c r="R478" s="398"/>
      <c r="S478" s="89">
        <f t="shared" si="255"/>
        <v>0</v>
      </c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</row>
    <row r="479" spans="1:38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254"/>
        <v>0</v>
      </c>
      <c r="K479" s="43" t="s">
        <v>13</v>
      </c>
      <c r="L479" s="388"/>
      <c r="M479" s="389"/>
      <c r="N479" s="389"/>
      <c r="O479" s="390"/>
      <c r="P479" s="84">
        <v>0</v>
      </c>
      <c r="Q479" s="388"/>
      <c r="R479" s="398"/>
      <c r="S479" s="86">
        <f t="shared" si="255"/>
        <v>0</v>
      </c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</row>
    <row r="480" spans="1:38" ht="15">
      <c r="A480" s="31" t="s">
        <v>119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254"/>
        <v>0</v>
      </c>
      <c r="K480" s="42" t="s">
        <v>119</v>
      </c>
      <c r="L480" s="388"/>
      <c r="M480" s="389"/>
      <c r="N480" s="389"/>
      <c r="O480" s="390"/>
      <c r="P480" s="87">
        <v>0</v>
      </c>
      <c r="Q480" s="388"/>
      <c r="R480" s="398"/>
      <c r="S480" s="89">
        <f t="shared" si="255"/>
        <v>0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</row>
    <row r="481" spans="1:38" ht="15">
      <c r="A481" s="32" t="s">
        <v>54</v>
      </c>
      <c r="B481" s="388"/>
      <c r="C481" s="389"/>
      <c r="D481" s="389"/>
      <c r="E481" s="390"/>
      <c r="F481" s="84">
        <v>33724.311740586127</v>
      </c>
      <c r="G481" s="388"/>
      <c r="H481" s="390"/>
      <c r="I481" s="111">
        <f t="shared" si="254"/>
        <v>33724.311740586127</v>
      </c>
      <c r="K481" s="43" t="s">
        <v>54</v>
      </c>
      <c r="L481" s="388"/>
      <c r="M481" s="389"/>
      <c r="N481" s="389"/>
      <c r="O481" s="390"/>
      <c r="P481" s="84">
        <v>9991.4697380199723</v>
      </c>
      <c r="Q481" s="388"/>
      <c r="R481" s="398"/>
      <c r="S481" s="86">
        <f t="shared" si="255"/>
        <v>9991.4697380199723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</row>
    <row r="482" spans="1:38" ht="15">
      <c r="A482" s="31" t="s">
        <v>11</v>
      </c>
      <c r="B482" s="388"/>
      <c r="C482" s="389"/>
      <c r="D482" s="389"/>
      <c r="E482" s="390"/>
      <c r="F482" s="112">
        <v>11887.441854581508</v>
      </c>
      <c r="G482" s="388"/>
      <c r="H482" s="390"/>
      <c r="I482" s="114">
        <f t="shared" si="254"/>
        <v>11887.441854581508</v>
      </c>
      <c r="K482" s="42" t="s">
        <v>11</v>
      </c>
      <c r="L482" s="388"/>
      <c r="M482" s="389"/>
      <c r="N482" s="389"/>
      <c r="O482" s="390"/>
      <c r="P482" s="87">
        <v>4105.6968060283007</v>
      </c>
      <c r="Q482" s="388"/>
      <c r="R482" s="398"/>
      <c r="S482" s="89">
        <f t="shared" si="255"/>
        <v>4105.6968060283007</v>
      </c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</row>
    <row r="483" spans="1:38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254"/>
        <v>0</v>
      </c>
      <c r="K483" s="43" t="s">
        <v>55</v>
      </c>
      <c r="L483" s="388"/>
      <c r="M483" s="389"/>
      <c r="N483" s="389"/>
      <c r="O483" s="390"/>
      <c r="P483" s="84">
        <v>-8.0158102377936302E-14</v>
      </c>
      <c r="Q483" s="388"/>
      <c r="R483" s="398"/>
      <c r="S483" s="86">
        <f t="shared" si="255"/>
        <v>-8.0158102377936302E-14</v>
      </c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</row>
    <row r="484" spans="1:38" ht="15">
      <c r="A484" s="31" t="s">
        <v>14</v>
      </c>
      <c r="B484" s="388"/>
      <c r="C484" s="389"/>
      <c r="D484" s="389"/>
      <c r="E484" s="390"/>
      <c r="F484" s="112">
        <v>25.579154057988749</v>
      </c>
      <c r="G484" s="388"/>
      <c r="H484" s="390"/>
      <c r="I484" s="114">
        <f t="shared" si="254"/>
        <v>25.579154057988749</v>
      </c>
      <c r="K484" s="42" t="s">
        <v>14</v>
      </c>
      <c r="L484" s="388"/>
      <c r="M484" s="389"/>
      <c r="N484" s="389"/>
      <c r="O484" s="390"/>
      <c r="P484" s="87">
        <v>8.7792797485535594</v>
      </c>
      <c r="Q484" s="388"/>
      <c r="R484" s="398"/>
      <c r="S484" s="89">
        <f t="shared" si="255"/>
        <v>8.7792797485535594</v>
      </c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5">
      <c r="A485" s="32" t="s">
        <v>136</v>
      </c>
      <c r="B485" s="388"/>
      <c r="C485" s="389"/>
      <c r="D485" s="389"/>
      <c r="E485" s="390"/>
      <c r="F485" s="84">
        <v>22.150258200490093</v>
      </c>
      <c r="G485" s="388"/>
      <c r="H485" s="390"/>
      <c r="I485" s="111">
        <f t="shared" si="254"/>
        <v>22.150258200490093</v>
      </c>
      <c r="K485" s="43" t="s">
        <v>136</v>
      </c>
      <c r="L485" s="388"/>
      <c r="M485" s="389"/>
      <c r="N485" s="389"/>
      <c r="O485" s="390"/>
      <c r="P485" s="84">
        <v>5.3975093439494231</v>
      </c>
      <c r="Q485" s="388"/>
      <c r="R485" s="398"/>
      <c r="S485" s="86">
        <f t="shared" si="255"/>
        <v>5.3975093439494231</v>
      </c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</row>
    <row r="486" spans="1:38" ht="15">
      <c r="A486" s="31" t="s">
        <v>21</v>
      </c>
      <c r="B486" s="388"/>
      <c r="C486" s="389"/>
      <c r="D486" s="389"/>
      <c r="E486" s="390"/>
      <c r="F486" s="112">
        <v>998.8031889120341</v>
      </c>
      <c r="G486" s="388"/>
      <c r="H486" s="390"/>
      <c r="I486" s="114">
        <f t="shared" si="254"/>
        <v>998.8031889120341</v>
      </c>
      <c r="K486" s="42" t="s">
        <v>21</v>
      </c>
      <c r="L486" s="388"/>
      <c r="M486" s="389"/>
      <c r="N486" s="389"/>
      <c r="O486" s="390"/>
      <c r="P486" s="87">
        <v>8.1854523159563541E-12</v>
      </c>
      <c r="Q486" s="388"/>
      <c r="R486" s="398"/>
      <c r="S486" s="89">
        <f t="shared" si="255"/>
        <v>8.1854523159563541E-12</v>
      </c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</row>
    <row r="487" spans="1:38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254"/>
        <v>0</v>
      </c>
      <c r="K487" s="43" t="s">
        <v>20</v>
      </c>
      <c r="L487" s="388"/>
      <c r="M487" s="389"/>
      <c r="N487" s="389"/>
      <c r="O487" s="390"/>
      <c r="P487" s="84">
        <v>1.2505552149377763E-12</v>
      </c>
      <c r="Q487" s="388"/>
      <c r="R487" s="398"/>
      <c r="S487" s="86">
        <f t="shared" si="255"/>
        <v>1.2505552149377763E-12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</row>
    <row r="488" spans="1:38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254"/>
        <v>0</v>
      </c>
      <c r="K488" s="42" t="s">
        <v>56</v>
      </c>
      <c r="L488" s="388"/>
      <c r="M488" s="389"/>
      <c r="N488" s="389"/>
      <c r="O488" s="390"/>
      <c r="P488" s="87">
        <v>9.6112007241799802E-13</v>
      </c>
      <c r="Q488" s="388"/>
      <c r="R488" s="398"/>
      <c r="S488" s="89">
        <f t="shared" si="255"/>
        <v>9.6112007241799802E-13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5">
      <c r="A489" s="32" t="s">
        <v>18</v>
      </c>
      <c r="B489" s="388"/>
      <c r="C489" s="389"/>
      <c r="D489" s="389"/>
      <c r="E489" s="390"/>
      <c r="F489" s="84">
        <v>2349.2260935021341</v>
      </c>
      <c r="G489" s="388"/>
      <c r="H489" s="390"/>
      <c r="I489" s="111">
        <f t="shared" si="254"/>
        <v>2349.2260935021341</v>
      </c>
      <c r="K489" s="43" t="s">
        <v>18</v>
      </c>
      <c r="L489" s="388"/>
      <c r="M489" s="389"/>
      <c r="N489" s="389"/>
      <c r="O489" s="390"/>
      <c r="P489" s="84">
        <v>967.6070641465484</v>
      </c>
      <c r="Q489" s="388"/>
      <c r="R489" s="398"/>
      <c r="S489" s="86">
        <f t="shared" si="255"/>
        <v>967.6070641465484</v>
      </c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</row>
    <row r="490" spans="1:38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254"/>
        <v>0</v>
      </c>
      <c r="K490" s="42" t="s">
        <v>17</v>
      </c>
      <c r="L490" s="388"/>
      <c r="M490" s="389"/>
      <c r="N490" s="389"/>
      <c r="O490" s="390"/>
      <c r="P490" s="87">
        <v>0</v>
      </c>
      <c r="Q490" s="388"/>
      <c r="R490" s="398"/>
      <c r="S490" s="89">
        <f t="shared" si="255"/>
        <v>0</v>
      </c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</row>
    <row r="491" spans="1:38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254"/>
        <v>0</v>
      </c>
      <c r="K491" s="44" t="s">
        <v>60</v>
      </c>
      <c r="L491" s="388"/>
      <c r="M491" s="389"/>
      <c r="N491" s="389"/>
      <c r="O491" s="390"/>
      <c r="P491" s="84">
        <v>0</v>
      </c>
      <c r="Q491" s="388"/>
      <c r="R491" s="398"/>
      <c r="S491" s="86">
        <f t="shared" si="255"/>
        <v>0</v>
      </c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</row>
    <row r="492" spans="1:38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254"/>
        <v>0</v>
      </c>
      <c r="K492" s="45" t="s">
        <v>19</v>
      </c>
      <c r="L492" s="388"/>
      <c r="M492" s="389"/>
      <c r="N492" s="389"/>
      <c r="O492" s="390"/>
      <c r="P492" s="90">
        <v>0</v>
      </c>
      <c r="Q492" s="388"/>
      <c r="R492" s="398"/>
      <c r="S492" s="92">
        <f t="shared" si="255"/>
        <v>0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254"/>
        <v>0</v>
      </c>
      <c r="K493" s="46" t="s">
        <v>15</v>
      </c>
      <c r="L493" s="388"/>
      <c r="M493" s="389"/>
      <c r="N493" s="389"/>
      <c r="O493" s="390"/>
      <c r="P493" s="93">
        <v>0</v>
      </c>
      <c r="Q493" s="388"/>
      <c r="R493" s="398"/>
      <c r="S493" s="95">
        <f t="shared" si="255"/>
        <v>0</v>
      </c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</row>
    <row r="494" spans="1:38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254"/>
        <v>0</v>
      </c>
      <c r="K494" s="45" t="s">
        <v>16</v>
      </c>
      <c r="L494" s="388"/>
      <c r="M494" s="389"/>
      <c r="N494" s="389"/>
      <c r="O494" s="390"/>
      <c r="P494" s="90">
        <v>0</v>
      </c>
      <c r="Q494" s="388"/>
      <c r="R494" s="398"/>
      <c r="S494" s="92">
        <f t="shared" si="255"/>
        <v>0</v>
      </c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</row>
    <row r="495" spans="1:38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254"/>
        <v>0</v>
      </c>
      <c r="K495" s="47" t="s">
        <v>10</v>
      </c>
      <c r="L495" s="391"/>
      <c r="M495" s="392"/>
      <c r="N495" s="392"/>
      <c r="O495" s="393"/>
      <c r="P495" s="96">
        <v>0</v>
      </c>
      <c r="Q495" s="391"/>
      <c r="R495" s="399"/>
      <c r="S495" s="98">
        <f t="shared" si="255"/>
        <v>0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</row>
    <row r="496" spans="1:38" ht="15">
      <c r="A496" s="37" t="s">
        <v>22</v>
      </c>
      <c r="B496" s="99">
        <f>SUM(B475:B491)</f>
        <v>0</v>
      </c>
      <c r="C496" s="99">
        <f t="shared" ref="C496:I496" si="256">SUM(C475:C491)</f>
        <v>0</v>
      </c>
      <c r="D496" s="99">
        <f t="shared" si="256"/>
        <v>0</v>
      </c>
      <c r="E496" s="99">
        <f t="shared" si="256"/>
        <v>0</v>
      </c>
      <c r="F496" s="99">
        <f t="shared" si="256"/>
        <v>49007.512289840277</v>
      </c>
      <c r="G496" s="99">
        <f t="shared" si="256"/>
        <v>0</v>
      </c>
      <c r="H496" s="100">
        <f t="shared" si="256"/>
        <v>0</v>
      </c>
      <c r="I496" s="111">
        <f t="shared" si="256"/>
        <v>49007.512289840277</v>
      </c>
      <c r="K496" s="48" t="s">
        <v>22</v>
      </c>
      <c r="L496" s="99">
        <f>SUM(L475:L491)</f>
        <v>0</v>
      </c>
      <c r="M496" s="99">
        <f t="shared" ref="M496:S496" si="257">SUM(M475:M491)</f>
        <v>0</v>
      </c>
      <c r="N496" s="99">
        <f t="shared" si="257"/>
        <v>0</v>
      </c>
      <c r="O496" s="99">
        <f t="shared" si="257"/>
        <v>0</v>
      </c>
      <c r="P496" s="99">
        <f t="shared" si="257"/>
        <v>15078.950397287335</v>
      </c>
      <c r="Q496" s="99">
        <f t="shared" si="257"/>
        <v>0</v>
      </c>
      <c r="R496" s="100">
        <f t="shared" si="257"/>
        <v>0</v>
      </c>
      <c r="S496" s="101">
        <f t="shared" si="257"/>
        <v>15078.950397287335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</row>
    <row r="497" spans="1:38" s="22" customFormat="1" ht="15.75" thickBot="1">
      <c r="A497" s="38" t="s">
        <v>108</v>
      </c>
      <c r="B497" s="125">
        <f>IF($I496=0,"-",B496/$I496)</f>
        <v>0</v>
      </c>
      <c r="C497" s="125">
        <f t="shared" ref="C497:H497" si="258">IF($I496=0,"-",C496/$I496)</f>
        <v>0</v>
      </c>
      <c r="D497" s="125">
        <f t="shared" si="258"/>
        <v>0</v>
      </c>
      <c r="E497" s="125">
        <f t="shared" si="258"/>
        <v>0</v>
      </c>
      <c r="F497" s="125">
        <f t="shared" si="258"/>
        <v>1</v>
      </c>
      <c r="G497" s="125">
        <f t="shared" si="258"/>
        <v>0</v>
      </c>
      <c r="H497" s="126">
        <f t="shared" si="258"/>
        <v>0</v>
      </c>
      <c r="I497" s="127">
        <f>SUM(B497:H497)</f>
        <v>1</v>
      </c>
      <c r="K497" s="49" t="s">
        <v>108</v>
      </c>
      <c r="L497" s="102">
        <f>IF($S496=0,"-",L496/$S496)</f>
        <v>0</v>
      </c>
      <c r="M497" s="102">
        <f t="shared" ref="M497:R497" si="259">IF($S496=0,"-",M496/$S496)</f>
        <v>0</v>
      </c>
      <c r="N497" s="102">
        <f t="shared" si="259"/>
        <v>0</v>
      </c>
      <c r="O497" s="102">
        <f t="shared" si="259"/>
        <v>0</v>
      </c>
      <c r="P497" s="102">
        <f t="shared" si="259"/>
        <v>1</v>
      </c>
      <c r="Q497" s="102">
        <f t="shared" si="259"/>
        <v>0</v>
      </c>
      <c r="R497" s="103">
        <f t="shared" si="259"/>
        <v>0</v>
      </c>
      <c r="S497" s="104">
        <f>SUM(L497:R497)</f>
        <v>1</v>
      </c>
      <c r="U497" s="24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5"/>
      <c r="AK497" s="25"/>
      <c r="AL497" s="25"/>
    </row>
    <row r="498" spans="1:38" ht="15" thickBot="1">
      <c r="A498" s="6"/>
      <c r="B498" s="6"/>
      <c r="C498" s="6"/>
      <c r="D498" s="6"/>
      <c r="E498" s="6"/>
      <c r="F498" s="6"/>
      <c r="G498" s="6"/>
      <c r="H498" s="6"/>
      <c r="I498" s="6"/>
      <c r="K498" s="6"/>
      <c r="L498" s="6"/>
      <c r="M498" s="6"/>
      <c r="N498" s="6"/>
      <c r="O498" s="6"/>
      <c r="P498" s="6"/>
      <c r="Q498" s="6"/>
      <c r="R498" s="6"/>
      <c r="S498" s="6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</row>
    <row r="499" spans="1:38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  <c r="K499" s="449" t="s">
        <v>42</v>
      </c>
      <c r="L499" s="82" t="s">
        <v>0</v>
      </c>
      <c r="M499" s="82" t="s">
        <v>1</v>
      </c>
      <c r="N499" s="82" t="s">
        <v>2</v>
      </c>
      <c r="O499" s="82" t="s">
        <v>3</v>
      </c>
      <c r="P499" s="82" t="s">
        <v>23</v>
      </c>
      <c r="Q499" s="82" t="s">
        <v>4</v>
      </c>
      <c r="R499" s="82" t="s">
        <v>5</v>
      </c>
      <c r="S499" s="83" t="s">
        <v>6</v>
      </c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</row>
    <row r="500" spans="1:38" ht="15" customHeight="1">
      <c r="A500" s="413" t="s">
        <v>42</v>
      </c>
      <c r="B500" s="400" t="s">
        <v>113</v>
      </c>
      <c r="C500" s="401"/>
      <c r="D500" s="401"/>
      <c r="E500" s="401"/>
      <c r="F500" s="401"/>
      <c r="G500" s="401"/>
      <c r="H500" s="401"/>
      <c r="I500" s="402"/>
      <c r="K500" s="450" t="s">
        <v>42</v>
      </c>
      <c r="L500" s="403" t="s">
        <v>113</v>
      </c>
      <c r="M500" s="404"/>
      <c r="N500" s="404"/>
      <c r="O500" s="404"/>
      <c r="P500" s="404"/>
      <c r="Q500" s="404"/>
      <c r="R500" s="404"/>
      <c r="S500" s="405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  <c r="K501" s="50" t="s">
        <v>7</v>
      </c>
      <c r="L501" s="385"/>
      <c r="M501" s="386"/>
      <c r="N501" s="386"/>
      <c r="O501" s="387"/>
      <c r="P501" s="105">
        <v>0</v>
      </c>
      <c r="Q501" s="385"/>
      <c r="R501" s="397"/>
      <c r="S501" s="107">
        <f>SUM(L501:R501)</f>
        <v>0</v>
      </c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260">SUM(B502:H502)</f>
        <v>0</v>
      </c>
      <c r="K502" s="42" t="s">
        <v>8</v>
      </c>
      <c r="L502" s="388"/>
      <c r="M502" s="389"/>
      <c r="N502" s="389"/>
      <c r="O502" s="390"/>
      <c r="P502" s="87">
        <v>0</v>
      </c>
      <c r="Q502" s="388"/>
      <c r="R502" s="398"/>
      <c r="S502" s="89">
        <f t="shared" ref="S502:S521" si="261">SUM(L502:R502)</f>
        <v>0</v>
      </c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</row>
    <row r="503" spans="1:38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260"/>
        <v>0</v>
      </c>
      <c r="K503" s="43" t="s">
        <v>9</v>
      </c>
      <c r="L503" s="388"/>
      <c r="M503" s="389"/>
      <c r="N503" s="389"/>
      <c r="O503" s="390"/>
      <c r="P503" s="84">
        <v>0</v>
      </c>
      <c r="Q503" s="388"/>
      <c r="R503" s="398"/>
      <c r="S503" s="86">
        <f t="shared" si="261"/>
        <v>0</v>
      </c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</row>
    <row r="504" spans="1:38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260"/>
        <v>0</v>
      </c>
      <c r="K504" s="42" t="s">
        <v>52</v>
      </c>
      <c r="L504" s="388"/>
      <c r="M504" s="389"/>
      <c r="N504" s="389"/>
      <c r="O504" s="390"/>
      <c r="P504" s="87">
        <v>0</v>
      </c>
      <c r="Q504" s="388"/>
      <c r="R504" s="398"/>
      <c r="S504" s="89">
        <f t="shared" si="261"/>
        <v>0</v>
      </c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</row>
    <row r="505" spans="1:38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260"/>
        <v>0</v>
      </c>
      <c r="K505" s="43" t="s">
        <v>13</v>
      </c>
      <c r="L505" s="388"/>
      <c r="M505" s="389"/>
      <c r="N505" s="389"/>
      <c r="O505" s="390"/>
      <c r="P505" s="84">
        <v>0</v>
      </c>
      <c r="Q505" s="388"/>
      <c r="R505" s="398"/>
      <c r="S505" s="86">
        <f t="shared" si="261"/>
        <v>0</v>
      </c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5">
      <c r="A506" s="31" t="s">
        <v>119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260"/>
        <v>0</v>
      </c>
      <c r="K506" s="42" t="s">
        <v>119</v>
      </c>
      <c r="L506" s="388"/>
      <c r="M506" s="389"/>
      <c r="N506" s="389"/>
      <c r="O506" s="390"/>
      <c r="P506" s="87">
        <v>0</v>
      </c>
      <c r="Q506" s="388"/>
      <c r="R506" s="398"/>
      <c r="S506" s="89">
        <f t="shared" si="261"/>
        <v>0</v>
      </c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260"/>
        <v>0</v>
      </c>
      <c r="K507" s="43" t="s">
        <v>54</v>
      </c>
      <c r="L507" s="388"/>
      <c r="M507" s="389"/>
      <c r="N507" s="389"/>
      <c r="O507" s="390"/>
      <c r="P507" s="84">
        <v>0</v>
      </c>
      <c r="Q507" s="388"/>
      <c r="R507" s="398"/>
      <c r="S507" s="86">
        <f t="shared" si="261"/>
        <v>0</v>
      </c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</row>
    <row r="508" spans="1:38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260"/>
        <v>0</v>
      </c>
      <c r="K508" s="42" t="s">
        <v>11</v>
      </c>
      <c r="L508" s="388"/>
      <c r="M508" s="389"/>
      <c r="N508" s="389"/>
      <c r="O508" s="390"/>
      <c r="P508" s="87">
        <v>0</v>
      </c>
      <c r="Q508" s="388"/>
      <c r="R508" s="398"/>
      <c r="S508" s="89">
        <f t="shared" si="261"/>
        <v>0</v>
      </c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</row>
    <row r="509" spans="1:38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260"/>
        <v>0</v>
      </c>
      <c r="K509" s="43" t="s">
        <v>55</v>
      </c>
      <c r="L509" s="388"/>
      <c r="M509" s="389"/>
      <c r="N509" s="389"/>
      <c r="O509" s="390"/>
      <c r="P509" s="84">
        <v>0</v>
      </c>
      <c r="Q509" s="388"/>
      <c r="R509" s="398"/>
      <c r="S509" s="86">
        <f t="shared" si="261"/>
        <v>0</v>
      </c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260"/>
        <v>0</v>
      </c>
      <c r="K510" s="42" t="s">
        <v>14</v>
      </c>
      <c r="L510" s="388"/>
      <c r="M510" s="389"/>
      <c r="N510" s="389"/>
      <c r="O510" s="390"/>
      <c r="P510" s="87">
        <v>0</v>
      </c>
      <c r="Q510" s="388"/>
      <c r="R510" s="398"/>
      <c r="S510" s="89">
        <f t="shared" si="261"/>
        <v>0</v>
      </c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</row>
    <row r="511" spans="1:38" ht="15">
      <c r="A511" s="32" t="s">
        <v>136</v>
      </c>
      <c r="B511" s="388"/>
      <c r="C511" s="389"/>
      <c r="D511" s="389"/>
      <c r="E511" s="390"/>
      <c r="F511" s="84">
        <v>2439.8993769996528</v>
      </c>
      <c r="G511" s="388"/>
      <c r="H511" s="390"/>
      <c r="I511" s="111">
        <f t="shared" si="260"/>
        <v>2439.8993769996528</v>
      </c>
      <c r="K511" s="43" t="s">
        <v>136</v>
      </c>
      <c r="L511" s="388"/>
      <c r="M511" s="389"/>
      <c r="N511" s="389"/>
      <c r="O511" s="390"/>
      <c r="P511" s="84">
        <v>0</v>
      </c>
      <c r="Q511" s="388"/>
      <c r="R511" s="398"/>
      <c r="S511" s="86">
        <f t="shared" si="261"/>
        <v>0</v>
      </c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</row>
    <row r="512" spans="1:38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260"/>
        <v>0</v>
      </c>
      <c r="K512" s="42" t="s">
        <v>21</v>
      </c>
      <c r="L512" s="388"/>
      <c r="M512" s="389"/>
      <c r="N512" s="389"/>
      <c r="O512" s="390"/>
      <c r="P512" s="87">
        <v>0</v>
      </c>
      <c r="Q512" s="388"/>
      <c r="R512" s="398"/>
      <c r="S512" s="89">
        <f t="shared" si="261"/>
        <v>0</v>
      </c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</row>
    <row r="513" spans="1:38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260"/>
        <v>0</v>
      </c>
      <c r="K513" s="43" t="s">
        <v>20</v>
      </c>
      <c r="L513" s="388"/>
      <c r="M513" s="389"/>
      <c r="N513" s="389"/>
      <c r="O513" s="390"/>
      <c r="P513" s="84">
        <v>0</v>
      </c>
      <c r="Q513" s="388"/>
      <c r="R513" s="398"/>
      <c r="S513" s="86">
        <f t="shared" si="261"/>
        <v>0</v>
      </c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260"/>
        <v>0</v>
      </c>
      <c r="K514" s="42" t="s">
        <v>56</v>
      </c>
      <c r="L514" s="388"/>
      <c r="M514" s="389"/>
      <c r="N514" s="389"/>
      <c r="O514" s="390"/>
      <c r="P514" s="87">
        <v>0</v>
      </c>
      <c r="Q514" s="388"/>
      <c r="R514" s="398"/>
      <c r="S514" s="89">
        <f t="shared" si="261"/>
        <v>0</v>
      </c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</row>
    <row r="515" spans="1:38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260"/>
        <v>0</v>
      </c>
      <c r="K515" s="43" t="s">
        <v>18</v>
      </c>
      <c r="L515" s="388"/>
      <c r="M515" s="389"/>
      <c r="N515" s="389"/>
      <c r="O515" s="390"/>
      <c r="P515" s="84">
        <v>0</v>
      </c>
      <c r="Q515" s="388"/>
      <c r="R515" s="398"/>
      <c r="S515" s="86">
        <f t="shared" si="261"/>
        <v>0</v>
      </c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</row>
    <row r="516" spans="1:38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260"/>
        <v>0</v>
      </c>
      <c r="K516" s="42" t="s">
        <v>17</v>
      </c>
      <c r="L516" s="388"/>
      <c r="M516" s="389"/>
      <c r="N516" s="389"/>
      <c r="O516" s="390"/>
      <c r="P516" s="87">
        <v>0</v>
      </c>
      <c r="Q516" s="388"/>
      <c r="R516" s="398"/>
      <c r="S516" s="89">
        <f t="shared" si="261"/>
        <v>0</v>
      </c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</row>
    <row r="517" spans="1:38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260"/>
        <v>0</v>
      </c>
      <c r="K517" s="44" t="s">
        <v>60</v>
      </c>
      <c r="L517" s="388"/>
      <c r="M517" s="389"/>
      <c r="N517" s="389"/>
      <c r="O517" s="390"/>
      <c r="P517" s="84">
        <v>0</v>
      </c>
      <c r="Q517" s="388"/>
      <c r="R517" s="398"/>
      <c r="S517" s="86">
        <f t="shared" si="261"/>
        <v>0</v>
      </c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</row>
    <row r="518" spans="1:38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260"/>
        <v>0</v>
      </c>
      <c r="K518" s="45" t="s">
        <v>19</v>
      </c>
      <c r="L518" s="388"/>
      <c r="M518" s="389"/>
      <c r="N518" s="389"/>
      <c r="O518" s="390"/>
      <c r="P518" s="90">
        <v>0</v>
      </c>
      <c r="Q518" s="388"/>
      <c r="R518" s="398"/>
      <c r="S518" s="92">
        <f t="shared" si="261"/>
        <v>0</v>
      </c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</row>
    <row r="519" spans="1:38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260"/>
        <v>0</v>
      </c>
      <c r="K519" s="46" t="s">
        <v>15</v>
      </c>
      <c r="L519" s="388"/>
      <c r="M519" s="389"/>
      <c r="N519" s="389"/>
      <c r="O519" s="390"/>
      <c r="P519" s="93">
        <v>0</v>
      </c>
      <c r="Q519" s="388"/>
      <c r="R519" s="398"/>
      <c r="S519" s="95">
        <f t="shared" si="261"/>
        <v>0</v>
      </c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</row>
    <row r="520" spans="1:38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260"/>
        <v>0</v>
      </c>
      <c r="K520" s="45" t="s">
        <v>16</v>
      </c>
      <c r="L520" s="388"/>
      <c r="M520" s="389"/>
      <c r="N520" s="389"/>
      <c r="O520" s="390"/>
      <c r="P520" s="90">
        <v>0</v>
      </c>
      <c r="Q520" s="388"/>
      <c r="R520" s="398"/>
      <c r="S520" s="92">
        <f t="shared" si="261"/>
        <v>0</v>
      </c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</row>
    <row r="521" spans="1:38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260"/>
        <v>0</v>
      </c>
      <c r="K521" s="47" t="s">
        <v>10</v>
      </c>
      <c r="L521" s="391"/>
      <c r="M521" s="392"/>
      <c r="N521" s="392"/>
      <c r="O521" s="393"/>
      <c r="P521" s="96">
        <v>0</v>
      </c>
      <c r="Q521" s="391"/>
      <c r="R521" s="399"/>
      <c r="S521" s="98">
        <f t="shared" si="261"/>
        <v>0</v>
      </c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</row>
    <row r="522" spans="1:38" ht="15">
      <c r="A522" s="37" t="s">
        <v>22</v>
      </c>
      <c r="B522" s="99">
        <f>SUM(B501:B517)</f>
        <v>0</v>
      </c>
      <c r="C522" s="99">
        <f t="shared" ref="C522:I522" si="262">SUM(C501:C517)</f>
        <v>0</v>
      </c>
      <c r="D522" s="99">
        <f t="shared" si="262"/>
        <v>0</v>
      </c>
      <c r="E522" s="99">
        <f t="shared" si="262"/>
        <v>0</v>
      </c>
      <c r="F522" s="99">
        <f t="shared" si="262"/>
        <v>2439.8993769996528</v>
      </c>
      <c r="G522" s="99">
        <f t="shared" si="262"/>
        <v>0</v>
      </c>
      <c r="H522" s="100">
        <f t="shared" si="262"/>
        <v>0</v>
      </c>
      <c r="I522" s="111">
        <f t="shared" si="262"/>
        <v>2439.8993769996528</v>
      </c>
      <c r="K522" s="48" t="s">
        <v>22</v>
      </c>
      <c r="L522" s="99">
        <f>SUM(L501:L517)</f>
        <v>0</v>
      </c>
      <c r="M522" s="99">
        <f t="shared" ref="M522:S522" si="263">SUM(M501:M517)</f>
        <v>0</v>
      </c>
      <c r="N522" s="99">
        <f t="shared" si="263"/>
        <v>0</v>
      </c>
      <c r="O522" s="99">
        <f t="shared" si="263"/>
        <v>0</v>
      </c>
      <c r="P522" s="99">
        <f t="shared" si="263"/>
        <v>0</v>
      </c>
      <c r="Q522" s="99">
        <f t="shared" si="263"/>
        <v>0</v>
      </c>
      <c r="R522" s="100">
        <f t="shared" si="263"/>
        <v>0</v>
      </c>
      <c r="S522" s="101">
        <f t="shared" si="263"/>
        <v>0</v>
      </c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</row>
    <row r="523" spans="1:38" s="22" customFormat="1" ht="15.75" thickBot="1">
      <c r="A523" s="38" t="s">
        <v>108</v>
      </c>
      <c r="B523" s="125">
        <f>IF($I522=0,"-",B522/$I522)</f>
        <v>0</v>
      </c>
      <c r="C523" s="125">
        <f t="shared" ref="C523:H523" si="264">IF($I522=0,"-",C522/$I522)</f>
        <v>0</v>
      </c>
      <c r="D523" s="125">
        <f t="shared" si="264"/>
        <v>0</v>
      </c>
      <c r="E523" s="125">
        <f t="shared" si="264"/>
        <v>0</v>
      </c>
      <c r="F523" s="125">
        <f t="shared" si="264"/>
        <v>1</v>
      </c>
      <c r="G523" s="125">
        <f t="shared" si="264"/>
        <v>0</v>
      </c>
      <c r="H523" s="126">
        <f t="shared" si="264"/>
        <v>0</v>
      </c>
      <c r="I523" s="127">
        <f>SUM(B523:H523)</f>
        <v>1</v>
      </c>
      <c r="K523" s="49" t="s">
        <v>108</v>
      </c>
      <c r="L523" s="102" t="str">
        <f>IF($S522=0,"-",L522/$S522)</f>
        <v>-</v>
      </c>
      <c r="M523" s="102" t="str">
        <f t="shared" ref="M523:R523" si="265">IF($S522=0,"-",M522/$S522)</f>
        <v>-</v>
      </c>
      <c r="N523" s="102" t="str">
        <f t="shared" si="265"/>
        <v>-</v>
      </c>
      <c r="O523" s="102" t="str">
        <f t="shared" si="265"/>
        <v>-</v>
      </c>
      <c r="P523" s="102" t="str">
        <f t="shared" si="265"/>
        <v>-</v>
      </c>
      <c r="Q523" s="102" t="str">
        <f t="shared" si="265"/>
        <v>-</v>
      </c>
      <c r="R523" s="103" t="str">
        <f t="shared" si="265"/>
        <v>-</v>
      </c>
      <c r="S523" s="104">
        <f>SUM(L523:R523)</f>
        <v>0</v>
      </c>
      <c r="U523" s="24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5"/>
      <c r="AK523" s="25"/>
      <c r="AL523" s="25"/>
    </row>
    <row r="524" spans="1:38" ht="15" thickBot="1">
      <c r="A524" s="6"/>
      <c r="B524" s="6"/>
      <c r="C524" s="6"/>
      <c r="D524" s="6"/>
      <c r="E524" s="6"/>
      <c r="F524" s="6"/>
      <c r="G524" s="6"/>
      <c r="H524" s="6"/>
      <c r="I524" s="6"/>
      <c r="K524" s="6"/>
      <c r="L524" s="6"/>
      <c r="M524" s="6"/>
      <c r="N524" s="6"/>
      <c r="O524" s="6"/>
      <c r="P524" s="6"/>
      <c r="Q524" s="6"/>
      <c r="R524" s="6"/>
      <c r="S524" s="6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</row>
    <row r="525" spans="1:38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  <c r="K525" s="449" t="s">
        <v>43</v>
      </c>
      <c r="L525" s="82" t="s">
        <v>0</v>
      </c>
      <c r="M525" s="82" t="s">
        <v>1</v>
      </c>
      <c r="N525" s="82" t="s">
        <v>2</v>
      </c>
      <c r="O525" s="82" t="s">
        <v>3</v>
      </c>
      <c r="P525" s="82" t="s">
        <v>23</v>
      </c>
      <c r="Q525" s="82" t="s">
        <v>4</v>
      </c>
      <c r="R525" s="82" t="s">
        <v>5</v>
      </c>
      <c r="S525" s="83" t="s">
        <v>6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</row>
    <row r="526" spans="1:38" ht="15" customHeight="1">
      <c r="A526" s="413" t="s">
        <v>43</v>
      </c>
      <c r="B526" s="400" t="s">
        <v>113</v>
      </c>
      <c r="C526" s="401"/>
      <c r="D526" s="401"/>
      <c r="E526" s="401"/>
      <c r="F526" s="401"/>
      <c r="G526" s="401"/>
      <c r="H526" s="401"/>
      <c r="I526" s="402"/>
      <c r="K526" s="450" t="s">
        <v>43</v>
      </c>
      <c r="L526" s="403" t="s">
        <v>113</v>
      </c>
      <c r="M526" s="404"/>
      <c r="N526" s="404"/>
      <c r="O526" s="404"/>
      <c r="P526" s="404"/>
      <c r="Q526" s="404"/>
      <c r="R526" s="404"/>
      <c r="S526" s="405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</row>
    <row r="527" spans="1:38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  <c r="K527" s="50" t="s">
        <v>7</v>
      </c>
      <c r="L527" s="385"/>
      <c r="M527" s="386"/>
      <c r="N527" s="386"/>
      <c r="O527" s="387"/>
      <c r="P527" s="105">
        <v>0</v>
      </c>
      <c r="Q527" s="385"/>
      <c r="R527" s="397"/>
      <c r="S527" s="107">
        <f>SUM(L527:R527)</f>
        <v>0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</row>
    <row r="528" spans="1:38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266">SUM(B528:H528)</f>
        <v>0</v>
      </c>
      <c r="K528" s="42" t="s">
        <v>8</v>
      </c>
      <c r="L528" s="388"/>
      <c r="M528" s="389"/>
      <c r="N528" s="389"/>
      <c r="O528" s="390"/>
      <c r="P528" s="87">
        <v>0</v>
      </c>
      <c r="Q528" s="388"/>
      <c r="R528" s="398"/>
      <c r="S528" s="89">
        <f t="shared" ref="S528:S547" si="267">SUM(L528:R528)</f>
        <v>0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</row>
    <row r="529" spans="1:38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266"/>
        <v>0</v>
      </c>
      <c r="K529" s="43" t="s">
        <v>9</v>
      </c>
      <c r="L529" s="388"/>
      <c r="M529" s="389"/>
      <c r="N529" s="389"/>
      <c r="O529" s="390"/>
      <c r="P529" s="84">
        <v>0</v>
      </c>
      <c r="Q529" s="388"/>
      <c r="R529" s="398"/>
      <c r="S529" s="86">
        <f t="shared" si="267"/>
        <v>0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</row>
    <row r="530" spans="1:38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266"/>
        <v>0</v>
      </c>
      <c r="K530" s="42" t="s">
        <v>52</v>
      </c>
      <c r="L530" s="388"/>
      <c r="M530" s="389"/>
      <c r="N530" s="389"/>
      <c r="O530" s="390"/>
      <c r="P530" s="87">
        <v>0</v>
      </c>
      <c r="Q530" s="388"/>
      <c r="R530" s="398"/>
      <c r="S530" s="89">
        <f t="shared" si="267"/>
        <v>0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266"/>
        <v>0</v>
      </c>
      <c r="K531" s="43" t="s">
        <v>13</v>
      </c>
      <c r="L531" s="388"/>
      <c r="M531" s="389"/>
      <c r="N531" s="389"/>
      <c r="O531" s="390"/>
      <c r="P531" s="84">
        <v>0</v>
      </c>
      <c r="Q531" s="388"/>
      <c r="R531" s="398"/>
      <c r="S531" s="86">
        <f t="shared" si="267"/>
        <v>0</v>
      </c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</row>
    <row r="532" spans="1:38" ht="15">
      <c r="A532" s="31" t="s">
        <v>119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266"/>
        <v>0</v>
      </c>
      <c r="K532" s="42" t="s">
        <v>119</v>
      </c>
      <c r="L532" s="388"/>
      <c r="M532" s="389"/>
      <c r="N532" s="389"/>
      <c r="O532" s="390"/>
      <c r="P532" s="87">
        <v>0</v>
      </c>
      <c r="Q532" s="388"/>
      <c r="R532" s="398"/>
      <c r="S532" s="89">
        <f t="shared" si="267"/>
        <v>0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</row>
    <row r="533" spans="1:38" ht="15">
      <c r="A533" s="32" t="s">
        <v>54</v>
      </c>
      <c r="B533" s="388"/>
      <c r="C533" s="389"/>
      <c r="D533" s="389"/>
      <c r="E533" s="390"/>
      <c r="F533" s="84">
        <v>0.77104243208531353</v>
      </c>
      <c r="G533" s="388"/>
      <c r="H533" s="390"/>
      <c r="I533" s="111">
        <f t="shared" si="266"/>
        <v>0.77104243208531353</v>
      </c>
      <c r="K533" s="43" t="s">
        <v>54</v>
      </c>
      <c r="L533" s="388"/>
      <c r="M533" s="389"/>
      <c r="N533" s="389"/>
      <c r="O533" s="390"/>
      <c r="P533" s="84">
        <v>0</v>
      </c>
      <c r="Q533" s="388"/>
      <c r="R533" s="398"/>
      <c r="S533" s="86">
        <f t="shared" si="267"/>
        <v>0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</row>
    <row r="534" spans="1:38" ht="15">
      <c r="A534" s="31" t="s">
        <v>11</v>
      </c>
      <c r="B534" s="388"/>
      <c r="C534" s="389"/>
      <c r="D534" s="389"/>
      <c r="E534" s="390"/>
      <c r="F534" s="112">
        <v>8.4541349350940723E-2</v>
      </c>
      <c r="G534" s="388"/>
      <c r="H534" s="390"/>
      <c r="I534" s="114">
        <f t="shared" si="266"/>
        <v>8.4541349350940723E-2</v>
      </c>
      <c r="K534" s="42" t="s">
        <v>11</v>
      </c>
      <c r="L534" s="388"/>
      <c r="M534" s="389"/>
      <c r="N534" s="389"/>
      <c r="O534" s="390"/>
      <c r="P534" s="87">
        <v>0</v>
      </c>
      <c r="Q534" s="388"/>
      <c r="R534" s="398"/>
      <c r="S534" s="89">
        <f t="shared" si="267"/>
        <v>0</v>
      </c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</row>
    <row r="535" spans="1:38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266"/>
        <v>0</v>
      </c>
      <c r="K535" s="43" t="s">
        <v>55</v>
      </c>
      <c r="L535" s="388"/>
      <c r="M535" s="389"/>
      <c r="N535" s="389"/>
      <c r="O535" s="390"/>
      <c r="P535" s="84">
        <v>0</v>
      </c>
      <c r="Q535" s="388"/>
      <c r="R535" s="398"/>
      <c r="S535" s="86">
        <f t="shared" si="267"/>
        <v>0</v>
      </c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</row>
    <row r="536" spans="1:38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266"/>
        <v>0</v>
      </c>
      <c r="K536" s="42" t="s">
        <v>14</v>
      </c>
      <c r="L536" s="388"/>
      <c r="M536" s="389"/>
      <c r="N536" s="389"/>
      <c r="O536" s="390"/>
      <c r="P536" s="87">
        <v>0</v>
      </c>
      <c r="Q536" s="388"/>
      <c r="R536" s="398"/>
      <c r="S536" s="89">
        <f t="shared" si="267"/>
        <v>0</v>
      </c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</row>
    <row r="537" spans="1:38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266"/>
        <v>0</v>
      </c>
      <c r="K537" s="43" t="s">
        <v>136</v>
      </c>
      <c r="L537" s="388"/>
      <c r="M537" s="389"/>
      <c r="N537" s="389"/>
      <c r="O537" s="390"/>
      <c r="P537" s="84">
        <v>0</v>
      </c>
      <c r="Q537" s="388"/>
      <c r="R537" s="398"/>
      <c r="S537" s="86">
        <f t="shared" si="267"/>
        <v>0</v>
      </c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</row>
    <row r="538" spans="1:38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266"/>
        <v>0</v>
      </c>
      <c r="K538" s="42" t="s">
        <v>21</v>
      </c>
      <c r="L538" s="388"/>
      <c r="M538" s="389"/>
      <c r="N538" s="389"/>
      <c r="O538" s="390"/>
      <c r="P538" s="87">
        <v>0</v>
      </c>
      <c r="Q538" s="388"/>
      <c r="R538" s="398"/>
      <c r="S538" s="89">
        <f t="shared" si="267"/>
        <v>0</v>
      </c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</row>
    <row r="539" spans="1:38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266"/>
        <v>0</v>
      </c>
      <c r="K539" s="43" t="s">
        <v>20</v>
      </c>
      <c r="L539" s="388"/>
      <c r="M539" s="389"/>
      <c r="N539" s="389"/>
      <c r="O539" s="390"/>
      <c r="P539" s="84">
        <v>0</v>
      </c>
      <c r="Q539" s="388"/>
      <c r="R539" s="398"/>
      <c r="S539" s="86">
        <f t="shared" si="267"/>
        <v>0</v>
      </c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</row>
    <row r="540" spans="1:38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266"/>
        <v>0</v>
      </c>
      <c r="K540" s="42" t="s">
        <v>56</v>
      </c>
      <c r="L540" s="388"/>
      <c r="M540" s="389"/>
      <c r="N540" s="389"/>
      <c r="O540" s="390"/>
      <c r="P540" s="87">
        <v>0</v>
      </c>
      <c r="Q540" s="388"/>
      <c r="R540" s="398"/>
      <c r="S540" s="89">
        <f t="shared" si="267"/>
        <v>0</v>
      </c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266"/>
        <v>0</v>
      </c>
      <c r="K541" s="43" t="s">
        <v>18</v>
      </c>
      <c r="L541" s="388"/>
      <c r="M541" s="389"/>
      <c r="N541" s="389"/>
      <c r="O541" s="390"/>
      <c r="P541" s="84">
        <v>0</v>
      </c>
      <c r="Q541" s="388"/>
      <c r="R541" s="398"/>
      <c r="S541" s="86">
        <f t="shared" si="267"/>
        <v>0</v>
      </c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266"/>
        <v>0</v>
      </c>
      <c r="K542" s="42" t="s">
        <v>17</v>
      </c>
      <c r="L542" s="388"/>
      <c r="M542" s="389"/>
      <c r="N542" s="389"/>
      <c r="O542" s="390"/>
      <c r="P542" s="87">
        <v>0</v>
      </c>
      <c r="Q542" s="388"/>
      <c r="R542" s="398"/>
      <c r="S542" s="89">
        <f t="shared" si="267"/>
        <v>0</v>
      </c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</row>
    <row r="543" spans="1:38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266"/>
        <v>0</v>
      </c>
      <c r="K543" s="44" t="s">
        <v>60</v>
      </c>
      <c r="L543" s="388"/>
      <c r="M543" s="389"/>
      <c r="N543" s="389"/>
      <c r="O543" s="390"/>
      <c r="P543" s="84">
        <v>0</v>
      </c>
      <c r="Q543" s="388"/>
      <c r="R543" s="398"/>
      <c r="S543" s="86">
        <f t="shared" si="267"/>
        <v>0</v>
      </c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</row>
    <row r="544" spans="1:38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266"/>
        <v>0</v>
      </c>
      <c r="K544" s="45" t="s">
        <v>19</v>
      </c>
      <c r="L544" s="388"/>
      <c r="M544" s="389"/>
      <c r="N544" s="389"/>
      <c r="O544" s="390"/>
      <c r="P544" s="90">
        <v>0</v>
      </c>
      <c r="Q544" s="388"/>
      <c r="R544" s="398"/>
      <c r="S544" s="92">
        <f t="shared" si="267"/>
        <v>0</v>
      </c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</row>
    <row r="545" spans="1:38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266"/>
        <v>0</v>
      </c>
      <c r="K545" s="46" t="s">
        <v>15</v>
      </c>
      <c r="L545" s="388"/>
      <c r="M545" s="389"/>
      <c r="N545" s="389"/>
      <c r="O545" s="390"/>
      <c r="P545" s="93">
        <v>0</v>
      </c>
      <c r="Q545" s="388"/>
      <c r="R545" s="398"/>
      <c r="S545" s="95">
        <f t="shared" si="267"/>
        <v>0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</row>
    <row r="546" spans="1:38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266"/>
        <v>0</v>
      </c>
      <c r="K546" s="45" t="s">
        <v>16</v>
      </c>
      <c r="L546" s="388"/>
      <c r="M546" s="389"/>
      <c r="N546" s="389"/>
      <c r="O546" s="390"/>
      <c r="P546" s="90">
        <v>0</v>
      </c>
      <c r="Q546" s="388"/>
      <c r="R546" s="398"/>
      <c r="S546" s="92">
        <f t="shared" si="267"/>
        <v>0</v>
      </c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266"/>
        <v>0</v>
      </c>
      <c r="K547" s="47" t="s">
        <v>10</v>
      </c>
      <c r="L547" s="391"/>
      <c r="M547" s="392"/>
      <c r="N547" s="392"/>
      <c r="O547" s="393"/>
      <c r="P547" s="96">
        <v>0</v>
      </c>
      <c r="Q547" s="391"/>
      <c r="R547" s="399"/>
      <c r="S547" s="98">
        <f t="shared" si="267"/>
        <v>0</v>
      </c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</row>
    <row r="548" spans="1:38" ht="15">
      <c r="A548" s="37" t="s">
        <v>22</v>
      </c>
      <c r="B548" s="99">
        <f>SUM(B527:B543)</f>
        <v>0</v>
      </c>
      <c r="C548" s="99">
        <f t="shared" ref="C548:I548" si="268">SUM(C527:C543)</f>
        <v>0</v>
      </c>
      <c r="D548" s="99">
        <f t="shared" si="268"/>
        <v>0</v>
      </c>
      <c r="E548" s="99">
        <f t="shared" si="268"/>
        <v>0</v>
      </c>
      <c r="F548" s="99">
        <f t="shared" si="268"/>
        <v>0.85558378143625424</v>
      </c>
      <c r="G548" s="99">
        <f t="shared" si="268"/>
        <v>0</v>
      </c>
      <c r="H548" s="100">
        <f t="shared" si="268"/>
        <v>0</v>
      </c>
      <c r="I548" s="111">
        <f t="shared" si="268"/>
        <v>0.85558378143625424</v>
      </c>
      <c r="K548" s="48" t="s">
        <v>22</v>
      </c>
      <c r="L548" s="99">
        <f>SUM(L527:L543)</f>
        <v>0</v>
      </c>
      <c r="M548" s="99">
        <f t="shared" ref="M548:S548" si="269">SUM(M527:M543)</f>
        <v>0</v>
      </c>
      <c r="N548" s="99">
        <f t="shared" si="269"/>
        <v>0</v>
      </c>
      <c r="O548" s="99">
        <f t="shared" si="269"/>
        <v>0</v>
      </c>
      <c r="P548" s="99">
        <f t="shared" si="269"/>
        <v>0</v>
      </c>
      <c r="Q548" s="99">
        <f t="shared" si="269"/>
        <v>0</v>
      </c>
      <c r="R548" s="100">
        <f t="shared" si="269"/>
        <v>0</v>
      </c>
      <c r="S548" s="101">
        <f t="shared" si="269"/>
        <v>0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</row>
    <row r="549" spans="1:38" s="4" customFormat="1" ht="15.75" thickBot="1">
      <c r="A549" s="38" t="s">
        <v>108</v>
      </c>
      <c r="B549" s="125">
        <f>IF($I548=0,"-",B548/$I548)</f>
        <v>0</v>
      </c>
      <c r="C549" s="125">
        <f t="shared" ref="C549:H549" si="270">IF($I548=0,"-",C548/$I548)</f>
        <v>0</v>
      </c>
      <c r="D549" s="125">
        <f t="shared" si="270"/>
        <v>0</v>
      </c>
      <c r="E549" s="125">
        <f t="shared" si="270"/>
        <v>0</v>
      </c>
      <c r="F549" s="125">
        <f t="shared" si="270"/>
        <v>1</v>
      </c>
      <c r="G549" s="125">
        <f t="shared" si="270"/>
        <v>0</v>
      </c>
      <c r="H549" s="126">
        <f t="shared" si="270"/>
        <v>0</v>
      </c>
      <c r="I549" s="127">
        <f>SUM(B549:H549)</f>
        <v>1</v>
      </c>
      <c r="J549" s="19"/>
      <c r="K549" s="49" t="s">
        <v>108</v>
      </c>
      <c r="L549" s="102" t="str">
        <f>IF($S548=0,"-",L548/$S548)</f>
        <v>-</v>
      </c>
      <c r="M549" s="102" t="str">
        <f t="shared" ref="M549:R549" si="271">IF($S548=0,"-",M548/$S548)</f>
        <v>-</v>
      </c>
      <c r="N549" s="102" t="str">
        <f t="shared" si="271"/>
        <v>-</v>
      </c>
      <c r="O549" s="102" t="str">
        <f t="shared" si="271"/>
        <v>-</v>
      </c>
      <c r="P549" s="102" t="str">
        <f t="shared" si="271"/>
        <v>-</v>
      </c>
      <c r="Q549" s="102" t="str">
        <f t="shared" si="271"/>
        <v>-</v>
      </c>
      <c r="R549" s="103" t="str">
        <f t="shared" si="271"/>
        <v>-</v>
      </c>
      <c r="S549" s="104">
        <f>SUM(L549:R549)</f>
        <v>0</v>
      </c>
      <c r="T549" s="19"/>
      <c r="U549" s="12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2"/>
      <c r="AK549" s="14"/>
      <c r="AL549" s="14"/>
    </row>
    <row r="550" spans="1:38" ht="15" thickBot="1">
      <c r="A550" s="6"/>
      <c r="B550" s="6"/>
      <c r="C550" s="6"/>
      <c r="D550" s="6"/>
      <c r="E550" s="6"/>
      <c r="F550" s="6"/>
      <c r="G550" s="6"/>
      <c r="H550" s="6"/>
      <c r="I550" s="6"/>
      <c r="K550" s="6"/>
      <c r="L550" s="6"/>
      <c r="M550" s="6"/>
      <c r="N550" s="6"/>
      <c r="O550" s="6"/>
      <c r="P550" s="6"/>
      <c r="Q550" s="6"/>
      <c r="R550" s="6"/>
      <c r="S550" s="6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</row>
    <row r="551" spans="1:38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  <c r="K551" s="449" t="s">
        <v>44</v>
      </c>
      <c r="L551" s="82" t="s">
        <v>0</v>
      </c>
      <c r="M551" s="82" t="s">
        <v>1</v>
      </c>
      <c r="N551" s="82" t="s">
        <v>2</v>
      </c>
      <c r="O551" s="82" t="s">
        <v>3</v>
      </c>
      <c r="P551" s="82" t="s">
        <v>23</v>
      </c>
      <c r="Q551" s="82" t="s">
        <v>4</v>
      </c>
      <c r="R551" s="82" t="s">
        <v>5</v>
      </c>
      <c r="S551" s="83" t="s">
        <v>6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</row>
    <row r="552" spans="1:38" ht="15" customHeight="1">
      <c r="A552" s="413" t="s">
        <v>44</v>
      </c>
      <c r="B552" s="400" t="s">
        <v>113</v>
      </c>
      <c r="C552" s="401"/>
      <c r="D552" s="401"/>
      <c r="E552" s="401"/>
      <c r="F552" s="401"/>
      <c r="G552" s="401"/>
      <c r="H552" s="401"/>
      <c r="I552" s="402"/>
      <c r="K552" s="450" t="s">
        <v>44</v>
      </c>
      <c r="L552" s="403" t="s">
        <v>113</v>
      </c>
      <c r="M552" s="404"/>
      <c r="N552" s="404"/>
      <c r="O552" s="404"/>
      <c r="P552" s="404"/>
      <c r="Q552" s="404"/>
      <c r="R552" s="404"/>
      <c r="S552" s="405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</row>
    <row r="553" spans="1:38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  <c r="K553" s="50" t="s">
        <v>7</v>
      </c>
      <c r="L553" s="385"/>
      <c r="M553" s="386"/>
      <c r="N553" s="386"/>
      <c r="O553" s="387"/>
      <c r="P553" s="105">
        <v>0</v>
      </c>
      <c r="Q553" s="385"/>
      <c r="R553" s="397"/>
      <c r="S553" s="107">
        <f>SUM(L553:R553)</f>
        <v>0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</row>
    <row r="554" spans="1:38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272">SUM(B554:H554)</f>
        <v>0</v>
      </c>
      <c r="K554" s="42" t="s">
        <v>8</v>
      </c>
      <c r="L554" s="388"/>
      <c r="M554" s="389"/>
      <c r="N554" s="389"/>
      <c r="O554" s="390"/>
      <c r="P554" s="87">
        <v>0</v>
      </c>
      <c r="Q554" s="388"/>
      <c r="R554" s="398"/>
      <c r="S554" s="89">
        <f t="shared" ref="S554:S573" si="273">SUM(L554:R554)</f>
        <v>0</v>
      </c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</row>
    <row r="555" spans="1:38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272"/>
        <v>0</v>
      </c>
      <c r="K555" s="43" t="s">
        <v>9</v>
      </c>
      <c r="L555" s="388"/>
      <c r="M555" s="389"/>
      <c r="N555" s="389"/>
      <c r="O555" s="390"/>
      <c r="P555" s="84">
        <v>0</v>
      </c>
      <c r="Q555" s="388"/>
      <c r="R555" s="398"/>
      <c r="S555" s="86">
        <f t="shared" si="273"/>
        <v>0</v>
      </c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272"/>
        <v>0</v>
      </c>
      <c r="K556" s="42" t="s">
        <v>52</v>
      </c>
      <c r="L556" s="388"/>
      <c r="M556" s="389"/>
      <c r="N556" s="389"/>
      <c r="O556" s="390"/>
      <c r="P556" s="87">
        <v>0</v>
      </c>
      <c r="Q556" s="388"/>
      <c r="R556" s="398"/>
      <c r="S556" s="89">
        <f t="shared" si="273"/>
        <v>0</v>
      </c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</row>
    <row r="557" spans="1:38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272"/>
        <v>0</v>
      </c>
      <c r="K557" s="43" t="s">
        <v>13</v>
      </c>
      <c r="L557" s="388"/>
      <c r="M557" s="389"/>
      <c r="N557" s="389"/>
      <c r="O557" s="390"/>
      <c r="P557" s="84">
        <v>0</v>
      </c>
      <c r="Q557" s="388"/>
      <c r="R557" s="398"/>
      <c r="S557" s="86">
        <f t="shared" si="273"/>
        <v>0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</row>
    <row r="558" spans="1:38" ht="15">
      <c r="A558" s="31" t="s">
        <v>119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272"/>
        <v>0</v>
      </c>
      <c r="K558" s="42" t="s">
        <v>119</v>
      </c>
      <c r="L558" s="388"/>
      <c r="M558" s="389"/>
      <c r="N558" s="389"/>
      <c r="O558" s="390"/>
      <c r="P558" s="87">
        <v>0</v>
      </c>
      <c r="Q558" s="388"/>
      <c r="R558" s="398"/>
      <c r="S558" s="89">
        <f t="shared" si="273"/>
        <v>0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</row>
    <row r="559" spans="1:38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272"/>
        <v>0</v>
      </c>
      <c r="K559" s="43" t="s">
        <v>54</v>
      </c>
      <c r="L559" s="388"/>
      <c r="M559" s="389"/>
      <c r="N559" s="389"/>
      <c r="O559" s="390"/>
      <c r="P559" s="84">
        <v>0</v>
      </c>
      <c r="Q559" s="388"/>
      <c r="R559" s="398"/>
      <c r="S559" s="86">
        <f t="shared" si="273"/>
        <v>0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</row>
    <row r="560" spans="1:38" ht="15">
      <c r="A560" s="31" t="s">
        <v>11</v>
      </c>
      <c r="B560" s="388"/>
      <c r="C560" s="389"/>
      <c r="D560" s="389"/>
      <c r="E560" s="390"/>
      <c r="F560" s="112">
        <v>19.182960600183076</v>
      </c>
      <c r="G560" s="388"/>
      <c r="H560" s="390"/>
      <c r="I560" s="114">
        <f t="shared" si="272"/>
        <v>19.182960600183076</v>
      </c>
      <c r="K560" s="42" t="s">
        <v>11</v>
      </c>
      <c r="L560" s="388"/>
      <c r="M560" s="389"/>
      <c r="N560" s="389"/>
      <c r="O560" s="390"/>
      <c r="P560" s="87">
        <v>0</v>
      </c>
      <c r="Q560" s="388"/>
      <c r="R560" s="398"/>
      <c r="S560" s="89">
        <f t="shared" si="273"/>
        <v>0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</row>
    <row r="561" spans="1:38" ht="15">
      <c r="A561" s="32" t="s">
        <v>55</v>
      </c>
      <c r="B561" s="388"/>
      <c r="C561" s="389"/>
      <c r="D561" s="389"/>
      <c r="E561" s="390"/>
      <c r="F561" s="84">
        <v>1900.2167549236126</v>
      </c>
      <c r="G561" s="388"/>
      <c r="H561" s="390"/>
      <c r="I561" s="111">
        <f t="shared" si="272"/>
        <v>1900.2167549236126</v>
      </c>
      <c r="K561" s="43" t="s">
        <v>55</v>
      </c>
      <c r="L561" s="388"/>
      <c r="M561" s="389"/>
      <c r="N561" s="389"/>
      <c r="O561" s="390"/>
      <c r="P561" s="84">
        <v>0</v>
      </c>
      <c r="Q561" s="388"/>
      <c r="R561" s="398"/>
      <c r="S561" s="86">
        <f t="shared" si="273"/>
        <v>0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</row>
    <row r="562" spans="1:38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272"/>
        <v>0</v>
      </c>
      <c r="K562" s="42" t="s">
        <v>14</v>
      </c>
      <c r="L562" s="388"/>
      <c r="M562" s="389"/>
      <c r="N562" s="389"/>
      <c r="O562" s="390"/>
      <c r="P562" s="87">
        <v>0</v>
      </c>
      <c r="Q562" s="388"/>
      <c r="R562" s="398"/>
      <c r="S562" s="89">
        <f t="shared" si="273"/>
        <v>0</v>
      </c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</row>
    <row r="563" spans="1:38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272"/>
        <v>0</v>
      </c>
      <c r="K563" s="43" t="s">
        <v>136</v>
      </c>
      <c r="L563" s="388"/>
      <c r="M563" s="389"/>
      <c r="N563" s="389"/>
      <c r="O563" s="390"/>
      <c r="P563" s="84">
        <v>0</v>
      </c>
      <c r="Q563" s="388"/>
      <c r="R563" s="398"/>
      <c r="S563" s="86">
        <f t="shared" si="273"/>
        <v>0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272"/>
        <v>0</v>
      </c>
      <c r="K564" s="42" t="s">
        <v>21</v>
      </c>
      <c r="L564" s="388"/>
      <c r="M564" s="389"/>
      <c r="N564" s="389"/>
      <c r="O564" s="390"/>
      <c r="P564" s="87">
        <v>0</v>
      </c>
      <c r="Q564" s="388"/>
      <c r="R564" s="398"/>
      <c r="S564" s="89">
        <f t="shared" si="273"/>
        <v>0</v>
      </c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</row>
    <row r="565" spans="1:38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272"/>
        <v>0</v>
      </c>
      <c r="K565" s="43" t="s">
        <v>20</v>
      </c>
      <c r="L565" s="388"/>
      <c r="M565" s="389"/>
      <c r="N565" s="389"/>
      <c r="O565" s="390"/>
      <c r="P565" s="84">
        <v>0</v>
      </c>
      <c r="Q565" s="388"/>
      <c r="R565" s="398"/>
      <c r="S565" s="86">
        <f t="shared" si="273"/>
        <v>0</v>
      </c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272"/>
        <v>0</v>
      </c>
      <c r="K566" s="42" t="s">
        <v>56</v>
      </c>
      <c r="L566" s="388"/>
      <c r="M566" s="389"/>
      <c r="N566" s="389"/>
      <c r="O566" s="390"/>
      <c r="P566" s="87">
        <v>0</v>
      </c>
      <c r="Q566" s="388"/>
      <c r="R566" s="398"/>
      <c r="S566" s="89">
        <f t="shared" si="273"/>
        <v>0</v>
      </c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</row>
    <row r="567" spans="1:38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272"/>
        <v>0</v>
      </c>
      <c r="K567" s="43" t="s">
        <v>18</v>
      </c>
      <c r="L567" s="388"/>
      <c r="M567" s="389"/>
      <c r="N567" s="389"/>
      <c r="O567" s="390"/>
      <c r="P567" s="84">
        <v>0</v>
      </c>
      <c r="Q567" s="388"/>
      <c r="R567" s="398"/>
      <c r="S567" s="86">
        <f t="shared" si="273"/>
        <v>0</v>
      </c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272"/>
        <v>0</v>
      </c>
      <c r="K568" s="42" t="s">
        <v>17</v>
      </c>
      <c r="L568" s="388"/>
      <c r="M568" s="389"/>
      <c r="N568" s="389"/>
      <c r="O568" s="390"/>
      <c r="P568" s="87">
        <v>0</v>
      </c>
      <c r="Q568" s="388"/>
      <c r="R568" s="398"/>
      <c r="S568" s="89">
        <f t="shared" si="273"/>
        <v>0</v>
      </c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</row>
    <row r="569" spans="1:38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272"/>
        <v>0</v>
      </c>
      <c r="K569" s="44" t="s">
        <v>60</v>
      </c>
      <c r="L569" s="388"/>
      <c r="M569" s="389"/>
      <c r="N569" s="389"/>
      <c r="O569" s="390"/>
      <c r="P569" s="84">
        <v>0</v>
      </c>
      <c r="Q569" s="388"/>
      <c r="R569" s="398"/>
      <c r="S569" s="86">
        <f t="shared" si="273"/>
        <v>0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272"/>
        <v>0</v>
      </c>
      <c r="K570" s="45" t="s">
        <v>19</v>
      </c>
      <c r="L570" s="388"/>
      <c r="M570" s="389"/>
      <c r="N570" s="389"/>
      <c r="O570" s="390"/>
      <c r="P570" s="90">
        <v>0</v>
      </c>
      <c r="Q570" s="388"/>
      <c r="R570" s="398"/>
      <c r="S570" s="92">
        <f t="shared" si="273"/>
        <v>0</v>
      </c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272"/>
        <v>0</v>
      </c>
      <c r="K571" s="46" t="s">
        <v>15</v>
      </c>
      <c r="L571" s="388"/>
      <c r="M571" s="389"/>
      <c r="N571" s="389"/>
      <c r="O571" s="390"/>
      <c r="P571" s="93">
        <v>0</v>
      </c>
      <c r="Q571" s="388"/>
      <c r="R571" s="398"/>
      <c r="S571" s="95">
        <f t="shared" si="273"/>
        <v>0</v>
      </c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272"/>
        <v>0</v>
      </c>
      <c r="K572" s="45" t="s">
        <v>16</v>
      </c>
      <c r="L572" s="388"/>
      <c r="M572" s="389"/>
      <c r="N572" s="389"/>
      <c r="O572" s="390"/>
      <c r="P572" s="90">
        <v>0</v>
      </c>
      <c r="Q572" s="388"/>
      <c r="R572" s="398"/>
      <c r="S572" s="92">
        <f t="shared" si="273"/>
        <v>0</v>
      </c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</row>
    <row r="573" spans="1:38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272"/>
        <v>0</v>
      </c>
      <c r="K573" s="47" t="s">
        <v>10</v>
      </c>
      <c r="L573" s="391"/>
      <c r="M573" s="392"/>
      <c r="N573" s="392"/>
      <c r="O573" s="393"/>
      <c r="P573" s="96">
        <v>0</v>
      </c>
      <c r="Q573" s="391"/>
      <c r="R573" s="399"/>
      <c r="S573" s="98">
        <f t="shared" si="273"/>
        <v>0</v>
      </c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5">
      <c r="A574" s="37" t="s">
        <v>22</v>
      </c>
      <c r="B574" s="99">
        <f>SUM(B553:B569)</f>
        <v>0</v>
      </c>
      <c r="C574" s="99">
        <f t="shared" ref="C574:I574" si="274">SUM(C553:C569)</f>
        <v>0</v>
      </c>
      <c r="D574" s="99">
        <f t="shared" si="274"/>
        <v>0</v>
      </c>
      <c r="E574" s="99">
        <f t="shared" si="274"/>
        <v>0</v>
      </c>
      <c r="F574" s="99">
        <f t="shared" si="274"/>
        <v>1919.3997155237957</v>
      </c>
      <c r="G574" s="99">
        <f t="shared" si="274"/>
        <v>0</v>
      </c>
      <c r="H574" s="100">
        <f t="shared" si="274"/>
        <v>0</v>
      </c>
      <c r="I574" s="111">
        <f t="shared" si="274"/>
        <v>1919.3997155237957</v>
      </c>
      <c r="K574" s="48" t="s">
        <v>22</v>
      </c>
      <c r="L574" s="99">
        <f>SUM(L553:L569)</f>
        <v>0</v>
      </c>
      <c r="M574" s="99">
        <f t="shared" ref="M574:S574" si="275">SUM(M553:M569)</f>
        <v>0</v>
      </c>
      <c r="N574" s="99">
        <f t="shared" si="275"/>
        <v>0</v>
      </c>
      <c r="O574" s="99">
        <f t="shared" si="275"/>
        <v>0</v>
      </c>
      <c r="P574" s="99">
        <f t="shared" si="275"/>
        <v>0</v>
      </c>
      <c r="Q574" s="99">
        <f t="shared" si="275"/>
        <v>0</v>
      </c>
      <c r="R574" s="100">
        <f t="shared" si="275"/>
        <v>0</v>
      </c>
      <c r="S574" s="101">
        <f t="shared" si="275"/>
        <v>0</v>
      </c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</row>
    <row r="575" spans="1:38" s="22" customFormat="1" ht="15.75" thickBot="1">
      <c r="A575" s="38" t="s">
        <v>108</v>
      </c>
      <c r="B575" s="125">
        <f>IF($I574=0,"-",B574/$I574)</f>
        <v>0</v>
      </c>
      <c r="C575" s="125">
        <f t="shared" ref="C575:H575" si="276">IF($I574=0,"-",C574/$I574)</f>
        <v>0</v>
      </c>
      <c r="D575" s="125">
        <f t="shared" si="276"/>
        <v>0</v>
      </c>
      <c r="E575" s="125">
        <f t="shared" si="276"/>
        <v>0</v>
      </c>
      <c r="F575" s="125">
        <f t="shared" si="276"/>
        <v>1</v>
      </c>
      <c r="G575" s="125">
        <f t="shared" si="276"/>
        <v>0</v>
      </c>
      <c r="H575" s="126">
        <f t="shared" si="276"/>
        <v>0</v>
      </c>
      <c r="I575" s="127">
        <f>SUM(B575:H575)</f>
        <v>1</v>
      </c>
      <c r="K575" s="49" t="s">
        <v>108</v>
      </c>
      <c r="L575" s="102" t="str">
        <f>IF($S574=0,"-",L574/$S574)</f>
        <v>-</v>
      </c>
      <c r="M575" s="102" t="str">
        <f t="shared" ref="M575:R575" si="277">IF($S574=0,"-",M574/$S574)</f>
        <v>-</v>
      </c>
      <c r="N575" s="102" t="str">
        <f t="shared" si="277"/>
        <v>-</v>
      </c>
      <c r="O575" s="102" t="str">
        <f t="shared" si="277"/>
        <v>-</v>
      </c>
      <c r="P575" s="102" t="str">
        <f t="shared" si="277"/>
        <v>-</v>
      </c>
      <c r="Q575" s="102" t="str">
        <f t="shared" si="277"/>
        <v>-</v>
      </c>
      <c r="R575" s="103" t="str">
        <f t="shared" si="277"/>
        <v>-</v>
      </c>
      <c r="S575" s="104">
        <f>SUM(L575:R575)</f>
        <v>0</v>
      </c>
      <c r="U575" s="24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5"/>
      <c r="AK575" s="25"/>
      <c r="AL575" s="25"/>
    </row>
    <row r="576" spans="1:38" ht="15" thickBot="1">
      <c r="A576" s="6"/>
      <c r="B576" s="6"/>
      <c r="C576" s="6"/>
      <c r="D576" s="6"/>
      <c r="E576" s="6"/>
      <c r="F576" s="6"/>
      <c r="G576" s="6"/>
      <c r="H576" s="6"/>
      <c r="I576" s="6"/>
      <c r="K576" s="6"/>
      <c r="L576" s="6"/>
      <c r="M576" s="6"/>
      <c r="N576" s="6"/>
      <c r="O576" s="6"/>
      <c r="P576" s="6"/>
      <c r="Q576" s="6"/>
      <c r="R576" s="6"/>
      <c r="S576" s="6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</row>
    <row r="577" spans="1:38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  <c r="K577" s="451" t="s">
        <v>45</v>
      </c>
      <c r="L577" s="82" t="s">
        <v>0</v>
      </c>
      <c r="M577" s="82" t="s">
        <v>1</v>
      </c>
      <c r="N577" s="82" t="s">
        <v>2</v>
      </c>
      <c r="O577" s="82" t="s">
        <v>3</v>
      </c>
      <c r="P577" s="82" t="s">
        <v>23</v>
      </c>
      <c r="Q577" s="82" t="s">
        <v>4</v>
      </c>
      <c r="R577" s="82" t="s">
        <v>5</v>
      </c>
      <c r="S577" s="83" t="s">
        <v>6</v>
      </c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</row>
    <row r="578" spans="1:38" ht="15" customHeight="1">
      <c r="A578" s="407" t="s">
        <v>45</v>
      </c>
      <c r="B578" s="400" t="s">
        <v>113</v>
      </c>
      <c r="C578" s="401"/>
      <c r="D578" s="401"/>
      <c r="E578" s="401"/>
      <c r="F578" s="401"/>
      <c r="G578" s="401"/>
      <c r="H578" s="401"/>
      <c r="I578" s="402"/>
      <c r="K578" s="452" t="s">
        <v>45</v>
      </c>
      <c r="L578" s="403" t="s">
        <v>113</v>
      </c>
      <c r="M578" s="404"/>
      <c r="N578" s="404"/>
      <c r="O578" s="404"/>
      <c r="P578" s="404"/>
      <c r="Q578" s="404"/>
      <c r="R578" s="404"/>
      <c r="S578" s="405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</row>
    <row r="579" spans="1:38" ht="15" customHeight="1">
      <c r="A579" s="30" t="s">
        <v>7</v>
      </c>
      <c r="B579" s="105">
        <v>1.3781369741936724</v>
      </c>
      <c r="C579" s="105">
        <v>0</v>
      </c>
      <c r="D579" s="105">
        <v>0.26276355946760988</v>
      </c>
      <c r="E579" s="105">
        <v>0</v>
      </c>
      <c r="F579" s="394"/>
      <c r="G579" s="105">
        <v>0</v>
      </c>
      <c r="H579" s="110">
        <v>0</v>
      </c>
      <c r="I579" s="111">
        <f>SUM(B579:H579)</f>
        <v>1.6409005336612823</v>
      </c>
      <c r="K579" s="50" t="s">
        <v>7</v>
      </c>
      <c r="L579" s="105">
        <v>1.3781369741936724</v>
      </c>
      <c r="M579" s="105">
        <v>0</v>
      </c>
      <c r="N579" s="105">
        <v>0.26276355946760988</v>
      </c>
      <c r="O579" s="105">
        <v>0</v>
      </c>
      <c r="P579" s="105">
        <v>0.38563876028284122</v>
      </c>
      <c r="Q579" s="105">
        <v>0</v>
      </c>
      <c r="R579" s="106">
        <v>0</v>
      </c>
      <c r="S579" s="107">
        <f>SUM(L579:R579)</f>
        <v>2.0265392939441234</v>
      </c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</row>
    <row r="580" spans="1:38" ht="15">
      <c r="A580" s="31" t="s">
        <v>8</v>
      </c>
      <c r="B580" s="112">
        <v>21.888403474617103</v>
      </c>
      <c r="C580" s="112">
        <v>0</v>
      </c>
      <c r="D580" s="112">
        <v>5.32768880112455</v>
      </c>
      <c r="E580" s="112">
        <v>0</v>
      </c>
      <c r="F580" s="395"/>
      <c r="G580" s="112">
        <v>0</v>
      </c>
      <c r="H580" s="113">
        <v>0</v>
      </c>
      <c r="I580" s="114">
        <f t="shared" ref="I580:I599" si="278">SUM(B580:H580)</f>
        <v>27.216092275741651</v>
      </c>
      <c r="K580" s="42" t="s">
        <v>8</v>
      </c>
      <c r="L580" s="87">
        <v>21.888403474617103</v>
      </c>
      <c r="M580" s="87">
        <v>0</v>
      </c>
      <c r="N580" s="87">
        <v>5.32768880112455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79">SUM(L580:R580)</f>
        <v>27.216092275741651</v>
      </c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</row>
    <row r="581" spans="1:38" ht="15">
      <c r="A581" s="32" t="s">
        <v>9</v>
      </c>
      <c r="B581" s="84">
        <v>5.2175688733474113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278"/>
        <v>5.2175688733474113</v>
      </c>
      <c r="K581" s="43" t="s">
        <v>9</v>
      </c>
      <c r="L581" s="84">
        <v>5.2175688733474113</v>
      </c>
      <c r="M581" s="84">
        <v>0</v>
      </c>
      <c r="N581" s="84">
        <v>0</v>
      </c>
      <c r="O581" s="84">
        <v>0</v>
      </c>
      <c r="P581" s="84">
        <v>0</v>
      </c>
      <c r="Q581" s="84">
        <v>0</v>
      </c>
      <c r="R581" s="85">
        <v>0</v>
      </c>
      <c r="S581" s="86">
        <f t="shared" si="279"/>
        <v>5.2175688733474113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</row>
    <row r="582" spans="1:38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278"/>
        <v>0</v>
      </c>
      <c r="K582" s="42" t="s">
        <v>52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79"/>
        <v>0</v>
      </c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</row>
    <row r="583" spans="1:38" ht="15">
      <c r="A583" s="32" t="s">
        <v>13</v>
      </c>
      <c r="B583" s="84">
        <v>181.12182279573338</v>
      </c>
      <c r="C583" s="84">
        <v>21.938344382069936</v>
      </c>
      <c r="D583" s="84">
        <v>4.7303879438512686</v>
      </c>
      <c r="E583" s="84">
        <v>10.55010829124272</v>
      </c>
      <c r="F583" s="395"/>
      <c r="G583" s="84">
        <v>0</v>
      </c>
      <c r="H583" s="115">
        <v>0</v>
      </c>
      <c r="I583" s="111">
        <f t="shared" si="278"/>
        <v>218.3406634128973</v>
      </c>
      <c r="K583" s="43" t="s">
        <v>13</v>
      </c>
      <c r="L583" s="84">
        <v>181.12182279573338</v>
      </c>
      <c r="M583" s="84">
        <v>21.938344382069936</v>
      </c>
      <c r="N583" s="84">
        <v>4.7303879438512686</v>
      </c>
      <c r="O583" s="84">
        <v>10.55010829124272</v>
      </c>
      <c r="P583" s="84">
        <v>0</v>
      </c>
      <c r="Q583" s="84">
        <v>0</v>
      </c>
      <c r="R583" s="85">
        <v>0</v>
      </c>
      <c r="S583" s="86">
        <f t="shared" si="279"/>
        <v>218.3406634128973</v>
      </c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</row>
    <row r="584" spans="1:38" ht="15">
      <c r="A584" s="31" t="s">
        <v>119</v>
      </c>
      <c r="B584" s="112">
        <v>2934.03437558715</v>
      </c>
      <c r="C584" s="112">
        <v>44.526450651843668</v>
      </c>
      <c r="D584" s="112">
        <v>52.647966051629183</v>
      </c>
      <c r="E584" s="112">
        <v>0</v>
      </c>
      <c r="F584" s="395"/>
      <c r="G584" s="112">
        <v>0</v>
      </c>
      <c r="H584" s="113">
        <v>0</v>
      </c>
      <c r="I584" s="114">
        <f t="shared" si="278"/>
        <v>3031.208792290623</v>
      </c>
      <c r="K584" s="42" t="s">
        <v>119</v>
      </c>
      <c r="L584" s="87">
        <v>2934.03437558715</v>
      </c>
      <c r="M584" s="87">
        <v>44.526450651843668</v>
      </c>
      <c r="N584" s="87">
        <v>52.647966051629183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79"/>
        <v>3031.208792290623</v>
      </c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5">
      <c r="A585" s="32" t="s">
        <v>54</v>
      </c>
      <c r="B585" s="84">
        <v>0</v>
      </c>
      <c r="C585" s="84">
        <v>0</v>
      </c>
      <c r="D585" s="84">
        <v>0.33139822839069794</v>
      </c>
      <c r="E585" s="84">
        <v>154.5921881773142</v>
      </c>
      <c r="F585" s="395"/>
      <c r="G585" s="84">
        <v>0</v>
      </c>
      <c r="H585" s="115">
        <v>0</v>
      </c>
      <c r="I585" s="111">
        <f t="shared" si="278"/>
        <v>154.9235864057049</v>
      </c>
      <c r="K585" s="43" t="s">
        <v>54</v>
      </c>
      <c r="L585" s="84">
        <v>0</v>
      </c>
      <c r="M585" s="84">
        <v>0</v>
      </c>
      <c r="N585" s="84">
        <v>0.33139822839069794</v>
      </c>
      <c r="O585" s="84">
        <v>154.5921881773142</v>
      </c>
      <c r="P585" s="84">
        <v>8444.4753307245373</v>
      </c>
      <c r="Q585" s="84">
        <v>0</v>
      </c>
      <c r="R585" s="85">
        <v>0</v>
      </c>
      <c r="S585" s="86">
        <f t="shared" si="279"/>
        <v>8599.3989171302419</v>
      </c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5">
      <c r="A586" s="31" t="s">
        <v>11</v>
      </c>
      <c r="B586" s="112">
        <v>0</v>
      </c>
      <c r="C586" s="112">
        <v>0</v>
      </c>
      <c r="D586" s="112">
        <v>5.4701608606952744E-2</v>
      </c>
      <c r="E586" s="112">
        <v>1.5993387760251805</v>
      </c>
      <c r="F586" s="395"/>
      <c r="G586" s="112">
        <v>0</v>
      </c>
      <c r="H586" s="113">
        <v>0</v>
      </c>
      <c r="I586" s="114">
        <f t="shared" si="278"/>
        <v>1.6540403846321332</v>
      </c>
      <c r="K586" s="42" t="s">
        <v>11</v>
      </c>
      <c r="L586" s="87">
        <v>0</v>
      </c>
      <c r="M586" s="87">
        <v>0</v>
      </c>
      <c r="N586" s="87">
        <v>5.4701608606952744E-2</v>
      </c>
      <c r="O586" s="87">
        <v>1.5993387760251805</v>
      </c>
      <c r="P586" s="87">
        <v>1015.394334763494</v>
      </c>
      <c r="Q586" s="87">
        <v>0</v>
      </c>
      <c r="R586" s="88">
        <v>0</v>
      </c>
      <c r="S586" s="89">
        <f t="shared" si="279"/>
        <v>1017.0483751481262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5">
      <c r="A587" s="32" t="s">
        <v>55</v>
      </c>
      <c r="B587" s="84">
        <v>0</v>
      </c>
      <c r="C587" s="84">
        <v>0</v>
      </c>
      <c r="D587" s="84">
        <v>0</v>
      </c>
      <c r="E587" s="84">
        <v>0</v>
      </c>
      <c r="F587" s="395"/>
      <c r="G587" s="84">
        <v>0</v>
      </c>
      <c r="H587" s="115">
        <v>0</v>
      </c>
      <c r="I587" s="111">
        <f t="shared" si="278"/>
        <v>0</v>
      </c>
      <c r="K587" s="43" t="s">
        <v>55</v>
      </c>
      <c r="L587" s="84">
        <v>0</v>
      </c>
      <c r="M587" s="84">
        <v>0</v>
      </c>
      <c r="N587" s="84">
        <v>0</v>
      </c>
      <c r="O587" s="84">
        <v>0</v>
      </c>
      <c r="P587" s="84">
        <v>1900.2167549236126</v>
      </c>
      <c r="Q587" s="84">
        <v>0</v>
      </c>
      <c r="R587" s="85">
        <v>0</v>
      </c>
      <c r="S587" s="86">
        <f t="shared" si="279"/>
        <v>1900.2167549236126</v>
      </c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</row>
    <row r="588" spans="1:38" ht="15">
      <c r="A588" s="31" t="s">
        <v>14</v>
      </c>
      <c r="B588" s="112">
        <v>202.96362466113825</v>
      </c>
      <c r="C588" s="112">
        <v>1.0997167326109838</v>
      </c>
      <c r="D588" s="112">
        <v>25.75941460700566</v>
      </c>
      <c r="E588" s="112">
        <v>3.5114543984550712</v>
      </c>
      <c r="F588" s="395"/>
      <c r="G588" s="112">
        <v>0</v>
      </c>
      <c r="H588" s="113">
        <v>0</v>
      </c>
      <c r="I588" s="114">
        <f t="shared" si="278"/>
        <v>233.33421039920995</v>
      </c>
      <c r="K588" s="42" t="s">
        <v>14</v>
      </c>
      <c r="L588" s="87">
        <v>202.96362466113825</v>
      </c>
      <c r="M588" s="87">
        <v>1.0997167326109838</v>
      </c>
      <c r="N588" s="87">
        <v>25.75941460700566</v>
      </c>
      <c r="O588" s="87">
        <v>3.5114543984550712</v>
      </c>
      <c r="P588" s="87">
        <v>0</v>
      </c>
      <c r="Q588" s="87">
        <v>0</v>
      </c>
      <c r="R588" s="88">
        <v>0</v>
      </c>
      <c r="S588" s="89">
        <f t="shared" si="279"/>
        <v>233.33421039920995</v>
      </c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5">
      <c r="A589" s="32" t="s">
        <v>136</v>
      </c>
      <c r="B589" s="84">
        <v>2361.2519591297232</v>
      </c>
      <c r="C589" s="84">
        <v>372.1021014846944</v>
      </c>
      <c r="D589" s="84">
        <v>72.571518355811918</v>
      </c>
      <c r="E589" s="84">
        <v>57.144223426873538</v>
      </c>
      <c r="F589" s="395"/>
      <c r="G589" s="84">
        <v>0</v>
      </c>
      <c r="H589" s="115">
        <v>0</v>
      </c>
      <c r="I589" s="111">
        <f t="shared" si="278"/>
        <v>2863.0698023971026</v>
      </c>
      <c r="K589" s="43" t="s">
        <v>136</v>
      </c>
      <c r="L589" s="84">
        <v>2361.2519591297232</v>
      </c>
      <c r="M589" s="84">
        <v>372.1021014846944</v>
      </c>
      <c r="N589" s="84">
        <v>72.571518355811918</v>
      </c>
      <c r="O589" s="84">
        <v>57.144223426873538</v>
      </c>
      <c r="P589" s="84">
        <v>2439.8993769996528</v>
      </c>
      <c r="Q589" s="84">
        <v>0</v>
      </c>
      <c r="R589" s="85">
        <v>0</v>
      </c>
      <c r="S589" s="86">
        <f t="shared" si="279"/>
        <v>5302.9691793967559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5">
      <c r="A590" s="31" t="s">
        <v>21</v>
      </c>
      <c r="B590" s="112">
        <v>1221.1732724713775</v>
      </c>
      <c r="C590" s="112">
        <v>0</v>
      </c>
      <c r="D590" s="112">
        <v>2693.3337678032826</v>
      </c>
      <c r="E590" s="112">
        <v>593.51222324609159</v>
      </c>
      <c r="F590" s="395"/>
      <c r="G590" s="112">
        <v>1845.2388269550474</v>
      </c>
      <c r="H590" s="113">
        <v>0.48037664814990155</v>
      </c>
      <c r="I590" s="114">
        <f t="shared" si="278"/>
        <v>6353.7384671239488</v>
      </c>
      <c r="K590" s="42" t="s">
        <v>21</v>
      </c>
      <c r="L590" s="87">
        <v>1221.1732724713775</v>
      </c>
      <c r="M590" s="87">
        <v>0</v>
      </c>
      <c r="N590" s="87">
        <v>2693.3337678032826</v>
      </c>
      <c r="O590" s="87">
        <v>593.51222324609159</v>
      </c>
      <c r="P590" s="87">
        <v>1436.5560249552088</v>
      </c>
      <c r="Q590" s="87">
        <v>1845.2388269550474</v>
      </c>
      <c r="R590" s="88">
        <v>0.48037664814990155</v>
      </c>
      <c r="S590" s="89">
        <f t="shared" si="279"/>
        <v>7790.2944920791579</v>
      </c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5">
      <c r="A591" s="32" t="s">
        <v>20</v>
      </c>
      <c r="B591" s="84">
        <v>2616.1704656417064</v>
      </c>
      <c r="C591" s="84">
        <v>16.586053885557792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278"/>
        <v>2632.7565195272641</v>
      </c>
      <c r="K591" s="43" t="s">
        <v>20</v>
      </c>
      <c r="L591" s="84">
        <v>2616.1704656417064</v>
      </c>
      <c r="M591" s="84">
        <v>16.586053885557792</v>
      </c>
      <c r="N591" s="84">
        <v>0</v>
      </c>
      <c r="O591" s="84">
        <v>0</v>
      </c>
      <c r="P591" s="84">
        <v>0</v>
      </c>
      <c r="Q591" s="84">
        <v>0</v>
      </c>
      <c r="R591" s="85">
        <v>0</v>
      </c>
      <c r="S591" s="86">
        <f t="shared" si="279"/>
        <v>2632.7565195272641</v>
      </c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5">
      <c r="A592" s="31" t="s">
        <v>56</v>
      </c>
      <c r="B592" s="112">
        <v>59.14790159462104</v>
      </c>
      <c r="C592" s="112">
        <v>0</v>
      </c>
      <c r="D592" s="112">
        <v>10.514755124825019</v>
      </c>
      <c r="E592" s="112">
        <v>0</v>
      </c>
      <c r="F592" s="395"/>
      <c r="G592" s="112">
        <v>0</v>
      </c>
      <c r="H592" s="113">
        <v>0</v>
      </c>
      <c r="I592" s="114">
        <f t="shared" si="278"/>
        <v>69.662656719446062</v>
      </c>
      <c r="K592" s="42" t="s">
        <v>56</v>
      </c>
      <c r="L592" s="87">
        <v>59.14790159462104</v>
      </c>
      <c r="M592" s="87">
        <v>0</v>
      </c>
      <c r="N592" s="87">
        <v>10.514755124825019</v>
      </c>
      <c r="O592" s="87">
        <v>0</v>
      </c>
      <c r="P592" s="87">
        <v>1.8265466029411762E-2</v>
      </c>
      <c r="Q592" s="87">
        <v>0</v>
      </c>
      <c r="R592" s="88">
        <v>0</v>
      </c>
      <c r="S592" s="89">
        <f t="shared" si="279"/>
        <v>69.680922185475467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</row>
    <row r="593" spans="1:38" ht="15">
      <c r="A593" s="32" t="s">
        <v>18</v>
      </c>
      <c r="B593" s="84">
        <v>249.99812289292561</v>
      </c>
      <c r="C593" s="84">
        <v>0</v>
      </c>
      <c r="D593" s="84">
        <v>15.419688765521993</v>
      </c>
      <c r="E593" s="84">
        <v>0</v>
      </c>
      <c r="F593" s="395"/>
      <c r="G593" s="84">
        <v>0</v>
      </c>
      <c r="H593" s="115">
        <v>0</v>
      </c>
      <c r="I593" s="111">
        <f t="shared" si="278"/>
        <v>265.41781165844759</v>
      </c>
      <c r="K593" s="43" t="s">
        <v>18</v>
      </c>
      <c r="L593" s="84">
        <v>249.99812289292561</v>
      </c>
      <c r="M593" s="84">
        <v>0</v>
      </c>
      <c r="N593" s="84">
        <v>15.419688765521993</v>
      </c>
      <c r="O593" s="84">
        <v>0</v>
      </c>
      <c r="P593" s="84">
        <v>423.50309793061706</v>
      </c>
      <c r="Q593" s="84">
        <v>0</v>
      </c>
      <c r="R593" s="85">
        <v>0</v>
      </c>
      <c r="S593" s="86">
        <f t="shared" si="279"/>
        <v>688.92090958906465</v>
      </c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</row>
    <row r="594" spans="1:38" ht="15">
      <c r="A594" s="31" t="s">
        <v>17</v>
      </c>
      <c r="B594" s="112">
        <v>4.6197768861337121</v>
      </c>
      <c r="C594" s="112">
        <v>0</v>
      </c>
      <c r="D594" s="112">
        <v>8.5356187535253106E-2</v>
      </c>
      <c r="E594" s="112">
        <v>0</v>
      </c>
      <c r="F594" s="395"/>
      <c r="G594" s="112">
        <v>0</v>
      </c>
      <c r="H594" s="113">
        <v>0</v>
      </c>
      <c r="I594" s="114">
        <f t="shared" si="278"/>
        <v>4.7051330736689652</v>
      </c>
      <c r="K594" s="42" t="s">
        <v>17</v>
      </c>
      <c r="L594" s="87">
        <v>4.6197768861337121</v>
      </c>
      <c r="M594" s="87">
        <v>0</v>
      </c>
      <c r="N594" s="87">
        <v>8.5356187535253106E-2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79"/>
        <v>4.7051330736689652</v>
      </c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5">
      <c r="A595" s="33" t="s">
        <v>60</v>
      </c>
      <c r="B595" s="84">
        <v>666.03944873045577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278"/>
        <v>666.03944873045577</v>
      </c>
      <c r="K595" s="44" t="s">
        <v>60</v>
      </c>
      <c r="L595" s="84">
        <v>666.03944873045577</v>
      </c>
      <c r="M595" s="84">
        <v>0</v>
      </c>
      <c r="N595" s="84">
        <v>0</v>
      </c>
      <c r="O595" s="84">
        <v>0</v>
      </c>
      <c r="P595" s="84">
        <v>0</v>
      </c>
      <c r="Q595" s="84">
        <v>0</v>
      </c>
      <c r="R595" s="85">
        <v>0</v>
      </c>
      <c r="S595" s="86">
        <f t="shared" si="279"/>
        <v>666.03944873045577</v>
      </c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>
      <c r="A596" s="34" t="s">
        <v>19</v>
      </c>
      <c r="B596" s="116">
        <v>666.03944873045577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278"/>
        <v>666.03944873045577</v>
      </c>
      <c r="K596" s="45" t="s">
        <v>19</v>
      </c>
      <c r="L596" s="90">
        <v>666.03944873045577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79"/>
        <v>666.03944873045577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278"/>
        <v>0</v>
      </c>
      <c r="K597" s="46" t="s">
        <v>15</v>
      </c>
      <c r="L597" s="93">
        <v>0</v>
      </c>
      <c r="M597" s="93">
        <v>0</v>
      </c>
      <c r="N597" s="93">
        <v>0</v>
      </c>
      <c r="O597" s="93">
        <v>0</v>
      </c>
      <c r="P597" s="93">
        <v>0</v>
      </c>
      <c r="Q597" s="93">
        <v>0</v>
      </c>
      <c r="R597" s="94">
        <v>0</v>
      </c>
      <c r="S597" s="95">
        <f t="shared" si="279"/>
        <v>0</v>
      </c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278"/>
        <v>0</v>
      </c>
      <c r="K598" s="45" t="s">
        <v>16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79"/>
        <v>0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278"/>
        <v>0</v>
      </c>
      <c r="K599" s="47" t="s">
        <v>10</v>
      </c>
      <c r="L599" s="96">
        <v>0</v>
      </c>
      <c r="M599" s="96">
        <v>0</v>
      </c>
      <c r="N599" s="96">
        <v>0</v>
      </c>
      <c r="O599" s="96">
        <v>0</v>
      </c>
      <c r="P599" s="96">
        <v>0</v>
      </c>
      <c r="Q599" s="96">
        <v>0</v>
      </c>
      <c r="R599" s="97">
        <v>0</v>
      </c>
      <c r="S599" s="98">
        <f t="shared" si="279"/>
        <v>0</v>
      </c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</row>
    <row r="600" spans="1:38" ht="15">
      <c r="A600" s="37" t="s">
        <v>22</v>
      </c>
      <c r="B600" s="99">
        <f>SUM(B579:B595)</f>
        <v>10525.004879713124</v>
      </c>
      <c r="C600" s="99">
        <f t="shared" ref="C600:I600" si="280">SUM(C579:C595)</f>
        <v>456.25266713677684</v>
      </c>
      <c r="D600" s="99">
        <f t="shared" si="280"/>
        <v>2881.0394070370526</v>
      </c>
      <c r="E600" s="99">
        <f t="shared" si="280"/>
        <v>820.90953631600223</v>
      </c>
      <c r="F600" s="99">
        <f t="shared" si="280"/>
        <v>0</v>
      </c>
      <c r="G600" s="99">
        <f t="shared" si="280"/>
        <v>1845.2388269550474</v>
      </c>
      <c r="H600" s="100">
        <f t="shared" si="280"/>
        <v>0.48037664814990155</v>
      </c>
      <c r="I600" s="111">
        <f t="shared" si="280"/>
        <v>16528.925693806152</v>
      </c>
      <c r="K600" s="48" t="s">
        <v>22</v>
      </c>
      <c r="L600" s="99">
        <f>SUM(L579:L595)</f>
        <v>10525.004879713124</v>
      </c>
      <c r="M600" s="99">
        <f t="shared" ref="M600:S600" si="281">SUM(M579:M595)</f>
        <v>456.25266713677684</v>
      </c>
      <c r="N600" s="99">
        <f t="shared" si="281"/>
        <v>2881.0394070370526</v>
      </c>
      <c r="O600" s="99">
        <f t="shared" si="281"/>
        <v>820.90953631600223</v>
      </c>
      <c r="P600" s="99">
        <f t="shared" si="281"/>
        <v>15660.448824523435</v>
      </c>
      <c r="Q600" s="99">
        <f t="shared" si="281"/>
        <v>1845.2388269550474</v>
      </c>
      <c r="R600" s="100">
        <f t="shared" si="281"/>
        <v>0.48037664814990155</v>
      </c>
      <c r="S600" s="101">
        <f t="shared" si="281"/>
        <v>32189.374518329587</v>
      </c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s="22" customFormat="1" ht="15.75" thickBot="1">
      <c r="A601" s="39" t="s">
        <v>108</v>
      </c>
      <c r="B601" s="125">
        <f>IF($I600=0,"-",B600/$I600)</f>
        <v>0.63676279237295719</v>
      </c>
      <c r="C601" s="125">
        <f t="shared" ref="C601:H601" si="282">IF($I600=0,"-",C600/$I600)</f>
        <v>2.7603286238242781E-2</v>
      </c>
      <c r="D601" s="125">
        <f t="shared" si="282"/>
        <v>0.17430288334568883</v>
      </c>
      <c r="E601" s="125">
        <f t="shared" si="282"/>
        <v>4.9665026724853623E-2</v>
      </c>
      <c r="F601" s="125">
        <f t="shared" si="282"/>
        <v>0</v>
      </c>
      <c r="G601" s="125">
        <f t="shared" si="282"/>
        <v>0.11163694853117465</v>
      </c>
      <c r="H601" s="126">
        <f t="shared" si="282"/>
        <v>2.9062787083005163E-5</v>
      </c>
      <c r="I601" s="127">
        <f>SUM(B601:H601)</f>
        <v>1</v>
      </c>
      <c r="K601" s="49" t="s">
        <v>108</v>
      </c>
      <c r="L601" s="102">
        <f>IF($S600=0,"-",L600/$S600)</f>
        <v>0.32697140088012189</v>
      </c>
      <c r="M601" s="102">
        <f t="shared" ref="M601:R601" si="283">IF($S600=0,"-",M600/$S600)</f>
        <v>1.4174014685404123E-2</v>
      </c>
      <c r="N601" s="102">
        <f t="shared" si="283"/>
        <v>8.9502807996362371E-2</v>
      </c>
      <c r="O601" s="102">
        <f t="shared" si="283"/>
        <v>2.5502500393368994E-2</v>
      </c>
      <c r="P601" s="102">
        <f t="shared" si="283"/>
        <v>0.48650988280638724</v>
      </c>
      <c r="Q601" s="102">
        <f t="shared" si="283"/>
        <v>5.7324469784410179E-2</v>
      </c>
      <c r="R601" s="103">
        <f t="shared" si="283"/>
        <v>1.4923453945225335E-5</v>
      </c>
      <c r="S601" s="104">
        <f>SUM(L601:R601)</f>
        <v>1</v>
      </c>
      <c r="U601" s="24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5"/>
      <c r="AK601" s="25"/>
      <c r="AL601" s="25"/>
    </row>
    <row r="602" spans="1:38" ht="15" thickBot="1">
      <c r="A602" s="6"/>
      <c r="B602" s="6"/>
      <c r="C602" s="6"/>
      <c r="D602" s="6"/>
      <c r="E602" s="6"/>
      <c r="F602" s="6"/>
      <c r="G602" s="6"/>
      <c r="H602" s="6"/>
      <c r="I602" s="6"/>
      <c r="K602" s="6"/>
      <c r="L602" s="6"/>
      <c r="M602" s="6"/>
      <c r="N602" s="6"/>
      <c r="O602" s="6"/>
      <c r="P602" s="6"/>
      <c r="Q602" s="6"/>
      <c r="R602" s="6"/>
      <c r="S602" s="6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5</v>
      </c>
      <c r="I603" s="109" t="s">
        <v>6</v>
      </c>
      <c r="K603" s="453" t="s">
        <v>46</v>
      </c>
      <c r="L603" s="82" t="s">
        <v>0</v>
      </c>
      <c r="M603" s="82" t="s">
        <v>24</v>
      </c>
      <c r="N603" s="82" t="s">
        <v>25</v>
      </c>
      <c r="O603" s="82" t="s">
        <v>26</v>
      </c>
      <c r="P603" s="82" t="s">
        <v>23</v>
      </c>
      <c r="Q603" s="82" t="s">
        <v>4</v>
      </c>
      <c r="R603" s="82" t="s">
        <v>5</v>
      </c>
      <c r="S603" s="83" t="s">
        <v>6</v>
      </c>
      <c r="U603" s="380" t="s">
        <v>46</v>
      </c>
      <c r="V603" s="52" t="s">
        <v>68</v>
      </c>
      <c r="W603" s="52" t="s">
        <v>61</v>
      </c>
      <c r="X603" s="52" t="s">
        <v>66</v>
      </c>
      <c r="Y603" s="52" t="s">
        <v>69</v>
      </c>
      <c r="Z603" s="52" t="s">
        <v>70</v>
      </c>
      <c r="AA603" s="52" t="s">
        <v>67</v>
      </c>
      <c r="AB603" s="52" t="s">
        <v>71</v>
      </c>
      <c r="AC603" s="52" t="s">
        <v>72</v>
      </c>
      <c r="AD603" s="52" t="s">
        <v>64</v>
      </c>
      <c r="AE603" s="129" t="s">
        <v>23</v>
      </c>
      <c r="AF603" s="130" t="s">
        <v>59</v>
      </c>
    </row>
    <row r="604" spans="1:38" ht="15" customHeight="1">
      <c r="A604" s="381" t="s">
        <v>46</v>
      </c>
      <c r="B604" s="400" t="s">
        <v>113</v>
      </c>
      <c r="C604" s="401"/>
      <c r="D604" s="401"/>
      <c r="E604" s="401"/>
      <c r="F604" s="401"/>
      <c r="G604" s="401"/>
      <c r="H604" s="401"/>
      <c r="I604" s="402"/>
      <c r="K604" s="454" t="s">
        <v>46</v>
      </c>
      <c r="L604" s="403" t="s">
        <v>113</v>
      </c>
      <c r="M604" s="404"/>
      <c r="N604" s="404"/>
      <c r="O604" s="404"/>
      <c r="P604" s="404"/>
      <c r="Q604" s="404"/>
      <c r="R604" s="404"/>
      <c r="S604" s="405"/>
      <c r="U604" s="381" t="s">
        <v>46</v>
      </c>
      <c r="V604" s="382" t="s">
        <v>113</v>
      </c>
      <c r="W604" s="383"/>
      <c r="X604" s="383"/>
      <c r="Y604" s="383"/>
      <c r="Z604" s="383"/>
      <c r="AA604" s="383"/>
      <c r="AB604" s="383"/>
      <c r="AC604" s="383"/>
      <c r="AD604" s="383"/>
      <c r="AE604" s="383"/>
      <c r="AF604" s="384"/>
      <c r="AG604" s="13"/>
    </row>
    <row r="605" spans="1:38" ht="15" customHeight="1">
      <c r="A605" s="30" t="s">
        <v>7</v>
      </c>
      <c r="B605" s="105">
        <v>283.03109031411645</v>
      </c>
      <c r="C605" s="105">
        <v>0</v>
      </c>
      <c r="D605" s="105">
        <v>32.626888707356407</v>
      </c>
      <c r="E605" s="105">
        <v>0</v>
      </c>
      <c r="F605" s="394"/>
      <c r="G605" s="105">
        <v>0</v>
      </c>
      <c r="H605" s="110">
        <v>0</v>
      </c>
      <c r="I605" s="111">
        <f>SUM(B605:H605)</f>
        <v>315.65797902147284</v>
      </c>
      <c r="K605" s="50" t="s">
        <v>7</v>
      </c>
      <c r="L605" s="105">
        <v>283.03109031411645</v>
      </c>
      <c r="M605" s="105">
        <v>0</v>
      </c>
      <c r="N605" s="105">
        <v>32.626888707356407</v>
      </c>
      <c r="O605" s="105">
        <v>0</v>
      </c>
      <c r="P605" s="105">
        <v>0</v>
      </c>
      <c r="Q605" s="105">
        <v>0</v>
      </c>
      <c r="R605" s="106">
        <v>0</v>
      </c>
      <c r="S605" s="107">
        <f>SUM(L605:R605)</f>
        <v>315.65797902147284</v>
      </c>
      <c r="U605" s="54" t="s">
        <v>7</v>
      </c>
      <c r="V605" s="55">
        <v>283.03109031411645</v>
      </c>
      <c r="W605" s="55">
        <v>32.510158271829752</v>
      </c>
      <c r="X605" s="55">
        <v>0.11673043552665591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7">
        <v>0</v>
      </c>
      <c r="AE605" s="57">
        <f t="shared" ref="AE605:AE610" si="284">+P605</f>
        <v>0</v>
      </c>
      <c r="AF605" s="58">
        <f t="shared" ref="AF605:AF625" si="285">SUM(V605:AE605)</f>
        <v>315.6579790214729</v>
      </c>
      <c r="AG605" s="22" t="str">
        <f>+IF(ABS(S605-AF605)&gt;0.01,S605-AF605,"")</f>
        <v/>
      </c>
    </row>
    <row r="606" spans="1:38" ht="15">
      <c r="A606" s="31" t="s">
        <v>8</v>
      </c>
      <c r="B606" s="112">
        <v>188.80646852489312</v>
      </c>
      <c r="C606" s="112">
        <v>0</v>
      </c>
      <c r="D606" s="112">
        <v>15.011273021015267</v>
      </c>
      <c r="E606" s="112">
        <v>0</v>
      </c>
      <c r="F606" s="395"/>
      <c r="G606" s="112">
        <v>0</v>
      </c>
      <c r="H606" s="113">
        <v>0</v>
      </c>
      <c r="I606" s="114">
        <f t="shared" ref="I606:I625" si="286">SUM(B606:H606)</f>
        <v>203.81774154590838</v>
      </c>
      <c r="K606" s="42" t="s">
        <v>8</v>
      </c>
      <c r="L606" s="87">
        <v>188.80646852489312</v>
      </c>
      <c r="M606" s="87">
        <v>0</v>
      </c>
      <c r="N606" s="87">
        <v>15.011273021015267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87">SUM(L606:R606)</f>
        <v>203.81774154590838</v>
      </c>
      <c r="U606" s="59" t="s">
        <v>8</v>
      </c>
      <c r="V606" s="60">
        <v>188.80646852489312</v>
      </c>
      <c r="W606" s="60">
        <v>14.610782214035419</v>
      </c>
      <c r="X606" s="60">
        <v>0.40049080697984807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f t="shared" si="284"/>
        <v>0</v>
      </c>
      <c r="AF606" s="62">
        <f t="shared" si="285"/>
        <v>203.8177415459084</v>
      </c>
      <c r="AG606" s="22" t="str">
        <f t="shared" ref="AG606:AG626" si="288">+IF(ABS(S606-AF606)&gt;0.01,S606-AF606,"")</f>
        <v/>
      </c>
    </row>
    <row r="607" spans="1:38" ht="15">
      <c r="A607" s="32" t="s">
        <v>9</v>
      </c>
      <c r="B607" s="84">
        <v>182.89472733305584</v>
      </c>
      <c r="C607" s="84">
        <v>0</v>
      </c>
      <c r="D607" s="84">
        <v>17.299938618833721</v>
      </c>
      <c r="E607" s="84">
        <v>0</v>
      </c>
      <c r="F607" s="395"/>
      <c r="G607" s="84">
        <v>0</v>
      </c>
      <c r="H607" s="115">
        <v>0</v>
      </c>
      <c r="I607" s="111">
        <f t="shared" si="286"/>
        <v>200.19466595188956</v>
      </c>
      <c r="K607" s="43" t="s">
        <v>9</v>
      </c>
      <c r="L607" s="84">
        <v>182.89472733305584</v>
      </c>
      <c r="M607" s="84">
        <v>0</v>
      </c>
      <c r="N607" s="84">
        <v>17.299938618833721</v>
      </c>
      <c r="O607" s="84">
        <v>0</v>
      </c>
      <c r="P607" s="84">
        <v>0</v>
      </c>
      <c r="Q607" s="84">
        <v>0</v>
      </c>
      <c r="R607" s="85">
        <v>0</v>
      </c>
      <c r="S607" s="86">
        <f t="shared" si="287"/>
        <v>200.19466595188956</v>
      </c>
      <c r="U607" s="267" t="s">
        <v>9</v>
      </c>
      <c r="V607" s="55">
        <v>182.89472733305584</v>
      </c>
      <c r="W607" s="55">
        <v>16.925598991708782</v>
      </c>
      <c r="X607" s="55">
        <v>0.37433962712493857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7">
        <v>0</v>
      </c>
      <c r="AE607" s="57">
        <f t="shared" si="284"/>
        <v>0</v>
      </c>
      <c r="AF607" s="58">
        <f t="shared" si="285"/>
        <v>200.19466595188953</v>
      </c>
      <c r="AG607" s="22" t="str">
        <f t="shared" si="288"/>
        <v/>
      </c>
    </row>
    <row r="608" spans="1:38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286"/>
        <v>0</v>
      </c>
      <c r="K608" s="42" t="s">
        <v>52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87"/>
        <v>0</v>
      </c>
      <c r="U608" s="59" t="s">
        <v>52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f t="shared" si="284"/>
        <v>0</v>
      </c>
      <c r="AF608" s="62">
        <f t="shared" si="285"/>
        <v>0</v>
      </c>
      <c r="AG608" s="22" t="str">
        <f t="shared" si="288"/>
        <v/>
      </c>
    </row>
    <row r="609" spans="1:33" ht="15">
      <c r="A609" s="32" t="s">
        <v>13</v>
      </c>
      <c r="B609" s="84">
        <v>492.7883481488297</v>
      </c>
      <c r="C609" s="84">
        <v>0</v>
      </c>
      <c r="D609" s="84">
        <v>69.584095508252943</v>
      </c>
      <c r="E609" s="84">
        <v>0</v>
      </c>
      <c r="F609" s="395"/>
      <c r="G609" s="84">
        <v>0</v>
      </c>
      <c r="H609" s="115">
        <v>0</v>
      </c>
      <c r="I609" s="111">
        <f t="shared" si="286"/>
        <v>562.37244365708261</v>
      </c>
      <c r="K609" s="43" t="s">
        <v>13</v>
      </c>
      <c r="L609" s="84">
        <v>492.7883481488297</v>
      </c>
      <c r="M609" s="84">
        <v>0</v>
      </c>
      <c r="N609" s="84">
        <v>69.584095508252943</v>
      </c>
      <c r="O609" s="84">
        <v>0</v>
      </c>
      <c r="P609" s="84">
        <v>0</v>
      </c>
      <c r="Q609" s="84">
        <v>0</v>
      </c>
      <c r="R609" s="85">
        <v>0</v>
      </c>
      <c r="S609" s="86">
        <f t="shared" si="287"/>
        <v>562.37244365708261</v>
      </c>
      <c r="U609" s="267" t="s">
        <v>13</v>
      </c>
      <c r="V609" s="55">
        <v>492.7883481488297</v>
      </c>
      <c r="W609" s="55">
        <v>69.584095508252943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7">
        <v>0</v>
      </c>
      <c r="AE609" s="57">
        <f t="shared" si="284"/>
        <v>0</v>
      </c>
      <c r="AF609" s="58">
        <f t="shared" si="285"/>
        <v>562.37244365708261</v>
      </c>
      <c r="AG609" s="22" t="str">
        <f t="shared" si="288"/>
        <v/>
      </c>
    </row>
    <row r="610" spans="1:33" ht="15">
      <c r="A610" s="31" t="s">
        <v>119</v>
      </c>
      <c r="B610" s="112">
        <v>8287.0894841822701</v>
      </c>
      <c r="C610" s="112">
        <v>0</v>
      </c>
      <c r="D610" s="112">
        <v>1170.1770715946811</v>
      </c>
      <c r="E610" s="112">
        <v>0</v>
      </c>
      <c r="F610" s="395"/>
      <c r="G610" s="112">
        <v>0</v>
      </c>
      <c r="H610" s="113">
        <v>0</v>
      </c>
      <c r="I610" s="114">
        <f t="shared" si="286"/>
        <v>9457.2665557769506</v>
      </c>
      <c r="K610" s="42" t="s">
        <v>119</v>
      </c>
      <c r="L610" s="87">
        <v>8287.0894841822701</v>
      </c>
      <c r="M610" s="87">
        <v>0</v>
      </c>
      <c r="N610" s="87">
        <v>1170.1770715946811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87"/>
        <v>9457.2665557769506</v>
      </c>
      <c r="U610" s="59" t="s">
        <v>12</v>
      </c>
      <c r="V610" s="60">
        <v>8287.0894841822701</v>
      </c>
      <c r="W610" s="60">
        <v>1170.1770715946811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f t="shared" si="284"/>
        <v>0</v>
      </c>
      <c r="AF610" s="62">
        <f t="shared" si="285"/>
        <v>9457.2665557769506</v>
      </c>
      <c r="AG610" s="22" t="str">
        <f t="shared" si="288"/>
        <v/>
      </c>
    </row>
    <row r="611" spans="1:33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286"/>
        <v>0</v>
      </c>
      <c r="K611" s="43" t="s">
        <v>54</v>
      </c>
      <c r="L611" s="84">
        <v>0</v>
      </c>
      <c r="M611" s="84">
        <v>0</v>
      </c>
      <c r="N611" s="84">
        <v>0</v>
      </c>
      <c r="O611" s="84">
        <v>0</v>
      </c>
      <c r="P611" s="84">
        <v>11656.452017461474</v>
      </c>
      <c r="Q611" s="84">
        <v>0</v>
      </c>
      <c r="R611" s="85">
        <v>0</v>
      </c>
      <c r="S611" s="86">
        <f t="shared" si="287"/>
        <v>11656.452017461474</v>
      </c>
      <c r="U611" s="268" t="s">
        <v>54</v>
      </c>
      <c r="V611" s="55">
        <v>0</v>
      </c>
      <c r="W611" s="55">
        <v>0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>
        <v>0</v>
      </c>
      <c r="AE611" s="55">
        <f>+P611</f>
        <v>11656.452017461474</v>
      </c>
      <c r="AF611" s="132">
        <f t="shared" si="285"/>
        <v>11656.452017461474</v>
      </c>
      <c r="AG611" s="22" t="str">
        <f t="shared" si="288"/>
        <v/>
      </c>
    </row>
    <row r="612" spans="1:33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286"/>
        <v>0</v>
      </c>
      <c r="K612" s="42" t="s">
        <v>11</v>
      </c>
      <c r="L612" s="87">
        <v>0</v>
      </c>
      <c r="M612" s="87">
        <v>0</v>
      </c>
      <c r="N612" s="87">
        <v>0</v>
      </c>
      <c r="O612" s="87">
        <v>0</v>
      </c>
      <c r="P612" s="87">
        <v>6571.5220701181188</v>
      </c>
      <c r="Q612" s="87">
        <v>0</v>
      </c>
      <c r="R612" s="88">
        <v>0</v>
      </c>
      <c r="S612" s="89">
        <f t="shared" si="287"/>
        <v>6571.5220701181188</v>
      </c>
      <c r="U612" s="59" t="s">
        <v>11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f t="shared" ref="AE612:AE625" si="289">+P612</f>
        <v>6571.5220701181188</v>
      </c>
      <c r="AF612" s="62">
        <f t="shared" si="285"/>
        <v>6571.5220701181188</v>
      </c>
      <c r="AG612" s="22" t="str">
        <f t="shared" si="288"/>
        <v/>
      </c>
    </row>
    <row r="613" spans="1:33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286"/>
        <v>0</v>
      </c>
      <c r="K613" s="43" t="s">
        <v>55</v>
      </c>
      <c r="L613" s="84">
        <v>0</v>
      </c>
      <c r="M613" s="84">
        <v>0</v>
      </c>
      <c r="N613" s="84">
        <v>0</v>
      </c>
      <c r="O613" s="84">
        <v>0</v>
      </c>
      <c r="P613" s="84">
        <v>0</v>
      </c>
      <c r="Q613" s="84">
        <v>0</v>
      </c>
      <c r="R613" s="85">
        <v>0</v>
      </c>
      <c r="S613" s="86">
        <f t="shared" si="287"/>
        <v>0</v>
      </c>
      <c r="U613" s="269" t="s">
        <v>55</v>
      </c>
      <c r="V613" s="55">
        <v>0</v>
      </c>
      <c r="W613" s="55">
        <v>0</v>
      </c>
      <c r="X613" s="55">
        <v>0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>
        <v>0</v>
      </c>
      <c r="AE613" s="55">
        <f t="shared" si="289"/>
        <v>0</v>
      </c>
      <c r="AF613" s="132">
        <f t="shared" si="285"/>
        <v>0</v>
      </c>
      <c r="AG613" s="22" t="str">
        <f t="shared" si="288"/>
        <v/>
      </c>
    </row>
    <row r="614" spans="1:33" ht="15">
      <c r="A614" s="31" t="s">
        <v>14</v>
      </c>
      <c r="B614" s="112">
        <v>259.20162796455895</v>
      </c>
      <c r="C614" s="112">
        <v>0</v>
      </c>
      <c r="D614" s="112">
        <v>40.417752664326564</v>
      </c>
      <c r="E614" s="112">
        <v>0</v>
      </c>
      <c r="F614" s="395"/>
      <c r="G614" s="112">
        <v>0</v>
      </c>
      <c r="H614" s="113">
        <v>0</v>
      </c>
      <c r="I614" s="114">
        <f t="shared" si="286"/>
        <v>299.61938062888549</v>
      </c>
      <c r="K614" s="42" t="s">
        <v>14</v>
      </c>
      <c r="L614" s="87">
        <v>259.20162796455895</v>
      </c>
      <c r="M614" s="87">
        <v>0</v>
      </c>
      <c r="N614" s="87">
        <v>40.417752664326564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87"/>
        <v>299.61938062888549</v>
      </c>
      <c r="U614" s="59" t="s">
        <v>14</v>
      </c>
      <c r="V614" s="60">
        <v>259.20162796455895</v>
      </c>
      <c r="W614" s="60">
        <v>35.444491376010973</v>
      </c>
      <c r="X614" s="60">
        <v>4.9732612883155927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f t="shared" si="289"/>
        <v>0</v>
      </c>
      <c r="AF614" s="62">
        <f t="shared" si="285"/>
        <v>299.61938062888555</v>
      </c>
      <c r="AG614" s="22" t="str">
        <f t="shared" si="288"/>
        <v/>
      </c>
    </row>
    <row r="615" spans="1:33" ht="15">
      <c r="A615" s="32" t="s">
        <v>136</v>
      </c>
      <c r="B615" s="84">
        <v>3521.2979765570399</v>
      </c>
      <c r="C615" s="84">
        <v>0</v>
      </c>
      <c r="D615" s="84">
        <v>289.24239888597754</v>
      </c>
      <c r="E615" s="84">
        <v>0</v>
      </c>
      <c r="F615" s="395"/>
      <c r="G615" s="84">
        <v>0</v>
      </c>
      <c r="H615" s="115">
        <v>0</v>
      </c>
      <c r="I615" s="111">
        <f t="shared" si="286"/>
        <v>3810.5403754430172</v>
      </c>
      <c r="K615" s="43" t="s">
        <v>136</v>
      </c>
      <c r="L615" s="84">
        <v>3521.2979765570399</v>
      </c>
      <c r="M615" s="84">
        <v>0</v>
      </c>
      <c r="N615" s="84">
        <v>289.24239888597754</v>
      </c>
      <c r="O615" s="84">
        <v>0</v>
      </c>
      <c r="P615" s="84">
        <v>0</v>
      </c>
      <c r="Q615" s="84">
        <v>0</v>
      </c>
      <c r="R615" s="85">
        <v>0</v>
      </c>
      <c r="S615" s="86">
        <f t="shared" si="287"/>
        <v>3810.5403754430172</v>
      </c>
      <c r="U615" s="63" t="s">
        <v>136</v>
      </c>
      <c r="V615" s="55">
        <v>3521.2979765570399</v>
      </c>
      <c r="W615" s="55">
        <v>284.93611322106608</v>
      </c>
      <c r="X615" s="55">
        <v>4.3062856649114751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>
        <v>0</v>
      </c>
      <c r="AE615" s="55">
        <f t="shared" si="289"/>
        <v>0</v>
      </c>
      <c r="AF615" s="132">
        <f t="shared" si="285"/>
        <v>3810.5403754430176</v>
      </c>
      <c r="AG615" s="22" t="str">
        <f t="shared" si="288"/>
        <v/>
      </c>
    </row>
    <row r="616" spans="1:33" ht="15">
      <c r="A616" s="31" t="s">
        <v>21</v>
      </c>
      <c r="B616" s="112">
        <v>1419.694445674369</v>
      </c>
      <c r="C616" s="112">
        <v>0</v>
      </c>
      <c r="D616" s="112">
        <v>2990.7288587019666</v>
      </c>
      <c r="E616" s="112">
        <v>3380.8234820917551</v>
      </c>
      <c r="F616" s="395"/>
      <c r="G616" s="112">
        <v>1570.4232509415633</v>
      </c>
      <c r="H616" s="113">
        <v>0</v>
      </c>
      <c r="I616" s="114">
        <f t="shared" si="286"/>
        <v>9361.6700374096545</v>
      </c>
      <c r="K616" s="42" t="s">
        <v>21</v>
      </c>
      <c r="L616" s="87">
        <v>1419.694445674369</v>
      </c>
      <c r="M616" s="87">
        <v>0</v>
      </c>
      <c r="N616" s="87">
        <v>2990.7288587019666</v>
      </c>
      <c r="O616" s="87">
        <v>3380.8234820917551</v>
      </c>
      <c r="P616" s="87">
        <v>0</v>
      </c>
      <c r="Q616" s="87">
        <v>1570.4232509415633</v>
      </c>
      <c r="R616" s="88">
        <v>0</v>
      </c>
      <c r="S616" s="89">
        <f t="shared" si="287"/>
        <v>9361.6700374096545</v>
      </c>
      <c r="U616" s="59" t="s">
        <v>21</v>
      </c>
      <c r="V616" s="60">
        <v>1419.694445674369</v>
      </c>
      <c r="W616" s="60">
        <v>2098.4274891626637</v>
      </c>
      <c r="X616" s="60">
        <v>892.3013695393031</v>
      </c>
      <c r="Y616" s="60">
        <v>1125.6712420778338</v>
      </c>
      <c r="Z616" s="60">
        <v>1017.7841046937033</v>
      </c>
      <c r="AA616" s="60">
        <v>490.55107324563392</v>
      </c>
      <c r="AB616" s="60">
        <v>803.03974941983358</v>
      </c>
      <c r="AC616" s="60">
        <v>767.38350152172961</v>
      </c>
      <c r="AD616" s="60">
        <v>746.81706207458399</v>
      </c>
      <c r="AE616" s="60">
        <f t="shared" si="289"/>
        <v>0</v>
      </c>
      <c r="AF616" s="62">
        <f t="shared" si="285"/>
        <v>9361.6700374096545</v>
      </c>
      <c r="AG616" s="22" t="str">
        <f t="shared" si="288"/>
        <v/>
      </c>
    </row>
    <row r="617" spans="1:33" ht="15">
      <c r="A617" s="32" t="s">
        <v>20</v>
      </c>
      <c r="B617" s="84">
        <v>2800.6074289635226</v>
      </c>
      <c r="C617" s="84">
        <v>0</v>
      </c>
      <c r="D617" s="84">
        <v>242.75096633394784</v>
      </c>
      <c r="E617" s="84">
        <v>0</v>
      </c>
      <c r="F617" s="395"/>
      <c r="G617" s="84">
        <v>0</v>
      </c>
      <c r="H617" s="115">
        <v>0</v>
      </c>
      <c r="I617" s="111">
        <f t="shared" si="286"/>
        <v>3043.3583952974705</v>
      </c>
      <c r="K617" s="43" t="s">
        <v>20</v>
      </c>
      <c r="L617" s="84">
        <v>2800.6074289635226</v>
      </c>
      <c r="M617" s="84">
        <v>0</v>
      </c>
      <c r="N617" s="84">
        <v>242.75096633394784</v>
      </c>
      <c r="O617" s="84">
        <v>0</v>
      </c>
      <c r="P617" s="84">
        <v>0</v>
      </c>
      <c r="Q617" s="84">
        <v>0</v>
      </c>
      <c r="R617" s="85">
        <v>0</v>
      </c>
      <c r="S617" s="86">
        <f t="shared" si="287"/>
        <v>3043.3583952974705</v>
      </c>
      <c r="U617" s="269" t="s">
        <v>20</v>
      </c>
      <c r="V617" s="55">
        <v>2800.6074289635226</v>
      </c>
      <c r="W617" s="55">
        <v>242.75096633394784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>
        <v>0</v>
      </c>
      <c r="AE617" s="55">
        <f t="shared" si="289"/>
        <v>0</v>
      </c>
      <c r="AF617" s="132">
        <f t="shared" si="285"/>
        <v>3043.3583952974705</v>
      </c>
      <c r="AG617" s="22" t="str">
        <f t="shared" si="288"/>
        <v/>
      </c>
    </row>
    <row r="618" spans="1:33" ht="15">
      <c r="A618" s="31" t="s">
        <v>56</v>
      </c>
      <c r="B618" s="112">
        <v>9671.6597539929498</v>
      </c>
      <c r="C618" s="112">
        <v>0</v>
      </c>
      <c r="D618" s="112">
        <v>1446.9260171961766</v>
      </c>
      <c r="E618" s="112">
        <v>0</v>
      </c>
      <c r="F618" s="395"/>
      <c r="G618" s="112">
        <v>0</v>
      </c>
      <c r="H618" s="113">
        <v>0</v>
      </c>
      <c r="I618" s="114">
        <f t="shared" si="286"/>
        <v>11118.585771189126</v>
      </c>
      <c r="K618" s="42" t="s">
        <v>56</v>
      </c>
      <c r="L618" s="87">
        <v>9671.6597539929498</v>
      </c>
      <c r="M618" s="87">
        <v>0</v>
      </c>
      <c r="N618" s="87">
        <v>1446.9260171961766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87"/>
        <v>11118.585771189126</v>
      </c>
      <c r="U618" s="59" t="s">
        <v>56</v>
      </c>
      <c r="V618" s="60">
        <v>9671.6597539929498</v>
      </c>
      <c r="W618" s="60">
        <v>1353.9371044178788</v>
      </c>
      <c r="X618" s="60">
        <v>92.988912778297873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f t="shared" si="289"/>
        <v>0</v>
      </c>
      <c r="AF618" s="62">
        <f t="shared" si="285"/>
        <v>11118.585771189126</v>
      </c>
      <c r="AG618" s="22" t="str">
        <f t="shared" si="288"/>
        <v/>
      </c>
    </row>
    <row r="619" spans="1:33" ht="15">
      <c r="A619" s="32" t="s">
        <v>18</v>
      </c>
      <c r="B619" s="84">
        <v>1138.4533345901782</v>
      </c>
      <c r="C619" s="84">
        <v>0</v>
      </c>
      <c r="D619" s="84">
        <v>323.16282208275993</v>
      </c>
      <c r="E619" s="84">
        <v>0</v>
      </c>
      <c r="F619" s="395"/>
      <c r="G619" s="84">
        <v>0</v>
      </c>
      <c r="H619" s="115">
        <v>0</v>
      </c>
      <c r="I619" s="111">
        <f t="shared" si="286"/>
        <v>1461.6161566729381</v>
      </c>
      <c r="K619" s="43" t="s">
        <v>18</v>
      </c>
      <c r="L619" s="84">
        <v>1138.4533345901782</v>
      </c>
      <c r="M619" s="84">
        <v>0</v>
      </c>
      <c r="N619" s="84">
        <v>323.16282208275993</v>
      </c>
      <c r="O619" s="84">
        <v>0</v>
      </c>
      <c r="P619" s="84">
        <v>740.14632083454853</v>
      </c>
      <c r="Q619" s="84">
        <v>0</v>
      </c>
      <c r="R619" s="85">
        <v>0</v>
      </c>
      <c r="S619" s="86">
        <f t="shared" si="287"/>
        <v>2201.7624775074864</v>
      </c>
      <c r="U619" s="269" t="s">
        <v>18</v>
      </c>
      <c r="V619" s="55">
        <v>1138.4533345901782</v>
      </c>
      <c r="W619" s="55">
        <v>322.26383120450527</v>
      </c>
      <c r="X619" s="55">
        <v>0.89899087825466473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>
        <v>0</v>
      </c>
      <c r="AE619" s="55">
        <f t="shared" si="289"/>
        <v>740.14632083454853</v>
      </c>
      <c r="AF619" s="132">
        <f t="shared" si="285"/>
        <v>2201.7624775074864</v>
      </c>
      <c r="AG619" s="22" t="str">
        <f t="shared" si="288"/>
        <v/>
      </c>
    </row>
    <row r="620" spans="1:33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286"/>
        <v>0</v>
      </c>
      <c r="K620" s="42" t="s">
        <v>17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87"/>
        <v>0</v>
      </c>
      <c r="U620" s="59" t="s">
        <v>17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f t="shared" si="289"/>
        <v>0</v>
      </c>
      <c r="AF620" s="62">
        <f t="shared" si="285"/>
        <v>0</v>
      </c>
      <c r="AG620" s="22" t="str">
        <f t="shared" si="288"/>
        <v/>
      </c>
    </row>
    <row r="621" spans="1:33" ht="15">
      <c r="A621" s="33" t="s">
        <v>60</v>
      </c>
      <c r="B621" s="84">
        <v>241.13694325265803</v>
      </c>
      <c r="C621" s="84">
        <v>0</v>
      </c>
      <c r="D621" s="84">
        <v>522.85621707062558</v>
      </c>
      <c r="E621" s="84">
        <v>0</v>
      </c>
      <c r="F621" s="395"/>
      <c r="G621" s="84">
        <v>0</v>
      </c>
      <c r="H621" s="115">
        <v>0</v>
      </c>
      <c r="I621" s="111">
        <f t="shared" si="286"/>
        <v>763.99316032328363</v>
      </c>
      <c r="K621" s="44" t="s">
        <v>60</v>
      </c>
      <c r="L621" s="84">
        <v>241.13694325265803</v>
      </c>
      <c r="M621" s="84">
        <v>0</v>
      </c>
      <c r="N621" s="84">
        <v>522.85621707062558</v>
      </c>
      <c r="O621" s="84">
        <v>0</v>
      </c>
      <c r="P621" s="84">
        <v>0</v>
      </c>
      <c r="Q621" s="84">
        <v>0</v>
      </c>
      <c r="R621" s="85">
        <v>0</v>
      </c>
      <c r="S621" s="86">
        <f t="shared" si="287"/>
        <v>763.99316032328363</v>
      </c>
      <c r="U621" s="270" t="s">
        <v>60</v>
      </c>
      <c r="V621" s="55">
        <v>241.13694325265803</v>
      </c>
      <c r="W621" s="55">
        <v>522.85621707062558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7">
        <v>0</v>
      </c>
      <c r="AE621" s="57">
        <f t="shared" si="289"/>
        <v>0</v>
      </c>
      <c r="AF621" s="58">
        <f t="shared" si="285"/>
        <v>763.99316032328363</v>
      </c>
      <c r="AG621" s="22" t="str">
        <f t="shared" si="288"/>
        <v/>
      </c>
    </row>
    <row r="622" spans="1:33" ht="15">
      <c r="A622" s="34" t="s">
        <v>19</v>
      </c>
      <c r="B622" s="116">
        <v>241.13694325265803</v>
      </c>
      <c r="C622" s="116">
        <v>0</v>
      </c>
      <c r="D622" s="116">
        <v>522.85621707062558</v>
      </c>
      <c r="E622" s="116">
        <v>0</v>
      </c>
      <c r="F622" s="395"/>
      <c r="G622" s="116">
        <v>0</v>
      </c>
      <c r="H622" s="117">
        <v>0</v>
      </c>
      <c r="I622" s="118">
        <f t="shared" si="286"/>
        <v>763.99316032328363</v>
      </c>
      <c r="K622" s="45" t="s">
        <v>19</v>
      </c>
      <c r="L622" s="90">
        <v>241.13694325265803</v>
      </c>
      <c r="M622" s="90">
        <v>0</v>
      </c>
      <c r="N622" s="90">
        <v>522.85621707062558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87"/>
        <v>763.99316032328363</v>
      </c>
      <c r="U622" s="271" t="s">
        <v>131</v>
      </c>
      <c r="V622" s="60">
        <v>241.13694325265803</v>
      </c>
      <c r="W622" s="60">
        <v>522.85621707062558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f t="shared" si="289"/>
        <v>0</v>
      </c>
      <c r="AF622" s="62">
        <f t="shared" si="285"/>
        <v>763.99316032328363</v>
      </c>
      <c r="AG622" s="22" t="str">
        <f t="shared" si="288"/>
        <v/>
      </c>
    </row>
    <row r="623" spans="1:33" ht="15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286"/>
        <v>0</v>
      </c>
      <c r="K623" s="46" t="s">
        <v>15</v>
      </c>
      <c r="L623" s="93">
        <v>0</v>
      </c>
      <c r="M623" s="93">
        <v>0</v>
      </c>
      <c r="N623" s="93">
        <v>0</v>
      </c>
      <c r="O623" s="93">
        <v>0</v>
      </c>
      <c r="P623" s="93">
        <v>0</v>
      </c>
      <c r="Q623" s="93">
        <v>0</v>
      </c>
      <c r="R623" s="94">
        <v>0</v>
      </c>
      <c r="S623" s="95">
        <f t="shared" si="287"/>
        <v>0</v>
      </c>
      <c r="U623" s="272" t="s">
        <v>15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>
        <v>0</v>
      </c>
      <c r="AE623" s="55">
        <f t="shared" si="289"/>
        <v>0</v>
      </c>
      <c r="AF623" s="132">
        <f t="shared" si="285"/>
        <v>0</v>
      </c>
      <c r="AG623" s="22" t="str">
        <f t="shared" si="288"/>
        <v/>
      </c>
    </row>
    <row r="624" spans="1:33" ht="15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286"/>
        <v>0</v>
      </c>
      <c r="K624" s="45" t="s">
        <v>16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87"/>
        <v>0</v>
      </c>
      <c r="U624" s="271" t="s">
        <v>132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0</v>
      </c>
      <c r="AD624" s="60">
        <v>0</v>
      </c>
      <c r="AE624" s="60">
        <f t="shared" si="289"/>
        <v>0</v>
      </c>
      <c r="AF624" s="62">
        <f t="shared" si="285"/>
        <v>0</v>
      </c>
      <c r="AG624" s="22" t="str">
        <f t="shared" si="288"/>
        <v/>
      </c>
    </row>
    <row r="625" spans="1:40" ht="15.7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286"/>
        <v>0</v>
      </c>
      <c r="K625" s="47" t="s">
        <v>10</v>
      </c>
      <c r="L625" s="96">
        <v>0</v>
      </c>
      <c r="M625" s="96">
        <v>0</v>
      </c>
      <c r="N625" s="96">
        <v>0</v>
      </c>
      <c r="O625" s="96">
        <v>0</v>
      </c>
      <c r="P625" s="96">
        <v>0</v>
      </c>
      <c r="Q625" s="96">
        <v>0</v>
      </c>
      <c r="R625" s="97">
        <v>0</v>
      </c>
      <c r="S625" s="98">
        <f t="shared" si="287"/>
        <v>0</v>
      </c>
      <c r="U625" s="273" t="s">
        <v>10</v>
      </c>
      <c r="V625" s="55">
        <v>0</v>
      </c>
      <c r="W625" s="55">
        <v>0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>
        <v>0</v>
      </c>
      <c r="AE625" s="131">
        <f t="shared" si="289"/>
        <v>0</v>
      </c>
      <c r="AF625" s="132">
        <f t="shared" si="285"/>
        <v>0</v>
      </c>
      <c r="AG625" s="22" t="str">
        <f t="shared" si="288"/>
        <v/>
      </c>
    </row>
    <row r="626" spans="1:40" ht="15">
      <c r="A626" s="37" t="s">
        <v>22</v>
      </c>
      <c r="B626" s="99">
        <f>SUM(B605:B621)</f>
        <v>28486.661629498445</v>
      </c>
      <c r="C626" s="99">
        <f t="shared" ref="C626:I626" si="290">SUM(C605:C621)</f>
        <v>0</v>
      </c>
      <c r="D626" s="99">
        <f t="shared" si="290"/>
        <v>7160.7843003859198</v>
      </c>
      <c r="E626" s="99">
        <f t="shared" si="290"/>
        <v>3380.8234820917551</v>
      </c>
      <c r="F626" s="99">
        <f t="shared" si="290"/>
        <v>0</v>
      </c>
      <c r="G626" s="99">
        <f t="shared" si="290"/>
        <v>1570.4232509415633</v>
      </c>
      <c r="H626" s="100">
        <f t="shared" si="290"/>
        <v>0</v>
      </c>
      <c r="I626" s="111">
        <f t="shared" si="290"/>
        <v>40598.692662917674</v>
      </c>
      <c r="K626" s="48" t="s">
        <v>22</v>
      </c>
      <c r="L626" s="99">
        <f>SUM(L605:L621)</f>
        <v>28486.661629498445</v>
      </c>
      <c r="M626" s="99">
        <f t="shared" ref="M626:S626" si="291">SUM(M605:M621)</f>
        <v>0</v>
      </c>
      <c r="N626" s="99">
        <f t="shared" si="291"/>
        <v>7160.7843003859198</v>
      </c>
      <c r="O626" s="99">
        <f t="shared" si="291"/>
        <v>3380.8234820917551</v>
      </c>
      <c r="P626" s="99">
        <f t="shared" si="291"/>
        <v>18968.120408414139</v>
      </c>
      <c r="Q626" s="99">
        <f t="shared" si="291"/>
        <v>1570.4232509415633</v>
      </c>
      <c r="R626" s="100">
        <f t="shared" si="291"/>
        <v>0</v>
      </c>
      <c r="S626" s="101">
        <f t="shared" si="291"/>
        <v>59566.813071331817</v>
      </c>
      <c r="U626" s="73" t="s">
        <v>59</v>
      </c>
      <c r="V626" s="74">
        <f>SUM(V605:V621)</f>
        <v>28486.661629498445</v>
      </c>
      <c r="W626" s="74">
        <f t="shared" ref="W626:AE626" si="292">SUM(W605:W621)</f>
        <v>6164.4239193672065</v>
      </c>
      <c r="X626" s="74">
        <f t="shared" si="292"/>
        <v>996.36038101871407</v>
      </c>
      <c r="Y626" s="74">
        <f t="shared" si="292"/>
        <v>1125.6712420778338</v>
      </c>
      <c r="Z626" s="74">
        <f t="shared" si="292"/>
        <v>1017.7841046937033</v>
      </c>
      <c r="AA626" s="74">
        <f t="shared" si="292"/>
        <v>490.55107324563392</v>
      </c>
      <c r="AB626" s="74">
        <f t="shared" si="292"/>
        <v>803.03974941983358</v>
      </c>
      <c r="AC626" s="74">
        <f t="shared" si="292"/>
        <v>767.38350152172961</v>
      </c>
      <c r="AD626" s="74">
        <f t="shared" si="292"/>
        <v>746.81706207458399</v>
      </c>
      <c r="AE626" s="74">
        <f t="shared" si="292"/>
        <v>18968.120408414139</v>
      </c>
      <c r="AF626" s="76">
        <f>SUM(AF605:AF621)</f>
        <v>59566.813071331817</v>
      </c>
      <c r="AG626" s="13" t="str">
        <f t="shared" si="288"/>
        <v/>
      </c>
    </row>
    <row r="627" spans="1:40" s="22" customFormat="1" ht="15" thickBot="1">
      <c r="A627" s="39" t="s">
        <v>108</v>
      </c>
      <c r="B627" s="125">
        <f>IF($I626=0,"-",B626/$I626)</f>
        <v>0.70166450594892671</v>
      </c>
      <c r="C627" s="125">
        <f t="shared" ref="C627:H627" si="293">IF($I626=0,"-",C626/$I626)</f>
        <v>0</v>
      </c>
      <c r="D627" s="125">
        <f t="shared" si="293"/>
        <v>0.17637967704626334</v>
      </c>
      <c r="E627" s="125">
        <f t="shared" si="293"/>
        <v>8.3274195801377515E-2</v>
      </c>
      <c r="F627" s="125">
        <f t="shared" si="293"/>
        <v>0</v>
      </c>
      <c r="G627" s="125">
        <f t="shared" si="293"/>
        <v>3.8681621203432687E-2</v>
      </c>
      <c r="H627" s="126">
        <f t="shared" si="293"/>
        <v>0</v>
      </c>
      <c r="I627" s="127">
        <f>SUM(B627:H627)</f>
        <v>1.0000000000000002</v>
      </c>
      <c r="K627" s="49" t="s">
        <v>108</v>
      </c>
      <c r="L627" s="102">
        <f>IF($S626=0,"-",L626/$S626)</f>
        <v>0.47823041322330606</v>
      </c>
      <c r="M627" s="102">
        <f t="shared" ref="M627:R627" si="294">IF($S626=0,"-",M626/$S626)</f>
        <v>0</v>
      </c>
      <c r="N627" s="102">
        <f t="shared" si="294"/>
        <v>0.12021432625262012</v>
      </c>
      <c r="O627" s="102">
        <f t="shared" si="294"/>
        <v>5.6756829982547281E-2</v>
      </c>
      <c r="P627" s="102">
        <f t="shared" si="294"/>
        <v>0.31843436689654081</v>
      </c>
      <c r="Q627" s="102">
        <f t="shared" si="294"/>
        <v>2.6364063644985787E-2</v>
      </c>
      <c r="R627" s="103">
        <f t="shared" si="294"/>
        <v>0</v>
      </c>
      <c r="S627" s="104">
        <f>SUM(L627:R627)</f>
        <v>1</v>
      </c>
      <c r="U627" s="77" t="s">
        <v>108</v>
      </c>
      <c r="V627" s="78">
        <f>V626/$AF626</f>
        <v>0.47823041322330606</v>
      </c>
      <c r="W627" s="78">
        <f t="shared" ref="W627:AF627" si="295">W626/$AF626</f>
        <v>0.10348755626703163</v>
      </c>
      <c r="X627" s="78">
        <f t="shared" si="295"/>
        <v>1.6726769985588506E-2</v>
      </c>
      <c r="Y627" s="78">
        <f t="shared" si="295"/>
        <v>1.8897624096992263E-2</v>
      </c>
      <c r="Z627" s="78">
        <f t="shared" si="295"/>
        <v>1.7086428704434754E-2</v>
      </c>
      <c r="AA627" s="78">
        <f t="shared" si="295"/>
        <v>8.2353083529614797E-3</v>
      </c>
      <c r="AB627" s="78">
        <f t="shared" si="295"/>
        <v>1.3481328075386306E-2</v>
      </c>
      <c r="AC627" s="78">
        <f t="shared" si="295"/>
        <v>1.288273556959948E-2</v>
      </c>
      <c r="AD627" s="78">
        <f t="shared" si="295"/>
        <v>1.2537468828158786E-2</v>
      </c>
      <c r="AE627" s="78">
        <f t="shared" si="295"/>
        <v>0.31843436689654081</v>
      </c>
      <c r="AF627" s="79">
        <f t="shared" si="295"/>
        <v>1</v>
      </c>
      <c r="AG627" s="25"/>
      <c r="AH627" s="25"/>
      <c r="AI627" s="25"/>
      <c r="AJ627" s="25"/>
      <c r="AK627" s="25"/>
      <c r="AL627" s="25"/>
      <c r="AM627" s="25"/>
      <c r="AN627" s="25"/>
    </row>
    <row r="628" spans="1:40" ht="15" thickBot="1">
      <c r="A628" s="6"/>
      <c r="B628" s="6"/>
      <c r="C628" s="6"/>
      <c r="D628" s="6"/>
      <c r="E628" s="6"/>
      <c r="F628" s="6"/>
      <c r="G628" s="6"/>
      <c r="H628" s="6"/>
      <c r="I628" s="6"/>
      <c r="K628" s="6"/>
      <c r="L628" s="6"/>
      <c r="M628" s="6"/>
      <c r="N628" s="6"/>
      <c r="O628" s="6"/>
      <c r="P628" s="6"/>
      <c r="Q628" s="6"/>
      <c r="R628" s="6"/>
      <c r="S628" s="6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40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  <c r="K629" s="453" t="s">
        <v>47</v>
      </c>
      <c r="L629" s="82" t="s">
        <v>0</v>
      </c>
      <c r="M629" s="82" t="s">
        <v>1</v>
      </c>
      <c r="N629" s="82" t="s">
        <v>2</v>
      </c>
      <c r="O629" s="82" t="s">
        <v>3</v>
      </c>
      <c r="P629" s="82" t="s">
        <v>23</v>
      </c>
      <c r="Q629" s="82" t="s">
        <v>4</v>
      </c>
      <c r="R629" s="82" t="s">
        <v>5</v>
      </c>
      <c r="S629" s="83" t="s">
        <v>6</v>
      </c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</row>
    <row r="630" spans="1:40" ht="15" customHeight="1">
      <c r="A630" s="381" t="s">
        <v>47</v>
      </c>
      <c r="B630" s="400" t="s">
        <v>113</v>
      </c>
      <c r="C630" s="401"/>
      <c r="D630" s="401"/>
      <c r="E630" s="401"/>
      <c r="F630" s="401"/>
      <c r="G630" s="401"/>
      <c r="H630" s="401"/>
      <c r="I630" s="402"/>
      <c r="K630" s="454" t="s">
        <v>47</v>
      </c>
      <c r="L630" s="403" t="s">
        <v>113</v>
      </c>
      <c r="M630" s="404"/>
      <c r="N630" s="404"/>
      <c r="O630" s="404"/>
      <c r="P630" s="404"/>
      <c r="Q630" s="404"/>
      <c r="R630" s="404"/>
      <c r="S630" s="405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  <c r="AG630" s="13"/>
      <c r="AH630" s="13"/>
      <c r="AI630" s="13"/>
      <c r="AJ630" s="13"/>
      <c r="AK630" s="13"/>
      <c r="AL630" s="13"/>
    </row>
    <row r="631" spans="1:40" ht="15" customHeight="1">
      <c r="A631" s="30" t="s">
        <v>7</v>
      </c>
      <c r="B631" s="105">
        <v>0.91084646546313364</v>
      </c>
      <c r="C631" s="105">
        <v>0</v>
      </c>
      <c r="D631" s="105">
        <v>1.3676544006142319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2.2785008660773656</v>
      </c>
      <c r="K631" s="50" t="s">
        <v>7</v>
      </c>
      <c r="L631" s="105">
        <v>0.91084646546313364</v>
      </c>
      <c r="M631" s="105">
        <v>0</v>
      </c>
      <c r="N631" s="105">
        <v>1.3676544006142319</v>
      </c>
      <c r="O631" s="105">
        <v>0</v>
      </c>
      <c r="P631" s="105">
        <v>0</v>
      </c>
      <c r="Q631" s="105">
        <v>0</v>
      </c>
      <c r="R631" s="106">
        <v>0</v>
      </c>
      <c r="S631" s="107">
        <f>SUM(L631:R631)</f>
        <v>2.2785008660773656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  <c r="AG631" s="13"/>
      <c r="AH631" s="13"/>
      <c r="AI631" s="13"/>
      <c r="AJ631" s="13"/>
      <c r="AK631" s="13"/>
      <c r="AL631" s="13"/>
    </row>
    <row r="632" spans="1:40" ht="15">
      <c r="A632" s="31" t="s">
        <v>8</v>
      </c>
      <c r="B632" s="112">
        <v>31.931134612827112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296">SUM(B632:H632)</f>
        <v>31.931134612827112</v>
      </c>
      <c r="K632" s="42" t="s">
        <v>8</v>
      </c>
      <c r="L632" s="87">
        <v>31.931134612827112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97">SUM(L632:R632)</f>
        <v>31.931134612827112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</row>
    <row r="633" spans="1:40" ht="15">
      <c r="A633" s="32" t="s">
        <v>9</v>
      </c>
      <c r="B633" s="84">
        <v>4.6099204795336091</v>
      </c>
      <c r="C633" s="84">
        <v>0</v>
      </c>
      <c r="D633" s="84">
        <v>1.4767628735445897E-2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296"/>
        <v>4.624688108269055</v>
      </c>
      <c r="K633" s="43" t="s">
        <v>9</v>
      </c>
      <c r="L633" s="84">
        <v>4.6099204795336091</v>
      </c>
      <c r="M633" s="84">
        <v>0</v>
      </c>
      <c r="N633" s="84">
        <v>1.4767628735445897E-2</v>
      </c>
      <c r="O633" s="84">
        <v>0</v>
      </c>
      <c r="P633" s="84">
        <v>0</v>
      </c>
      <c r="Q633" s="84">
        <v>0</v>
      </c>
      <c r="R633" s="85">
        <v>0</v>
      </c>
      <c r="S633" s="86">
        <f t="shared" si="297"/>
        <v>4.624688108269055</v>
      </c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</row>
    <row r="634" spans="1:40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296"/>
        <v>0</v>
      </c>
      <c r="K634" s="42" t="s">
        <v>52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97"/>
        <v>0</v>
      </c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</row>
    <row r="635" spans="1:40" ht="15">
      <c r="A635" s="32" t="s">
        <v>13</v>
      </c>
      <c r="B635" s="84">
        <v>137.4986076795926</v>
      </c>
      <c r="C635" s="84">
        <v>0.59427760049791212</v>
      </c>
      <c r="D635" s="84">
        <v>11.079600657738071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296"/>
        <v>149.17248593782858</v>
      </c>
      <c r="K635" s="43" t="s">
        <v>13</v>
      </c>
      <c r="L635" s="84">
        <v>137.4986076795926</v>
      </c>
      <c r="M635" s="84">
        <v>0.59427760049791212</v>
      </c>
      <c r="N635" s="84">
        <v>11.079600657738071</v>
      </c>
      <c r="O635" s="84">
        <v>0</v>
      </c>
      <c r="P635" s="84">
        <v>0</v>
      </c>
      <c r="Q635" s="84">
        <v>0</v>
      </c>
      <c r="R635" s="85">
        <v>0</v>
      </c>
      <c r="S635" s="86">
        <f t="shared" si="297"/>
        <v>149.17248593782858</v>
      </c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40" ht="15">
      <c r="A636" s="31" t="s">
        <v>119</v>
      </c>
      <c r="B636" s="112">
        <v>9.3094847263642553</v>
      </c>
      <c r="C636" s="112">
        <v>0.21009464881629938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296"/>
        <v>9.5195793751805553</v>
      </c>
      <c r="K636" s="42" t="s">
        <v>119</v>
      </c>
      <c r="L636" s="87">
        <v>9.3094847263642553</v>
      </c>
      <c r="M636" s="87">
        <v>0.21009464881629938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97"/>
        <v>9.5195793751805553</v>
      </c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</row>
    <row r="637" spans="1:40" ht="15">
      <c r="A637" s="32" t="s">
        <v>54</v>
      </c>
      <c r="B637" s="84">
        <v>0</v>
      </c>
      <c r="C637" s="84">
        <v>0.75930836775297794</v>
      </c>
      <c r="D637" s="84">
        <v>0</v>
      </c>
      <c r="E637" s="84">
        <v>36.853533321060425</v>
      </c>
      <c r="F637" s="84">
        <v>1455.4484707708878</v>
      </c>
      <c r="G637" s="84">
        <v>0</v>
      </c>
      <c r="H637" s="115">
        <v>0</v>
      </c>
      <c r="I637" s="111">
        <f t="shared" si="296"/>
        <v>1493.0613124597012</v>
      </c>
      <c r="K637" s="43" t="s">
        <v>54</v>
      </c>
      <c r="L637" s="84">
        <v>0</v>
      </c>
      <c r="M637" s="84">
        <v>0.75930836775297794</v>
      </c>
      <c r="N637" s="84">
        <v>0</v>
      </c>
      <c r="O637" s="84">
        <v>36.853533321060425</v>
      </c>
      <c r="P637" s="84">
        <v>1455.4484707708878</v>
      </c>
      <c r="Q637" s="84">
        <v>0</v>
      </c>
      <c r="R637" s="85">
        <v>0</v>
      </c>
      <c r="S637" s="86">
        <f t="shared" si="297"/>
        <v>1493.0613124597012</v>
      </c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40" ht="15">
      <c r="A638" s="31" t="s">
        <v>11</v>
      </c>
      <c r="B638" s="112">
        <v>0</v>
      </c>
      <c r="C638" s="112">
        <v>0</v>
      </c>
      <c r="D638" s="112">
        <v>0</v>
      </c>
      <c r="E638" s="112">
        <v>48.779409730247153</v>
      </c>
      <c r="F638" s="112">
        <v>0</v>
      </c>
      <c r="G638" s="112">
        <v>0</v>
      </c>
      <c r="H638" s="113">
        <v>0</v>
      </c>
      <c r="I638" s="114">
        <f t="shared" si="296"/>
        <v>48.779409730247153</v>
      </c>
      <c r="K638" s="42" t="s">
        <v>11</v>
      </c>
      <c r="L638" s="87">
        <v>0</v>
      </c>
      <c r="M638" s="87">
        <v>0</v>
      </c>
      <c r="N638" s="87">
        <v>0</v>
      </c>
      <c r="O638" s="87">
        <v>48.779409730247153</v>
      </c>
      <c r="P638" s="87">
        <v>0</v>
      </c>
      <c r="Q638" s="87">
        <v>0</v>
      </c>
      <c r="R638" s="88">
        <v>0</v>
      </c>
      <c r="S638" s="89">
        <f t="shared" si="297"/>
        <v>48.779409730247153</v>
      </c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40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296"/>
        <v>0</v>
      </c>
      <c r="K639" s="43" t="s">
        <v>55</v>
      </c>
      <c r="L639" s="84">
        <v>0</v>
      </c>
      <c r="M639" s="84">
        <v>0</v>
      </c>
      <c r="N639" s="84">
        <v>0</v>
      </c>
      <c r="O639" s="84">
        <v>0</v>
      </c>
      <c r="P639" s="84">
        <v>0</v>
      </c>
      <c r="Q639" s="84">
        <v>0</v>
      </c>
      <c r="R639" s="85">
        <v>0</v>
      </c>
      <c r="S639" s="86">
        <f t="shared" si="297"/>
        <v>0</v>
      </c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40" ht="15">
      <c r="A640" s="31" t="s">
        <v>14</v>
      </c>
      <c r="B640" s="112">
        <v>29.639982430074348</v>
      </c>
      <c r="C640" s="112">
        <v>0</v>
      </c>
      <c r="D640" s="112">
        <v>0.14349402551838855</v>
      </c>
      <c r="E640" s="112">
        <v>0.87311999553339159</v>
      </c>
      <c r="F640" s="112">
        <v>0</v>
      </c>
      <c r="G640" s="112">
        <v>0</v>
      </c>
      <c r="H640" s="113">
        <v>0</v>
      </c>
      <c r="I640" s="114">
        <f t="shared" si="296"/>
        <v>30.656596451126127</v>
      </c>
      <c r="K640" s="42" t="s">
        <v>14</v>
      </c>
      <c r="L640" s="87">
        <v>29.639982430074348</v>
      </c>
      <c r="M640" s="87">
        <v>0</v>
      </c>
      <c r="N640" s="87">
        <v>0.14349402551838855</v>
      </c>
      <c r="O640" s="87">
        <v>0.87311999553339159</v>
      </c>
      <c r="P640" s="87">
        <v>0</v>
      </c>
      <c r="Q640" s="87">
        <v>0</v>
      </c>
      <c r="R640" s="88">
        <v>0</v>
      </c>
      <c r="S640" s="89">
        <f t="shared" si="297"/>
        <v>30.656596451126127</v>
      </c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</row>
    <row r="641" spans="1:38" ht="15">
      <c r="A641" s="32" t="s">
        <v>136</v>
      </c>
      <c r="B641" s="84">
        <v>36.84213371637172</v>
      </c>
      <c r="C641" s="84">
        <v>0</v>
      </c>
      <c r="D641" s="84">
        <v>9.5220829254658081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296"/>
        <v>46.36421664183753</v>
      </c>
      <c r="K641" s="43" t="s">
        <v>136</v>
      </c>
      <c r="L641" s="84">
        <v>36.84213371637172</v>
      </c>
      <c r="M641" s="84">
        <v>0</v>
      </c>
      <c r="N641" s="84">
        <v>9.5220829254658081</v>
      </c>
      <c r="O641" s="84">
        <v>0</v>
      </c>
      <c r="P641" s="84">
        <v>0</v>
      </c>
      <c r="Q641" s="84">
        <v>0</v>
      </c>
      <c r="R641" s="85">
        <v>0</v>
      </c>
      <c r="S641" s="86">
        <f t="shared" si="297"/>
        <v>46.36421664183753</v>
      </c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</row>
    <row r="642" spans="1:38" ht="15">
      <c r="A642" s="31" t="s">
        <v>21</v>
      </c>
      <c r="B642" s="112">
        <v>233.06133022973194</v>
      </c>
      <c r="C642" s="112">
        <v>0.30282205578397559</v>
      </c>
      <c r="D642" s="112">
        <v>4.8207107565138196</v>
      </c>
      <c r="E642" s="112">
        <v>387.27495318088819</v>
      </c>
      <c r="F642" s="112">
        <v>0</v>
      </c>
      <c r="G642" s="112">
        <v>130.59695786061533</v>
      </c>
      <c r="H642" s="113">
        <v>1.832274166444718</v>
      </c>
      <c r="I642" s="114">
        <f t="shared" si="296"/>
        <v>757.88904824997792</v>
      </c>
      <c r="K642" s="42" t="s">
        <v>21</v>
      </c>
      <c r="L642" s="87">
        <v>233.06133022973194</v>
      </c>
      <c r="M642" s="87">
        <v>0.30282205578397559</v>
      </c>
      <c r="N642" s="87">
        <v>4.8207107565138196</v>
      </c>
      <c r="O642" s="87">
        <v>387.27495318088819</v>
      </c>
      <c r="P642" s="87">
        <v>0</v>
      </c>
      <c r="Q642" s="87">
        <v>130.59695786061533</v>
      </c>
      <c r="R642" s="88">
        <v>1.832274166444718</v>
      </c>
      <c r="S642" s="89">
        <f t="shared" si="297"/>
        <v>757.88904824997792</v>
      </c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</row>
    <row r="643" spans="1:38" ht="15">
      <c r="A643" s="32" t="s">
        <v>20</v>
      </c>
      <c r="B643" s="84">
        <v>43.021352282943852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296"/>
        <v>43.021352282943852</v>
      </c>
      <c r="K643" s="43" t="s">
        <v>20</v>
      </c>
      <c r="L643" s="84">
        <v>43.021352282943852</v>
      </c>
      <c r="M643" s="84">
        <v>0</v>
      </c>
      <c r="N643" s="84">
        <v>0</v>
      </c>
      <c r="O643" s="84">
        <v>0</v>
      </c>
      <c r="P643" s="84">
        <v>0</v>
      </c>
      <c r="Q643" s="84">
        <v>0</v>
      </c>
      <c r="R643" s="85">
        <v>0</v>
      </c>
      <c r="S643" s="86">
        <f t="shared" si="297"/>
        <v>43.021352282943852</v>
      </c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5">
      <c r="A644" s="31" t="s">
        <v>56</v>
      </c>
      <c r="B644" s="112">
        <v>434.08059752272834</v>
      </c>
      <c r="C644" s="112">
        <v>19.662377810683214</v>
      </c>
      <c r="D644" s="112">
        <v>247.16878990120063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296"/>
        <v>700.91176523461218</v>
      </c>
      <c r="K644" s="42" t="s">
        <v>56</v>
      </c>
      <c r="L644" s="87">
        <v>434.08059752272834</v>
      </c>
      <c r="M644" s="87">
        <v>19.662377810683214</v>
      </c>
      <c r="N644" s="87">
        <v>247.16878990120063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97"/>
        <v>700.91176523461218</v>
      </c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</row>
    <row r="645" spans="1:38" ht="15">
      <c r="A645" s="32" t="s">
        <v>18</v>
      </c>
      <c r="B645" s="84">
        <v>338.58488053717298</v>
      </c>
      <c r="C645" s="84">
        <v>0</v>
      </c>
      <c r="D645" s="84">
        <v>0</v>
      </c>
      <c r="E645" s="84">
        <v>1.7061257555484886</v>
      </c>
      <c r="F645" s="84">
        <v>86.634891587889214</v>
      </c>
      <c r="G645" s="84">
        <v>0</v>
      </c>
      <c r="H645" s="115">
        <v>0</v>
      </c>
      <c r="I645" s="111">
        <f t="shared" si="296"/>
        <v>426.92589788061071</v>
      </c>
      <c r="K645" s="43" t="s">
        <v>18</v>
      </c>
      <c r="L645" s="84">
        <v>338.58488053717298</v>
      </c>
      <c r="M645" s="84">
        <v>0</v>
      </c>
      <c r="N645" s="84">
        <v>0</v>
      </c>
      <c r="O645" s="84">
        <v>1.7061257555484886</v>
      </c>
      <c r="P645" s="84">
        <v>86.634891587889214</v>
      </c>
      <c r="Q645" s="84">
        <v>0</v>
      </c>
      <c r="R645" s="85">
        <v>0</v>
      </c>
      <c r="S645" s="86">
        <f t="shared" si="297"/>
        <v>426.92589788061071</v>
      </c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</row>
    <row r="646" spans="1:38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296"/>
        <v>0</v>
      </c>
      <c r="K646" s="42" t="s">
        <v>17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97"/>
        <v>0</v>
      </c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</row>
    <row r="647" spans="1:38" ht="15">
      <c r="A647" s="33" t="s">
        <v>60</v>
      </c>
      <c r="B647" s="84">
        <v>10.316037680656647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296"/>
        <v>10.316037680656647</v>
      </c>
      <c r="K647" s="44" t="s">
        <v>60</v>
      </c>
      <c r="L647" s="84">
        <v>10.316037680656647</v>
      </c>
      <c r="M647" s="84">
        <v>0</v>
      </c>
      <c r="N647" s="84">
        <v>0</v>
      </c>
      <c r="O647" s="84">
        <v>0</v>
      </c>
      <c r="P647" s="84">
        <v>0</v>
      </c>
      <c r="Q647" s="84">
        <v>0</v>
      </c>
      <c r="R647" s="85">
        <v>0</v>
      </c>
      <c r="S647" s="86">
        <f t="shared" si="297"/>
        <v>10.316037680656647</v>
      </c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</row>
    <row r="648" spans="1:38">
      <c r="A648" s="34" t="s">
        <v>19</v>
      </c>
      <c r="B648" s="116">
        <v>10.316037680656647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296"/>
        <v>10.316037680656647</v>
      </c>
      <c r="K648" s="45" t="s">
        <v>19</v>
      </c>
      <c r="L648" s="90">
        <v>10.316037680656647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97"/>
        <v>10.316037680656647</v>
      </c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</row>
    <row r="649" spans="1:38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296"/>
        <v>0</v>
      </c>
      <c r="K649" s="46" t="s">
        <v>15</v>
      </c>
      <c r="L649" s="93">
        <v>0</v>
      </c>
      <c r="M649" s="93">
        <v>0</v>
      </c>
      <c r="N649" s="93">
        <v>0</v>
      </c>
      <c r="O649" s="93">
        <v>0</v>
      </c>
      <c r="P649" s="93">
        <v>0</v>
      </c>
      <c r="Q649" s="93">
        <v>0</v>
      </c>
      <c r="R649" s="94">
        <v>0</v>
      </c>
      <c r="S649" s="95">
        <f t="shared" si="297"/>
        <v>0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296"/>
        <v>0</v>
      </c>
      <c r="K650" s="45" t="s">
        <v>16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97"/>
        <v>0</v>
      </c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</row>
    <row r="651" spans="1:38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296"/>
        <v>0</v>
      </c>
      <c r="K651" s="47" t="s">
        <v>10</v>
      </c>
      <c r="L651" s="96">
        <v>0</v>
      </c>
      <c r="M651" s="96">
        <v>0</v>
      </c>
      <c r="N651" s="96">
        <v>0</v>
      </c>
      <c r="O651" s="96">
        <v>0</v>
      </c>
      <c r="P651" s="96">
        <v>0</v>
      </c>
      <c r="Q651" s="96">
        <v>0</v>
      </c>
      <c r="R651" s="97">
        <v>0</v>
      </c>
      <c r="S651" s="98">
        <f t="shared" si="297"/>
        <v>0</v>
      </c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</row>
    <row r="652" spans="1:38" ht="15">
      <c r="A652" s="37" t="s">
        <v>22</v>
      </c>
      <c r="B652" s="99">
        <f>SUM(B631:B647)</f>
        <v>1309.8063083634604</v>
      </c>
      <c r="C652" s="99">
        <f t="shared" ref="C652:I652" si="298">SUM(C631:C647)</f>
        <v>21.52888048353438</v>
      </c>
      <c r="D652" s="99">
        <f t="shared" si="298"/>
        <v>274.11710029578637</v>
      </c>
      <c r="E652" s="99">
        <f t="shared" si="298"/>
        <v>475.48714198327764</v>
      </c>
      <c r="F652" s="99">
        <f t="shared" si="298"/>
        <v>1542.0833623587769</v>
      </c>
      <c r="G652" s="99">
        <f t="shared" si="298"/>
        <v>130.59695786061533</v>
      </c>
      <c r="H652" s="100">
        <f t="shared" si="298"/>
        <v>1.832274166444718</v>
      </c>
      <c r="I652" s="111">
        <f t="shared" si="298"/>
        <v>3755.4520255118964</v>
      </c>
      <c r="K652" s="48" t="s">
        <v>22</v>
      </c>
      <c r="L652" s="99">
        <f>SUM(L631:L647)</f>
        <v>1309.8063083634604</v>
      </c>
      <c r="M652" s="99">
        <f t="shared" ref="M652:S652" si="299">SUM(M631:M647)</f>
        <v>21.52888048353438</v>
      </c>
      <c r="N652" s="99">
        <f t="shared" si="299"/>
        <v>274.11710029578637</v>
      </c>
      <c r="O652" s="99">
        <f t="shared" si="299"/>
        <v>475.48714198327764</v>
      </c>
      <c r="P652" s="99">
        <f t="shared" si="299"/>
        <v>1542.0833623587769</v>
      </c>
      <c r="Q652" s="99">
        <f t="shared" si="299"/>
        <v>130.59695786061533</v>
      </c>
      <c r="R652" s="100">
        <f t="shared" si="299"/>
        <v>1.832274166444718</v>
      </c>
      <c r="S652" s="101">
        <f t="shared" si="299"/>
        <v>3755.4520255118964</v>
      </c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</row>
    <row r="653" spans="1:38" s="22" customFormat="1" ht="15.75" thickBot="1">
      <c r="A653" s="39" t="s">
        <v>108</v>
      </c>
      <c r="B653" s="125">
        <f>IF($I652=0,"-",B652/$I652)</f>
        <v>0.34877460808061417</v>
      </c>
      <c r="C653" s="125">
        <f t="shared" ref="C653:H653" si="300">IF($I652=0,"-",C652/$I652)</f>
        <v>5.7327001749143186E-3</v>
      </c>
      <c r="D653" s="125">
        <f t="shared" si="300"/>
        <v>7.2991772610494776E-2</v>
      </c>
      <c r="E653" s="125">
        <f t="shared" si="300"/>
        <v>0.12661249265152447</v>
      </c>
      <c r="F653" s="125">
        <f t="shared" si="300"/>
        <v>0.41062523283028207</v>
      </c>
      <c r="G653" s="125">
        <f t="shared" si="300"/>
        <v>3.477529654843986E-2</v>
      </c>
      <c r="H653" s="126">
        <f t="shared" si="300"/>
        <v>4.8789710373013358E-4</v>
      </c>
      <c r="I653" s="127">
        <f>SUM(B653:H653)</f>
        <v>0.99999999999999978</v>
      </c>
      <c r="K653" s="49" t="s">
        <v>108</v>
      </c>
      <c r="L653" s="102">
        <f>IF($S652=0,"-",L652/$S652)</f>
        <v>0.34877460808061417</v>
      </c>
      <c r="M653" s="102">
        <f t="shared" ref="M653:R653" si="301">IF($S652=0,"-",M652/$S652)</f>
        <v>5.7327001749143186E-3</v>
      </c>
      <c r="N653" s="102">
        <f t="shared" si="301"/>
        <v>7.2991772610494776E-2</v>
      </c>
      <c r="O653" s="102">
        <f t="shared" si="301"/>
        <v>0.12661249265152447</v>
      </c>
      <c r="P653" s="102">
        <f t="shared" si="301"/>
        <v>0.41062523283028207</v>
      </c>
      <c r="Q653" s="102">
        <f t="shared" si="301"/>
        <v>3.477529654843986E-2</v>
      </c>
      <c r="R653" s="103">
        <f t="shared" si="301"/>
        <v>4.8789710373013358E-4</v>
      </c>
      <c r="S653" s="104">
        <f>SUM(L653:R653)</f>
        <v>0.99999999999999978</v>
      </c>
      <c r="U653" s="24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5"/>
      <c r="AK653" s="25"/>
      <c r="AL653" s="25"/>
    </row>
    <row r="654" spans="1:38"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</row>
    <row r="655" spans="1:38">
      <c r="I655" s="13"/>
      <c r="S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8">
      <c r="I656" s="13"/>
      <c r="S656" s="13"/>
    </row>
    <row r="657" spans="9:19">
      <c r="I657" s="13"/>
      <c r="S657" s="13"/>
    </row>
    <row r="658" spans="9:19">
      <c r="I658" s="13"/>
      <c r="S658" s="13"/>
    </row>
    <row r="659" spans="9:19">
      <c r="I659" s="13"/>
      <c r="S659" s="13"/>
    </row>
    <row r="660" spans="9:19">
      <c r="I660" s="13"/>
      <c r="S660" s="13"/>
    </row>
    <row r="661" spans="9:19">
      <c r="I661" s="13"/>
      <c r="S661" s="13"/>
    </row>
    <row r="662" spans="9:19">
      <c r="I662" s="13"/>
      <c r="S662" s="13"/>
    </row>
    <row r="663" spans="9:19">
      <c r="I663" s="13"/>
      <c r="S663" s="13"/>
    </row>
    <row r="664" spans="9:19">
      <c r="I664" s="13"/>
      <c r="S664" s="13"/>
    </row>
    <row r="665" spans="9:19">
      <c r="I665" s="13"/>
      <c r="S665" s="13"/>
    </row>
    <row r="666" spans="9:19">
      <c r="I666" s="13"/>
      <c r="S666" s="13"/>
    </row>
    <row r="667" spans="9:19">
      <c r="I667" s="13"/>
      <c r="S667" s="13"/>
    </row>
    <row r="668" spans="9:19">
      <c r="I668" s="13"/>
      <c r="S668" s="13"/>
    </row>
    <row r="669" spans="9:19">
      <c r="I669" s="13"/>
      <c r="S669" s="13"/>
    </row>
    <row r="670" spans="9:19">
      <c r="I670" s="13"/>
      <c r="S670" s="13"/>
    </row>
    <row r="671" spans="9:19">
      <c r="I671" s="13"/>
      <c r="S671" s="13"/>
    </row>
    <row r="672" spans="9:19">
      <c r="I672" s="13"/>
      <c r="S672" s="13"/>
    </row>
    <row r="673" spans="9:19">
      <c r="I673" s="13"/>
      <c r="S673" s="13"/>
    </row>
    <row r="674" spans="9:19">
      <c r="I674" s="13"/>
      <c r="S674" s="13"/>
    </row>
    <row r="675" spans="9:19">
      <c r="I675" s="13"/>
      <c r="S675" s="13"/>
    </row>
    <row r="676" spans="9:19">
      <c r="I676" s="13"/>
      <c r="S676" s="13"/>
    </row>
    <row r="677" spans="9:19">
      <c r="I677" s="13"/>
      <c r="S677" s="13"/>
    </row>
    <row r="678" spans="9:19">
      <c r="I678" s="13"/>
      <c r="S678" s="13"/>
    </row>
    <row r="679" spans="9:19">
      <c r="I679" s="13"/>
      <c r="S679" s="13"/>
    </row>
    <row r="680" spans="9:19">
      <c r="I680" s="13"/>
      <c r="S680" s="13"/>
    </row>
    <row r="681" spans="9:19">
      <c r="I681" s="13"/>
      <c r="S681" s="13"/>
    </row>
    <row r="682" spans="9:19">
      <c r="I682" s="13"/>
      <c r="S682" s="13"/>
    </row>
    <row r="683" spans="9:19">
      <c r="I683" s="13"/>
      <c r="S683" s="13"/>
    </row>
    <row r="684" spans="9:19">
      <c r="I684" s="13"/>
      <c r="S684" s="13"/>
    </row>
    <row r="685" spans="9:19">
      <c r="I685" s="13"/>
      <c r="S685" s="13"/>
    </row>
    <row r="686" spans="9:19">
      <c r="I686" s="13"/>
      <c r="S686" s="13"/>
    </row>
    <row r="687" spans="9:19">
      <c r="I687" s="13"/>
      <c r="S687" s="13"/>
    </row>
    <row r="688" spans="9:19">
      <c r="I688" s="13"/>
      <c r="S688" s="13"/>
    </row>
    <row r="689" spans="9:19">
      <c r="I689" s="13"/>
      <c r="S689" s="13"/>
    </row>
    <row r="690" spans="9:19">
      <c r="I690" s="13"/>
      <c r="S690" s="13"/>
    </row>
    <row r="691" spans="9:19">
      <c r="I691" s="13"/>
      <c r="S691" s="13"/>
    </row>
    <row r="692" spans="9:19">
      <c r="I692" s="13"/>
      <c r="S692" s="13"/>
    </row>
    <row r="693" spans="9:19">
      <c r="I693" s="13"/>
      <c r="S693" s="13"/>
    </row>
    <row r="694" spans="9:19">
      <c r="I694" s="13"/>
      <c r="S694" s="13"/>
    </row>
    <row r="695" spans="9:19">
      <c r="I695" s="13"/>
      <c r="S695" s="13"/>
    </row>
    <row r="696" spans="9:19">
      <c r="I696" s="13"/>
      <c r="S696" s="13"/>
    </row>
    <row r="697" spans="9:19">
      <c r="I697" s="13"/>
      <c r="S697" s="13"/>
    </row>
    <row r="698" spans="9:19">
      <c r="I698" s="13"/>
      <c r="S698" s="13"/>
    </row>
    <row r="699" spans="9:19">
      <c r="I699" s="13"/>
      <c r="S699" s="13"/>
    </row>
    <row r="700" spans="9:19">
      <c r="I700" s="13"/>
      <c r="S700" s="13"/>
    </row>
    <row r="701" spans="9:19">
      <c r="I701" s="13"/>
      <c r="S701" s="13"/>
    </row>
    <row r="702" spans="9:19">
      <c r="I702" s="13"/>
      <c r="S702" s="13"/>
    </row>
    <row r="703" spans="9:19">
      <c r="I703" s="13"/>
      <c r="S703" s="13"/>
    </row>
    <row r="704" spans="9:19">
      <c r="I704" s="13"/>
      <c r="S704" s="13"/>
    </row>
    <row r="705" spans="9:19">
      <c r="I705" s="13"/>
      <c r="S705" s="13"/>
    </row>
    <row r="706" spans="9:19">
      <c r="I706" s="13"/>
      <c r="S706" s="13"/>
    </row>
    <row r="707" spans="9:19">
      <c r="I707" s="13"/>
      <c r="S707" s="13"/>
    </row>
    <row r="708" spans="9:19">
      <c r="I708" s="13"/>
      <c r="S708" s="13"/>
    </row>
    <row r="709" spans="9:19">
      <c r="I709" s="13"/>
      <c r="S709" s="13"/>
    </row>
    <row r="710" spans="9:19">
      <c r="I710" s="13"/>
      <c r="S710" s="13"/>
    </row>
    <row r="711" spans="9:19">
      <c r="I711" s="13"/>
      <c r="S711" s="13"/>
    </row>
    <row r="712" spans="9:19">
      <c r="I712" s="13"/>
      <c r="S712" s="13"/>
    </row>
    <row r="713" spans="9:19">
      <c r="I713" s="13"/>
      <c r="S713" s="13"/>
    </row>
    <row r="714" spans="9:19">
      <c r="I714" s="13"/>
      <c r="S714" s="13"/>
    </row>
    <row r="715" spans="9:19">
      <c r="I715" s="13"/>
      <c r="S715" s="13"/>
    </row>
    <row r="716" spans="9:19">
      <c r="I716" s="13"/>
      <c r="S716" s="13"/>
    </row>
    <row r="717" spans="9:19">
      <c r="I717" s="13"/>
      <c r="S717" s="13"/>
    </row>
    <row r="718" spans="9:19">
      <c r="I718" s="13"/>
      <c r="S718" s="13"/>
    </row>
    <row r="719" spans="9:19">
      <c r="I719" s="13"/>
      <c r="S719" s="13"/>
    </row>
    <row r="720" spans="9:19">
      <c r="I720" s="13"/>
      <c r="S720" s="13"/>
    </row>
    <row r="721" spans="9:19">
      <c r="I721" s="13"/>
      <c r="S721" s="13"/>
    </row>
    <row r="722" spans="9:19">
      <c r="I722" s="13"/>
      <c r="S722" s="13"/>
    </row>
    <row r="723" spans="9:19">
      <c r="I723" s="13"/>
      <c r="S723" s="13"/>
    </row>
    <row r="724" spans="9:19">
      <c r="I724" s="13"/>
      <c r="S724" s="13"/>
    </row>
    <row r="725" spans="9:19">
      <c r="I725" s="13"/>
      <c r="S725" s="13"/>
    </row>
    <row r="726" spans="9:19">
      <c r="I726" s="13"/>
      <c r="S726" s="13"/>
    </row>
    <row r="727" spans="9:19">
      <c r="I727" s="13"/>
      <c r="S727" s="13"/>
    </row>
    <row r="728" spans="9:19">
      <c r="I728" s="13"/>
      <c r="S728" s="13"/>
    </row>
    <row r="729" spans="9:19">
      <c r="I729" s="13"/>
      <c r="S729" s="13"/>
    </row>
    <row r="730" spans="9:19">
      <c r="I730" s="13"/>
      <c r="S730" s="13"/>
    </row>
    <row r="731" spans="9:19">
      <c r="I731" s="13"/>
      <c r="S731" s="13"/>
    </row>
    <row r="732" spans="9:19">
      <c r="I732" s="13"/>
      <c r="S732" s="13"/>
    </row>
    <row r="733" spans="9:19">
      <c r="I733" s="13"/>
      <c r="S733" s="13"/>
    </row>
    <row r="734" spans="9:19">
      <c r="I734" s="13"/>
      <c r="S734" s="13"/>
    </row>
    <row r="735" spans="9:19">
      <c r="I735" s="13"/>
      <c r="S735" s="13"/>
    </row>
    <row r="736" spans="9:19">
      <c r="I736" s="13"/>
      <c r="S736" s="13"/>
    </row>
    <row r="737" spans="9:19">
      <c r="I737" s="13"/>
      <c r="S737" s="13"/>
    </row>
    <row r="738" spans="9:19">
      <c r="I738" s="13"/>
      <c r="S738" s="13"/>
    </row>
    <row r="739" spans="9:19">
      <c r="I739" s="13"/>
      <c r="S739" s="13"/>
    </row>
    <row r="740" spans="9:19">
      <c r="I740" s="13"/>
      <c r="S740" s="13"/>
    </row>
    <row r="741" spans="9:19">
      <c r="I741" s="13"/>
      <c r="S741" s="13"/>
    </row>
    <row r="742" spans="9:19">
      <c r="I742" s="13"/>
      <c r="S742" s="13"/>
    </row>
    <row r="743" spans="9:19">
      <c r="I743" s="13"/>
      <c r="S743" s="13"/>
    </row>
    <row r="744" spans="9:19">
      <c r="I744" s="13"/>
      <c r="S744" s="13"/>
    </row>
    <row r="745" spans="9:19">
      <c r="I745" s="13"/>
      <c r="S745" s="13"/>
    </row>
    <row r="746" spans="9:19">
      <c r="I746" s="13"/>
      <c r="S746" s="13"/>
    </row>
    <row r="747" spans="9:19">
      <c r="I747" s="13"/>
      <c r="S747" s="13"/>
    </row>
    <row r="748" spans="9:19">
      <c r="I748" s="13"/>
      <c r="S748" s="13"/>
    </row>
    <row r="749" spans="9:19">
      <c r="I749" s="13"/>
      <c r="S749" s="13"/>
    </row>
    <row r="750" spans="9:19">
      <c r="I750" s="13"/>
      <c r="S750" s="13"/>
    </row>
    <row r="751" spans="9:19">
      <c r="I751" s="13"/>
      <c r="S751" s="13"/>
    </row>
    <row r="752" spans="9:19">
      <c r="I752" s="13"/>
      <c r="S752" s="13"/>
    </row>
    <row r="753" spans="9:19">
      <c r="I753" s="13"/>
      <c r="S753" s="13"/>
    </row>
    <row r="754" spans="9:19">
      <c r="I754" s="13"/>
      <c r="S754" s="13"/>
    </row>
    <row r="755" spans="9:19">
      <c r="I755" s="13"/>
      <c r="S755" s="13"/>
    </row>
    <row r="756" spans="9:19">
      <c r="I756" s="13"/>
      <c r="S756" s="13"/>
    </row>
    <row r="757" spans="9:19">
      <c r="I757" s="13"/>
      <c r="S757" s="13"/>
    </row>
    <row r="758" spans="9:19">
      <c r="I758" s="13"/>
      <c r="S758" s="13"/>
    </row>
    <row r="759" spans="9:19">
      <c r="I759" s="13"/>
      <c r="S759" s="13"/>
    </row>
    <row r="760" spans="9:19">
      <c r="I760" s="13"/>
      <c r="S760" s="13"/>
    </row>
    <row r="761" spans="9:19">
      <c r="I761" s="13"/>
      <c r="S761" s="13"/>
    </row>
    <row r="762" spans="9:19">
      <c r="I762" s="13"/>
      <c r="S762" s="13"/>
    </row>
    <row r="763" spans="9:19">
      <c r="I763" s="13"/>
      <c r="S763" s="13"/>
    </row>
    <row r="764" spans="9:19">
      <c r="I764" s="13"/>
      <c r="S764" s="13"/>
    </row>
    <row r="765" spans="9:19">
      <c r="I765" s="13"/>
      <c r="S765" s="13"/>
    </row>
    <row r="766" spans="9:19">
      <c r="I766" s="13"/>
      <c r="S766" s="13"/>
    </row>
    <row r="767" spans="9:19">
      <c r="I767" s="13"/>
      <c r="S767" s="13"/>
    </row>
    <row r="768" spans="9:19">
      <c r="I768" s="13"/>
      <c r="S768" s="13"/>
    </row>
    <row r="769" spans="9:19">
      <c r="I769" s="13"/>
      <c r="S769" s="13"/>
    </row>
    <row r="770" spans="9:19">
      <c r="I770" s="13"/>
      <c r="S770" s="13"/>
    </row>
    <row r="771" spans="9:19">
      <c r="I771" s="13"/>
      <c r="S771" s="13"/>
    </row>
    <row r="772" spans="9:19">
      <c r="I772" s="13"/>
      <c r="S772" s="13"/>
    </row>
    <row r="773" spans="9:19">
      <c r="I773" s="13"/>
      <c r="S773" s="13"/>
    </row>
    <row r="774" spans="9:19">
      <c r="I774" s="13"/>
      <c r="S774" s="13"/>
    </row>
    <row r="775" spans="9:19">
      <c r="I775" s="13"/>
      <c r="S775" s="13"/>
    </row>
    <row r="776" spans="9:19">
      <c r="I776" s="13"/>
      <c r="S776" s="13"/>
    </row>
    <row r="777" spans="9:19">
      <c r="I777" s="13"/>
      <c r="S777" s="13"/>
    </row>
    <row r="778" spans="9:19">
      <c r="I778" s="13"/>
      <c r="S778" s="13"/>
    </row>
    <row r="779" spans="9:19">
      <c r="I779" s="13"/>
      <c r="S779" s="13"/>
    </row>
    <row r="780" spans="9:19">
      <c r="I780" s="13"/>
      <c r="S780" s="13"/>
    </row>
    <row r="781" spans="9:19">
      <c r="I781" s="13"/>
      <c r="S781" s="13"/>
    </row>
    <row r="782" spans="9:19">
      <c r="I782" s="13"/>
      <c r="S782" s="13"/>
    </row>
    <row r="783" spans="9:19">
      <c r="I783" s="13"/>
      <c r="S783" s="13"/>
    </row>
    <row r="784" spans="9:19">
      <c r="I784" s="13"/>
      <c r="S784" s="13"/>
    </row>
    <row r="785" spans="9:19">
      <c r="I785" s="13"/>
      <c r="S785" s="13"/>
    </row>
    <row r="786" spans="9:19">
      <c r="I786" s="13"/>
      <c r="S786" s="13"/>
    </row>
    <row r="787" spans="9:19">
      <c r="I787" s="13"/>
      <c r="S787" s="13"/>
    </row>
    <row r="788" spans="9:19">
      <c r="I788" s="13"/>
      <c r="S788" s="13"/>
    </row>
  </sheetData>
  <mergeCells count="173">
    <mergeCell ref="B630:I630"/>
    <mergeCell ref="L630:S630"/>
    <mergeCell ref="B578:I578"/>
    <mergeCell ref="L578:S578"/>
    <mergeCell ref="B604:I604"/>
    <mergeCell ref="L604:S604"/>
    <mergeCell ref="K577:K578"/>
    <mergeCell ref="K603:K604"/>
    <mergeCell ref="K629:K630"/>
    <mergeCell ref="F605:F625"/>
    <mergeCell ref="V422:AI422"/>
    <mergeCell ref="K395:K396"/>
    <mergeCell ref="K421:K422"/>
    <mergeCell ref="U395:U396"/>
    <mergeCell ref="U421:U422"/>
    <mergeCell ref="B526:I526"/>
    <mergeCell ref="L526:S526"/>
    <mergeCell ref="B552:I552"/>
    <mergeCell ref="L552:S552"/>
    <mergeCell ref="B448:I448"/>
    <mergeCell ref="L448:S448"/>
    <mergeCell ref="B474:I474"/>
    <mergeCell ref="L474:S474"/>
    <mergeCell ref="B500:I500"/>
    <mergeCell ref="L500:S500"/>
    <mergeCell ref="K447:K448"/>
    <mergeCell ref="K473:K474"/>
    <mergeCell ref="K499:K500"/>
    <mergeCell ref="K525:K526"/>
    <mergeCell ref="K551:K552"/>
    <mergeCell ref="V344:AI344"/>
    <mergeCell ref="B370:I370"/>
    <mergeCell ref="L370:S370"/>
    <mergeCell ref="V370:AI370"/>
    <mergeCell ref="K343:K344"/>
    <mergeCell ref="K369:K370"/>
    <mergeCell ref="U343:U344"/>
    <mergeCell ref="U369:U370"/>
    <mergeCell ref="B396:I396"/>
    <mergeCell ref="L396:S396"/>
    <mergeCell ref="V396:AI396"/>
    <mergeCell ref="V266:AI266"/>
    <mergeCell ref="K239:K240"/>
    <mergeCell ref="K265:K266"/>
    <mergeCell ref="U239:U240"/>
    <mergeCell ref="U265:U266"/>
    <mergeCell ref="B292:I292"/>
    <mergeCell ref="L292:S292"/>
    <mergeCell ref="V292:AI292"/>
    <mergeCell ref="B318:I318"/>
    <mergeCell ref="L318:S318"/>
    <mergeCell ref="V318:AI318"/>
    <mergeCell ref="K291:K292"/>
    <mergeCell ref="K317:K318"/>
    <mergeCell ref="U291:U292"/>
    <mergeCell ref="U317:U318"/>
    <mergeCell ref="F293:F313"/>
    <mergeCell ref="F241:F261"/>
    <mergeCell ref="F267:F287"/>
    <mergeCell ref="V188:AI188"/>
    <mergeCell ref="B214:I214"/>
    <mergeCell ref="L214:S214"/>
    <mergeCell ref="V214:AI214"/>
    <mergeCell ref="K187:K188"/>
    <mergeCell ref="K213:K214"/>
    <mergeCell ref="U187:U188"/>
    <mergeCell ref="U213:U214"/>
    <mergeCell ref="B240:I240"/>
    <mergeCell ref="L240:S240"/>
    <mergeCell ref="V240:AI240"/>
    <mergeCell ref="F215:F235"/>
    <mergeCell ref="V136:AI136"/>
    <mergeCell ref="B162:I162"/>
    <mergeCell ref="L162:S162"/>
    <mergeCell ref="V162:AI162"/>
    <mergeCell ref="K135:K136"/>
    <mergeCell ref="K161:K162"/>
    <mergeCell ref="U109:U110"/>
    <mergeCell ref="U135:U136"/>
    <mergeCell ref="U161:U162"/>
    <mergeCell ref="A161:A162"/>
    <mergeCell ref="A1:I3"/>
    <mergeCell ref="K1:S3"/>
    <mergeCell ref="U1:AI3"/>
    <mergeCell ref="B6:I6"/>
    <mergeCell ref="L6:S6"/>
    <mergeCell ref="B32:I32"/>
    <mergeCell ref="L32:S32"/>
    <mergeCell ref="V32:AI32"/>
    <mergeCell ref="K5:K6"/>
    <mergeCell ref="K31:K32"/>
    <mergeCell ref="U31:U32"/>
    <mergeCell ref="B58:I58"/>
    <mergeCell ref="L58:S58"/>
    <mergeCell ref="B84:I84"/>
    <mergeCell ref="L84:S84"/>
    <mergeCell ref="B110:I110"/>
    <mergeCell ref="L110:S110"/>
    <mergeCell ref="K57:K58"/>
    <mergeCell ref="K83:K84"/>
    <mergeCell ref="K109:K110"/>
    <mergeCell ref="V110:AI110"/>
    <mergeCell ref="B136:I136"/>
    <mergeCell ref="L136:S136"/>
    <mergeCell ref="A577:A578"/>
    <mergeCell ref="A603:A604"/>
    <mergeCell ref="A629:A630"/>
    <mergeCell ref="A5:A6"/>
    <mergeCell ref="A31:A32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F33:F53"/>
    <mergeCell ref="B59:E79"/>
    <mergeCell ref="G59:H79"/>
    <mergeCell ref="F111:F131"/>
    <mergeCell ref="F137:F157"/>
    <mergeCell ref="L59:O79"/>
    <mergeCell ref="Q59:R79"/>
    <mergeCell ref="L449:O469"/>
    <mergeCell ref="Q449:R469"/>
    <mergeCell ref="B188:I188"/>
    <mergeCell ref="L188:S188"/>
    <mergeCell ref="B266:I266"/>
    <mergeCell ref="L266:S266"/>
    <mergeCell ref="B344:I344"/>
    <mergeCell ref="L344:S344"/>
    <mergeCell ref="B422:I422"/>
    <mergeCell ref="L422:S422"/>
    <mergeCell ref="F319:F339"/>
    <mergeCell ref="F345:F365"/>
    <mergeCell ref="F371:F391"/>
    <mergeCell ref="F397:F417"/>
    <mergeCell ref="F423:F443"/>
    <mergeCell ref="F163:F183"/>
    <mergeCell ref="F189:F209"/>
    <mergeCell ref="U603:U604"/>
    <mergeCell ref="V604:AF604"/>
    <mergeCell ref="B527:E547"/>
    <mergeCell ref="G527:H547"/>
    <mergeCell ref="B553:E573"/>
    <mergeCell ref="G553:H573"/>
    <mergeCell ref="F579:F599"/>
    <mergeCell ref="B449:E469"/>
    <mergeCell ref="G449:H469"/>
    <mergeCell ref="B475:E495"/>
    <mergeCell ref="G475:H495"/>
    <mergeCell ref="B501:E521"/>
    <mergeCell ref="G501:H521"/>
    <mergeCell ref="L475:O495"/>
    <mergeCell ref="Q475:R495"/>
    <mergeCell ref="L501:O521"/>
    <mergeCell ref="Q501:R521"/>
    <mergeCell ref="L527:O547"/>
    <mergeCell ref="Q527:R547"/>
    <mergeCell ref="L553:O573"/>
    <mergeCell ref="Q553:R573"/>
  </mergeCells>
  <pageMargins left="0.7" right="0.7" top="0.78740157499999996" bottom="0.78740157499999996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X788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3" customWidth="1"/>
    <col min="2" max="7" width="16.625" style="3" customWidth="1"/>
    <col min="8" max="8" width="16.875" style="3" customWidth="1"/>
    <col min="9" max="9" width="16.625" style="3" customWidth="1"/>
    <col min="10" max="10" width="16.625" style="19" customWidth="1"/>
    <col min="11" max="11" width="41.375" style="3" customWidth="1"/>
    <col min="12" max="17" width="16.625" style="3" customWidth="1"/>
    <col min="18" max="18" width="17.75" style="3" customWidth="1"/>
    <col min="19" max="19" width="16.625" style="3" customWidth="1"/>
    <col min="20" max="20" width="8.375" style="19" customWidth="1"/>
    <col min="21" max="21" width="36.625" style="3" customWidth="1"/>
    <col min="22" max="32" width="16.625" style="3" customWidth="1"/>
    <col min="33" max="35" width="11.125" style="3" bestFit="1" customWidth="1"/>
    <col min="36" max="40" width="16.625" style="3" customWidth="1"/>
    <col min="41" max="16384" width="11" style="3"/>
  </cols>
  <sheetData>
    <row r="1" spans="1:50" customFormat="1" ht="15" customHeight="1" thickTop="1">
      <c r="A1" s="414" t="s">
        <v>94</v>
      </c>
      <c r="B1" s="415"/>
      <c r="C1" s="415"/>
      <c r="D1" s="415"/>
      <c r="E1" s="415"/>
      <c r="F1" s="415"/>
      <c r="G1" s="415"/>
      <c r="H1" s="415"/>
      <c r="I1" s="416"/>
      <c r="K1" s="423" t="s">
        <v>95</v>
      </c>
      <c r="L1" s="424"/>
      <c r="M1" s="424"/>
      <c r="N1" s="424"/>
      <c r="O1" s="424"/>
      <c r="P1" s="424"/>
      <c r="Q1" s="424"/>
      <c r="R1" s="424"/>
      <c r="S1" s="425"/>
      <c r="U1" s="432" t="s">
        <v>96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4"/>
      <c r="AX1" s="26"/>
    </row>
    <row r="2" spans="1:50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K2" s="426"/>
      <c r="L2" s="427"/>
      <c r="M2" s="427"/>
      <c r="N2" s="427"/>
      <c r="O2" s="427"/>
      <c r="P2" s="427"/>
      <c r="Q2" s="427"/>
      <c r="R2" s="427"/>
      <c r="S2" s="428"/>
      <c r="U2" s="435"/>
      <c r="V2" s="436"/>
      <c r="W2" s="436"/>
      <c r="X2" s="436"/>
      <c r="Y2" s="436"/>
      <c r="Z2" s="436"/>
      <c r="AA2" s="436"/>
      <c r="AB2" s="436"/>
      <c r="AC2" s="436"/>
      <c r="AD2" s="436"/>
      <c r="AE2" s="436"/>
      <c r="AF2" s="436"/>
      <c r="AG2" s="436"/>
      <c r="AH2" s="436"/>
      <c r="AI2" s="437"/>
      <c r="AX2" s="26"/>
    </row>
    <row r="3" spans="1:50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  <c r="K3" s="429"/>
      <c r="L3" s="430"/>
      <c r="M3" s="430"/>
      <c r="N3" s="430"/>
      <c r="O3" s="430"/>
      <c r="P3" s="430"/>
      <c r="Q3" s="430"/>
      <c r="R3" s="430"/>
      <c r="S3" s="431"/>
      <c r="U3" s="438"/>
      <c r="V3" s="439"/>
      <c r="W3" s="439"/>
      <c r="X3" s="439"/>
      <c r="Y3" s="439"/>
      <c r="Z3" s="439"/>
      <c r="AA3" s="439"/>
      <c r="AB3" s="439"/>
      <c r="AC3" s="439"/>
      <c r="AD3" s="439"/>
      <c r="AE3" s="439"/>
      <c r="AF3" s="439"/>
      <c r="AG3" s="439"/>
      <c r="AH3" s="439"/>
      <c r="AI3" s="440"/>
      <c r="AX3" s="26"/>
    </row>
    <row r="4" spans="1:50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K4" s="27"/>
      <c r="L4" s="27"/>
      <c r="M4" s="27"/>
      <c r="N4" s="27"/>
      <c r="O4" s="27"/>
      <c r="P4" s="27"/>
      <c r="Q4" s="27"/>
      <c r="R4" s="27"/>
      <c r="S4" s="27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X4" s="26"/>
    </row>
    <row r="5" spans="1:50" ht="28.5">
      <c r="A5" s="408" t="s">
        <v>121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443" t="s">
        <v>121</v>
      </c>
      <c r="L5" s="82" t="s">
        <v>0</v>
      </c>
      <c r="M5" s="82" t="s">
        <v>1</v>
      </c>
      <c r="N5" s="82" t="s">
        <v>2</v>
      </c>
      <c r="O5" s="82" t="s">
        <v>3</v>
      </c>
      <c r="P5" s="82" t="s">
        <v>23</v>
      </c>
      <c r="Q5" s="82" t="s">
        <v>4</v>
      </c>
      <c r="R5" s="82" t="s">
        <v>5</v>
      </c>
      <c r="S5" s="83" t="s">
        <v>6</v>
      </c>
      <c r="V5" s="10"/>
      <c r="W5" s="9"/>
      <c r="X5" s="9"/>
      <c r="Y5" s="9"/>
      <c r="Z5" s="9"/>
      <c r="AA5" s="9"/>
      <c r="AB5" s="9"/>
      <c r="AC5" s="9"/>
      <c r="AD5" s="9"/>
      <c r="AE5" s="10"/>
      <c r="AF5" s="10"/>
      <c r="AG5" s="9"/>
      <c r="AH5" s="9"/>
      <c r="AI5" s="9"/>
      <c r="AJ5" s="9"/>
      <c r="AK5" s="9"/>
      <c r="AL5" s="9"/>
      <c r="AM5" s="9"/>
      <c r="AN5" s="9"/>
    </row>
    <row r="6" spans="1:50" ht="15" customHeight="1">
      <c r="A6" s="409" t="s">
        <v>107</v>
      </c>
      <c r="B6" s="400" t="s">
        <v>113</v>
      </c>
      <c r="C6" s="401"/>
      <c r="D6" s="401"/>
      <c r="E6" s="401"/>
      <c r="F6" s="401"/>
      <c r="G6" s="401"/>
      <c r="H6" s="401"/>
      <c r="I6" s="402"/>
      <c r="K6" s="444" t="s">
        <v>107</v>
      </c>
      <c r="L6" s="403" t="s">
        <v>113</v>
      </c>
      <c r="M6" s="404"/>
      <c r="N6" s="404"/>
      <c r="O6" s="404"/>
      <c r="P6" s="404"/>
      <c r="Q6" s="404"/>
      <c r="R6" s="404"/>
      <c r="S6" s="405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1:50" ht="15">
      <c r="A7" s="30" t="s">
        <v>7</v>
      </c>
      <c r="B7" s="105">
        <f>B33+B85</f>
        <v>323.09108440125954</v>
      </c>
      <c r="C7" s="105">
        <f t="shared" ref="C7:E7" si="0">C33+C85</f>
        <v>1877.9822999999999</v>
      </c>
      <c r="D7" s="105">
        <f t="shared" si="0"/>
        <v>423.77697132613469</v>
      </c>
      <c r="E7" s="105">
        <f t="shared" si="0"/>
        <v>0</v>
      </c>
      <c r="F7" s="105">
        <f>F59+F85</f>
        <v>0.44850992585449895</v>
      </c>
      <c r="G7" s="105">
        <f t="shared" ref="G7:H7" si="1">G33+G85</f>
        <v>0</v>
      </c>
      <c r="H7" s="105">
        <f t="shared" si="1"/>
        <v>0</v>
      </c>
      <c r="I7" s="111">
        <f>SUM(B7:H7)</f>
        <v>2625.2988656532484</v>
      </c>
      <c r="K7" s="41" t="s">
        <v>7</v>
      </c>
      <c r="L7" s="105">
        <f>L33+L85</f>
        <v>323.09108440125954</v>
      </c>
      <c r="M7" s="105">
        <f t="shared" ref="M7:O7" si="2">M33+M85</f>
        <v>1877.9822999999999</v>
      </c>
      <c r="N7" s="105">
        <f t="shared" si="2"/>
        <v>423.77697132613469</v>
      </c>
      <c r="O7" s="105">
        <f t="shared" si="2"/>
        <v>0</v>
      </c>
      <c r="P7" s="84">
        <f>P59+P85+P33</f>
        <v>0.44850992585449895</v>
      </c>
      <c r="Q7" s="105">
        <f t="shared" ref="Q7:R7" si="3">Q33+Q85</f>
        <v>0</v>
      </c>
      <c r="R7" s="105">
        <f t="shared" si="3"/>
        <v>0</v>
      </c>
      <c r="S7" s="86">
        <f>SUM(L7:R7)</f>
        <v>2625.2988656532484</v>
      </c>
      <c r="T7" s="19" t="str">
        <f>IF(ABS(S7-I7)&gt;0.01,S7-I7,"")</f>
        <v/>
      </c>
      <c r="V7" s="10"/>
      <c r="W7" s="11"/>
      <c r="X7" s="11"/>
      <c r="Y7" s="11"/>
      <c r="Z7" s="11"/>
      <c r="AA7" s="11"/>
      <c r="AB7" s="11"/>
      <c r="AC7" s="11"/>
      <c r="AD7" s="11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1:50" ht="15">
      <c r="A8" s="31" t="s">
        <v>8</v>
      </c>
      <c r="B8" s="112">
        <f t="shared" ref="B8:E27" si="4">B34+B86</f>
        <v>240.59980920210717</v>
      </c>
      <c r="C8" s="112">
        <f t="shared" si="4"/>
        <v>43.502200000000002</v>
      </c>
      <c r="D8" s="112">
        <f t="shared" si="4"/>
        <v>23.332270224147422</v>
      </c>
      <c r="E8" s="112">
        <f t="shared" si="4"/>
        <v>0</v>
      </c>
      <c r="F8" s="11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14">
        <f t="shared" ref="I8:I27" si="7">SUM(B8:H8)</f>
        <v>307.43427942625459</v>
      </c>
      <c r="K8" s="42" t="s">
        <v>8</v>
      </c>
      <c r="L8" s="87">
        <f t="shared" ref="L8:O27" si="8">L34+L86</f>
        <v>240.59980920210717</v>
      </c>
      <c r="M8" s="87">
        <f t="shared" si="8"/>
        <v>43.502200000000002</v>
      </c>
      <c r="N8" s="87">
        <f t="shared" si="8"/>
        <v>23.332270224147422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89">
        <f t="shared" ref="S8:S27" si="11">SUM(L8:R8)</f>
        <v>307.43427942625459</v>
      </c>
      <c r="T8" s="19" t="str">
        <f t="shared" ref="T8:T24" si="12">IF(ABS(S8-I8)&gt;0.01,S8-I8,"")</f>
        <v/>
      </c>
      <c r="V8" s="10"/>
      <c r="W8" s="11"/>
      <c r="X8" s="11"/>
      <c r="Y8" s="11"/>
      <c r="Z8" s="11"/>
      <c r="AA8" s="11"/>
      <c r="AB8" s="11"/>
      <c r="AC8" s="11"/>
      <c r="AD8" s="11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50" ht="15">
      <c r="A9" s="32" t="s">
        <v>9</v>
      </c>
      <c r="B9" s="84">
        <f t="shared" si="4"/>
        <v>190.53071652435713</v>
      </c>
      <c r="C9" s="84">
        <f t="shared" si="4"/>
        <v>0</v>
      </c>
      <c r="D9" s="84">
        <f t="shared" si="4"/>
        <v>2514.0266029669478</v>
      </c>
      <c r="E9" s="84">
        <f t="shared" si="4"/>
        <v>0</v>
      </c>
      <c r="F9" s="84">
        <f t="shared" si="5"/>
        <v>0</v>
      </c>
      <c r="G9" s="84">
        <f t="shared" ref="G9:H9" si="13">G35+G87</f>
        <v>0</v>
      </c>
      <c r="H9" s="84">
        <f t="shared" si="13"/>
        <v>0</v>
      </c>
      <c r="I9" s="111">
        <f t="shared" si="7"/>
        <v>2704.557319491305</v>
      </c>
      <c r="K9" s="41" t="s">
        <v>9</v>
      </c>
      <c r="L9" s="84">
        <f t="shared" si="8"/>
        <v>190.53071652435713</v>
      </c>
      <c r="M9" s="84">
        <f t="shared" si="8"/>
        <v>0</v>
      </c>
      <c r="N9" s="84">
        <f t="shared" si="8"/>
        <v>2514.0266029669478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86">
        <f t="shared" si="11"/>
        <v>2704.557319491305</v>
      </c>
      <c r="T9" s="19" t="str">
        <f t="shared" si="12"/>
        <v/>
      </c>
      <c r="V9" s="10"/>
      <c r="W9" s="11"/>
      <c r="X9" s="11"/>
      <c r="Y9" s="11"/>
      <c r="Z9" s="11"/>
      <c r="AA9" s="11"/>
      <c r="AB9" s="11"/>
      <c r="AC9" s="11"/>
      <c r="AD9" s="11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50" ht="15">
      <c r="A10" s="31" t="s">
        <v>52</v>
      </c>
      <c r="B10" s="112">
        <f t="shared" si="4"/>
        <v>0</v>
      </c>
      <c r="C10" s="112">
        <f t="shared" si="4"/>
        <v>0</v>
      </c>
      <c r="D10" s="112">
        <f t="shared" si="4"/>
        <v>560.73361092000005</v>
      </c>
      <c r="E10" s="112">
        <f t="shared" si="4"/>
        <v>0</v>
      </c>
      <c r="F10" s="11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14">
        <f t="shared" si="7"/>
        <v>560.73361092000005</v>
      </c>
      <c r="K10" s="42" t="s">
        <v>52</v>
      </c>
      <c r="L10" s="87">
        <f t="shared" si="8"/>
        <v>0</v>
      </c>
      <c r="M10" s="87">
        <f t="shared" si="8"/>
        <v>0</v>
      </c>
      <c r="N10" s="87">
        <f t="shared" si="8"/>
        <v>560.73361092000005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89">
        <f t="shared" si="11"/>
        <v>560.73361092000005</v>
      </c>
      <c r="T10" s="19" t="str">
        <f t="shared" si="12"/>
        <v/>
      </c>
      <c r="V10" s="10"/>
      <c r="W10" s="11"/>
      <c r="X10" s="11"/>
      <c r="Y10" s="11"/>
      <c r="Z10" s="11"/>
      <c r="AA10" s="11"/>
      <c r="AB10" s="11"/>
      <c r="AC10" s="11"/>
      <c r="AD10" s="11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50" ht="15">
      <c r="A11" s="32" t="s">
        <v>13</v>
      </c>
      <c r="B11" s="84">
        <f t="shared" si="4"/>
        <v>1460.9141366754557</v>
      </c>
      <c r="C11" s="84">
        <f t="shared" si="4"/>
        <v>444.36595868930391</v>
      </c>
      <c r="D11" s="84">
        <f t="shared" si="4"/>
        <v>474.66363788453691</v>
      </c>
      <c r="E11" s="84">
        <f t="shared" si="4"/>
        <v>13.149474777079572</v>
      </c>
      <c r="F11" s="84">
        <f t="shared" si="5"/>
        <v>0</v>
      </c>
      <c r="G11" s="84">
        <f t="shared" ref="G11:H11" si="17">G37+G89</f>
        <v>0</v>
      </c>
      <c r="H11" s="84">
        <f t="shared" si="17"/>
        <v>0</v>
      </c>
      <c r="I11" s="111">
        <f t="shared" si="7"/>
        <v>2393.0932080263756</v>
      </c>
      <c r="K11" s="41" t="s">
        <v>13</v>
      </c>
      <c r="L11" s="84">
        <f t="shared" si="8"/>
        <v>1460.9141366754557</v>
      </c>
      <c r="M11" s="84">
        <f t="shared" si="8"/>
        <v>444.36595868930391</v>
      </c>
      <c r="N11" s="84">
        <f t="shared" si="8"/>
        <v>474.66363788453691</v>
      </c>
      <c r="O11" s="84">
        <f t="shared" si="8"/>
        <v>13.149474777079572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86">
        <f t="shared" si="11"/>
        <v>2393.0932080263756</v>
      </c>
      <c r="T11" s="19" t="str">
        <f t="shared" si="12"/>
        <v/>
      </c>
      <c r="V11" s="10"/>
      <c r="W11" s="11"/>
      <c r="X11" s="11"/>
      <c r="Y11" s="11"/>
      <c r="Z11" s="11"/>
      <c r="AA11" s="11"/>
      <c r="AB11" s="11"/>
      <c r="AC11" s="11"/>
      <c r="AD11" s="11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spans="1:50" ht="15">
      <c r="A12" s="31" t="s">
        <v>119</v>
      </c>
      <c r="B12" s="112">
        <f t="shared" si="4"/>
        <v>10882.279864183818</v>
      </c>
      <c r="C12" s="112">
        <f t="shared" si="4"/>
        <v>146.02791394941232</v>
      </c>
      <c r="D12" s="112">
        <f t="shared" si="4"/>
        <v>1485.1891065948212</v>
      </c>
      <c r="E12" s="112">
        <f t="shared" si="4"/>
        <v>3.2018393876800624</v>
      </c>
      <c r="F12" s="11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14">
        <f t="shared" si="7"/>
        <v>12516.698724115731</v>
      </c>
      <c r="K12" s="42" t="s">
        <v>119</v>
      </c>
      <c r="L12" s="87">
        <f t="shared" si="8"/>
        <v>10882.279864183818</v>
      </c>
      <c r="M12" s="87">
        <f t="shared" si="8"/>
        <v>146.02791394941232</v>
      </c>
      <c r="N12" s="87">
        <f t="shared" si="8"/>
        <v>1485.1891065948212</v>
      </c>
      <c r="O12" s="87">
        <f t="shared" si="8"/>
        <v>3.2018393876800624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89">
        <f t="shared" si="11"/>
        <v>12516.698724115731</v>
      </c>
      <c r="T12" s="19" t="str">
        <f t="shared" si="12"/>
        <v/>
      </c>
      <c r="V12" s="10"/>
      <c r="W12" s="11"/>
      <c r="X12" s="11"/>
      <c r="Y12" s="11"/>
      <c r="Z12" s="11"/>
      <c r="AA12" s="11"/>
      <c r="AB12" s="11"/>
      <c r="AC12" s="11"/>
      <c r="AD12" s="11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50" ht="15">
      <c r="A13" s="32" t="s">
        <v>54</v>
      </c>
      <c r="B13" s="84">
        <f t="shared" si="4"/>
        <v>0</v>
      </c>
      <c r="C13" s="84">
        <f t="shared" si="4"/>
        <v>0.77223860372468145</v>
      </c>
      <c r="D13" s="84">
        <f t="shared" si="4"/>
        <v>8.6553084480814491</v>
      </c>
      <c r="E13" s="84">
        <f t="shared" si="4"/>
        <v>1868.3682468259212</v>
      </c>
      <c r="F13" s="84">
        <f t="shared" si="5"/>
        <v>37051.974182028789</v>
      </c>
      <c r="G13" s="84">
        <f t="shared" ref="G13:H13" si="21">G39+G91</f>
        <v>0</v>
      </c>
      <c r="H13" s="84">
        <f t="shared" si="21"/>
        <v>0</v>
      </c>
      <c r="I13" s="111">
        <f t="shared" si="7"/>
        <v>38929.769975906514</v>
      </c>
      <c r="K13" s="43" t="s">
        <v>54</v>
      </c>
      <c r="L13" s="84">
        <f t="shared" si="8"/>
        <v>0</v>
      </c>
      <c r="M13" s="84">
        <f t="shared" si="8"/>
        <v>0.77223860372468145</v>
      </c>
      <c r="N13" s="84">
        <f t="shared" si="8"/>
        <v>8.6553084480814491</v>
      </c>
      <c r="O13" s="84">
        <f t="shared" si="8"/>
        <v>1868.3682468259212</v>
      </c>
      <c r="P13" s="84">
        <f t="shared" si="9"/>
        <v>37051.974182028789</v>
      </c>
      <c r="Q13" s="84">
        <f t="shared" ref="Q13:R13" si="22">Q39+Q91</f>
        <v>0</v>
      </c>
      <c r="R13" s="84">
        <f t="shared" si="22"/>
        <v>0</v>
      </c>
      <c r="S13" s="86">
        <f t="shared" si="11"/>
        <v>38929.769975906514</v>
      </c>
      <c r="T13" s="19" t="str">
        <f t="shared" si="12"/>
        <v/>
      </c>
      <c r="V13" s="10"/>
      <c r="W13" s="11"/>
      <c r="X13" s="11"/>
      <c r="Y13" s="11"/>
      <c r="Z13" s="11"/>
      <c r="AA13" s="11"/>
      <c r="AB13" s="11"/>
      <c r="AC13" s="11"/>
      <c r="AD13" s="11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50" ht="15">
      <c r="A14" s="31" t="s">
        <v>11</v>
      </c>
      <c r="B14" s="112">
        <f t="shared" si="4"/>
        <v>0</v>
      </c>
      <c r="C14" s="112">
        <f t="shared" si="4"/>
        <v>0.15026431195115977</v>
      </c>
      <c r="D14" s="112">
        <f t="shared" si="4"/>
        <v>5.6553571118377083E-2</v>
      </c>
      <c r="E14" s="112">
        <f t="shared" si="4"/>
        <v>81.629535837971119</v>
      </c>
      <c r="F14" s="112">
        <f t="shared" si="5"/>
        <v>12631.357972358297</v>
      </c>
      <c r="G14" s="112">
        <f t="shared" ref="G14:H14" si="23">G40+G92</f>
        <v>0</v>
      </c>
      <c r="H14" s="112">
        <f t="shared" si="23"/>
        <v>0</v>
      </c>
      <c r="I14" s="114">
        <f t="shared" si="7"/>
        <v>12713.194326079338</v>
      </c>
      <c r="K14" s="42" t="s">
        <v>11</v>
      </c>
      <c r="L14" s="87">
        <f t="shared" si="8"/>
        <v>0</v>
      </c>
      <c r="M14" s="87">
        <f t="shared" si="8"/>
        <v>0.15026431195115977</v>
      </c>
      <c r="N14" s="87">
        <f t="shared" si="8"/>
        <v>5.6553571118377083E-2</v>
      </c>
      <c r="O14" s="87">
        <f t="shared" si="8"/>
        <v>81.629535837971119</v>
      </c>
      <c r="P14" s="87">
        <f t="shared" si="9"/>
        <v>12631.357972358295</v>
      </c>
      <c r="Q14" s="87">
        <f t="shared" ref="Q14:R14" si="24">Q40+Q92</f>
        <v>0</v>
      </c>
      <c r="R14" s="87">
        <f t="shared" si="24"/>
        <v>0</v>
      </c>
      <c r="S14" s="89">
        <f t="shared" si="11"/>
        <v>12713.194326079336</v>
      </c>
      <c r="T14" s="19" t="str">
        <f t="shared" si="12"/>
        <v/>
      </c>
      <c r="V14" s="10"/>
      <c r="W14" s="11"/>
      <c r="X14" s="11"/>
      <c r="Y14" s="11"/>
      <c r="Z14" s="11"/>
      <c r="AA14" s="11"/>
      <c r="AB14" s="11"/>
      <c r="AC14" s="11"/>
      <c r="AD14" s="11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50" ht="15">
      <c r="A15" s="32" t="s">
        <v>55</v>
      </c>
      <c r="B15" s="84">
        <f t="shared" si="4"/>
        <v>2.159247457824069</v>
      </c>
      <c r="C15" s="84">
        <f t="shared" si="4"/>
        <v>0</v>
      </c>
      <c r="D15" s="84">
        <f t="shared" si="4"/>
        <v>0.37330654881478464</v>
      </c>
      <c r="E15" s="84">
        <f t="shared" si="4"/>
        <v>0.17194936811625564</v>
      </c>
      <c r="F15" s="84">
        <f t="shared" si="5"/>
        <v>1823.0105150395223</v>
      </c>
      <c r="G15" s="84">
        <f t="shared" ref="G15:H15" si="25">G41+G93</f>
        <v>0</v>
      </c>
      <c r="H15" s="84">
        <f t="shared" si="25"/>
        <v>0</v>
      </c>
      <c r="I15" s="111">
        <f t="shared" si="7"/>
        <v>1825.7150184142774</v>
      </c>
      <c r="K15" s="43" t="s">
        <v>55</v>
      </c>
      <c r="L15" s="84">
        <f t="shared" si="8"/>
        <v>2.159247457824069</v>
      </c>
      <c r="M15" s="84">
        <f t="shared" si="8"/>
        <v>0</v>
      </c>
      <c r="N15" s="84">
        <f t="shared" si="8"/>
        <v>0.37330654881478464</v>
      </c>
      <c r="O15" s="84">
        <f t="shared" si="8"/>
        <v>0.17194936811625564</v>
      </c>
      <c r="P15" s="84">
        <f t="shared" si="9"/>
        <v>1823.0105150395223</v>
      </c>
      <c r="Q15" s="84">
        <f t="shared" ref="Q15:R15" si="26">Q41+Q93</f>
        <v>0</v>
      </c>
      <c r="R15" s="84">
        <f t="shared" si="26"/>
        <v>0</v>
      </c>
      <c r="S15" s="86">
        <f t="shared" si="11"/>
        <v>1825.7150184142774</v>
      </c>
      <c r="T15" s="19" t="str">
        <f t="shared" si="12"/>
        <v/>
      </c>
      <c r="V15" s="10"/>
      <c r="W15" s="11"/>
      <c r="X15" s="11"/>
      <c r="Y15" s="11"/>
      <c r="Z15" s="11"/>
      <c r="AA15" s="11"/>
      <c r="AB15" s="11"/>
      <c r="AC15" s="11"/>
      <c r="AD15" s="11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1:50" ht="15">
      <c r="A16" s="31" t="s">
        <v>14</v>
      </c>
      <c r="B16" s="112">
        <f t="shared" si="4"/>
        <v>621.33930923298362</v>
      </c>
      <c r="C16" s="112">
        <f t="shared" si="4"/>
        <v>5.9841256876488691</v>
      </c>
      <c r="D16" s="112">
        <f t="shared" si="4"/>
        <v>151.02688679341514</v>
      </c>
      <c r="E16" s="112">
        <f t="shared" si="4"/>
        <v>25.676967668337284</v>
      </c>
      <c r="F16" s="112">
        <f t="shared" si="5"/>
        <v>16.634534104154312</v>
      </c>
      <c r="G16" s="112">
        <f t="shared" ref="G16:H16" si="27">G42+G94</f>
        <v>0</v>
      </c>
      <c r="H16" s="112">
        <f t="shared" si="27"/>
        <v>0</v>
      </c>
      <c r="I16" s="114">
        <f t="shared" si="7"/>
        <v>820.66182348653922</v>
      </c>
      <c r="K16" s="42" t="s">
        <v>14</v>
      </c>
      <c r="L16" s="87">
        <f t="shared" si="8"/>
        <v>621.33930923298362</v>
      </c>
      <c r="M16" s="87">
        <f t="shared" si="8"/>
        <v>5.9841256876488691</v>
      </c>
      <c r="N16" s="87">
        <f t="shared" si="8"/>
        <v>151.02688679341514</v>
      </c>
      <c r="O16" s="87">
        <f t="shared" si="8"/>
        <v>25.676967668337284</v>
      </c>
      <c r="P16" s="87">
        <f t="shared" si="9"/>
        <v>16.634534104154255</v>
      </c>
      <c r="Q16" s="87">
        <f t="shared" ref="Q16:R16" si="28">Q42+Q94</f>
        <v>0</v>
      </c>
      <c r="R16" s="87">
        <f t="shared" si="28"/>
        <v>0</v>
      </c>
      <c r="S16" s="89">
        <f t="shared" si="11"/>
        <v>820.66182348653911</v>
      </c>
      <c r="T16" s="19" t="str">
        <f t="shared" si="12"/>
        <v/>
      </c>
      <c r="V16" s="10"/>
      <c r="W16" s="11"/>
      <c r="X16" s="11"/>
      <c r="Y16" s="11"/>
      <c r="Z16" s="11"/>
      <c r="AA16" s="11"/>
      <c r="AB16" s="11"/>
      <c r="AC16" s="11"/>
      <c r="AD16" s="11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 ht="15">
      <c r="A17" s="32" t="s">
        <v>136</v>
      </c>
      <c r="B17" s="84">
        <f t="shared" si="4"/>
        <v>8187.3464644668384</v>
      </c>
      <c r="C17" s="84">
        <f t="shared" si="4"/>
        <v>8245.8665007542095</v>
      </c>
      <c r="D17" s="84">
        <f t="shared" si="4"/>
        <v>15402.611488520162</v>
      </c>
      <c r="E17" s="84">
        <f t="shared" si="4"/>
        <v>56.906995834158067</v>
      </c>
      <c r="F17" s="84">
        <f t="shared" si="5"/>
        <v>2556.1466924754113</v>
      </c>
      <c r="G17" s="84">
        <f t="shared" ref="G17:H17" si="29">G43+G95</f>
        <v>0</v>
      </c>
      <c r="H17" s="84">
        <f t="shared" si="29"/>
        <v>0</v>
      </c>
      <c r="I17" s="111">
        <f t="shared" si="7"/>
        <v>34448.87814205078</v>
      </c>
      <c r="K17" s="43" t="s">
        <v>136</v>
      </c>
      <c r="L17" s="84">
        <f t="shared" si="8"/>
        <v>8187.3464644668384</v>
      </c>
      <c r="M17" s="84">
        <f t="shared" si="8"/>
        <v>8245.8665007542095</v>
      </c>
      <c r="N17" s="84">
        <f t="shared" si="8"/>
        <v>15402.611488520162</v>
      </c>
      <c r="O17" s="84">
        <f t="shared" si="8"/>
        <v>56.906995834158067</v>
      </c>
      <c r="P17" s="84">
        <f t="shared" si="9"/>
        <v>2556.1466924754104</v>
      </c>
      <c r="Q17" s="84">
        <f t="shared" ref="Q17:R17" si="30">Q43+Q95</f>
        <v>0</v>
      </c>
      <c r="R17" s="84">
        <f t="shared" si="30"/>
        <v>0</v>
      </c>
      <c r="S17" s="86">
        <f t="shared" si="11"/>
        <v>34448.87814205078</v>
      </c>
      <c r="T17" s="19" t="str">
        <f t="shared" si="12"/>
        <v/>
      </c>
      <c r="V17" s="10"/>
      <c r="W17" s="11"/>
      <c r="X17" s="11"/>
      <c r="Y17" s="11"/>
      <c r="Z17" s="11"/>
      <c r="AA17" s="11"/>
      <c r="AB17" s="11"/>
      <c r="AC17" s="11"/>
      <c r="AD17" s="11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 ht="15">
      <c r="A18" s="31" t="s">
        <v>21</v>
      </c>
      <c r="B18" s="112">
        <f t="shared" si="4"/>
        <v>4197.623063138205</v>
      </c>
      <c r="C18" s="112">
        <f t="shared" si="4"/>
        <v>51.66979226997185</v>
      </c>
      <c r="D18" s="112">
        <f t="shared" si="4"/>
        <v>8336.1844841785896</v>
      </c>
      <c r="E18" s="112">
        <f t="shared" si="4"/>
        <v>15668.965695866758</v>
      </c>
      <c r="F18" s="112">
        <f t="shared" si="5"/>
        <v>1602.5266946741849</v>
      </c>
      <c r="G18" s="112">
        <f t="shared" ref="G18:H18" si="31">G44+G96</f>
        <v>4616.6531199520923</v>
      </c>
      <c r="H18" s="112">
        <f t="shared" si="31"/>
        <v>65.319030342811587</v>
      </c>
      <c r="I18" s="114">
        <f t="shared" si="7"/>
        <v>34538.941880422615</v>
      </c>
      <c r="K18" s="42" t="s">
        <v>21</v>
      </c>
      <c r="L18" s="87">
        <f t="shared" si="8"/>
        <v>4197.623063138205</v>
      </c>
      <c r="M18" s="87">
        <f t="shared" si="8"/>
        <v>51.66979226997185</v>
      </c>
      <c r="N18" s="87">
        <f t="shared" si="8"/>
        <v>8336.1844841785896</v>
      </c>
      <c r="O18" s="87">
        <f t="shared" si="8"/>
        <v>15668.965695866758</v>
      </c>
      <c r="P18" s="87">
        <f t="shared" si="9"/>
        <v>1602.5266946741849</v>
      </c>
      <c r="Q18" s="87">
        <f t="shared" ref="Q18:R18" si="32">Q44+Q96</f>
        <v>4616.6531199520923</v>
      </c>
      <c r="R18" s="87">
        <f t="shared" si="32"/>
        <v>65.319030342811587</v>
      </c>
      <c r="S18" s="89">
        <f t="shared" si="11"/>
        <v>34538.941880422615</v>
      </c>
      <c r="T18" s="19" t="str">
        <f t="shared" si="12"/>
        <v/>
      </c>
      <c r="V18" s="10"/>
      <c r="W18" s="11"/>
      <c r="X18" s="11"/>
      <c r="Y18" s="11"/>
      <c r="Z18" s="11"/>
      <c r="AA18" s="11"/>
      <c r="AB18" s="11"/>
      <c r="AC18" s="11"/>
      <c r="AD18" s="11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 ht="15">
      <c r="A19" s="32" t="s">
        <v>20</v>
      </c>
      <c r="B19" s="84">
        <f t="shared" si="4"/>
        <v>5905.3926828904077</v>
      </c>
      <c r="C19" s="84">
        <f t="shared" si="4"/>
        <v>13.383386520834975</v>
      </c>
      <c r="D19" s="84">
        <f t="shared" si="4"/>
        <v>491.34357147954915</v>
      </c>
      <c r="E19" s="84">
        <f t="shared" si="4"/>
        <v>0</v>
      </c>
      <c r="F19" s="84">
        <f t="shared" si="5"/>
        <v>0</v>
      </c>
      <c r="G19" s="84">
        <f t="shared" ref="G19:H19" si="33">G45+G97</f>
        <v>0</v>
      </c>
      <c r="H19" s="84">
        <f t="shared" si="33"/>
        <v>0</v>
      </c>
      <c r="I19" s="111">
        <f t="shared" si="7"/>
        <v>6410.1196408907927</v>
      </c>
      <c r="K19" s="43" t="s">
        <v>20</v>
      </c>
      <c r="L19" s="84">
        <f t="shared" si="8"/>
        <v>5905.3926828904077</v>
      </c>
      <c r="M19" s="84">
        <f t="shared" si="8"/>
        <v>13.383386520834975</v>
      </c>
      <c r="N19" s="84">
        <f t="shared" si="8"/>
        <v>491.34357147954915</v>
      </c>
      <c r="O19" s="84">
        <f t="shared" si="8"/>
        <v>0</v>
      </c>
      <c r="P19" s="84">
        <f t="shared" si="9"/>
        <v>1.3926637620897964E-12</v>
      </c>
      <c r="Q19" s="84">
        <f t="shared" ref="Q19:R19" si="34">Q45+Q97</f>
        <v>0</v>
      </c>
      <c r="R19" s="84">
        <f t="shared" si="34"/>
        <v>0</v>
      </c>
      <c r="S19" s="86">
        <f t="shared" si="11"/>
        <v>6410.1196408907945</v>
      </c>
      <c r="T19" s="19" t="str">
        <f t="shared" si="12"/>
        <v/>
      </c>
      <c r="V19" s="10"/>
      <c r="W19" s="11"/>
      <c r="X19" s="11"/>
      <c r="Y19" s="11"/>
      <c r="Z19" s="11"/>
      <c r="AA19" s="11"/>
      <c r="AB19" s="11"/>
      <c r="AC19" s="11"/>
      <c r="AD19" s="11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1:40" ht="15">
      <c r="A20" s="31" t="s">
        <v>56</v>
      </c>
      <c r="B20" s="112">
        <f t="shared" si="4"/>
        <v>9951.7899589732369</v>
      </c>
      <c r="C20" s="112">
        <f t="shared" si="4"/>
        <v>29.364467295577018</v>
      </c>
      <c r="D20" s="112">
        <f t="shared" si="4"/>
        <v>1824.7110610180443</v>
      </c>
      <c r="E20" s="112">
        <f t="shared" si="4"/>
        <v>0</v>
      </c>
      <c r="F20" s="11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14">
        <f t="shared" si="7"/>
        <v>11805.883752752889</v>
      </c>
      <c r="K20" s="42" t="s">
        <v>56</v>
      </c>
      <c r="L20" s="87">
        <f t="shared" si="8"/>
        <v>9951.7899589732369</v>
      </c>
      <c r="M20" s="87">
        <f t="shared" si="8"/>
        <v>29.364467295577018</v>
      </c>
      <c r="N20" s="87">
        <f t="shared" si="8"/>
        <v>1824.7110610180443</v>
      </c>
      <c r="O20" s="87">
        <f t="shared" si="8"/>
        <v>0</v>
      </c>
      <c r="P20" s="87">
        <f t="shared" si="9"/>
        <v>1.8265466031230335E-2</v>
      </c>
      <c r="Q20" s="87">
        <f t="shared" ref="Q20:R20" si="36">Q46+Q98</f>
        <v>0</v>
      </c>
      <c r="R20" s="87">
        <f t="shared" si="36"/>
        <v>0</v>
      </c>
      <c r="S20" s="89">
        <f t="shared" si="11"/>
        <v>11805.88375275289</v>
      </c>
      <c r="T20" s="19" t="str">
        <f t="shared" si="12"/>
        <v/>
      </c>
      <c r="V20" s="10"/>
      <c r="W20" s="11"/>
      <c r="X20" s="11"/>
      <c r="Y20" s="11"/>
      <c r="Z20" s="11"/>
      <c r="AA20" s="11"/>
      <c r="AB20" s="11"/>
      <c r="AC20" s="11"/>
      <c r="AD20" s="11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 ht="15">
      <c r="A21" s="32" t="s">
        <v>18</v>
      </c>
      <c r="B21" s="84">
        <f t="shared" si="4"/>
        <v>2058.096862450222</v>
      </c>
      <c r="C21" s="84">
        <f t="shared" si="4"/>
        <v>12335.072006482127</v>
      </c>
      <c r="D21" s="84">
        <f t="shared" si="4"/>
        <v>1484.7955688496604</v>
      </c>
      <c r="E21" s="84">
        <f t="shared" si="4"/>
        <v>1.6918008399389231</v>
      </c>
      <c r="F21" s="84">
        <f t="shared" si="5"/>
        <v>2064.494854144536</v>
      </c>
      <c r="G21" s="84">
        <f t="shared" ref="G21:H21" si="37">G47+G99</f>
        <v>0</v>
      </c>
      <c r="H21" s="84">
        <f t="shared" si="37"/>
        <v>0</v>
      </c>
      <c r="I21" s="111">
        <f t="shared" si="7"/>
        <v>17944.151092766486</v>
      </c>
      <c r="K21" s="43" t="s">
        <v>18</v>
      </c>
      <c r="L21" s="84">
        <f t="shared" si="8"/>
        <v>2058.096862450222</v>
      </c>
      <c r="M21" s="84">
        <f t="shared" si="8"/>
        <v>12335.072006482127</v>
      </c>
      <c r="N21" s="84">
        <f t="shared" si="8"/>
        <v>1484.7955688496604</v>
      </c>
      <c r="O21" s="84">
        <f t="shared" si="8"/>
        <v>1.6918008399389231</v>
      </c>
      <c r="P21" s="84">
        <f t="shared" si="9"/>
        <v>2064.4948541445365</v>
      </c>
      <c r="Q21" s="84">
        <f t="shared" ref="Q21:R21" si="38">Q47+Q99</f>
        <v>0</v>
      </c>
      <c r="R21" s="84">
        <f t="shared" si="38"/>
        <v>0</v>
      </c>
      <c r="S21" s="86">
        <f t="shared" si="11"/>
        <v>17944.151092766486</v>
      </c>
      <c r="T21" s="19" t="str">
        <f t="shared" si="12"/>
        <v/>
      </c>
      <c r="V21" s="10"/>
      <c r="W21" s="11"/>
      <c r="X21" s="11"/>
      <c r="Y21" s="11"/>
      <c r="Z21" s="11"/>
      <c r="AA21" s="11"/>
      <c r="AB21" s="11"/>
      <c r="AC21" s="11"/>
      <c r="AD21" s="11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 ht="15">
      <c r="A22" s="31" t="s">
        <v>17</v>
      </c>
      <c r="B22" s="112">
        <f t="shared" si="4"/>
        <v>57.791030505041249</v>
      </c>
      <c r="C22" s="112">
        <f t="shared" si="4"/>
        <v>29.939991137515616</v>
      </c>
      <c r="D22" s="112">
        <f t="shared" si="4"/>
        <v>1231.2291182449821</v>
      </c>
      <c r="E22" s="112">
        <f t="shared" si="4"/>
        <v>0</v>
      </c>
      <c r="F22" s="11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14">
        <f t="shared" si="7"/>
        <v>1318.9601398875391</v>
      </c>
      <c r="K22" s="42" t="s">
        <v>17</v>
      </c>
      <c r="L22" s="87">
        <f t="shared" si="8"/>
        <v>57.791030505041249</v>
      </c>
      <c r="M22" s="87">
        <f t="shared" si="8"/>
        <v>29.939991137515616</v>
      </c>
      <c r="N22" s="87">
        <f t="shared" si="8"/>
        <v>1231.2291182449821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89">
        <f t="shared" si="11"/>
        <v>1318.9601398875391</v>
      </c>
      <c r="T22" s="19" t="str">
        <f t="shared" si="12"/>
        <v/>
      </c>
      <c r="V22" s="10"/>
      <c r="W22" s="11"/>
      <c r="X22" s="11"/>
      <c r="Y22" s="11"/>
      <c r="Z22" s="11"/>
      <c r="AA22" s="11"/>
      <c r="AB22" s="11"/>
      <c r="AC22" s="11"/>
      <c r="AD22" s="11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 ht="15">
      <c r="A23" s="33" t="s">
        <v>60</v>
      </c>
      <c r="B23" s="84">
        <f t="shared" si="4"/>
        <v>773.45613446218192</v>
      </c>
      <c r="C23" s="84">
        <f t="shared" si="4"/>
        <v>0.28063690260286867</v>
      </c>
      <c r="D23" s="84">
        <f t="shared" si="4"/>
        <v>694.61804039368781</v>
      </c>
      <c r="E23" s="84">
        <f t="shared" si="4"/>
        <v>0</v>
      </c>
      <c r="F23" s="84">
        <f t="shared" si="5"/>
        <v>0</v>
      </c>
      <c r="G23" s="84">
        <f t="shared" ref="G23:H23" si="41">G49+G101</f>
        <v>0</v>
      </c>
      <c r="H23" s="84">
        <f t="shared" si="41"/>
        <v>0</v>
      </c>
      <c r="I23" s="111">
        <f t="shared" si="7"/>
        <v>1468.3548117584726</v>
      </c>
      <c r="K23" s="44" t="s">
        <v>60</v>
      </c>
      <c r="L23" s="84">
        <f t="shared" si="8"/>
        <v>773.45613446218192</v>
      </c>
      <c r="M23" s="84">
        <f t="shared" si="8"/>
        <v>0.28063690260286867</v>
      </c>
      <c r="N23" s="84">
        <f t="shared" si="8"/>
        <v>694.61804039368781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86">
        <f t="shared" si="11"/>
        <v>1468.3548117584726</v>
      </c>
      <c r="T23" s="19" t="str">
        <f t="shared" si="12"/>
        <v/>
      </c>
      <c r="V23" s="10"/>
      <c r="W23" s="11"/>
      <c r="X23" s="11"/>
      <c r="Y23" s="11"/>
      <c r="Z23" s="11"/>
      <c r="AA23" s="11"/>
      <c r="AB23" s="11"/>
      <c r="AC23" s="11"/>
      <c r="AD23" s="11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spans="1:40">
      <c r="A24" s="34" t="s">
        <v>19</v>
      </c>
      <c r="B24" s="116">
        <f t="shared" si="4"/>
        <v>773.45613446218192</v>
      </c>
      <c r="C24" s="116">
        <f t="shared" si="4"/>
        <v>0</v>
      </c>
      <c r="D24" s="116">
        <f t="shared" si="4"/>
        <v>572.05642298741554</v>
      </c>
      <c r="E24" s="116">
        <f t="shared" si="4"/>
        <v>0</v>
      </c>
      <c r="F24" s="116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18">
        <f t="shared" si="7"/>
        <v>1345.5125574495974</v>
      </c>
      <c r="K24" s="45" t="s">
        <v>19</v>
      </c>
      <c r="L24" s="90">
        <f t="shared" si="8"/>
        <v>773.45613446218192</v>
      </c>
      <c r="M24" s="90">
        <f t="shared" si="8"/>
        <v>0</v>
      </c>
      <c r="N24" s="90">
        <f t="shared" si="8"/>
        <v>572.05642298741554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92">
        <f t="shared" si="11"/>
        <v>1345.5125574495974</v>
      </c>
      <c r="T24" s="19" t="str">
        <f t="shared" si="12"/>
        <v/>
      </c>
      <c r="V24" s="10"/>
      <c r="W24" s="11"/>
      <c r="X24" s="11"/>
      <c r="Y24" s="11"/>
      <c r="Z24" s="11"/>
      <c r="AA24" s="11"/>
      <c r="AB24" s="11"/>
      <c r="AC24" s="11"/>
      <c r="AD24" s="11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>
      <c r="A25" s="35" t="s">
        <v>15</v>
      </c>
      <c r="B25" s="93">
        <f t="shared" si="4"/>
        <v>0</v>
      </c>
      <c r="C25" s="93">
        <f t="shared" si="4"/>
        <v>0</v>
      </c>
      <c r="D25" s="93">
        <f t="shared" si="4"/>
        <v>122.8422543088752</v>
      </c>
      <c r="E25" s="93">
        <f t="shared" si="4"/>
        <v>0</v>
      </c>
      <c r="F25" s="93">
        <f t="shared" si="5"/>
        <v>0</v>
      </c>
      <c r="G25" s="93">
        <f t="shared" ref="G25:H25" si="45">G51+G103</f>
        <v>0</v>
      </c>
      <c r="H25" s="93">
        <f t="shared" si="45"/>
        <v>0</v>
      </c>
      <c r="I25" s="120">
        <f t="shared" si="7"/>
        <v>122.8422543088752</v>
      </c>
      <c r="K25" s="46" t="s">
        <v>15</v>
      </c>
      <c r="L25" s="93">
        <f t="shared" si="8"/>
        <v>0</v>
      </c>
      <c r="M25" s="93">
        <f t="shared" si="8"/>
        <v>0</v>
      </c>
      <c r="N25" s="93">
        <f t="shared" si="8"/>
        <v>122.8422543088752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95">
        <f t="shared" si="11"/>
        <v>122.8422543088752</v>
      </c>
      <c r="V25" s="10"/>
      <c r="W25" s="11"/>
      <c r="X25" s="11"/>
      <c r="Y25" s="11"/>
      <c r="Z25" s="11"/>
      <c r="AA25" s="11"/>
      <c r="AB25" s="11"/>
      <c r="AC25" s="11"/>
      <c r="AD25" s="11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>
      <c r="A26" s="34" t="s">
        <v>16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16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18">
        <f t="shared" si="7"/>
        <v>0</v>
      </c>
      <c r="K26" s="45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92">
        <f t="shared" si="11"/>
        <v>0</v>
      </c>
      <c r="V26" s="10"/>
      <c r="W26" s="11"/>
      <c r="X26" s="11"/>
      <c r="Y26" s="11"/>
      <c r="Z26" s="11"/>
      <c r="AA26" s="11"/>
      <c r="AB26" s="11"/>
      <c r="AC26" s="11"/>
      <c r="AD26" s="11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 ht="15" thickBot="1">
      <c r="A27" s="36" t="s">
        <v>10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96">
        <f t="shared" si="5"/>
        <v>0</v>
      </c>
      <c r="G27" s="96">
        <f t="shared" ref="G27:H27" si="49">G53+G105</f>
        <v>0</v>
      </c>
      <c r="H27" s="96">
        <f t="shared" si="49"/>
        <v>0</v>
      </c>
      <c r="I27" s="122">
        <f t="shared" si="7"/>
        <v>0</v>
      </c>
      <c r="K27" s="47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98">
        <f t="shared" si="11"/>
        <v>0</v>
      </c>
      <c r="V27" s="10"/>
      <c r="W27" s="11"/>
      <c r="X27" s="11"/>
      <c r="Y27" s="11"/>
      <c r="Z27" s="11"/>
      <c r="AA27" s="11"/>
      <c r="AB27" s="11"/>
      <c r="AC27" s="11"/>
      <c r="AD27" s="11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1:40" ht="15">
      <c r="A28" s="37" t="s">
        <v>22</v>
      </c>
      <c r="B28" s="99">
        <f>SUM(B7:B23)</f>
        <v>44852.410364563933</v>
      </c>
      <c r="C28" s="99">
        <f t="shared" ref="C28:I28" si="51">SUM(C7:C23)</f>
        <v>23224.361782604879</v>
      </c>
      <c r="D28" s="99">
        <f t="shared" si="51"/>
        <v>35107.327587962696</v>
      </c>
      <c r="E28" s="99">
        <f t="shared" si="51"/>
        <v>17719.762506405961</v>
      </c>
      <c r="F28" s="99">
        <f t="shared" si="51"/>
        <v>57746.612220216775</v>
      </c>
      <c r="G28" s="99">
        <f t="shared" si="51"/>
        <v>4616.6531199520923</v>
      </c>
      <c r="H28" s="100">
        <f t="shared" si="51"/>
        <v>65.319030342811587</v>
      </c>
      <c r="I28" s="111">
        <f t="shared" si="51"/>
        <v>183332.44661204919</v>
      </c>
      <c r="K28" s="48" t="s">
        <v>22</v>
      </c>
      <c r="L28" s="99">
        <f>SUM(L7:L23)</f>
        <v>44852.410364563933</v>
      </c>
      <c r="M28" s="99">
        <f t="shared" ref="M28:S28" si="52">SUM(M7:M23)</f>
        <v>23224.361782604879</v>
      </c>
      <c r="N28" s="99">
        <f t="shared" si="52"/>
        <v>35107.327587962696</v>
      </c>
      <c r="O28" s="99">
        <f t="shared" si="52"/>
        <v>17719.762506405961</v>
      </c>
      <c r="P28" s="99">
        <f t="shared" si="52"/>
        <v>57746.612220216775</v>
      </c>
      <c r="Q28" s="99">
        <f t="shared" si="52"/>
        <v>4616.6531199520923</v>
      </c>
      <c r="R28" s="100">
        <f t="shared" si="52"/>
        <v>65.319030342811587</v>
      </c>
      <c r="S28" s="101">
        <f t="shared" si="52"/>
        <v>183332.44661204919</v>
      </c>
      <c r="T28" s="19" t="str">
        <f>IF(ABS(S28-S54-S80-S106)&gt;0.01,S28-S54-S80-S106,"")</f>
        <v/>
      </c>
    </row>
    <row r="29" spans="1:40" s="22" customFormat="1" ht="15" thickBot="1">
      <c r="A29" s="38" t="s">
        <v>108</v>
      </c>
      <c r="B29" s="123">
        <f>IF($I28=0,"-",B28/$I28)</f>
        <v>0.24465069437204626</v>
      </c>
      <c r="C29" s="123">
        <f t="shared" ref="C29:H29" si="53">IF($I28=0,"-",C28/$I28)</f>
        <v>0.1266789496992318</v>
      </c>
      <c r="D29" s="123">
        <f t="shared" si="53"/>
        <v>0.19149544031479332</v>
      </c>
      <c r="E29" s="123">
        <f t="shared" si="53"/>
        <v>9.665371751626077E-2</v>
      </c>
      <c r="F29" s="123">
        <f t="shared" si="53"/>
        <v>0.31498304466756344</v>
      </c>
      <c r="G29" s="123">
        <f t="shared" si="53"/>
        <v>2.5181866086811232E-2</v>
      </c>
      <c r="H29" s="123">
        <f t="shared" si="53"/>
        <v>3.5628734329299359E-4</v>
      </c>
      <c r="I29" s="124">
        <f>SUM(B29:H29)</f>
        <v>0.99999999999999978</v>
      </c>
      <c r="K29" s="49" t="s">
        <v>108</v>
      </c>
      <c r="L29" s="102">
        <f>IF($S28=0,"-",L28/$S28)</f>
        <v>0.24465069437204626</v>
      </c>
      <c r="M29" s="102">
        <f t="shared" ref="M29:R29" si="54">IF($S28=0,"-",M28/$S28)</f>
        <v>0.1266789496992318</v>
      </c>
      <c r="N29" s="102">
        <f t="shared" si="54"/>
        <v>0.19149544031479332</v>
      </c>
      <c r="O29" s="102">
        <f t="shared" si="54"/>
        <v>9.665371751626077E-2</v>
      </c>
      <c r="P29" s="102">
        <f t="shared" si="54"/>
        <v>0.31498304466756344</v>
      </c>
      <c r="Q29" s="102">
        <f t="shared" si="54"/>
        <v>2.5181866086811232E-2</v>
      </c>
      <c r="R29" s="103">
        <f t="shared" si="54"/>
        <v>3.5628734329299359E-4</v>
      </c>
      <c r="S29" s="104">
        <f>SUM(L29:R29)</f>
        <v>0.99999999999999978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40" ht="15" thickBot="1">
      <c r="A30"/>
      <c r="B30" s="29"/>
      <c r="C30" s="29"/>
      <c r="D30" s="29"/>
      <c r="E30" s="29"/>
      <c r="F30" s="29"/>
      <c r="G30" s="29"/>
      <c r="H30" s="29"/>
      <c r="I30" s="29"/>
      <c r="K30"/>
      <c r="L30" s="29"/>
      <c r="M30" s="29"/>
      <c r="N30" s="29"/>
      <c r="O30" s="29"/>
      <c r="P30" s="29"/>
      <c r="Q30" s="29"/>
      <c r="R30" s="29"/>
      <c r="S30" s="29"/>
    </row>
    <row r="31" spans="1:40" ht="42.7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K31" s="445" t="s">
        <v>49</v>
      </c>
      <c r="L31" s="82" t="s">
        <v>0</v>
      </c>
      <c r="M31" s="82" t="s">
        <v>1</v>
      </c>
      <c r="N31" s="82" t="s">
        <v>2</v>
      </c>
      <c r="O31" s="82" t="s">
        <v>3</v>
      </c>
      <c r="P31" s="82" t="s">
        <v>23</v>
      </c>
      <c r="Q31" s="82" t="s">
        <v>4</v>
      </c>
      <c r="R31" s="82" t="s">
        <v>5</v>
      </c>
      <c r="S31" s="83" t="s">
        <v>6</v>
      </c>
      <c r="U31" s="447" t="s">
        <v>49</v>
      </c>
      <c r="V31" s="51" t="s">
        <v>73</v>
      </c>
      <c r="W31" s="51" t="s">
        <v>74</v>
      </c>
      <c r="X31" s="51" t="s">
        <v>4</v>
      </c>
      <c r="Y31" s="51" t="s">
        <v>1</v>
      </c>
      <c r="Z31" s="51" t="s">
        <v>2</v>
      </c>
      <c r="AA31" s="51" t="s">
        <v>3</v>
      </c>
      <c r="AB31" s="51" t="s">
        <v>51</v>
      </c>
      <c r="AC31" s="51" t="s">
        <v>64</v>
      </c>
      <c r="AD31" s="52" t="s">
        <v>75</v>
      </c>
      <c r="AE31" s="52" t="s">
        <v>76</v>
      </c>
      <c r="AF31" s="52" t="s">
        <v>77</v>
      </c>
      <c r="AG31" s="52" t="s">
        <v>78</v>
      </c>
      <c r="AH31" s="52" t="s">
        <v>79</v>
      </c>
      <c r="AI31" s="53" t="s">
        <v>59</v>
      </c>
    </row>
    <row r="32" spans="1:40" ht="15" customHeight="1">
      <c r="A32" s="411" t="s">
        <v>49</v>
      </c>
      <c r="B32" s="400" t="s">
        <v>113</v>
      </c>
      <c r="C32" s="401"/>
      <c r="D32" s="401"/>
      <c r="E32" s="401"/>
      <c r="F32" s="401"/>
      <c r="G32" s="401"/>
      <c r="H32" s="401"/>
      <c r="I32" s="402"/>
      <c r="K32" s="446" t="s">
        <v>49</v>
      </c>
      <c r="L32" s="403" t="s">
        <v>113</v>
      </c>
      <c r="M32" s="404"/>
      <c r="N32" s="404"/>
      <c r="O32" s="404"/>
      <c r="P32" s="404"/>
      <c r="Q32" s="404"/>
      <c r="R32" s="404"/>
      <c r="S32" s="405"/>
      <c r="U32" s="448" t="s">
        <v>49</v>
      </c>
      <c r="V32" s="441" t="s">
        <v>113</v>
      </c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2"/>
    </row>
    <row r="33" spans="1:36" ht="15">
      <c r="A33" s="30" t="s">
        <v>7</v>
      </c>
      <c r="B33" s="105">
        <f>B111+B137+B163+B189+B215+B241+B267+B293+B319+B345+B371+B397+B423</f>
        <v>40.570135054328794</v>
      </c>
      <c r="C33" s="105">
        <f t="shared" ref="C33:E33" si="55">C111+C137+C163+C189+C215+C241+C267+C293+C319+C345+C371+C397+C423</f>
        <v>1877.9822999999999</v>
      </c>
      <c r="D33" s="105">
        <f t="shared" si="55"/>
        <v>384.20378553332188</v>
      </c>
      <c r="E33" s="105">
        <f t="shared" si="55"/>
        <v>0</v>
      </c>
      <c r="F33" s="394">
        <v>0</v>
      </c>
      <c r="G33" s="105">
        <f t="shared" ref="G33:H48" si="56">G111+G137+G163+G189+G215+G241+G267+G293+G319+G345+G371+G397+G423</f>
        <v>0</v>
      </c>
      <c r="H33" s="105">
        <f t="shared" si="56"/>
        <v>0</v>
      </c>
      <c r="I33" s="111">
        <f>SUM(B33:H33)</f>
        <v>2302.7562205876507</v>
      </c>
      <c r="K33" s="50" t="s">
        <v>7</v>
      </c>
      <c r="L33" s="105">
        <f t="shared" ref="L33:R48" si="57">L111+L137+L163+L189+L215+L241+L267+L293+L319+L345+L371+L397+L423</f>
        <v>40.570135054328794</v>
      </c>
      <c r="M33" s="105">
        <f t="shared" si="57"/>
        <v>1877.9822999999999</v>
      </c>
      <c r="N33" s="105">
        <f t="shared" si="57"/>
        <v>384.20378553332188</v>
      </c>
      <c r="O33" s="105">
        <f t="shared" si="57"/>
        <v>0</v>
      </c>
      <c r="P33" s="105">
        <f t="shared" si="57"/>
        <v>0</v>
      </c>
      <c r="Q33" s="105">
        <f t="shared" si="57"/>
        <v>0</v>
      </c>
      <c r="R33" s="105">
        <f t="shared" si="57"/>
        <v>0</v>
      </c>
      <c r="S33" s="107">
        <f>SUM(L33:R33)</f>
        <v>2302.7562205876507</v>
      </c>
      <c r="U33" s="54" t="s">
        <v>7</v>
      </c>
      <c r="V33" s="55">
        <f t="shared" ref="V33:AH48" si="58">V111+V137+V163+V189+V215+V241+V267+V293+V319+V345+V371+V397+V423</f>
        <v>40.570135054328794</v>
      </c>
      <c r="W33" s="55">
        <f t="shared" si="58"/>
        <v>0</v>
      </c>
      <c r="X33" s="55">
        <f t="shared" si="58"/>
        <v>0</v>
      </c>
      <c r="Y33" s="55">
        <f t="shared" si="58"/>
        <v>1877.9822999999999</v>
      </c>
      <c r="Z33" s="55">
        <f t="shared" si="58"/>
        <v>384.20378553332188</v>
      </c>
      <c r="AA33" s="55">
        <f t="shared" si="58"/>
        <v>0</v>
      </c>
      <c r="AB33" s="55">
        <f t="shared" si="58"/>
        <v>0</v>
      </c>
      <c r="AC33" s="56">
        <f t="shared" si="58"/>
        <v>0</v>
      </c>
      <c r="AD33" s="55">
        <f t="shared" si="58"/>
        <v>0</v>
      </c>
      <c r="AE33" s="55">
        <f t="shared" si="58"/>
        <v>0</v>
      </c>
      <c r="AF33" s="55">
        <f t="shared" si="58"/>
        <v>0</v>
      </c>
      <c r="AG33" s="55">
        <f t="shared" si="58"/>
        <v>0</v>
      </c>
      <c r="AH33" s="55">
        <f t="shared" si="58"/>
        <v>0</v>
      </c>
      <c r="AI33" s="58">
        <f>SUM(V33:AC33)</f>
        <v>2302.7562205876507</v>
      </c>
      <c r="AJ33" s="3" t="str">
        <f>IF(ABS(S33-AI33)&gt;0.001,S33-AI33,"")</f>
        <v/>
      </c>
    </row>
    <row r="34" spans="1:36" ht="15">
      <c r="A34" s="31" t="s">
        <v>8</v>
      </c>
      <c r="B34" s="112">
        <f t="shared" ref="B34:E49" si="59">B112+B138+B164+B190+B216+B242+B268+B294+B320+B346+B372+B398+B424</f>
        <v>0</v>
      </c>
      <c r="C34" s="112">
        <f t="shared" si="59"/>
        <v>43.502200000000002</v>
      </c>
      <c r="D34" s="112">
        <f t="shared" si="59"/>
        <v>0</v>
      </c>
      <c r="E34" s="112">
        <f t="shared" si="59"/>
        <v>0</v>
      </c>
      <c r="F34" s="395">
        <v>0</v>
      </c>
      <c r="G34" s="112">
        <f t="shared" si="56"/>
        <v>0</v>
      </c>
      <c r="H34" s="112">
        <f t="shared" si="56"/>
        <v>0</v>
      </c>
      <c r="I34" s="114">
        <f t="shared" ref="I34:I53" si="60">SUM(B34:H34)</f>
        <v>43.502200000000002</v>
      </c>
      <c r="K34" s="42" t="s">
        <v>8</v>
      </c>
      <c r="L34" s="87">
        <f t="shared" si="57"/>
        <v>0</v>
      </c>
      <c r="M34" s="87">
        <f t="shared" si="57"/>
        <v>43.502200000000002</v>
      </c>
      <c r="N34" s="87">
        <f t="shared" si="57"/>
        <v>0</v>
      </c>
      <c r="O34" s="87">
        <f t="shared" si="57"/>
        <v>0</v>
      </c>
      <c r="P34" s="87">
        <f t="shared" si="57"/>
        <v>0</v>
      </c>
      <c r="Q34" s="87">
        <f t="shared" si="57"/>
        <v>0</v>
      </c>
      <c r="R34" s="87">
        <f t="shared" si="57"/>
        <v>0</v>
      </c>
      <c r="S34" s="89">
        <f t="shared" ref="S34:S53" si="61">SUM(L34:R34)</f>
        <v>43.502200000000002</v>
      </c>
      <c r="U34" s="59" t="s">
        <v>8</v>
      </c>
      <c r="V34" s="60">
        <f t="shared" si="58"/>
        <v>0</v>
      </c>
      <c r="W34" s="60">
        <f t="shared" si="58"/>
        <v>0</v>
      </c>
      <c r="X34" s="60">
        <f t="shared" si="58"/>
        <v>0</v>
      </c>
      <c r="Y34" s="60">
        <f t="shared" si="58"/>
        <v>43.502200000000002</v>
      </c>
      <c r="Z34" s="60">
        <f t="shared" si="58"/>
        <v>0</v>
      </c>
      <c r="AA34" s="60">
        <f t="shared" si="58"/>
        <v>0</v>
      </c>
      <c r="AB34" s="60">
        <f t="shared" si="58"/>
        <v>0</v>
      </c>
      <c r="AC34" s="61">
        <f t="shared" si="58"/>
        <v>0</v>
      </c>
      <c r="AD34" s="60">
        <f t="shared" si="58"/>
        <v>0</v>
      </c>
      <c r="AE34" s="60">
        <f t="shared" si="58"/>
        <v>0</v>
      </c>
      <c r="AF34" s="60">
        <f t="shared" si="58"/>
        <v>0</v>
      </c>
      <c r="AG34" s="60">
        <f t="shared" si="58"/>
        <v>0</v>
      </c>
      <c r="AH34" s="60">
        <f t="shared" si="58"/>
        <v>0</v>
      </c>
      <c r="AI34" s="62">
        <f t="shared" ref="AI34:AI53" si="62">SUM(V34:AC34)</f>
        <v>43.502200000000002</v>
      </c>
      <c r="AJ34" s="3" t="str">
        <f t="shared" ref="AJ34:AJ55" si="63">IF(ABS(S34-AI34)&gt;0.001,S34-AI34,"")</f>
        <v/>
      </c>
    </row>
    <row r="35" spans="1:36" ht="15">
      <c r="A35" s="32" t="s">
        <v>9</v>
      </c>
      <c r="B35" s="84">
        <f t="shared" si="59"/>
        <v>0</v>
      </c>
      <c r="C35" s="84">
        <f t="shared" si="59"/>
        <v>0</v>
      </c>
      <c r="D35" s="84">
        <f t="shared" si="59"/>
        <v>2492.8007677598321</v>
      </c>
      <c r="E35" s="84">
        <f t="shared" si="59"/>
        <v>0</v>
      </c>
      <c r="F35" s="395">
        <v>0</v>
      </c>
      <c r="G35" s="84">
        <f t="shared" si="56"/>
        <v>0</v>
      </c>
      <c r="H35" s="84">
        <f t="shared" si="56"/>
        <v>0</v>
      </c>
      <c r="I35" s="111">
        <f t="shared" si="60"/>
        <v>2492.8007677598321</v>
      </c>
      <c r="K35" s="43" t="s">
        <v>9</v>
      </c>
      <c r="L35" s="84">
        <f t="shared" si="57"/>
        <v>0</v>
      </c>
      <c r="M35" s="84">
        <f t="shared" si="57"/>
        <v>0</v>
      </c>
      <c r="N35" s="84">
        <f t="shared" si="57"/>
        <v>2492.8007677598321</v>
      </c>
      <c r="O35" s="84">
        <f t="shared" si="57"/>
        <v>0</v>
      </c>
      <c r="P35" s="84">
        <f t="shared" si="57"/>
        <v>0</v>
      </c>
      <c r="Q35" s="84">
        <f t="shared" si="57"/>
        <v>0</v>
      </c>
      <c r="R35" s="84">
        <f t="shared" si="57"/>
        <v>0</v>
      </c>
      <c r="S35" s="86">
        <f t="shared" si="61"/>
        <v>2492.8007677598321</v>
      </c>
      <c r="U35" s="63" t="s">
        <v>9</v>
      </c>
      <c r="V35" s="55">
        <f t="shared" si="58"/>
        <v>0</v>
      </c>
      <c r="W35" s="55">
        <f t="shared" si="58"/>
        <v>0</v>
      </c>
      <c r="X35" s="55">
        <f t="shared" si="58"/>
        <v>0</v>
      </c>
      <c r="Y35" s="55">
        <f t="shared" si="58"/>
        <v>0</v>
      </c>
      <c r="Z35" s="55">
        <f t="shared" si="58"/>
        <v>2492.8007677598321</v>
      </c>
      <c r="AA35" s="55">
        <f t="shared" si="58"/>
        <v>0</v>
      </c>
      <c r="AB35" s="55">
        <f t="shared" si="58"/>
        <v>0</v>
      </c>
      <c r="AC35" s="56">
        <f t="shared" si="58"/>
        <v>0</v>
      </c>
      <c r="AD35" s="55">
        <f t="shared" si="58"/>
        <v>0</v>
      </c>
      <c r="AE35" s="55">
        <f t="shared" si="58"/>
        <v>0</v>
      </c>
      <c r="AF35" s="55">
        <f t="shared" si="58"/>
        <v>0</v>
      </c>
      <c r="AG35" s="55">
        <f t="shared" si="58"/>
        <v>0</v>
      </c>
      <c r="AH35" s="55">
        <f t="shared" si="58"/>
        <v>0</v>
      </c>
      <c r="AI35" s="58">
        <f t="shared" si="62"/>
        <v>2492.8007677598321</v>
      </c>
      <c r="AJ35" s="3" t="str">
        <f t="shared" si="63"/>
        <v/>
      </c>
    </row>
    <row r="36" spans="1:36" ht="15">
      <c r="A36" s="31" t="s">
        <v>52</v>
      </c>
      <c r="B36" s="112">
        <f t="shared" si="59"/>
        <v>0</v>
      </c>
      <c r="C36" s="112">
        <f t="shared" si="59"/>
        <v>0</v>
      </c>
      <c r="D36" s="112">
        <f t="shared" si="59"/>
        <v>560.73361092000005</v>
      </c>
      <c r="E36" s="112">
        <f t="shared" si="59"/>
        <v>0</v>
      </c>
      <c r="F36" s="395">
        <v>0</v>
      </c>
      <c r="G36" s="112">
        <f t="shared" si="56"/>
        <v>0</v>
      </c>
      <c r="H36" s="112">
        <f t="shared" si="56"/>
        <v>0</v>
      </c>
      <c r="I36" s="114">
        <f t="shared" si="60"/>
        <v>560.73361092000005</v>
      </c>
      <c r="K36" s="42" t="s">
        <v>52</v>
      </c>
      <c r="L36" s="87">
        <f t="shared" si="57"/>
        <v>0</v>
      </c>
      <c r="M36" s="87">
        <f t="shared" si="57"/>
        <v>0</v>
      </c>
      <c r="N36" s="87">
        <f t="shared" si="57"/>
        <v>560.73361092000005</v>
      </c>
      <c r="O36" s="87">
        <f t="shared" si="57"/>
        <v>0</v>
      </c>
      <c r="P36" s="87">
        <f t="shared" si="57"/>
        <v>0</v>
      </c>
      <c r="Q36" s="87">
        <f t="shared" si="57"/>
        <v>0</v>
      </c>
      <c r="R36" s="87">
        <f t="shared" si="57"/>
        <v>0</v>
      </c>
      <c r="S36" s="89">
        <f t="shared" si="61"/>
        <v>560.73361092000005</v>
      </c>
      <c r="U36" s="59" t="s">
        <v>52</v>
      </c>
      <c r="V36" s="60">
        <f t="shared" si="58"/>
        <v>0</v>
      </c>
      <c r="W36" s="60">
        <f t="shared" si="58"/>
        <v>0</v>
      </c>
      <c r="X36" s="60">
        <f t="shared" si="58"/>
        <v>0</v>
      </c>
      <c r="Y36" s="60">
        <f t="shared" si="58"/>
        <v>0</v>
      </c>
      <c r="Z36" s="60">
        <f t="shared" si="58"/>
        <v>560.42753362146289</v>
      </c>
      <c r="AA36" s="60">
        <f t="shared" si="58"/>
        <v>0</v>
      </c>
      <c r="AB36" s="60">
        <f t="shared" si="58"/>
        <v>0</v>
      </c>
      <c r="AC36" s="61">
        <f t="shared" si="58"/>
        <v>0.30607729853711796</v>
      </c>
      <c r="AD36" s="60">
        <f t="shared" si="58"/>
        <v>0</v>
      </c>
      <c r="AE36" s="60">
        <f t="shared" si="58"/>
        <v>0</v>
      </c>
      <c r="AF36" s="60">
        <f t="shared" si="58"/>
        <v>0</v>
      </c>
      <c r="AG36" s="60">
        <f t="shared" si="58"/>
        <v>0.30607729853711796</v>
      </c>
      <c r="AH36" s="60">
        <f t="shared" si="58"/>
        <v>0</v>
      </c>
      <c r="AI36" s="62">
        <f t="shared" si="62"/>
        <v>560.73361092000005</v>
      </c>
      <c r="AJ36" s="3" t="str">
        <f t="shared" si="63"/>
        <v/>
      </c>
    </row>
    <row r="37" spans="1:36" ht="15">
      <c r="A37" s="32" t="s">
        <v>13</v>
      </c>
      <c r="B37" s="84">
        <f t="shared" si="59"/>
        <v>623.20989227683299</v>
      </c>
      <c r="C37" s="84">
        <f t="shared" si="59"/>
        <v>416.43226814821378</v>
      </c>
      <c r="D37" s="84">
        <f t="shared" si="59"/>
        <v>377.7646120134184</v>
      </c>
      <c r="E37" s="84">
        <f t="shared" si="59"/>
        <v>0</v>
      </c>
      <c r="F37" s="395">
        <v>0</v>
      </c>
      <c r="G37" s="84">
        <f t="shared" si="56"/>
        <v>0</v>
      </c>
      <c r="H37" s="84">
        <f t="shared" si="56"/>
        <v>0</v>
      </c>
      <c r="I37" s="111">
        <f t="shared" si="60"/>
        <v>1417.4067724384652</v>
      </c>
      <c r="K37" s="43" t="s">
        <v>13</v>
      </c>
      <c r="L37" s="84">
        <f t="shared" si="57"/>
        <v>623.20989227683299</v>
      </c>
      <c r="M37" s="84">
        <f t="shared" si="57"/>
        <v>416.43226814821378</v>
      </c>
      <c r="N37" s="84">
        <f t="shared" si="57"/>
        <v>377.7646120134184</v>
      </c>
      <c r="O37" s="84">
        <f t="shared" si="57"/>
        <v>0</v>
      </c>
      <c r="P37" s="84">
        <f t="shared" si="57"/>
        <v>0</v>
      </c>
      <c r="Q37" s="84">
        <f t="shared" si="57"/>
        <v>0</v>
      </c>
      <c r="R37" s="84">
        <f t="shared" si="57"/>
        <v>0</v>
      </c>
      <c r="S37" s="86">
        <f t="shared" si="61"/>
        <v>1417.4067724384652</v>
      </c>
      <c r="U37" s="63" t="s">
        <v>13</v>
      </c>
      <c r="V37" s="55">
        <f t="shared" si="58"/>
        <v>607.6894921813913</v>
      </c>
      <c r="W37" s="55">
        <f t="shared" si="58"/>
        <v>0</v>
      </c>
      <c r="X37" s="55">
        <f t="shared" si="58"/>
        <v>0</v>
      </c>
      <c r="Y37" s="55">
        <f t="shared" si="58"/>
        <v>416.43226814821378</v>
      </c>
      <c r="Z37" s="55">
        <f t="shared" si="58"/>
        <v>370.14642114369258</v>
      </c>
      <c r="AA37" s="55">
        <f t="shared" si="58"/>
        <v>0</v>
      </c>
      <c r="AB37" s="55">
        <f t="shared" si="58"/>
        <v>0</v>
      </c>
      <c r="AC37" s="56">
        <f t="shared" si="58"/>
        <v>23.138590965167403</v>
      </c>
      <c r="AD37" s="55">
        <f t="shared" si="58"/>
        <v>15.520400095441522</v>
      </c>
      <c r="AE37" s="55">
        <f t="shared" si="58"/>
        <v>0</v>
      </c>
      <c r="AF37" s="55">
        <f t="shared" si="58"/>
        <v>0</v>
      </c>
      <c r="AG37" s="55">
        <f t="shared" si="58"/>
        <v>7.6181908697258791</v>
      </c>
      <c r="AH37" s="55">
        <f t="shared" si="58"/>
        <v>0</v>
      </c>
      <c r="AI37" s="58">
        <f t="shared" si="62"/>
        <v>1417.4067724384649</v>
      </c>
      <c r="AJ37" s="3" t="str">
        <f t="shared" si="63"/>
        <v/>
      </c>
    </row>
    <row r="38" spans="1:36" ht="15">
      <c r="A38" s="31" t="s">
        <v>119</v>
      </c>
      <c r="B38" s="112">
        <f t="shared" si="59"/>
        <v>342.31378905122671</v>
      </c>
      <c r="C38" s="112">
        <f t="shared" si="59"/>
        <v>108.76073184797065</v>
      </c>
      <c r="D38" s="112">
        <f t="shared" si="59"/>
        <v>80.23700505364188</v>
      </c>
      <c r="E38" s="112">
        <f t="shared" si="59"/>
        <v>3.2018393876800624</v>
      </c>
      <c r="F38" s="395">
        <v>0</v>
      </c>
      <c r="G38" s="112">
        <f t="shared" si="56"/>
        <v>0</v>
      </c>
      <c r="H38" s="112">
        <f t="shared" si="56"/>
        <v>0</v>
      </c>
      <c r="I38" s="114">
        <f t="shared" si="60"/>
        <v>534.51336534051927</v>
      </c>
      <c r="K38" s="42" t="s">
        <v>119</v>
      </c>
      <c r="L38" s="87">
        <f t="shared" si="57"/>
        <v>342.31378905122671</v>
      </c>
      <c r="M38" s="87">
        <f t="shared" si="57"/>
        <v>108.76073184797065</v>
      </c>
      <c r="N38" s="87">
        <f t="shared" si="57"/>
        <v>80.23700505364188</v>
      </c>
      <c r="O38" s="87">
        <f t="shared" si="57"/>
        <v>3.2018393876800624</v>
      </c>
      <c r="P38" s="87">
        <f t="shared" si="57"/>
        <v>0</v>
      </c>
      <c r="Q38" s="87">
        <f t="shared" si="57"/>
        <v>0</v>
      </c>
      <c r="R38" s="87">
        <f t="shared" si="57"/>
        <v>0</v>
      </c>
      <c r="S38" s="89">
        <f t="shared" si="61"/>
        <v>534.51336534051927</v>
      </c>
      <c r="U38" s="59" t="s">
        <v>53</v>
      </c>
      <c r="V38" s="60">
        <f t="shared" si="58"/>
        <v>337.89724094203359</v>
      </c>
      <c r="W38" s="60">
        <f t="shared" si="58"/>
        <v>1.6945048951927546</v>
      </c>
      <c r="X38" s="60">
        <f t="shared" si="58"/>
        <v>0</v>
      </c>
      <c r="Y38" s="60">
        <f t="shared" si="58"/>
        <v>108.76073184797065</v>
      </c>
      <c r="Z38" s="60">
        <f t="shared" si="58"/>
        <v>71.560915022364156</v>
      </c>
      <c r="AA38" s="60">
        <f t="shared" si="58"/>
        <v>1.830643217381414</v>
      </c>
      <c r="AB38" s="60">
        <f t="shared" si="58"/>
        <v>0</v>
      </c>
      <c r="AC38" s="61">
        <f t="shared" si="58"/>
        <v>12.769329415576742</v>
      </c>
      <c r="AD38" s="60">
        <f t="shared" si="58"/>
        <v>2.7220432140003745</v>
      </c>
      <c r="AE38" s="60">
        <f t="shared" si="58"/>
        <v>0</v>
      </c>
      <c r="AF38" s="60">
        <f t="shared" si="58"/>
        <v>0</v>
      </c>
      <c r="AG38" s="60">
        <f t="shared" si="58"/>
        <v>8.6760900312777167</v>
      </c>
      <c r="AH38" s="60">
        <f t="shared" si="58"/>
        <v>1.3711961702986484</v>
      </c>
      <c r="AI38" s="62">
        <f t="shared" si="62"/>
        <v>534.51336534051927</v>
      </c>
      <c r="AJ38" s="3" t="str">
        <f t="shared" si="63"/>
        <v/>
      </c>
    </row>
    <row r="39" spans="1:36" ht="15">
      <c r="A39" s="32" t="s">
        <v>54</v>
      </c>
      <c r="B39" s="84">
        <f t="shared" si="59"/>
        <v>0</v>
      </c>
      <c r="C39" s="84">
        <f t="shared" si="59"/>
        <v>0</v>
      </c>
      <c r="D39" s="84">
        <f t="shared" si="59"/>
        <v>8.3123935642189117</v>
      </c>
      <c r="E39" s="84">
        <f t="shared" si="59"/>
        <v>1670.9226047289515</v>
      </c>
      <c r="F39" s="395">
        <v>0</v>
      </c>
      <c r="G39" s="84">
        <f t="shared" si="56"/>
        <v>0</v>
      </c>
      <c r="H39" s="84">
        <f t="shared" si="56"/>
        <v>0</v>
      </c>
      <c r="I39" s="111">
        <f t="shared" si="60"/>
        <v>1679.2349982931703</v>
      </c>
      <c r="K39" s="43" t="s">
        <v>54</v>
      </c>
      <c r="L39" s="84">
        <f t="shared" si="57"/>
        <v>0</v>
      </c>
      <c r="M39" s="84">
        <f t="shared" si="57"/>
        <v>0</v>
      </c>
      <c r="N39" s="84">
        <f t="shared" si="57"/>
        <v>8.3123935642189117</v>
      </c>
      <c r="O39" s="84">
        <f t="shared" si="57"/>
        <v>1670.9226047289515</v>
      </c>
      <c r="P39" s="84">
        <f t="shared" si="57"/>
        <v>3925.4735930222796</v>
      </c>
      <c r="Q39" s="84">
        <f t="shared" si="57"/>
        <v>0</v>
      </c>
      <c r="R39" s="84">
        <f t="shared" si="57"/>
        <v>0</v>
      </c>
      <c r="S39" s="86">
        <f t="shared" si="61"/>
        <v>5604.7085913154497</v>
      </c>
      <c r="U39" s="63" t="s">
        <v>54</v>
      </c>
      <c r="V39" s="55">
        <f t="shared" si="58"/>
        <v>0</v>
      </c>
      <c r="W39" s="55">
        <f t="shared" si="58"/>
        <v>0</v>
      </c>
      <c r="X39" s="55">
        <f t="shared" si="58"/>
        <v>0</v>
      </c>
      <c r="Y39" s="55">
        <f t="shared" si="58"/>
        <v>0</v>
      </c>
      <c r="Z39" s="55">
        <f t="shared" si="58"/>
        <v>0</v>
      </c>
      <c r="AA39" s="55">
        <f t="shared" si="58"/>
        <v>1667.2824205444624</v>
      </c>
      <c r="AB39" s="55">
        <f t="shared" si="58"/>
        <v>3925.4735930222796</v>
      </c>
      <c r="AC39" s="56">
        <f t="shared" si="58"/>
        <v>11.952577748707963</v>
      </c>
      <c r="AD39" s="55">
        <f t="shared" si="58"/>
        <v>0</v>
      </c>
      <c r="AE39" s="55">
        <f t="shared" si="58"/>
        <v>3.6401841844890521</v>
      </c>
      <c r="AF39" s="55">
        <f t="shared" si="58"/>
        <v>0</v>
      </c>
      <c r="AG39" s="55">
        <f t="shared" si="58"/>
        <v>8.3123935642189117</v>
      </c>
      <c r="AH39" s="55">
        <f t="shared" si="58"/>
        <v>0</v>
      </c>
      <c r="AI39" s="58">
        <f t="shared" si="62"/>
        <v>5604.7085913154497</v>
      </c>
      <c r="AJ39" s="3" t="str">
        <f t="shared" si="63"/>
        <v/>
      </c>
    </row>
    <row r="40" spans="1:36" ht="15">
      <c r="A40" s="31" t="s">
        <v>11</v>
      </c>
      <c r="B40" s="112">
        <f t="shared" si="59"/>
        <v>0</v>
      </c>
      <c r="C40" s="112">
        <f t="shared" si="59"/>
        <v>0.15026431195115977</v>
      </c>
      <c r="D40" s="112">
        <f t="shared" si="59"/>
        <v>0</v>
      </c>
      <c r="E40" s="112">
        <f t="shared" si="59"/>
        <v>35.848822567906247</v>
      </c>
      <c r="F40" s="395">
        <v>0</v>
      </c>
      <c r="G40" s="112">
        <f t="shared" si="56"/>
        <v>0</v>
      </c>
      <c r="H40" s="112">
        <f t="shared" si="56"/>
        <v>0</v>
      </c>
      <c r="I40" s="114">
        <f t="shared" si="60"/>
        <v>35.999086879857408</v>
      </c>
      <c r="K40" s="42" t="s">
        <v>11</v>
      </c>
      <c r="L40" s="87">
        <f t="shared" si="57"/>
        <v>0</v>
      </c>
      <c r="M40" s="87">
        <f t="shared" si="57"/>
        <v>0.15026431195115977</v>
      </c>
      <c r="N40" s="87">
        <f t="shared" si="57"/>
        <v>0</v>
      </c>
      <c r="O40" s="87">
        <f t="shared" si="57"/>
        <v>35.848822567906247</v>
      </c>
      <c r="P40" s="87">
        <f t="shared" si="57"/>
        <v>235.3643004470029</v>
      </c>
      <c r="Q40" s="87">
        <f t="shared" si="57"/>
        <v>0</v>
      </c>
      <c r="R40" s="87">
        <f t="shared" si="57"/>
        <v>0</v>
      </c>
      <c r="S40" s="89">
        <f t="shared" si="61"/>
        <v>271.36338732686033</v>
      </c>
      <c r="U40" s="59" t="s">
        <v>11</v>
      </c>
      <c r="V40" s="60">
        <f t="shared" si="58"/>
        <v>0</v>
      </c>
      <c r="W40" s="60">
        <f t="shared" si="58"/>
        <v>0</v>
      </c>
      <c r="X40" s="60">
        <f t="shared" si="58"/>
        <v>0</v>
      </c>
      <c r="Y40" s="60">
        <f t="shared" si="58"/>
        <v>0.15026431195115977</v>
      </c>
      <c r="Z40" s="60">
        <f t="shared" si="58"/>
        <v>0</v>
      </c>
      <c r="AA40" s="60">
        <f t="shared" si="58"/>
        <v>35.848822567906247</v>
      </c>
      <c r="AB40" s="60">
        <f t="shared" si="58"/>
        <v>235.3643004470029</v>
      </c>
      <c r="AC40" s="61">
        <f t="shared" si="58"/>
        <v>0</v>
      </c>
      <c r="AD40" s="60">
        <f t="shared" si="58"/>
        <v>0</v>
      </c>
      <c r="AE40" s="60">
        <f t="shared" si="58"/>
        <v>0</v>
      </c>
      <c r="AF40" s="60">
        <f t="shared" si="58"/>
        <v>0</v>
      </c>
      <c r="AG40" s="60">
        <f t="shared" si="58"/>
        <v>0</v>
      </c>
      <c r="AH40" s="60">
        <f t="shared" si="58"/>
        <v>0</v>
      </c>
      <c r="AI40" s="62">
        <f t="shared" si="62"/>
        <v>271.36338732686033</v>
      </c>
      <c r="AJ40" s="3" t="str">
        <f t="shared" si="63"/>
        <v/>
      </c>
    </row>
    <row r="41" spans="1:36" ht="15">
      <c r="A41" s="32" t="s">
        <v>55</v>
      </c>
      <c r="B41" s="84">
        <f t="shared" si="59"/>
        <v>2.159247457824069</v>
      </c>
      <c r="C41" s="84">
        <f t="shared" si="59"/>
        <v>0</v>
      </c>
      <c r="D41" s="84">
        <f t="shared" si="59"/>
        <v>0.37330654881478464</v>
      </c>
      <c r="E41" s="84">
        <f t="shared" si="59"/>
        <v>0.17194936811625564</v>
      </c>
      <c r="F41" s="395">
        <v>0</v>
      </c>
      <c r="G41" s="84">
        <f t="shared" si="56"/>
        <v>0</v>
      </c>
      <c r="H41" s="84">
        <f t="shared" si="56"/>
        <v>0</v>
      </c>
      <c r="I41" s="111">
        <f t="shared" si="60"/>
        <v>2.7045033747551095</v>
      </c>
      <c r="K41" s="43" t="s">
        <v>55</v>
      </c>
      <c r="L41" s="84">
        <f t="shared" si="57"/>
        <v>2.159247457824069</v>
      </c>
      <c r="M41" s="84">
        <f t="shared" si="57"/>
        <v>0</v>
      </c>
      <c r="N41" s="84">
        <f t="shared" si="57"/>
        <v>0.37330654881478464</v>
      </c>
      <c r="O41" s="84">
        <f t="shared" si="57"/>
        <v>0.17194936811625564</v>
      </c>
      <c r="P41" s="84">
        <f t="shared" si="57"/>
        <v>0</v>
      </c>
      <c r="Q41" s="84">
        <f t="shared" si="57"/>
        <v>0</v>
      </c>
      <c r="R41" s="84">
        <f t="shared" si="57"/>
        <v>0</v>
      </c>
      <c r="S41" s="86">
        <f t="shared" si="61"/>
        <v>2.7045033747551095</v>
      </c>
      <c r="U41" s="63" t="s">
        <v>55</v>
      </c>
      <c r="V41" s="55">
        <f t="shared" si="58"/>
        <v>0.52488397790055208</v>
      </c>
      <c r="W41" s="55">
        <f t="shared" si="58"/>
        <v>0</v>
      </c>
      <c r="X41" s="55">
        <f t="shared" si="58"/>
        <v>0</v>
      </c>
      <c r="Y41" s="55">
        <f t="shared" si="58"/>
        <v>0</v>
      </c>
      <c r="Z41" s="55">
        <f t="shared" si="58"/>
        <v>0.37330654881478464</v>
      </c>
      <c r="AA41" s="55">
        <f t="shared" si="58"/>
        <v>0</v>
      </c>
      <c r="AB41" s="55">
        <f t="shared" si="58"/>
        <v>0</v>
      </c>
      <c r="AC41" s="56">
        <f t="shared" si="58"/>
        <v>1.8063128480397725</v>
      </c>
      <c r="AD41" s="55">
        <f t="shared" si="58"/>
        <v>1.6343634799235169</v>
      </c>
      <c r="AE41" s="55">
        <f t="shared" si="58"/>
        <v>0</v>
      </c>
      <c r="AF41" s="55">
        <f t="shared" si="58"/>
        <v>0</v>
      </c>
      <c r="AG41" s="55">
        <f t="shared" si="58"/>
        <v>0</v>
      </c>
      <c r="AH41" s="55">
        <f t="shared" si="58"/>
        <v>0.17194936811625564</v>
      </c>
      <c r="AI41" s="58">
        <f t="shared" si="62"/>
        <v>2.7045033747551095</v>
      </c>
      <c r="AJ41" s="3" t="str">
        <f t="shared" si="63"/>
        <v/>
      </c>
    </row>
    <row r="42" spans="1:36" ht="15">
      <c r="A42" s="31" t="s">
        <v>14</v>
      </c>
      <c r="B42" s="112">
        <f t="shared" si="59"/>
        <v>92.224679254490411</v>
      </c>
      <c r="C42" s="112">
        <f t="shared" si="59"/>
        <v>4.6307217779630676</v>
      </c>
      <c r="D42" s="112">
        <f t="shared" si="59"/>
        <v>69.803985911532166</v>
      </c>
      <c r="E42" s="112">
        <f t="shared" si="59"/>
        <v>20.48381738776764</v>
      </c>
      <c r="F42" s="395">
        <v>0</v>
      </c>
      <c r="G42" s="112">
        <f t="shared" si="56"/>
        <v>0</v>
      </c>
      <c r="H42" s="112">
        <f t="shared" si="56"/>
        <v>0</v>
      </c>
      <c r="I42" s="114">
        <f t="shared" si="60"/>
        <v>187.14320433175325</v>
      </c>
      <c r="K42" s="42" t="s">
        <v>14</v>
      </c>
      <c r="L42" s="87">
        <f t="shared" si="57"/>
        <v>92.224679254490411</v>
      </c>
      <c r="M42" s="87">
        <f t="shared" si="57"/>
        <v>4.6307217779630676</v>
      </c>
      <c r="N42" s="87">
        <f t="shared" si="57"/>
        <v>69.803985911532166</v>
      </c>
      <c r="O42" s="87">
        <f t="shared" si="57"/>
        <v>20.48381738776764</v>
      </c>
      <c r="P42" s="87">
        <f t="shared" si="57"/>
        <v>15.910343410012079</v>
      </c>
      <c r="Q42" s="87">
        <f t="shared" si="57"/>
        <v>0</v>
      </c>
      <c r="R42" s="87">
        <f t="shared" si="57"/>
        <v>0</v>
      </c>
      <c r="S42" s="89">
        <f t="shared" si="61"/>
        <v>203.05354774176533</v>
      </c>
      <c r="U42" s="59" t="s">
        <v>14</v>
      </c>
      <c r="V42" s="60">
        <f t="shared" si="58"/>
        <v>86.692252655856763</v>
      </c>
      <c r="W42" s="60">
        <f t="shared" si="58"/>
        <v>3.8401322063594043</v>
      </c>
      <c r="X42" s="60">
        <f t="shared" si="58"/>
        <v>0</v>
      </c>
      <c r="Y42" s="60">
        <f t="shared" si="58"/>
        <v>4.6307217779630676</v>
      </c>
      <c r="Z42" s="60">
        <f t="shared" si="58"/>
        <v>57.261427672091273</v>
      </c>
      <c r="AA42" s="60">
        <f t="shared" si="58"/>
        <v>11.50626169889188</v>
      </c>
      <c r="AB42" s="60">
        <f t="shared" si="58"/>
        <v>15.910343410012079</v>
      </c>
      <c r="AC42" s="61">
        <f t="shared" si="58"/>
        <v>23.212408320590917</v>
      </c>
      <c r="AD42" s="60">
        <f t="shared" si="58"/>
        <v>1.6922943922742633</v>
      </c>
      <c r="AE42" s="60">
        <f t="shared" si="58"/>
        <v>0</v>
      </c>
      <c r="AF42" s="60">
        <f t="shared" si="58"/>
        <v>0</v>
      </c>
      <c r="AG42" s="60">
        <f t="shared" si="58"/>
        <v>12.542558239440893</v>
      </c>
      <c r="AH42" s="60">
        <f t="shared" si="58"/>
        <v>8.9775556888757606</v>
      </c>
      <c r="AI42" s="62">
        <f t="shared" si="62"/>
        <v>203.05354774176539</v>
      </c>
      <c r="AJ42" s="3" t="str">
        <f>IF(ABS(S42-AI42)&gt;0.2,S42-AI42,"")</f>
        <v/>
      </c>
    </row>
    <row r="43" spans="1:36" ht="15">
      <c r="A43" s="32" t="s">
        <v>136</v>
      </c>
      <c r="B43" s="84">
        <f t="shared" si="59"/>
        <v>2783.9512594639486</v>
      </c>
      <c r="C43" s="84">
        <f t="shared" si="59"/>
        <v>7911.3235280524232</v>
      </c>
      <c r="D43" s="84">
        <f t="shared" si="59"/>
        <v>14977.618966592907</v>
      </c>
      <c r="E43" s="84">
        <f t="shared" si="59"/>
        <v>5.530778656981914</v>
      </c>
      <c r="F43" s="395">
        <v>0</v>
      </c>
      <c r="G43" s="84">
        <f t="shared" si="56"/>
        <v>0</v>
      </c>
      <c r="H43" s="84">
        <f t="shared" si="56"/>
        <v>0</v>
      </c>
      <c r="I43" s="111">
        <f t="shared" si="60"/>
        <v>25678.424532766261</v>
      </c>
      <c r="K43" s="43" t="s">
        <v>136</v>
      </c>
      <c r="L43" s="84">
        <f t="shared" si="57"/>
        <v>2783.9512594639486</v>
      </c>
      <c r="M43" s="84">
        <f t="shared" si="57"/>
        <v>7911.3235280524232</v>
      </c>
      <c r="N43" s="84">
        <f t="shared" si="57"/>
        <v>14977.618966592907</v>
      </c>
      <c r="O43" s="84">
        <f t="shared" si="57"/>
        <v>5.530778656981914</v>
      </c>
      <c r="P43" s="84">
        <f t="shared" si="57"/>
        <v>3.0350055482430913</v>
      </c>
      <c r="Q43" s="84">
        <f t="shared" si="57"/>
        <v>0</v>
      </c>
      <c r="R43" s="84">
        <f t="shared" si="57"/>
        <v>0</v>
      </c>
      <c r="S43" s="86">
        <f t="shared" si="61"/>
        <v>25681.459538314502</v>
      </c>
      <c r="U43" s="63" t="s">
        <v>136</v>
      </c>
      <c r="V43" s="55">
        <f t="shared" si="58"/>
        <v>2618.8774206818366</v>
      </c>
      <c r="W43" s="55">
        <f t="shared" si="58"/>
        <v>0</v>
      </c>
      <c r="X43" s="55">
        <f t="shared" si="58"/>
        <v>0</v>
      </c>
      <c r="Y43" s="55">
        <f t="shared" si="58"/>
        <v>7911.3235280524232</v>
      </c>
      <c r="Z43" s="55">
        <f t="shared" si="58"/>
        <v>13108.547366481922</v>
      </c>
      <c r="AA43" s="55">
        <f t="shared" si="58"/>
        <v>5.530778656981914</v>
      </c>
      <c r="AB43" s="55">
        <f t="shared" si="58"/>
        <v>3.0350055482430913</v>
      </c>
      <c r="AC43" s="56">
        <f t="shared" si="58"/>
        <v>2034.1454388930981</v>
      </c>
      <c r="AD43" s="55">
        <f t="shared" si="58"/>
        <v>165.07383878211246</v>
      </c>
      <c r="AE43" s="55">
        <f t="shared" si="58"/>
        <v>0</v>
      </c>
      <c r="AF43" s="55">
        <f t="shared" si="58"/>
        <v>0</v>
      </c>
      <c r="AG43" s="55">
        <f t="shared" si="58"/>
        <v>1869.0716001109854</v>
      </c>
      <c r="AH43" s="55">
        <f t="shared" si="58"/>
        <v>0</v>
      </c>
      <c r="AI43" s="58">
        <f t="shared" si="62"/>
        <v>25681.459538314502</v>
      </c>
      <c r="AJ43" s="3" t="str">
        <f t="shared" si="63"/>
        <v/>
      </c>
    </row>
    <row r="44" spans="1:36" ht="15">
      <c r="A44" s="31" t="s">
        <v>21</v>
      </c>
      <c r="B44" s="112">
        <f t="shared" si="59"/>
        <v>1406.1704002738713</v>
      </c>
      <c r="C44" s="112">
        <f t="shared" si="59"/>
        <v>51.381074591350902</v>
      </c>
      <c r="D44" s="112">
        <f t="shared" si="59"/>
        <v>2833.3676780479354</v>
      </c>
      <c r="E44" s="112">
        <f t="shared" si="59"/>
        <v>11251.483324848723</v>
      </c>
      <c r="F44" s="395">
        <v>0</v>
      </c>
      <c r="G44" s="112">
        <f t="shared" si="56"/>
        <v>1171.867759148111</v>
      </c>
      <c r="H44" s="112">
        <f t="shared" si="56"/>
        <v>63.103766881075785</v>
      </c>
      <c r="I44" s="114">
        <f t="shared" si="60"/>
        <v>16777.374003791065</v>
      </c>
      <c r="K44" s="42" t="s">
        <v>21</v>
      </c>
      <c r="L44" s="87">
        <f t="shared" si="57"/>
        <v>1406.1704002738713</v>
      </c>
      <c r="M44" s="87">
        <f t="shared" si="57"/>
        <v>51.381074591350902</v>
      </c>
      <c r="N44" s="87">
        <f t="shared" si="57"/>
        <v>2833.3676780479354</v>
      </c>
      <c r="O44" s="87">
        <f t="shared" si="57"/>
        <v>11251.483324848723</v>
      </c>
      <c r="P44" s="87">
        <f t="shared" si="57"/>
        <v>167.2444721176594</v>
      </c>
      <c r="Q44" s="87">
        <f t="shared" si="57"/>
        <v>1171.867759148111</v>
      </c>
      <c r="R44" s="87">
        <f t="shared" si="57"/>
        <v>63.103766881075785</v>
      </c>
      <c r="S44" s="89">
        <f t="shared" si="61"/>
        <v>16944.618475908726</v>
      </c>
      <c r="U44" s="59" t="s">
        <v>21</v>
      </c>
      <c r="V44" s="60">
        <f t="shared" si="58"/>
        <v>49.414712836542662</v>
      </c>
      <c r="W44" s="60">
        <f t="shared" si="58"/>
        <v>728.59012484092261</v>
      </c>
      <c r="X44" s="60">
        <f t="shared" si="58"/>
        <v>1171.867759148111</v>
      </c>
      <c r="Y44" s="60">
        <f t="shared" si="58"/>
        <v>51.381074591350902</v>
      </c>
      <c r="Z44" s="60">
        <f t="shared" si="58"/>
        <v>2776.5897965611857</v>
      </c>
      <c r="AA44" s="60">
        <f t="shared" si="58"/>
        <v>10775.982724137772</v>
      </c>
      <c r="AB44" s="60">
        <f t="shared" si="58"/>
        <v>167.2444721176594</v>
      </c>
      <c r="AC44" s="61">
        <f t="shared" si="58"/>
        <v>1223.5478116751819</v>
      </c>
      <c r="AD44" s="60">
        <f t="shared" si="58"/>
        <v>628.16556259640629</v>
      </c>
      <c r="AE44" s="60">
        <f t="shared" si="58"/>
        <v>460.79986335245832</v>
      </c>
      <c r="AF44" s="60">
        <f t="shared" si="58"/>
        <v>63.103766881075785</v>
      </c>
      <c r="AG44" s="60">
        <f t="shared" si="58"/>
        <v>56.777881486749784</v>
      </c>
      <c r="AH44" s="60">
        <f t="shared" si="58"/>
        <v>14.700737358491157</v>
      </c>
      <c r="AI44" s="62">
        <f t="shared" si="62"/>
        <v>16944.618475908726</v>
      </c>
      <c r="AJ44" s="3" t="str">
        <f t="shared" si="63"/>
        <v/>
      </c>
    </row>
    <row r="45" spans="1:36" ht="15">
      <c r="A45" s="32" t="s">
        <v>20</v>
      </c>
      <c r="B45" s="84">
        <f t="shared" si="59"/>
        <v>1079.8564616310398</v>
      </c>
      <c r="C45" s="84">
        <f t="shared" si="59"/>
        <v>0.29680946421548499</v>
      </c>
      <c r="D45" s="84">
        <f t="shared" si="59"/>
        <v>256.75194022133496</v>
      </c>
      <c r="E45" s="84">
        <f t="shared" si="59"/>
        <v>0</v>
      </c>
      <c r="F45" s="395">
        <v>0</v>
      </c>
      <c r="G45" s="84">
        <f t="shared" si="56"/>
        <v>0</v>
      </c>
      <c r="H45" s="84">
        <f t="shared" si="56"/>
        <v>0</v>
      </c>
      <c r="I45" s="111">
        <f t="shared" si="60"/>
        <v>1336.9052113165903</v>
      </c>
      <c r="K45" s="43" t="s">
        <v>20</v>
      </c>
      <c r="L45" s="84">
        <f t="shared" si="57"/>
        <v>1079.8564616310398</v>
      </c>
      <c r="M45" s="84">
        <f t="shared" si="57"/>
        <v>0.29680946421548499</v>
      </c>
      <c r="N45" s="84">
        <f t="shared" si="57"/>
        <v>256.75194022133496</v>
      </c>
      <c r="O45" s="84">
        <f t="shared" si="57"/>
        <v>0</v>
      </c>
      <c r="P45" s="84">
        <f t="shared" si="57"/>
        <v>0</v>
      </c>
      <c r="Q45" s="84">
        <f t="shared" si="57"/>
        <v>0</v>
      </c>
      <c r="R45" s="84">
        <f t="shared" si="57"/>
        <v>0</v>
      </c>
      <c r="S45" s="86">
        <f t="shared" si="61"/>
        <v>1336.9052113165903</v>
      </c>
      <c r="U45" s="63" t="s">
        <v>20</v>
      </c>
      <c r="V45" s="55">
        <f t="shared" si="58"/>
        <v>992.14689183050962</v>
      </c>
      <c r="W45" s="55">
        <f t="shared" si="58"/>
        <v>0</v>
      </c>
      <c r="X45" s="55">
        <f t="shared" si="58"/>
        <v>0</v>
      </c>
      <c r="Y45" s="55">
        <f t="shared" si="58"/>
        <v>0.29680946421548499</v>
      </c>
      <c r="Z45" s="55">
        <f t="shared" si="58"/>
        <v>7.8074553583262407</v>
      </c>
      <c r="AA45" s="55">
        <f t="shared" si="58"/>
        <v>0</v>
      </c>
      <c r="AB45" s="55">
        <f t="shared" si="58"/>
        <v>0</v>
      </c>
      <c r="AC45" s="56">
        <f t="shared" si="58"/>
        <v>336.65405466353911</v>
      </c>
      <c r="AD45" s="55">
        <f t="shared" si="58"/>
        <v>87.709569800530417</v>
      </c>
      <c r="AE45" s="55">
        <f t="shared" si="58"/>
        <v>0</v>
      </c>
      <c r="AF45" s="55">
        <f t="shared" si="58"/>
        <v>0</v>
      </c>
      <c r="AG45" s="55">
        <f t="shared" si="58"/>
        <v>248.94448486300871</v>
      </c>
      <c r="AH45" s="55">
        <f t="shared" si="58"/>
        <v>0</v>
      </c>
      <c r="AI45" s="58">
        <f t="shared" si="62"/>
        <v>1336.9052113165903</v>
      </c>
      <c r="AJ45" s="3" t="str">
        <f t="shared" si="63"/>
        <v/>
      </c>
    </row>
    <row r="46" spans="1:36" ht="15">
      <c r="A46" s="31" t="s">
        <v>56</v>
      </c>
      <c r="B46" s="112">
        <f t="shared" si="59"/>
        <v>56.924695147480733</v>
      </c>
      <c r="C46" s="112">
        <f t="shared" si="59"/>
        <v>10.001314672331443</v>
      </c>
      <c r="D46" s="112">
        <f t="shared" si="59"/>
        <v>28.267836918275876</v>
      </c>
      <c r="E46" s="112">
        <f t="shared" si="59"/>
        <v>0</v>
      </c>
      <c r="F46" s="395">
        <v>0</v>
      </c>
      <c r="G46" s="112">
        <f t="shared" si="56"/>
        <v>0</v>
      </c>
      <c r="H46" s="112">
        <f t="shared" si="56"/>
        <v>0</v>
      </c>
      <c r="I46" s="114">
        <f t="shared" si="60"/>
        <v>95.193846738088055</v>
      </c>
      <c r="K46" s="42" t="s">
        <v>56</v>
      </c>
      <c r="L46" s="87">
        <f t="shared" si="57"/>
        <v>56.924695147480733</v>
      </c>
      <c r="M46" s="87">
        <f t="shared" si="57"/>
        <v>10.001314672331443</v>
      </c>
      <c r="N46" s="87">
        <f t="shared" si="57"/>
        <v>28.267836918275876</v>
      </c>
      <c r="O46" s="87">
        <f t="shared" si="57"/>
        <v>0</v>
      </c>
      <c r="P46" s="87">
        <f t="shared" si="57"/>
        <v>0</v>
      </c>
      <c r="Q46" s="87">
        <f t="shared" si="57"/>
        <v>0</v>
      </c>
      <c r="R46" s="87">
        <f t="shared" si="57"/>
        <v>0</v>
      </c>
      <c r="S46" s="89">
        <f t="shared" si="61"/>
        <v>95.193846738088055</v>
      </c>
      <c r="U46" s="59" t="s">
        <v>56</v>
      </c>
      <c r="V46" s="60">
        <f t="shared" si="58"/>
        <v>55.429736203365337</v>
      </c>
      <c r="W46" s="60">
        <f t="shared" si="58"/>
        <v>0</v>
      </c>
      <c r="X46" s="60">
        <f t="shared" si="58"/>
        <v>0</v>
      </c>
      <c r="Y46" s="60">
        <f t="shared" si="58"/>
        <v>10.001314672331443</v>
      </c>
      <c r="Z46" s="60">
        <f t="shared" si="58"/>
        <v>28.267836918275876</v>
      </c>
      <c r="AA46" s="60">
        <f t="shared" si="58"/>
        <v>0</v>
      </c>
      <c r="AB46" s="60">
        <f t="shared" si="58"/>
        <v>0</v>
      </c>
      <c r="AC46" s="61">
        <f t="shared" si="58"/>
        <v>1.4949589441153961</v>
      </c>
      <c r="AD46" s="60">
        <f t="shared" si="58"/>
        <v>1.4949589441153961</v>
      </c>
      <c r="AE46" s="60">
        <f t="shared" si="58"/>
        <v>0</v>
      </c>
      <c r="AF46" s="60">
        <f t="shared" si="58"/>
        <v>0</v>
      </c>
      <c r="AG46" s="60">
        <f t="shared" si="58"/>
        <v>0</v>
      </c>
      <c r="AH46" s="60">
        <f t="shared" si="58"/>
        <v>0</v>
      </c>
      <c r="AI46" s="62">
        <f t="shared" si="62"/>
        <v>95.193846738088055</v>
      </c>
      <c r="AJ46" s="3" t="str">
        <f t="shared" si="63"/>
        <v/>
      </c>
    </row>
    <row r="47" spans="1:36" ht="15">
      <c r="A47" s="32" t="s">
        <v>18</v>
      </c>
      <c r="B47" s="84">
        <f t="shared" si="59"/>
        <v>299.32209064738987</v>
      </c>
      <c r="C47" s="84">
        <f t="shared" si="59"/>
        <v>12335.072006482127</v>
      </c>
      <c r="D47" s="84">
        <f t="shared" si="59"/>
        <v>1169.7064953112192</v>
      </c>
      <c r="E47" s="84">
        <f t="shared" si="59"/>
        <v>0</v>
      </c>
      <c r="F47" s="395">
        <v>0</v>
      </c>
      <c r="G47" s="84">
        <f t="shared" si="56"/>
        <v>0</v>
      </c>
      <c r="H47" s="84">
        <f t="shared" si="56"/>
        <v>0</v>
      </c>
      <c r="I47" s="111">
        <f t="shared" si="60"/>
        <v>13804.100592440736</v>
      </c>
      <c r="K47" s="43" t="s">
        <v>18</v>
      </c>
      <c r="L47" s="84">
        <f t="shared" si="57"/>
        <v>299.32209064738987</v>
      </c>
      <c r="M47" s="84">
        <f t="shared" si="57"/>
        <v>12335.072006482127</v>
      </c>
      <c r="N47" s="84">
        <f t="shared" si="57"/>
        <v>1169.7064953112192</v>
      </c>
      <c r="O47" s="84">
        <f t="shared" si="57"/>
        <v>0</v>
      </c>
      <c r="P47" s="84">
        <f t="shared" si="57"/>
        <v>226.06799223167059</v>
      </c>
      <c r="Q47" s="84">
        <f t="shared" si="57"/>
        <v>0</v>
      </c>
      <c r="R47" s="84">
        <f t="shared" si="57"/>
        <v>0</v>
      </c>
      <c r="S47" s="86">
        <f t="shared" si="61"/>
        <v>14030.168584672407</v>
      </c>
      <c r="U47" s="63" t="s">
        <v>18</v>
      </c>
      <c r="V47" s="55">
        <f t="shared" si="58"/>
        <v>293.4473302144753</v>
      </c>
      <c r="W47" s="55">
        <f t="shared" si="58"/>
        <v>0</v>
      </c>
      <c r="X47" s="55">
        <f t="shared" si="58"/>
        <v>0</v>
      </c>
      <c r="Y47" s="55">
        <f t="shared" si="58"/>
        <v>12335.072006482127</v>
      </c>
      <c r="Z47" s="55">
        <f t="shared" si="58"/>
        <v>914.62206239043098</v>
      </c>
      <c r="AA47" s="55">
        <f t="shared" si="58"/>
        <v>0</v>
      </c>
      <c r="AB47" s="55">
        <f t="shared" si="58"/>
        <v>226.06799223167059</v>
      </c>
      <c r="AC47" s="56">
        <f t="shared" si="58"/>
        <v>260.95919335370286</v>
      </c>
      <c r="AD47" s="55">
        <f t="shared" si="58"/>
        <v>5.8747604329145853</v>
      </c>
      <c r="AE47" s="55">
        <f t="shared" si="58"/>
        <v>0</v>
      </c>
      <c r="AF47" s="55">
        <f t="shared" si="58"/>
        <v>0</v>
      </c>
      <c r="AG47" s="55">
        <f t="shared" si="58"/>
        <v>255.08443292078829</v>
      </c>
      <c r="AH47" s="55">
        <f t="shared" si="58"/>
        <v>0</v>
      </c>
      <c r="AI47" s="58">
        <f t="shared" si="62"/>
        <v>14030.168584672409</v>
      </c>
      <c r="AJ47" s="3" t="str">
        <f t="shared" si="63"/>
        <v/>
      </c>
    </row>
    <row r="48" spans="1:36" ht="15">
      <c r="A48" s="31" t="s">
        <v>17</v>
      </c>
      <c r="B48" s="112">
        <f t="shared" si="59"/>
        <v>12.908238649361685</v>
      </c>
      <c r="C48" s="112">
        <f t="shared" si="59"/>
        <v>29.939991137515616</v>
      </c>
      <c r="D48" s="112">
        <f t="shared" si="59"/>
        <v>1230.3998522234481</v>
      </c>
      <c r="E48" s="112">
        <f t="shared" si="59"/>
        <v>0</v>
      </c>
      <c r="F48" s="395">
        <v>0</v>
      </c>
      <c r="G48" s="112">
        <f t="shared" si="56"/>
        <v>0</v>
      </c>
      <c r="H48" s="112">
        <f t="shared" si="56"/>
        <v>0</v>
      </c>
      <c r="I48" s="114">
        <f t="shared" si="60"/>
        <v>1273.2480820103253</v>
      </c>
      <c r="K48" s="42" t="s">
        <v>17</v>
      </c>
      <c r="L48" s="87">
        <f t="shared" si="57"/>
        <v>12.908238649361685</v>
      </c>
      <c r="M48" s="87">
        <f t="shared" si="57"/>
        <v>29.939991137515616</v>
      </c>
      <c r="N48" s="87">
        <f t="shared" si="57"/>
        <v>1230.3998522234481</v>
      </c>
      <c r="O48" s="87">
        <f t="shared" si="57"/>
        <v>0</v>
      </c>
      <c r="P48" s="87">
        <f t="shared" si="57"/>
        <v>0</v>
      </c>
      <c r="Q48" s="87">
        <f t="shared" si="57"/>
        <v>0</v>
      </c>
      <c r="R48" s="87">
        <f t="shared" si="57"/>
        <v>0</v>
      </c>
      <c r="S48" s="89">
        <f t="shared" si="61"/>
        <v>1273.2480820103253</v>
      </c>
      <c r="U48" s="59" t="s">
        <v>57</v>
      </c>
      <c r="V48" s="60">
        <f t="shared" si="58"/>
        <v>12.908238649361685</v>
      </c>
      <c r="W48" s="60">
        <f t="shared" si="58"/>
        <v>0</v>
      </c>
      <c r="X48" s="60">
        <f t="shared" si="58"/>
        <v>0</v>
      </c>
      <c r="Y48" s="60">
        <f t="shared" si="58"/>
        <v>29.939991137515616</v>
      </c>
      <c r="Z48" s="60">
        <f t="shared" si="58"/>
        <v>1230.3998522234481</v>
      </c>
      <c r="AA48" s="60">
        <f t="shared" si="58"/>
        <v>0</v>
      </c>
      <c r="AB48" s="60">
        <f t="shared" si="58"/>
        <v>0</v>
      </c>
      <c r="AC48" s="61">
        <f t="shared" si="58"/>
        <v>0</v>
      </c>
      <c r="AD48" s="60">
        <f t="shared" si="58"/>
        <v>0</v>
      </c>
      <c r="AE48" s="60">
        <f t="shared" si="58"/>
        <v>0</v>
      </c>
      <c r="AF48" s="60">
        <f t="shared" si="58"/>
        <v>0</v>
      </c>
      <c r="AG48" s="60">
        <f t="shared" si="58"/>
        <v>0</v>
      </c>
      <c r="AH48" s="60">
        <f t="shared" si="58"/>
        <v>0</v>
      </c>
      <c r="AI48" s="62">
        <f t="shared" si="62"/>
        <v>1273.2480820103253</v>
      </c>
      <c r="AJ48" s="3" t="str">
        <f t="shared" si="63"/>
        <v/>
      </c>
    </row>
    <row r="49" spans="1:36" ht="15">
      <c r="A49" s="33" t="s">
        <v>60</v>
      </c>
      <c r="B49" s="84">
        <f t="shared" si="59"/>
        <v>2.4768000000000003</v>
      </c>
      <c r="C49" s="84">
        <f t="shared" si="59"/>
        <v>0.28063690260286867</v>
      </c>
      <c r="D49" s="84">
        <f t="shared" si="59"/>
        <v>122.56161740627232</v>
      </c>
      <c r="E49" s="84">
        <f t="shared" si="59"/>
        <v>0</v>
      </c>
      <c r="F49" s="395">
        <v>0</v>
      </c>
      <c r="G49" s="84">
        <f t="shared" ref="G49:H53" si="64">G127+G153+G179+G205+G231+G257+G283+G309+G335+G361+G387+G413+G439</f>
        <v>0</v>
      </c>
      <c r="H49" s="84">
        <f t="shared" si="64"/>
        <v>0</v>
      </c>
      <c r="I49" s="111">
        <f t="shared" si="60"/>
        <v>125.3190543088752</v>
      </c>
      <c r="K49" s="44" t="s">
        <v>60</v>
      </c>
      <c r="L49" s="84">
        <f t="shared" ref="L49:R53" si="65">L127+L153+L179+L205+L231+L257+L283+L309+L335+L361+L387+L413+L439</f>
        <v>2.4768000000000003</v>
      </c>
      <c r="M49" s="84">
        <f t="shared" si="65"/>
        <v>0.28063690260286867</v>
      </c>
      <c r="N49" s="84">
        <f t="shared" si="65"/>
        <v>122.56161740627232</v>
      </c>
      <c r="O49" s="84">
        <f t="shared" si="65"/>
        <v>0</v>
      </c>
      <c r="P49" s="84">
        <f t="shared" si="65"/>
        <v>0</v>
      </c>
      <c r="Q49" s="84">
        <f t="shared" si="65"/>
        <v>0</v>
      </c>
      <c r="R49" s="84">
        <f t="shared" si="65"/>
        <v>0</v>
      </c>
      <c r="S49" s="86">
        <f t="shared" si="61"/>
        <v>125.3190543088752</v>
      </c>
      <c r="U49" s="64" t="s">
        <v>58</v>
      </c>
      <c r="V49" s="55">
        <f t="shared" ref="V49:AH53" si="66">V127+V153+V179+V205+V231+V257+V283+V309+V335+V361+V387+V413+V439</f>
        <v>2.4768000000000003</v>
      </c>
      <c r="W49" s="55">
        <f t="shared" si="66"/>
        <v>0</v>
      </c>
      <c r="X49" s="55">
        <f t="shared" si="66"/>
        <v>0</v>
      </c>
      <c r="Y49" s="55">
        <f t="shared" si="66"/>
        <v>0.28063690260286867</v>
      </c>
      <c r="Z49" s="55">
        <f t="shared" si="66"/>
        <v>122.56161740627232</v>
      </c>
      <c r="AA49" s="55">
        <f t="shared" si="66"/>
        <v>0</v>
      </c>
      <c r="AB49" s="55">
        <f t="shared" si="66"/>
        <v>0</v>
      </c>
      <c r="AC49" s="56">
        <f t="shared" si="66"/>
        <v>0</v>
      </c>
      <c r="AD49" s="55">
        <f t="shared" si="66"/>
        <v>0</v>
      </c>
      <c r="AE49" s="55">
        <f t="shared" si="66"/>
        <v>0</v>
      </c>
      <c r="AF49" s="55">
        <f t="shared" si="66"/>
        <v>0</v>
      </c>
      <c r="AG49" s="55">
        <f t="shared" si="66"/>
        <v>0</v>
      </c>
      <c r="AH49" s="55">
        <f t="shared" si="66"/>
        <v>0</v>
      </c>
      <c r="AI49" s="58">
        <f t="shared" si="62"/>
        <v>125.3190543088752</v>
      </c>
      <c r="AJ49" s="3" t="str">
        <f t="shared" si="63"/>
        <v/>
      </c>
    </row>
    <row r="50" spans="1:36">
      <c r="A50" s="34" t="s">
        <v>19</v>
      </c>
      <c r="B50" s="116">
        <f t="shared" ref="B50:E53" si="67">B128+B154+B180+B206+B232+B258+B284+B310+B336+B362+B388+B414+B440</f>
        <v>2.4768000000000003</v>
      </c>
      <c r="C50" s="116">
        <f t="shared" si="67"/>
        <v>0</v>
      </c>
      <c r="D50" s="116">
        <f t="shared" si="67"/>
        <v>0</v>
      </c>
      <c r="E50" s="116">
        <f t="shared" si="67"/>
        <v>0</v>
      </c>
      <c r="F50" s="395">
        <v>0</v>
      </c>
      <c r="G50" s="116">
        <f t="shared" si="64"/>
        <v>0</v>
      </c>
      <c r="H50" s="116">
        <f t="shared" si="64"/>
        <v>0</v>
      </c>
      <c r="I50" s="118">
        <f t="shared" si="60"/>
        <v>2.4768000000000003</v>
      </c>
      <c r="K50" s="45" t="s">
        <v>19</v>
      </c>
      <c r="L50" s="90">
        <f t="shared" si="65"/>
        <v>2.4768000000000003</v>
      </c>
      <c r="M50" s="90">
        <f t="shared" si="65"/>
        <v>0</v>
      </c>
      <c r="N50" s="90">
        <f t="shared" si="65"/>
        <v>0</v>
      </c>
      <c r="O50" s="90">
        <f t="shared" si="65"/>
        <v>0</v>
      </c>
      <c r="P50" s="90">
        <f t="shared" si="65"/>
        <v>0</v>
      </c>
      <c r="Q50" s="90">
        <f t="shared" si="65"/>
        <v>0</v>
      </c>
      <c r="R50" s="90">
        <f t="shared" si="65"/>
        <v>0</v>
      </c>
      <c r="S50" s="92">
        <f t="shared" si="61"/>
        <v>2.4768000000000003</v>
      </c>
      <c r="U50" s="65" t="s">
        <v>62</v>
      </c>
      <c r="V50" s="66">
        <f t="shared" si="66"/>
        <v>2.4768000000000003</v>
      </c>
      <c r="W50" s="66">
        <f t="shared" si="66"/>
        <v>0</v>
      </c>
      <c r="X50" s="66">
        <f t="shared" si="66"/>
        <v>0</v>
      </c>
      <c r="Y50" s="66">
        <f t="shared" si="66"/>
        <v>0</v>
      </c>
      <c r="Z50" s="66">
        <f t="shared" si="66"/>
        <v>0</v>
      </c>
      <c r="AA50" s="66">
        <f t="shared" si="66"/>
        <v>0</v>
      </c>
      <c r="AB50" s="66">
        <f t="shared" si="66"/>
        <v>0</v>
      </c>
      <c r="AC50" s="277">
        <f t="shared" si="66"/>
        <v>0</v>
      </c>
      <c r="AD50" s="66">
        <f t="shared" si="66"/>
        <v>0</v>
      </c>
      <c r="AE50" s="66">
        <f t="shared" si="66"/>
        <v>0</v>
      </c>
      <c r="AF50" s="66">
        <f t="shared" si="66"/>
        <v>0</v>
      </c>
      <c r="AG50" s="66">
        <f t="shared" si="66"/>
        <v>0</v>
      </c>
      <c r="AH50" s="66">
        <f t="shared" si="66"/>
        <v>0</v>
      </c>
      <c r="AI50" s="68">
        <f t="shared" si="62"/>
        <v>2.4768000000000003</v>
      </c>
      <c r="AJ50" s="3" t="str">
        <f t="shared" si="63"/>
        <v/>
      </c>
    </row>
    <row r="51" spans="1:36">
      <c r="A51" s="35" t="s">
        <v>15</v>
      </c>
      <c r="B51" s="93">
        <f t="shared" si="67"/>
        <v>0</v>
      </c>
      <c r="C51" s="93">
        <f t="shared" si="67"/>
        <v>0</v>
      </c>
      <c r="D51" s="93">
        <f t="shared" si="67"/>
        <v>122.8422543088752</v>
      </c>
      <c r="E51" s="93">
        <f t="shared" si="67"/>
        <v>0</v>
      </c>
      <c r="F51" s="395">
        <v>0</v>
      </c>
      <c r="G51" s="93">
        <f t="shared" si="64"/>
        <v>0</v>
      </c>
      <c r="H51" s="93">
        <f t="shared" si="64"/>
        <v>0</v>
      </c>
      <c r="I51" s="120">
        <f t="shared" si="60"/>
        <v>122.8422543088752</v>
      </c>
      <c r="K51" s="46" t="s">
        <v>15</v>
      </c>
      <c r="L51" s="93">
        <f t="shared" si="65"/>
        <v>0</v>
      </c>
      <c r="M51" s="93">
        <f t="shared" si="65"/>
        <v>0</v>
      </c>
      <c r="N51" s="93">
        <f t="shared" si="65"/>
        <v>122.8422543088752</v>
      </c>
      <c r="O51" s="93">
        <f t="shared" si="65"/>
        <v>0</v>
      </c>
      <c r="P51" s="93">
        <f t="shared" si="65"/>
        <v>0</v>
      </c>
      <c r="Q51" s="93">
        <f t="shared" si="65"/>
        <v>0</v>
      </c>
      <c r="R51" s="93">
        <f t="shared" si="65"/>
        <v>0</v>
      </c>
      <c r="S51" s="95">
        <f t="shared" si="61"/>
        <v>122.8422543088752</v>
      </c>
      <c r="U51" s="69" t="s">
        <v>15</v>
      </c>
      <c r="V51" s="70">
        <f t="shared" si="66"/>
        <v>0</v>
      </c>
      <c r="W51" s="70">
        <f t="shared" si="66"/>
        <v>0</v>
      </c>
      <c r="X51" s="70">
        <f t="shared" si="66"/>
        <v>0</v>
      </c>
      <c r="Y51" s="70">
        <f t="shared" si="66"/>
        <v>0</v>
      </c>
      <c r="Z51" s="70">
        <f t="shared" si="66"/>
        <v>122.8422543088752</v>
      </c>
      <c r="AA51" s="70">
        <f t="shared" si="66"/>
        <v>0</v>
      </c>
      <c r="AB51" s="70">
        <f t="shared" si="66"/>
        <v>0</v>
      </c>
      <c r="AC51" s="278">
        <f t="shared" si="66"/>
        <v>0</v>
      </c>
      <c r="AD51" s="70">
        <f t="shared" si="66"/>
        <v>0</v>
      </c>
      <c r="AE51" s="70">
        <f t="shared" si="66"/>
        <v>0</v>
      </c>
      <c r="AF51" s="70">
        <f t="shared" si="66"/>
        <v>0</v>
      </c>
      <c r="AG51" s="70">
        <f t="shared" si="66"/>
        <v>0</v>
      </c>
      <c r="AH51" s="70">
        <f t="shared" si="66"/>
        <v>0</v>
      </c>
      <c r="AI51" s="72">
        <f t="shared" si="62"/>
        <v>122.8422543088752</v>
      </c>
      <c r="AJ51" s="3" t="str">
        <f t="shared" si="63"/>
        <v/>
      </c>
    </row>
    <row r="52" spans="1:36">
      <c r="A52" s="34" t="s">
        <v>16</v>
      </c>
      <c r="B52" s="116">
        <f t="shared" si="67"/>
        <v>0</v>
      </c>
      <c r="C52" s="116">
        <f t="shared" si="67"/>
        <v>0</v>
      </c>
      <c r="D52" s="116">
        <f t="shared" si="67"/>
        <v>0</v>
      </c>
      <c r="E52" s="116">
        <f t="shared" si="67"/>
        <v>0</v>
      </c>
      <c r="F52" s="395">
        <v>0</v>
      </c>
      <c r="G52" s="116">
        <f t="shared" si="64"/>
        <v>0</v>
      </c>
      <c r="H52" s="116">
        <f t="shared" si="64"/>
        <v>0</v>
      </c>
      <c r="I52" s="118">
        <f t="shared" si="60"/>
        <v>0</v>
      </c>
      <c r="K52" s="45" t="s">
        <v>16</v>
      </c>
      <c r="L52" s="90">
        <f t="shared" si="65"/>
        <v>0</v>
      </c>
      <c r="M52" s="90">
        <f t="shared" si="65"/>
        <v>0</v>
      </c>
      <c r="N52" s="90">
        <f t="shared" si="65"/>
        <v>0</v>
      </c>
      <c r="O52" s="90">
        <f t="shared" si="65"/>
        <v>0</v>
      </c>
      <c r="P52" s="90">
        <f t="shared" si="65"/>
        <v>0</v>
      </c>
      <c r="Q52" s="90">
        <f t="shared" si="65"/>
        <v>0</v>
      </c>
      <c r="R52" s="90">
        <f t="shared" si="65"/>
        <v>0</v>
      </c>
      <c r="S52" s="92">
        <f t="shared" si="61"/>
        <v>0</v>
      </c>
      <c r="U52" s="65" t="s">
        <v>16</v>
      </c>
      <c r="V52" s="66">
        <f t="shared" si="66"/>
        <v>0</v>
      </c>
      <c r="W52" s="66">
        <f t="shared" si="66"/>
        <v>0</v>
      </c>
      <c r="X52" s="66">
        <f t="shared" si="66"/>
        <v>0</v>
      </c>
      <c r="Y52" s="66">
        <f t="shared" si="66"/>
        <v>0</v>
      </c>
      <c r="Z52" s="66">
        <f t="shared" si="66"/>
        <v>0</v>
      </c>
      <c r="AA52" s="66">
        <f t="shared" si="66"/>
        <v>0</v>
      </c>
      <c r="AB52" s="66">
        <f t="shared" si="66"/>
        <v>0</v>
      </c>
      <c r="AC52" s="277">
        <f t="shared" si="66"/>
        <v>0</v>
      </c>
      <c r="AD52" s="66">
        <f t="shared" si="66"/>
        <v>0</v>
      </c>
      <c r="AE52" s="66">
        <f t="shared" si="66"/>
        <v>0</v>
      </c>
      <c r="AF52" s="66">
        <f t="shared" si="66"/>
        <v>0</v>
      </c>
      <c r="AG52" s="66">
        <f t="shared" si="66"/>
        <v>0</v>
      </c>
      <c r="AH52" s="66">
        <f t="shared" si="66"/>
        <v>0</v>
      </c>
      <c r="AI52" s="68">
        <f t="shared" si="62"/>
        <v>0</v>
      </c>
      <c r="AJ52" s="3" t="str">
        <f t="shared" si="63"/>
        <v/>
      </c>
    </row>
    <row r="53" spans="1:36" ht="15" thickBot="1">
      <c r="A53" s="36" t="s">
        <v>10</v>
      </c>
      <c r="B53" s="96">
        <f t="shared" si="67"/>
        <v>0</v>
      </c>
      <c r="C53" s="96">
        <f t="shared" si="67"/>
        <v>0</v>
      </c>
      <c r="D53" s="96">
        <f t="shared" si="67"/>
        <v>0</v>
      </c>
      <c r="E53" s="96">
        <f t="shared" si="67"/>
        <v>0</v>
      </c>
      <c r="F53" s="396">
        <v>0</v>
      </c>
      <c r="G53" s="96">
        <f t="shared" si="64"/>
        <v>0</v>
      </c>
      <c r="H53" s="96">
        <f t="shared" si="64"/>
        <v>0</v>
      </c>
      <c r="I53" s="122">
        <f t="shared" si="60"/>
        <v>0</v>
      </c>
      <c r="K53" s="47" t="s">
        <v>10</v>
      </c>
      <c r="L53" s="96">
        <f t="shared" si="65"/>
        <v>0</v>
      </c>
      <c r="M53" s="96">
        <f t="shared" si="65"/>
        <v>0</v>
      </c>
      <c r="N53" s="96">
        <f t="shared" si="65"/>
        <v>0</v>
      </c>
      <c r="O53" s="96">
        <f t="shared" si="65"/>
        <v>0</v>
      </c>
      <c r="P53" s="96">
        <f t="shared" si="65"/>
        <v>0</v>
      </c>
      <c r="Q53" s="96">
        <f t="shared" si="65"/>
        <v>0</v>
      </c>
      <c r="R53" s="96">
        <f t="shared" si="65"/>
        <v>0</v>
      </c>
      <c r="S53" s="98">
        <f t="shared" si="61"/>
        <v>0</v>
      </c>
      <c r="U53" s="69" t="s">
        <v>10</v>
      </c>
      <c r="V53" s="70">
        <f t="shared" si="66"/>
        <v>0</v>
      </c>
      <c r="W53" s="70">
        <f t="shared" si="66"/>
        <v>0</v>
      </c>
      <c r="X53" s="70">
        <f t="shared" si="66"/>
        <v>0</v>
      </c>
      <c r="Y53" s="70">
        <f t="shared" si="66"/>
        <v>0</v>
      </c>
      <c r="Z53" s="70">
        <f t="shared" si="66"/>
        <v>0</v>
      </c>
      <c r="AA53" s="70">
        <f t="shared" si="66"/>
        <v>0</v>
      </c>
      <c r="AB53" s="70">
        <f t="shared" si="66"/>
        <v>0</v>
      </c>
      <c r="AC53" s="278">
        <f t="shared" si="66"/>
        <v>0</v>
      </c>
      <c r="AD53" s="70">
        <f t="shared" si="66"/>
        <v>0</v>
      </c>
      <c r="AE53" s="70">
        <f t="shared" si="66"/>
        <v>0</v>
      </c>
      <c r="AF53" s="70">
        <f t="shared" si="66"/>
        <v>0</v>
      </c>
      <c r="AG53" s="70">
        <f t="shared" si="66"/>
        <v>0</v>
      </c>
      <c r="AH53" s="70">
        <f t="shared" si="66"/>
        <v>0</v>
      </c>
      <c r="AI53" s="72">
        <f t="shared" si="62"/>
        <v>0</v>
      </c>
      <c r="AJ53" s="3" t="str">
        <f t="shared" si="63"/>
        <v/>
      </c>
    </row>
    <row r="54" spans="1:36" ht="15">
      <c r="A54" s="37" t="s">
        <v>22</v>
      </c>
      <c r="B54" s="99">
        <f>SUM(B33:B49)</f>
        <v>6742.0876889077954</v>
      </c>
      <c r="C54" s="99">
        <f t="shared" ref="C54:I54" si="68">SUM(C33:C49)</f>
        <v>22789.753847388663</v>
      </c>
      <c r="D54" s="99">
        <f t="shared" si="68"/>
        <v>24592.903854026175</v>
      </c>
      <c r="E54" s="99">
        <f t="shared" si="68"/>
        <v>12987.643136946126</v>
      </c>
      <c r="F54" s="99">
        <f t="shared" si="68"/>
        <v>0</v>
      </c>
      <c r="G54" s="99">
        <f t="shared" si="68"/>
        <v>1171.867759148111</v>
      </c>
      <c r="H54" s="100">
        <f t="shared" si="68"/>
        <v>63.103766881075785</v>
      </c>
      <c r="I54" s="111">
        <f t="shared" si="68"/>
        <v>68347.360053297933</v>
      </c>
      <c r="K54" s="48" t="s">
        <v>22</v>
      </c>
      <c r="L54" s="99">
        <f>SUM(L33:L49)</f>
        <v>6742.0876889077954</v>
      </c>
      <c r="M54" s="99">
        <f t="shared" ref="M54:S54" si="69">SUM(M33:M49)</f>
        <v>22789.753847388663</v>
      </c>
      <c r="N54" s="99">
        <f t="shared" si="69"/>
        <v>24592.903854026175</v>
      </c>
      <c r="O54" s="99">
        <f t="shared" si="69"/>
        <v>12987.643136946126</v>
      </c>
      <c r="P54" s="99">
        <f t="shared" si="69"/>
        <v>4573.0957067768686</v>
      </c>
      <c r="Q54" s="99">
        <f t="shared" si="69"/>
        <v>1171.867759148111</v>
      </c>
      <c r="R54" s="100">
        <f t="shared" si="69"/>
        <v>63.103766881075785</v>
      </c>
      <c r="S54" s="101">
        <f t="shared" si="69"/>
        <v>72920.455760074808</v>
      </c>
      <c r="U54" s="73" t="s">
        <v>59</v>
      </c>
      <c r="V54" s="74">
        <f>SUM(V33:V49)</f>
        <v>5098.075135227602</v>
      </c>
      <c r="W54" s="74">
        <f t="shared" ref="W54:AH54" si="70">SUM(W33:W49)</f>
        <v>734.12476194247472</v>
      </c>
      <c r="X54" s="74">
        <f t="shared" si="70"/>
        <v>1171.867759148111</v>
      </c>
      <c r="Y54" s="74">
        <f t="shared" si="70"/>
        <v>22789.753847388663</v>
      </c>
      <c r="Z54" s="74">
        <f t="shared" si="70"/>
        <v>22125.570144641439</v>
      </c>
      <c r="AA54" s="74">
        <f t="shared" si="70"/>
        <v>12497.981650823396</v>
      </c>
      <c r="AB54" s="74">
        <f t="shared" si="70"/>
        <v>4573.0957067768686</v>
      </c>
      <c r="AC54" s="74">
        <f t="shared" si="70"/>
        <v>3929.9867541262574</v>
      </c>
      <c r="AD54" s="75">
        <f t="shared" si="70"/>
        <v>909.88779173771889</v>
      </c>
      <c r="AE54" s="75">
        <f t="shared" si="70"/>
        <v>464.44004753694736</v>
      </c>
      <c r="AF54" s="75">
        <f t="shared" si="70"/>
        <v>63.103766881075785</v>
      </c>
      <c r="AG54" s="75">
        <f t="shared" si="70"/>
        <v>2467.3337093847331</v>
      </c>
      <c r="AH54" s="75">
        <f t="shared" si="70"/>
        <v>25.221438585781822</v>
      </c>
      <c r="AI54" s="76">
        <f>SUM(V54:AC54)</f>
        <v>72920.455760074808</v>
      </c>
      <c r="AJ54" s="3" t="str">
        <f t="shared" si="63"/>
        <v/>
      </c>
    </row>
    <row r="55" spans="1:36" s="22" customFormat="1" ht="15" thickBot="1">
      <c r="A55" s="38" t="s">
        <v>108</v>
      </c>
      <c r="B55" s="125">
        <f>IF($I54=0,"-",B54/$I54)</f>
        <v>9.864444923183939E-2</v>
      </c>
      <c r="C55" s="125">
        <f t="shared" ref="C55:H55" si="71">IF($I54=0,"-",C54/$I54)</f>
        <v>0.33344014793866206</v>
      </c>
      <c r="D55" s="125">
        <f t="shared" si="71"/>
        <v>0.35982229357283724</v>
      </c>
      <c r="E55" s="125">
        <f t="shared" si="71"/>
        <v>0.19002406423332571</v>
      </c>
      <c r="F55" s="125">
        <f t="shared" si="71"/>
        <v>0</v>
      </c>
      <c r="G55" s="125">
        <f t="shared" si="71"/>
        <v>1.7145764784978923E-2</v>
      </c>
      <c r="H55" s="126">
        <f t="shared" si="71"/>
        <v>9.2328023835692931E-4</v>
      </c>
      <c r="I55" s="127">
        <f>SUM(B55:H55)</f>
        <v>1.0000000000000002</v>
      </c>
      <c r="K55" s="49" t="s">
        <v>108</v>
      </c>
      <c r="L55" s="102">
        <f>IF($S54=0,"-",L54/$S54)</f>
        <v>9.2458112317493263E-2</v>
      </c>
      <c r="M55" s="102">
        <f t="shared" ref="M55:R55" si="72">IF($S54=0,"-",M54/$S54)</f>
        <v>0.31252895514493534</v>
      </c>
      <c r="N55" s="102">
        <f t="shared" si="72"/>
        <v>0.33725658455759694</v>
      </c>
      <c r="O55" s="102">
        <f t="shared" si="72"/>
        <v>0.1781069934570689</v>
      </c>
      <c r="P55" s="102">
        <f t="shared" si="72"/>
        <v>6.2713482233619236E-2</v>
      </c>
      <c r="Q55" s="102">
        <f t="shared" si="72"/>
        <v>1.6070494169754333E-2</v>
      </c>
      <c r="R55" s="103">
        <f t="shared" si="72"/>
        <v>8.6537811953208018E-4</v>
      </c>
      <c r="S55" s="104">
        <f>SUM(L55:R55)</f>
        <v>1.0000000000000002</v>
      </c>
      <c r="U55" s="77" t="s">
        <v>108</v>
      </c>
      <c r="V55" s="78">
        <f>+V54/$AI54</f>
        <v>6.9912825997707012E-2</v>
      </c>
      <c r="W55" s="78">
        <f t="shared" ref="W55:AH55" si="73">+W54/$AI54</f>
        <v>1.0067473581870021E-2</v>
      </c>
      <c r="X55" s="78">
        <f t="shared" si="73"/>
        <v>1.6070494169754333E-2</v>
      </c>
      <c r="Y55" s="78">
        <f t="shared" si="73"/>
        <v>0.31252895514493534</v>
      </c>
      <c r="Z55" s="78">
        <f t="shared" si="73"/>
        <v>0.30342062339050224</v>
      </c>
      <c r="AA55" s="78">
        <f t="shared" si="73"/>
        <v>0.17139198487657087</v>
      </c>
      <c r="AB55" s="78">
        <f t="shared" si="73"/>
        <v>6.2713482233619236E-2</v>
      </c>
      <c r="AC55" s="78">
        <f t="shared" si="73"/>
        <v>5.3894160605040979E-2</v>
      </c>
      <c r="AD55" s="78">
        <f t="shared" si="73"/>
        <v>1.2477812737916236E-2</v>
      </c>
      <c r="AE55" s="78">
        <f t="shared" si="73"/>
        <v>6.3691325389553608E-3</v>
      </c>
      <c r="AF55" s="78">
        <f t="shared" si="73"/>
        <v>8.6537811953208018E-4</v>
      </c>
      <c r="AG55" s="78">
        <f t="shared" si="73"/>
        <v>3.3835961167094628E-2</v>
      </c>
      <c r="AH55" s="78">
        <f t="shared" si="73"/>
        <v>3.4587604154266667E-4</v>
      </c>
      <c r="AI55" s="79">
        <f>SUM(V55:AC55)</f>
        <v>1</v>
      </c>
      <c r="AJ55" s="22" t="str">
        <f t="shared" si="63"/>
        <v/>
      </c>
    </row>
    <row r="56" spans="1:36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K56"/>
      <c r="L56" s="29"/>
      <c r="M56" s="29"/>
      <c r="N56" s="29"/>
      <c r="O56" s="29"/>
      <c r="P56" s="29"/>
      <c r="Q56" s="29"/>
      <c r="R56" s="29"/>
      <c r="S56" s="29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6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K57" s="449" t="s">
        <v>48</v>
      </c>
      <c r="L57" s="82" t="s">
        <v>0</v>
      </c>
      <c r="M57" s="82" t="s">
        <v>1</v>
      </c>
      <c r="N57" s="82" t="s">
        <v>2</v>
      </c>
      <c r="O57" s="82" t="s">
        <v>3</v>
      </c>
      <c r="P57" s="82" t="s">
        <v>23</v>
      </c>
      <c r="Q57" s="82" t="s">
        <v>4</v>
      </c>
      <c r="R57" s="82" t="s">
        <v>5</v>
      </c>
      <c r="S57" s="83" t="s">
        <v>6</v>
      </c>
    </row>
    <row r="58" spans="1:36" ht="15" customHeight="1">
      <c r="A58" s="413" t="s">
        <v>48</v>
      </c>
      <c r="B58" s="400" t="s">
        <v>113</v>
      </c>
      <c r="C58" s="401"/>
      <c r="D58" s="401"/>
      <c r="E58" s="401"/>
      <c r="F58" s="401"/>
      <c r="G58" s="401"/>
      <c r="H58" s="401"/>
      <c r="I58" s="402"/>
      <c r="K58" s="450" t="s">
        <v>48</v>
      </c>
      <c r="L58" s="403" t="s">
        <v>113</v>
      </c>
      <c r="M58" s="404"/>
      <c r="N58" s="404"/>
      <c r="O58" s="404"/>
      <c r="P58" s="404"/>
      <c r="Q58" s="404"/>
      <c r="R58" s="404"/>
      <c r="S58" s="405"/>
    </row>
    <row r="59" spans="1:36" ht="14.25" customHeight="1">
      <c r="A59" s="30" t="s">
        <v>7</v>
      </c>
      <c r="B59" s="385"/>
      <c r="C59" s="386"/>
      <c r="D59" s="386"/>
      <c r="E59" s="387"/>
      <c r="F59" s="105">
        <f>F449+F475+F501+F527+F553</f>
        <v>0.44850992585449895</v>
      </c>
      <c r="G59" s="385"/>
      <c r="H59" s="387"/>
      <c r="I59" s="111">
        <f>SUM(B59:H59)</f>
        <v>0.44850992585449895</v>
      </c>
      <c r="K59" s="50" t="s">
        <v>7</v>
      </c>
      <c r="L59" s="385"/>
      <c r="M59" s="386"/>
      <c r="N59" s="386"/>
      <c r="O59" s="387"/>
      <c r="P59" s="105">
        <f>P449+P475+P501+P527+P553</f>
        <v>0</v>
      </c>
      <c r="Q59" s="385"/>
      <c r="R59" s="397"/>
      <c r="S59" s="107">
        <f>SUM(L59:R59)</f>
        <v>0</v>
      </c>
    </row>
    <row r="60" spans="1:36" ht="15">
      <c r="A60" s="31" t="s">
        <v>8</v>
      </c>
      <c r="B60" s="388"/>
      <c r="C60" s="389"/>
      <c r="D60" s="389"/>
      <c r="E60" s="390"/>
      <c r="F60" s="112">
        <f t="shared" ref="F60:F79" si="74">F450+F476+F502+F528+F554</f>
        <v>0</v>
      </c>
      <c r="G60" s="388"/>
      <c r="H60" s="390"/>
      <c r="I60" s="114">
        <f t="shared" ref="I60:I79" si="75">SUM(B60:H60)</f>
        <v>0</v>
      </c>
      <c r="K60" s="42" t="s">
        <v>8</v>
      </c>
      <c r="L60" s="388"/>
      <c r="M60" s="389"/>
      <c r="N60" s="389"/>
      <c r="O60" s="390"/>
      <c r="P60" s="87">
        <f t="shared" ref="P60:P79" si="76">P450+P476+P502+P528+P554</f>
        <v>0</v>
      </c>
      <c r="Q60" s="388"/>
      <c r="R60" s="398"/>
      <c r="S60" s="89">
        <f t="shared" ref="S60:S79" si="77">SUM(L60:R60)</f>
        <v>0</v>
      </c>
    </row>
    <row r="61" spans="1:36" ht="15">
      <c r="A61" s="32" t="s">
        <v>9</v>
      </c>
      <c r="B61" s="388"/>
      <c r="C61" s="389"/>
      <c r="D61" s="389"/>
      <c r="E61" s="390"/>
      <c r="F61" s="84">
        <f t="shared" si="74"/>
        <v>0</v>
      </c>
      <c r="G61" s="388"/>
      <c r="H61" s="390"/>
      <c r="I61" s="111">
        <f t="shared" si="75"/>
        <v>0</v>
      </c>
      <c r="K61" s="43" t="s">
        <v>9</v>
      </c>
      <c r="L61" s="388"/>
      <c r="M61" s="389"/>
      <c r="N61" s="389"/>
      <c r="O61" s="390"/>
      <c r="P61" s="84">
        <f t="shared" si="76"/>
        <v>0</v>
      </c>
      <c r="Q61" s="388"/>
      <c r="R61" s="398"/>
      <c r="S61" s="86">
        <f t="shared" si="77"/>
        <v>0</v>
      </c>
    </row>
    <row r="62" spans="1:36" ht="15">
      <c r="A62" s="31" t="s">
        <v>52</v>
      </c>
      <c r="B62" s="388"/>
      <c r="C62" s="389"/>
      <c r="D62" s="389"/>
      <c r="E62" s="390"/>
      <c r="F62" s="112">
        <f t="shared" si="74"/>
        <v>0</v>
      </c>
      <c r="G62" s="388"/>
      <c r="H62" s="390"/>
      <c r="I62" s="114">
        <f t="shared" si="75"/>
        <v>0</v>
      </c>
      <c r="K62" s="42" t="s">
        <v>52</v>
      </c>
      <c r="L62" s="388"/>
      <c r="M62" s="389"/>
      <c r="N62" s="389"/>
      <c r="O62" s="390"/>
      <c r="P62" s="87">
        <f t="shared" si="76"/>
        <v>0</v>
      </c>
      <c r="Q62" s="388"/>
      <c r="R62" s="398"/>
      <c r="S62" s="89">
        <f t="shared" si="77"/>
        <v>0</v>
      </c>
    </row>
    <row r="63" spans="1:36" ht="15">
      <c r="A63" s="32" t="s">
        <v>13</v>
      </c>
      <c r="B63" s="388"/>
      <c r="C63" s="389"/>
      <c r="D63" s="389"/>
      <c r="E63" s="390"/>
      <c r="F63" s="84">
        <f t="shared" si="74"/>
        <v>0</v>
      </c>
      <c r="G63" s="388"/>
      <c r="H63" s="390"/>
      <c r="I63" s="111">
        <f t="shared" si="75"/>
        <v>0</v>
      </c>
      <c r="K63" s="43" t="s">
        <v>13</v>
      </c>
      <c r="L63" s="388"/>
      <c r="M63" s="389"/>
      <c r="N63" s="389"/>
      <c r="O63" s="390"/>
      <c r="P63" s="84">
        <f t="shared" si="76"/>
        <v>0</v>
      </c>
      <c r="Q63" s="388"/>
      <c r="R63" s="398"/>
      <c r="S63" s="86">
        <f t="shared" si="77"/>
        <v>0</v>
      </c>
    </row>
    <row r="64" spans="1:36" ht="15">
      <c r="A64" s="31" t="s">
        <v>119</v>
      </c>
      <c r="B64" s="388"/>
      <c r="C64" s="389"/>
      <c r="D64" s="389"/>
      <c r="E64" s="390"/>
      <c r="F64" s="112">
        <f t="shared" si="74"/>
        <v>0</v>
      </c>
      <c r="G64" s="388"/>
      <c r="H64" s="390"/>
      <c r="I64" s="114">
        <f t="shared" si="75"/>
        <v>0</v>
      </c>
      <c r="K64" s="42" t="s">
        <v>119</v>
      </c>
      <c r="L64" s="388"/>
      <c r="M64" s="389"/>
      <c r="N64" s="389"/>
      <c r="O64" s="390"/>
      <c r="P64" s="87">
        <f t="shared" si="76"/>
        <v>0</v>
      </c>
      <c r="Q64" s="388"/>
      <c r="R64" s="398"/>
      <c r="S64" s="89">
        <f t="shared" si="77"/>
        <v>0</v>
      </c>
    </row>
    <row r="65" spans="1:19" ht="15">
      <c r="A65" s="32" t="s">
        <v>54</v>
      </c>
      <c r="B65" s="388"/>
      <c r="C65" s="389"/>
      <c r="D65" s="389"/>
      <c r="E65" s="390"/>
      <c r="F65" s="84">
        <f t="shared" si="74"/>
        <v>35571.740929513151</v>
      </c>
      <c r="G65" s="388"/>
      <c r="H65" s="390"/>
      <c r="I65" s="111">
        <f t="shared" si="75"/>
        <v>35571.740929513151</v>
      </c>
      <c r="K65" s="43" t="s">
        <v>54</v>
      </c>
      <c r="L65" s="388"/>
      <c r="M65" s="389"/>
      <c r="N65" s="389"/>
      <c r="O65" s="390"/>
      <c r="P65" s="84">
        <f t="shared" si="76"/>
        <v>12778.657113746956</v>
      </c>
      <c r="Q65" s="388"/>
      <c r="R65" s="398"/>
      <c r="S65" s="86">
        <f t="shared" si="77"/>
        <v>12778.657113746956</v>
      </c>
    </row>
    <row r="66" spans="1:19" ht="15">
      <c r="A66" s="31" t="s">
        <v>11</v>
      </c>
      <c r="B66" s="388"/>
      <c r="C66" s="389"/>
      <c r="D66" s="389"/>
      <c r="E66" s="390"/>
      <c r="F66" s="112">
        <f t="shared" si="74"/>
        <v>12631.357972358297</v>
      </c>
      <c r="G66" s="388"/>
      <c r="H66" s="390"/>
      <c r="I66" s="114">
        <f t="shared" si="75"/>
        <v>12631.357972358297</v>
      </c>
      <c r="K66" s="42" t="s">
        <v>11</v>
      </c>
      <c r="L66" s="388"/>
      <c r="M66" s="389"/>
      <c r="N66" s="389"/>
      <c r="O66" s="390"/>
      <c r="P66" s="87">
        <f t="shared" si="76"/>
        <v>4708.7475683065231</v>
      </c>
      <c r="Q66" s="388"/>
      <c r="R66" s="398"/>
      <c r="S66" s="89">
        <f t="shared" si="77"/>
        <v>4708.7475683065231</v>
      </c>
    </row>
    <row r="67" spans="1:19" ht="15">
      <c r="A67" s="32" t="s">
        <v>55</v>
      </c>
      <c r="B67" s="388"/>
      <c r="C67" s="389"/>
      <c r="D67" s="389"/>
      <c r="E67" s="390"/>
      <c r="F67" s="84">
        <f t="shared" si="74"/>
        <v>1823.0105150395223</v>
      </c>
      <c r="G67" s="388"/>
      <c r="H67" s="390"/>
      <c r="I67" s="111">
        <f t="shared" si="75"/>
        <v>1823.0105150395223</v>
      </c>
      <c r="K67" s="43" t="s">
        <v>55</v>
      </c>
      <c r="L67" s="388"/>
      <c r="M67" s="389"/>
      <c r="N67" s="389"/>
      <c r="O67" s="390"/>
      <c r="P67" s="84">
        <f t="shared" si="76"/>
        <v>6.7501559897209518E-14</v>
      </c>
      <c r="Q67" s="388"/>
      <c r="R67" s="398"/>
      <c r="S67" s="86">
        <f t="shared" si="77"/>
        <v>6.7501559897209518E-14</v>
      </c>
    </row>
    <row r="68" spans="1:19" ht="15">
      <c r="A68" s="31" t="s">
        <v>14</v>
      </c>
      <c r="B68" s="388"/>
      <c r="C68" s="389"/>
      <c r="D68" s="389"/>
      <c r="E68" s="390"/>
      <c r="F68" s="112">
        <f t="shared" si="74"/>
        <v>16.634534104154312</v>
      </c>
      <c r="G68" s="388"/>
      <c r="H68" s="390"/>
      <c r="I68" s="114">
        <f t="shared" si="75"/>
        <v>16.634534104154312</v>
      </c>
      <c r="K68" s="42" t="s">
        <v>14</v>
      </c>
      <c r="L68" s="388"/>
      <c r="M68" s="389"/>
      <c r="N68" s="389"/>
      <c r="O68" s="390"/>
      <c r="P68" s="87">
        <f t="shared" si="76"/>
        <v>0.72419069414217718</v>
      </c>
      <c r="Q68" s="388"/>
      <c r="R68" s="398"/>
      <c r="S68" s="89">
        <f t="shared" si="77"/>
        <v>0.72419069414217718</v>
      </c>
    </row>
    <row r="69" spans="1:19" ht="15">
      <c r="A69" s="32" t="s">
        <v>136</v>
      </c>
      <c r="B69" s="388"/>
      <c r="C69" s="389"/>
      <c r="D69" s="389"/>
      <c r="E69" s="390"/>
      <c r="F69" s="84">
        <f t="shared" si="74"/>
        <v>2556.1466924754113</v>
      </c>
      <c r="G69" s="388"/>
      <c r="H69" s="390"/>
      <c r="I69" s="111">
        <f t="shared" si="75"/>
        <v>2556.1466924754113</v>
      </c>
      <c r="K69" s="43" t="s">
        <v>136</v>
      </c>
      <c r="L69" s="388"/>
      <c r="M69" s="389"/>
      <c r="N69" s="389"/>
      <c r="O69" s="390"/>
      <c r="P69" s="84">
        <f t="shared" si="76"/>
        <v>9.3226107408299868</v>
      </c>
      <c r="Q69" s="388"/>
      <c r="R69" s="398"/>
      <c r="S69" s="86">
        <f t="shared" si="77"/>
        <v>9.3226107408299868</v>
      </c>
    </row>
    <row r="70" spans="1:19" ht="15">
      <c r="A70" s="31" t="s">
        <v>21</v>
      </c>
      <c r="B70" s="388"/>
      <c r="C70" s="389"/>
      <c r="D70" s="389"/>
      <c r="E70" s="390"/>
      <c r="F70" s="112">
        <f t="shared" si="74"/>
        <v>1602.5266946741849</v>
      </c>
      <c r="G70" s="388"/>
      <c r="H70" s="390"/>
      <c r="I70" s="114">
        <f t="shared" si="75"/>
        <v>1602.5266946741849</v>
      </c>
      <c r="K70" s="42" t="s">
        <v>21</v>
      </c>
      <c r="L70" s="388"/>
      <c r="M70" s="389"/>
      <c r="N70" s="389"/>
      <c r="O70" s="390"/>
      <c r="P70" s="87">
        <f t="shared" si="76"/>
        <v>0</v>
      </c>
      <c r="Q70" s="388"/>
      <c r="R70" s="398"/>
      <c r="S70" s="89">
        <f t="shared" si="77"/>
        <v>0</v>
      </c>
    </row>
    <row r="71" spans="1:19" ht="15">
      <c r="A71" s="32" t="s">
        <v>20</v>
      </c>
      <c r="B71" s="388"/>
      <c r="C71" s="389"/>
      <c r="D71" s="389"/>
      <c r="E71" s="390"/>
      <c r="F71" s="84">
        <f t="shared" si="74"/>
        <v>0</v>
      </c>
      <c r="G71" s="388"/>
      <c r="H71" s="390"/>
      <c r="I71" s="111">
        <f t="shared" si="75"/>
        <v>0</v>
      </c>
      <c r="K71" s="43" t="s">
        <v>20</v>
      </c>
      <c r="L71" s="388"/>
      <c r="M71" s="389"/>
      <c r="N71" s="389"/>
      <c r="O71" s="390"/>
      <c r="P71" s="84">
        <f t="shared" si="76"/>
        <v>1.3926637620897964E-12</v>
      </c>
      <c r="Q71" s="388"/>
      <c r="R71" s="398"/>
      <c r="S71" s="86">
        <f t="shared" si="77"/>
        <v>1.3926637620897964E-12</v>
      </c>
    </row>
    <row r="72" spans="1:19" ht="15">
      <c r="A72" s="31" t="s">
        <v>56</v>
      </c>
      <c r="B72" s="388"/>
      <c r="C72" s="389"/>
      <c r="D72" s="389"/>
      <c r="E72" s="390"/>
      <c r="F72" s="112">
        <f t="shared" si="74"/>
        <v>1.8265466029411762E-2</v>
      </c>
      <c r="G72" s="388"/>
      <c r="H72" s="390"/>
      <c r="I72" s="114">
        <f t="shared" si="75"/>
        <v>1.8265466029411762E-2</v>
      </c>
      <c r="K72" s="42" t="s">
        <v>56</v>
      </c>
      <c r="L72" s="388"/>
      <c r="M72" s="389"/>
      <c r="N72" s="389"/>
      <c r="O72" s="390"/>
      <c r="P72" s="87">
        <f t="shared" si="76"/>
        <v>1.818573069911622E-12</v>
      </c>
      <c r="Q72" s="388"/>
      <c r="R72" s="398"/>
      <c r="S72" s="89">
        <f t="shared" si="77"/>
        <v>1.818573069911622E-12</v>
      </c>
    </row>
    <row r="73" spans="1:19" ht="15">
      <c r="A73" s="32" t="s">
        <v>18</v>
      </c>
      <c r="B73" s="388"/>
      <c r="C73" s="389"/>
      <c r="D73" s="389"/>
      <c r="E73" s="390"/>
      <c r="F73" s="128">
        <f t="shared" si="74"/>
        <v>1975.5408684739691</v>
      </c>
      <c r="G73" s="388"/>
      <c r="H73" s="390"/>
      <c r="I73" s="111">
        <f t="shared" si="75"/>
        <v>1975.5408684739691</v>
      </c>
      <c r="K73" s="43" t="s">
        <v>18</v>
      </c>
      <c r="L73" s="388"/>
      <c r="M73" s="389"/>
      <c r="N73" s="389"/>
      <c r="O73" s="390"/>
      <c r="P73" s="84">
        <f t="shared" si="76"/>
        <v>835.36953299575589</v>
      </c>
      <c r="Q73" s="388"/>
      <c r="R73" s="398"/>
      <c r="S73" s="86">
        <f t="shared" si="77"/>
        <v>835.36953299575589</v>
      </c>
    </row>
    <row r="74" spans="1:19" ht="15">
      <c r="A74" s="31" t="s">
        <v>17</v>
      </c>
      <c r="B74" s="388"/>
      <c r="C74" s="389"/>
      <c r="D74" s="389"/>
      <c r="E74" s="390"/>
      <c r="F74" s="112">
        <f t="shared" si="74"/>
        <v>0</v>
      </c>
      <c r="G74" s="388"/>
      <c r="H74" s="390"/>
      <c r="I74" s="114">
        <f t="shared" si="75"/>
        <v>0</v>
      </c>
      <c r="K74" s="42" t="s">
        <v>17</v>
      </c>
      <c r="L74" s="388"/>
      <c r="M74" s="389"/>
      <c r="N74" s="389"/>
      <c r="O74" s="390"/>
      <c r="P74" s="87">
        <f t="shared" si="76"/>
        <v>0</v>
      </c>
      <c r="Q74" s="388"/>
      <c r="R74" s="398"/>
      <c r="S74" s="89">
        <f t="shared" si="77"/>
        <v>0</v>
      </c>
    </row>
    <row r="75" spans="1:19" ht="15">
      <c r="A75" s="33" t="s">
        <v>60</v>
      </c>
      <c r="B75" s="388"/>
      <c r="C75" s="389"/>
      <c r="D75" s="389"/>
      <c r="E75" s="390"/>
      <c r="F75" s="84">
        <f t="shared" si="74"/>
        <v>0</v>
      </c>
      <c r="G75" s="388"/>
      <c r="H75" s="390"/>
      <c r="I75" s="111">
        <f t="shared" si="75"/>
        <v>0</v>
      </c>
      <c r="K75" s="44" t="s">
        <v>60</v>
      </c>
      <c r="L75" s="388"/>
      <c r="M75" s="389"/>
      <c r="N75" s="389"/>
      <c r="O75" s="390"/>
      <c r="P75" s="84">
        <f t="shared" si="76"/>
        <v>0</v>
      </c>
      <c r="Q75" s="388"/>
      <c r="R75" s="398"/>
      <c r="S75" s="86">
        <f t="shared" si="77"/>
        <v>0</v>
      </c>
    </row>
    <row r="76" spans="1:19">
      <c r="A76" s="34" t="s">
        <v>19</v>
      </c>
      <c r="B76" s="388"/>
      <c r="C76" s="389"/>
      <c r="D76" s="389"/>
      <c r="E76" s="390"/>
      <c r="F76" s="116">
        <f t="shared" si="74"/>
        <v>0</v>
      </c>
      <c r="G76" s="388"/>
      <c r="H76" s="390"/>
      <c r="I76" s="118">
        <f t="shared" si="75"/>
        <v>0</v>
      </c>
      <c r="K76" s="45" t="s">
        <v>19</v>
      </c>
      <c r="L76" s="388"/>
      <c r="M76" s="389"/>
      <c r="N76" s="389"/>
      <c r="O76" s="390"/>
      <c r="P76" s="90">
        <f t="shared" si="76"/>
        <v>0</v>
      </c>
      <c r="Q76" s="388"/>
      <c r="R76" s="398"/>
      <c r="S76" s="92">
        <f t="shared" si="77"/>
        <v>0</v>
      </c>
    </row>
    <row r="77" spans="1:19">
      <c r="A77" s="35" t="s">
        <v>15</v>
      </c>
      <c r="B77" s="388"/>
      <c r="C77" s="389"/>
      <c r="D77" s="389"/>
      <c r="E77" s="390"/>
      <c r="F77" s="93">
        <f t="shared" si="74"/>
        <v>0</v>
      </c>
      <c r="G77" s="388"/>
      <c r="H77" s="390"/>
      <c r="I77" s="120">
        <f t="shared" si="75"/>
        <v>0</v>
      </c>
      <c r="K77" s="46" t="s">
        <v>15</v>
      </c>
      <c r="L77" s="388"/>
      <c r="M77" s="389"/>
      <c r="N77" s="389"/>
      <c r="O77" s="390"/>
      <c r="P77" s="93">
        <f t="shared" si="76"/>
        <v>0</v>
      </c>
      <c r="Q77" s="388"/>
      <c r="R77" s="398"/>
      <c r="S77" s="95">
        <f t="shared" si="77"/>
        <v>0</v>
      </c>
    </row>
    <row r="78" spans="1:19">
      <c r="A78" s="34" t="s">
        <v>16</v>
      </c>
      <c r="B78" s="388"/>
      <c r="C78" s="389"/>
      <c r="D78" s="389"/>
      <c r="E78" s="390"/>
      <c r="F78" s="116">
        <f t="shared" si="74"/>
        <v>0</v>
      </c>
      <c r="G78" s="388"/>
      <c r="H78" s="390"/>
      <c r="I78" s="118">
        <f t="shared" si="75"/>
        <v>0</v>
      </c>
      <c r="K78" s="45" t="s">
        <v>16</v>
      </c>
      <c r="L78" s="388"/>
      <c r="M78" s="389"/>
      <c r="N78" s="389"/>
      <c r="O78" s="390"/>
      <c r="P78" s="90">
        <f t="shared" si="76"/>
        <v>0</v>
      </c>
      <c r="Q78" s="388"/>
      <c r="R78" s="398"/>
      <c r="S78" s="92">
        <f t="shared" si="77"/>
        <v>0</v>
      </c>
    </row>
    <row r="79" spans="1:19" ht="15" thickBot="1">
      <c r="A79" s="36" t="s">
        <v>10</v>
      </c>
      <c r="B79" s="391"/>
      <c r="C79" s="392"/>
      <c r="D79" s="392"/>
      <c r="E79" s="393"/>
      <c r="F79" s="96">
        <f t="shared" si="74"/>
        <v>0</v>
      </c>
      <c r="G79" s="391"/>
      <c r="H79" s="393"/>
      <c r="I79" s="122">
        <f t="shared" si="75"/>
        <v>0</v>
      </c>
      <c r="K79" s="47" t="s">
        <v>10</v>
      </c>
      <c r="L79" s="391"/>
      <c r="M79" s="392"/>
      <c r="N79" s="392"/>
      <c r="O79" s="393"/>
      <c r="P79" s="96">
        <f t="shared" si="76"/>
        <v>0</v>
      </c>
      <c r="Q79" s="391"/>
      <c r="R79" s="399"/>
      <c r="S79" s="98">
        <f t="shared" si="77"/>
        <v>0</v>
      </c>
    </row>
    <row r="80" spans="1:19" ht="15">
      <c r="A80" s="37" t="s">
        <v>22</v>
      </c>
      <c r="B80" s="99">
        <f>SUM(B59:B75)</f>
        <v>0</v>
      </c>
      <c r="C80" s="99">
        <f t="shared" ref="C80:I80" si="78">SUM(C59:C75)</f>
        <v>0</v>
      </c>
      <c r="D80" s="99">
        <f t="shared" si="78"/>
        <v>0</v>
      </c>
      <c r="E80" s="99">
        <f t="shared" si="78"/>
        <v>0</v>
      </c>
      <c r="F80" s="99">
        <f t="shared" si="78"/>
        <v>56177.42498203057</v>
      </c>
      <c r="G80" s="99">
        <f t="shared" si="78"/>
        <v>0</v>
      </c>
      <c r="H80" s="100">
        <f t="shared" si="78"/>
        <v>0</v>
      </c>
      <c r="I80" s="111">
        <f t="shared" si="78"/>
        <v>56177.42498203057</v>
      </c>
      <c r="K80" s="48" t="s">
        <v>22</v>
      </c>
      <c r="L80" s="99">
        <f>SUM(L59:L75)</f>
        <v>0</v>
      </c>
      <c r="M80" s="99">
        <f t="shared" ref="M80:S80" si="79">SUM(M59:M75)</f>
        <v>0</v>
      </c>
      <c r="N80" s="99">
        <f t="shared" si="79"/>
        <v>0</v>
      </c>
      <c r="O80" s="99">
        <f t="shared" si="79"/>
        <v>0</v>
      </c>
      <c r="P80" s="99">
        <f t="shared" si="79"/>
        <v>18332.821016484209</v>
      </c>
      <c r="Q80" s="99">
        <f t="shared" si="79"/>
        <v>0</v>
      </c>
      <c r="R80" s="100">
        <f t="shared" si="79"/>
        <v>0</v>
      </c>
      <c r="S80" s="101">
        <f t="shared" si="79"/>
        <v>18332.821016484209</v>
      </c>
    </row>
    <row r="81" spans="1:35" s="22" customFormat="1" ht="15" thickBot="1">
      <c r="A81" s="38" t="s">
        <v>108</v>
      </c>
      <c r="B81" s="125">
        <f>IF($I80=0,"-",B80/$I80)</f>
        <v>0</v>
      </c>
      <c r="C81" s="125">
        <f t="shared" ref="C81:H81" si="80">IF($I80=0,"-",C80/$I80)</f>
        <v>0</v>
      </c>
      <c r="D81" s="125">
        <f t="shared" si="80"/>
        <v>0</v>
      </c>
      <c r="E81" s="125">
        <f t="shared" si="80"/>
        <v>0</v>
      </c>
      <c r="F81" s="125">
        <f t="shared" si="80"/>
        <v>1</v>
      </c>
      <c r="G81" s="125">
        <f t="shared" si="80"/>
        <v>0</v>
      </c>
      <c r="H81" s="125">
        <f t="shared" si="80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1">IF($S80=0,"-",M80/$S80)</f>
        <v>0</v>
      </c>
      <c r="N81" s="102">
        <f t="shared" si="81"/>
        <v>0</v>
      </c>
      <c r="O81" s="102">
        <f t="shared" si="81"/>
        <v>0</v>
      </c>
      <c r="P81" s="102">
        <f t="shared" si="81"/>
        <v>1</v>
      </c>
      <c r="Q81" s="102">
        <f t="shared" si="81"/>
        <v>0</v>
      </c>
      <c r="R81" s="103">
        <f t="shared" si="81"/>
        <v>0</v>
      </c>
      <c r="S81" s="104">
        <f>SUM(L81:R81)</f>
        <v>1</v>
      </c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</row>
    <row r="82" spans="1:35" ht="15" thickBot="1">
      <c r="A82" s="6"/>
      <c r="B82" s="6"/>
      <c r="C82" s="6"/>
      <c r="D82" s="6"/>
      <c r="E82" s="6"/>
      <c r="F82" s="6"/>
      <c r="G82" s="6"/>
      <c r="H82" s="6"/>
      <c r="I82" s="6"/>
      <c r="K82" s="6"/>
      <c r="L82" s="29"/>
      <c r="M82" s="29"/>
      <c r="N82" s="29"/>
      <c r="O82" s="29"/>
      <c r="P82" s="29"/>
      <c r="Q82" s="29"/>
      <c r="R82" s="29"/>
      <c r="S82" s="29"/>
    </row>
    <row r="83" spans="1:35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K83" s="451" t="s">
        <v>50</v>
      </c>
      <c r="L83" s="82" t="s">
        <v>0</v>
      </c>
      <c r="M83" s="82" t="s">
        <v>1</v>
      </c>
      <c r="N83" s="82" t="s">
        <v>2</v>
      </c>
      <c r="O83" s="82" t="s">
        <v>3</v>
      </c>
      <c r="P83" s="82" t="s">
        <v>23</v>
      </c>
      <c r="Q83" s="82" t="s">
        <v>4</v>
      </c>
      <c r="R83" s="82" t="s">
        <v>5</v>
      </c>
      <c r="S83" s="83" t="s">
        <v>6</v>
      </c>
    </row>
    <row r="84" spans="1:35" ht="15" customHeight="1">
      <c r="A84" s="407" t="s">
        <v>50</v>
      </c>
      <c r="B84" s="400" t="s">
        <v>113</v>
      </c>
      <c r="C84" s="401"/>
      <c r="D84" s="401"/>
      <c r="E84" s="401"/>
      <c r="F84" s="401"/>
      <c r="G84" s="401"/>
      <c r="H84" s="401"/>
      <c r="I84" s="402"/>
      <c r="K84" s="452" t="s">
        <v>50</v>
      </c>
      <c r="L84" s="403" t="s">
        <v>113</v>
      </c>
      <c r="M84" s="404"/>
      <c r="N84" s="404"/>
      <c r="O84" s="404"/>
      <c r="P84" s="404"/>
      <c r="Q84" s="404"/>
      <c r="R84" s="404"/>
      <c r="S84" s="405"/>
    </row>
    <row r="85" spans="1:35" ht="14.25" customHeight="1">
      <c r="A85" s="30" t="s">
        <v>7</v>
      </c>
      <c r="B85" s="105">
        <f t="shared" ref="B85:E105" si="82">B579+B605+B631</f>
        <v>282.52094934693076</v>
      </c>
      <c r="C85" s="105">
        <f t="shared" si="82"/>
        <v>0</v>
      </c>
      <c r="D85" s="105">
        <f t="shared" si="82"/>
        <v>39.573185792812787</v>
      </c>
      <c r="E85" s="105">
        <f t="shared" si="82"/>
        <v>0</v>
      </c>
      <c r="F85" s="105">
        <f t="shared" ref="F85:H85" si="83">F579+F605+F631</f>
        <v>0</v>
      </c>
      <c r="G85" s="105">
        <f t="shared" si="83"/>
        <v>0</v>
      </c>
      <c r="H85" s="105">
        <f t="shared" si="83"/>
        <v>0</v>
      </c>
      <c r="I85" s="111">
        <f>SUM(B85:H85)</f>
        <v>322.09413513974357</v>
      </c>
      <c r="K85" s="50" t="s">
        <v>7</v>
      </c>
      <c r="L85" s="105">
        <f t="shared" ref="L85:O105" si="84">L579+L605+L631</f>
        <v>282.52094934693076</v>
      </c>
      <c r="M85" s="105">
        <f t="shared" si="84"/>
        <v>0</v>
      </c>
      <c r="N85" s="105">
        <f t="shared" si="84"/>
        <v>39.573185792812787</v>
      </c>
      <c r="O85" s="105">
        <f t="shared" si="84"/>
        <v>0</v>
      </c>
      <c r="P85" s="105">
        <f t="shared" ref="P85:R85" si="85">P579+P605+P631</f>
        <v>0.44850992585449895</v>
      </c>
      <c r="Q85" s="105">
        <f t="shared" si="85"/>
        <v>0</v>
      </c>
      <c r="R85" s="105">
        <f t="shared" si="85"/>
        <v>0</v>
      </c>
      <c r="S85" s="107">
        <f>SUM(L85:R85)</f>
        <v>322.54264506559809</v>
      </c>
    </row>
    <row r="86" spans="1:35" ht="15">
      <c r="A86" s="31" t="s">
        <v>8</v>
      </c>
      <c r="B86" s="112">
        <f t="shared" si="82"/>
        <v>240.59980920210717</v>
      </c>
      <c r="C86" s="112">
        <f t="shared" si="82"/>
        <v>0</v>
      </c>
      <c r="D86" s="112">
        <f t="shared" si="82"/>
        <v>23.332270224147422</v>
      </c>
      <c r="E86" s="112">
        <f t="shared" si="82"/>
        <v>0</v>
      </c>
      <c r="F86" s="112">
        <f t="shared" ref="F86:H86" si="86">F580+F606+F632</f>
        <v>0</v>
      </c>
      <c r="G86" s="112">
        <f t="shared" si="86"/>
        <v>0</v>
      </c>
      <c r="H86" s="112">
        <f t="shared" si="86"/>
        <v>0</v>
      </c>
      <c r="I86" s="114">
        <f t="shared" ref="I86:I105" si="87">SUM(B86:H86)</f>
        <v>263.93207942625457</v>
      </c>
      <c r="K86" s="42" t="s">
        <v>8</v>
      </c>
      <c r="L86" s="87">
        <f t="shared" si="84"/>
        <v>240.59980920210717</v>
      </c>
      <c r="M86" s="87">
        <f t="shared" si="84"/>
        <v>0</v>
      </c>
      <c r="N86" s="87">
        <f t="shared" si="84"/>
        <v>23.332270224147422</v>
      </c>
      <c r="O86" s="87">
        <f t="shared" si="84"/>
        <v>0</v>
      </c>
      <c r="P86" s="87">
        <f t="shared" ref="P86:R86" si="88">P580+P606+P632</f>
        <v>0</v>
      </c>
      <c r="Q86" s="87">
        <f t="shared" si="88"/>
        <v>0</v>
      </c>
      <c r="R86" s="87">
        <f t="shared" si="88"/>
        <v>0</v>
      </c>
      <c r="S86" s="89">
        <f t="shared" ref="S86:S105" si="89">SUM(L86:R86)</f>
        <v>263.93207942625457</v>
      </c>
    </row>
    <row r="87" spans="1:35" ht="15">
      <c r="A87" s="32" t="s">
        <v>9</v>
      </c>
      <c r="B87" s="84">
        <f t="shared" si="82"/>
        <v>190.53071652435713</v>
      </c>
      <c r="C87" s="84">
        <f t="shared" si="82"/>
        <v>0</v>
      </c>
      <c r="D87" s="84">
        <f t="shared" si="82"/>
        <v>21.225835207115615</v>
      </c>
      <c r="E87" s="84">
        <f t="shared" si="82"/>
        <v>0</v>
      </c>
      <c r="F87" s="84">
        <f t="shared" ref="F87:H87" si="90">F581+F607+F633</f>
        <v>0</v>
      </c>
      <c r="G87" s="84">
        <f t="shared" si="90"/>
        <v>0</v>
      </c>
      <c r="H87" s="84">
        <f t="shared" si="90"/>
        <v>0</v>
      </c>
      <c r="I87" s="111">
        <f t="shared" si="87"/>
        <v>211.75655173147274</v>
      </c>
      <c r="K87" s="43" t="s">
        <v>9</v>
      </c>
      <c r="L87" s="84">
        <f t="shared" si="84"/>
        <v>190.53071652435713</v>
      </c>
      <c r="M87" s="84">
        <f t="shared" si="84"/>
        <v>0</v>
      </c>
      <c r="N87" s="84">
        <f t="shared" si="84"/>
        <v>21.225835207115615</v>
      </c>
      <c r="O87" s="84">
        <f t="shared" si="84"/>
        <v>0</v>
      </c>
      <c r="P87" s="84">
        <f t="shared" ref="P87:R87" si="91">P581+P607+P633</f>
        <v>0</v>
      </c>
      <c r="Q87" s="84">
        <f t="shared" si="91"/>
        <v>0</v>
      </c>
      <c r="R87" s="84">
        <f t="shared" si="91"/>
        <v>0</v>
      </c>
      <c r="S87" s="86">
        <f t="shared" si="89"/>
        <v>211.75655173147274</v>
      </c>
    </row>
    <row r="88" spans="1:35" ht="15">
      <c r="A88" s="31" t="s">
        <v>52</v>
      </c>
      <c r="B88" s="112">
        <f t="shared" si="82"/>
        <v>0</v>
      </c>
      <c r="C88" s="112">
        <f t="shared" si="82"/>
        <v>0</v>
      </c>
      <c r="D88" s="112">
        <f t="shared" si="82"/>
        <v>0</v>
      </c>
      <c r="E88" s="112">
        <f t="shared" si="82"/>
        <v>0</v>
      </c>
      <c r="F88" s="112">
        <f t="shared" ref="F88:H88" si="92">F582+F608+F634</f>
        <v>0</v>
      </c>
      <c r="G88" s="112">
        <f t="shared" si="92"/>
        <v>0</v>
      </c>
      <c r="H88" s="112">
        <f t="shared" si="92"/>
        <v>0</v>
      </c>
      <c r="I88" s="114">
        <f t="shared" si="87"/>
        <v>0</v>
      </c>
      <c r="K88" s="42" t="s">
        <v>52</v>
      </c>
      <c r="L88" s="87">
        <f t="shared" si="84"/>
        <v>0</v>
      </c>
      <c r="M88" s="87">
        <f t="shared" si="84"/>
        <v>0</v>
      </c>
      <c r="N88" s="87">
        <f t="shared" si="84"/>
        <v>0</v>
      </c>
      <c r="O88" s="87">
        <f t="shared" si="84"/>
        <v>0</v>
      </c>
      <c r="P88" s="87">
        <f t="shared" ref="P88:R88" si="93">P582+P608+P634</f>
        <v>0</v>
      </c>
      <c r="Q88" s="87">
        <f t="shared" si="93"/>
        <v>0</v>
      </c>
      <c r="R88" s="87">
        <f t="shared" si="93"/>
        <v>0</v>
      </c>
      <c r="S88" s="89">
        <f t="shared" si="89"/>
        <v>0</v>
      </c>
    </row>
    <row r="89" spans="1:35" ht="15">
      <c r="A89" s="32" t="s">
        <v>13</v>
      </c>
      <c r="B89" s="84">
        <f t="shared" si="82"/>
        <v>837.70424439862279</v>
      </c>
      <c r="C89" s="84">
        <f t="shared" si="82"/>
        <v>27.933690541090122</v>
      </c>
      <c r="D89" s="84">
        <f t="shared" si="82"/>
        <v>96.899025871118511</v>
      </c>
      <c r="E89" s="84">
        <f t="shared" si="82"/>
        <v>13.149474777079572</v>
      </c>
      <c r="F89" s="84">
        <f t="shared" ref="F89:H89" si="94">F583+F609+F635</f>
        <v>0</v>
      </c>
      <c r="G89" s="84">
        <f t="shared" si="94"/>
        <v>0</v>
      </c>
      <c r="H89" s="84">
        <f t="shared" si="94"/>
        <v>0</v>
      </c>
      <c r="I89" s="111">
        <f t="shared" si="87"/>
        <v>975.68643558791098</v>
      </c>
      <c r="K89" s="43" t="s">
        <v>13</v>
      </c>
      <c r="L89" s="84">
        <f t="shared" si="84"/>
        <v>837.70424439862279</v>
      </c>
      <c r="M89" s="84">
        <f t="shared" si="84"/>
        <v>27.933690541090122</v>
      </c>
      <c r="N89" s="84">
        <f t="shared" si="84"/>
        <v>96.899025871118511</v>
      </c>
      <c r="O89" s="84">
        <f t="shared" si="84"/>
        <v>13.149474777079572</v>
      </c>
      <c r="P89" s="84">
        <f t="shared" ref="P89:R89" si="95">P583+P609+P635</f>
        <v>0</v>
      </c>
      <c r="Q89" s="84">
        <f t="shared" si="95"/>
        <v>0</v>
      </c>
      <c r="R89" s="84">
        <f t="shared" si="95"/>
        <v>0</v>
      </c>
      <c r="S89" s="86">
        <f t="shared" si="89"/>
        <v>975.68643558791098</v>
      </c>
    </row>
    <row r="90" spans="1:35" ht="15">
      <c r="A90" s="31" t="s">
        <v>119</v>
      </c>
      <c r="B90" s="112">
        <f t="shared" si="82"/>
        <v>10539.966075132592</v>
      </c>
      <c r="C90" s="112">
        <f t="shared" si="82"/>
        <v>37.267182101441676</v>
      </c>
      <c r="D90" s="112">
        <f t="shared" si="82"/>
        <v>1404.9521015411792</v>
      </c>
      <c r="E90" s="112">
        <f t="shared" si="82"/>
        <v>0</v>
      </c>
      <c r="F90" s="112">
        <f t="shared" ref="F90:H90" si="96">F584+F610+F636</f>
        <v>0</v>
      </c>
      <c r="G90" s="112">
        <f t="shared" si="96"/>
        <v>0</v>
      </c>
      <c r="H90" s="112">
        <f t="shared" si="96"/>
        <v>0</v>
      </c>
      <c r="I90" s="114">
        <f t="shared" si="87"/>
        <v>11982.185358775212</v>
      </c>
      <c r="K90" s="42" t="s">
        <v>119</v>
      </c>
      <c r="L90" s="87">
        <f t="shared" si="84"/>
        <v>10539.966075132592</v>
      </c>
      <c r="M90" s="87">
        <f t="shared" si="84"/>
        <v>37.267182101441676</v>
      </c>
      <c r="N90" s="87">
        <f t="shared" si="84"/>
        <v>1404.9521015411792</v>
      </c>
      <c r="O90" s="87">
        <f t="shared" si="84"/>
        <v>0</v>
      </c>
      <c r="P90" s="87">
        <f t="shared" ref="P90:R90" si="97">P584+P610+P636</f>
        <v>0</v>
      </c>
      <c r="Q90" s="87">
        <f t="shared" si="97"/>
        <v>0</v>
      </c>
      <c r="R90" s="87">
        <f t="shared" si="97"/>
        <v>0</v>
      </c>
      <c r="S90" s="89">
        <f t="shared" si="89"/>
        <v>11982.185358775212</v>
      </c>
    </row>
    <row r="91" spans="1:35" ht="15">
      <c r="A91" s="32" t="s">
        <v>54</v>
      </c>
      <c r="B91" s="84">
        <f t="shared" si="82"/>
        <v>0</v>
      </c>
      <c r="C91" s="84">
        <f t="shared" si="82"/>
        <v>0.77223860372468145</v>
      </c>
      <c r="D91" s="84">
        <f t="shared" si="82"/>
        <v>0.34291488386253643</v>
      </c>
      <c r="E91" s="84">
        <f t="shared" si="82"/>
        <v>197.44564209696989</v>
      </c>
      <c r="F91" s="84">
        <f t="shared" ref="F91:H91" si="98">F585+F611+F637</f>
        <v>1480.2332525156414</v>
      </c>
      <c r="G91" s="84">
        <f t="shared" si="98"/>
        <v>0</v>
      </c>
      <c r="H91" s="84">
        <f t="shared" si="98"/>
        <v>0</v>
      </c>
      <c r="I91" s="111">
        <f t="shared" si="87"/>
        <v>1678.7940481001986</v>
      </c>
      <c r="K91" s="43" t="s">
        <v>54</v>
      </c>
      <c r="L91" s="84">
        <f t="shared" si="84"/>
        <v>0</v>
      </c>
      <c r="M91" s="84">
        <f t="shared" si="84"/>
        <v>0.77223860372468145</v>
      </c>
      <c r="N91" s="84">
        <f t="shared" si="84"/>
        <v>0.34291488386253643</v>
      </c>
      <c r="O91" s="84">
        <f t="shared" si="84"/>
        <v>197.44564209696989</v>
      </c>
      <c r="P91" s="84">
        <f t="shared" ref="P91:R91" si="99">P585+P611+P637</f>
        <v>20347.843475259549</v>
      </c>
      <c r="Q91" s="84">
        <f t="shared" si="99"/>
        <v>0</v>
      </c>
      <c r="R91" s="84">
        <f t="shared" si="99"/>
        <v>0</v>
      </c>
      <c r="S91" s="86">
        <f t="shared" si="89"/>
        <v>20546.404270844105</v>
      </c>
    </row>
    <row r="92" spans="1:35" ht="15">
      <c r="A92" s="31" t="s">
        <v>11</v>
      </c>
      <c r="B92" s="112">
        <f t="shared" si="82"/>
        <v>0</v>
      </c>
      <c r="C92" s="112">
        <f t="shared" si="82"/>
        <v>0</v>
      </c>
      <c r="D92" s="112">
        <f t="shared" si="82"/>
        <v>5.6553571118377083E-2</v>
      </c>
      <c r="E92" s="112">
        <f t="shared" si="82"/>
        <v>45.780713270064872</v>
      </c>
      <c r="F92" s="112">
        <f t="shared" ref="F92:H92" si="100">F586+F612+F638</f>
        <v>0</v>
      </c>
      <c r="G92" s="112">
        <f t="shared" si="100"/>
        <v>0</v>
      </c>
      <c r="H92" s="112">
        <f t="shared" si="100"/>
        <v>0</v>
      </c>
      <c r="I92" s="114">
        <f t="shared" si="87"/>
        <v>45.837266841183251</v>
      </c>
      <c r="K92" s="42" t="s">
        <v>11</v>
      </c>
      <c r="L92" s="87">
        <f t="shared" si="84"/>
        <v>0</v>
      </c>
      <c r="M92" s="87">
        <f t="shared" si="84"/>
        <v>0</v>
      </c>
      <c r="N92" s="87">
        <f t="shared" si="84"/>
        <v>5.6553571118377083E-2</v>
      </c>
      <c r="O92" s="87">
        <f t="shared" si="84"/>
        <v>45.780713270064872</v>
      </c>
      <c r="P92" s="87">
        <f t="shared" ref="P92:R92" si="101">P586+P612+P638</f>
        <v>7687.2461036047689</v>
      </c>
      <c r="Q92" s="87">
        <f t="shared" si="101"/>
        <v>0</v>
      </c>
      <c r="R92" s="87">
        <f t="shared" si="101"/>
        <v>0</v>
      </c>
      <c r="S92" s="89">
        <f t="shared" si="89"/>
        <v>7733.0833704459519</v>
      </c>
    </row>
    <row r="93" spans="1:35" ht="15">
      <c r="A93" s="32" t="s">
        <v>55</v>
      </c>
      <c r="B93" s="84">
        <f t="shared" si="82"/>
        <v>0</v>
      </c>
      <c r="C93" s="84">
        <f t="shared" si="82"/>
        <v>0</v>
      </c>
      <c r="D93" s="84">
        <f t="shared" si="82"/>
        <v>0</v>
      </c>
      <c r="E93" s="84">
        <f t="shared" si="82"/>
        <v>0</v>
      </c>
      <c r="F93" s="84">
        <f t="shared" ref="F93:H93" si="102">F587+F613+F639</f>
        <v>0</v>
      </c>
      <c r="G93" s="84">
        <f t="shared" si="102"/>
        <v>0</v>
      </c>
      <c r="H93" s="84">
        <f t="shared" si="102"/>
        <v>0</v>
      </c>
      <c r="I93" s="111">
        <f t="shared" si="87"/>
        <v>0</v>
      </c>
      <c r="K93" s="43" t="s">
        <v>55</v>
      </c>
      <c r="L93" s="84">
        <f t="shared" si="84"/>
        <v>0</v>
      </c>
      <c r="M93" s="84">
        <f t="shared" si="84"/>
        <v>0</v>
      </c>
      <c r="N93" s="84">
        <f t="shared" si="84"/>
        <v>0</v>
      </c>
      <c r="O93" s="84">
        <f t="shared" si="84"/>
        <v>0</v>
      </c>
      <c r="P93" s="84">
        <f t="shared" ref="P93:R93" si="103">P587+P613+P639</f>
        <v>1823.0105150395223</v>
      </c>
      <c r="Q93" s="84">
        <f t="shared" si="103"/>
        <v>0</v>
      </c>
      <c r="R93" s="84">
        <f t="shared" si="103"/>
        <v>0</v>
      </c>
      <c r="S93" s="86">
        <f t="shared" si="89"/>
        <v>1823.0105150395223</v>
      </c>
    </row>
    <row r="94" spans="1:35" ht="15">
      <c r="A94" s="31" t="s">
        <v>14</v>
      </c>
      <c r="B94" s="112">
        <f t="shared" si="82"/>
        <v>529.11462997849321</v>
      </c>
      <c r="C94" s="112">
        <f t="shared" si="82"/>
        <v>1.3534039096858013</v>
      </c>
      <c r="D94" s="112">
        <f t="shared" si="82"/>
        <v>81.222900881882978</v>
      </c>
      <c r="E94" s="112">
        <f t="shared" si="82"/>
        <v>5.1931502805696432</v>
      </c>
      <c r="F94" s="112">
        <f t="shared" ref="F94:H94" si="104">F588+F614+F640</f>
        <v>0</v>
      </c>
      <c r="G94" s="112">
        <f t="shared" si="104"/>
        <v>0</v>
      </c>
      <c r="H94" s="112">
        <f t="shared" si="104"/>
        <v>0</v>
      </c>
      <c r="I94" s="114">
        <f t="shared" si="87"/>
        <v>616.8840850506316</v>
      </c>
      <c r="K94" s="42" t="s">
        <v>14</v>
      </c>
      <c r="L94" s="87">
        <f t="shared" si="84"/>
        <v>529.11462997849321</v>
      </c>
      <c r="M94" s="87">
        <f t="shared" si="84"/>
        <v>1.3534039096858013</v>
      </c>
      <c r="N94" s="87">
        <f t="shared" si="84"/>
        <v>81.222900881882978</v>
      </c>
      <c r="O94" s="87">
        <f t="shared" si="84"/>
        <v>5.1931502805696432</v>
      </c>
      <c r="P94" s="87">
        <f t="shared" ref="P94:R94" si="105">P588+P614+P640</f>
        <v>0</v>
      </c>
      <c r="Q94" s="87">
        <f t="shared" si="105"/>
        <v>0</v>
      </c>
      <c r="R94" s="87">
        <f t="shared" si="105"/>
        <v>0</v>
      </c>
      <c r="S94" s="89">
        <f t="shared" si="89"/>
        <v>616.8840850506316</v>
      </c>
    </row>
    <row r="95" spans="1:35" ht="15">
      <c r="A95" s="32" t="s">
        <v>136</v>
      </c>
      <c r="B95" s="84">
        <f t="shared" si="82"/>
        <v>5403.3952050028893</v>
      </c>
      <c r="C95" s="84">
        <f t="shared" si="82"/>
        <v>334.54297270178574</v>
      </c>
      <c r="D95" s="84">
        <f t="shared" si="82"/>
        <v>424.99252192725493</v>
      </c>
      <c r="E95" s="84">
        <f t="shared" si="82"/>
        <v>51.376217177176152</v>
      </c>
      <c r="F95" s="84">
        <f t="shared" ref="F95:H95" si="106">F589+F615+F641</f>
        <v>0</v>
      </c>
      <c r="G95" s="84">
        <f t="shared" si="106"/>
        <v>0</v>
      </c>
      <c r="H95" s="84">
        <f t="shared" si="106"/>
        <v>0</v>
      </c>
      <c r="I95" s="111">
        <f t="shared" si="87"/>
        <v>6214.3069168091051</v>
      </c>
      <c r="K95" s="43" t="s">
        <v>136</v>
      </c>
      <c r="L95" s="84">
        <f t="shared" si="84"/>
        <v>5403.3952050028893</v>
      </c>
      <c r="M95" s="84">
        <f t="shared" si="84"/>
        <v>334.54297270178574</v>
      </c>
      <c r="N95" s="84">
        <f t="shared" si="84"/>
        <v>424.99252192725493</v>
      </c>
      <c r="O95" s="84">
        <f t="shared" si="84"/>
        <v>51.376217177176152</v>
      </c>
      <c r="P95" s="84">
        <f t="shared" ref="P95:R95" si="107">P589+P615+P641</f>
        <v>2543.7890761863373</v>
      </c>
      <c r="Q95" s="84">
        <f t="shared" si="107"/>
        <v>0</v>
      </c>
      <c r="R95" s="84">
        <f t="shared" si="107"/>
        <v>0</v>
      </c>
      <c r="S95" s="86">
        <f t="shared" si="89"/>
        <v>8758.0959929954424</v>
      </c>
    </row>
    <row r="96" spans="1:35" ht="15">
      <c r="A96" s="31" t="s">
        <v>21</v>
      </c>
      <c r="B96" s="112">
        <f t="shared" si="82"/>
        <v>2791.4526628643339</v>
      </c>
      <c r="C96" s="112">
        <f t="shared" si="82"/>
        <v>0.28871767862094999</v>
      </c>
      <c r="D96" s="112">
        <f t="shared" si="82"/>
        <v>5502.8168061306551</v>
      </c>
      <c r="E96" s="112">
        <f t="shared" si="82"/>
        <v>4417.4823710180353</v>
      </c>
      <c r="F96" s="112">
        <f t="shared" ref="F96:H96" si="108">F590+F616+F642</f>
        <v>0</v>
      </c>
      <c r="G96" s="112">
        <f t="shared" si="108"/>
        <v>3444.7853608039818</v>
      </c>
      <c r="H96" s="112">
        <f t="shared" si="108"/>
        <v>2.215263461735804</v>
      </c>
      <c r="I96" s="114">
        <f t="shared" si="87"/>
        <v>16159.041181957364</v>
      </c>
      <c r="K96" s="42" t="s">
        <v>21</v>
      </c>
      <c r="L96" s="87">
        <f t="shared" si="84"/>
        <v>2791.4526628643339</v>
      </c>
      <c r="M96" s="87">
        <f t="shared" si="84"/>
        <v>0.28871767862094999</v>
      </c>
      <c r="N96" s="87">
        <f t="shared" si="84"/>
        <v>5502.8168061306551</v>
      </c>
      <c r="O96" s="87">
        <f t="shared" si="84"/>
        <v>4417.4823710180353</v>
      </c>
      <c r="P96" s="87">
        <f t="shared" ref="P96:R96" si="109">P590+P616+P642</f>
        <v>1435.2822225565255</v>
      </c>
      <c r="Q96" s="87">
        <f t="shared" si="109"/>
        <v>3444.7853608039818</v>
      </c>
      <c r="R96" s="87">
        <f t="shared" si="109"/>
        <v>2.215263461735804</v>
      </c>
      <c r="S96" s="89">
        <f t="shared" si="89"/>
        <v>17594.323404513885</v>
      </c>
    </row>
    <row r="97" spans="1:40" ht="15">
      <c r="A97" s="32" t="s">
        <v>20</v>
      </c>
      <c r="B97" s="84">
        <f t="shared" si="82"/>
        <v>4825.5362212593682</v>
      </c>
      <c r="C97" s="84">
        <f t="shared" si="82"/>
        <v>13.08657705661949</v>
      </c>
      <c r="D97" s="84">
        <f t="shared" si="82"/>
        <v>234.59163125821416</v>
      </c>
      <c r="E97" s="84">
        <f t="shared" si="82"/>
        <v>0</v>
      </c>
      <c r="F97" s="84">
        <f t="shared" ref="F97:H97" si="110">F591+F617+F643</f>
        <v>0</v>
      </c>
      <c r="G97" s="84">
        <f t="shared" si="110"/>
        <v>0</v>
      </c>
      <c r="H97" s="84">
        <f t="shared" si="110"/>
        <v>0</v>
      </c>
      <c r="I97" s="111">
        <f t="shared" si="87"/>
        <v>5073.2144295742019</v>
      </c>
      <c r="K97" s="43" t="s">
        <v>20</v>
      </c>
      <c r="L97" s="84">
        <f t="shared" si="84"/>
        <v>4825.5362212593682</v>
      </c>
      <c r="M97" s="84">
        <f t="shared" si="84"/>
        <v>13.08657705661949</v>
      </c>
      <c r="N97" s="84">
        <f t="shared" si="84"/>
        <v>234.59163125821416</v>
      </c>
      <c r="O97" s="84">
        <f t="shared" si="84"/>
        <v>0</v>
      </c>
      <c r="P97" s="84">
        <f t="shared" ref="P97:R97" si="111">P591+P617+P643</f>
        <v>0</v>
      </c>
      <c r="Q97" s="84">
        <f t="shared" si="111"/>
        <v>0</v>
      </c>
      <c r="R97" s="84">
        <f t="shared" si="111"/>
        <v>0</v>
      </c>
      <c r="S97" s="86">
        <f t="shared" si="89"/>
        <v>5073.2144295742019</v>
      </c>
    </row>
    <row r="98" spans="1:40" ht="15">
      <c r="A98" s="31" t="s">
        <v>56</v>
      </c>
      <c r="B98" s="112">
        <f t="shared" si="82"/>
        <v>9894.8652638257554</v>
      </c>
      <c r="C98" s="112">
        <f t="shared" si="82"/>
        <v>19.363152623245576</v>
      </c>
      <c r="D98" s="112">
        <f t="shared" si="82"/>
        <v>1796.4432240997685</v>
      </c>
      <c r="E98" s="112">
        <f t="shared" si="82"/>
        <v>0</v>
      </c>
      <c r="F98" s="112">
        <f t="shared" ref="F98:H98" si="112">F592+F618+F644</f>
        <v>0</v>
      </c>
      <c r="G98" s="112">
        <f t="shared" si="112"/>
        <v>0</v>
      </c>
      <c r="H98" s="112">
        <f t="shared" si="112"/>
        <v>0</v>
      </c>
      <c r="I98" s="114">
        <f t="shared" si="87"/>
        <v>11710.67164054877</v>
      </c>
      <c r="K98" s="42" t="s">
        <v>56</v>
      </c>
      <c r="L98" s="87">
        <f t="shared" si="84"/>
        <v>9894.8652638257554</v>
      </c>
      <c r="M98" s="87">
        <f t="shared" si="84"/>
        <v>19.363152623245576</v>
      </c>
      <c r="N98" s="87">
        <f t="shared" si="84"/>
        <v>1796.4432240997685</v>
      </c>
      <c r="O98" s="87">
        <f t="shared" si="84"/>
        <v>0</v>
      </c>
      <c r="P98" s="87">
        <f t="shared" ref="P98:R98" si="113">P592+P618+P644</f>
        <v>1.8265466029411762E-2</v>
      </c>
      <c r="Q98" s="87">
        <f t="shared" si="113"/>
        <v>0</v>
      </c>
      <c r="R98" s="87">
        <f t="shared" si="113"/>
        <v>0</v>
      </c>
      <c r="S98" s="89">
        <f t="shared" si="89"/>
        <v>11710.689906014799</v>
      </c>
    </row>
    <row r="99" spans="1:40" ht="15">
      <c r="A99" s="32" t="s">
        <v>18</v>
      </c>
      <c r="B99" s="84">
        <f t="shared" si="82"/>
        <v>1758.7747718028322</v>
      </c>
      <c r="C99" s="84">
        <f t="shared" si="82"/>
        <v>0</v>
      </c>
      <c r="D99" s="84">
        <f t="shared" si="82"/>
        <v>315.08907353844108</v>
      </c>
      <c r="E99" s="84">
        <f t="shared" si="82"/>
        <v>1.6918008399389231</v>
      </c>
      <c r="F99" s="84">
        <f t="shared" ref="F99:H99" si="114">F593+F619+F645</f>
        <v>88.953985670567107</v>
      </c>
      <c r="G99" s="84">
        <f t="shared" si="114"/>
        <v>0</v>
      </c>
      <c r="H99" s="84">
        <f t="shared" si="114"/>
        <v>0</v>
      </c>
      <c r="I99" s="111">
        <f t="shared" si="87"/>
        <v>2164.509631851779</v>
      </c>
      <c r="K99" s="43" t="s">
        <v>18</v>
      </c>
      <c r="L99" s="84">
        <f t="shared" si="84"/>
        <v>1758.7747718028322</v>
      </c>
      <c r="M99" s="84">
        <f t="shared" si="84"/>
        <v>0</v>
      </c>
      <c r="N99" s="84">
        <f t="shared" si="84"/>
        <v>315.08907353844108</v>
      </c>
      <c r="O99" s="84">
        <f t="shared" si="84"/>
        <v>1.6918008399389231</v>
      </c>
      <c r="P99" s="84">
        <f t="shared" ref="P99:R99" si="115">P593+P619+P645</f>
        <v>1003.05732891711</v>
      </c>
      <c r="Q99" s="84">
        <f t="shared" si="115"/>
        <v>0</v>
      </c>
      <c r="R99" s="84">
        <f t="shared" si="115"/>
        <v>0</v>
      </c>
      <c r="S99" s="86">
        <f t="shared" si="89"/>
        <v>3078.6129750983218</v>
      </c>
    </row>
    <row r="100" spans="1:40" ht="15">
      <c r="A100" s="31" t="s">
        <v>17</v>
      </c>
      <c r="B100" s="112">
        <f t="shared" si="82"/>
        <v>44.882791855679564</v>
      </c>
      <c r="C100" s="112">
        <f t="shared" si="82"/>
        <v>0</v>
      </c>
      <c r="D100" s="112">
        <f t="shared" si="82"/>
        <v>0.82926602153406082</v>
      </c>
      <c r="E100" s="112">
        <f t="shared" si="82"/>
        <v>0</v>
      </c>
      <c r="F100" s="112">
        <f t="shared" ref="F100:H100" si="116">F594+F620+F646</f>
        <v>0</v>
      </c>
      <c r="G100" s="112">
        <f t="shared" si="116"/>
        <v>0</v>
      </c>
      <c r="H100" s="112">
        <f t="shared" si="116"/>
        <v>0</v>
      </c>
      <c r="I100" s="114">
        <f t="shared" si="87"/>
        <v>45.712057877213624</v>
      </c>
      <c r="K100" s="42" t="s">
        <v>17</v>
      </c>
      <c r="L100" s="87">
        <f t="shared" si="84"/>
        <v>44.882791855679564</v>
      </c>
      <c r="M100" s="87">
        <f t="shared" si="84"/>
        <v>0</v>
      </c>
      <c r="N100" s="87">
        <f t="shared" si="84"/>
        <v>0.82926602153406082</v>
      </c>
      <c r="O100" s="87">
        <f t="shared" si="84"/>
        <v>0</v>
      </c>
      <c r="P100" s="87">
        <f t="shared" ref="P100:R100" si="117">P594+P620+P646</f>
        <v>0</v>
      </c>
      <c r="Q100" s="87">
        <f t="shared" si="117"/>
        <v>0</v>
      </c>
      <c r="R100" s="87">
        <f t="shared" si="117"/>
        <v>0</v>
      </c>
      <c r="S100" s="89">
        <f t="shared" si="89"/>
        <v>45.712057877213624</v>
      </c>
    </row>
    <row r="101" spans="1:40" ht="15">
      <c r="A101" s="33" t="s">
        <v>60</v>
      </c>
      <c r="B101" s="84">
        <f t="shared" si="82"/>
        <v>770.9793344621819</v>
      </c>
      <c r="C101" s="84">
        <f t="shared" si="82"/>
        <v>0</v>
      </c>
      <c r="D101" s="84">
        <f t="shared" si="82"/>
        <v>572.05642298741554</v>
      </c>
      <c r="E101" s="84">
        <f t="shared" si="82"/>
        <v>0</v>
      </c>
      <c r="F101" s="84">
        <f t="shared" ref="F101:H101" si="118">F595+F621+F647</f>
        <v>0</v>
      </c>
      <c r="G101" s="84">
        <f t="shared" si="118"/>
        <v>0</v>
      </c>
      <c r="H101" s="84">
        <f t="shared" si="118"/>
        <v>0</v>
      </c>
      <c r="I101" s="111">
        <f t="shared" si="87"/>
        <v>1343.0357574495974</v>
      </c>
      <c r="K101" s="44" t="s">
        <v>60</v>
      </c>
      <c r="L101" s="84">
        <f t="shared" si="84"/>
        <v>770.9793344621819</v>
      </c>
      <c r="M101" s="84">
        <f t="shared" si="84"/>
        <v>0</v>
      </c>
      <c r="N101" s="84">
        <f t="shared" si="84"/>
        <v>572.05642298741554</v>
      </c>
      <c r="O101" s="84">
        <f t="shared" si="84"/>
        <v>0</v>
      </c>
      <c r="P101" s="84">
        <f t="shared" ref="P101:R101" si="119">P595+P621+P647</f>
        <v>0</v>
      </c>
      <c r="Q101" s="84">
        <f t="shared" si="119"/>
        <v>0</v>
      </c>
      <c r="R101" s="84">
        <f t="shared" si="119"/>
        <v>0</v>
      </c>
      <c r="S101" s="86">
        <f t="shared" si="89"/>
        <v>1343.0357574495974</v>
      </c>
    </row>
    <row r="102" spans="1:40">
      <c r="A102" s="34" t="s">
        <v>19</v>
      </c>
      <c r="B102" s="116">
        <f t="shared" si="82"/>
        <v>770.9793344621819</v>
      </c>
      <c r="C102" s="116">
        <f t="shared" si="82"/>
        <v>0</v>
      </c>
      <c r="D102" s="116">
        <f t="shared" si="82"/>
        <v>572.05642298741554</v>
      </c>
      <c r="E102" s="116">
        <f t="shared" si="82"/>
        <v>0</v>
      </c>
      <c r="F102" s="116">
        <f t="shared" ref="F102:H102" si="120">F596+F622+F648</f>
        <v>0</v>
      </c>
      <c r="G102" s="116">
        <f t="shared" si="120"/>
        <v>0</v>
      </c>
      <c r="H102" s="116">
        <f t="shared" si="120"/>
        <v>0</v>
      </c>
      <c r="I102" s="118">
        <f t="shared" si="87"/>
        <v>1343.0357574495974</v>
      </c>
      <c r="K102" s="45" t="s">
        <v>19</v>
      </c>
      <c r="L102" s="90">
        <f t="shared" si="84"/>
        <v>770.9793344621819</v>
      </c>
      <c r="M102" s="90">
        <f t="shared" si="84"/>
        <v>0</v>
      </c>
      <c r="N102" s="90">
        <f t="shared" si="84"/>
        <v>572.05642298741554</v>
      </c>
      <c r="O102" s="90">
        <f t="shared" si="84"/>
        <v>0</v>
      </c>
      <c r="P102" s="90">
        <f t="shared" ref="P102:R102" si="121">P596+P622+P648</f>
        <v>0</v>
      </c>
      <c r="Q102" s="90">
        <f t="shared" si="121"/>
        <v>0</v>
      </c>
      <c r="R102" s="90">
        <f t="shared" si="121"/>
        <v>0</v>
      </c>
      <c r="S102" s="92">
        <f t="shared" si="89"/>
        <v>1343.0357574495974</v>
      </c>
    </row>
    <row r="103" spans="1:40">
      <c r="A103" s="35" t="s">
        <v>15</v>
      </c>
      <c r="B103" s="93">
        <f t="shared" si="82"/>
        <v>0</v>
      </c>
      <c r="C103" s="93">
        <f t="shared" si="82"/>
        <v>0</v>
      </c>
      <c r="D103" s="93">
        <f t="shared" si="82"/>
        <v>0</v>
      </c>
      <c r="E103" s="93">
        <f t="shared" si="82"/>
        <v>0</v>
      </c>
      <c r="F103" s="93">
        <f t="shared" ref="F103:H103" si="122">F597+F623+F649</f>
        <v>0</v>
      </c>
      <c r="G103" s="93">
        <f t="shared" si="122"/>
        <v>0</v>
      </c>
      <c r="H103" s="93">
        <f t="shared" si="122"/>
        <v>0</v>
      </c>
      <c r="I103" s="120">
        <f t="shared" si="87"/>
        <v>0</v>
      </c>
      <c r="K103" s="46" t="s">
        <v>15</v>
      </c>
      <c r="L103" s="93">
        <f t="shared" si="84"/>
        <v>0</v>
      </c>
      <c r="M103" s="93">
        <f t="shared" si="84"/>
        <v>0</v>
      </c>
      <c r="N103" s="93">
        <f t="shared" si="84"/>
        <v>0</v>
      </c>
      <c r="O103" s="93">
        <f t="shared" si="84"/>
        <v>0</v>
      </c>
      <c r="P103" s="93">
        <f t="shared" ref="P103:R103" si="123">P597+P623+P649</f>
        <v>0</v>
      </c>
      <c r="Q103" s="93">
        <f t="shared" si="123"/>
        <v>0</v>
      </c>
      <c r="R103" s="93">
        <f t="shared" si="123"/>
        <v>0</v>
      </c>
      <c r="S103" s="95">
        <f t="shared" si="89"/>
        <v>0</v>
      </c>
    </row>
    <row r="104" spans="1:40">
      <c r="A104" s="34" t="s">
        <v>16</v>
      </c>
      <c r="B104" s="116">
        <f t="shared" si="82"/>
        <v>0</v>
      </c>
      <c r="C104" s="116">
        <f t="shared" si="82"/>
        <v>0</v>
      </c>
      <c r="D104" s="116">
        <f t="shared" si="82"/>
        <v>0</v>
      </c>
      <c r="E104" s="116">
        <f t="shared" si="82"/>
        <v>0</v>
      </c>
      <c r="F104" s="116">
        <f t="shared" ref="F104:H104" si="124">F598+F624+F650</f>
        <v>0</v>
      </c>
      <c r="G104" s="116">
        <f t="shared" si="124"/>
        <v>0</v>
      </c>
      <c r="H104" s="116">
        <f t="shared" si="124"/>
        <v>0</v>
      </c>
      <c r="I104" s="118">
        <f t="shared" si="87"/>
        <v>0</v>
      </c>
      <c r="K104" s="45" t="s">
        <v>16</v>
      </c>
      <c r="L104" s="90">
        <f t="shared" si="84"/>
        <v>0</v>
      </c>
      <c r="M104" s="90">
        <f t="shared" si="84"/>
        <v>0</v>
      </c>
      <c r="N104" s="90">
        <f t="shared" si="84"/>
        <v>0</v>
      </c>
      <c r="O104" s="90">
        <f t="shared" si="84"/>
        <v>0</v>
      </c>
      <c r="P104" s="90">
        <f t="shared" ref="P104:R104" si="125">P598+P624+P650</f>
        <v>0</v>
      </c>
      <c r="Q104" s="90">
        <f t="shared" si="125"/>
        <v>0</v>
      </c>
      <c r="R104" s="90">
        <f t="shared" si="125"/>
        <v>0</v>
      </c>
      <c r="S104" s="92">
        <f t="shared" si="89"/>
        <v>0</v>
      </c>
    </row>
    <row r="105" spans="1:40" ht="15" thickBot="1">
      <c r="A105" s="36" t="s">
        <v>10</v>
      </c>
      <c r="B105" s="96">
        <f t="shared" si="82"/>
        <v>0</v>
      </c>
      <c r="C105" s="96">
        <f t="shared" si="82"/>
        <v>0</v>
      </c>
      <c r="D105" s="96">
        <f t="shared" si="82"/>
        <v>0</v>
      </c>
      <c r="E105" s="96">
        <f t="shared" si="82"/>
        <v>0</v>
      </c>
      <c r="F105" s="96">
        <f t="shared" ref="F105:H105" si="126">F599+F625+F651</f>
        <v>0</v>
      </c>
      <c r="G105" s="96">
        <f t="shared" si="126"/>
        <v>0</v>
      </c>
      <c r="H105" s="96">
        <f t="shared" si="126"/>
        <v>0</v>
      </c>
      <c r="I105" s="122">
        <f t="shared" si="87"/>
        <v>0</v>
      </c>
      <c r="K105" s="47" t="s">
        <v>10</v>
      </c>
      <c r="L105" s="96">
        <f t="shared" si="84"/>
        <v>0</v>
      </c>
      <c r="M105" s="96">
        <f t="shared" si="84"/>
        <v>0</v>
      </c>
      <c r="N105" s="96">
        <f t="shared" si="84"/>
        <v>0</v>
      </c>
      <c r="O105" s="96">
        <f t="shared" si="84"/>
        <v>0</v>
      </c>
      <c r="P105" s="96">
        <f t="shared" ref="P105:R105" si="127">P599+P625+P651</f>
        <v>0</v>
      </c>
      <c r="Q105" s="96">
        <f t="shared" si="127"/>
        <v>0</v>
      </c>
      <c r="R105" s="96">
        <f t="shared" si="127"/>
        <v>0</v>
      </c>
      <c r="S105" s="98">
        <f t="shared" si="89"/>
        <v>0</v>
      </c>
    </row>
    <row r="106" spans="1:40" ht="15">
      <c r="A106" s="37" t="s">
        <v>22</v>
      </c>
      <c r="B106" s="99">
        <f>SUM(B85:B101)</f>
        <v>38110.322675656134</v>
      </c>
      <c r="C106" s="99">
        <f t="shared" ref="C106:I106" si="128">SUM(C85:C101)</f>
        <v>434.60793521621406</v>
      </c>
      <c r="D106" s="99">
        <f t="shared" si="128"/>
        <v>10514.423733936523</v>
      </c>
      <c r="E106" s="99">
        <f t="shared" si="128"/>
        <v>4732.1193694598342</v>
      </c>
      <c r="F106" s="99">
        <f t="shared" si="128"/>
        <v>1569.1872381862086</v>
      </c>
      <c r="G106" s="99">
        <f t="shared" si="128"/>
        <v>3444.7853608039818</v>
      </c>
      <c r="H106" s="100">
        <f t="shared" si="128"/>
        <v>2.215263461735804</v>
      </c>
      <c r="I106" s="111">
        <f t="shared" si="128"/>
        <v>58807.661576720639</v>
      </c>
      <c r="K106" s="48" t="s">
        <v>22</v>
      </c>
      <c r="L106" s="99">
        <f>SUM(L85:L101)</f>
        <v>38110.322675656134</v>
      </c>
      <c r="M106" s="99">
        <f t="shared" ref="M106:S106" si="129">SUM(M85:M101)</f>
        <v>434.60793521621406</v>
      </c>
      <c r="N106" s="99">
        <f t="shared" si="129"/>
        <v>10514.423733936523</v>
      </c>
      <c r="O106" s="99">
        <f t="shared" si="129"/>
        <v>4732.1193694598342</v>
      </c>
      <c r="P106" s="99">
        <f t="shared" si="129"/>
        <v>34840.695496955697</v>
      </c>
      <c r="Q106" s="99">
        <f t="shared" si="129"/>
        <v>3444.7853608039818</v>
      </c>
      <c r="R106" s="100">
        <f t="shared" si="129"/>
        <v>2.215263461735804</v>
      </c>
      <c r="S106" s="101">
        <f t="shared" si="129"/>
        <v>92079.169835490131</v>
      </c>
      <c r="AJ106" s="1"/>
    </row>
    <row r="107" spans="1:40" s="22" customFormat="1" ht="15" thickBot="1">
      <c r="A107" s="39" t="s">
        <v>108</v>
      </c>
      <c r="B107" s="125">
        <f>IF($I106=0,"-",B106/$I106)</f>
        <v>0.6480502991253495</v>
      </c>
      <c r="C107" s="125">
        <f t="shared" ref="C107:H107" si="130">IF($I106=0,"-",C106/$I106)</f>
        <v>7.390328463396276E-3</v>
      </c>
      <c r="D107" s="125">
        <f t="shared" si="130"/>
        <v>0.17879343357700725</v>
      </c>
      <c r="E107" s="125">
        <f t="shared" si="130"/>
        <v>8.0467735709679564E-2</v>
      </c>
      <c r="F107" s="125">
        <f t="shared" si="130"/>
        <v>2.6683380976457338E-2</v>
      </c>
      <c r="G107" s="125">
        <f t="shared" si="130"/>
        <v>5.857715250775454E-2</v>
      </c>
      <c r="H107" s="126">
        <f t="shared" si="130"/>
        <v>3.7669640355377252E-5</v>
      </c>
      <c r="I107" s="127">
        <f>SUM(B107:H107)</f>
        <v>0.99999999999999989</v>
      </c>
      <c r="K107" s="49" t="s">
        <v>108</v>
      </c>
      <c r="L107" s="102">
        <f>IF($S106=0,"-",L106/$S106)</f>
        <v>0.41388647121541761</v>
      </c>
      <c r="M107" s="102">
        <f t="shared" ref="M107:R107" si="131">IF($S106=0,"-",M106/$S106)</f>
        <v>4.7199375927551301E-3</v>
      </c>
      <c r="N107" s="102">
        <f t="shared" si="131"/>
        <v>0.11418895014715849</v>
      </c>
      <c r="O107" s="102">
        <f t="shared" si="131"/>
        <v>5.1391855268833345E-2</v>
      </c>
      <c r="P107" s="102">
        <f t="shared" si="131"/>
        <v>0.37837760222211547</v>
      </c>
      <c r="Q107" s="102">
        <f t="shared" si="131"/>
        <v>3.7411125306173819E-2</v>
      </c>
      <c r="R107" s="103">
        <f t="shared" si="131"/>
        <v>2.4058247546036992E-5</v>
      </c>
      <c r="S107" s="104">
        <f>SUM(L107:R107)</f>
        <v>1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</row>
    <row r="108" spans="1:40" ht="15" thickBot="1">
      <c r="A108" s="40"/>
      <c r="B108" s="7"/>
      <c r="C108" s="7"/>
      <c r="D108" s="7"/>
      <c r="E108" s="7"/>
      <c r="F108" s="7"/>
      <c r="G108" s="7"/>
      <c r="H108" s="7"/>
      <c r="I108" s="7"/>
      <c r="K108" s="40"/>
      <c r="L108" s="29"/>
      <c r="M108" s="29"/>
      <c r="N108" s="29"/>
      <c r="O108" s="29"/>
      <c r="P108" s="29"/>
      <c r="Q108" s="29"/>
      <c r="R108" s="29"/>
      <c r="S108" s="29"/>
    </row>
    <row r="109" spans="1:40" ht="42.7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K109" s="445" t="s">
        <v>28</v>
      </c>
      <c r="L109" s="82" t="s">
        <v>0</v>
      </c>
      <c r="M109" s="82" t="s">
        <v>1</v>
      </c>
      <c r="N109" s="82" t="s">
        <v>2</v>
      </c>
      <c r="O109" s="82" t="s">
        <v>3</v>
      </c>
      <c r="P109" s="82" t="s">
        <v>23</v>
      </c>
      <c r="Q109" s="82" t="s">
        <v>4</v>
      </c>
      <c r="R109" s="82" t="s">
        <v>5</v>
      </c>
      <c r="S109" s="83" t="s">
        <v>6</v>
      </c>
      <c r="U109" s="447" t="s">
        <v>28</v>
      </c>
      <c r="V109" s="51" t="s">
        <v>73</v>
      </c>
      <c r="W109" s="51" t="s">
        <v>74</v>
      </c>
      <c r="X109" s="51" t="s">
        <v>4</v>
      </c>
      <c r="Y109" s="51" t="s">
        <v>1</v>
      </c>
      <c r="Z109" s="51" t="s">
        <v>2</v>
      </c>
      <c r="AA109" s="51" t="s">
        <v>3</v>
      </c>
      <c r="AB109" s="51" t="s">
        <v>51</v>
      </c>
      <c r="AC109" s="51" t="s">
        <v>64</v>
      </c>
      <c r="AD109" s="52" t="s">
        <v>75</v>
      </c>
      <c r="AE109" s="52" t="s">
        <v>76</v>
      </c>
      <c r="AF109" s="52" t="s">
        <v>77</v>
      </c>
      <c r="AG109" s="52" t="s">
        <v>78</v>
      </c>
      <c r="AH109" s="52" t="s">
        <v>79</v>
      </c>
      <c r="AI109" s="53" t="s">
        <v>59</v>
      </c>
      <c r="AJ109" s="19"/>
      <c r="AK109" s="19"/>
      <c r="AL109" s="19"/>
      <c r="AM109" s="19"/>
      <c r="AN109" s="19"/>
    </row>
    <row r="110" spans="1:40" ht="15" customHeight="1">
      <c r="A110" s="411" t="s">
        <v>28</v>
      </c>
      <c r="B110" s="400" t="s">
        <v>113</v>
      </c>
      <c r="C110" s="401"/>
      <c r="D110" s="401"/>
      <c r="E110" s="401"/>
      <c r="F110" s="401"/>
      <c r="G110" s="401"/>
      <c r="H110" s="401"/>
      <c r="I110" s="402"/>
      <c r="K110" s="446" t="s">
        <v>28</v>
      </c>
      <c r="L110" s="403" t="s">
        <v>113</v>
      </c>
      <c r="M110" s="404"/>
      <c r="N110" s="404"/>
      <c r="O110" s="404"/>
      <c r="P110" s="404"/>
      <c r="Q110" s="404"/>
      <c r="R110" s="404"/>
      <c r="S110" s="405"/>
      <c r="U110" s="448" t="s">
        <v>28</v>
      </c>
      <c r="V110" s="441" t="s">
        <v>113</v>
      </c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2"/>
      <c r="AJ110" s="19"/>
      <c r="AK110" s="19"/>
      <c r="AL110" s="19"/>
      <c r="AM110" s="19"/>
      <c r="AN110" s="19"/>
    </row>
    <row r="111" spans="1:40" ht="15" customHeight="1">
      <c r="A111" s="30" t="s">
        <v>7</v>
      </c>
      <c r="B111" s="105">
        <v>40.498820278088729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40.498820278088729</v>
      </c>
      <c r="K111" s="50" t="s">
        <v>7</v>
      </c>
      <c r="L111" s="105">
        <v>40.498820278088729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6">
        <v>0</v>
      </c>
      <c r="S111" s="107">
        <f>SUM(L111:R111)</f>
        <v>40.498820278088729</v>
      </c>
      <c r="U111" s="54" t="s">
        <v>7</v>
      </c>
      <c r="V111" s="55">
        <v>40.498820278088729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6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8">
        <f>SUM(V111:AC111)</f>
        <v>40.498820278088729</v>
      </c>
      <c r="AJ111" s="19"/>
      <c r="AK111" s="19"/>
      <c r="AL111" s="19"/>
      <c r="AM111" s="19"/>
      <c r="AN111" s="19"/>
    </row>
    <row r="112" spans="1:4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132">SUM(B112:H112)</f>
        <v>0</v>
      </c>
      <c r="K112" s="42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33">SUM(L112:R112)</f>
        <v>0</v>
      </c>
      <c r="U112" s="59" t="s">
        <v>8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1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2">
        <f t="shared" ref="AI112:AI131" si="134">SUM(V112:AC112)</f>
        <v>0</v>
      </c>
      <c r="AJ112" s="19"/>
      <c r="AK112" s="19"/>
      <c r="AL112" s="19"/>
      <c r="AM112" s="19"/>
      <c r="AN112" s="19"/>
    </row>
    <row r="113" spans="1:40" ht="15">
      <c r="A113" s="32" t="s">
        <v>9</v>
      </c>
      <c r="B113" s="84">
        <v>0</v>
      </c>
      <c r="C113" s="84">
        <v>0</v>
      </c>
      <c r="D113" s="84">
        <v>2395.290471305078</v>
      </c>
      <c r="E113" s="84">
        <v>0</v>
      </c>
      <c r="F113" s="395"/>
      <c r="G113" s="84">
        <v>0</v>
      </c>
      <c r="H113" s="115">
        <v>0</v>
      </c>
      <c r="I113" s="111">
        <f t="shared" si="132"/>
        <v>2395.290471305078</v>
      </c>
      <c r="K113" s="43" t="s">
        <v>9</v>
      </c>
      <c r="L113" s="84">
        <v>0</v>
      </c>
      <c r="M113" s="84">
        <v>0</v>
      </c>
      <c r="N113" s="84">
        <v>2395.290471305078</v>
      </c>
      <c r="O113" s="84">
        <v>0</v>
      </c>
      <c r="P113" s="84">
        <v>0</v>
      </c>
      <c r="Q113" s="84">
        <v>0</v>
      </c>
      <c r="R113" s="85">
        <v>0</v>
      </c>
      <c r="S113" s="86">
        <f t="shared" si="133"/>
        <v>2395.290471305078</v>
      </c>
      <c r="U113" s="63" t="s">
        <v>9</v>
      </c>
      <c r="V113" s="55">
        <v>0</v>
      </c>
      <c r="W113" s="55">
        <v>0</v>
      </c>
      <c r="X113" s="55">
        <v>0</v>
      </c>
      <c r="Y113" s="55">
        <v>0</v>
      </c>
      <c r="Z113" s="55">
        <v>2395.290471305078</v>
      </c>
      <c r="AA113" s="55">
        <v>0</v>
      </c>
      <c r="AB113" s="55">
        <v>0</v>
      </c>
      <c r="AC113" s="56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8">
        <f t="shared" si="134"/>
        <v>2395.290471305078</v>
      </c>
      <c r="AJ113" s="19"/>
      <c r="AK113" s="19"/>
      <c r="AL113" s="19"/>
      <c r="AM113" s="19"/>
      <c r="AN113" s="19"/>
    </row>
    <row r="114" spans="1:4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132"/>
        <v>0</v>
      </c>
      <c r="K114" s="42" t="s">
        <v>52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33"/>
        <v>0</v>
      </c>
      <c r="U114" s="59" t="s">
        <v>52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1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2">
        <f t="shared" si="134"/>
        <v>0</v>
      </c>
      <c r="AJ114" s="19"/>
      <c r="AK114" s="19"/>
      <c r="AL114" s="19"/>
      <c r="AM114" s="19"/>
      <c r="AN114" s="19"/>
    </row>
    <row r="115" spans="1:40" ht="15">
      <c r="A115" s="32" t="s">
        <v>13</v>
      </c>
      <c r="B115" s="84">
        <v>2.4970916263934257E-3</v>
      </c>
      <c r="C115" s="84">
        <v>0</v>
      </c>
      <c r="D115" s="84">
        <v>0.37456374395901393</v>
      </c>
      <c r="E115" s="84">
        <v>0</v>
      </c>
      <c r="F115" s="395"/>
      <c r="G115" s="84">
        <v>0</v>
      </c>
      <c r="H115" s="115">
        <v>0</v>
      </c>
      <c r="I115" s="111">
        <f t="shared" si="132"/>
        <v>0.37706083558540737</v>
      </c>
      <c r="K115" s="43" t="s">
        <v>13</v>
      </c>
      <c r="L115" s="84">
        <v>2.4970916263934257E-3</v>
      </c>
      <c r="M115" s="84">
        <v>0</v>
      </c>
      <c r="N115" s="84">
        <v>0.37456374395901393</v>
      </c>
      <c r="O115" s="84">
        <v>0</v>
      </c>
      <c r="P115" s="84">
        <v>0</v>
      </c>
      <c r="Q115" s="84">
        <v>0</v>
      </c>
      <c r="R115" s="85">
        <v>0</v>
      </c>
      <c r="S115" s="86">
        <f t="shared" si="133"/>
        <v>0.37706083558540737</v>
      </c>
      <c r="U115" s="63" t="s">
        <v>13</v>
      </c>
      <c r="V115" s="55">
        <v>2.4970916263934257E-3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6">
        <v>0.37456374395901393</v>
      </c>
      <c r="AD115" s="57">
        <v>0</v>
      </c>
      <c r="AE115" s="57">
        <v>0</v>
      </c>
      <c r="AF115" s="57">
        <v>0</v>
      </c>
      <c r="AG115" s="57">
        <v>0.37456374395901393</v>
      </c>
      <c r="AH115" s="57">
        <v>0</v>
      </c>
      <c r="AI115" s="58">
        <f t="shared" si="134"/>
        <v>0.37706083558540737</v>
      </c>
      <c r="AJ115" s="19"/>
      <c r="AK115" s="19"/>
      <c r="AL115" s="19"/>
      <c r="AM115" s="19"/>
      <c r="AN115" s="19"/>
    </row>
    <row r="116" spans="1:40" ht="15">
      <c r="A116" s="31" t="s">
        <v>119</v>
      </c>
      <c r="B116" s="112">
        <v>0</v>
      </c>
      <c r="C116" s="112">
        <v>0</v>
      </c>
      <c r="D116" s="112">
        <v>0.50973030570381905</v>
      </c>
      <c r="E116" s="112">
        <v>0</v>
      </c>
      <c r="F116" s="395"/>
      <c r="G116" s="112">
        <v>0</v>
      </c>
      <c r="H116" s="113">
        <v>0</v>
      </c>
      <c r="I116" s="114">
        <f t="shared" si="132"/>
        <v>0.50973030570381905</v>
      </c>
      <c r="K116" s="42" t="s">
        <v>119</v>
      </c>
      <c r="L116" s="87">
        <v>0</v>
      </c>
      <c r="M116" s="87">
        <v>0</v>
      </c>
      <c r="N116" s="87">
        <v>0.50973030570381905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33"/>
        <v>0.50973030570381905</v>
      </c>
      <c r="U116" s="59" t="s">
        <v>53</v>
      </c>
      <c r="V116" s="60">
        <v>0</v>
      </c>
      <c r="W116" s="60">
        <v>0</v>
      </c>
      <c r="X116" s="60">
        <v>0</v>
      </c>
      <c r="Y116" s="60">
        <v>0</v>
      </c>
      <c r="Z116" s="60">
        <v>0.50973030570381905</v>
      </c>
      <c r="AA116" s="60">
        <v>0</v>
      </c>
      <c r="AB116" s="60">
        <v>0</v>
      </c>
      <c r="AC116" s="61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2">
        <f t="shared" si="134"/>
        <v>0.50973030570381905</v>
      </c>
      <c r="AJ116" s="19"/>
      <c r="AK116" s="19"/>
      <c r="AL116" s="19"/>
      <c r="AM116" s="19"/>
      <c r="AN116" s="19"/>
    </row>
    <row r="117" spans="1:40" ht="15">
      <c r="A117" s="32" t="s">
        <v>54</v>
      </c>
      <c r="B117" s="84">
        <v>0</v>
      </c>
      <c r="C117" s="84">
        <v>0</v>
      </c>
      <c r="D117" s="84">
        <v>0</v>
      </c>
      <c r="E117" s="84">
        <v>1.2995193821329551</v>
      </c>
      <c r="F117" s="395"/>
      <c r="G117" s="84">
        <v>0</v>
      </c>
      <c r="H117" s="115">
        <v>0</v>
      </c>
      <c r="I117" s="111">
        <f t="shared" si="132"/>
        <v>1.2995193821329551</v>
      </c>
      <c r="K117" s="43" t="s">
        <v>54</v>
      </c>
      <c r="L117" s="84">
        <v>0</v>
      </c>
      <c r="M117" s="84">
        <v>0</v>
      </c>
      <c r="N117" s="84">
        <v>0</v>
      </c>
      <c r="O117" s="84">
        <v>1.2995193821329551</v>
      </c>
      <c r="P117" s="84">
        <v>105.27327696450205</v>
      </c>
      <c r="Q117" s="84">
        <v>0</v>
      </c>
      <c r="R117" s="85">
        <v>0</v>
      </c>
      <c r="S117" s="86">
        <f t="shared" si="133"/>
        <v>106.572796346635</v>
      </c>
      <c r="U117" s="63" t="s">
        <v>54</v>
      </c>
      <c r="V117" s="55">
        <v>0</v>
      </c>
      <c r="W117" s="55">
        <v>0</v>
      </c>
      <c r="X117" s="55">
        <v>0</v>
      </c>
      <c r="Y117" s="55">
        <v>0</v>
      </c>
      <c r="Z117" s="55">
        <v>0</v>
      </c>
      <c r="AA117" s="55">
        <v>1.2995193821329551</v>
      </c>
      <c r="AB117" s="55">
        <v>105.27327696450205</v>
      </c>
      <c r="AC117" s="56">
        <v>0</v>
      </c>
      <c r="AD117" s="55">
        <v>0</v>
      </c>
      <c r="AE117" s="55">
        <v>0</v>
      </c>
      <c r="AF117" s="55">
        <v>0</v>
      </c>
      <c r="AG117" s="55">
        <v>0</v>
      </c>
      <c r="AH117" s="55">
        <v>0</v>
      </c>
      <c r="AI117" s="58">
        <f t="shared" si="134"/>
        <v>106.572796346635</v>
      </c>
      <c r="AJ117" s="19"/>
      <c r="AK117" s="19"/>
      <c r="AL117" s="19"/>
      <c r="AM117" s="19"/>
      <c r="AN117" s="19"/>
    </row>
    <row r="118" spans="1:4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132"/>
        <v>0</v>
      </c>
      <c r="K118" s="42" t="s">
        <v>11</v>
      </c>
      <c r="L118" s="87">
        <v>0</v>
      </c>
      <c r="M118" s="87">
        <v>0</v>
      </c>
      <c r="N118" s="87">
        <v>0</v>
      </c>
      <c r="O118" s="87">
        <v>0</v>
      </c>
      <c r="P118" s="87">
        <v>3.2826068799182582</v>
      </c>
      <c r="Q118" s="87">
        <v>0</v>
      </c>
      <c r="R118" s="88">
        <v>0</v>
      </c>
      <c r="S118" s="89">
        <f t="shared" si="133"/>
        <v>3.2826068799182582</v>
      </c>
      <c r="U118" s="59" t="s">
        <v>11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3.2826068799182582</v>
      </c>
      <c r="AC118" s="61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2">
        <f t="shared" si="134"/>
        <v>3.2826068799182582</v>
      </c>
      <c r="AJ118" s="19"/>
      <c r="AK118" s="19"/>
      <c r="AL118" s="19"/>
      <c r="AM118" s="19"/>
      <c r="AN118" s="19"/>
    </row>
    <row r="119" spans="1:40" ht="15">
      <c r="A119" s="32" t="s">
        <v>55</v>
      </c>
      <c r="B119" s="84">
        <v>1.6343634799235169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132"/>
        <v>1.6343634799235169</v>
      </c>
      <c r="K119" s="43" t="s">
        <v>55</v>
      </c>
      <c r="L119" s="84">
        <v>1.6343634799235169</v>
      </c>
      <c r="M119" s="84">
        <v>0</v>
      </c>
      <c r="N119" s="84">
        <v>0</v>
      </c>
      <c r="O119" s="84">
        <v>0</v>
      </c>
      <c r="P119" s="84">
        <v>0</v>
      </c>
      <c r="Q119" s="84">
        <v>0</v>
      </c>
      <c r="R119" s="85">
        <v>0</v>
      </c>
      <c r="S119" s="86">
        <f t="shared" si="133"/>
        <v>1.6343634799235169</v>
      </c>
      <c r="U119" s="63" t="s">
        <v>55</v>
      </c>
      <c r="V119" s="55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6">
        <v>1.6343634799235169</v>
      </c>
      <c r="AD119" s="55">
        <v>1.6343634799235169</v>
      </c>
      <c r="AE119" s="55">
        <v>0</v>
      </c>
      <c r="AF119" s="55">
        <v>0</v>
      </c>
      <c r="AG119" s="55">
        <v>0</v>
      </c>
      <c r="AH119" s="55">
        <v>0</v>
      </c>
      <c r="AI119" s="58">
        <f t="shared" si="134"/>
        <v>1.6343634799235169</v>
      </c>
      <c r="AJ119" s="19"/>
      <c r="AK119" s="19"/>
      <c r="AL119" s="19"/>
      <c r="AM119" s="19"/>
      <c r="AN119" s="19"/>
    </row>
    <row r="120" spans="1:40" ht="15">
      <c r="A120" s="31" t="s">
        <v>14</v>
      </c>
      <c r="B120" s="112">
        <v>8.7345395621468758E-2</v>
      </c>
      <c r="C120" s="112">
        <v>0</v>
      </c>
      <c r="D120" s="112">
        <v>2.7953502812350441</v>
      </c>
      <c r="E120" s="112">
        <v>0</v>
      </c>
      <c r="F120" s="395"/>
      <c r="G120" s="112">
        <v>0</v>
      </c>
      <c r="H120" s="113">
        <v>0</v>
      </c>
      <c r="I120" s="114">
        <f t="shared" si="132"/>
        <v>2.8826956768565131</v>
      </c>
      <c r="K120" s="42" t="s">
        <v>14</v>
      </c>
      <c r="L120" s="87">
        <v>8.7345395621468758E-2</v>
      </c>
      <c r="M120" s="87">
        <v>0</v>
      </c>
      <c r="N120" s="87">
        <v>2.7953502812350441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33"/>
        <v>2.8826956768565131</v>
      </c>
      <c r="U120" s="59" t="s">
        <v>14</v>
      </c>
      <c r="V120" s="60">
        <v>8.7345395621468758E-2</v>
      </c>
      <c r="W120" s="60">
        <v>0</v>
      </c>
      <c r="X120" s="60">
        <v>0</v>
      </c>
      <c r="Y120" s="60">
        <v>0</v>
      </c>
      <c r="Z120" s="60">
        <v>2.7953502812350441</v>
      </c>
      <c r="AA120" s="60">
        <v>0</v>
      </c>
      <c r="AB120" s="60">
        <v>0</v>
      </c>
      <c r="AC120" s="61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2">
        <f t="shared" si="134"/>
        <v>2.8826956768565131</v>
      </c>
      <c r="AJ120" s="19"/>
      <c r="AK120" s="19"/>
      <c r="AL120" s="19"/>
      <c r="AM120" s="19"/>
      <c r="AN120" s="19"/>
    </row>
    <row r="121" spans="1:40" ht="15">
      <c r="A121" s="32" t="s">
        <v>136</v>
      </c>
      <c r="B121" s="84">
        <v>330.64058391020984</v>
      </c>
      <c r="C121" s="84">
        <v>255.82415141213835</v>
      </c>
      <c r="D121" s="84">
        <v>6550.5599964509574</v>
      </c>
      <c r="E121" s="84">
        <v>0</v>
      </c>
      <c r="F121" s="395"/>
      <c r="G121" s="84">
        <v>0</v>
      </c>
      <c r="H121" s="115">
        <v>0</v>
      </c>
      <c r="I121" s="111">
        <f t="shared" si="132"/>
        <v>7137.0247317733056</v>
      </c>
      <c r="K121" s="43" t="s">
        <v>136</v>
      </c>
      <c r="L121" s="84">
        <v>330.64058391020984</v>
      </c>
      <c r="M121" s="84">
        <v>255.82415141213835</v>
      </c>
      <c r="N121" s="84">
        <v>6550.5599964509574</v>
      </c>
      <c r="O121" s="84">
        <v>0</v>
      </c>
      <c r="P121" s="84">
        <v>0</v>
      </c>
      <c r="Q121" s="84">
        <v>0</v>
      </c>
      <c r="R121" s="85">
        <v>0</v>
      </c>
      <c r="S121" s="86">
        <f t="shared" si="133"/>
        <v>7137.0247317733056</v>
      </c>
      <c r="U121" s="63" t="s">
        <v>136</v>
      </c>
      <c r="V121" s="55">
        <v>310.1706838508232</v>
      </c>
      <c r="W121" s="55">
        <v>0</v>
      </c>
      <c r="X121" s="55">
        <v>0</v>
      </c>
      <c r="Y121" s="55">
        <v>255.82415141213835</v>
      </c>
      <c r="Z121" s="55">
        <v>6394.3844930025998</v>
      </c>
      <c r="AA121" s="55">
        <v>0</v>
      </c>
      <c r="AB121" s="55">
        <v>0</v>
      </c>
      <c r="AC121" s="56">
        <v>176.64540350774413</v>
      </c>
      <c r="AD121" s="55">
        <v>20.469900059386621</v>
      </c>
      <c r="AE121" s="55">
        <v>0</v>
      </c>
      <c r="AF121" s="55">
        <v>0</v>
      </c>
      <c r="AG121" s="55">
        <v>156.17550344835752</v>
      </c>
      <c r="AH121" s="55">
        <v>0</v>
      </c>
      <c r="AI121" s="58">
        <f t="shared" si="134"/>
        <v>7137.0247317733056</v>
      </c>
      <c r="AJ121" s="19"/>
      <c r="AK121" s="19"/>
      <c r="AL121" s="19"/>
      <c r="AM121" s="19"/>
      <c r="AN121" s="19"/>
    </row>
    <row r="122" spans="1:40" ht="15">
      <c r="A122" s="31" t="s">
        <v>21</v>
      </c>
      <c r="B122" s="112">
        <v>103.88183272983326</v>
      </c>
      <c r="C122" s="112">
        <v>1.7582786931934242</v>
      </c>
      <c r="D122" s="112">
        <v>1282.6534523815694</v>
      </c>
      <c r="E122" s="112">
        <v>1841.4516638353352</v>
      </c>
      <c r="F122" s="395"/>
      <c r="G122" s="112">
        <v>148.6304122962166</v>
      </c>
      <c r="H122" s="113">
        <v>4.4178764317957162</v>
      </c>
      <c r="I122" s="114">
        <f t="shared" si="132"/>
        <v>3382.7935163679435</v>
      </c>
      <c r="K122" s="42" t="s">
        <v>21</v>
      </c>
      <c r="L122" s="87">
        <v>103.88183272983326</v>
      </c>
      <c r="M122" s="87">
        <v>1.7582786931934242</v>
      </c>
      <c r="N122" s="87">
        <v>1282.6534523815694</v>
      </c>
      <c r="O122" s="87">
        <v>1841.4516638353352</v>
      </c>
      <c r="P122" s="87">
        <v>23.432652244187548</v>
      </c>
      <c r="Q122" s="87">
        <v>148.6304122962166</v>
      </c>
      <c r="R122" s="88">
        <v>4.4178764317957162</v>
      </c>
      <c r="S122" s="89">
        <f t="shared" si="133"/>
        <v>3406.226168612131</v>
      </c>
      <c r="U122" s="59" t="s">
        <v>21</v>
      </c>
      <c r="V122" s="60">
        <v>2.1675575339807298</v>
      </c>
      <c r="W122" s="60">
        <v>50.819334101446593</v>
      </c>
      <c r="X122" s="60">
        <v>148.6304122962166</v>
      </c>
      <c r="Y122" s="60">
        <v>1.7582786931934242</v>
      </c>
      <c r="Z122" s="60">
        <v>1282.6534523815694</v>
      </c>
      <c r="AA122" s="60">
        <v>1838.6268522764283</v>
      </c>
      <c r="AB122" s="60">
        <v>23.432652244187548</v>
      </c>
      <c r="AC122" s="61">
        <v>58.137629085108657</v>
      </c>
      <c r="AD122" s="60">
        <v>50.894941094405937</v>
      </c>
      <c r="AE122" s="60">
        <v>2.8248115589070038</v>
      </c>
      <c r="AF122" s="60">
        <v>4.4178764317957162</v>
      </c>
      <c r="AG122" s="60">
        <v>0</v>
      </c>
      <c r="AH122" s="60">
        <v>0</v>
      </c>
      <c r="AI122" s="62">
        <f t="shared" si="134"/>
        <v>3406.226168612131</v>
      </c>
      <c r="AJ122" s="19"/>
      <c r="AK122" s="19"/>
      <c r="AL122" s="19"/>
      <c r="AM122" s="19"/>
      <c r="AN122" s="19"/>
    </row>
    <row r="123" spans="1:40" ht="15">
      <c r="A123" s="32" t="s">
        <v>20</v>
      </c>
      <c r="B123" s="84">
        <v>121.15656000000001</v>
      </c>
      <c r="C123" s="84">
        <v>0</v>
      </c>
      <c r="D123" s="84">
        <v>0</v>
      </c>
      <c r="E123" s="84">
        <v>0</v>
      </c>
      <c r="F123" s="395"/>
      <c r="G123" s="84">
        <v>0</v>
      </c>
      <c r="H123" s="115">
        <v>0</v>
      </c>
      <c r="I123" s="111">
        <f t="shared" si="132"/>
        <v>121.15656000000001</v>
      </c>
      <c r="K123" s="43" t="s">
        <v>20</v>
      </c>
      <c r="L123" s="84">
        <v>121.15656000000001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5">
        <v>0</v>
      </c>
      <c r="S123" s="86">
        <f t="shared" si="133"/>
        <v>121.15656000000001</v>
      </c>
      <c r="U123" s="63" t="s">
        <v>20</v>
      </c>
      <c r="V123" s="55">
        <v>97.203809615581761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6">
        <v>23.952750384418245</v>
      </c>
      <c r="AD123" s="55">
        <v>23.952750384418245</v>
      </c>
      <c r="AE123" s="55">
        <v>0</v>
      </c>
      <c r="AF123" s="55">
        <v>0</v>
      </c>
      <c r="AG123" s="55">
        <v>0</v>
      </c>
      <c r="AH123" s="55">
        <v>0</v>
      </c>
      <c r="AI123" s="58">
        <f t="shared" si="134"/>
        <v>121.15656000000001</v>
      </c>
      <c r="AJ123" s="19"/>
      <c r="AK123" s="19"/>
      <c r="AL123" s="19"/>
      <c r="AM123" s="19"/>
      <c r="AN123" s="19"/>
    </row>
    <row r="124" spans="1:4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132"/>
        <v>0</v>
      </c>
      <c r="K124" s="42" t="s">
        <v>56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33"/>
        <v>0</v>
      </c>
      <c r="U124" s="59" t="s">
        <v>56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1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2">
        <f t="shared" si="134"/>
        <v>0</v>
      </c>
      <c r="AJ124" s="19"/>
      <c r="AK124" s="19"/>
      <c r="AL124" s="19"/>
      <c r="AM124" s="19"/>
      <c r="AN124" s="19"/>
    </row>
    <row r="125" spans="1:40" ht="15">
      <c r="A125" s="32" t="s">
        <v>18</v>
      </c>
      <c r="B125" s="84">
        <v>0</v>
      </c>
      <c r="C125" s="84">
        <v>0.21168983886833401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132"/>
        <v>0.21168983886833401</v>
      </c>
      <c r="K125" s="43" t="s">
        <v>18</v>
      </c>
      <c r="L125" s="84">
        <v>0</v>
      </c>
      <c r="M125" s="84">
        <v>0.21168983886833401</v>
      </c>
      <c r="N125" s="84">
        <v>0</v>
      </c>
      <c r="O125" s="84">
        <v>0</v>
      </c>
      <c r="P125" s="84">
        <v>4.3236984343654417</v>
      </c>
      <c r="Q125" s="84">
        <v>0</v>
      </c>
      <c r="R125" s="85">
        <v>0</v>
      </c>
      <c r="S125" s="86">
        <f t="shared" si="133"/>
        <v>4.5353882732337754</v>
      </c>
      <c r="U125" s="63" t="s">
        <v>18</v>
      </c>
      <c r="V125" s="55">
        <v>0</v>
      </c>
      <c r="W125" s="55">
        <v>0</v>
      </c>
      <c r="X125" s="55">
        <v>0</v>
      </c>
      <c r="Y125" s="55">
        <v>0.21168983886833401</v>
      </c>
      <c r="Z125" s="55">
        <v>0</v>
      </c>
      <c r="AA125" s="55">
        <v>0</v>
      </c>
      <c r="AB125" s="55">
        <v>4.3236984343654417</v>
      </c>
      <c r="AC125" s="56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8">
        <f t="shared" si="134"/>
        <v>4.5353882732337754</v>
      </c>
      <c r="AJ125" s="19"/>
      <c r="AK125" s="19"/>
      <c r="AL125" s="19"/>
      <c r="AM125" s="19"/>
      <c r="AN125" s="19"/>
    </row>
    <row r="126" spans="1:4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132"/>
        <v>0</v>
      </c>
      <c r="K126" s="42" t="s">
        <v>17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33"/>
        <v>0</v>
      </c>
      <c r="U126" s="59" t="s">
        <v>57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1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2">
        <f t="shared" si="134"/>
        <v>0</v>
      </c>
      <c r="AJ126" s="19"/>
      <c r="AK126" s="19"/>
      <c r="AL126" s="19"/>
      <c r="AM126" s="19"/>
      <c r="AN126" s="19"/>
    </row>
    <row r="127" spans="1:40" ht="15">
      <c r="A127" s="33" t="s">
        <v>60</v>
      </c>
      <c r="B127" s="84">
        <v>0</v>
      </c>
      <c r="C127" s="84">
        <v>0.28063690260286867</v>
      </c>
      <c r="D127" s="84">
        <v>122.56161740627232</v>
      </c>
      <c r="E127" s="84">
        <v>0</v>
      </c>
      <c r="F127" s="395"/>
      <c r="G127" s="84">
        <v>0</v>
      </c>
      <c r="H127" s="115">
        <v>0</v>
      </c>
      <c r="I127" s="111">
        <f t="shared" si="132"/>
        <v>122.84225430887518</v>
      </c>
      <c r="K127" s="44" t="s">
        <v>60</v>
      </c>
      <c r="L127" s="84">
        <v>0</v>
      </c>
      <c r="M127" s="84">
        <v>0.28063690260286867</v>
      </c>
      <c r="N127" s="84">
        <v>122.56161740627232</v>
      </c>
      <c r="O127" s="84">
        <v>0</v>
      </c>
      <c r="P127" s="84">
        <v>0</v>
      </c>
      <c r="Q127" s="84">
        <v>0</v>
      </c>
      <c r="R127" s="85">
        <v>0</v>
      </c>
      <c r="S127" s="86">
        <f t="shared" si="133"/>
        <v>122.84225430887518</v>
      </c>
      <c r="U127" s="64" t="s">
        <v>58</v>
      </c>
      <c r="V127" s="55">
        <v>0</v>
      </c>
      <c r="W127" s="55">
        <v>0</v>
      </c>
      <c r="X127" s="55">
        <v>0</v>
      </c>
      <c r="Y127" s="55">
        <v>0.28063690260286867</v>
      </c>
      <c r="Z127" s="55">
        <v>122.56161740627232</v>
      </c>
      <c r="AA127" s="55">
        <v>0</v>
      </c>
      <c r="AB127" s="55">
        <v>0</v>
      </c>
      <c r="AC127" s="56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8">
        <f t="shared" si="134"/>
        <v>122.84225430887518</v>
      </c>
      <c r="AJ127" s="19"/>
      <c r="AK127" s="19"/>
      <c r="AL127" s="19"/>
      <c r="AM127" s="19"/>
      <c r="AN127" s="19"/>
    </row>
    <row r="128" spans="1:4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132"/>
        <v>0</v>
      </c>
      <c r="K128" s="45" t="s">
        <v>19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33"/>
        <v>0</v>
      </c>
      <c r="U128" s="65" t="s">
        <v>62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7">
        <v>0</v>
      </c>
      <c r="AI128" s="68">
        <f t="shared" si="134"/>
        <v>0</v>
      </c>
      <c r="AJ128" s="19"/>
      <c r="AK128" s="19"/>
      <c r="AL128" s="19"/>
      <c r="AM128" s="19"/>
      <c r="AN128" s="19"/>
    </row>
    <row r="129" spans="1:40">
      <c r="A129" s="35" t="s">
        <v>15</v>
      </c>
      <c r="B129" s="93">
        <v>0</v>
      </c>
      <c r="C129" s="93">
        <v>0</v>
      </c>
      <c r="D129" s="93">
        <v>122.8422543088752</v>
      </c>
      <c r="E129" s="93">
        <v>0</v>
      </c>
      <c r="F129" s="395"/>
      <c r="G129" s="93">
        <v>0</v>
      </c>
      <c r="H129" s="119">
        <v>0</v>
      </c>
      <c r="I129" s="120">
        <f t="shared" si="132"/>
        <v>122.8422543088752</v>
      </c>
      <c r="K129" s="46" t="s">
        <v>15</v>
      </c>
      <c r="L129" s="93">
        <v>0</v>
      </c>
      <c r="M129" s="93">
        <v>0</v>
      </c>
      <c r="N129" s="93">
        <v>122.8422543088752</v>
      </c>
      <c r="O129" s="93">
        <v>0</v>
      </c>
      <c r="P129" s="93">
        <v>0</v>
      </c>
      <c r="Q129" s="93">
        <v>0</v>
      </c>
      <c r="R129" s="94">
        <v>0</v>
      </c>
      <c r="S129" s="95">
        <f t="shared" si="133"/>
        <v>122.8422543088752</v>
      </c>
      <c r="U129" s="69" t="s">
        <v>15</v>
      </c>
      <c r="V129" s="70">
        <v>0</v>
      </c>
      <c r="W129" s="70">
        <v>0</v>
      </c>
      <c r="X129" s="70">
        <v>0</v>
      </c>
      <c r="Y129" s="70">
        <v>0</v>
      </c>
      <c r="Z129" s="70">
        <v>122.8422543088752</v>
      </c>
      <c r="AA129" s="70">
        <v>0</v>
      </c>
      <c r="AB129" s="70">
        <v>0</v>
      </c>
      <c r="AC129" s="70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2">
        <f t="shared" si="134"/>
        <v>122.8422543088752</v>
      </c>
      <c r="AJ129" s="19"/>
      <c r="AK129" s="19"/>
      <c r="AL129" s="19"/>
      <c r="AM129" s="19"/>
      <c r="AN129" s="19"/>
    </row>
    <row r="130" spans="1:4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132"/>
        <v>0</v>
      </c>
      <c r="K130" s="45" t="s">
        <v>16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33"/>
        <v>0</v>
      </c>
      <c r="U130" s="65" t="s">
        <v>16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7">
        <v>0</v>
      </c>
      <c r="AI130" s="68">
        <f t="shared" si="134"/>
        <v>0</v>
      </c>
      <c r="AJ130" s="19"/>
      <c r="AK130" s="19"/>
      <c r="AL130" s="19"/>
      <c r="AM130" s="19"/>
      <c r="AN130" s="19"/>
    </row>
    <row r="131" spans="1:4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132"/>
        <v>0</v>
      </c>
      <c r="K131" s="47" t="s">
        <v>10</v>
      </c>
      <c r="L131" s="96">
        <v>0</v>
      </c>
      <c r="M131" s="96">
        <v>0</v>
      </c>
      <c r="N131" s="96">
        <v>0</v>
      </c>
      <c r="O131" s="96">
        <v>0</v>
      </c>
      <c r="P131" s="96">
        <v>0</v>
      </c>
      <c r="Q131" s="96">
        <v>0</v>
      </c>
      <c r="R131" s="97">
        <v>0</v>
      </c>
      <c r="S131" s="98">
        <f t="shared" si="133"/>
        <v>0</v>
      </c>
      <c r="U131" s="69" t="s">
        <v>10</v>
      </c>
      <c r="V131" s="70">
        <v>0</v>
      </c>
      <c r="W131" s="70">
        <v>0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2">
        <f t="shared" si="134"/>
        <v>0</v>
      </c>
      <c r="AJ131" s="19"/>
      <c r="AK131" s="19"/>
      <c r="AL131" s="19"/>
      <c r="AM131" s="19"/>
      <c r="AN131" s="19"/>
    </row>
    <row r="132" spans="1:40" ht="15">
      <c r="A132" s="37" t="s">
        <v>22</v>
      </c>
      <c r="B132" s="99">
        <f>SUM(B111:B127)</f>
        <v>597.9020028853032</v>
      </c>
      <c r="C132" s="99">
        <f t="shared" ref="C132:I132" si="135">SUM(C111:C127)</f>
        <v>258.07475684680293</v>
      </c>
      <c r="D132" s="99">
        <f t="shared" si="135"/>
        <v>10354.745181874776</v>
      </c>
      <c r="E132" s="99">
        <f t="shared" si="135"/>
        <v>1842.7511832174682</v>
      </c>
      <c r="F132" s="99">
        <f t="shared" si="135"/>
        <v>0</v>
      </c>
      <c r="G132" s="99">
        <f t="shared" si="135"/>
        <v>148.6304122962166</v>
      </c>
      <c r="H132" s="100">
        <f t="shared" si="135"/>
        <v>4.4178764317957162</v>
      </c>
      <c r="I132" s="111">
        <f t="shared" si="135"/>
        <v>13206.52141355236</v>
      </c>
      <c r="K132" s="48" t="s">
        <v>22</v>
      </c>
      <c r="L132" s="99">
        <f>SUM(L111:L127)</f>
        <v>597.9020028853032</v>
      </c>
      <c r="M132" s="99">
        <f t="shared" ref="M132:S132" si="136">SUM(M111:M127)</f>
        <v>258.07475684680293</v>
      </c>
      <c r="N132" s="99">
        <f t="shared" si="136"/>
        <v>10354.745181874776</v>
      </c>
      <c r="O132" s="99">
        <f t="shared" si="136"/>
        <v>1842.7511832174682</v>
      </c>
      <c r="P132" s="99">
        <f t="shared" si="136"/>
        <v>136.31223452297328</v>
      </c>
      <c r="Q132" s="99">
        <f t="shared" si="136"/>
        <v>148.6304122962166</v>
      </c>
      <c r="R132" s="100">
        <f t="shared" si="136"/>
        <v>4.4178764317957162</v>
      </c>
      <c r="S132" s="101">
        <f t="shared" si="136"/>
        <v>13342.833648075335</v>
      </c>
      <c r="U132" s="73" t="s">
        <v>59</v>
      </c>
      <c r="V132" s="74">
        <f>SUM(V111:V127)</f>
        <v>450.13071376572231</v>
      </c>
      <c r="W132" s="74">
        <f t="shared" ref="W132:AH132" si="137">SUM(W111:W127)</f>
        <v>50.819334101446593</v>
      </c>
      <c r="X132" s="74">
        <f t="shared" si="137"/>
        <v>148.6304122962166</v>
      </c>
      <c r="Y132" s="74">
        <f t="shared" si="137"/>
        <v>258.07475684680293</v>
      </c>
      <c r="Z132" s="74">
        <f t="shared" si="137"/>
        <v>10198.195114682459</v>
      </c>
      <c r="AA132" s="74">
        <f t="shared" si="137"/>
        <v>1839.9263716585613</v>
      </c>
      <c r="AB132" s="74">
        <f t="shared" si="137"/>
        <v>136.31223452297328</v>
      </c>
      <c r="AC132" s="74">
        <f t="shared" si="137"/>
        <v>260.74471020115357</v>
      </c>
      <c r="AD132" s="75">
        <f t="shared" si="137"/>
        <v>96.951955018134328</v>
      </c>
      <c r="AE132" s="75">
        <f t="shared" si="137"/>
        <v>2.8248115589070038</v>
      </c>
      <c r="AF132" s="75">
        <f t="shared" si="137"/>
        <v>4.4178764317957162</v>
      </c>
      <c r="AG132" s="75">
        <f t="shared" si="137"/>
        <v>156.55006719231653</v>
      </c>
      <c r="AH132" s="75">
        <f t="shared" si="137"/>
        <v>0</v>
      </c>
      <c r="AI132" s="76">
        <f>SUM(V132:AC132)</f>
        <v>13342.833648075335</v>
      </c>
      <c r="AJ132" s="19"/>
      <c r="AK132" s="19"/>
      <c r="AL132" s="19"/>
      <c r="AM132" s="19"/>
      <c r="AN132" s="19"/>
    </row>
    <row r="133" spans="1:40" s="22" customFormat="1" ht="15" thickBot="1">
      <c r="A133" s="38" t="s">
        <v>108</v>
      </c>
      <c r="B133" s="125">
        <f>IF($I132=0,"-",B132/$I132)</f>
        <v>4.5273239194671203E-2</v>
      </c>
      <c r="C133" s="125">
        <f t="shared" ref="C133:H133" si="138">IF($I132=0,"-",C132/$I132)</f>
        <v>1.9541463551633664E-2</v>
      </c>
      <c r="D133" s="125">
        <f t="shared" si="138"/>
        <v>0.78406302898573055</v>
      </c>
      <c r="E133" s="125">
        <f t="shared" si="138"/>
        <v>0.13953342636664801</v>
      </c>
      <c r="F133" s="125">
        <f t="shared" si="138"/>
        <v>0</v>
      </c>
      <c r="G133" s="125">
        <f t="shared" si="138"/>
        <v>1.1254319562431786E-2</v>
      </c>
      <c r="H133" s="126">
        <f t="shared" si="138"/>
        <v>3.3452233888495034E-4</v>
      </c>
      <c r="I133" s="127">
        <f>SUM(B133:H133)</f>
        <v>1.0000000000000002</v>
      </c>
      <c r="K133" s="49" t="s">
        <v>108</v>
      </c>
      <c r="L133" s="102">
        <f>IF($S132=0,"-",L132/$S132)</f>
        <v>4.4810721519528862E-2</v>
      </c>
      <c r="M133" s="102">
        <f t="shared" ref="M133:R133" si="139">IF($S132=0,"-",M132/$S132)</f>
        <v>1.9341825256438648E-2</v>
      </c>
      <c r="N133" s="102">
        <f t="shared" si="139"/>
        <v>0.77605293260689179</v>
      </c>
      <c r="O133" s="102">
        <f t="shared" si="139"/>
        <v>0.13810793357850787</v>
      </c>
      <c r="P133" s="102">
        <f t="shared" si="139"/>
        <v>1.0216138349490396E-2</v>
      </c>
      <c r="Q133" s="102">
        <f t="shared" si="139"/>
        <v>1.1139343876752606E-2</v>
      </c>
      <c r="R133" s="103">
        <f t="shared" si="139"/>
        <v>3.3110481238990657E-4</v>
      </c>
      <c r="S133" s="104">
        <f>SUM(L133:R133)</f>
        <v>1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</row>
    <row r="134" spans="1:40" ht="15" thickBot="1">
      <c r="A134" s="40"/>
      <c r="B134" s="6"/>
      <c r="C134" s="6"/>
      <c r="D134" s="6"/>
      <c r="E134" s="6"/>
      <c r="F134" s="6"/>
      <c r="G134" s="6"/>
      <c r="H134" s="6"/>
      <c r="I134" s="6"/>
      <c r="K134" s="40"/>
      <c r="L134" s="6"/>
      <c r="M134" s="6"/>
      <c r="N134" s="6"/>
      <c r="O134" s="6"/>
      <c r="P134" s="6"/>
      <c r="Q134" s="6"/>
      <c r="R134" s="6"/>
      <c r="S134" s="6"/>
      <c r="U134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19"/>
      <c r="AK134" s="19"/>
      <c r="AL134" s="19"/>
      <c r="AM134" s="19"/>
      <c r="AN134" s="19"/>
    </row>
    <row r="135" spans="1:40" ht="42.7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  <c r="K135" s="445" t="s">
        <v>29</v>
      </c>
      <c r="L135" s="82" t="s">
        <v>0</v>
      </c>
      <c r="M135" s="82" t="s">
        <v>1</v>
      </c>
      <c r="N135" s="82" t="s">
        <v>2</v>
      </c>
      <c r="O135" s="82" t="s">
        <v>3</v>
      </c>
      <c r="P135" s="82" t="s">
        <v>23</v>
      </c>
      <c r="Q135" s="82" t="s">
        <v>4</v>
      </c>
      <c r="R135" s="82" t="s">
        <v>5</v>
      </c>
      <c r="S135" s="83" t="s">
        <v>6</v>
      </c>
      <c r="U135" s="447" t="s">
        <v>29</v>
      </c>
      <c r="V135" s="51" t="s">
        <v>73</v>
      </c>
      <c r="W135" s="51" t="s">
        <v>74</v>
      </c>
      <c r="X135" s="51" t="s">
        <v>4</v>
      </c>
      <c r="Y135" s="51" t="s">
        <v>1</v>
      </c>
      <c r="Z135" s="51" t="s">
        <v>2</v>
      </c>
      <c r="AA135" s="51" t="s">
        <v>3</v>
      </c>
      <c r="AB135" s="51" t="s">
        <v>51</v>
      </c>
      <c r="AC135" s="51" t="s">
        <v>64</v>
      </c>
      <c r="AD135" s="52" t="s">
        <v>75</v>
      </c>
      <c r="AE135" s="52" t="s">
        <v>76</v>
      </c>
      <c r="AF135" s="52" t="s">
        <v>77</v>
      </c>
      <c r="AG135" s="52" t="s">
        <v>78</v>
      </c>
      <c r="AH135" s="52" t="s">
        <v>79</v>
      </c>
      <c r="AI135" s="53" t="s">
        <v>59</v>
      </c>
      <c r="AJ135" s="19"/>
      <c r="AK135" s="19"/>
      <c r="AL135" s="19"/>
      <c r="AM135" s="19"/>
      <c r="AN135" s="19"/>
    </row>
    <row r="136" spans="1:40" ht="15" customHeight="1">
      <c r="A136" s="411" t="s">
        <v>29</v>
      </c>
      <c r="B136" s="400" t="s">
        <v>113</v>
      </c>
      <c r="C136" s="401"/>
      <c r="D136" s="401"/>
      <c r="E136" s="401"/>
      <c r="F136" s="401"/>
      <c r="G136" s="401"/>
      <c r="H136" s="401"/>
      <c r="I136" s="402"/>
      <c r="K136" s="446" t="s">
        <v>29</v>
      </c>
      <c r="L136" s="403" t="s">
        <v>113</v>
      </c>
      <c r="M136" s="404"/>
      <c r="N136" s="404"/>
      <c r="O136" s="404"/>
      <c r="P136" s="404"/>
      <c r="Q136" s="404"/>
      <c r="R136" s="404"/>
      <c r="S136" s="405"/>
      <c r="U136" s="448" t="s">
        <v>29</v>
      </c>
      <c r="V136" s="441" t="s">
        <v>113</v>
      </c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2"/>
      <c r="AJ136" s="19"/>
      <c r="AK136" s="19"/>
      <c r="AL136" s="19"/>
      <c r="AM136" s="19"/>
      <c r="AN136" s="19"/>
    </row>
    <row r="137" spans="1:4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  <c r="K137" s="50" t="s">
        <v>7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6">
        <v>0</v>
      </c>
      <c r="S137" s="107">
        <f>SUM(L137:R137)</f>
        <v>0</v>
      </c>
      <c r="U137" s="54" t="s">
        <v>7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6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8">
        <f>SUM(V137:AC137)</f>
        <v>0</v>
      </c>
      <c r="AJ137" s="19"/>
      <c r="AK137" s="19"/>
      <c r="AL137" s="19"/>
      <c r="AM137" s="19"/>
      <c r="AN137" s="19"/>
    </row>
    <row r="138" spans="1:4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140">SUM(B138:H138)</f>
        <v>0</v>
      </c>
      <c r="K138" s="42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41">SUM(L138:R138)</f>
        <v>0</v>
      </c>
      <c r="U138" s="59" t="s">
        <v>8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1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2">
        <f t="shared" ref="AI138:AI157" si="142">SUM(V138:AC138)</f>
        <v>0</v>
      </c>
      <c r="AJ138" s="19"/>
      <c r="AK138" s="19"/>
      <c r="AL138" s="19"/>
      <c r="AM138" s="19"/>
      <c r="AN138" s="19"/>
    </row>
    <row r="139" spans="1:4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140"/>
        <v>0</v>
      </c>
      <c r="K139" s="43" t="s">
        <v>9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5">
        <v>0</v>
      </c>
      <c r="S139" s="86">
        <f t="shared" si="141"/>
        <v>0</v>
      </c>
      <c r="U139" s="63" t="s">
        <v>9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6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8">
        <f t="shared" si="142"/>
        <v>0</v>
      </c>
      <c r="AJ139" s="19"/>
      <c r="AK139" s="19"/>
      <c r="AL139" s="19"/>
      <c r="AM139" s="19"/>
      <c r="AN139" s="19"/>
    </row>
    <row r="140" spans="1:4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140"/>
        <v>0</v>
      </c>
      <c r="K140" s="42" t="s">
        <v>52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41"/>
        <v>0</v>
      </c>
      <c r="U140" s="59" t="s">
        <v>52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1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2">
        <f t="shared" si="142"/>
        <v>0</v>
      </c>
      <c r="AJ140" s="19"/>
      <c r="AK140" s="19"/>
      <c r="AL140" s="19"/>
      <c r="AM140" s="19"/>
      <c r="AN140" s="19"/>
    </row>
    <row r="141" spans="1:40" ht="15">
      <c r="A141" s="32" t="s">
        <v>13</v>
      </c>
      <c r="B141" s="84">
        <v>2.550745114268465</v>
      </c>
      <c r="C141" s="84">
        <v>31.728083200803948</v>
      </c>
      <c r="D141" s="84">
        <v>3.2351354658177143</v>
      </c>
      <c r="E141" s="84">
        <v>0</v>
      </c>
      <c r="F141" s="395"/>
      <c r="G141" s="84">
        <v>0</v>
      </c>
      <c r="H141" s="115">
        <v>0</v>
      </c>
      <c r="I141" s="111">
        <f t="shared" si="140"/>
        <v>37.513963780890123</v>
      </c>
      <c r="K141" s="43" t="s">
        <v>13</v>
      </c>
      <c r="L141" s="84">
        <v>2.550745114268465</v>
      </c>
      <c r="M141" s="84">
        <v>31.728083200803948</v>
      </c>
      <c r="N141" s="84">
        <v>3.2351354658177143</v>
      </c>
      <c r="O141" s="84">
        <v>0</v>
      </c>
      <c r="P141" s="84">
        <v>0</v>
      </c>
      <c r="Q141" s="84">
        <v>0</v>
      </c>
      <c r="R141" s="85">
        <v>0</v>
      </c>
      <c r="S141" s="86">
        <f t="shared" si="141"/>
        <v>37.513963780890123</v>
      </c>
      <c r="U141" s="63" t="s">
        <v>13</v>
      </c>
      <c r="V141" s="55">
        <v>2.550745114268465</v>
      </c>
      <c r="W141" s="55">
        <v>0</v>
      </c>
      <c r="X141" s="55">
        <v>0</v>
      </c>
      <c r="Y141" s="55">
        <v>31.728083200803948</v>
      </c>
      <c r="Z141" s="55">
        <v>0.19815848743217657</v>
      </c>
      <c r="AA141" s="55">
        <v>0</v>
      </c>
      <c r="AB141" s="55">
        <v>0</v>
      </c>
      <c r="AC141" s="56">
        <v>3.0369769783855376</v>
      </c>
      <c r="AD141" s="57">
        <v>0</v>
      </c>
      <c r="AE141" s="57">
        <v>0</v>
      </c>
      <c r="AF141" s="57">
        <v>0</v>
      </c>
      <c r="AG141" s="57">
        <v>3.0369769783855376</v>
      </c>
      <c r="AH141" s="57">
        <v>0</v>
      </c>
      <c r="AI141" s="58">
        <f t="shared" si="142"/>
        <v>37.513963780890123</v>
      </c>
      <c r="AJ141" s="19"/>
      <c r="AK141" s="19"/>
      <c r="AL141" s="19"/>
      <c r="AM141" s="19"/>
      <c r="AN141" s="19"/>
    </row>
    <row r="142" spans="1:40" ht="15">
      <c r="A142" s="31" t="s">
        <v>119</v>
      </c>
      <c r="B142" s="112">
        <v>3.2283177307793771</v>
      </c>
      <c r="C142" s="112">
        <v>0.46674473216087381</v>
      </c>
      <c r="D142" s="112">
        <v>1.6880601146484939</v>
      </c>
      <c r="E142" s="112">
        <v>0</v>
      </c>
      <c r="F142" s="395"/>
      <c r="G142" s="112">
        <v>0</v>
      </c>
      <c r="H142" s="113">
        <v>0</v>
      </c>
      <c r="I142" s="114">
        <f t="shared" si="140"/>
        <v>5.383122577588745</v>
      </c>
      <c r="K142" s="42" t="s">
        <v>119</v>
      </c>
      <c r="L142" s="87">
        <v>3.2283177307793771</v>
      </c>
      <c r="M142" s="87">
        <v>0.46674473216087381</v>
      </c>
      <c r="N142" s="87">
        <v>1.6880601146484939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41"/>
        <v>5.383122577588745</v>
      </c>
      <c r="U142" s="59" t="s">
        <v>53</v>
      </c>
      <c r="V142" s="60">
        <v>3.2283177307793771</v>
      </c>
      <c r="W142" s="60">
        <v>0</v>
      </c>
      <c r="X142" s="60">
        <v>0</v>
      </c>
      <c r="Y142" s="60">
        <v>0.46674473216087381</v>
      </c>
      <c r="Z142" s="60">
        <v>0.64825657244565804</v>
      </c>
      <c r="AA142" s="60">
        <v>0</v>
      </c>
      <c r="AB142" s="60">
        <v>0</v>
      </c>
      <c r="AC142" s="61">
        <v>1.0398035422028358</v>
      </c>
      <c r="AD142" s="60">
        <v>0</v>
      </c>
      <c r="AE142" s="60">
        <v>0</v>
      </c>
      <c r="AF142" s="60">
        <v>0</v>
      </c>
      <c r="AG142" s="60">
        <v>1.0398035422028358</v>
      </c>
      <c r="AH142" s="60">
        <v>0</v>
      </c>
      <c r="AI142" s="62">
        <f t="shared" si="142"/>
        <v>5.383122577588745</v>
      </c>
      <c r="AJ142" s="19"/>
      <c r="AK142" s="19"/>
      <c r="AL142" s="19"/>
      <c r="AM142" s="19"/>
      <c r="AN142" s="19"/>
    </row>
    <row r="143" spans="1:40" ht="15">
      <c r="A143" s="32" t="s">
        <v>54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140"/>
        <v>0</v>
      </c>
      <c r="K143" s="43" t="s">
        <v>54</v>
      </c>
      <c r="L143" s="84">
        <v>0</v>
      </c>
      <c r="M143" s="84">
        <v>0</v>
      </c>
      <c r="N143" s="84">
        <v>0</v>
      </c>
      <c r="O143" s="84">
        <v>0</v>
      </c>
      <c r="P143" s="84">
        <v>16.192573235784025</v>
      </c>
      <c r="Q143" s="84">
        <v>0</v>
      </c>
      <c r="R143" s="85">
        <v>0</v>
      </c>
      <c r="S143" s="86">
        <f t="shared" si="141"/>
        <v>16.192573235784025</v>
      </c>
      <c r="U143" s="63" t="s">
        <v>54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16.192573235784025</v>
      </c>
      <c r="AC143" s="56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8">
        <f t="shared" si="142"/>
        <v>16.192573235784025</v>
      </c>
      <c r="AJ143" s="19"/>
      <c r="AK143" s="19"/>
      <c r="AL143" s="19"/>
      <c r="AM143" s="19"/>
      <c r="AN143" s="19"/>
    </row>
    <row r="144" spans="1:4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140"/>
        <v>0</v>
      </c>
      <c r="K144" s="42" t="s">
        <v>11</v>
      </c>
      <c r="L144" s="87">
        <v>0</v>
      </c>
      <c r="M144" s="87">
        <v>0</v>
      </c>
      <c r="N144" s="87">
        <v>0</v>
      </c>
      <c r="O144" s="87">
        <v>0</v>
      </c>
      <c r="P144" s="87">
        <v>0.87150597597385215</v>
      </c>
      <c r="Q144" s="87">
        <v>0</v>
      </c>
      <c r="R144" s="88">
        <v>0</v>
      </c>
      <c r="S144" s="89">
        <f t="shared" si="141"/>
        <v>0.87150597597385215</v>
      </c>
      <c r="U144" s="59" t="s">
        <v>11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0.87150597597385215</v>
      </c>
      <c r="AC144" s="61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2">
        <f t="shared" si="142"/>
        <v>0.87150597597385215</v>
      </c>
      <c r="AJ144" s="19"/>
      <c r="AK144" s="19"/>
      <c r="AL144" s="19"/>
      <c r="AM144" s="19"/>
      <c r="AN144" s="19"/>
    </row>
    <row r="145" spans="1:4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140"/>
        <v>0</v>
      </c>
      <c r="K145" s="43" t="s">
        <v>55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5">
        <v>0</v>
      </c>
      <c r="S145" s="86">
        <f t="shared" si="141"/>
        <v>0</v>
      </c>
      <c r="U145" s="63" t="s">
        <v>55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6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8">
        <f t="shared" si="142"/>
        <v>0</v>
      </c>
      <c r="AJ145" s="19"/>
      <c r="AK145" s="19"/>
      <c r="AL145" s="19"/>
      <c r="AM145" s="19"/>
      <c r="AN145" s="19"/>
    </row>
    <row r="146" spans="1:40" ht="15">
      <c r="A146" s="31" t="s">
        <v>14</v>
      </c>
      <c r="B146" s="112">
        <v>0</v>
      </c>
      <c r="C146" s="112">
        <v>0</v>
      </c>
      <c r="D146" s="112">
        <v>2.5375379296009641</v>
      </c>
      <c r="E146" s="112">
        <v>0</v>
      </c>
      <c r="F146" s="395"/>
      <c r="G146" s="112">
        <v>0</v>
      </c>
      <c r="H146" s="113">
        <v>0</v>
      </c>
      <c r="I146" s="114">
        <f t="shared" si="140"/>
        <v>2.5375379296009641</v>
      </c>
      <c r="K146" s="42" t="s">
        <v>14</v>
      </c>
      <c r="L146" s="87">
        <v>0</v>
      </c>
      <c r="M146" s="87">
        <v>0</v>
      </c>
      <c r="N146" s="87">
        <v>2.5375379296009641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41"/>
        <v>2.5375379296009641</v>
      </c>
      <c r="U146" s="59" t="s">
        <v>14</v>
      </c>
      <c r="V146" s="60">
        <v>0</v>
      </c>
      <c r="W146" s="60">
        <v>0</v>
      </c>
      <c r="X146" s="60">
        <v>0</v>
      </c>
      <c r="Y146" s="60">
        <v>0</v>
      </c>
      <c r="Z146" s="60">
        <v>2.5375379296009641</v>
      </c>
      <c r="AA146" s="60">
        <v>0</v>
      </c>
      <c r="AB146" s="60">
        <v>0</v>
      </c>
      <c r="AC146" s="61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2">
        <f t="shared" si="142"/>
        <v>2.5375379296009641</v>
      </c>
      <c r="AJ146" s="19"/>
      <c r="AK146" s="19"/>
      <c r="AL146" s="19"/>
      <c r="AM146" s="19"/>
      <c r="AN146" s="19"/>
    </row>
    <row r="147" spans="1:40" ht="15">
      <c r="A147" s="32" t="s">
        <v>136</v>
      </c>
      <c r="B147" s="84">
        <v>120.47955969735197</v>
      </c>
      <c r="C147" s="84">
        <v>488.60923795495489</v>
      </c>
      <c r="D147" s="84">
        <v>109.66140876787999</v>
      </c>
      <c r="E147" s="84">
        <v>0</v>
      </c>
      <c r="F147" s="395"/>
      <c r="G147" s="84">
        <v>0</v>
      </c>
      <c r="H147" s="115">
        <v>0</v>
      </c>
      <c r="I147" s="111">
        <f t="shared" si="140"/>
        <v>718.75020642018683</v>
      </c>
      <c r="K147" s="43" t="s">
        <v>136</v>
      </c>
      <c r="L147" s="84">
        <v>120.47955969735197</v>
      </c>
      <c r="M147" s="84">
        <v>488.60923795495489</v>
      </c>
      <c r="N147" s="84">
        <v>109.66140876787999</v>
      </c>
      <c r="O147" s="84">
        <v>0</v>
      </c>
      <c r="P147" s="84">
        <v>0.12708402699782059</v>
      </c>
      <c r="Q147" s="84">
        <v>0</v>
      </c>
      <c r="R147" s="85">
        <v>0</v>
      </c>
      <c r="S147" s="86">
        <f t="shared" si="141"/>
        <v>718.87729044718469</v>
      </c>
      <c r="U147" s="63" t="s">
        <v>136</v>
      </c>
      <c r="V147" s="55">
        <v>118.36336114914896</v>
      </c>
      <c r="W147" s="55">
        <v>0</v>
      </c>
      <c r="X147" s="55">
        <v>0</v>
      </c>
      <c r="Y147" s="55">
        <v>488.60923795495489</v>
      </c>
      <c r="Z147" s="55">
        <v>109.66140876787999</v>
      </c>
      <c r="AA147" s="55">
        <v>0</v>
      </c>
      <c r="AB147" s="55">
        <v>0.12708402699782059</v>
      </c>
      <c r="AC147" s="56">
        <v>2.1161985482030103</v>
      </c>
      <c r="AD147" s="55">
        <v>2.1161985482030103</v>
      </c>
      <c r="AE147" s="55">
        <v>0</v>
      </c>
      <c r="AF147" s="55">
        <v>0</v>
      </c>
      <c r="AG147" s="55">
        <v>0</v>
      </c>
      <c r="AH147" s="55">
        <v>0</v>
      </c>
      <c r="AI147" s="58">
        <f t="shared" si="142"/>
        <v>718.87729044718469</v>
      </c>
      <c r="AJ147" s="19"/>
      <c r="AK147" s="19"/>
      <c r="AL147" s="19"/>
      <c r="AM147" s="19"/>
      <c r="AN147" s="19"/>
    </row>
    <row r="148" spans="1:40" ht="15">
      <c r="A148" s="31" t="s">
        <v>21</v>
      </c>
      <c r="B148" s="112">
        <v>214.5840517637327</v>
      </c>
      <c r="C148" s="112">
        <v>9.0712002406539476</v>
      </c>
      <c r="D148" s="112">
        <v>2.9084621875608017</v>
      </c>
      <c r="E148" s="112">
        <v>428.36705698816428</v>
      </c>
      <c r="F148" s="395"/>
      <c r="G148" s="112">
        <v>80.510528410891169</v>
      </c>
      <c r="H148" s="113">
        <v>0</v>
      </c>
      <c r="I148" s="114">
        <f t="shared" si="140"/>
        <v>735.44129959100292</v>
      </c>
      <c r="K148" s="42" t="s">
        <v>21</v>
      </c>
      <c r="L148" s="87">
        <v>214.5840517637327</v>
      </c>
      <c r="M148" s="87">
        <v>9.0712002406539476</v>
      </c>
      <c r="N148" s="87">
        <v>2.9084621875608017</v>
      </c>
      <c r="O148" s="87">
        <v>428.36705698816428</v>
      </c>
      <c r="P148" s="87">
        <v>8.0430418594925452</v>
      </c>
      <c r="Q148" s="87">
        <v>80.510528410891169</v>
      </c>
      <c r="R148" s="88">
        <v>0</v>
      </c>
      <c r="S148" s="89">
        <f t="shared" si="141"/>
        <v>743.48434145049544</v>
      </c>
      <c r="U148" s="59" t="s">
        <v>21</v>
      </c>
      <c r="V148" s="60">
        <v>6.0014507425889878</v>
      </c>
      <c r="W148" s="60">
        <v>148.52882779950787</v>
      </c>
      <c r="X148" s="60">
        <v>80.510528410891169</v>
      </c>
      <c r="Y148" s="60">
        <v>9.0712002406539476</v>
      </c>
      <c r="Z148" s="60">
        <v>2.8771073727224565</v>
      </c>
      <c r="AA148" s="60">
        <v>244.543546513775</v>
      </c>
      <c r="AB148" s="60">
        <v>8.0430418594925452</v>
      </c>
      <c r="AC148" s="61">
        <v>243.90863851086351</v>
      </c>
      <c r="AD148" s="60">
        <v>60.053773221635858</v>
      </c>
      <c r="AE148" s="60">
        <v>183.82351047438928</v>
      </c>
      <c r="AF148" s="60">
        <v>0</v>
      </c>
      <c r="AG148" s="60">
        <v>3.1354814838344951E-2</v>
      </c>
      <c r="AH148" s="60">
        <v>0</v>
      </c>
      <c r="AI148" s="62">
        <f t="shared" si="142"/>
        <v>743.48434145049544</v>
      </c>
      <c r="AJ148" s="19"/>
      <c r="AK148" s="19"/>
      <c r="AL148" s="19"/>
      <c r="AM148" s="19"/>
      <c r="AN148" s="19"/>
    </row>
    <row r="149" spans="1:40" ht="15">
      <c r="A149" s="32" t="s">
        <v>20</v>
      </c>
      <c r="B149" s="84">
        <v>6.8496915373809495</v>
      </c>
      <c r="C149" s="84">
        <v>0</v>
      </c>
      <c r="D149" s="84">
        <v>0</v>
      </c>
      <c r="E149" s="84">
        <v>0</v>
      </c>
      <c r="F149" s="395"/>
      <c r="G149" s="84">
        <v>0</v>
      </c>
      <c r="H149" s="115">
        <v>0</v>
      </c>
      <c r="I149" s="111">
        <f t="shared" si="140"/>
        <v>6.8496915373809495</v>
      </c>
      <c r="K149" s="43" t="s">
        <v>20</v>
      </c>
      <c r="L149" s="84">
        <v>6.8496915373809495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5">
        <v>0</v>
      </c>
      <c r="S149" s="86">
        <f t="shared" si="141"/>
        <v>6.8496915373809495</v>
      </c>
      <c r="U149" s="63" t="s">
        <v>20</v>
      </c>
      <c r="V149" s="55">
        <v>1.3699383074761899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6">
        <v>5.4797532299047598</v>
      </c>
      <c r="AD149" s="55">
        <v>5.4797532299047598</v>
      </c>
      <c r="AE149" s="55">
        <v>0</v>
      </c>
      <c r="AF149" s="55">
        <v>0</v>
      </c>
      <c r="AG149" s="55">
        <v>0</v>
      </c>
      <c r="AH149" s="55">
        <v>0</v>
      </c>
      <c r="AI149" s="58">
        <f t="shared" si="142"/>
        <v>6.8496915373809495</v>
      </c>
      <c r="AJ149" s="19"/>
      <c r="AK149" s="19"/>
      <c r="AL149" s="19"/>
      <c r="AM149" s="19"/>
      <c r="AN149" s="19"/>
    </row>
    <row r="150" spans="1:40" ht="15">
      <c r="A150" s="31" t="s">
        <v>56</v>
      </c>
      <c r="B150" s="112">
        <v>0.15961514061834878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140"/>
        <v>0.15961514061834878</v>
      </c>
      <c r="K150" s="42" t="s">
        <v>56</v>
      </c>
      <c r="L150" s="87">
        <v>0.15961514061834878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41"/>
        <v>0.15961514061834878</v>
      </c>
      <c r="U150" s="59" t="s">
        <v>56</v>
      </c>
      <c r="V150" s="60">
        <v>0.15961514061834878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1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2">
        <f t="shared" si="142"/>
        <v>0.15961514061834878</v>
      </c>
      <c r="AJ150" s="19"/>
      <c r="AK150" s="19"/>
      <c r="AL150" s="19"/>
      <c r="AM150" s="19"/>
      <c r="AN150" s="19"/>
    </row>
    <row r="151" spans="1:40" ht="15">
      <c r="A151" s="32" t="s">
        <v>18</v>
      </c>
      <c r="B151" s="84">
        <v>0</v>
      </c>
      <c r="C151" s="84">
        <v>3.3807503999999995E-2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140"/>
        <v>3.3807503999999995E-2</v>
      </c>
      <c r="K151" s="43" t="s">
        <v>18</v>
      </c>
      <c r="L151" s="84">
        <v>0</v>
      </c>
      <c r="M151" s="84">
        <v>3.3807503999999995E-2</v>
      </c>
      <c r="N151" s="84">
        <v>0</v>
      </c>
      <c r="O151" s="84">
        <v>0</v>
      </c>
      <c r="P151" s="84">
        <v>0.66542659998978215</v>
      </c>
      <c r="Q151" s="84">
        <v>0</v>
      </c>
      <c r="R151" s="85">
        <v>0</v>
      </c>
      <c r="S151" s="86">
        <f t="shared" si="141"/>
        <v>0.69923410398978214</v>
      </c>
      <c r="U151" s="63" t="s">
        <v>18</v>
      </c>
      <c r="V151" s="55">
        <v>0</v>
      </c>
      <c r="W151" s="55">
        <v>0</v>
      </c>
      <c r="X151" s="55">
        <v>0</v>
      </c>
      <c r="Y151" s="55">
        <v>3.3807503999999995E-2</v>
      </c>
      <c r="Z151" s="55">
        <v>0</v>
      </c>
      <c r="AA151" s="55">
        <v>0</v>
      </c>
      <c r="AB151" s="55">
        <v>0.66542659998978215</v>
      </c>
      <c r="AC151" s="56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8">
        <f t="shared" si="142"/>
        <v>0.69923410398978214</v>
      </c>
      <c r="AJ151" s="19"/>
      <c r="AK151" s="19"/>
      <c r="AL151" s="19"/>
      <c r="AM151" s="19"/>
      <c r="AN151" s="19"/>
    </row>
    <row r="152" spans="1:40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140"/>
        <v>0</v>
      </c>
      <c r="K152" s="42" t="s">
        <v>17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41"/>
        <v>0</v>
      </c>
      <c r="U152" s="59" t="s">
        <v>57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0</v>
      </c>
      <c r="AC152" s="61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2">
        <f t="shared" si="142"/>
        <v>0</v>
      </c>
      <c r="AJ152" s="19"/>
      <c r="AK152" s="19"/>
      <c r="AL152" s="19"/>
      <c r="AM152" s="19"/>
      <c r="AN152" s="19"/>
    </row>
    <row r="153" spans="1:4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140"/>
        <v>0</v>
      </c>
      <c r="K153" s="44" t="s">
        <v>60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5">
        <v>0</v>
      </c>
      <c r="S153" s="86">
        <f t="shared" si="141"/>
        <v>0</v>
      </c>
      <c r="U153" s="64" t="s">
        <v>58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6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8">
        <f t="shared" si="142"/>
        <v>0</v>
      </c>
      <c r="AJ153" s="19"/>
      <c r="AK153" s="19"/>
      <c r="AL153" s="19"/>
      <c r="AM153" s="19"/>
      <c r="AN153" s="19"/>
    </row>
    <row r="154" spans="1:4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140"/>
        <v>0</v>
      </c>
      <c r="K154" s="45" t="s">
        <v>19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41"/>
        <v>0</v>
      </c>
      <c r="U154" s="65" t="s">
        <v>62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7">
        <v>0</v>
      </c>
      <c r="AI154" s="68">
        <f t="shared" si="142"/>
        <v>0</v>
      </c>
      <c r="AJ154" s="19"/>
      <c r="AK154" s="19"/>
      <c r="AL154" s="19"/>
      <c r="AM154" s="19"/>
      <c r="AN154" s="19"/>
    </row>
    <row r="155" spans="1:4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140"/>
        <v>0</v>
      </c>
      <c r="K155" s="46" t="s">
        <v>15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4">
        <v>0</v>
      </c>
      <c r="S155" s="95">
        <f t="shared" si="141"/>
        <v>0</v>
      </c>
      <c r="U155" s="69" t="s">
        <v>15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1">
        <v>0</v>
      </c>
      <c r="AE155" s="71">
        <v>0</v>
      </c>
      <c r="AF155" s="71">
        <v>0</v>
      </c>
      <c r="AG155" s="71">
        <v>0</v>
      </c>
      <c r="AH155" s="71">
        <v>0</v>
      </c>
      <c r="AI155" s="72">
        <f t="shared" si="142"/>
        <v>0</v>
      </c>
      <c r="AJ155" s="19"/>
      <c r="AK155" s="19"/>
      <c r="AL155" s="19"/>
      <c r="AM155" s="19"/>
      <c r="AN155" s="19"/>
    </row>
    <row r="156" spans="1:4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140"/>
        <v>0</v>
      </c>
      <c r="K156" s="45" t="s">
        <v>16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41"/>
        <v>0</v>
      </c>
      <c r="U156" s="65" t="s">
        <v>16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7">
        <v>0</v>
      </c>
      <c r="AI156" s="68">
        <f t="shared" si="142"/>
        <v>0</v>
      </c>
      <c r="AJ156" s="19"/>
      <c r="AK156" s="19"/>
      <c r="AL156" s="19"/>
      <c r="AM156" s="19"/>
      <c r="AN156" s="19"/>
    </row>
    <row r="157" spans="1:4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140"/>
        <v>0</v>
      </c>
      <c r="K157" s="47" t="s">
        <v>10</v>
      </c>
      <c r="L157" s="96">
        <v>0</v>
      </c>
      <c r="M157" s="96">
        <v>0</v>
      </c>
      <c r="N157" s="96">
        <v>0</v>
      </c>
      <c r="O157" s="96">
        <v>0</v>
      </c>
      <c r="P157" s="96">
        <v>0</v>
      </c>
      <c r="Q157" s="96">
        <v>0</v>
      </c>
      <c r="R157" s="97">
        <v>0</v>
      </c>
      <c r="S157" s="98">
        <f t="shared" si="141"/>
        <v>0</v>
      </c>
      <c r="U157" s="69" t="s">
        <v>10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2">
        <f t="shared" si="142"/>
        <v>0</v>
      </c>
      <c r="AJ157" s="19"/>
      <c r="AK157" s="19"/>
      <c r="AL157" s="19"/>
      <c r="AM157" s="19"/>
      <c r="AN157" s="19"/>
    </row>
    <row r="158" spans="1:40" ht="15">
      <c r="A158" s="37" t="s">
        <v>22</v>
      </c>
      <c r="B158" s="99">
        <f>SUM(B137:B153)</f>
        <v>347.85198098413184</v>
      </c>
      <c r="C158" s="99">
        <f t="shared" ref="C158:I158" si="143">SUM(C137:C153)</f>
        <v>529.90907363257372</v>
      </c>
      <c r="D158" s="99">
        <f t="shared" si="143"/>
        <v>120.03060446550796</v>
      </c>
      <c r="E158" s="99">
        <f t="shared" si="143"/>
        <v>428.36705698816428</v>
      </c>
      <c r="F158" s="99">
        <f t="shared" si="143"/>
        <v>0</v>
      </c>
      <c r="G158" s="99">
        <f t="shared" si="143"/>
        <v>80.510528410891169</v>
      </c>
      <c r="H158" s="100">
        <f t="shared" si="143"/>
        <v>0</v>
      </c>
      <c r="I158" s="111">
        <f t="shared" si="143"/>
        <v>1506.6692444812688</v>
      </c>
      <c r="K158" s="48" t="s">
        <v>22</v>
      </c>
      <c r="L158" s="99">
        <f>SUM(L137:L153)</f>
        <v>347.85198098413184</v>
      </c>
      <c r="M158" s="99">
        <f t="shared" ref="M158:S158" si="144">SUM(M137:M153)</f>
        <v>529.90907363257372</v>
      </c>
      <c r="N158" s="99">
        <f t="shared" si="144"/>
        <v>120.03060446550796</v>
      </c>
      <c r="O158" s="99">
        <f t="shared" si="144"/>
        <v>428.36705698816428</v>
      </c>
      <c r="P158" s="99">
        <f t="shared" si="144"/>
        <v>25.899631698238029</v>
      </c>
      <c r="Q158" s="99">
        <f t="shared" si="144"/>
        <v>80.510528410891169</v>
      </c>
      <c r="R158" s="100">
        <f t="shared" si="144"/>
        <v>0</v>
      </c>
      <c r="S158" s="101">
        <f t="shared" si="144"/>
        <v>1532.5688761795068</v>
      </c>
      <c r="U158" s="73" t="s">
        <v>59</v>
      </c>
      <c r="V158" s="74">
        <f>SUM(V137:V153)</f>
        <v>131.67342818488032</v>
      </c>
      <c r="W158" s="74">
        <f t="shared" ref="W158:AH158" si="145">SUM(W137:W153)</f>
        <v>148.52882779950787</v>
      </c>
      <c r="X158" s="74">
        <f t="shared" si="145"/>
        <v>80.510528410891169</v>
      </c>
      <c r="Y158" s="74">
        <f t="shared" si="145"/>
        <v>529.90907363257372</v>
      </c>
      <c r="Z158" s="74">
        <f t="shared" si="145"/>
        <v>115.92246913008125</v>
      </c>
      <c r="AA158" s="74">
        <f t="shared" si="145"/>
        <v>244.543546513775</v>
      </c>
      <c r="AB158" s="74">
        <f t="shared" si="145"/>
        <v>25.899631698238029</v>
      </c>
      <c r="AC158" s="74">
        <f t="shared" si="145"/>
        <v>255.58137080955964</v>
      </c>
      <c r="AD158" s="75">
        <f t="shared" si="145"/>
        <v>67.649724999743626</v>
      </c>
      <c r="AE158" s="75">
        <f t="shared" si="145"/>
        <v>183.82351047438928</v>
      </c>
      <c r="AF158" s="75">
        <f t="shared" si="145"/>
        <v>0</v>
      </c>
      <c r="AG158" s="75">
        <f t="shared" si="145"/>
        <v>4.1081353354267183</v>
      </c>
      <c r="AH158" s="75">
        <f t="shared" si="145"/>
        <v>0</v>
      </c>
      <c r="AI158" s="76">
        <f>SUM(V158:AC158)</f>
        <v>1532.5688761795068</v>
      </c>
      <c r="AJ158" s="19"/>
      <c r="AK158" s="19"/>
      <c r="AL158" s="19"/>
      <c r="AM158" s="19"/>
      <c r="AN158" s="19"/>
    </row>
    <row r="159" spans="1:40" s="22" customFormat="1" ht="15" thickBot="1">
      <c r="A159" s="38" t="s">
        <v>108</v>
      </c>
      <c r="B159" s="125">
        <f>IF($I158=0,"-",B158/$I158)</f>
        <v>0.2308748136050881</v>
      </c>
      <c r="C159" s="125">
        <f t="shared" ref="C159:H159" si="146">IF($I158=0,"-",C158/$I158)</f>
        <v>0.35170896039297339</v>
      </c>
      <c r="D159" s="125">
        <f t="shared" si="146"/>
        <v>7.9666194093470921E-2</v>
      </c>
      <c r="E159" s="125">
        <f t="shared" si="146"/>
        <v>0.28431393191121174</v>
      </c>
      <c r="F159" s="125">
        <f t="shared" si="146"/>
        <v>0</v>
      </c>
      <c r="G159" s="125">
        <f t="shared" si="146"/>
        <v>5.3436099997255959E-2</v>
      </c>
      <c r="H159" s="126">
        <f t="shared" si="146"/>
        <v>0</v>
      </c>
      <c r="I159" s="127">
        <f>SUM(B159:H159)</f>
        <v>1</v>
      </c>
      <c r="K159" s="49" t="s">
        <v>108</v>
      </c>
      <c r="L159" s="102">
        <f>IF($S158=0,"-",L158/$S158)</f>
        <v>0.22697314710662872</v>
      </c>
      <c r="M159" s="102">
        <f t="shared" ref="M159:R159" si="147">IF($S158=0,"-",M158/$S158)</f>
        <v>0.34576525849433115</v>
      </c>
      <c r="N159" s="102">
        <f t="shared" si="147"/>
        <v>7.8319876079389339E-2</v>
      </c>
      <c r="O159" s="102">
        <f t="shared" si="147"/>
        <v>0.27950917159170502</v>
      </c>
      <c r="P159" s="102">
        <f t="shared" si="147"/>
        <v>1.689948954385816E-2</v>
      </c>
      <c r="Q159" s="102">
        <f t="shared" si="147"/>
        <v>5.2533057184087774E-2</v>
      </c>
      <c r="R159" s="103">
        <f t="shared" si="147"/>
        <v>0</v>
      </c>
      <c r="S159" s="104">
        <f>SUM(L159:R159)</f>
        <v>1.0000000000000002</v>
      </c>
      <c r="U159" s="77" t="s">
        <v>108</v>
      </c>
      <c r="V159" s="78">
        <f>+V158/$AI158</f>
        <v>8.5916809502960101E-2</v>
      </c>
      <c r="W159" s="78">
        <f t="shared" ref="W159:AH159" si="148">+W158/$AI158</f>
        <v>9.6914944644948528E-2</v>
      </c>
      <c r="X159" s="78">
        <f t="shared" si="148"/>
        <v>5.2533057184087774E-2</v>
      </c>
      <c r="Y159" s="78">
        <f t="shared" si="148"/>
        <v>0.34576525849433115</v>
      </c>
      <c r="Z159" s="78">
        <f t="shared" si="148"/>
        <v>7.5639320967460053E-2</v>
      </c>
      <c r="AA159" s="78">
        <f t="shared" si="148"/>
        <v>0.15956447394611717</v>
      </c>
      <c r="AB159" s="78">
        <f t="shared" si="148"/>
        <v>1.689948954385816E-2</v>
      </c>
      <c r="AC159" s="78">
        <f t="shared" si="148"/>
        <v>0.16676664571623723</v>
      </c>
      <c r="AD159" s="78">
        <f t="shared" si="148"/>
        <v>4.4141392958720077E-2</v>
      </c>
      <c r="AE159" s="78">
        <f t="shared" si="148"/>
        <v>0.11994469764558784</v>
      </c>
      <c r="AF159" s="78">
        <f t="shared" si="148"/>
        <v>0</v>
      </c>
      <c r="AG159" s="78">
        <f t="shared" si="148"/>
        <v>2.6805551119292994E-3</v>
      </c>
      <c r="AH159" s="78">
        <f t="shared" si="148"/>
        <v>0</v>
      </c>
      <c r="AI159" s="79">
        <f>SUM(V159:AC159)</f>
        <v>1</v>
      </c>
    </row>
    <row r="160" spans="1:40" ht="15" thickBot="1">
      <c r="A160" s="6"/>
      <c r="B160" s="6"/>
      <c r="C160" s="6"/>
      <c r="D160" s="6"/>
      <c r="E160" s="6"/>
      <c r="F160" s="6"/>
      <c r="G160" s="6"/>
      <c r="H160" s="6"/>
      <c r="I160" s="6"/>
      <c r="K160" s="6"/>
      <c r="L160" s="29"/>
      <c r="M160" s="29"/>
      <c r="N160" s="29"/>
      <c r="O160" s="29"/>
      <c r="P160" s="29"/>
      <c r="Q160" s="29"/>
      <c r="R160" s="29"/>
      <c r="S160" s="29"/>
      <c r="U160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19"/>
      <c r="AK160" s="19"/>
      <c r="AL160" s="19"/>
      <c r="AM160" s="19"/>
      <c r="AN160" s="19"/>
    </row>
    <row r="161" spans="1:40" ht="42.7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  <c r="K161" s="445" t="s">
        <v>30</v>
      </c>
      <c r="L161" s="82" t="s">
        <v>0</v>
      </c>
      <c r="M161" s="82" t="s">
        <v>1</v>
      </c>
      <c r="N161" s="82" t="s">
        <v>2</v>
      </c>
      <c r="O161" s="82" t="s">
        <v>3</v>
      </c>
      <c r="P161" s="82" t="s">
        <v>23</v>
      </c>
      <c r="Q161" s="82" t="s">
        <v>4</v>
      </c>
      <c r="R161" s="82" t="s">
        <v>5</v>
      </c>
      <c r="S161" s="83" t="s">
        <v>6</v>
      </c>
      <c r="U161" s="447" t="s">
        <v>30</v>
      </c>
      <c r="V161" s="51" t="s">
        <v>73</v>
      </c>
      <c r="W161" s="51" t="s">
        <v>74</v>
      </c>
      <c r="X161" s="51" t="s">
        <v>4</v>
      </c>
      <c r="Y161" s="51" t="s">
        <v>1</v>
      </c>
      <c r="Z161" s="51" t="s">
        <v>2</v>
      </c>
      <c r="AA161" s="51" t="s">
        <v>3</v>
      </c>
      <c r="AB161" s="51" t="s">
        <v>51</v>
      </c>
      <c r="AC161" s="51" t="s">
        <v>64</v>
      </c>
      <c r="AD161" s="52" t="s">
        <v>75</v>
      </c>
      <c r="AE161" s="52" t="s">
        <v>76</v>
      </c>
      <c r="AF161" s="52" t="s">
        <v>77</v>
      </c>
      <c r="AG161" s="52" t="s">
        <v>78</v>
      </c>
      <c r="AH161" s="52" t="s">
        <v>79</v>
      </c>
      <c r="AI161" s="53" t="s">
        <v>59</v>
      </c>
      <c r="AJ161" s="19"/>
      <c r="AK161" s="19"/>
      <c r="AL161" s="19"/>
      <c r="AM161" s="19"/>
      <c r="AN161" s="19"/>
    </row>
    <row r="162" spans="1:40" ht="15" customHeight="1">
      <c r="A162" s="411" t="s">
        <v>30</v>
      </c>
      <c r="B162" s="400" t="s">
        <v>113</v>
      </c>
      <c r="C162" s="401"/>
      <c r="D162" s="401"/>
      <c r="E162" s="401"/>
      <c r="F162" s="401"/>
      <c r="G162" s="401"/>
      <c r="H162" s="401"/>
      <c r="I162" s="402"/>
      <c r="K162" s="446" t="s">
        <v>30</v>
      </c>
      <c r="L162" s="403" t="s">
        <v>113</v>
      </c>
      <c r="M162" s="404"/>
      <c r="N162" s="404"/>
      <c r="O162" s="404"/>
      <c r="P162" s="404"/>
      <c r="Q162" s="404"/>
      <c r="R162" s="404"/>
      <c r="S162" s="405"/>
      <c r="U162" s="448" t="s">
        <v>30</v>
      </c>
      <c r="V162" s="441" t="s">
        <v>113</v>
      </c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2"/>
      <c r="AJ162" s="19"/>
      <c r="AK162" s="19"/>
      <c r="AL162" s="19"/>
      <c r="AM162" s="19"/>
      <c r="AN162" s="19"/>
    </row>
    <row r="163" spans="1:40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  <c r="K163" s="50" t="s">
        <v>7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6">
        <v>0</v>
      </c>
      <c r="S163" s="107">
        <f>SUM(L163:R163)</f>
        <v>0</v>
      </c>
      <c r="U163" s="54" t="s">
        <v>7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6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8">
        <f>SUM(V163:AC163)</f>
        <v>0</v>
      </c>
      <c r="AJ163" s="19"/>
      <c r="AK163" s="19"/>
      <c r="AL163" s="19"/>
      <c r="AM163" s="19"/>
      <c r="AN163" s="19"/>
    </row>
    <row r="164" spans="1:40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149">SUM(B164:H164)</f>
        <v>0</v>
      </c>
      <c r="K164" s="42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50">SUM(L164:R164)</f>
        <v>0</v>
      </c>
      <c r="U164" s="59" t="s">
        <v>8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1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2">
        <f t="shared" ref="AI164:AI183" si="151">SUM(V164:AC164)</f>
        <v>0</v>
      </c>
      <c r="AJ164" s="19"/>
      <c r="AK164" s="19"/>
      <c r="AL164" s="19"/>
      <c r="AM164" s="19"/>
      <c r="AN164" s="19"/>
    </row>
    <row r="165" spans="1:40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149"/>
        <v>0</v>
      </c>
      <c r="K165" s="43" t="s">
        <v>9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5">
        <v>0</v>
      </c>
      <c r="S165" s="86">
        <f t="shared" si="150"/>
        <v>0</v>
      </c>
      <c r="U165" s="63" t="s">
        <v>9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6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8">
        <f t="shared" si="151"/>
        <v>0</v>
      </c>
      <c r="AJ165" s="19"/>
      <c r="AK165" s="19"/>
      <c r="AL165" s="19"/>
      <c r="AM165" s="19"/>
      <c r="AN165" s="19"/>
    </row>
    <row r="166" spans="1:40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149"/>
        <v>0</v>
      </c>
      <c r="K166" s="42" t="s">
        <v>52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50"/>
        <v>0</v>
      </c>
      <c r="U166" s="59" t="s">
        <v>52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1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2">
        <f t="shared" si="151"/>
        <v>0</v>
      </c>
      <c r="AJ166" s="19"/>
      <c r="AK166" s="19"/>
      <c r="AL166" s="19"/>
      <c r="AM166" s="19"/>
      <c r="AN166" s="19"/>
    </row>
    <row r="167" spans="1:40" ht="15">
      <c r="A167" s="32" t="s">
        <v>13</v>
      </c>
      <c r="B167" s="84">
        <v>12.284981360167157</v>
      </c>
      <c r="C167" s="84">
        <v>0</v>
      </c>
      <c r="D167" s="84">
        <v>75.880063958375388</v>
      </c>
      <c r="E167" s="84">
        <v>0</v>
      </c>
      <c r="F167" s="395"/>
      <c r="G167" s="84">
        <v>0</v>
      </c>
      <c r="H167" s="115">
        <v>0</v>
      </c>
      <c r="I167" s="111">
        <f t="shared" si="149"/>
        <v>88.165045318542539</v>
      </c>
      <c r="K167" s="43" t="s">
        <v>13</v>
      </c>
      <c r="L167" s="84">
        <v>12.284981360167157</v>
      </c>
      <c r="M167" s="84">
        <v>0</v>
      </c>
      <c r="N167" s="84">
        <v>75.880063958375388</v>
      </c>
      <c r="O167" s="84">
        <v>0</v>
      </c>
      <c r="P167" s="84">
        <v>0</v>
      </c>
      <c r="Q167" s="84">
        <v>0</v>
      </c>
      <c r="R167" s="85">
        <v>0</v>
      </c>
      <c r="S167" s="86">
        <f t="shared" si="150"/>
        <v>88.165045318542539</v>
      </c>
      <c r="U167" s="63" t="s">
        <v>13</v>
      </c>
      <c r="V167" s="55">
        <v>12.284981360167157</v>
      </c>
      <c r="W167" s="55">
        <v>0</v>
      </c>
      <c r="X167" s="55">
        <v>0</v>
      </c>
      <c r="Y167" s="55">
        <v>0</v>
      </c>
      <c r="Z167" s="55">
        <v>75.880063958375388</v>
      </c>
      <c r="AA167" s="55">
        <v>0</v>
      </c>
      <c r="AB167" s="55">
        <v>0</v>
      </c>
      <c r="AC167" s="56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8">
        <f t="shared" si="151"/>
        <v>88.165045318542539</v>
      </c>
      <c r="AJ167" s="19"/>
      <c r="AK167" s="19"/>
      <c r="AL167" s="19"/>
      <c r="AM167" s="19"/>
      <c r="AN167" s="19"/>
    </row>
    <row r="168" spans="1:40" ht="15">
      <c r="A168" s="31" t="s">
        <v>119</v>
      </c>
      <c r="B168" s="112">
        <v>4.3247089420019158</v>
      </c>
      <c r="C168" s="112">
        <v>0</v>
      </c>
      <c r="D168" s="112">
        <v>0.18343730090552143</v>
      </c>
      <c r="E168" s="112">
        <v>0</v>
      </c>
      <c r="F168" s="395"/>
      <c r="G168" s="112">
        <v>0</v>
      </c>
      <c r="H168" s="113">
        <v>0</v>
      </c>
      <c r="I168" s="114">
        <f t="shared" si="149"/>
        <v>4.5081462429074373</v>
      </c>
      <c r="K168" s="42" t="s">
        <v>119</v>
      </c>
      <c r="L168" s="87">
        <v>4.3247089420019158</v>
      </c>
      <c r="M168" s="87">
        <v>0</v>
      </c>
      <c r="N168" s="87">
        <v>0.18343730090552143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50"/>
        <v>4.5081462429074373</v>
      </c>
      <c r="U168" s="59" t="s">
        <v>53</v>
      </c>
      <c r="V168" s="60">
        <v>4.3247089420019158</v>
      </c>
      <c r="W168" s="60">
        <v>0</v>
      </c>
      <c r="X168" s="60">
        <v>0</v>
      </c>
      <c r="Y168" s="60">
        <v>0</v>
      </c>
      <c r="Z168" s="60">
        <v>0.18343730090552143</v>
      </c>
      <c r="AA168" s="60">
        <v>0</v>
      </c>
      <c r="AB168" s="60">
        <v>0</v>
      </c>
      <c r="AC168" s="61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2">
        <f t="shared" si="151"/>
        <v>4.5081462429074373</v>
      </c>
      <c r="AJ168" s="19"/>
      <c r="AK168" s="19"/>
      <c r="AL168" s="19"/>
      <c r="AM168" s="19"/>
      <c r="AN168" s="19"/>
    </row>
    <row r="169" spans="1:40" ht="15">
      <c r="A169" s="32" t="s">
        <v>54</v>
      </c>
      <c r="B169" s="84">
        <v>0</v>
      </c>
      <c r="C169" s="84">
        <v>0</v>
      </c>
      <c r="D169" s="84">
        <v>0</v>
      </c>
      <c r="E169" s="84">
        <v>1.0082775376654554</v>
      </c>
      <c r="F169" s="395"/>
      <c r="G169" s="84">
        <v>0</v>
      </c>
      <c r="H169" s="115">
        <v>0</v>
      </c>
      <c r="I169" s="111">
        <f t="shared" si="149"/>
        <v>1.0082775376654554</v>
      </c>
      <c r="K169" s="43" t="s">
        <v>54</v>
      </c>
      <c r="L169" s="84">
        <v>0</v>
      </c>
      <c r="M169" s="84">
        <v>0</v>
      </c>
      <c r="N169" s="84">
        <v>0</v>
      </c>
      <c r="O169" s="84">
        <v>1.0082775376654554</v>
      </c>
      <c r="P169" s="84">
        <v>14.797060788449706</v>
      </c>
      <c r="Q169" s="84">
        <v>0</v>
      </c>
      <c r="R169" s="85">
        <v>0</v>
      </c>
      <c r="S169" s="86">
        <f t="shared" si="150"/>
        <v>15.805338326115161</v>
      </c>
      <c r="U169" s="63" t="s">
        <v>54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1.0082775376654554</v>
      </c>
      <c r="AB169" s="55">
        <v>14.797060788449706</v>
      </c>
      <c r="AC169" s="56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8">
        <f t="shared" si="151"/>
        <v>15.805338326115161</v>
      </c>
      <c r="AJ169" s="19"/>
      <c r="AK169" s="19"/>
      <c r="AL169" s="19"/>
      <c r="AM169" s="19"/>
      <c r="AN169" s="19"/>
    </row>
    <row r="170" spans="1:40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149"/>
        <v>0</v>
      </c>
      <c r="K170" s="42" t="s">
        <v>11</v>
      </c>
      <c r="L170" s="87">
        <v>0</v>
      </c>
      <c r="M170" s="87">
        <v>0</v>
      </c>
      <c r="N170" s="87">
        <v>0</v>
      </c>
      <c r="O170" s="87">
        <v>0</v>
      </c>
      <c r="P170" s="87">
        <v>0.23040947361314715</v>
      </c>
      <c r="Q170" s="87">
        <v>0</v>
      </c>
      <c r="R170" s="88">
        <v>0</v>
      </c>
      <c r="S170" s="89">
        <f t="shared" si="150"/>
        <v>0.23040947361314715</v>
      </c>
      <c r="U170" s="59" t="s">
        <v>11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0.23040947361314715</v>
      </c>
      <c r="AC170" s="61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2">
        <f t="shared" si="151"/>
        <v>0.23040947361314715</v>
      </c>
      <c r="AJ170" s="19"/>
      <c r="AK170" s="19"/>
      <c r="AL170" s="19"/>
      <c r="AM170" s="19"/>
      <c r="AN170" s="19"/>
    </row>
    <row r="171" spans="1:40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149"/>
        <v>0</v>
      </c>
      <c r="K171" s="43" t="s">
        <v>55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5">
        <v>0</v>
      </c>
      <c r="S171" s="86">
        <f t="shared" si="150"/>
        <v>0</v>
      </c>
      <c r="U171" s="63" t="s">
        <v>55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6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8">
        <f t="shared" si="151"/>
        <v>0</v>
      </c>
      <c r="AJ171" s="19"/>
      <c r="AK171" s="19"/>
      <c r="AL171" s="19"/>
      <c r="AM171" s="19"/>
      <c r="AN171" s="19"/>
    </row>
    <row r="172" spans="1:40" ht="15">
      <c r="A172" s="31" t="s">
        <v>14</v>
      </c>
      <c r="B172" s="112">
        <v>0.25625256549046738</v>
      </c>
      <c r="C172" s="112">
        <v>0</v>
      </c>
      <c r="D172" s="112">
        <v>14.370643872705411</v>
      </c>
      <c r="E172" s="112">
        <v>9.8093482069750909E-2</v>
      </c>
      <c r="F172" s="395"/>
      <c r="G172" s="112">
        <v>0</v>
      </c>
      <c r="H172" s="113">
        <v>0</v>
      </c>
      <c r="I172" s="114">
        <f t="shared" si="149"/>
        <v>14.72498992026563</v>
      </c>
      <c r="K172" s="42" t="s">
        <v>14</v>
      </c>
      <c r="L172" s="87">
        <v>0.25625256549046738</v>
      </c>
      <c r="M172" s="87">
        <v>0</v>
      </c>
      <c r="N172" s="87">
        <v>14.370643872705411</v>
      </c>
      <c r="O172" s="87">
        <v>9.8093482069750909E-2</v>
      </c>
      <c r="P172" s="87">
        <v>0.25625256549046738</v>
      </c>
      <c r="Q172" s="87">
        <v>0</v>
      </c>
      <c r="R172" s="88">
        <v>0</v>
      </c>
      <c r="S172" s="89">
        <f t="shared" si="150"/>
        <v>14.981242485756097</v>
      </c>
      <c r="U172" s="59" t="s">
        <v>14</v>
      </c>
      <c r="V172" s="60">
        <v>0.25625256549046738</v>
      </c>
      <c r="W172" s="60">
        <v>0</v>
      </c>
      <c r="X172" s="60">
        <v>0</v>
      </c>
      <c r="Y172" s="60">
        <v>0</v>
      </c>
      <c r="Z172" s="60">
        <v>14.370643872705411</v>
      </c>
      <c r="AA172" s="60">
        <v>0</v>
      </c>
      <c r="AB172" s="60">
        <v>0.25625256549046738</v>
      </c>
      <c r="AC172" s="61">
        <v>9.8093482069750909E-2</v>
      </c>
      <c r="AD172" s="60">
        <v>0</v>
      </c>
      <c r="AE172" s="60">
        <v>0</v>
      </c>
      <c r="AF172" s="60">
        <v>0</v>
      </c>
      <c r="AG172" s="60">
        <v>0</v>
      </c>
      <c r="AH172" s="60">
        <v>9.8093482069750909E-2</v>
      </c>
      <c r="AI172" s="62">
        <f t="shared" si="151"/>
        <v>14.981242485756097</v>
      </c>
      <c r="AJ172" s="19"/>
      <c r="AK172" s="19"/>
      <c r="AL172" s="19"/>
      <c r="AM172" s="19"/>
      <c r="AN172" s="19"/>
    </row>
    <row r="173" spans="1:40" ht="15">
      <c r="A173" s="32" t="s">
        <v>136</v>
      </c>
      <c r="B173" s="84">
        <v>11.558850997439334</v>
      </c>
      <c r="C173" s="84">
        <v>29.457393994037975</v>
      </c>
      <c r="D173" s="84">
        <v>365.28646097585454</v>
      </c>
      <c r="E173" s="84">
        <v>0</v>
      </c>
      <c r="F173" s="395"/>
      <c r="G173" s="84">
        <v>0</v>
      </c>
      <c r="H173" s="115">
        <v>0</v>
      </c>
      <c r="I173" s="111">
        <f t="shared" si="149"/>
        <v>406.30270596733186</v>
      </c>
      <c r="K173" s="43" t="s">
        <v>136</v>
      </c>
      <c r="L173" s="84">
        <v>11.558850997439334</v>
      </c>
      <c r="M173" s="84">
        <v>29.457393994037975</v>
      </c>
      <c r="N173" s="84">
        <v>365.28646097585454</v>
      </c>
      <c r="O173" s="84">
        <v>0</v>
      </c>
      <c r="P173" s="84">
        <v>0</v>
      </c>
      <c r="Q173" s="84">
        <v>0</v>
      </c>
      <c r="R173" s="85">
        <v>0</v>
      </c>
      <c r="S173" s="86">
        <f t="shared" si="150"/>
        <v>406.30270596733186</v>
      </c>
      <c r="U173" s="63" t="s">
        <v>136</v>
      </c>
      <c r="V173" s="55">
        <v>11.558850997439334</v>
      </c>
      <c r="W173" s="55">
        <v>0</v>
      </c>
      <c r="X173" s="55">
        <v>0</v>
      </c>
      <c r="Y173" s="55">
        <v>29.457393994037975</v>
      </c>
      <c r="Z173" s="55">
        <v>365.28646097585454</v>
      </c>
      <c r="AA173" s="55">
        <v>0</v>
      </c>
      <c r="AB173" s="55">
        <v>0</v>
      </c>
      <c r="AC173" s="56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8">
        <f t="shared" si="151"/>
        <v>406.30270596733186</v>
      </c>
      <c r="AJ173" s="19"/>
      <c r="AK173" s="19"/>
      <c r="AL173" s="19"/>
      <c r="AM173" s="19"/>
      <c r="AN173" s="19"/>
    </row>
    <row r="174" spans="1:40" ht="15">
      <c r="A174" s="31" t="s">
        <v>21</v>
      </c>
      <c r="B174" s="112">
        <v>4.8577639060466673</v>
      </c>
      <c r="C174" s="112">
        <v>2.2424855283042509</v>
      </c>
      <c r="D174" s="112">
        <v>423.7081497128363</v>
      </c>
      <c r="E174" s="112">
        <v>41.732794631293309</v>
      </c>
      <c r="F174" s="395"/>
      <c r="G174" s="112">
        <v>6.9410906541412496</v>
      </c>
      <c r="H174" s="113">
        <v>4.5496398739127919</v>
      </c>
      <c r="I174" s="114">
        <f t="shared" si="149"/>
        <v>484.03192430653456</v>
      </c>
      <c r="K174" s="42" t="s">
        <v>21</v>
      </c>
      <c r="L174" s="87">
        <v>4.8577639060466673</v>
      </c>
      <c r="M174" s="87">
        <v>2.2424855283042509</v>
      </c>
      <c r="N174" s="87">
        <v>423.7081497128363</v>
      </c>
      <c r="O174" s="87">
        <v>41.732794631293309</v>
      </c>
      <c r="P174" s="87">
        <v>0.25228553584774294</v>
      </c>
      <c r="Q174" s="87">
        <v>6.9410906541412496</v>
      </c>
      <c r="R174" s="88">
        <v>4.5496398739127919</v>
      </c>
      <c r="S174" s="89">
        <f t="shared" si="150"/>
        <v>484.28420984238232</v>
      </c>
      <c r="U174" s="59" t="s">
        <v>21</v>
      </c>
      <c r="V174" s="60">
        <v>1.2057781957047715</v>
      </c>
      <c r="W174" s="60">
        <v>1.816459157119932</v>
      </c>
      <c r="X174" s="60">
        <v>6.9410906541412496</v>
      </c>
      <c r="Y174" s="60">
        <v>2.2424855283042509</v>
      </c>
      <c r="Z174" s="60">
        <v>421.75319033085634</v>
      </c>
      <c r="AA174" s="60">
        <v>41.724372217399093</v>
      </c>
      <c r="AB174" s="60">
        <v>0.25228553584774294</v>
      </c>
      <c r="AC174" s="61">
        <v>8.3485482230089385</v>
      </c>
      <c r="AD174" s="60">
        <v>1.8355265532219638</v>
      </c>
      <c r="AE174" s="60">
        <v>8.4224138942150632E-3</v>
      </c>
      <c r="AF174" s="60">
        <v>4.5496398739127919</v>
      </c>
      <c r="AG174" s="60">
        <v>1.9549593819799687</v>
      </c>
      <c r="AH174" s="60">
        <v>0</v>
      </c>
      <c r="AI174" s="62">
        <f t="shared" si="151"/>
        <v>484.28420984238232</v>
      </c>
      <c r="AJ174" s="19"/>
      <c r="AK174" s="19"/>
      <c r="AL174" s="19"/>
      <c r="AM174" s="19"/>
      <c r="AN174" s="19"/>
    </row>
    <row r="175" spans="1:40" ht="15">
      <c r="A175" s="32" t="s">
        <v>20</v>
      </c>
      <c r="B175" s="84">
        <v>2.178418511181027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149"/>
        <v>2.178418511181027</v>
      </c>
      <c r="K175" s="43" t="s">
        <v>20</v>
      </c>
      <c r="L175" s="84">
        <v>2.178418511181027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5">
        <v>0</v>
      </c>
      <c r="S175" s="86">
        <f t="shared" si="150"/>
        <v>2.178418511181027</v>
      </c>
      <c r="U175" s="63" t="s">
        <v>20</v>
      </c>
      <c r="V175" s="55">
        <v>2.178418511181027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6">
        <v>0</v>
      </c>
      <c r="AD175" s="55">
        <v>0</v>
      </c>
      <c r="AE175" s="55">
        <v>0</v>
      </c>
      <c r="AF175" s="55">
        <v>0</v>
      </c>
      <c r="AG175" s="55">
        <v>0</v>
      </c>
      <c r="AH175" s="55">
        <v>0</v>
      </c>
      <c r="AI175" s="58">
        <f t="shared" si="151"/>
        <v>2.178418511181027</v>
      </c>
      <c r="AJ175" s="19"/>
      <c r="AK175" s="19"/>
      <c r="AL175" s="19"/>
      <c r="AM175" s="19"/>
      <c r="AN175" s="19"/>
    </row>
    <row r="176" spans="1:40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149"/>
        <v>0</v>
      </c>
      <c r="K176" s="42" t="s">
        <v>56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50"/>
        <v>0</v>
      </c>
      <c r="U176" s="59" t="s">
        <v>56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1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2">
        <f t="shared" si="151"/>
        <v>0</v>
      </c>
      <c r="AJ176" s="19"/>
      <c r="AK176" s="19"/>
      <c r="AL176" s="19"/>
      <c r="AM176" s="19"/>
      <c r="AN176" s="19"/>
    </row>
    <row r="177" spans="1:40" ht="15">
      <c r="A177" s="32" t="s">
        <v>18</v>
      </c>
      <c r="B177" s="84">
        <v>4.6208659381126144E-2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149"/>
        <v>4.6208659381126144E-2</v>
      </c>
      <c r="K177" s="43" t="s">
        <v>18</v>
      </c>
      <c r="L177" s="84">
        <v>4.6208659381126144E-2</v>
      </c>
      <c r="M177" s="84">
        <v>0</v>
      </c>
      <c r="N177" s="84">
        <v>0</v>
      </c>
      <c r="O177" s="84">
        <v>0</v>
      </c>
      <c r="P177" s="84">
        <v>0.60616988822049123</v>
      </c>
      <c r="Q177" s="84">
        <v>0</v>
      </c>
      <c r="R177" s="85">
        <v>0</v>
      </c>
      <c r="S177" s="86">
        <f t="shared" si="150"/>
        <v>0.6523785476016174</v>
      </c>
      <c r="U177" s="63" t="s">
        <v>18</v>
      </c>
      <c r="V177" s="55">
        <v>4.6208659381126144E-2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55">
        <v>0.60616988822049123</v>
      </c>
      <c r="AC177" s="56">
        <v>0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8">
        <f t="shared" si="151"/>
        <v>0.6523785476016174</v>
      </c>
      <c r="AJ177" s="19"/>
      <c r="AK177" s="19"/>
      <c r="AL177" s="19"/>
      <c r="AM177" s="19"/>
      <c r="AN177" s="19"/>
    </row>
    <row r="178" spans="1:4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149"/>
        <v>0</v>
      </c>
      <c r="K178" s="42" t="s">
        <v>17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50"/>
        <v>0</v>
      </c>
      <c r="U178" s="59" t="s">
        <v>57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1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2">
        <f t="shared" si="151"/>
        <v>0</v>
      </c>
      <c r="AJ178" s="19"/>
      <c r="AK178" s="19"/>
      <c r="AL178" s="19"/>
      <c r="AM178" s="19"/>
      <c r="AN178" s="19"/>
    </row>
    <row r="179" spans="1:40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149"/>
        <v>0</v>
      </c>
      <c r="K179" s="44" t="s">
        <v>60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5">
        <v>0</v>
      </c>
      <c r="S179" s="86">
        <f t="shared" si="150"/>
        <v>0</v>
      </c>
      <c r="U179" s="64" t="s">
        <v>58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6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8">
        <f t="shared" si="151"/>
        <v>0</v>
      </c>
      <c r="AJ179" s="19"/>
      <c r="AK179" s="19"/>
      <c r="AL179" s="19"/>
      <c r="AM179" s="19"/>
      <c r="AN179" s="19"/>
    </row>
    <row r="180" spans="1:40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149"/>
        <v>0</v>
      </c>
      <c r="K180" s="45" t="s">
        <v>19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50"/>
        <v>0</v>
      </c>
      <c r="U180" s="65" t="s">
        <v>62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7">
        <v>0</v>
      </c>
      <c r="AI180" s="68">
        <f t="shared" si="151"/>
        <v>0</v>
      </c>
      <c r="AJ180" s="19"/>
      <c r="AK180" s="19"/>
      <c r="AL180" s="19"/>
      <c r="AM180" s="19"/>
      <c r="AN180" s="19"/>
    </row>
    <row r="181" spans="1:40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149"/>
        <v>0</v>
      </c>
      <c r="K181" s="46" t="s">
        <v>15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4">
        <v>0</v>
      </c>
      <c r="S181" s="95">
        <f t="shared" si="150"/>
        <v>0</v>
      </c>
      <c r="U181" s="69" t="s">
        <v>15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2">
        <f t="shared" si="151"/>
        <v>0</v>
      </c>
      <c r="AJ181" s="19"/>
      <c r="AK181" s="19"/>
      <c r="AL181" s="19"/>
      <c r="AM181" s="19"/>
      <c r="AN181" s="19"/>
    </row>
    <row r="182" spans="1:40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149"/>
        <v>0</v>
      </c>
      <c r="K182" s="45" t="s">
        <v>16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50"/>
        <v>0</v>
      </c>
      <c r="U182" s="65" t="s">
        <v>16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7">
        <v>0</v>
      </c>
      <c r="AI182" s="68">
        <f t="shared" si="151"/>
        <v>0</v>
      </c>
      <c r="AJ182" s="19"/>
      <c r="AK182" s="19"/>
      <c r="AL182" s="19"/>
      <c r="AM182" s="19"/>
      <c r="AN182" s="19"/>
    </row>
    <row r="183" spans="1:40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149"/>
        <v>0</v>
      </c>
      <c r="K183" s="47" t="s">
        <v>10</v>
      </c>
      <c r="L183" s="96">
        <v>0</v>
      </c>
      <c r="M183" s="96">
        <v>0</v>
      </c>
      <c r="N183" s="96">
        <v>0</v>
      </c>
      <c r="O183" s="96">
        <v>0</v>
      </c>
      <c r="P183" s="96">
        <v>0</v>
      </c>
      <c r="Q183" s="96">
        <v>0</v>
      </c>
      <c r="R183" s="97">
        <v>0</v>
      </c>
      <c r="S183" s="98">
        <f t="shared" si="150"/>
        <v>0</v>
      </c>
      <c r="U183" s="69" t="s">
        <v>10</v>
      </c>
      <c r="V183" s="70">
        <v>0</v>
      </c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1">
        <v>0</v>
      </c>
      <c r="AE183" s="71">
        <v>0</v>
      </c>
      <c r="AF183" s="71">
        <v>0</v>
      </c>
      <c r="AG183" s="71">
        <v>0</v>
      </c>
      <c r="AH183" s="71">
        <v>0</v>
      </c>
      <c r="AI183" s="72">
        <f t="shared" si="151"/>
        <v>0</v>
      </c>
      <c r="AJ183" s="19"/>
      <c r="AK183" s="19"/>
      <c r="AL183" s="19"/>
      <c r="AM183" s="19"/>
      <c r="AN183" s="19"/>
    </row>
    <row r="184" spans="1:40" ht="15">
      <c r="A184" s="37" t="s">
        <v>22</v>
      </c>
      <c r="B184" s="99">
        <f>SUM(B163:B179)</f>
        <v>35.507184941707692</v>
      </c>
      <c r="C184" s="99">
        <f t="shared" ref="C184:I184" si="152">SUM(C163:C179)</f>
        <v>31.699879522342226</v>
      </c>
      <c r="D184" s="99">
        <f t="shared" si="152"/>
        <v>879.42875582067722</v>
      </c>
      <c r="E184" s="99">
        <f t="shared" si="152"/>
        <v>42.839165651028516</v>
      </c>
      <c r="F184" s="99">
        <f t="shared" si="152"/>
        <v>0</v>
      </c>
      <c r="G184" s="99">
        <f t="shared" si="152"/>
        <v>6.9410906541412496</v>
      </c>
      <c r="H184" s="100">
        <f t="shared" si="152"/>
        <v>4.5496398739127919</v>
      </c>
      <c r="I184" s="111">
        <f t="shared" si="152"/>
        <v>1000.9657164638097</v>
      </c>
      <c r="K184" s="48" t="s">
        <v>22</v>
      </c>
      <c r="L184" s="99">
        <f>SUM(L163:L179)</f>
        <v>35.507184941707692</v>
      </c>
      <c r="M184" s="99">
        <f t="shared" ref="M184:S184" si="153">SUM(M163:M179)</f>
        <v>31.699879522342226</v>
      </c>
      <c r="N184" s="99">
        <f t="shared" si="153"/>
        <v>879.42875582067722</v>
      </c>
      <c r="O184" s="99">
        <f t="shared" si="153"/>
        <v>42.839165651028516</v>
      </c>
      <c r="P184" s="99">
        <f t="shared" si="153"/>
        <v>16.142178251621555</v>
      </c>
      <c r="Q184" s="99">
        <f t="shared" si="153"/>
        <v>6.9410906541412496</v>
      </c>
      <c r="R184" s="100">
        <f t="shared" si="153"/>
        <v>4.5496398739127919</v>
      </c>
      <c r="S184" s="101">
        <f t="shared" si="153"/>
        <v>1017.1078947154313</v>
      </c>
      <c r="U184" s="73" t="s">
        <v>59</v>
      </c>
      <c r="V184" s="74">
        <f>SUM(V163:V179)</f>
        <v>31.855199231365791</v>
      </c>
      <c r="W184" s="74">
        <f t="shared" ref="W184:AH184" si="154">SUM(W163:W179)</f>
        <v>1.816459157119932</v>
      </c>
      <c r="X184" s="74">
        <f t="shared" si="154"/>
        <v>6.9410906541412496</v>
      </c>
      <c r="Y184" s="74">
        <f t="shared" si="154"/>
        <v>31.699879522342226</v>
      </c>
      <c r="Z184" s="74">
        <f t="shared" si="154"/>
        <v>877.47379643869726</v>
      </c>
      <c r="AA184" s="74">
        <f t="shared" si="154"/>
        <v>42.73264975506455</v>
      </c>
      <c r="AB184" s="74">
        <f t="shared" si="154"/>
        <v>16.142178251621555</v>
      </c>
      <c r="AC184" s="74">
        <f t="shared" si="154"/>
        <v>8.4466417050786902</v>
      </c>
      <c r="AD184" s="75">
        <f t="shared" si="154"/>
        <v>1.8355265532219638</v>
      </c>
      <c r="AE184" s="75">
        <f t="shared" si="154"/>
        <v>8.4224138942150632E-3</v>
      </c>
      <c r="AF184" s="75">
        <f t="shared" si="154"/>
        <v>4.5496398739127919</v>
      </c>
      <c r="AG184" s="75">
        <f t="shared" si="154"/>
        <v>1.9549593819799687</v>
      </c>
      <c r="AH184" s="75">
        <f t="shared" si="154"/>
        <v>9.8093482069750909E-2</v>
      </c>
      <c r="AI184" s="76">
        <f>SUM(V184:AC184)</f>
        <v>1017.1078947154313</v>
      </c>
      <c r="AJ184" s="19"/>
      <c r="AK184" s="19"/>
      <c r="AL184" s="19"/>
      <c r="AM184" s="19"/>
      <c r="AN184" s="19"/>
    </row>
    <row r="185" spans="1:40" s="22" customFormat="1" ht="15" thickBot="1">
      <c r="A185" s="38" t="s">
        <v>108</v>
      </c>
      <c r="B185" s="125">
        <f>IF($I184=0,"-",B184/$I184)</f>
        <v>3.5472928150972756E-2</v>
      </c>
      <c r="C185" s="125">
        <f t="shared" ref="C185:H185" si="155">IF($I184=0,"-",C184/$I184)</f>
        <v>3.1669295961834619E-2</v>
      </c>
      <c r="D185" s="125">
        <f t="shared" si="155"/>
        <v>0.87858029636369994</v>
      </c>
      <c r="E185" s="125">
        <f t="shared" si="155"/>
        <v>4.2797835077079169E-2</v>
      </c>
      <c r="F185" s="125">
        <f t="shared" si="155"/>
        <v>0</v>
      </c>
      <c r="G185" s="125">
        <f t="shared" si="155"/>
        <v>6.9343939956930658E-3</v>
      </c>
      <c r="H185" s="126">
        <f t="shared" si="155"/>
        <v>4.5452504507203931E-3</v>
      </c>
      <c r="I185" s="127">
        <f>SUM(B185:H185)</f>
        <v>0.99999999999999989</v>
      </c>
      <c r="K185" s="49" t="s">
        <v>108</v>
      </c>
      <c r="L185" s="102">
        <f>IF($S184=0,"-",L184/$S184)</f>
        <v>3.4909949206167523E-2</v>
      </c>
      <c r="M185" s="102">
        <f t="shared" ref="M185:R185" si="156">IF($S184=0,"-",M184/$S184)</f>
        <v>3.1166683187737215E-2</v>
      </c>
      <c r="N185" s="102">
        <f t="shared" si="156"/>
        <v>0.86463664316235178</v>
      </c>
      <c r="O185" s="102">
        <f t="shared" si="156"/>
        <v>4.2118604991276912E-2</v>
      </c>
      <c r="P185" s="102">
        <f t="shared" si="156"/>
        <v>1.5870664592705624E-2</v>
      </c>
      <c r="Q185" s="102">
        <f t="shared" si="156"/>
        <v>6.8243405544337488E-3</v>
      </c>
      <c r="R185" s="103">
        <f t="shared" si="156"/>
        <v>4.4731143053271657E-3</v>
      </c>
      <c r="S185" s="104">
        <f>SUM(L185:R185)</f>
        <v>0.99999999999999989</v>
      </c>
      <c r="U185" s="77" t="s">
        <v>108</v>
      </c>
      <c r="V185" s="78">
        <f>+V184/$AI184</f>
        <v>3.1319390397887246E-2</v>
      </c>
      <c r="W185" s="78">
        <f t="shared" ref="W185:AH185" si="157">+W184/$AI184</f>
        <v>1.7859060642019154E-3</v>
      </c>
      <c r="X185" s="78">
        <f t="shared" si="157"/>
        <v>6.8243405544337488E-3</v>
      </c>
      <c r="Y185" s="78">
        <f t="shared" si="157"/>
        <v>3.1166683187737215E-2</v>
      </c>
      <c r="Z185" s="78">
        <f t="shared" si="157"/>
        <v>0.86271456646612588</v>
      </c>
      <c r="AA185" s="78">
        <f t="shared" si="157"/>
        <v>4.2013880707336741E-2</v>
      </c>
      <c r="AB185" s="78">
        <f t="shared" si="157"/>
        <v>1.5870664592705624E-2</v>
      </c>
      <c r="AC185" s="78">
        <f t="shared" si="157"/>
        <v>8.304568029571642E-3</v>
      </c>
      <c r="AD185" s="78">
        <f t="shared" si="157"/>
        <v>1.8046527440783572E-3</v>
      </c>
      <c r="AE185" s="78">
        <f t="shared" si="157"/>
        <v>8.2807477338198284E-6</v>
      </c>
      <c r="AF185" s="78">
        <f t="shared" si="157"/>
        <v>4.4731143053271657E-3</v>
      </c>
      <c r="AG185" s="78">
        <f t="shared" si="157"/>
        <v>1.9220766962259512E-3</v>
      </c>
      <c r="AH185" s="78">
        <f t="shared" si="157"/>
        <v>9.6443536206348811E-5</v>
      </c>
      <c r="AI185" s="79">
        <f>SUM(V185:AC185)</f>
        <v>1</v>
      </c>
    </row>
    <row r="186" spans="1:40" ht="15" thickBot="1">
      <c r="A186" s="6"/>
      <c r="B186" s="6"/>
      <c r="C186" s="6"/>
      <c r="D186" s="6"/>
      <c r="E186" s="6"/>
      <c r="F186" s="6"/>
      <c r="G186" s="6"/>
      <c r="H186" s="6"/>
      <c r="I186" s="6"/>
      <c r="K186" s="6"/>
      <c r="L186" s="6"/>
      <c r="M186" s="6"/>
      <c r="N186" s="6"/>
      <c r="O186" s="6"/>
      <c r="P186" s="6"/>
      <c r="Q186" s="6"/>
      <c r="R186" s="6"/>
      <c r="S186" s="6"/>
      <c r="U186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19"/>
      <c r="AK186" s="19"/>
      <c r="AL186" s="19"/>
      <c r="AM186" s="19"/>
      <c r="AN186" s="19"/>
    </row>
    <row r="187" spans="1:40" ht="42.7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  <c r="K187" s="445" t="s">
        <v>31</v>
      </c>
      <c r="L187" s="82" t="s">
        <v>0</v>
      </c>
      <c r="M187" s="82" t="s">
        <v>1</v>
      </c>
      <c r="N187" s="82" t="s">
        <v>2</v>
      </c>
      <c r="O187" s="82" t="s">
        <v>3</v>
      </c>
      <c r="P187" s="82" t="s">
        <v>23</v>
      </c>
      <c r="Q187" s="82" t="s">
        <v>4</v>
      </c>
      <c r="R187" s="82" t="s">
        <v>5</v>
      </c>
      <c r="S187" s="83" t="s">
        <v>6</v>
      </c>
      <c r="U187" s="447" t="s">
        <v>31</v>
      </c>
      <c r="V187" s="51" t="s">
        <v>73</v>
      </c>
      <c r="W187" s="51" t="s">
        <v>74</v>
      </c>
      <c r="X187" s="51" t="s">
        <v>4</v>
      </c>
      <c r="Y187" s="51" t="s">
        <v>1</v>
      </c>
      <c r="Z187" s="51" t="s">
        <v>2</v>
      </c>
      <c r="AA187" s="51" t="s">
        <v>3</v>
      </c>
      <c r="AB187" s="51" t="s">
        <v>51</v>
      </c>
      <c r="AC187" s="51" t="s">
        <v>64</v>
      </c>
      <c r="AD187" s="52" t="s">
        <v>75</v>
      </c>
      <c r="AE187" s="52" t="s">
        <v>76</v>
      </c>
      <c r="AF187" s="52" t="s">
        <v>77</v>
      </c>
      <c r="AG187" s="52" t="s">
        <v>78</v>
      </c>
      <c r="AH187" s="52" t="s">
        <v>79</v>
      </c>
      <c r="AI187" s="53" t="s">
        <v>59</v>
      </c>
      <c r="AJ187" s="19"/>
      <c r="AK187" s="19"/>
      <c r="AL187" s="19"/>
      <c r="AM187" s="19"/>
      <c r="AN187" s="19"/>
    </row>
    <row r="188" spans="1:40" ht="15" customHeight="1">
      <c r="A188" s="411" t="s">
        <v>31</v>
      </c>
      <c r="B188" s="400" t="s">
        <v>113</v>
      </c>
      <c r="C188" s="401"/>
      <c r="D188" s="401"/>
      <c r="E188" s="401"/>
      <c r="F188" s="401"/>
      <c r="G188" s="401"/>
      <c r="H188" s="401"/>
      <c r="I188" s="402"/>
      <c r="K188" s="446" t="s">
        <v>31</v>
      </c>
      <c r="L188" s="403" t="s">
        <v>113</v>
      </c>
      <c r="M188" s="404"/>
      <c r="N188" s="404"/>
      <c r="O188" s="404"/>
      <c r="P188" s="404"/>
      <c r="Q188" s="404"/>
      <c r="R188" s="404"/>
      <c r="S188" s="405"/>
      <c r="U188" s="448" t="s">
        <v>31</v>
      </c>
      <c r="V188" s="441" t="s">
        <v>113</v>
      </c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2"/>
      <c r="AJ188" s="19"/>
      <c r="AK188" s="19"/>
      <c r="AL188" s="19"/>
      <c r="AM188" s="19"/>
      <c r="AN188" s="19"/>
    </row>
    <row r="189" spans="1:40" ht="15" customHeight="1">
      <c r="A189" s="30" t="s">
        <v>7</v>
      </c>
      <c r="B189" s="105">
        <v>0</v>
      </c>
      <c r="C189" s="105">
        <v>0</v>
      </c>
      <c r="D189" s="105">
        <v>373.70314187797419</v>
      </c>
      <c r="E189" s="105">
        <v>0</v>
      </c>
      <c r="F189" s="394"/>
      <c r="G189" s="105">
        <v>0</v>
      </c>
      <c r="H189" s="110">
        <v>0</v>
      </c>
      <c r="I189" s="111">
        <f>SUM(B189:H189)</f>
        <v>373.70314187797419</v>
      </c>
      <c r="K189" s="50" t="s">
        <v>7</v>
      </c>
      <c r="L189" s="105">
        <v>0</v>
      </c>
      <c r="M189" s="105">
        <v>0</v>
      </c>
      <c r="N189" s="105">
        <v>373.70314187797419</v>
      </c>
      <c r="O189" s="105">
        <v>0</v>
      </c>
      <c r="P189" s="105">
        <v>0</v>
      </c>
      <c r="Q189" s="105">
        <v>0</v>
      </c>
      <c r="R189" s="106">
        <v>0</v>
      </c>
      <c r="S189" s="107">
        <f>SUM(L189:R189)</f>
        <v>373.70314187797419</v>
      </c>
      <c r="U189" s="54" t="s">
        <v>7</v>
      </c>
      <c r="V189" s="55">
        <v>0</v>
      </c>
      <c r="W189" s="55">
        <v>0</v>
      </c>
      <c r="X189" s="55">
        <v>0</v>
      </c>
      <c r="Y189" s="55">
        <v>0</v>
      </c>
      <c r="Z189" s="55">
        <v>373.70314187797419</v>
      </c>
      <c r="AA189" s="55">
        <v>0</v>
      </c>
      <c r="AB189" s="55">
        <v>0</v>
      </c>
      <c r="AC189" s="56">
        <v>0</v>
      </c>
      <c r="AD189" s="57">
        <v>0</v>
      </c>
      <c r="AE189" s="57">
        <v>0</v>
      </c>
      <c r="AF189" s="57">
        <v>0</v>
      </c>
      <c r="AG189" s="57">
        <v>0</v>
      </c>
      <c r="AH189" s="57">
        <v>0</v>
      </c>
      <c r="AI189" s="58">
        <f>SUM(V189:AC189)</f>
        <v>373.70314187797419</v>
      </c>
      <c r="AJ189" s="19"/>
      <c r="AK189" s="19"/>
      <c r="AL189" s="19"/>
      <c r="AM189" s="19"/>
      <c r="AN189" s="19"/>
    </row>
    <row r="190" spans="1:4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158">SUM(B190:H190)</f>
        <v>0</v>
      </c>
      <c r="K190" s="42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59">SUM(L190:R190)</f>
        <v>0</v>
      </c>
      <c r="U190" s="59" t="s">
        <v>8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1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2">
        <f t="shared" ref="AI190:AI209" si="160">SUM(V190:AC190)</f>
        <v>0</v>
      </c>
      <c r="AJ190" s="19"/>
      <c r="AK190" s="19"/>
      <c r="AL190" s="19"/>
      <c r="AM190" s="19"/>
      <c r="AN190" s="19"/>
    </row>
    <row r="191" spans="1:40" ht="15">
      <c r="A191" s="32" t="s">
        <v>9</v>
      </c>
      <c r="B191" s="84">
        <v>0</v>
      </c>
      <c r="C191" s="84">
        <v>0</v>
      </c>
      <c r="D191" s="84">
        <v>95.787499697602996</v>
      </c>
      <c r="E191" s="84">
        <v>0</v>
      </c>
      <c r="F191" s="395"/>
      <c r="G191" s="84">
        <v>0</v>
      </c>
      <c r="H191" s="115">
        <v>0</v>
      </c>
      <c r="I191" s="111">
        <f t="shared" si="158"/>
        <v>95.787499697602996</v>
      </c>
      <c r="K191" s="43" t="s">
        <v>9</v>
      </c>
      <c r="L191" s="84">
        <v>0</v>
      </c>
      <c r="M191" s="84">
        <v>0</v>
      </c>
      <c r="N191" s="84">
        <v>95.787499697602996</v>
      </c>
      <c r="O191" s="84">
        <v>0</v>
      </c>
      <c r="P191" s="84">
        <v>0</v>
      </c>
      <c r="Q191" s="84">
        <v>0</v>
      </c>
      <c r="R191" s="85">
        <v>0</v>
      </c>
      <c r="S191" s="86">
        <f t="shared" si="159"/>
        <v>95.787499697602996</v>
      </c>
      <c r="U191" s="63" t="s">
        <v>9</v>
      </c>
      <c r="V191" s="55">
        <v>0</v>
      </c>
      <c r="W191" s="55">
        <v>0</v>
      </c>
      <c r="X191" s="55">
        <v>0</v>
      </c>
      <c r="Y191" s="55">
        <v>0</v>
      </c>
      <c r="Z191" s="55">
        <v>95.787499697602996</v>
      </c>
      <c r="AA191" s="55">
        <v>0</v>
      </c>
      <c r="AB191" s="55">
        <v>0</v>
      </c>
      <c r="AC191" s="56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8">
        <f t="shared" si="160"/>
        <v>95.787499697602996</v>
      </c>
      <c r="AJ191" s="19"/>
      <c r="AK191" s="19"/>
      <c r="AL191" s="19"/>
      <c r="AM191" s="19"/>
      <c r="AN191" s="19"/>
    </row>
    <row r="192" spans="1:40" ht="15">
      <c r="A192" s="31" t="s">
        <v>52</v>
      </c>
      <c r="B192" s="112">
        <v>0</v>
      </c>
      <c r="C192" s="112">
        <v>0</v>
      </c>
      <c r="D192" s="112">
        <v>560.73361092000005</v>
      </c>
      <c r="E192" s="112">
        <v>0</v>
      </c>
      <c r="F192" s="395"/>
      <c r="G192" s="112">
        <v>0</v>
      </c>
      <c r="H192" s="113">
        <v>0</v>
      </c>
      <c r="I192" s="114">
        <f t="shared" si="158"/>
        <v>560.73361092000005</v>
      </c>
      <c r="K192" s="42" t="s">
        <v>52</v>
      </c>
      <c r="L192" s="87">
        <v>0</v>
      </c>
      <c r="M192" s="87">
        <v>0</v>
      </c>
      <c r="N192" s="87">
        <v>560.73361092000005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59"/>
        <v>560.73361092000005</v>
      </c>
      <c r="U192" s="59" t="s">
        <v>52</v>
      </c>
      <c r="V192" s="60">
        <v>0</v>
      </c>
      <c r="W192" s="60">
        <v>0</v>
      </c>
      <c r="X192" s="60">
        <v>0</v>
      </c>
      <c r="Y192" s="60">
        <v>0</v>
      </c>
      <c r="Z192" s="60">
        <v>560.42753362146289</v>
      </c>
      <c r="AA192" s="60">
        <v>0</v>
      </c>
      <c r="AB192" s="60">
        <v>0</v>
      </c>
      <c r="AC192" s="61">
        <v>0.30607729853711796</v>
      </c>
      <c r="AD192" s="60">
        <v>0</v>
      </c>
      <c r="AE192" s="60">
        <v>0</v>
      </c>
      <c r="AF192" s="60">
        <v>0</v>
      </c>
      <c r="AG192" s="60">
        <v>0.30607729853711796</v>
      </c>
      <c r="AH192" s="60">
        <v>0</v>
      </c>
      <c r="AI192" s="62">
        <f t="shared" si="160"/>
        <v>560.73361092000005</v>
      </c>
      <c r="AJ192" s="19"/>
      <c r="AK192" s="19"/>
      <c r="AL192" s="19"/>
      <c r="AM192" s="19"/>
      <c r="AN192" s="19"/>
    </row>
    <row r="193" spans="1:40" ht="15">
      <c r="A193" s="32" t="s">
        <v>13</v>
      </c>
      <c r="B193" s="84">
        <v>128.13391559574666</v>
      </c>
      <c r="C193" s="84">
        <v>0</v>
      </c>
      <c r="D193" s="84">
        <v>158.67483470874706</v>
      </c>
      <c r="E193" s="84">
        <v>0</v>
      </c>
      <c r="F193" s="395"/>
      <c r="G193" s="84">
        <v>0</v>
      </c>
      <c r="H193" s="115">
        <v>0</v>
      </c>
      <c r="I193" s="111">
        <f t="shared" si="158"/>
        <v>286.80875030449374</v>
      </c>
      <c r="K193" s="43" t="s">
        <v>13</v>
      </c>
      <c r="L193" s="84">
        <v>128.13391559574666</v>
      </c>
      <c r="M193" s="84">
        <v>0</v>
      </c>
      <c r="N193" s="84">
        <v>158.67483470874706</v>
      </c>
      <c r="O193" s="84">
        <v>0</v>
      </c>
      <c r="P193" s="84">
        <v>0</v>
      </c>
      <c r="Q193" s="84">
        <v>0</v>
      </c>
      <c r="R193" s="85">
        <v>0</v>
      </c>
      <c r="S193" s="86">
        <f t="shared" si="159"/>
        <v>286.80875030449374</v>
      </c>
      <c r="U193" s="63" t="s">
        <v>13</v>
      </c>
      <c r="V193" s="55">
        <v>128.13391559574666</v>
      </c>
      <c r="W193" s="55">
        <v>0</v>
      </c>
      <c r="X193" s="55">
        <v>0</v>
      </c>
      <c r="Y193" s="55">
        <v>0</v>
      </c>
      <c r="Z193" s="55">
        <v>158.67483470874706</v>
      </c>
      <c r="AA193" s="55">
        <v>0</v>
      </c>
      <c r="AB193" s="55">
        <v>0</v>
      </c>
      <c r="AC193" s="56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8">
        <f t="shared" si="160"/>
        <v>286.80875030449374</v>
      </c>
      <c r="AJ193" s="19"/>
      <c r="AK193" s="19"/>
      <c r="AL193" s="19"/>
      <c r="AM193" s="19"/>
      <c r="AN193" s="19"/>
    </row>
    <row r="194" spans="1:40" ht="15">
      <c r="A194" s="31" t="s">
        <v>119</v>
      </c>
      <c r="B194" s="112">
        <v>6.4316147118154685</v>
      </c>
      <c r="C194" s="112">
        <v>4.0628362963554689</v>
      </c>
      <c r="D194" s="112">
        <v>18.553888057673291</v>
      </c>
      <c r="E194" s="112">
        <v>0</v>
      </c>
      <c r="F194" s="395"/>
      <c r="G194" s="112">
        <v>0</v>
      </c>
      <c r="H194" s="113">
        <v>0</v>
      </c>
      <c r="I194" s="114">
        <f t="shared" si="158"/>
        <v>29.048339065844228</v>
      </c>
      <c r="K194" s="42" t="s">
        <v>119</v>
      </c>
      <c r="L194" s="87">
        <v>6.4316147118154685</v>
      </c>
      <c r="M194" s="87">
        <v>4.0628362963554689</v>
      </c>
      <c r="N194" s="87">
        <v>18.553888057673291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59"/>
        <v>29.048339065844228</v>
      </c>
      <c r="U194" s="59" t="s">
        <v>53</v>
      </c>
      <c r="V194" s="60">
        <v>6.2686720572417869</v>
      </c>
      <c r="W194" s="60">
        <v>0</v>
      </c>
      <c r="X194" s="60">
        <v>0</v>
      </c>
      <c r="Y194" s="60">
        <v>4.0628362963554689</v>
      </c>
      <c r="Z194" s="60">
        <v>12.696864047531497</v>
      </c>
      <c r="AA194" s="60">
        <v>0</v>
      </c>
      <c r="AB194" s="60">
        <v>0</v>
      </c>
      <c r="AC194" s="61">
        <v>6.0199666647154748</v>
      </c>
      <c r="AD194" s="60">
        <v>0.16294265457368198</v>
      </c>
      <c r="AE194" s="60">
        <v>0</v>
      </c>
      <c r="AF194" s="60">
        <v>0</v>
      </c>
      <c r="AG194" s="60">
        <v>5.8570240101417932</v>
      </c>
      <c r="AH194" s="60">
        <v>0</v>
      </c>
      <c r="AI194" s="62">
        <f t="shared" si="160"/>
        <v>29.048339065844228</v>
      </c>
      <c r="AJ194" s="19"/>
      <c r="AK194" s="19"/>
      <c r="AL194" s="19"/>
      <c r="AM194" s="19"/>
      <c r="AN194" s="19"/>
    </row>
    <row r="195" spans="1:40" ht="15">
      <c r="A195" s="32" t="s">
        <v>54</v>
      </c>
      <c r="B195" s="84">
        <v>0</v>
      </c>
      <c r="C195" s="84">
        <v>0</v>
      </c>
      <c r="D195" s="84">
        <v>0.29789384076950554</v>
      </c>
      <c r="E195" s="84">
        <v>4.175750418393477</v>
      </c>
      <c r="F195" s="395"/>
      <c r="G195" s="84">
        <v>0</v>
      </c>
      <c r="H195" s="115">
        <v>0</v>
      </c>
      <c r="I195" s="111">
        <f t="shared" si="158"/>
        <v>4.4736442591629828</v>
      </c>
      <c r="K195" s="43" t="s">
        <v>54</v>
      </c>
      <c r="L195" s="84">
        <v>0</v>
      </c>
      <c r="M195" s="84">
        <v>0</v>
      </c>
      <c r="N195" s="84">
        <v>0.29789384076950554</v>
      </c>
      <c r="O195" s="84">
        <v>4.175750418393477</v>
      </c>
      <c r="P195" s="84">
        <v>680.23800601450489</v>
      </c>
      <c r="Q195" s="84">
        <v>0</v>
      </c>
      <c r="R195" s="85">
        <v>0</v>
      </c>
      <c r="S195" s="86">
        <f t="shared" si="159"/>
        <v>684.71165027366783</v>
      </c>
      <c r="U195" s="63" t="s">
        <v>54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0.53556623390442459</v>
      </c>
      <c r="AB195" s="55">
        <v>680.23800601450489</v>
      </c>
      <c r="AC195" s="56">
        <v>3.9380780252585574</v>
      </c>
      <c r="AD195" s="55">
        <v>0</v>
      </c>
      <c r="AE195" s="55">
        <v>3.6401841844890521</v>
      </c>
      <c r="AF195" s="55">
        <v>0</v>
      </c>
      <c r="AG195" s="55">
        <v>0.29789384076950554</v>
      </c>
      <c r="AH195" s="55">
        <v>0</v>
      </c>
      <c r="AI195" s="58">
        <f t="shared" si="160"/>
        <v>684.71165027366783</v>
      </c>
      <c r="AJ195" s="19"/>
      <c r="AK195" s="19"/>
      <c r="AL195" s="19"/>
      <c r="AM195" s="19"/>
      <c r="AN195" s="19"/>
    </row>
    <row r="196" spans="1:40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158"/>
        <v>0</v>
      </c>
      <c r="K196" s="42" t="s">
        <v>11</v>
      </c>
      <c r="L196" s="87">
        <v>0</v>
      </c>
      <c r="M196" s="87">
        <v>0</v>
      </c>
      <c r="N196" s="87">
        <v>0</v>
      </c>
      <c r="O196" s="87">
        <v>0</v>
      </c>
      <c r="P196" s="87">
        <v>2.7411944435163362</v>
      </c>
      <c r="Q196" s="87">
        <v>0</v>
      </c>
      <c r="R196" s="88">
        <v>0</v>
      </c>
      <c r="S196" s="89">
        <f t="shared" si="159"/>
        <v>2.7411944435163362</v>
      </c>
      <c r="U196" s="59" t="s">
        <v>11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2.7411944435163362</v>
      </c>
      <c r="AC196" s="61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2">
        <f t="shared" si="160"/>
        <v>2.7411944435163362</v>
      </c>
      <c r="AJ196" s="19"/>
      <c r="AK196" s="19"/>
      <c r="AL196" s="19"/>
      <c r="AM196" s="19"/>
      <c r="AN196" s="19"/>
    </row>
    <row r="197" spans="1:40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158"/>
        <v>0</v>
      </c>
      <c r="K197" s="43" t="s">
        <v>55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5">
        <v>0</v>
      </c>
      <c r="S197" s="86">
        <f t="shared" si="159"/>
        <v>0</v>
      </c>
      <c r="U197" s="63" t="s">
        <v>55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6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8">
        <f t="shared" si="160"/>
        <v>0</v>
      </c>
      <c r="AJ197" s="19"/>
      <c r="AK197" s="19"/>
      <c r="AL197" s="19"/>
      <c r="AM197" s="19"/>
      <c r="AN197" s="19"/>
    </row>
    <row r="198" spans="1:40" ht="15">
      <c r="A198" s="31" t="s">
        <v>14</v>
      </c>
      <c r="B198" s="112">
        <v>31.613717237114912</v>
      </c>
      <c r="C198" s="112">
        <v>0</v>
      </c>
      <c r="D198" s="112">
        <v>18.823629483157482</v>
      </c>
      <c r="E198" s="112">
        <v>0</v>
      </c>
      <c r="F198" s="395"/>
      <c r="G198" s="112">
        <v>0</v>
      </c>
      <c r="H198" s="113">
        <v>0</v>
      </c>
      <c r="I198" s="114">
        <f t="shared" si="158"/>
        <v>50.437346720272394</v>
      </c>
      <c r="K198" s="42" t="s">
        <v>14</v>
      </c>
      <c r="L198" s="87">
        <v>31.613717237114912</v>
      </c>
      <c r="M198" s="87">
        <v>0</v>
      </c>
      <c r="N198" s="87">
        <v>18.823629483157482</v>
      </c>
      <c r="O198" s="87">
        <v>0</v>
      </c>
      <c r="P198" s="87">
        <v>9.7230984484400054</v>
      </c>
      <c r="Q198" s="87">
        <v>0</v>
      </c>
      <c r="R198" s="88">
        <v>0</v>
      </c>
      <c r="S198" s="89">
        <f t="shared" si="159"/>
        <v>60.1604451687124</v>
      </c>
      <c r="U198" s="59" t="s">
        <v>14</v>
      </c>
      <c r="V198" s="60">
        <v>31.613717237114912</v>
      </c>
      <c r="W198" s="60">
        <v>0</v>
      </c>
      <c r="X198" s="60">
        <v>0</v>
      </c>
      <c r="Y198" s="60">
        <v>0</v>
      </c>
      <c r="Z198" s="60">
        <v>7.0301535326839852</v>
      </c>
      <c r="AA198" s="60">
        <v>0</v>
      </c>
      <c r="AB198" s="60">
        <v>9.7230984484400054</v>
      </c>
      <c r="AC198" s="61">
        <v>11.793475950473496</v>
      </c>
      <c r="AD198" s="60">
        <v>0</v>
      </c>
      <c r="AE198" s="60">
        <v>0</v>
      </c>
      <c r="AF198" s="60">
        <v>0</v>
      </c>
      <c r="AG198" s="60">
        <v>11.793475950473496</v>
      </c>
      <c r="AH198" s="60">
        <v>0</v>
      </c>
      <c r="AI198" s="62">
        <f t="shared" si="160"/>
        <v>60.1604451687124</v>
      </c>
      <c r="AJ198" s="19"/>
      <c r="AK198" s="19"/>
      <c r="AL198" s="19"/>
      <c r="AM198" s="19"/>
      <c r="AN198" s="19"/>
    </row>
    <row r="199" spans="1:40" ht="15">
      <c r="A199" s="32" t="s">
        <v>136</v>
      </c>
      <c r="B199" s="84">
        <v>341.89721943440918</v>
      </c>
      <c r="C199" s="84">
        <v>483.95169987004954</v>
      </c>
      <c r="D199" s="84">
        <v>3786.837367781648</v>
      </c>
      <c r="E199" s="84">
        <v>0</v>
      </c>
      <c r="F199" s="395"/>
      <c r="G199" s="84">
        <v>0</v>
      </c>
      <c r="H199" s="115">
        <v>0</v>
      </c>
      <c r="I199" s="111">
        <f t="shared" si="158"/>
        <v>4612.6862870861069</v>
      </c>
      <c r="K199" s="43" t="s">
        <v>136</v>
      </c>
      <c r="L199" s="84">
        <v>341.89721943440918</v>
      </c>
      <c r="M199" s="84">
        <v>483.95169987004954</v>
      </c>
      <c r="N199" s="84">
        <v>3786.837367781648</v>
      </c>
      <c r="O199" s="84">
        <v>0</v>
      </c>
      <c r="P199" s="84">
        <v>0</v>
      </c>
      <c r="Q199" s="84">
        <v>0</v>
      </c>
      <c r="R199" s="85">
        <v>0</v>
      </c>
      <c r="S199" s="86">
        <f t="shared" si="159"/>
        <v>4612.6862870861069</v>
      </c>
      <c r="U199" s="63" t="s">
        <v>136</v>
      </c>
      <c r="V199" s="55">
        <v>254.95851705536808</v>
      </c>
      <c r="W199" s="55">
        <v>0</v>
      </c>
      <c r="X199" s="55">
        <v>0</v>
      </c>
      <c r="Y199" s="55">
        <v>483.95169987004954</v>
      </c>
      <c r="Z199" s="55">
        <v>3686.7063766443412</v>
      </c>
      <c r="AA199" s="55">
        <v>0</v>
      </c>
      <c r="AB199" s="55">
        <v>0</v>
      </c>
      <c r="AC199" s="56">
        <v>187.06969351634777</v>
      </c>
      <c r="AD199" s="55">
        <v>86.938702379041089</v>
      </c>
      <c r="AE199" s="55">
        <v>0</v>
      </c>
      <c r="AF199" s="55">
        <v>0</v>
      </c>
      <c r="AG199" s="55">
        <v>100.13099113730671</v>
      </c>
      <c r="AH199" s="55">
        <v>0</v>
      </c>
      <c r="AI199" s="58">
        <f t="shared" si="160"/>
        <v>4612.6862870861069</v>
      </c>
      <c r="AJ199" s="19"/>
      <c r="AK199" s="19"/>
      <c r="AL199" s="19"/>
      <c r="AM199" s="19"/>
      <c r="AN199" s="19"/>
    </row>
    <row r="200" spans="1:40" ht="15">
      <c r="A200" s="31" t="s">
        <v>21</v>
      </c>
      <c r="B200" s="112">
        <v>65.27941267835908</v>
      </c>
      <c r="C200" s="112">
        <v>0.64909165630800791</v>
      </c>
      <c r="D200" s="112">
        <v>677.59082368818463</v>
      </c>
      <c r="E200" s="112">
        <v>500.84516297638623</v>
      </c>
      <c r="F200" s="395"/>
      <c r="G200" s="112">
        <v>56.509666746407696</v>
      </c>
      <c r="H200" s="113">
        <v>0</v>
      </c>
      <c r="I200" s="114">
        <f t="shared" si="158"/>
        <v>1300.8741577456456</v>
      </c>
      <c r="K200" s="42" t="s">
        <v>21</v>
      </c>
      <c r="L200" s="87">
        <v>65.27941267835908</v>
      </c>
      <c r="M200" s="87">
        <v>0.64909165630800791</v>
      </c>
      <c r="N200" s="87">
        <v>677.59082368818463</v>
      </c>
      <c r="O200" s="87">
        <v>500.84516297638623</v>
      </c>
      <c r="P200" s="87">
        <v>17.398675192931474</v>
      </c>
      <c r="Q200" s="87">
        <v>56.509666746407696</v>
      </c>
      <c r="R200" s="88">
        <v>0</v>
      </c>
      <c r="S200" s="89">
        <f t="shared" si="159"/>
        <v>1318.272832938577</v>
      </c>
      <c r="U200" s="59" t="s">
        <v>21</v>
      </c>
      <c r="V200" s="60">
        <v>6.1758830601740895</v>
      </c>
      <c r="W200" s="60">
        <v>11.445973088275684</v>
      </c>
      <c r="X200" s="60">
        <v>56.509666746407696</v>
      </c>
      <c r="Y200" s="60">
        <v>0.64909165630800791</v>
      </c>
      <c r="Z200" s="60">
        <v>666.78488649543101</v>
      </c>
      <c r="AA200" s="60">
        <v>500.17257258097584</v>
      </c>
      <c r="AB200" s="60">
        <v>17.398675192931474</v>
      </c>
      <c r="AC200" s="61">
        <v>59.136084118073285</v>
      </c>
      <c r="AD200" s="60">
        <v>47.657556529909314</v>
      </c>
      <c r="AE200" s="60">
        <v>0.52175180693386536</v>
      </c>
      <c r="AF200" s="60">
        <v>0</v>
      </c>
      <c r="AG200" s="60">
        <v>10.805937192753598</v>
      </c>
      <c r="AH200" s="60">
        <v>0.15083858847650228</v>
      </c>
      <c r="AI200" s="62">
        <f t="shared" si="160"/>
        <v>1318.272832938577</v>
      </c>
      <c r="AJ200" s="19"/>
      <c r="AK200" s="19"/>
      <c r="AL200" s="19"/>
      <c r="AM200" s="19"/>
      <c r="AN200" s="19"/>
    </row>
    <row r="201" spans="1:40" ht="15">
      <c r="A201" s="32" t="s">
        <v>20</v>
      </c>
      <c r="B201" s="84">
        <v>1.8108812558341889</v>
      </c>
      <c r="C201" s="84">
        <v>0.29680946421548499</v>
      </c>
      <c r="D201" s="84">
        <v>0</v>
      </c>
      <c r="E201" s="84">
        <v>0</v>
      </c>
      <c r="F201" s="395"/>
      <c r="G201" s="84">
        <v>0</v>
      </c>
      <c r="H201" s="115">
        <v>0</v>
      </c>
      <c r="I201" s="111">
        <f t="shared" si="158"/>
        <v>2.1076907200496739</v>
      </c>
      <c r="K201" s="43" t="s">
        <v>20</v>
      </c>
      <c r="L201" s="84">
        <v>1.8108812558341889</v>
      </c>
      <c r="M201" s="84">
        <v>0.29680946421548499</v>
      </c>
      <c r="N201" s="84">
        <v>0</v>
      </c>
      <c r="O201" s="84">
        <v>0</v>
      </c>
      <c r="P201" s="84">
        <v>0</v>
      </c>
      <c r="Q201" s="84">
        <v>0</v>
      </c>
      <c r="R201" s="85">
        <v>0</v>
      </c>
      <c r="S201" s="86">
        <f t="shared" si="159"/>
        <v>2.1076907200496739</v>
      </c>
      <c r="U201" s="63" t="s">
        <v>20</v>
      </c>
      <c r="V201" s="55">
        <v>1.8107112279966557</v>
      </c>
      <c r="W201" s="55">
        <v>0</v>
      </c>
      <c r="X201" s="55">
        <v>0</v>
      </c>
      <c r="Y201" s="55">
        <v>0.29680946421548499</v>
      </c>
      <c r="Z201" s="55">
        <v>0</v>
      </c>
      <c r="AA201" s="55">
        <v>0</v>
      </c>
      <c r="AB201" s="55">
        <v>0</v>
      </c>
      <c r="AC201" s="56">
        <v>1.7002783753315454E-4</v>
      </c>
      <c r="AD201" s="55">
        <v>1.7002783753315454E-4</v>
      </c>
      <c r="AE201" s="55">
        <v>0</v>
      </c>
      <c r="AF201" s="55">
        <v>0</v>
      </c>
      <c r="AG201" s="55">
        <v>0</v>
      </c>
      <c r="AH201" s="55">
        <v>0</v>
      </c>
      <c r="AI201" s="58">
        <f t="shared" si="160"/>
        <v>2.1076907200496735</v>
      </c>
      <c r="AJ201" s="19"/>
      <c r="AK201" s="19"/>
      <c r="AL201" s="19"/>
      <c r="AM201" s="19"/>
      <c r="AN201" s="19"/>
    </row>
    <row r="202" spans="1:40" ht="15">
      <c r="A202" s="31" t="s">
        <v>56</v>
      </c>
      <c r="B202" s="112">
        <v>0.27787774244293051</v>
      </c>
      <c r="C202" s="112">
        <v>0.47124627455527901</v>
      </c>
      <c r="D202" s="112">
        <v>0.85941569827710451</v>
      </c>
      <c r="E202" s="112">
        <v>0</v>
      </c>
      <c r="F202" s="395"/>
      <c r="G202" s="112">
        <v>0</v>
      </c>
      <c r="H202" s="113">
        <v>0</v>
      </c>
      <c r="I202" s="114">
        <f t="shared" si="158"/>
        <v>1.608539715275314</v>
      </c>
      <c r="K202" s="42" t="s">
        <v>56</v>
      </c>
      <c r="L202" s="87">
        <v>0.27787774244293051</v>
      </c>
      <c r="M202" s="87">
        <v>0.47124627455527901</v>
      </c>
      <c r="N202" s="87">
        <v>0.85941569827710451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59"/>
        <v>1.608539715275314</v>
      </c>
      <c r="U202" s="59" t="s">
        <v>56</v>
      </c>
      <c r="V202" s="60">
        <v>0.27787774244293051</v>
      </c>
      <c r="W202" s="60">
        <v>0</v>
      </c>
      <c r="X202" s="60">
        <v>0</v>
      </c>
      <c r="Y202" s="60">
        <v>0.47124627455527901</v>
      </c>
      <c r="Z202" s="60">
        <v>0.85941569827710451</v>
      </c>
      <c r="AA202" s="60">
        <v>0</v>
      </c>
      <c r="AB202" s="60">
        <v>0</v>
      </c>
      <c r="AC202" s="61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2">
        <f t="shared" si="160"/>
        <v>1.608539715275314</v>
      </c>
      <c r="AJ202" s="19"/>
      <c r="AK202" s="19"/>
      <c r="AL202" s="19"/>
      <c r="AM202" s="19"/>
      <c r="AN202" s="19"/>
    </row>
    <row r="203" spans="1:40" ht="15">
      <c r="A203" s="32" t="s">
        <v>18</v>
      </c>
      <c r="B203" s="84">
        <v>0</v>
      </c>
      <c r="C203" s="84">
        <v>0</v>
      </c>
      <c r="D203" s="84">
        <v>599.61175182835962</v>
      </c>
      <c r="E203" s="84">
        <v>0</v>
      </c>
      <c r="F203" s="395"/>
      <c r="G203" s="84">
        <v>0</v>
      </c>
      <c r="H203" s="115">
        <v>0</v>
      </c>
      <c r="I203" s="111">
        <f t="shared" si="158"/>
        <v>599.61175182835962</v>
      </c>
      <c r="K203" s="43" t="s">
        <v>18</v>
      </c>
      <c r="L203" s="84">
        <v>0</v>
      </c>
      <c r="M203" s="84">
        <v>0</v>
      </c>
      <c r="N203" s="84">
        <v>599.61175182835962</v>
      </c>
      <c r="O203" s="84">
        <v>0</v>
      </c>
      <c r="P203" s="84">
        <v>27.945609553397563</v>
      </c>
      <c r="Q203" s="84">
        <v>0</v>
      </c>
      <c r="R203" s="85">
        <v>0</v>
      </c>
      <c r="S203" s="86">
        <f t="shared" si="159"/>
        <v>627.55736138175723</v>
      </c>
      <c r="U203" s="63" t="s">
        <v>18</v>
      </c>
      <c r="V203" s="55">
        <v>0</v>
      </c>
      <c r="W203" s="55">
        <v>0</v>
      </c>
      <c r="X203" s="55">
        <v>0</v>
      </c>
      <c r="Y203" s="55">
        <v>0</v>
      </c>
      <c r="Z203" s="55">
        <v>599.61175182835962</v>
      </c>
      <c r="AA203" s="55">
        <v>0</v>
      </c>
      <c r="AB203" s="55">
        <v>27.945609553397563</v>
      </c>
      <c r="AC203" s="56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8">
        <f t="shared" si="160"/>
        <v>627.55736138175723</v>
      </c>
      <c r="AJ203" s="19"/>
      <c r="AK203" s="19"/>
      <c r="AL203" s="19"/>
      <c r="AM203" s="19"/>
      <c r="AN203" s="19"/>
    </row>
    <row r="204" spans="1:40" ht="15">
      <c r="A204" s="31" t="s">
        <v>17</v>
      </c>
      <c r="B204" s="112">
        <v>0</v>
      </c>
      <c r="C204" s="112">
        <v>0</v>
      </c>
      <c r="D204" s="112">
        <v>1217.4654526628999</v>
      </c>
      <c r="E204" s="112">
        <v>0</v>
      </c>
      <c r="F204" s="395"/>
      <c r="G204" s="112">
        <v>0</v>
      </c>
      <c r="H204" s="113">
        <v>0</v>
      </c>
      <c r="I204" s="114">
        <f t="shared" si="158"/>
        <v>1217.4654526628999</v>
      </c>
      <c r="K204" s="42" t="s">
        <v>17</v>
      </c>
      <c r="L204" s="87">
        <v>0</v>
      </c>
      <c r="M204" s="87">
        <v>0</v>
      </c>
      <c r="N204" s="87">
        <v>1217.4654526628999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59"/>
        <v>1217.4654526628999</v>
      </c>
      <c r="U204" s="59" t="s">
        <v>57</v>
      </c>
      <c r="V204" s="60">
        <v>0</v>
      </c>
      <c r="W204" s="60">
        <v>0</v>
      </c>
      <c r="X204" s="60">
        <v>0</v>
      </c>
      <c r="Y204" s="60">
        <v>0</v>
      </c>
      <c r="Z204" s="60">
        <v>1217.4654526628999</v>
      </c>
      <c r="AA204" s="60">
        <v>0</v>
      </c>
      <c r="AB204" s="60">
        <v>0</v>
      </c>
      <c r="AC204" s="61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2">
        <f t="shared" si="160"/>
        <v>1217.4654526628999</v>
      </c>
      <c r="AJ204" s="19"/>
      <c r="AK204" s="19"/>
      <c r="AL204" s="19"/>
      <c r="AM204" s="19"/>
      <c r="AN204" s="19"/>
    </row>
    <row r="205" spans="1:40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158"/>
        <v>0</v>
      </c>
      <c r="K205" s="44" t="s">
        <v>60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5">
        <v>0</v>
      </c>
      <c r="S205" s="86">
        <f t="shared" si="159"/>
        <v>0</v>
      </c>
      <c r="U205" s="64" t="s">
        <v>58</v>
      </c>
      <c r="V205" s="55">
        <v>0</v>
      </c>
      <c r="W205" s="55">
        <v>0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6">
        <v>0</v>
      </c>
      <c r="AD205" s="57">
        <v>0</v>
      </c>
      <c r="AE205" s="57">
        <v>0</v>
      </c>
      <c r="AF205" s="57">
        <v>0</v>
      </c>
      <c r="AG205" s="57">
        <v>0</v>
      </c>
      <c r="AH205" s="57">
        <v>0</v>
      </c>
      <c r="AI205" s="58">
        <f t="shared" si="160"/>
        <v>0</v>
      </c>
      <c r="AJ205" s="19"/>
      <c r="AK205" s="19"/>
      <c r="AL205" s="19"/>
      <c r="AM205" s="19"/>
      <c r="AN205" s="19"/>
    </row>
    <row r="206" spans="1:40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158"/>
        <v>0</v>
      </c>
      <c r="K206" s="45" t="s">
        <v>19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59"/>
        <v>0</v>
      </c>
      <c r="U206" s="65" t="s">
        <v>62</v>
      </c>
      <c r="V206" s="66">
        <v>0</v>
      </c>
      <c r="W206" s="66">
        <v>0</v>
      </c>
      <c r="X206" s="66">
        <v>0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>
        <v>0</v>
      </c>
      <c r="AF206" s="66">
        <v>0</v>
      </c>
      <c r="AG206" s="66">
        <v>0</v>
      </c>
      <c r="AH206" s="67">
        <v>0</v>
      </c>
      <c r="AI206" s="68">
        <f t="shared" si="160"/>
        <v>0</v>
      </c>
      <c r="AJ206" s="19"/>
      <c r="AK206" s="19"/>
      <c r="AL206" s="19"/>
      <c r="AM206" s="19"/>
      <c r="AN206" s="19"/>
    </row>
    <row r="207" spans="1:40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158"/>
        <v>0</v>
      </c>
      <c r="K207" s="46" t="s">
        <v>15</v>
      </c>
      <c r="L207" s="93">
        <v>0</v>
      </c>
      <c r="M207" s="93">
        <v>0</v>
      </c>
      <c r="N207" s="93">
        <v>0</v>
      </c>
      <c r="O207" s="93">
        <v>0</v>
      </c>
      <c r="P207" s="93">
        <v>0</v>
      </c>
      <c r="Q207" s="93">
        <v>0</v>
      </c>
      <c r="R207" s="94">
        <v>0</v>
      </c>
      <c r="S207" s="95">
        <f t="shared" si="159"/>
        <v>0</v>
      </c>
      <c r="U207" s="69" t="s">
        <v>15</v>
      </c>
      <c r="V207" s="70">
        <v>0</v>
      </c>
      <c r="W207" s="70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1">
        <v>0</v>
      </c>
      <c r="AE207" s="71">
        <v>0</v>
      </c>
      <c r="AF207" s="71">
        <v>0</v>
      </c>
      <c r="AG207" s="71">
        <v>0</v>
      </c>
      <c r="AH207" s="71">
        <v>0</v>
      </c>
      <c r="AI207" s="72">
        <f t="shared" si="160"/>
        <v>0</v>
      </c>
      <c r="AJ207" s="19"/>
      <c r="AK207" s="19"/>
      <c r="AL207" s="19"/>
      <c r="AM207" s="19"/>
      <c r="AN207" s="19"/>
    </row>
    <row r="208" spans="1:40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158"/>
        <v>0</v>
      </c>
      <c r="K208" s="45" t="s">
        <v>16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59"/>
        <v>0</v>
      </c>
      <c r="U208" s="65" t="s">
        <v>16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>
        <v>0</v>
      </c>
      <c r="AE208" s="66">
        <v>0</v>
      </c>
      <c r="AF208" s="66">
        <v>0</v>
      </c>
      <c r="AG208" s="66">
        <v>0</v>
      </c>
      <c r="AH208" s="67">
        <v>0</v>
      </c>
      <c r="AI208" s="68">
        <f t="shared" si="160"/>
        <v>0</v>
      </c>
      <c r="AJ208" s="19"/>
      <c r="AK208" s="19"/>
      <c r="AL208" s="19"/>
      <c r="AM208" s="19"/>
      <c r="AN208" s="19"/>
    </row>
    <row r="209" spans="1:40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158"/>
        <v>0</v>
      </c>
      <c r="K209" s="47" t="s">
        <v>10</v>
      </c>
      <c r="L209" s="96">
        <v>0</v>
      </c>
      <c r="M209" s="96">
        <v>0</v>
      </c>
      <c r="N209" s="96">
        <v>0</v>
      </c>
      <c r="O209" s="96">
        <v>0</v>
      </c>
      <c r="P209" s="96">
        <v>0</v>
      </c>
      <c r="Q209" s="96">
        <v>0</v>
      </c>
      <c r="R209" s="97">
        <v>0</v>
      </c>
      <c r="S209" s="98">
        <f t="shared" si="159"/>
        <v>0</v>
      </c>
      <c r="U209" s="69" t="s">
        <v>10</v>
      </c>
      <c r="V209" s="70">
        <v>0</v>
      </c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1">
        <v>0</v>
      </c>
      <c r="AE209" s="71">
        <v>0</v>
      </c>
      <c r="AF209" s="71">
        <v>0</v>
      </c>
      <c r="AG209" s="71">
        <v>0</v>
      </c>
      <c r="AH209" s="71">
        <v>0</v>
      </c>
      <c r="AI209" s="72">
        <f t="shared" si="160"/>
        <v>0</v>
      </c>
      <c r="AJ209" s="19"/>
      <c r="AK209" s="19"/>
      <c r="AL209" s="19"/>
      <c r="AM209" s="19"/>
      <c r="AN209" s="19"/>
    </row>
    <row r="210" spans="1:40" ht="15">
      <c r="A210" s="37" t="s">
        <v>22</v>
      </c>
      <c r="B210" s="99">
        <f>SUM(B189:B205)</f>
        <v>575.44463865572231</v>
      </c>
      <c r="C210" s="99">
        <f t="shared" ref="C210:I210" si="161">SUM(C189:C205)</f>
        <v>489.43168356148374</v>
      </c>
      <c r="D210" s="99">
        <f t="shared" si="161"/>
        <v>7508.9393102452941</v>
      </c>
      <c r="E210" s="99">
        <f t="shared" si="161"/>
        <v>505.02091339477971</v>
      </c>
      <c r="F210" s="99">
        <f t="shared" si="161"/>
        <v>0</v>
      </c>
      <c r="G210" s="99">
        <f t="shared" si="161"/>
        <v>56.509666746407696</v>
      </c>
      <c r="H210" s="100">
        <f t="shared" si="161"/>
        <v>0</v>
      </c>
      <c r="I210" s="111">
        <f t="shared" si="161"/>
        <v>9135.3462126036884</v>
      </c>
      <c r="K210" s="48" t="s">
        <v>22</v>
      </c>
      <c r="L210" s="99">
        <f>SUM(L189:L205)</f>
        <v>575.44463865572231</v>
      </c>
      <c r="M210" s="99">
        <f t="shared" ref="M210:S210" si="162">SUM(M189:M205)</f>
        <v>489.43168356148374</v>
      </c>
      <c r="N210" s="99">
        <f t="shared" si="162"/>
        <v>7508.9393102452941</v>
      </c>
      <c r="O210" s="99">
        <f t="shared" si="162"/>
        <v>505.02091339477971</v>
      </c>
      <c r="P210" s="99">
        <f t="shared" si="162"/>
        <v>738.04658365279033</v>
      </c>
      <c r="Q210" s="99">
        <f t="shared" si="162"/>
        <v>56.509666746407696</v>
      </c>
      <c r="R210" s="100">
        <f t="shared" si="162"/>
        <v>0</v>
      </c>
      <c r="S210" s="101">
        <f t="shared" si="162"/>
        <v>9873.3927962564776</v>
      </c>
      <c r="U210" s="73" t="s">
        <v>59</v>
      </c>
      <c r="V210" s="74">
        <f>SUM(V189:V205)</f>
        <v>429.23929397608509</v>
      </c>
      <c r="W210" s="74">
        <f t="shared" ref="W210:AH210" si="163">SUM(W189:W205)</f>
        <v>11.445973088275684</v>
      </c>
      <c r="X210" s="74">
        <f t="shared" si="163"/>
        <v>56.509666746407696</v>
      </c>
      <c r="Y210" s="74">
        <f t="shared" si="163"/>
        <v>489.43168356148374</v>
      </c>
      <c r="Z210" s="74">
        <f t="shared" si="163"/>
        <v>7379.747910815312</v>
      </c>
      <c r="AA210" s="74">
        <f t="shared" si="163"/>
        <v>500.70813881488027</v>
      </c>
      <c r="AB210" s="74">
        <f t="shared" si="163"/>
        <v>738.04658365279033</v>
      </c>
      <c r="AC210" s="74">
        <f t="shared" si="163"/>
        <v>268.26354560124327</v>
      </c>
      <c r="AD210" s="75">
        <f t="shared" si="163"/>
        <v>134.7593715913616</v>
      </c>
      <c r="AE210" s="75">
        <f t="shared" si="163"/>
        <v>4.1619359914229177</v>
      </c>
      <c r="AF210" s="75">
        <f t="shared" si="163"/>
        <v>0</v>
      </c>
      <c r="AG210" s="75">
        <f t="shared" si="163"/>
        <v>129.19139942998223</v>
      </c>
      <c r="AH210" s="75">
        <f t="shared" si="163"/>
        <v>0.15083858847650228</v>
      </c>
      <c r="AI210" s="76">
        <f>SUM(V210:AC210)</f>
        <v>9873.3927962564776</v>
      </c>
      <c r="AJ210" s="19"/>
      <c r="AK210" s="19"/>
      <c r="AL210" s="19"/>
      <c r="AM210" s="19"/>
      <c r="AN210" s="19"/>
    </row>
    <row r="211" spans="1:40" s="22" customFormat="1" ht="15" thickBot="1">
      <c r="A211" s="38" t="s">
        <v>108</v>
      </c>
      <c r="B211" s="125">
        <f>IF($I210=0,"-",B210/$I210)</f>
        <v>6.2991004967256015E-2</v>
      </c>
      <c r="C211" s="125">
        <f t="shared" ref="C211:H211" si="164">IF($I210=0,"-",C210/$I210)</f>
        <v>5.3575603175962126E-2</v>
      </c>
      <c r="D211" s="125">
        <f t="shared" si="164"/>
        <v>0.82196548827952431</v>
      </c>
      <c r="E211" s="125">
        <f t="shared" si="164"/>
        <v>5.5282077070929359E-2</v>
      </c>
      <c r="F211" s="125">
        <f t="shared" si="164"/>
        <v>0</v>
      </c>
      <c r="G211" s="125">
        <f t="shared" si="164"/>
        <v>6.185826506328076E-3</v>
      </c>
      <c r="H211" s="126">
        <f t="shared" si="164"/>
        <v>0</v>
      </c>
      <c r="I211" s="127">
        <f>SUM(B211:H211)</f>
        <v>0.99999999999999989</v>
      </c>
      <c r="K211" s="49" t="s">
        <v>108</v>
      </c>
      <c r="L211" s="102">
        <f>IF($S210=0,"-",L210/$S210)</f>
        <v>5.828236053506386E-2</v>
      </c>
      <c r="M211" s="102">
        <f t="shared" ref="M211:R211" si="165">IF($S210=0,"-",M210/$S210)</f>
        <v>4.9570770014037424E-2</v>
      </c>
      <c r="N211" s="102">
        <f t="shared" si="165"/>
        <v>0.76052269621971569</v>
      </c>
      <c r="O211" s="102">
        <f t="shared" si="165"/>
        <v>5.1149683175398399E-2</v>
      </c>
      <c r="P211" s="102">
        <f t="shared" si="165"/>
        <v>7.475106064175048E-2</v>
      </c>
      <c r="Q211" s="102">
        <f t="shared" si="165"/>
        <v>5.7234294140341996E-3</v>
      </c>
      <c r="R211" s="103">
        <f t="shared" si="165"/>
        <v>0</v>
      </c>
      <c r="S211" s="104">
        <f>SUM(L211:R211)</f>
        <v>1</v>
      </c>
      <c r="U211" s="77" t="s">
        <v>108</v>
      </c>
      <c r="V211" s="78">
        <f>+V210/$AI210</f>
        <v>4.3474345934948755E-2</v>
      </c>
      <c r="W211" s="78">
        <f t="shared" ref="W211:AH211" si="166">+W210/$AI210</f>
        <v>1.1592745598671466E-3</v>
      </c>
      <c r="X211" s="78">
        <f t="shared" si="166"/>
        <v>5.7234294140341996E-3</v>
      </c>
      <c r="Y211" s="78">
        <f t="shared" si="166"/>
        <v>4.9570770014037424E-2</v>
      </c>
      <c r="Z211" s="78">
        <f t="shared" si="166"/>
        <v>0.74743789324510235</v>
      </c>
      <c r="AA211" s="78">
        <f t="shared" si="166"/>
        <v>5.0712875416515896E-2</v>
      </c>
      <c r="AB211" s="78">
        <f t="shared" si="166"/>
        <v>7.475106064175048E-2</v>
      </c>
      <c r="AC211" s="78">
        <f t="shared" si="166"/>
        <v>2.7170350773743763E-2</v>
      </c>
      <c r="AD211" s="78">
        <f t="shared" si="166"/>
        <v>1.3648740040247964E-2</v>
      </c>
      <c r="AE211" s="78">
        <f t="shared" si="166"/>
        <v>4.2153047866189689E-4</v>
      </c>
      <c r="AF211" s="78">
        <f t="shared" si="166"/>
        <v>0</v>
      </c>
      <c r="AG211" s="78">
        <f t="shared" si="166"/>
        <v>1.3084802974613294E-2</v>
      </c>
      <c r="AH211" s="78">
        <f t="shared" si="166"/>
        <v>1.5277280220603916E-5</v>
      </c>
      <c r="AI211" s="79">
        <f>SUM(V211:AC211)</f>
        <v>1.0000000000000002</v>
      </c>
    </row>
    <row r="212" spans="1:40" ht="15" thickBot="1">
      <c r="A212" s="6"/>
      <c r="B212" s="6"/>
      <c r="C212" s="6"/>
      <c r="D212" s="6"/>
      <c r="E212" s="6"/>
      <c r="F212" s="6"/>
      <c r="G212" s="6"/>
      <c r="H212" s="6"/>
      <c r="I212" s="6"/>
      <c r="K212" s="6"/>
      <c r="L212" s="6"/>
      <c r="M212" s="6"/>
      <c r="N212" s="6"/>
      <c r="O212" s="6"/>
      <c r="P212" s="6"/>
      <c r="Q212" s="6"/>
      <c r="R212" s="6"/>
      <c r="S212" s="6"/>
      <c r="U212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19"/>
      <c r="AK212" s="19"/>
      <c r="AL212" s="19"/>
      <c r="AM212" s="19"/>
      <c r="AN212" s="19"/>
    </row>
    <row r="213" spans="1:40" ht="42.7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  <c r="K213" s="445" t="s">
        <v>32</v>
      </c>
      <c r="L213" s="82" t="s">
        <v>0</v>
      </c>
      <c r="M213" s="82" t="s">
        <v>1</v>
      </c>
      <c r="N213" s="82" t="s">
        <v>2</v>
      </c>
      <c r="O213" s="82" t="s">
        <v>3</v>
      </c>
      <c r="P213" s="82" t="s">
        <v>23</v>
      </c>
      <c r="Q213" s="82" t="s">
        <v>4</v>
      </c>
      <c r="R213" s="82" t="s">
        <v>5</v>
      </c>
      <c r="S213" s="83" t="s">
        <v>6</v>
      </c>
      <c r="U213" s="447" t="s">
        <v>32</v>
      </c>
      <c r="V213" s="51" t="s">
        <v>73</v>
      </c>
      <c r="W213" s="51" t="s">
        <v>74</v>
      </c>
      <c r="X213" s="51" t="s">
        <v>4</v>
      </c>
      <c r="Y213" s="51" t="s">
        <v>1</v>
      </c>
      <c r="Z213" s="51" t="s">
        <v>2</v>
      </c>
      <c r="AA213" s="51" t="s">
        <v>3</v>
      </c>
      <c r="AB213" s="51" t="s">
        <v>51</v>
      </c>
      <c r="AC213" s="51" t="s">
        <v>64</v>
      </c>
      <c r="AD213" s="52" t="s">
        <v>75</v>
      </c>
      <c r="AE213" s="52" t="s">
        <v>76</v>
      </c>
      <c r="AF213" s="52" t="s">
        <v>77</v>
      </c>
      <c r="AG213" s="52" t="s">
        <v>78</v>
      </c>
      <c r="AH213" s="52" t="s">
        <v>79</v>
      </c>
      <c r="AI213" s="53" t="s">
        <v>59</v>
      </c>
      <c r="AJ213" s="19"/>
      <c r="AK213" s="19"/>
      <c r="AL213" s="19"/>
      <c r="AM213" s="19"/>
      <c r="AN213" s="19"/>
    </row>
    <row r="214" spans="1:40" ht="15" customHeight="1">
      <c r="A214" s="411" t="s">
        <v>32</v>
      </c>
      <c r="B214" s="400" t="s">
        <v>113</v>
      </c>
      <c r="C214" s="401"/>
      <c r="D214" s="401"/>
      <c r="E214" s="401"/>
      <c r="F214" s="401"/>
      <c r="G214" s="401"/>
      <c r="H214" s="401"/>
      <c r="I214" s="402"/>
      <c r="K214" s="446" t="s">
        <v>32</v>
      </c>
      <c r="L214" s="403" t="s">
        <v>113</v>
      </c>
      <c r="M214" s="404"/>
      <c r="N214" s="404"/>
      <c r="O214" s="404"/>
      <c r="P214" s="404"/>
      <c r="Q214" s="404"/>
      <c r="R214" s="404"/>
      <c r="S214" s="405"/>
      <c r="U214" s="448" t="s">
        <v>32</v>
      </c>
      <c r="V214" s="441" t="s">
        <v>113</v>
      </c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2"/>
      <c r="AJ214" s="19"/>
      <c r="AK214" s="19"/>
      <c r="AL214" s="19"/>
      <c r="AM214" s="19"/>
      <c r="AN214" s="19"/>
    </row>
    <row r="215" spans="1:40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  <c r="K215" s="50" t="s">
        <v>7</v>
      </c>
      <c r="L215" s="105">
        <v>0</v>
      </c>
      <c r="M215" s="105">
        <v>0</v>
      </c>
      <c r="N215" s="105">
        <v>0</v>
      </c>
      <c r="O215" s="105">
        <v>0</v>
      </c>
      <c r="P215" s="105">
        <v>0</v>
      </c>
      <c r="Q215" s="105">
        <v>0</v>
      </c>
      <c r="R215" s="106">
        <v>0</v>
      </c>
      <c r="S215" s="107">
        <f>SUM(L215:R215)</f>
        <v>0</v>
      </c>
      <c r="U215" s="54" t="s">
        <v>7</v>
      </c>
      <c r="V215" s="55">
        <v>0</v>
      </c>
      <c r="W215" s="55">
        <v>0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6">
        <v>0</v>
      </c>
      <c r="AD215" s="57">
        <v>0</v>
      </c>
      <c r="AE215" s="57">
        <v>0</v>
      </c>
      <c r="AF215" s="57">
        <v>0</v>
      </c>
      <c r="AG215" s="57">
        <v>0</v>
      </c>
      <c r="AH215" s="57">
        <v>0</v>
      </c>
      <c r="AI215" s="58">
        <f>SUM(V215:AC215)</f>
        <v>0</v>
      </c>
      <c r="AJ215" s="19"/>
      <c r="AK215" s="19"/>
      <c r="AL215" s="19"/>
      <c r="AM215" s="19"/>
      <c r="AN215" s="19"/>
    </row>
    <row r="216" spans="1:4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167">SUM(B216:H216)</f>
        <v>0</v>
      </c>
      <c r="K216" s="42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68">SUM(L216:R216)</f>
        <v>0</v>
      </c>
      <c r="U216" s="59" t="s">
        <v>8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1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2">
        <f t="shared" ref="AI216:AI235" si="169">SUM(V216:AC216)</f>
        <v>0</v>
      </c>
      <c r="AJ216" s="19"/>
      <c r="AK216" s="19"/>
      <c r="AL216" s="19"/>
      <c r="AM216" s="19"/>
      <c r="AN216" s="19"/>
    </row>
    <row r="217" spans="1:40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167"/>
        <v>0</v>
      </c>
      <c r="K217" s="43" t="s">
        <v>9</v>
      </c>
      <c r="L217" s="84">
        <v>0</v>
      </c>
      <c r="M217" s="84">
        <v>0</v>
      </c>
      <c r="N217" s="84">
        <v>0</v>
      </c>
      <c r="O217" s="84">
        <v>0</v>
      </c>
      <c r="P217" s="84">
        <v>0</v>
      </c>
      <c r="Q217" s="84">
        <v>0</v>
      </c>
      <c r="R217" s="85">
        <v>0</v>
      </c>
      <c r="S217" s="86">
        <f t="shared" si="168"/>
        <v>0</v>
      </c>
      <c r="U217" s="63" t="s">
        <v>9</v>
      </c>
      <c r="V217" s="55">
        <v>0</v>
      </c>
      <c r="W217" s="55">
        <v>0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6">
        <v>0</v>
      </c>
      <c r="AD217" s="57">
        <v>0</v>
      </c>
      <c r="AE217" s="57">
        <v>0</v>
      </c>
      <c r="AF217" s="57">
        <v>0</v>
      </c>
      <c r="AG217" s="57">
        <v>0</v>
      </c>
      <c r="AH217" s="57">
        <v>0</v>
      </c>
      <c r="AI217" s="58">
        <f t="shared" si="169"/>
        <v>0</v>
      </c>
      <c r="AJ217" s="19"/>
      <c r="AK217" s="19"/>
      <c r="AL217" s="19"/>
      <c r="AM217" s="19"/>
      <c r="AN217" s="19"/>
    </row>
    <row r="218" spans="1:40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167"/>
        <v>0</v>
      </c>
      <c r="K218" s="42" t="s">
        <v>52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68"/>
        <v>0</v>
      </c>
      <c r="U218" s="59" t="s">
        <v>52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1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2">
        <f t="shared" si="169"/>
        <v>0</v>
      </c>
      <c r="AJ218" s="19"/>
      <c r="AK218" s="19"/>
      <c r="AL218" s="19"/>
      <c r="AM218" s="19"/>
      <c r="AN218" s="19"/>
    </row>
    <row r="219" spans="1:40" ht="15">
      <c r="A219" s="32" t="s">
        <v>13</v>
      </c>
      <c r="B219" s="84">
        <v>12.804462585946233</v>
      </c>
      <c r="C219" s="84">
        <v>6.5613516776870462</v>
      </c>
      <c r="D219" s="84">
        <v>1.7334665166768133</v>
      </c>
      <c r="E219" s="84">
        <v>0</v>
      </c>
      <c r="F219" s="395"/>
      <c r="G219" s="84">
        <v>0</v>
      </c>
      <c r="H219" s="115">
        <v>0</v>
      </c>
      <c r="I219" s="111">
        <f t="shared" si="167"/>
        <v>21.099280780310092</v>
      </c>
      <c r="K219" s="43" t="s">
        <v>13</v>
      </c>
      <c r="L219" s="84">
        <v>12.804462585946233</v>
      </c>
      <c r="M219" s="84">
        <v>6.5613516776870462</v>
      </c>
      <c r="N219" s="84">
        <v>1.7334665166768133</v>
      </c>
      <c r="O219" s="84">
        <v>0</v>
      </c>
      <c r="P219" s="84">
        <v>0</v>
      </c>
      <c r="Q219" s="84">
        <v>0</v>
      </c>
      <c r="R219" s="85">
        <v>0</v>
      </c>
      <c r="S219" s="86">
        <f t="shared" si="168"/>
        <v>21.099280780310092</v>
      </c>
      <c r="U219" s="63" t="s">
        <v>13</v>
      </c>
      <c r="V219" s="55">
        <v>12.804462585946233</v>
      </c>
      <c r="W219" s="55">
        <v>0</v>
      </c>
      <c r="X219" s="55">
        <v>0</v>
      </c>
      <c r="Y219" s="55">
        <v>6.5613516776870462</v>
      </c>
      <c r="Z219" s="55">
        <v>1.2236234235365742</v>
      </c>
      <c r="AA219" s="55">
        <v>0</v>
      </c>
      <c r="AB219" s="55">
        <v>0</v>
      </c>
      <c r="AC219" s="56">
        <v>0.50984309314023923</v>
      </c>
      <c r="AD219" s="57">
        <v>0</v>
      </c>
      <c r="AE219" s="57">
        <v>0</v>
      </c>
      <c r="AF219" s="57">
        <v>0</v>
      </c>
      <c r="AG219" s="57">
        <v>0.50984309314023923</v>
      </c>
      <c r="AH219" s="57">
        <v>0</v>
      </c>
      <c r="AI219" s="58">
        <f t="shared" si="169"/>
        <v>21.099280780310092</v>
      </c>
      <c r="AJ219" s="19"/>
      <c r="AK219" s="19"/>
      <c r="AL219" s="19"/>
      <c r="AM219" s="19"/>
      <c r="AN219" s="19"/>
    </row>
    <row r="220" spans="1:40" ht="15">
      <c r="A220" s="31" t="s">
        <v>119</v>
      </c>
      <c r="B220" s="112">
        <v>3.4448444337736248</v>
      </c>
      <c r="C220" s="112">
        <v>0</v>
      </c>
      <c r="D220" s="112">
        <v>3.3914721309452531</v>
      </c>
      <c r="E220" s="112">
        <v>0</v>
      </c>
      <c r="F220" s="395"/>
      <c r="G220" s="112">
        <v>0</v>
      </c>
      <c r="H220" s="113">
        <v>0</v>
      </c>
      <c r="I220" s="114">
        <f t="shared" si="167"/>
        <v>6.8363165647188779</v>
      </c>
      <c r="K220" s="42" t="s">
        <v>119</v>
      </c>
      <c r="L220" s="87">
        <v>3.4448444337736248</v>
      </c>
      <c r="M220" s="87">
        <v>0</v>
      </c>
      <c r="N220" s="87">
        <v>3.3914721309452531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68"/>
        <v>6.8363165647188779</v>
      </c>
      <c r="U220" s="59" t="s">
        <v>53</v>
      </c>
      <c r="V220" s="60">
        <v>3.4448444337736248</v>
      </c>
      <c r="W220" s="60">
        <v>0</v>
      </c>
      <c r="X220" s="60">
        <v>0</v>
      </c>
      <c r="Y220" s="60">
        <v>0</v>
      </c>
      <c r="Z220" s="60">
        <v>3.3914721309452531</v>
      </c>
      <c r="AA220" s="60">
        <v>0</v>
      </c>
      <c r="AB220" s="60">
        <v>0</v>
      </c>
      <c r="AC220" s="61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2">
        <f t="shared" si="169"/>
        <v>6.8363165647188779</v>
      </c>
      <c r="AJ220" s="19"/>
      <c r="AK220" s="19"/>
      <c r="AL220" s="19"/>
      <c r="AM220" s="19"/>
      <c r="AN220" s="19"/>
    </row>
    <row r="221" spans="1:40" ht="15">
      <c r="A221" s="32" t="s">
        <v>54</v>
      </c>
      <c r="B221" s="84">
        <v>0</v>
      </c>
      <c r="C221" s="84">
        <v>0</v>
      </c>
      <c r="D221" s="84">
        <v>0</v>
      </c>
      <c r="E221" s="84">
        <v>4.4345815266618363E-2</v>
      </c>
      <c r="F221" s="395"/>
      <c r="G221" s="84">
        <v>0</v>
      </c>
      <c r="H221" s="115">
        <v>0</v>
      </c>
      <c r="I221" s="111">
        <f t="shared" si="167"/>
        <v>4.4345815266618363E-2</v>
      </c>
      <c r="K221" s="43" t="s">
        <v>54</v>
      </c>
      <c r="L221" s="84">
        <v>0</v>
      </c>
      <c r="M221" s="84">
        <v>0</v>
      </c>
      <c r="N221" s="84">
        <v>0</v>
      </c>
      <c r="O221" s="84">
        <v>4.4345815266618363E-2</v>
      </c>
      <c r="P221" s="84">
        <v>66.19307127609396</v>
      </c>
      <c r="Q221" s="84">
        <v>0</v>
      </c>
      <c r="R221" s="85">
        <v>0</v>
      </c>
      <c r="S221" s="86">
        <f t="shared" si="168"/>
        <v>66.237417091360584</v>
      </c>
      <c r="U221" s="63" t="s">
        <v>54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4.4345815266618363E-2</v>
      </c>
      <c r="AB221" s="55">
        <v>66.19307127609396</v>
      </c>
      <c r="AC221" s="56">
        <v>0</v>
      </c>
      <c r="AD221" s="55">
        <v>0</v>
      </c>
      <c r="AE221" s="55">
        <v>0</v>
      </c>
      <c r="AF221" s="55">
        <v>0</v>
      </c>
      <c r="AG221" s="55">
        <v>0</v>
      </c>
      <c r="AH221" s="55">
        <v>0</v>
      </c>
      <c r="AI221" s="58">
        <f t="shared" si="169"/>
        <v>66.237417091360584</v>
      </c>
      <c r="AJ221" s="19"/>
      <c r="AK221" s="19"/>
      <c r="AL221" s="19"/>
      <c r="AM221" s="19"/>
      <c r="AN221" s="19"/>
    </row>
    <row r="222" spans="1:40" ht="15">
      <c r="A222" s="31" t="s">
        <v>11</v>
      </c>
      <c r="B222" s="112">
        <v>0</v>
      </c>
      <c r="C222" s="112">
        <v>0</v>
      </c>
      <c r="D222" s="112">
        <v>0</v>
      </c>
      <c r="E222" s="112">
        <v>7.0637047393855352E-14</v>
      </c>
      <c r="F222" s="395"/>
      <c r="G222" s="112">
        <v>0</v>
      </c>
      <c r="H222" s="113">
        <v>0</v>
      </c>
      <c r="I222" s="114">
        <f t="shared" si="167"/>
        <v>7.0637047393855352E-14</v>
      </c>
      <c r="K222" s="42" t="s">
        <v>11</v>
      </c>
      <c r="L222" s="87">
        <v>0</v>
      </c>
      <c r="M222" s="87">
        <v>0</v>
      </c>
      <c r="N222" s="87">
        <v>0</v>
      </c>
      <c r="O222" s="87">
        <v>7.0637047393855352E-14</v>
      </c>
      <c r="P222" s="87">
        <v>31.325815178701809</v>
      </c>
      <c r="Q222" s="87">
        <v>0</v>
      </c>
      <c r="R222" s="88">
        <v>0</v>
      </c>
      <c r="S222" s="89">
        <f t="shared" si="168"/>
        <v>31.32581517870188</v>
      </c>
      <c r="U222" s="59" t="s">
        <v>11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7.0637047393855352E-14</v>
      </c>
      <c r="AB222" s="60">
        <v>31.325815178701809</v>
      </c>
      <c r="AC222" s="61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2">
        <f t="shared" si="169"/>
        <v>31.32581517870188</v>
      </c>
      <c r="AJ222" s="19"/>
      <c r="AK222" s="19"/>
      <c r="AL222" s="19"/>
      <c r="AM222" s="19"/>
      <c r="AN222" s="19"/>
    </row>
    <row r="223" spans="1:40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167"/>
        <v>0</v>
      </c>
      <c r="K223" s="43" t="s">
        <v>55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5">
        <v>0</v>
      </c>
      <c r="S223" s="86">
        <f t="shared" si="168"/>
        <v>0</v>
      </c>
      <c r="U223" s="63" t="s">
        <v>55</v>
      </c>
      <c r="V223" s="55">
        <v>0</v>
      </c>
      <c r="W223" s="55">
        <v>0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6">
        <v>0</v>
      </c>
      <c r="AD223" s="55">
        <v>0</v>
      </c>
      <c r="AE223" s="55">
        <v>0</v>
      </c>
      <c r="AF223" s="55">
        <v>0</v>
      </c>
      <c r="AG223" s="55">
        <v>0</v>
      </c>
      <c r="AH223" s="55">
        <v>0</v>
      </c>
      <c r="AI223" s="58">
        <f t="shared" si="169"/>
        <v>0</v>
      </c>
      <c r="AJ223" s="19"/>
      <c r="AK223" s="19"/>
      <c r="AL223" s="19"/>
      <c r="AM223" s="19"/>
      <c r="AN223" s="19"/>
    </row>
    <row r="224" spans="1:40" ht="15">
      <c r="A224" s="31" t="s">
        <v>14</v>
      </c>
      <c r="B224" s="112">
        <v>0.57418924494651924</v>
      </c>
      <c r="C224" s="112">
        <v>0</v>
      </c>
      <c r="D224" s="112">
        <v>2.2743434353138188</v>
      </c>
      <c r="E224" s="112">
        <v>0.1202005583014118</v>
      </c>
      <c r="F224" s="395"/>
      <c r="G224" s="112">
        <v>0</v>
      </c>
      <c r="H224" s="113">
        <v>0</v>
      </c>
      <c r="I224" s="114">
        <f t="shared" si="167"/>
        <v>2.9687332385617498</v>
      </c>
      <c r="K224" s="42" t="s">
        <v>14</v>
      </c>
      <c r="L224" s="87">
        <v>0.57418924494651924</v>
      </c>
      <c r="M224" s="87">
        <v>0</v>
      </c>
      <c r="N224" s="87">
        <v>2.2743434353138188</v>
      </c>
      <c r="O224" s="87">
        <v>0.1202005583014118</v>
      </c>
      <c r="P224" s="87">
        <v>0</v>
      </c>
      <c r="Q224" s="87">
        <v>0</v>
      </c>
      <c r="R224" s="88">
        <v>0</v>
      </c>
      <c r="S224" s="89">
        <f t="shared" si="168"/>
        <v>2.9687332385617498</v>
      </c>
      <c r="U224" s="59" t="s">
        <v>14</v>
      </c>
      <c r="V224" s="60">
        <v>0.57418924494651924</v>
      </c>
      <c r="W224" s="60">
        <v>0</v>
      </c>
      <c r="X224" s="60">
        <v>0</v>
      </c>
      <c r="Y224" s="60">
        <v>0</v>
      </c>
      <c r="Z224" s="60">
        <v>2.2743434353138188</v>
      </c>
      <c r="AA224" s="60">
        <v>0.1202005583014118</v>
      </c>
      <c r="AB224" s="60">
        <v>0</v>
      </c>
      <c r="AC224" s="61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2">
        <f t="shared" si="169"/>
        <v>2.9687332385617498</v>
      </c>
      <c r="AJ224" s="19"/>
      <c r="AK224" s="19"/>
      <c r="AL224" s="19"/>
      <c r="AM224" s="19"/>
      <c r="AN224" s="19"/>
    </row>
    <row r="225" spans="1:40" ht="15">
      <c r="A225" s="32" t="s">
        <v>136</v>
      </c>
      <c r="B225" s="84">
        <v>94.157664553536804</v>
      </c>
      <c r="C225" s="84">
        <v>3.7155913685175741</v>
      </c>
      <c r="D225" s="84">
        <v>808.36756794161215</v>
      </c>
      <c r="E225" s="84">
        <v>1.0289329943587129</v>
      </c>
      <c r="F225" s="395"/>
      <c r="G225" s="84">
        <v>0</v>
      </c>
      <c r="H225" s="115">
        <v>0</v>
      </c>
      <c r="I225" s="111">
        <f t="shared" si="167"/>
        <v>907.26975685802518</v>
      </c>
      <c r="K225" s="43" t="s">
        <v>136</v>
      </c>
      <c r="L225" s="84">
        <v>94.157664553536804</v>
      </c>
      <c r="M225" s="84">
        <v>3.7155913685175741</v>
      </c>
      <c r="N225" s="84">
        <v>808.36756794161215</v>
      </c>
      <c r="O225" s="84">
        <v>1.0289329943587129</v>
      </c>
      <c r="P225" s="84">
        <v>0</v>
      </c>
      <c r="Q225" s="84">
        <v>0</v>
      </c>
      <c r="R225" s="85">
        <v>0</v>
      </c>
      <c r="S225" s="86">
        <f t="shared" si="168"/>
        <v>907.26975685802518</v>
      </c>
      <c r="U225" s="63" t="s">
        <v>136</v>
      </c>
      <c r="V225" s="55">
        <v>86.495973709647274</v>
      </c>
      <c r="W225" s="55">
        <v>0</v>
      </c>
      <c r="X225" s="55">
        <v>0</v>
      </c>
      <c r="Y225" s="55">
        <v>3.7155913685175741</v>
      </c>
      <c r="Z225" s="55">
        <v>270.38930018143697</v>
      </c>
      <c r="AA225" s="55">
        <v>1.0289329943587129</v>
      </c>
      <c r="AB225" s="55">
        <v>0</v>
      </c>
      <c r="AC225" s="56">
        <v>545.63995860406476</v>
      </c>
      <c r="AD225" s="55">
        <v>7.6616908438895326</v>
      </c>
      <c r="AE225" s="55">
        <v>0</v>
      </c>
      <c r="AF225" s="55">
        <v>0</v>
      </c>
      <c r="AG225" s="55">
        <v>537.97826776017519</v>
      </c>
      <c r="AH225" s="55">
        <v>0</v>
      </c>
      <c r="AI225" s="58">
        <f t="shared" si="169"/>
        <v>907.2697568580254</v>
      </c>
      <c r="AJ225" s="19"/>
      <c r="AK225" s="19"/>
      <c r="AL225" s="19"/>
      <c r="AM225" s="19"/>
      <c r="AN225" s="19"/>
    </row>
    <row r="226" spans="1:40" ht="15">
      <c r="A226" s="31" t="s">
        <v>21</v>
      </c>
      <c r="B226" s="112">
        <v>43.913298715757641</v>
      </c>
      <c r="C226" s="112">
        <v>1.8473882515293483</v>
      </c>
      <c r="D226" s="112">
        <v>55.988529796557359</v>
      </c>
      <c r="E226" s="112">
        <v>540.91126539161667</v>
      </c>
      <c r="F226" s="395"/>
      <c r="G226" s="112">
        <v>103.53691135936387</v>
      </c>
      <c r="H226" s="113">
        <v>11.403631182279923</v>
      </c>
      <c r="I226" s="114">
        <f t="shared" si="167"/>
        <v>757.60102469710489</v>
      </c>
      <c r="K226" s="42" t="s">
        <v>21</v>
      </c>
      <c r="L226" s="87">
        <v>43.913298715757641</v>
      </c>
      <c r="M226" s="87">
        <v>1.8473882515293483</v>
      </c>
      <c r="N226" s="87">
        <v>55.988529796557359</v>
      </c>
      <c r="O226" s="87">
        <v>540.91126539161667</v>
      </c>
      <c r="P226" s="87">
        <v>17.121428450863231</v>
      </c>
      <c r="Q226" s="87">
        <v>103.53691135936387</v>
      </c>
      <c r="R226" s="88">
        <v>11.403631182279923</v>
      </c>
      <c r="S226" s="89">
        <f t="shared" si="168"/>
        <v>774.72245314796817</v>
      </c>
      <c r="U226" s="59" t="s">
        <v>21</v>
      </c>
      <c r="V226" s="60">
        <v>0</v>
      </c>
      <c r="W226" s="60">
        <v>39.391536841148401</v>
      </c>
      <c r="X226" s="60">
        <v>103.53691135936387</v>
      </c>
      <c r="Y226" s="60">
        <v>1.8473882515293483</v>
      </c>
      <c r="Z226" s="60">
        <v>55.286881227686045</v>
      </c>
      <c r="AA226" s="60">
        <v>535.61369905634638</v>
      </c>
      <c r="AB226" s="60">
        <v>17.121428450863231</v>
      </c>
      <c r="AC226" s="61">
        <v>21.924607961030748</v>
      </c>
      <c r="AD226" s="60">
        <v>4.5217618746092381</v>
      </c>
      <c r="AE226" s="60">
        <v>2.9392954067747841</v>
      </c>
      <c r="AF226" s="60">
        <v>11.403631182279923</v>
      </c>
      <c r="AG226" s="60">
        <v>0.70164856887131632</v>
      </c>
      <c r="AH226" s="60">
        <v>2.3582709284954886</v>
      </c>
      <c r="AI226" s="62">
        <f t="shared" si="169"/>
        <v>774.72245314796817</v>
      </c>
      <c r="AJ226" s="19"/>
      <c r="AK226" s="19"/>
      <c r="AL226" s="19"/>
      <c r="AM226" s="19"/>
      <c r="AN226" s="19"/>
    </row>
    <row r="227" spans="1:40" ht="15">
      <c r="A227" s="32" t="s">
        <v>20</v>
      </c>
      <c r="B227" s="84">
        <v>13.560310162620306</v>
      </c>
      <c r="C227" s="84">
        <v>0</v>
      </c>
      <c r="D227" s="84">
        <v>3.7333612818903297</v>
      </c>
      <c r="E227" s="84">
        <v>0</v>
      </c>
      <c r="F227" s="395"/>
      <c r="G227" s="84">
        <v>0</v>
      </c>
      <c r="H227" s="115">
        <v>0</v>
      </c>
      <c r="I227" s="111">
        <f t="shared" si="167"/>
        <v>17.293671444510636</v>
      </c>
      <c r="K227" s="43" t="s">
        <v>20</v>
      </c>
      <c r="L227" s="84">
        <v>13.560310162620306</v>
      </c>
      <c r="M227" s="84">
        <v>0</v>
      </c>
      <c r="N227" s="84">
        <v>3.7333612818903297</v>
      </c>
      <c r="O227" s="84">
        <v>0</v>
      </c>
      <c r="P227" s="84">
        <v>0</v>
      </c>
      <c r="Q227" s="84">
        <v>0</v>
      </c>
      <c r="R227" s="85">
        <v>0</v>
      </c>
      <c r="S227" s="86">
        <f t="shared" si="168"/>
        <v>17.293671444510636</v>
      </c>
      <c r="U227" s="63" t="s">
        <v>20</v>
      </c>
      <c r="V227" s="55">
        <v>13.560310162620306</v>
      </c>
      <c r="W227" s="55">
        <v>0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6">
        <v>3.7333612818903297</v>
      </c>
      <c r="AD227" s="55">
        <v>0</v>
      </c>
      <c r="AE227" s="55">
        <v>0</v>
      </c>
      <c r="AF227" s="55">
        <v>0</v>
      </c>
      <c r="AG227" s="55">
        <v>3.7333612818903297</v>
      </c>
      <c r="AH227" s="55">
        <v>0</v>
      </c>
      <c r="AI227" s="58">
        <f t="shared" si="169"/>
        <v>17.293671444510636</v>
      </c>
      <c r="AJ227" s="19"/>
      <c r="AK227" s="19"/>
      <c r="AL227" s="19"/>
      <c r="AM227" s="19"/>
      <c r="AN227" s="19"/>
    </row>
    <row r="228" spans="1:40" ht="15">
      <c r="A228" s="31" t="s">
        <v>56</v>
      </c>
      <c r="B228" s="112">
        <v>4.557692527551304E-2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167"/>
        <v>4.557692527551304E-2</v>
      </c>
      <c r="K228" s="42" t="s">
        <v>56</v>
      </c>
      <c r="L228" s="87">
        <v>4.557692527551304E-2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68"/>
        <v>4.557692527551304E-2</v>
      </c>
      <c r="U228" s="59" t="s">
        <v>56</v>
      </c>
      <c r="V228" s="60">
        <v>4.557692527551304E-2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1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2">
        <f t="shared" si="169"/>
        <v>4.557692527551304E-2</v>
      </c>
      <c r="AJ228" s="19"/>
      <c r="AK228" s="19"/>
      <c r="AL228" s="19"/>
      <c r="AM228" s="19"/>
      <c r="AN228" s="19"/>
    </row>
    <row r="229" spans="1:40" ht="15">
      <c r="A229" s="32" t="s">
        <v>18</v>
      </c>
      <c r="B229" s="84">
        <v>0.57965661429390114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167"/>
        <v>0.57965661429390114</v>
      </c>
      <c r="K229" s="43" t="s">
        <v>18</v>
      </c>
      <c r="L229" s="84">
        <v>0.57965661429390114</v>
      </c>
      <c r="M229" s="84">
        <v>0</v>
      </c>
      <c r="N229" s="84">
        <v>0</v>
      </c>
      <c r="O229" s="84">
        <v>0</v>
      </c>
      <c r="P229" s="84">
        <v>2.7200908930811378</v>
      </c>
      <c r="Q229" s="84">
        <v>0</v>
      </c>
      <c r="R229" s="85">
        <v>0</v>
      </c>
      <c r="S229" s="86">
        <f t="shared" si="168"/>
        <v>3.2997475073750389</v>
      </c>
      <c r="U229" s="63" t="s">
        <v>18</v>
      </c>
      <c r="V229" s="55">
        <v>0.57965661429390114</v>
      </c>
      <c r="W229" s="55">
        <v>0</v>
      </c>
      <c r="X229" s="55">
        <v>0</v>
      </c>
      <c r="Y229" s="55">
        <v>0</v>
      </c>
      <c r="Z229" s="55">
        <v>0</v>
      </c>
      <c r="AA229" s="55">
        <v>0</v>
      </c>
      <c r="AB229" s="55">
        <v>2.7200908930811378</v>
      </c>
      <c r="AC229" s="56">
        <v>0</v>
      </c>
      <c r="AD229" s="55">
        <v>0</v>
      </c>
      <c r="AE229" s="55">
        <v>0</v>
      </c>
      <c r="AF229" s="55">
        <v>0</v>
      </c>
      <c r="AG229" s="55">
        <v>0</v>
      </c>
      <c r="AH229" s="55">
        <v>0</v>
      </c>
      <c r="AI229" s="58">
        <f t="shared" si="169"/>
        <v>3.2997475073750389</v>
      </c>
      <c r="AJ229" s="19"/>
      <c r="AK229" s="19"/>
      <c r="AL229" s="19"/>
      <c r="AM229" s="19"/>
      <c r="AN229" s="19"/>
    </row>
    <row r="230" spans="1:4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167"/>
        <v>0</v>
      </c>
      <c r="K230" s="42" t="s">
        <v>17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68"/>
        <v>0</v>
      </c>
      <c r="U230" s="59" t="s">
        <v>57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1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2">
        <f t="shared" si="169"/>
        <v>0</v>
      </c>
      <c r="AJ230" s="19"/>
      <c r="AK230" s="19"/>
      <c r="AL230" s="19"/>
      <c r="AM230" s="19"/>
      <c r="AN230" s="19"/>
    </row>
    <row r="231" spans="1:40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167"/>
        <v>0</v>
      </c>
      <c r="K231" s="44" t="s">
        <v>60</v>
      </c>
      <c r="L231" s="84">
        <v>0</v>
      </c>
      <c r="M231" s="84">
        <v>0</v>
      </c>
      <c r="N231" s="84">
        <v>0</v>
      </c>
      <c r="O231" s="84">
        <v>0</v>
      </c>
      <c r="P231" s="84">
        <v>0</v>
      </c>
      <c r="Q231" s="84">
        <v>0</v>
      </c>
      <c r="R231" s="85">
        <v>0</v>
      </c>
      <c r="S231" s="86">
        <f t="shared" si="168"/>
        <v>0</v>
      </c>
      <c r="U231" s="64" t="s">
        <v>58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6">
        <v>0</v>
      </c>
      <c r="AD231" s="57">
        <v>0</v>
      </c>
      <c r="AE231" s="57">
        <v>0</v>
      </c>
      <c r="AF231" s="57">
        <v>0</v>
      </c>
      <c r="AG231" s="57">
        <v>0</v>
      </c>
      <c r="AH231" s="57">
        <v>0</v>
      </c>
      <c r="AI231" s="58">
        <f t="shared" si="169"/>
        <v>0</v>
      </c>
      <c r="AJ231" s="19"/>
      <c r="AK231" s="19"/>
      <c r="AL231" s="19"/>
      <c r="AM231" s="19"/>
      <c r="AN231" s="19"/>
    </row>
    <row r="232" spans="1:40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167"/>
        <v>0</v>
      </c>
      <c r="K232" s="45" t="s">
        <v>19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68"/>
        <v>0</v>
      </c>
      <c r="U232" s="65" t="s">
        <v>62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>
        <v>0</v>
      </c>
      <c r="AF232" s="66">
        <v>0</v>
      </c>
      <c r="AG232" s="66">
        <v>0</v>
      </c>
      <c r="AH232" s="67">
        <v>0</v>
      </c>
      <c r="AI232" s="68">
        <f t="shared" si="169"/>
        <v>0</v>
      </c>
      <c r="AJ232" s="19"/>
      <c r="AK232" s="19"/>
      <c r="AL232" s="19"/>
      <c r="AM232" s="19"/>
      <c r="AN232" s="19"/>
    </row>
    <row r="233" spans="1:40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167"/>
        <v>0</v>
      </c>
      <c r="K233" s="46" t="s">
        <v>15</v>
      </c>
      <c r="L233" s="93">
        <v>0</v>
      </c>
      <c r="M233" s="93">
        <v>0</v>
      </c>
      <c r="N233" s="93">
        <v>0</v>
      </c>
      <c r="O233" s="93">
        <v>0</v>
      </c>
      <c r="P233" s="93">
        <v>0</v>
      </c>
      <c r="Q233" s="93">
        <v>0</v>
      </c>
      <c r="R233" s="94">
        <v>0</v>
      </c>
      <c r="S233" s="95">
        <f t="shared" si="168"/>
        <v>0</v>
      </c>
      <c r="U233" s="69" t="s">
        <v>15</v>
      </c>
      <c r="V233" s="70">
        <v>0</v>
      </c>
      <c r="W233" s="70">
        <v>0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1">
        <v>0</v>
      </c>
      <c r="AE233" s="71">
        <v>0</v>
      </c>
      <c r="AF233" s="71">
        <v>0</v>
      </c>
      <c r="AG233" s="71">
        <v>0</v>
      </c>
      <c r="AH233" s="71">
        <v>0</v>
      </c>
      <c r="AI233" s="72">
        <f t="shared" si="169"/>
        <v>0</v>
      </c>
      <c r="AJ233" s="19"/>
      <c r="AK233" s="19"/>
      <c r="AL233" s="19"/>
      <c r="AM233" s="19"/>
      <c r="AN233" s="19"/>
    </row>
    <row r="234" spans="1:40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167"/>
        <v>0</v>
      </c>
      <c r="K234" s="45" t="s">
        <v>16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68"/>
        <v>0</v>
      </c>
      <c r="U234" s="65" t="s">
        <v>16</v>
      </c>
      <c r="V234" s="66">
        <v>0</v>
      </c>
      <c r="W234" s="66">
        <v>0</v>
      </c>
      <c r="X234" s="66">
        <v>0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>
        <v>0</v>
      </c>
      <c r="AE234" s="66">
        <v>0</v>
      </c>
      <c r="AF234" s="66">
        <v>0</v>
      </c>
      <c r="AG234" s="66">
        <v>0</v>
      </c>
      <c r="AH234" s="67">
        <v>0</v>
      </c>
      <c r="AI234" s="68">
        <f t="shared" si="169"/>
        <v>0</v>
      </c>
      <c r="AJ234" s="19"/>
      <c r="AK234" s="19"/>
      <c r="AL234" s="19"/>
      <c r="AM234" s="19"/>
      <c r="AN234" s="19"/>
    </row>
    <row r="235" spans="1:40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167"/>
        <v>0</v>
      </c>
      <c r="K235" s="47" t="s">
        <v>10</v>
      </c>
      <c r="L235" s="96">
        <v>0</v>
      </c>
      <c r="M235" s="96">
        <v>0</v>
      </c>
      <c r="N235" s="96">
        <v>0</v>
      </c>
      <c r="O235" s="96">
        <v>0</v>
      </c>
      <c r="P235" s="96">
        <v>0</v>
      </c>
      <c r="Q235" s="96">
        <v>0</v>
      </c>
      <c r="R235" s="97">
        <v>0</v>
      </c>
      <c r="S235" s="98">
        <f t="shared" si="168"/>
        <v>0</v>
      </c>
      <c r="U235" s="69" t="s">
        <v>10</v>
      </c>
      <c r="V235" s="70">
        <v>0</v>
      </c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1">
        <v>0</v>
      </c>
      <c r="AE235" s="71">
        <v>0</v>
      </c>
      <c r="AF235" s="71">
        <v>0</v>
      </c>
      <c r="AG235" s="71">
        <v>0</v>
      </c>
      <c r="AH235" s="71">
        <v>0</v>
      </c>
      <c r="AI235" s="72">
        <f t="shared" si="169"/>
        <v>0</v>
      </c>
      <c r="AJ235" s="19"/>
      <c r="AK235" s="19"/>
      <c r="AL235" s="19"/>
      <c r="AM235" s="19"/>
      <c r="AN235" s="19"/>
    </row>
    <row r="236" spans="1:40" ht="15">
      <c r="A236" s="37" t="s">
        <v>22</v>
      </c>
      <c r="B236" s="99">
        <f>SUM(B215:B231)</f>
        <v>169.08000323615056</v>
      </c>
      <c r="C236" s="99">
        <f t="shared" ref="C236:I236" si="170">SUM(C215:C231)</f>
        <v>12.124331297733969</v>
      </c>
      <c r="D236" s="99">
        <f t="shared" si="170"/>
        <v>875.48874110299573</v>
      </c>
      <c r="E236" s="99">
        <f t="shared" si="170"/>
        <v>542.10474475954345</v>
      </c>
      <c r="F236" s="99">
        <f t="shared" si="170"/>
        <v>0</v>
      </c>
      <c r="G236" s="99">
        <f t="shared" si="170"/>
        <v>103.53691135936387</v>
      </c>
      <c r="H236" s="100">
        <f t="shared" si="170"/>
        <v>11.403631182279923</v>
      </c>
      <c r="I236" s="111">
        <f t="shared" si="170"/>
        <v>1713.7383629380677</v>
      </c>
      <c r="K236" s="48" t="s">
        <v>22</v>
      </c>
      <c r="L236" s="99">
        <f>SUM(L215:L231)</f>
        <v>169.08000323615056</v>
      </c>
      <c r="M236" s="99">
        <f t="shared" ref="M236:S236" si="171">SUM(M215:M231)</f>
        <v>12.124331297733969</v>
      </c>
      <c r="N236" s="99">
        <f t="shared" si="171"/>
        <v>875.48874110299573</v>
      </c>
      <c r="O236" s="99">
        <f t="shared" si="171"/>
        <v>542.10474475954345</v>
      </c>
      <c r="P236" s="99">
        <f t="shared" si="171"/>
        <v>117.36040579874013</v>
      </c>
      <c r="Q236" s="99">
        <f t="shared" si="171"/>
        <v>103.53691135936387</v>
      </c>
      <c r="R236" s="100">
        <f t="shared" si="171"/>
        <v>11.403631182279923</v>
      </c>
      <c r="S236" s="101">
        <f t="shared" si="171"/>
        <v>1831.0987687368076</v>
      </c>
      <c r="U236" s="73" t="s">
        <v>59</v>
      </c>
      <c r="V236" s="74">
        <f>SUM(V215:V231)</f>
        <v>117.50501367650337</v>
      </c>
      <c r="W236" s="74">
        <f t="shared" ref="W236:AH236" si="172">SUM(W215:W231)</f>
        <v>39.391536841148401</v>
      </c>
      <c r="X236" s="74">
        <f t="shared" si="172"/>
        <v>103.53691135936387</v>
      </c>
      <c r="Y236" s="74">
        <f t="shared" si="172"/>
        <v>12.124331297733969</v>
      </c>
      <c r="Z236" s="74">
        <f t="shared" si="172"/>
        <v>332.56562039891861</v>
      </c>
      <c r="AA236" s="74">
        <f t="shared" si="172"/>
        <v>536.80717842427316</v>
      </c>
      <c r="AB236" s="74">
        <f t="shared" si="172"/>
        <v>117.36040579874013</v>
      </c>
      <c r="AC236" s="74">
        <f t="shared" si="172"/>
        <v>571.80777094012615</v>
      </c>
      <c r="AD236" s="75">
        <f t="shared" si="172"/>
        <v>12.183452718498771</v>
      </c>
      <c r="AE236" s="75">
        <f t="shared" si="172"/>
        <v>2.9392954067747841</v>
      </c>
      <c r="AF236" s="75">
        <f t="shared" si="172"/>
        <v>11.403631182279923</v>
      </c>
      <c r="AG236" s="75">
        <f t="shared" si="172"/>
        <v>542.92312070407706</v>
      </c>
      <c r="AH236" s="75">
        <f t="shared" si="172"/>
        <v>2.3582709284954886</v>
      </c>
      <c r="AI236" s="76">
        <f>SUM(V236:AC236)</f>
        <v>1831.0987687368079</v>
      </c>
      <c r="AJ236" s="19"/>
      <c r="AK236" s="19"/>
      <c r="AL236" s="19"/>
      <c r="AM236" s="19"/>
      <c r="AN236" s="19"/>
    </row>
    <row r="237" spans="1:40" s="22" customFormat="1" ht="15" thickBot="1">
      <c r="A237" s="38" t="s">
        <v>108</v>
      </c>
      <c r="B237" s="125">
        <f>IF($I236=0,"-",B236/$I236)</f>
        <v>9.8661503350065863E-2</v>
      </c>
      <c r="C237" s="125">
        <f t="shared" ref="C237:H237" si="173">IF($I236=0,"-",C236/$I236)</f>
        <v>7.0747854864775103E-3</v>
      </c>
      <c r="D237" s="125">
        <f t="shared" si="173"/>
        <v>0.51086487881501363</v>
      </c>
      <c r="E237" s="125">
        <f t="shared" si="173"/>
        <v>0.31632876784653879</v>
      </c>
      <c r="F237" s="125">
        <f t="shared" si="173"/>
        <v>0</v>
      </c>
      <c r="G237" s="125">
        <f t="shared" si="173"/>
        <v>6.0415821690458102E-2</v>
      </c>
      <c r="H237" s="126">
        <f t="shared" si="173"/>
        <v>6.6542428114460296E-3</v>
      </c>
      <c r="I237" s="127">
        <f>SUM(B237:H237)</f>
        <v>0.99999999999999989</v>
      </c>
      <c r="K237" s="49" t="s">
        <v>108</v>
      </c>
      <c r="L237" s="102">
        <f>IF($S236=0,"-",L236/$S236)</f>
        <v>9.2338002800794419E-2</v>
      </c>
      <c r="M237" s="102">
        <f t="shared" ref="M237:R237" si="174">IF($S236=0,"-",M236/$S236)</f>
        <v>6.6213420623388863E-3</v>
      </c>
      <c r="N237" s="102">
        <f t="shared" si="174"/>
        <v>0.47812207405226748</v>
      </c>
      <c r="O237" s="102">
        <f t="shared" si="174"/>
        <v>0.29605434399014807</v>
      </c>
      <c r="P237" s="102">
        <f t="shared" si="174"/>
        <v>6.4092886633145288E-2</v>
      </c>
      <c r="Q237" s="102">
        <f t="shared" si="174"/>
        <v>5.6543597280003258E-2</v>
      </c>
      <c r="R237" s="103">
        <f t="shared" si="174"/>
        <v>6.2277531813025979E-3</v>
      </c>
      <c r="S237" s="104">
        <f>SUM(L237:R237)</f>
        <v>1</v>
      </c>
      <c r="U237" s="77" t="s">
        <v>108</v>
      </c>
      <c r="V237" s="78">
        <f>+V236/$AI236</f>
        <v>6.4171859914233215E-2</v>
      </c>
      <c r="W237" s="78">
        <f t="shared" ref="W237:AH237" si="175">+W236/$AI236</f>
        <v>2.1512513422923023E-2</v>
      </c>
      <c r="X237" s="78">
        <f t="shared" si="175"/>
        <v>5.6543597280003251E-2</v>
      </c>
      <c r="Y237" s="78">
        <f t="shared" si="175"/>
        <v>6.6213420623388855E-3</v>
      </c>
      <c r="Z237" s="78">
        <f t="shared" si="175"/>
        <v>0.18162079843914733</v>
      </c>
      <c r="AA237" s="78">
        <f t="shared" si="175"/>
        <v>0.29316123607826577</v>
      </c>
      <c r="AB237" s="78">
        <f t="shared" si="175"/>
        <v>6.4092886633145274E-2</v>
      </c>
      <c r="AC237" s="78">
        <f t="shared" si="175"/>
        <v>0.31227576616994313</v>
      </c>
      <c r="AD237" s="78">
        <f t="shared" si="175"/>
        <v>6.6536294636381534E-3</v>
      </c>
      <c r="AE237" s="78">
        <f t="shared" si="175"/>
        <v>1.6052085539888549E-3</v>
      </c>
      <c r="AF237" s="78">
        <f t="shared" si="175"/>
        <v>6.227753181302597E-3</v>
      </c>
      <c r="AG237" s="78">
        <f t="shared" si="175"/>
        <v>0.29650127561312006</v>
      </c>
      <c r="AH237" s="78">
        <f t="shared" si="175"/>
        <v>1.2878993578933774E-3</v>
      </c>
      <c r="AI237" s="79">
        <f>SUM(V237:AC237)</f>
        <v>0.99999999999999989</v>
      </c>
    </row>
    <row r="238" spans="1:40" ht="15" thickBot="1">
      <c r="A238" s="6"/>
      <c r="B238" s="6"/>
      <c r="C238" s="6"/>
      <c r="D238" s="6"/>
      <c r="E238" s="6"/>
      <c r="F238" s="6"/>
      <c r="G238" s="6"/>
      <c r="H238" s="6"/>
      <c r="I238" s="6"/>
      <c r="K238" s="6"/>
      <c r="L238" s="6"/>
      <c r="M238" s="6"/>
      <c r="N238" s="6"/>
      <c r="O238" s="6"/>
      <c r="P238" s="6"/>
      <c r="Q238" s="6"/>
      <c r="R238" s="6"/>
      <c r="S238" s="6"/>
      <c r="U238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19"/>
      <c r="AK238" s="19"/>
      <c r="AL238" s="19"/>
      <c r="AM238" s="19"/>
      <c r="AN238" s="19"/>
    </row>
    <row r="239" spans="1:40" ht="42.7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  <c r="K239" s="445" t="s">
        <v>65</v>
      </c>
      <c r="L239" s="82" t="s">
        <v>0</v>
      </c>
      <c r="M239" s="82" t="s">
        <v>1</v>
      </c>
      <c r="N239" s="82" t="s">
        <v>2</v>
      </c>
      <c r="O239" s="82" t="s">
        <v>3</v>
      </c>
      <c r="P239" s="82" t="s">
        <v>23</v>
      </c>
      <c r="Q239" s="82" t="s">
        <v>4</v>
      </c>
      <c r="R239" s="82" t="s">
        <v>5</v>
      </c>
      <c r="S239" s="83" t="s">
        <v>6</v>
      </c>
      <c r="U239" s="447" t="s">
        <v>65</v>
      </c>
      <c r="V239" s="51" t="s">
        <v>73</v>
      </c>
      <c r="W239" s="51" t="s">
        <v>74</v>
      </c>
      <c r="X239" s="51" t="s">
        <v>4</v>
      </c>
      <c r="Y239" s="51" t="s">
        <v>1</v>
      </c>
      <c r="Z239" s="51" t="s">
        <v>2</v>
      </c>
      <c r="AA239" s="51" t="s">
        <v>3</v>
      </c>
      <c r="AB239" s="51" t="s">
        <v>51</v>
      </c>
      <c r="AC239" s="51" t="s">
        <v>64</v>
      </c>
      <c r="AD239" s="52" t="s">
        <v>75</v>
      </c>
      <c r="AE239" s="52" t="s">
        <v>76</v>
      </c>
      <c r="AF239" s="52" t="s">
        <v>77</v>
      </c>
      <c r="AG239" s="52" t="s">
        <v>78</v>
      </c>
      <c r="AH239" s="52" t="s">
        <v>79</v>
      </c>
      <c r="AI239" s="53" t="s">
        <v>59</v>
      </c>
      <c r="AJ239" s="19"/>
      <c r="AK239" s="19"/>
      <c r="AL239" s="19"/>
      <c r="AM239" s="19"/>
      <c r="AN239" s="19"/>
    </row>
    <row r="240" spans="1:40" ht="15" customHeight="1">
      <c r="A240" s="411" t="s">
        <v>65</v>
      </c>
      <c r="B240" s="400" t="s">
        <v>113</v>
      </c>
      <c r="C240" s="401"/>
      <c r="D240" s="401"/>
      <c r="E240" s="401"/>
      <c r="F240" s="401"/>
      <c r="G240" s="401"/>
      <c r="H240" s="401"/>
      <c r="I240" s="402"/>
      <c r="K240" s="446" t="s">
        <v>65</v>
      </c>
      <c r="L240" s="403" t="s">
        <v>113</v>
      </c>
      <c r="M240" s="404"/>
      <c r="N240" s="404"/>
      <c r="O240" s="404"/>
      <c r="P240" s="404"/>
      <c r="Q240" s="404"/>
      <c r="R240" s="404"/>
      <c r="S240" s="405"/>
      <c r="U240" s="448" t="s">
        <v>65</v>
      </c>
      <c r="V240" s="441" t="s">
        <v>113</v>
      </c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2"/>
      <c r="AJ240" s="19"/>
      <c r="AK240" s="19"/>
      <c r="AL240" s="19"/>
      <c r="AM240" s="19"/>
      <c r="AN240" s="19"/>
    </row>
    <row r="241" spans="1:40" ht="15" customHeight="1">
      <c r="A241" s="30" t="s">
        <v>7</v>
      </c>
      <c r="B241" s="105">
        <v>0</v>
      </c>
      <c r="C241" s="105">
        <v>0</v>
      </c>
      <c r="D241" s="105">
        <v>10.486929275301513</v>
      </c>
      <c r="E241" s="105">
        <v>0</v>
      </c>
      <c r="F241" s="394"/>
      <c r="G241" s="105">
        <v>0</v>
      </c>
      <c r="H241" s="110">
        <v>0</v>
      </c>
      <c r="I241" s="111">
        <f>SUM(B241:H241)</f>
        <v>10.486929275301513</v>
      </c>
      <c r="K241" s="50" t="s">
        <v>7</v>
      </c>
      <c r="L241" s="105">
        <v>0</v>
      </c>
      <c r="M241" s="105">
        <v>0</v>
      </c>
      <c r="N241" s="105">
        <v>10.486929275301513</v>
      </c>
      <c r="O241" s="105">
        <v>0</v>
      </c>
      <c r="P241" s="105">
        <v>0</v>
      </c>
      <c r="Q241" s="105">
        <v>0</v>
      </c>
      <c r="R241" s="106">
        <v>0</v>
      </c>
      <c r="S241" s="107">
        <f>SUM(L241:R241)</f>
        <v>10.486929275301513</v>
      </c>
      <c r="U241" s="54" t="s">
        <v>7</v>
      </c>
      <c r="V241" s="55">
        <v>0</v>
      </c>
      <c r="W241" s="55">
        <v>0</v>
      </c>
      <c r="X241" s="55">
        <v>0</v>
      </c>
      <c r="Y241" s="55">
        <v>0</v>
      </c>
      <c r="Z241" s="55">
        <v>10.486929275301513</v>
      </c>
      <c r="AA241" s="55">
        <v>0</v>
      </c>
      <c r="AB241" s="55">
        <v>0</v>
      </c>
      <c r="AC241" s="56">
        <v>0</v>
      </c>
      <c r="AD241" s="57">
        <v>0</v>
      </c>
      <c r="AE241" s="57">
        <v>0</v>
      </c>
      <c r="AF241" s="57">
        <v>0</v>
      </c>
      <c r="AG241" s="57">
        <v>0</v>
      </c>
      <c r="AH241" s="57">
        <v>0</v>
      </c>
      <c r="AI241" s="58">
        <f>SUM(V241:AC241)</f>
        <v>10.486929275301513</v>
      </c>
      <c r="AJ241" s="19"/>
      <c r="AK241" s="19"/>
      <c r="AL241" s="19"/>
      <c r="AM241" s="19"/>
      <c r="AN241" s="19"/>
    </row>
    <row r="242" spans="1:40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176">SUM(B242:H242)</f>
        <v>0</v>
      </c>
      <c r="K242" s="42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77">SUM(L242:R242)</f>
        <v>0</v>
      </c>
      <c r="U242" s="59" t="s">
        <v>8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1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2">
        <f t="shared" ref="AI242:AI261" si="178">SUM(V242:AC242)</f>
        <v>0</v>
      </c>
      <c r="AJ242" s="19"/>
      <c r="AK242" s="19"/>
      <c r="AL242" s="19"/>
      <c r="AM242" s="19"/>
      <c r="AN242" s="19"/>
    </row>
    <row r="243" spans="1:40" ht="15">
      <c r="A243" s="32" t="s">
        <v>9</v>
      </c>
      <c r="B243" s="84">
        <v>0</v>
      </c>
      <c r="C243" s="84">
        <v>0</v>
      </c>
      <c r="D243" s="84">
        <v>1.7227967571511331</v>
      </c>
      <c r="E243" s="84">
        <v>0</v>
      </c>
      <c r="F243" s="395"/>
      <c r="G243" s="84">
        <v>0</v>
      </c>
      <c r="H243" s="115">
        <v>0</v>
      </c>
      <c r="I243" s="111">
        <f t="shared" si="176"/>
        <v>1.7227967571511331</v>
      </c>
      <c r="K243" s="43" t="s">
        <v>9</v>
      </c>
      <c r="L243" s="84">
        <v>0</v>
      </c>
      <c r="M243" s="84">
        <v>0</v>
      </c>
      <c r="N243" s="84">
        <v>1.7227967571511331</v>
      </c>
      <c r="O243" s="84">
        <v>0</v>
      </c>
      <c r="P243" s="84">
        <v>0</v>
      </c>
      <c r="Q243" s="84">
        <v>0</v>
      </c>
      <c r="R243" s="85">
        <v>0</v>
      </c>
      <c r="S243" s="86">
        <f t="shared" si="177"/>
        <v>1.7227967571511331</v>
      </c>
      <c r="U243" s="63" t="s">
        <v>9</v>
      </c>
      <c r="V243" s="55">
        <v>0</v>
      </c>
      <c r="W243" s="55">
        <v>0</v>
      </c>
      <c r="X243" s="55">
        <v>0</v>
      </c>
      <c r="Y243" s="55">
        <v>0</v>
      </c>
      <c r="Z243" s="55">
        <v>1.7227967571511331</v>
      </c>
      <c r="AA243" s="55">
        <v>0</v>
      </c>
      <c r="AB243" s="55">
        <v>0</v>
      </c>
      <c r="AC243" s="56">
        <v>0</v>
      </c>
      <c r="AD243" s="57">
        <v>0</v>
      </c>
      <c r="AE243" s="57">
        <v>0</v>
      </c>
      <c r="AF243" s="57">
        <v>0</v>
      </c>
      <c r="AG243" s="57">
        <v>0</v>
      </c>
      <c r="AH243" s="57">
        <v>0</v>
      </c>
      <c r="AI243" s="58">
        <f t="shared" si="178"/>
        <v>1.7227967571511331</v>
      </c>
      <c r="AJ243" s="19"/>
      <c r="AK243" s="19"/>
      <c r="AL243" s="19"/>
      <c r="AM243" s="19"/>
      <c r="AN243" s="19"/>
    </row>
    <row r="244" spans="1:40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176"/>
        <v>0</v>
      </c>
      <c r="K244" s="42" t="s">
        <v>52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77"/>
        <v>0</v>
      </c>
      <c r="U244" s="59" t="s">
        <v>52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1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2">
        <f t="shared" si="178"/>
        <v>0</v>
      </c>
      <c r="AJ244" s="19"/>
      <c r="AK244" s="19"/>
      <c r="AL244" s="19"/>
      <c r="AM244" s="19"/>
      <c r="AN244" s="19"/>
    </row>
    <row r="245" spans="1:40" ht="15">
      <c r="A245" s="32" t="s">
        <v>13</v>
      </c>
      <c r="B245" s="84">
        <v>144.48987204964479</v>
      </c>
      <c r="C245" s="84">
        <v>0.85259943177626829</v>
      </c>
      <c r="D245" s="84">
        <v>3.0859970952088895</v>
      </c>
      <c r="E245" s="84">
        <v>0</v>
      </c>
      <c r="F245" s="395"/>
      <c r="G245" s="84">
        <v>0</v>
      </c>
      <c r="H245" s="115">
        <v>0</v>
      </c>
      <c r="I245" s="111">
        <f t="shared" si="176"/>
        <v>148.42846857662994</v>
      </c>
      <c r="K245" s="43" t="s">
        <v>13</v>
      </c>
      <c r="L245" s="84">
        <v>144.48987204964479</v>
      </c>
      <c r="M245" s="84">
        <v>0.85259943177626829</v>
      </c>
      <c r="N245" s="84">
        <v>3.0859970952088895</v>
      </c>
      <c r="O245" s="84">
        <v>0</v>
      </c>
      <c r="P245" s="84">
        <v>0</v>
      </c>
      <c r="Q245" s="84">
        <v>0</v>
      </c>
      <c r="R245" s="85">
        <v>0</v>
      </c>
      <c r="S245" s="86">
        <f t="shared" si="177"/>
        <v>148.42846857662994</v>
      </c>
      <c r="U245" s="63" t="s">
        <v>13</v>
      </c>
      <c r="V245" s="55">
        <v>144.24704725724348</v>
      </c>
      <c r="W245" s="55">
        <v>0</v>
      </c>
      <c r="X245" s="55">
        <v>0</v>
      </c>
      <c r="Y245" s="55">
        <v>0.85259943177626829</v>
      </c>
      <c r="Z245" s="55">
        <v>2.9617463395737142</v>
      </c>
      <c r="AA245" s="55">
        <v>0</v>
      </c>
      <c r="AB245" s="55">
        <v>0</v>
      </c>
      <c r="AC245" s="56">
        <v>0.36707554803648507</v>
      </c>
      <c r="AD245" s="57">
        <v>0.24282479240130986</v>
      </c>
      <c r="AE245" s="57">
        <v>0</v>
      </c>
      <c r="AF245" s="57">
        <v>0</v>
      </c>
      <c r="AG245" s="57">
        <v>0.12425075563517525</v>
      </c>
      <c r="AH245" s="57">
        <v>0</v>
      </c>
      <c r="AI245" s="58">
        <f t="shared" si="178"/>
        <v>148.42846857662997</v>
      </c>
      <c r="AJ245" s="19"/>
      <c r="AK245" s="19"/>
      <c r="AL245" s="19"/>
      <c r="AM245" s="19"/>
      <c r="AN245" s="19"/>
    </row>
    <row r="246" spans="1:40" ht="15">
      <c r="A246" s="31" t="s">
        <v>119</v>
      </c>
      <c r="B246" s="112">
        <v>62.159469575714681</v>
      </c>
      <c r="C246" s="112">
        <v>0.30263642000367114</v>
      </c>
      <c r="D246" s="112">
        <v>1.042305741714906</v>
      </c>
      <c r="E246" s="112">
        <v>0</v>
      </c>
      <c r="F246" s="395"/>
      <c r="G246" s="112">
        <v>0</v>
      </c>
      <c r="H246" s="113">
        <v>0</v>
      </c>
      <c r="I246" s="114">
        <f t="shared" si="176"/>
        <v>63.504411737433259</v>
      </c>
      <c r="K246" s="42" t="s">
        <v>119</v>
      </c>
      <c r="L246" s="87">
        <v>62.159469575714681</v>
      </c>
      <c r="M246" s="87">
        <v>0.30263642000367114</v>
      </c>
      <c r="N246" s="87">
        <v>1.042305741714906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77"/>
        <v>63.504411737433259</v>
      </c>
      <c r="U246" s="59" t="s">
        <v>53</v>
      </c>
      <c r="V246" s="60">
        <v>62.152917737526735</v>
      </c>
      <c r="W246" s="60">
        <v>0</v>
      </c>
      <c r="X246" s="60">
        <v>0</v>
      </c>
      <c r="Y246" s="60">
        <v>0.30263642000367114</v>
      </c>
      <c r="Z246" s="60">
        <v>1.0370101701484538</v>
      </c>
      <c r="AA246" s="60">
        <v>0</v>
      </c>
      <c r="AB246" s="60">
        <v>0</v>
      </c>
      <c r="AC246" s="61">
        <v>1.1847409754398656E-2</v>
      </c>
      <c r="AD246" s="60">
        <v>6.5518381879463485E-3</v>
      </c>
      <c r="AE246" s="60">
        <v>0</v>
      </c>
      <c r="AF246" s="60">
        <v>0</v>
      </c>
      <c r="AG246" s="60">
        <v>5.2955715664523076E-3</v>
      </c>
      <c r="AH246" s="60">
        <v>0</v>
      </c>
      <c r="AI246" s="62">
        <f t="shared" si="178"/>
        <v>63.504411737433259</v>
      </c>
      <c r="AJ246" s="19"/>
      <c r="AK246" s="19"/>
      <c r="AL246" s="19"/>
      <c r="AM246" s="19"/>
      <c r="AN246" s="19"/>
    </row>
    <row r="247" spans="1:40" ht="15">
      <c r="A247" s="32" t="s">
        <v>54</v>
      </c>
      <c r="B247" s="84">
        <v>0</v>
      </c>
      <c r="C247" s="84">
        <v>0</v>
      </c>
      <c r="D247" s="84">
        <v>0</v>
      </c>
      <c r="E247" s="84">
        <v>1.7337644872291258</v>
      </c>
      <c r="F247" s="395"/>
      <c r="G247" s="84">
        <v>0</v>
      </c>
      <c r="H247" s="115">
        <v>0</v>
      </c>
      <c r="I247" s="111">
        <f t="shared" si="176"/>
        <v>1.7337644872291258</v>
      </c>
      <c r="K247" s="43" t="s">
        <v>54</v>
      </c>
      <c r="L247" s="84">
        <v>0</v>
      </c>
      <c r="M247" s="84">
        <v>0</v>
      </c>
      <c r="N247" s="84">
        <v>0</v>
      </c>
      <c r="O247" s="84">
        <v>1.7337644872291258</v>
      </c>
      <c r="P247" s="84">
        <v>322.61569974340324</v>
      </c>
      <c r="Q247" s="84">
        <v>0</v>
      </c>
      <c r="R247" s="85">
        <v>0</v>
      </c>
      <c r="S247" s="86">
        <f t="shared" si="177"/>
        <v>324.34946423063235</v>
      </c>
      <c r="U247" s="63" t="s">
        <v>54</v>
      </c>
      <c r="V247" s="55">
        <v>0</v>
      </c>
      <c r="W247" s="55">
        <v>0</v>
      </c>
      <c r="X247" s="55">
        <v>0</v>
      </c>
      <c r="Y247" s="55">
        <v>0</v>
      </c>
      <c r="Z247" s="55">
        <v>0</v>
      </c>
      <c r="AA247" s="55">
        <v>1.7337644872291258</v>
      </c>
      <c r="AB247" s="55">
        <v>322.61569974340324</v>
      </c>
      <c r="AC247" s="56">
        <v>0</v>
      </c>
      <c r="AD247" s="55">
        <v>0</v>
      </c>
      <c r="AE247" s="55">
        <v>0</v>
      </c>
      <c r="AF247" s="55">
        <v>0</v>
      </c>
      <c r="AG247" s="55">
        <v>0</v>
      </c>
      <c r="AH247" s="55">
        <v>0</v>
      </c>
      <c r="AI247" s="58">
        <f t="shared" si="178"/>
        <v>324.34946423063235</v>
      </c>
      <c r="AJ247" s="19"/>
      <c r="AK247" s="19"/>
      <c r="AL247" s="19"/>
      <c r="AM247" s="19"/>
      <c r="AN247" s="19"/>
    </row>
    <row r="248" spans="1:40" ht="15">
      <c r="A248" s="31" t="s">
        <v>11</v>
      </c>
      <c r="B248" s="112">
        <v>0</v>
      </c>
      <c r="C248" s="112">
        <v>0</v>
      </c>
      <c r="D248" s="112">
        <v>0</v>
      </c>
      <c r="E248" s="112">
        <v>0.22773983106462412</v>
      </c>
      <c r="F248" s="395"/>
      <c r="G248" s="112">
        <v>0</v>
      </c>
      <c r="H248" s="113">
        <v>0</v>
      </c>
      <c r="I248" s="114">
        <f t="shared" si="176"/>
        <v>0.22773983106462412</v>
      </c>
      <c r="K248" s="42" t="s">
        <v>11</v>
      </c>
      <c r="L248" s="87">
        <v>0</v>
      </c>
      <c r="M248" s="87">
        <v>0</v>
      </c>
      <c r="N248" s="87">
        <v>0</v>
      </c>
      <c r="O248" s="87">
        <v>0.22773983106462412</v>
      </c>
      <c r="P248" s="87">
        <v>35.274432730614976</v>
      </c>
      <c r="Q248" s="87">
        <v>0</v>
      </c>
      <c r="R248" s="88">
        <v>0</v>
      </c>
      <c r="S248" s="89">
        <f t="shared" si="177"/>
        <v>35.5021725616796</v>
      </c>
      <c r="U248" s="59" t="s">
        <v>11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0.22773983106462412</v>
      </c>
      <c r="AB248" s="60">
        <v>35.274432730614976</v>
      </c>
      <c r="AC248" s="61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2">
        <f t="shared" si="178"/>
        <v>35.5021725616796</v>
      </c>
      <c r="AJ248" s="19"/>
      <c r="AK248" s="19"/>
      <c r="AL248" s="19"/>
      <c r="AM248" s="19"/>
      <c r="AN248" s="19"/>
    </row>
    <row r="249" spans="1:40" ht="15">
      <c r="A249" s="32" t="s">
        <v>55</v>
      </c>
      <c r="B249" s="84">
        <v>0</v>
      </c>
      <c r="C249" s="84">
        <v>0</v>
      </c>
      <c r="D249" s="84">
        <v>0.37330654881478464</v>
      </c>
      <c r="E249" s="84">
        <v>0</v>
      </c>
      <c r="F249" s="395"/>
      <c r="G249" s="84">
        <v>0</v>
      </c>
      <c r="H249" s="115">
        <v>0</v>
      </c>
      <c r="I249" s="111">
        <f t="shared" si="176"/>
        <v>0.37330654881478464</v>
      </c>
      <c r="K249" s="43" t="s">
        <v>55</v>
      </c>
      <c r="L249" s="84">
        <v>0</v>
      </c>
      <c r="M249" s="84">
        <v>0</v>
      </c>
      <c r="N249" s="84">
        <v>0.37330654881478464</v>
      </c>
      <c r="O249" s="84">
        <v>0</v>
      </c>
      <c r="P249" s="84">
        <v>0</v>
      </c>
      <c r="Q249" s="84">
        <v>0</v>
      </c>
      <c r="R249" s="85">
        <v>0</v>
      </c>
      <c r="S249" s="86">
        <f t="shared" si="177"/>
        <v>0.37330654881478464</v>
      </c>
      <c r="U249" s="63" t="s">
        <v>55</v>
      </c>
      <c r="V249" s="55">
        <v>0</v>
      </c>
      <c r="W249" s="55">
        <v>0</v>
      </c>
      <c r="X249" s="55">
        <v>0</v>
      </c>
      <c r="Y249" s="55">
        <v>0</v>
      </c>
      <c r="Z249" s="55">
        <v>0.37330654881478464</v>
      </c>
      <c r="AA249" s="55">
        <v>0</v>
      </c>
      <c r="AB249" s="55">
        <v>0</v>
      </c>
      <c r="AC249" s="56">
        <v>0</v>
      </c>
      <c r="AD249" s="55">
        <v>0</v>
      </c>
      <c r="AE249" s="55">
        <v>0</v>
      </c>
      <c r="AF249" s="55">
        <v>0</v>
      </c>
      <c r="AG249" s="55">
        <v>0</v>
      </c>
      <c r="AH249" s="55">
        <v>0</v>
      </c>
      <c r="AI249" s="58">
        <f t="shared" si="178"/>
        <v>0.37330654881478464</v>
      </c>
      <c r="AJ249" s="19"/>
      <c r="AK249" s="19"/>
      <c r="AL249" s="19"/>
      <c r="AM249" s="19"/>
      <c r="AN249" s="19"/>
    </row>
    <row r="250" spans="1:40" ht="15">
      <c r="A250" s="31" t="s">
        <v>14</v>
      </c>
      <c r="B250" s="112">
        <v>37.361128374456655</v>
      </c>
      <c r="C250" s="112">
        <v>1.7895276263393514</v>
      </c>
      <c r="D250" s="112">
        <v>18.341905916260185</v>
      </c>
      <c r="E250" s="112">
        <v>6.9626465680529076E-2</v>
      </c>
      <c r="F250" s="395"/>
      <c r="G250" s="112">
        <v>0</v>
      </c>
      <c r="H250" s="113">
        <v>0</v>
      </c>
      <c r="I250" s="114">
        <f t="shared" si="176"/>
        <v>57.562188382736721</v>
      </c>
      <c r="K250" s="42" t="s">
        <v>14</v>
      </c>
      <c r="L250" s="87">
        <v>37.361128374456655</v>
      </c>
      <c r="M250" s="87">
        <v>1.7895276263393514</v>
      </c>
      <c r="N250" s="87">
        <v>18.341905916260185</v>
      </c>
      <c r="O250" s="87">
        <v>6.9626465680529076E-2</v>
      </c>
      <c r="P250" s="87">
        <v>2.0628352473197706E-2</v>
      </c>
      <c r="Q250" s="87">
        <v>0</v>
      </c>
      <c r="R250" s="88">
        <v>0</v>
      </c>
      <c r="S250" s="89">
        <f t="shared" si="177"/>
        <v>57.582816735209917</v>
      </c>
      <c r="U250" s="59" t="s">
        <v>14</v>
      </c>
      <c r="V250" s="60">
        <v>37.32876172586537</v>
      </c>
      <c r="W250" s="60">
        <v>0</v>
      </c>
      <c r="X250" s="60">
        <v>0</v>
      </c>
      <c r="Y250" s="60">
        <v>1.7895276263393514</v>
      </c>
      <c r="Z250" s="60">
        <v>18.341905916260185</v>
      </c>
      <c r="AA250" s="60">
        <v>0</v>
      </c>
      <c r="AB250" s="60">
        <v>2.0628352473197706E-2</v>
      </c>
      <c r="AC250" s="61">
        <v>0.10199311427181326</v>
      </c>
      <c r="AD250" s="60">
        <v>3.2366648591284186E-2</v>
      </c>
      <c r="AE250" s="60">
        <v>0</v>
      </c>
      <c r="AF250" s="60">
        <v>0</v>
      </c>
      <c r="AG250" s="60">
        <v>0</v>
      </c>
      <c r="AH250" s="60">
        <v>6.9626465680529076E-2</v>
      </c>
      <c r="AI250" s="62">
        <f t="shared" si="178"/>
        <v>57.58281673520991</v>
      </c>
      <c r="AJ250" s="19"/>
      <c r="AK250" s="19"/>
      <c r="AL250" s="19"/>
      <c r="AM250" s="19"/>
      <c r="AN250" s="19"/>
    </row>
    <row r="251" spans="1:40" ht="15">
      <c r="A251" s="32" t="s">
        <v>136</v>
      </c>
      <c r="B251" s="84">
        <v>1097.3230135879144</v>
      </c>
      <c r="C251" s="84">
        <v>32.182500917439398</v>
      </c>
      <c r="D251" s="84">
        <v>756.57400951300963</v>
      </c>
      <c r="E251" s="84">
        <v>4.4363826926980332</v>
      </c>
      <c r="F251" s="395"/>
      <c r="G251" s="84">
        <v>0</v>
      </c>
      <c r="H251" s="115">
        <v>0</v>
      </c>
      <c r="I251" s="111">
        <f t="shared" si="176"/>
        <v>1890.5159067110615</v>
      </c>
      <c r="K251" s="43" t="s">
        <v>136</v>
      </c>
      <c r="L251" s="84">
        <v>1097.3230135879144</v>
      </c>
      <c r="M251" s="84">
        <v>32.182500917439398</v>
      </c>
      <c r="N251" s="84">
        <v>756.57400951300963</v>
      </c>
      <c r="O251" s="84">
        <v>4.4363826926980332</v>
      </c>
      <c r="P251" s="84">
        <v>0.74133246518567175</v>
      </c>
      <c r="Q251" s="84">
        <v>0</v>
      </c>
      <c r="R251" s="85">
        <v>0</v>
      </c>
      <c r="S251" s="86">
        <f t="shared" si="177"/>
        <v>1891.2572391762471</v>
      </c>
      <c r="U251" s="63" t="s">
        <v>136</v>
      </c>
      <c r="V251" s="55">
        <v>1066.7483428299529</v>
      </c>
      <c r="W251" s="55">
        <v>0</v>
      </c>
      <c r="X251" s="55">
        <v>0</v>
      </c>
      <c r="Y251" s="55">
        <v>32.182500917439398</v>
      </c>
      <c r="Z251" s="55">
        <v>755.7943985566186</v>
      </c>
      <c r="AA251" s="55">
        <v>4.4363826926980332</v>
      </c>
      <c r="AB251" s="55">
        <v>0.74133246518567175</v>
      </c>
      <c r="AC251" s="56">
        <v>31.354281714352542</v>
      </c>
      <c r="AD251" s="55">
        <v>30.574670757961556</v>
      </c>
      <c r="AE251" s="55">
        <v>0</v>
      </c>
      <c r="AF251" s="55">
        <v>0</v>
      </c>
      <c r="AG251" s="55">
        <v>0.77961095639098543</v>
      </c>
      <c r="AH251" s="55">
        <v>0</v>
      </c>
      <c r="AI251" s="58">
        <f t="shared" si="178"/>
        <v>1891.2572391762471</v>
      </c>
      <c r="AJ251" s="19"/>
      <c r="AK251" s="19"/>
      <c r="AL251" s="19"/>
      <c r="AM251" s="19"/>
      <c r="AN251" s="19"/>
    </row>
    <row r="252" spans="1:40" ht="15">
      <c r="A252" s="31" t="s">
        <v>21</v>
      </c>
      <c r="B252" s="112">
        <v>380.98235577179207</v>
      </c>
      <c r="C252" s="112">
        <v>16.755161149936448</v>
      </c>
      <c r="D252" s="112">
        <v>273.67293843971424</v>
      </c>
      <c r="E252" s="112">
        <v>1823.1913987453304</v>
      </c>
      <c r="F252" s="395"/>
      <c r="G252" s="112">
        <v>285.01425501823292</v>
      </c>
      <c r="H252" s="113">
        <v>42.732619393087354</v>
      </c>
      <c r="I252" s="114">
        <f t="shared" si="176"/>
        <v>2822.3487285180931</v>
      </c>
      <c r="K252" s="42" t="s">
        <v>21</v>
      </c>
      <c r="L252" s="87">
        <v>380.98235577179207</v>
      </c>
      <c r="M252" s="87">
        <v>16.755161149936448</v>
      </c>
      <c r="N252" s="87">
        <v>273.67293843971424</v>
      </c>
      <c r="O252" s="87">
        <v>1823.1913987453304</v>
      </c>
      <c r="P252" s="87">
        <v>51.839530110870832</v>
      </c>
      <c r="Q252" s="87">
        <v>285.01425501823292</v>
      </c>
      <c r="R252" s="88">
        <v>42.732619393087354</v>
      </c>
      <c r="S252" s="89">
        <f t="shared" si="177"/>
        <v>2874.1882586289644</v>
      </c>
      <c r="U252" s="59" t="s">
        <v>21</v>
      </c>
      <c r="V252" s="60">
        <v>14.106978084412052</v>
      </c>
      <c r="W252" s="60">
        <v>141.72987548134205</v>
      </c>
      <c r="X252" s="60">
        <v>285.01425501823292</v>
      </c>
      <c r="Y252" s="60">
        <v>16.755161149936448</v>
      </c>
      <c r="Z252" s="60">
        <v>270.55466375663815</v>
      </c>
      <c r="AA252" s="60">
        <v>1691.0108145719805</v>
      </c>
      <c r="AB252" s="60">
        <v>51.839530110870832</v>
      </c>
      <c r="AC252" s="61">
        <v>403.1769804555513</v>
      </c>
      <c r="AD252" s="60">
        <v>225.145502206038</v>
      </c>
      <c r="AE252" s="60">
        <v>126.19903177568484</v>
      </c>
      <c r="AF252" s="60">
        <v>42.732619393087354</v>
      </c>
      <c r="AG252" s="60">
        <v>3.1182746830760784</v>
      </c>
      <c r="AH252" s="60">
        <v>5.9815523976648288</v>
      </c>
      <c r="AI252" s="62">
        <f t="shared" si="178"/>
        <v>2874.1882586289639</v>
      </c>
      <c r="AJ252" s="19"/>
      <c r="AK252" s="19"/>
      <c r="AL252" s="19"/>
      <c r="AM252" s="19"/>
      <c r="AN252" s="19"/>
    </row>
    <row r="253" spans="1:40" ht="15">
      <c r="A253" s="32" t="s">
        <v>20</v>
      </c>
      <c r="B253" s="84">
        <v>130.72180347366913</v>
      </c>
      <c r="C253" s="84">
        <v>0</v>
      </c>
      <c r="D253" s="84">
        <v>2.4021372686512397</v>
      </c>
      <c r="E253" s="84">
        <v>0</v>
      </c>
      <c r="F253" s="395"/>
      <c r="G253" s="84">
        <v>0</v>
      </c>
      <c r="H253" s="115">
        <v>0</v>
      </c>
      <c r="I253" s="111">
        <f t="shared" si="176"/>
        <v>133.12394074232037</v>
      </c>
      <c r="K253" s="43" t="s">
        <v>20</v>
      </c>
      <c r="L253" s="84">
        <v>130.72180347366913</v>
      </c>
      <c r="M253" s="84">
        <v>0</v>
      </c>
      <c r="N253" s="84">
        <v>2.4021372686512397</v>
      </c>
      <c r="O253" s="84">
        <v>0</v>
      </c>
      <c r="P253" s="84">
        <v>0</v>
      </c>
      <c r="Q253" s="84">
        <v>0</v>
      </c>
      <c r="R253" s="85">
        <v>0</v>
      </c>
      <c r="S253" s="86">
        <f t="shared" si="177"/>
        <v>133.12394074232037</v>
      </c>
      <c r="U253" s="63" t="s">
        <v>20</v>
      </c>
      <c r="V253" s="55">
        <v>129.67316574896805</v>
      </c>
      <c r="W253" s="55">
        <v>0</v>
      </c>
      <c r="X253" s="55">
        <v>0</v>
      </c>
      <c r="Y253" s="55">
        <v>0</v>
      </c>
      <c r="Z253" s="55">
        <v>2.4021372686512397</v>
      </c>
      <c r="AA253" s="55">
        <v>0</v>
      </c>
      <c r="AB253" s="55">
        <v>0</v>
      </c>
      <c r="AC253" s="56">
        <v>1.0486377247010945</v>
      </c>
      <c r="AD253" s="55">
        <v>1.0486377247010945</v>
      </c>
      <c r="AE253" s="55">
        <v>0</v>
      </c>
      <c r="AF253" s="55">
        <v>0</v>
      </c>
      <c r="AG253" s="55">
        <v>0</v>
      </c>
      <c r="AH253" s="55">
        <v>0</v>
      </c>
      <c r="AI253" s="58">
        <f t="shared" si="178"/>
        <v>133.12394074232037</v>
      </c>
      <c r="AJ253" s="19"/>
      <c r="AK253" s="19"/>
      <c r="AL253" s="19"/>
      <c r="AM253" s="19"/>
      <c r="AN253" s="19"/>
    </row>
    <row r="254" spans="1:40" ht="15">
      <c r="A254" s="31" t="s">
        <v>56</v>
      </c>
      <c r="B254" s="112">
        <v>0.67850612890602569</v>
      </c>
      <c r="C254" s="112">
        <v>1.1506624557220744</v>
      </c>
      <c r="D254" s="112">
        <v>2.0984725636268835</v>
      </c>
      <c r="E254" s="112">
        <v>0</v>
      </c>
      <c r="F254" s="395"/>
      <c r="G254" s="112">
        <v>0</v>
      </c>
      <c r="H254" s="113">
        <v>0</v>
      </c>
      <c r="I254" s="114">
        <f t="shared" si="176"/>
        <v>3.9276411482549838</v>
      </c>
      <c r="K254" s="42" t="s">
        <v>56</v>
      </c>
      <c r="L254" s="87">
        <v>0.67850612890602569</v>
      </c>
      <c r="M254" s="87">
        <v>1.1506624557220744</v>
      </c>
      <c r="N254" s="87">
        <v>2.0984725636268835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77"/>
        <v>3.9276411482549838</v>
      </c>
      <c r="U254" s="59" t="s">
        <v>56</v>
      </c>
      <c r="V254" s="60">
        <v>0.67850612890602569</v>
      </c>
      <c r="W254" s="60">
        <v>0</v>
      </c>
      <c r="X254" s="60">
        <v>0</v>
      </c>
      <c r="Y254" s="60">
        <v>1.1506624557220744</v>
      </c>
      <c r="Z254" s="60">
        <v>2.0984725636268835</v>
      </c>
      <c r="AA254" s="60">
        <v>0</v>
      </c>
      <c r="AB254" s="60">
        <v>0</v>
      </c>
      <c r="AC254" s="61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2">
        <f t="shared" si="178"/>
        <v>3.9276411482549838</v>
      </c>
      <c r="AJ254" s="19"/>
      <c r="AK254" s="19"/>
      <c r="AL254" s="19"/>
      <c r="AM254" s="19"/>
      <c r="AN254" s="19"/>
    </row>
    <row r="255" spans="1:40" ht="15">
      <c r="A255" s="32" t="s">
        <v>18</v>
      </c>
      <c r="B255" s="84">
        <v>1.1761188110661023</v>
      </c>
      <c r="C255" s="84">
        <v>0</v>
      </c>
      <c r="D255" s="84">
        <v>44.268010791463468</v>
      </c>
      <c r="E255" s="84">
        <v>0</v>
      </c>
      <c r="F255" s="395"/>
      <c r="G255" s="84">
        <v>0</v>
      </c>
      <c r="H255" s="115">
        <v>0</v>
      </c>
      <c r="I255" s="111">
        <f t="shared" si="176"/>
        <v>45.444129602529571</v>
      </c>
      <c r="K255" s="43" t="s">
        <v>18</v>
      </c>
      <c r="L255" s="84">
        <v>1.1761188110661023</v>
      </c>
      <c r="M255" s="84">
        <v>0</v>
      </c>
      <c r="N255" s="84">
        <v>44.268010791463468</v>
      </c>
      <c r="O255" s="84">
        <v>0</v>
      </c>
      <c r="P255" s="84">
        <v>13.254466636136543</v>
      </c>
      <c r="Q255" s="84">
        <v>0</v>
      </c>
      <c r="R255" s="85">
        <v>0</v>
      </c>
      <c r="S255" s="86">
        <f t="shared" si="177"/>
        <v>58.698596238666113</v>
      </c>
      <c r="U255" s="63" t="s">
        <v>18</v>
      </c>
      <c r="V255" s="55">
        <v>1.1761188110661023</v>
      </c>
      <c r="W255" s="55">
        <v>0</v>
      </c>
      <c r="X255" s="55">
        <v>0</v>
      </c>
      <c r="Y255" s="55">
        <v>0</v>
      </c>
      <c r="Z255" s="55">
        <v>44.252891604791849</v>
      </c>
      <c r="AA255" s="55">
        <v>0</v>
      </c>
      <c r="AB255" s="55">
        <v>13.254466636136543</v>
      </c>
      <c r="AC255" s="56">
        <v>1.5119186671620549E-2</v>
      </c>
      <c r="AD255" s="55">
        <v>0</v>
      </c>
      <c r="AE255" s="55">
        <v>0</v>
      </c>
      <c r="AF255" s="55">
        <v>0</v>
      </c>
      <c r="AG255" s="55">
        <v>1.5119186671620549E-2</v>
      </c>
      <c r="AH255" s="55">
        <v>0</v>
      </c>
      <c r="AI255" s="58">
        <f t="shared" si="178"/>
        <v>58.698596238666113</v>
      </c>
      <c r="AJ255" s="19"/>
      <c r="AK255" s="19"/>
      <c r="AL255" s="19"/>
      <c r="AM255" s="19"/>
      <c r="AN255" s="19"/>
    </row>
    <row r="256" spans="1:40" ht="15">
      <c r="A256" s="31" t="s">
        <v>17</v>
      </c>
      <c r="B256" s="112">
        <v>10.831093128959196</v>
      </c>
      <c r="C256" s="112">
        <v>0</v>
      </c>
      <c r="D256" s="112">
        <v>2.7077732822397991</v>
      </c>
      <c r="E256" s="112">
        <v>0</v>
      </c>
      <c r="F256" s="395"/>
      <c r="G256" s="112">
        <v>0</v>
      </c>
      <c r="H256" s="113">
        <v>0</v>
      </c>
      <c r="I256" s="114">
        <f t="shared" si="176"/>
        <v>13.538866411198995</v>
      </c>
      <c r="K256" s="42" t="s">
        <v>17</v>
      </c>
      <c r="L256" s="87">
        <v>10.831093128959196</v>
      </c>
      <c r="M256" s="87">
        <v>0</v>
      </c>
      <c r="N256" s="87">
        <v>2.7077732822397991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77"/>
        <v>13.538866411198995</v>
      </c>
      <c r="U256" s="59" t="s">
        <v>57</v>
      </c>
      <c r="V256" s="60">
        <v>10.831093128959196</v>
      </c>
      <c r="W256" s="60">
        <v>0</v>
      </c>
      <c r="X256" s="60">
        <v>0</v>
      </c>
      <c r="Y256" s="60">
        <v>0</v>
      </c>
      <c r="Z256" s="60">
        <v>2.7077732822397991</v>
      </c>
      <c r="AA256" s="60">
        <v>0</v>
      </c>
      <c r="AB256" s="60">
        <v>0</v>
      </c>
      <c r="AC256" s="61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2">
        <f t="shared" si="178"/>
        <v>13.538866411198995</v>
      </c>
      <c r="AJ256" s="19"/>
      <c r="AK256" s="19"/>
      <c r="AL256" s="19"/>
      <c r="AM256" s="19"/>
      <c r="AN256" s="19"/>
    </row>
    <row r="257" spans="1:40" ht="15">
      <c r="A257" s="33" t="s">
        <v>60</v>
      </c>
      <c r="B257" s="84">
        <v>2.4768000000000003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176"/>
        <v>2.4768000000000003</v>
      </c>
      <c r="K257" s="44" t="s">
        <v>60</v>
      </c>
      <c r="L257" s="84">
        <v>2.4768000000000003</v>
      </c>
      <c r="M257" s="84">
        <v>0</v>
      </c>
      <c r="N257" s="84">
        <v>0</v>
      </c>
      <c r="O257" s="84">
        <v>0</v>
      </c>
      <c r="P257" s="84">
        <v>0</v>
      </c>
      <c r="Q257" s="84">
        <v>0</v>
      </c>
      <c r="R257" s="85">
        <v>0</v>
      </c>
      <c r="S257" s="86">
        <f t="shared" si="177"/>
        <v>2.4768000000000003</v>
      </c>
      <c r="U257" s="64" t="s">
        <v>58</v>
      </c>
      <c r="V257" s="55">
        <v>2.4768000000000003</v>
      </c>
      <c r="W257" s="55">
        <v>0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6">
        <v>0</v>
      </c>
      <c r="AD257" s="57">
        <v>0</v>
      </c>
      <c r="AE257" s="57">
        <v>0</v>
      </c>
      <c r="AF257" s="57">
        <v>0</v>
      </c>
      <c r="AG257" s="57">
        <v>0</v>
      </c>
      <c r="AH257" s="57">
        <v>0</v>
      </c>
      <c r="AI257" s="58">
        <f t="shared" si="178"/>
        <v>2.4768000000000003</v>
      </c>
      <c r="AJ257" s="19"/>
      <c r="AK257" s="19"/>
      <c r="AL257" s="19"/>
      <c r="AM257" s="19"/>
      <c r="AN257" s="19"/>
    </row>
    <row r="258" spans="1:40">
      <c r="A258" s="34" t="s">
        <v>19</v>
      </c>
      <c r="B258" s="116">
        <v>2.4768000000000003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176"/>
        <v>2.4768000000000003</v>
      </c>
      <c r="K258" s="45" t="s">
        <v>19</v>
      </c>
      <c r="L258" s="90">
        <v>2.4768000000000003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77"/>
        <v>2.4768000000000003</v>
      </c>
      <c r="U258" s="65" t="s">
        <v>62</v>
      </c>
      <c r="V258" s="66">
        <v>2.4768000000000003</v>
      </c>
      <c r="W258" s="66">
        <v>0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>
        <v>0</v>
      </c>
      <c r="AE258" s="66">
        <v>0</v>
      </c>
      <c r="AF258" s="66">
        <v>0</v>
      </c>
      <c r="AG258" s="66">
        <v>0</v>
      </c>
      <c r="AH258" s="67">
        <v>0</v>
      </c>
      <c r="AI258" s="68">
        <f t="shared" si="178"/>
        <v>2.4768000000000003</v>
      </c>
      <c r="AJ258" s="19"/>
      <c r="AK258" s="19"/>
      <c r="AL258" s="19"/>
      <c r="AM258" s="19"/>
      <c r="AN258" s="19"/>
    </row>
    <row r="259" spans="1:40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176"/>
        <v>0</v>
      </c>
      <c r="K259" s="46" t="s">
        <v>15</v>
      </c>
      <c r="L259" s="93">
        <v>0</v>
      </c>
      <c r="M259" s="93">
        <v>0</v>
      </c>
      <c r="N259" s="93">
        <v>0</v>
      </c>
      <c r="O259" s="93">
        <v>0</v>
      </c>
      <c r="P259" s="93">
        <v>0</v>
      </c>
      <c r="Q259" s="93">
        <v>0</v>
      </c>
      <c r="R259" s="94">
        <v>0</v>
      </c>
      <c r="S259" s="95">
        <f t="shared" si="177"/>
        <v>0</v>
      </c>
      <c r="U259" s="69" t="s">
        <v>15</v>
      </c>
      <c r="V259" s="70">
        <v>0</v>
      </c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1">
        <v>0</v>
      </c>
      <c r="AE259" s="71">
        <v>0</v>
      </c>
      <c r="AF259" s="71">
        <v>0</v>
      </c>
      <c r="AG259" s="71">
        <v>0</v>
      </c>
      <c r="AH259" s="71">
        <v>0</v>
      </c>
      <c r="AI259" s="72">
        <f t="shared" si="178"/>
        <v>0</v>
      </c>
      <c r="AJ259" s="19"/>
      <c r="AK259" s="19"/>
      <c r="AL259" s="19"/>
      <c r="AM259" s="19"/>
      <c r="AN259" s="19"/>
    </row>
    <row r="260" spans="1:40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176"/>
        <v>0</v>
      </c>
      <c r="K260" s="45" t="s">
        <v>16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77"/>
        <v>0</v>
      </c>
      <c r="U260" s="65" t="s">
        <v>16</v>
      </c>
      <c r="V260" s="66">
        <v>0</v>
      </c>
      <c r="W260" s="66">
        <v>0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>
        <v>0</v>
      </c>
      <c r="AE260" s="66">
        <v>0</v>
      </c>
      <c r="AF260" s="66">
        <v>0</v>
      </c>
      <c r="AG260" s="66">
        <v>0</v>
      </c>
      <c r="AH260" s="67">
        <v>0</v>
      </c>
      <c r="AI260" s="68">
        <f t="shared" si="178"/>
        <v>0</v>
      </c>
      <c r="AJ260" s="19"/>
      <c r="AK260" s="19"/>
      <c r="AL260" s="19"/>
      <c r="AM260" s="19"/>
      <c r="AN260" s="19"/>
    </row>
    <row r="261" spans="1:40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176"/>
        <v>0</v>
      </c>
      <c r="K261" s="47" t="s">
        <v>10</v>
      </c>
      <c r="L261" s="96">
        <v>0</v>
      </c>
      <c r="M261" s="96">
        <v>0</v>
      </c>
      <c r="N261" s="96">
        <v>0</v>
      </c>
      <c r="O261" s="96">
        <v>0</v>
      </c>
      <c r="P261" s="96">
        <v>0</v>
      </c>
      <c r="Q261" s="96">
        <v>0</v>
      </c>
      <c r="R261" s="97">
        <v>0</v>
      </c>
      <c r="S261" s="98">
        <f t="shared" si="177"/>
        <v>0</v>
      </c>
      <c r="U261" s="69" t="s">
        <v>10</v>
      </c>
      <c r="V261" s="70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1">
        <v>0</v>
      </c>
      <c r="AE261" s="71">
        <v>0</v>
      </c>
      <c r="AF261" s="71">
        <v>0</v>
      </c>
      <c r="AG261" s="71">
        <v>0</v>
      </c>
      <c r="AH261" s="71">
        <v>0</v>
      </c>
      <c r="AI261" s="72">
        <f t="shared" si="178"/>
        <v>0</v>
      </c>
      <c r="AJ261" s="19"/>
      <c r="AK261" s="19"/>
      <c r="AL261" s="19"/>
      <c r="AM261" s="19"/>
      <c r="AN261" s="19"/>
    </row>
    <row r="262" spans="1:40" ht="15">
      <c r="A262" s="37" t="s">
        <v>22</v>
      </c>
      <c r="B262" s="99">
        <f>SUM(B241:B257)</f>
        <v>1868.2001609021227</v>
      </c>
      <c r="C262" s="99">
        <f t="shared" ref="C262:I262" si="179">SUM(C241:C257)</f>
        <v>53.033088001217216</v>
      </c>
      <c r="D262" s="99">
        <f t="shared" si="179"/>
        <v>1116.7765831931565</v>
      </c>
      <c r="E262" s="99">
        <f t="shared" si="179"/>
        <v>1829.6589122220028</v>
      </c>
      <c r="F262" s="99">
        <f t="shared" si="179"/>
        <v>0</v>
      </c>
      <c r="G262" s="99">
        <f t="shared" si="179"/>
        <v>285.01425501823292</v>
      </c>
      <c r="H262" s="100">
        <f t="shared" si="179"/>
        <v>42.732619393087354</v>
      </c>
      <c r="I262" s="111">
        <f t="shared" si="179"/>
        <v>5195.4156187298195</v>
      </c>
      <c r="K262" s="48" t="s">
        <v>22</v>
      </c>
      <c r="L262" s="99">
        <f>SUM(L241:L257)</f>
        <v>1868.2001609021227</v>
      </c>
      <c r="M262" s="99">
        <f t="shared" ref="M262:S262" si="180">SUM(M241:M257)</f>
        <v>53.033088001217216</v>
      </c>
      <c r="N262" s="99">
        <f t="shared" si="180"/>
        <v>1116.7765831931565</v>
      </c>
      <c r="O262" s="99">
        <f t="shared" si="180"/>
        <v>1829.6589122220028</v>
      </c>
      <c r="P262" s="99">
        <f t="shared" si="180"/>
        <v>423.74609003868449</v>
      </c>
      <c r="Q262" s="99">
        <f t="shared" si="180"/>
        <v>285.01425501823292</v>
      </c>
      <c r="R262" s="100">
        <f t="shared" si="180"/>
        <v>42.732619393087354</v>
      </c>
      <c r="S262" s="101">
        <f t="shared" si="180"/>
        <v>5619.1617087685045</v>
      </c>
      <c r="U262" s="73" t="s">
        <v>59</v>
      </c>
      <c r="V262" s="74">
        <f>SUM(V241:V257)</f>
        <v>1469.4197314529001</v>
      </c>
      <c r="W262" s="74">
        <f t="shared" ref="W262:AH262" si="181">SUM(W241:W257)</f>
        <v>141.72987548134205</v>
      </c>
      <c r="X262" s="74">
        <f t="shared" si="181"/>
        <v>285.01425501823292</v>
      </c>
      <c r="Y262" s="74">
        <f t="shared" si="181"/>
        <v>53.033088001217216</v>
      </c>
      <c r="Z262" s="74">
        <f t="shared" si="181"/>
        <v>1112.7340320398162</v>
      </c>
      <c r="AA262" s="74">
        <f t="shared" si="181"/>
        <v>1697.4087015829723</v>
      </c>
      <c r="AB262" s="74">
        <f t="shared" si="181"/>
        <v>423.74609003868449</v>
      </c>
      <c r="AC262" s="74">
        <f t="shared" si="181"/>
        <v>436.07593515333923</v>
      </c>
      <c r="AD262" s="75">
        <f t="shared" si="181"/>
        <v>257.05055396788123</v>
      </c>
      <c r="AE262" s="75">
        <f t="shared" si="181"/>
        <v>126.19903177568484</v>
      </c>
      <c r="AF262" s="75">
        <f t="shared" si="181"/>
        <v>42.732619393087354</v>
      </c>
      <c r="AG262" s="75">
        <f t="shared" si="181"/>
        <v>4.0425511533403125</v>
      </c>
      <c r="AH262" s="75">
        <f t="shared" si="181"/>
        <v>6.051178863345358</v>
      </c>
      <c r="AI262" s="76">
        <f>SUM(V262:AC262)</f>
        <v>5619.1617087685045</v>
      </c>
      <c r="AJ262" s="19"/>
      <c r="AK262" s="19"/>
      <c r="AL262" s="19"/>
      <c r="AM262" s="19"/>
      <c r="AN262" s="19"/>
    </row>
    <row r="263" spans="1:40" s="22" customFormat="1" ht="15" thickBot="1">
      <c r="A263" s="38" t="s">
        <v>108</v>
      </c>
      <c r="B263" s="125">
        <f>IF($I262=0,"-",B262/$I262)</f>
        <v>0.35958627721084269</v>
      </c>
      <c r="C263" s="125">
        <f t="shared" ref="C263:H263" si="182">IF($I262=0,"-",C262/$I262)</f>
        <v>1.0207669971585988E-2</v>
      </c>
      <c r="D263" s="125">
        <f t="shared" si="182"/>
        <v>0.21495423372234215</v>
      </c>
      <c r="E263" s="125">
        <f t="shared" si="182"/>
        <v>0.3521679585413649</v>
      </c>
      <c r="F263" s="125">
        <f t="shared" si="182"/>
        <v>0</v>
      </c>
      <c r="G263" s="125">
        <f t="shared" si="182"/>
        <v>5.4858797819896742E-2</v>
      </c>
      <c r="H263" s="126">
        <f t="shared" si="182"/>
        <v>8.2250627339675031E-3</v>
      </c>
      <c r="I263" s="127">
        <f>SUM(B263:H263)</f>
        <v>1</v>
      </c>
      <c r="K263" s="49" t="s">
        <v>108</v>
      </c>
      <c r="L263" s="102">
        <f>IF($S262=0,"-",L262/$S262)</f>
        <v>0.33246954932563372</v>
      </c>
      <c r="M263" s="102">
        <f t="shared" ref="M263:R263" si="183">IF($S262=0,"-",M262/$S262)</f>
        <v>9.4379003043213623E-3</v>
      </c>
      <c r="N263" s="102">
        <f t="shared" si="183"/>
        <v>0.19874433964953631</v>
      </c>
      <c r="O263" s="102">
        <f t="shared" si="183"/>
        <v>0.32561065280731899</v>
      </c>
      <c r="P263" s="102">
        <f t="shared" si="183"/>
        <v>7.541090860180151E-2</v>
      </c>
      <c r="Q263" s="102">
        <f t="shared" si="183"/>
        <v>5.07218460314958E-2</v>
      </c>
      <c r="R263" s="103">
        <f t="shared" si="183"/>
        <v>7.6048032798921947E-3</v>
      </c>
      <c r="S263" s="104">
        <f>SUM(L263:R263)</f>
        <v>0.99999999999999989</v>
      </c>
      <c r="U263" s="77" t="s">
        <v>108</v>
      </c>
      <c r="V263" s="78">
        <f>+V262/$AI262</f>
        <v>0.26150159180504134</v>
      </c>
      <c r="W263" s="78">
        <f t="shared" ref="W263:AH263" si="184">+W262/$AI262</f>
        <v>2.5222601310828544E-2</v>
      </c>
      <c r="X263" s="78">
        <f t="shared" si="184"/>
        <v>5.07218460314958E-2</v>
      </c>
      <c r="Y263" s="78">
        <f t="shared" si="184"/>
        <v>9.4379003043213623E-3</v>
      </c>
      <c r="Z263" s="78">
        <f t="shared" si="184"/>
        <v>0.19802491718710175</v>
      </c>
      <c r="AA263" s="78">
        <f t="shared" si="184"/>
        <v>0.30207507624032703</v>
      </c>
      <c r="AB263" s="78">
        <f t="shared" si="184"/>
        <v>7.541090860180151E-2</v>
      </c>
      <c r="AC263" s="78">
        <f t="shared" si="184"/>
        <v>7.7605158519082673E-2</v>
      </c>
      <c r="AD263" s="78">
        <f t="shared" si="184"/>
        <v>4.5745356209763971E-2</v>
      </c>
      <c r="AE263" s="78">
        <f t="shared" si="184"/>
        <v>2.2458693719163782E-2</v>
      </c>
      <c r="AF263" s="78">
        <f t="shared" si="184"/>
        <v>7.6048032798921947E-3</v>
      </c>
      <c r="AG263" s="78">
        <f t="shared" si="184"/>
        <v>7.1942246243457517E-4</v>
      </c>
      <c r="AH263" s="78">
        <f t="shared" si="184"/>
        <v>1.076882847828121E-3</v>
      </c>
      <c r="AI263" s="79">
        <f>SUM(V263:AC263)</f>
        <v>1</v>
      </c>
    </row>
    <row r="264" spans="1:40" ht="15" thickBot="1">
      <c r="A264" s="6"/>
      <c r="B264" s="6"/>
      <c r="C264" s="6"/>
      <c r="D264" s="6"/>
      <c r="E264" s="6"/>
      <c r="F264" s="6"/>
      <c r="G264" s="6"/>
      <c r="H264" s="6"/>
      <c r="I264" s="6"/>
      <c r="K264" s="6"/>
      <c r="L264" s="6"/>
      <c r="M264" s="6"/>
      <c r="N264" s="6"/>
      <c r="O264" s="6"/>
      <c r="P264" s="6"/>
      <c r="Q264" s="6"/>
      <c r="R264" s="6"/>
      <c r="S264" s="6"/>
      <c r="U264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19"/>
      <c r="AK264" s="19"/>
      <c r="AL264" s="19"/>
      <c r="AM264" s="19"/>
      <c r="AN264" s="19"/>
    </row>
    <row r="265" spans="1:40" ht="42.7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  <c r="K265" s="445" t="s">
        <v>33</v>
      </c>
      <c r="L265" s="82" t="s">
        <v>0</v>
      </c>
      <c r="M265" s="82" t="s">
        <v>1</v>
      </c>
      <c r="N265" s="82" t="s">
        <v>2</v>
      </c>
      <c r="O265" s="82" t="s">
        <v>3</v>
      </c>
      <c r="P265" s="82" t="s">
        <v>23</v>
      </c>
      <c r="Q265" s="82" t="s">
        <v>4</v>
      </c>
      <c r="R265" s="82" t="s">
        <v>5</v>
      </c>
      <c r="S265" s="83" t="s">
        <v>6</v>
      </c>
      <c r="U265" s="447" t="s">
        <v>33</v>
      </c>
      <c r="V265" s="51" t="s">
        <v>73</v>
      </c>
      <c r="W265" s="51" t="s">
        <v>74</v>
      </c>
      <c r="X265" s="51" t="s">
        <v>4</v>
      </c>
      <c r="Y265" s="51" t="s">
        <v>1</v>
      </c>
      <c r="Z265" s="51" t="s">
        <v>2</v>
      </c>
      <c r="AA265" s="51" t="s">
        <v>3</v>
      </c>
      <c r="AB265" s="51" t="s">
        <v>51</v>
      </c>
      <c r="AC265" s="51" t="s">
        <v>64</v>
      </c>
      <c r="AD265" s="52" t="s">
        <v>75</v>
      </c>
      <c r="AE265" s="52" t="s">
        <v>76</v>
      </c>
      <c r="AF265" s="52" t="s">
        <v>77</v>
      </c>
      <c r="AG265" s="52" t="s">
        <v>78</v>
      </c>
      <c r="AH265" s="52" t="s">
        <v>79</v>
      </c>
      <c r="AI265" s="53" t="s">
        <v>59</v>
      </c>
      <c r="AJ265" s="19"/>
      <c r="AK265" s="19"/>
      <c r="AL265" s="19"/>
      <c r="AM265" s="19"/>
      <c r="AN265" s="19"/>
    </row>
    <row r="266" spans="1:40" ht="15" customHeight="1">
      <c r="A266" s="411" t="s">
        <v>33</v>
      </c>
      <c r="B266" s="400" t="s">
        <v>113</v>
      </c>
      <c r="C266" s="401"/>
      <c r="D266" s="401"/>
      <c r="E266" s="401"/>
      <c r="F266" s="401"/>
      <c r="G266" s="401"/>
      <c r="H266" s="401"/>
      <c r="I266" s="402"/>
      <c r="K266" s="446" t="s">
        <v>33</v>
      </c>
      <c r="L266" s="403" t="s">
        <v>113</v>
      </c>
      <c r="M266" s="404"/>
      <c r="N266" s="404"/>
      <c r="O266" s="404"/>
      <c r="P266" s="404"/>
      <c r="Q266" s="404"/>
      <c r="R266" s="404"/>
      <c r="S266" s="405"/>
      <c r="U266" s="448" t="s">
        <v>33</v>
      </c>
      <c r="V266" s="441" t="s">
        <v>113</v>
      </c>
      <c r="W266" s="441"/>
      <c r="X266" s="441"/>
      <c r="Y266" s="441"/>
      <c r="Z266" s="441"/>
      <c r="AA266" s="441"/>
      <c r="AB266" s="441"/>
      <c r="AC266" s="441"/>
      <c r="AD266" s="441"/>
      <c r="AE266" s="441"/>
      <c r="AF266" s="441"/>
      <c r="AG266" s="441"/>
      <c r="AH266" s="441"/>
      <c r="AI266" s="442"/>
      <c r="AJ266" s="19"/>
      <c r="AK266" s="19"/>
      <c r="AL266" s="19"/>
      <c r="AM266" s="19"/>
      <c r="AN266" s="19"/>
    </row>
    <row r="267" spans="1:40" ht="15" customHeight="1">
      <c r="A267" s="30" t="s">
        <v>7</v>
      </c>
      <c r="B267" s="105">
        <v>7.1314776240062605E-2</v>
      </c>
      <c r="C267" s="105">
        <v>0</v>
      </c>
      <c r="D267" s="105">
        <v>1.3714380046165885E-2</v>
      </c>
      <c r="E267" s="105">
        <v>0</v>
      </c>
      <c r="F267" s="394"/>
      <c r="G267" s="105">
        <v>0</v>
      </c>
      <c r="H267" s="110">
        <v>0</v>
      </c>
      <c r="I267" s="111">
        <f>SUM(B267:H267)</f>
        <v>8.5029156286228494E-2</v>
      </c>
      <c r="K267" s="50" t="s">
        <v>7</v>
      </c>
      <c r="L267" s="105">
        <v>7.1314776240062605E-2</v>
      </c>
      <c r="M267" s="105">
        <v>0</v>
      </c>
      <c r="N267" s="105">
        <v>1.3714380046165885E-2</v>
      </c>
      <c r="O267" s="105">
        <v>0</v>
      </c>
      <c r="P267" s="105">
        <v>0</v>
      </c>
      <c r="Q267" s="105">
        <v>0</v>
      </c>
      <c r="R267" s="106">
        <v>0</v>
      </c>
      <c r="S267" s="107">
        <f>SUM(L267:R267)</f>
        <v>8.5029156286228494E-2</v>
      </c>
      <c r="U267" s="54" t="s">
        <v>7</v>
      </c>
      <c r="V267" s="55">
        <v>7.1314776240062605E-2</v>
      </c>
      <c r="W267" s="55">
        <v>0</v>
      </c>
      <c r="X267" s="55">
        <v>0</v>
      </c>
      <c r="Y267" s="55">
        <v>0</v>
      </c>
      <c r="Z267" s="55">
        <v>1.3714380046165885E-2</v>
      </c>
      <c r="AA267" s="55">
        <v>0</v>
      </c>
      <c r="AB267" s="55">
        <v>0</v>
      </c>
      <c r="AC267" s="56">
        <v>0</v>
      </c>
      <c r="AD267" s="57">
        <v>0</v>
      </c>
      <c r="AE267" s="57">
        <v>0</v>
      </c>
      <c r="AF267" s="57">
        <v>0</v>
      </c>
      <c r="AG267" s="57">
        <v>0</v>
      </c>
      <c r="AH267" s="57">
        <v>0</v>
      </c>
      <c r="AI267" s="58">
        <f>SUM(V267:AC267)</f>
        <v>8.5029156286228494E-2</v>
      </c>
      <c r="AJ267" s="19"/>
      <c r="AK267" s="19"/>
      <c r="AL267" s="19"/>
      <c r="AM267" s="19"/>
      <c r="AN267" s="19"/>
    </row>
    <row r="268" spans="1:40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185">SUM(B268:H268)</f>
        <v>0</v>
      </c>
      <c r="K268" s="42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86">SUM(L268:R268)</f>
        <v>0</v>
      </c>
      <c r="U268" s="59" t="s">
        <v>8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1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2">
        <f t="shared" ref="AI268:AI287" si="187">SUM(V268:AC268)</f>
        <v>0</v>
      </c>
      <c r="AJ268" s="19"/>
      <c r="AK268" s="19"/>
      <c r="AL268" s="19"/>
      <c r="AM268" s="19"/>
      <c r="AN268" s="19"/>
    </row>
    <row r="269" spans="1:40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185"/>
        <v>0</v>
      </c>
      <c r="K269" s="43" t="s">
        <v>9</v>
      </c>
      <c r="L269" s="84">
        <v>0</v>
      </c>
      <c r="M269" s="84">
        <v>0</v>
      </c>
      <c r="N269" s="84">
        <v>0</v>
      </c>
      <c r="O269" s="84">
        <v>0</v>
      </c>
      <c r="P269" s="84">
        <v>0</v>
      </c>
      <c r="Q269" s="84">
        <v>0</v>
      </c>
      <c r="R269" s="85">
        <v>0</v>
      </c>
      <c r="S269" s="86">
        <f t="shared" si="186"/>
        <v>0</v>
      </c>
      <c r="U269" s="63" t="s">
        <v>9</v>
      </c>
      <c r="V269" s="55">
        <v>0</v>
      </c>
      <c r="W269" s="55">
        <v>0</v>
      </c>
      <c r="X269" s="55">
        <v>0</v>
      </c>
      <c r="Y269" s="55">
        <v>0</v>
      </c>
      <c r="Z269" s="55">
        <v>0</v>
      </c>
      <c r="AA269" s="55">
        <v>0</v>
      </c>
      <c r="AB269" s="55">
        <v>0</v>
      </c>
      <c r="AC269" s="56">
        <v>0</v>
      </c>
      <c r="AD269" s="57">
        <v>0</v>
      </c>
      <c r="AE269" s="57">
        <v>0</v>
      </c>
      <c r="AF269" s="57">
        <v>0</v>
      </c>
      <c r="AG269" s="57">
        <v>0</v>
      </c>
      <c r="AH269" s="57">
        <v>0</v>
      </c>
      <c r="AI269" s="58">
        <f t="shared" si="187"/>
        <v>0</v>
      </c>
      <c r="AJ269" s="19"/>
      <c r="AK269" s="19"/>
      <c r="AL269" s="19"/>
      <c r="AM269" s="19"/>
      <c r="AN269" s="19"/>
    </row>
    <row r="270" spans="1:40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185"/>
        <v>0</v>
      </c>
      <c r="K270" s="42" t="s">
        <v>52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86"/>
        <v>0</v>
      </c>
      <c r="U270" s="59" t="s">
        <v>52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1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2">
        <f t="shared" si="187"/>
        <v>0</v>
      </c>
      <c r="AJ270" s="19"/>
      <c r="AK270" s="19"/>
      <c r="AL270" s="19"/>
      <c r="AM270" s="19"/>
      <c r="AN270" s="19"/>
    </row>
    <row r="271" spans="1:40" ht="15">
      <c r="A271" s="32" t="s">
        <v>13</v>
      </c>
      <c r="B271" s="84">
        <v>9.3543423426014485</v>
      </c>
      <c r="C271" s="84">
        <v>50.679504628559052</v>
      </c>
      <c r="D271" s="84">
        <v>18.202757623043961</v>
      </c>
      <c r="E271" s="84">
        <v>0</v>
      </c>
      <c r="F271" s="395"/>
      <c r="G271" s="84">
        <v>0</v>
      </c>
      <c r="H271" s="115">
        <v>0</v>
      </c>
      <c r="I271" s="111">
        <f t="shared" si="185"/>
        <v>78.236604594204465</v>
      </c>
      <c r="K271" s="43" t="s">
        <v>13</v>
      </c>
      <c r="L271" s="84">
        <v>9.3543423426014485</v>
      </c>
      <c r="M271" s="84">
        <v>50.679504628559052</v>
      </c>
      <c r="N271" s="84">
        <v>18.202757623043961</v>
      </c>
      <c r="O271" s="84">
        <v>0</v>
      </c>
      <c r="P271" s="84">
        <v>0</v>
      </c>
      <c r="Q271" s="84">
        <v>0</v>
      </c>
      <c r="R271" s="85">
        <v>0</v>
      </c>
      <c r="S271" s="86">
        <f t="shared" si="186"/>
        <v>78.236604594204465</v>
      </c>
      <c r="U271" s="63" t="s">
        <v>13</v>
      </c>
      <c r="V271" s="55">
        <v>9.3543423426014485</v>
      </c>
      <c r="W271" s="55">
        <v>0</v>
      </c>
      <c r="X271" s="55">
        <v>0</v>
      </c>
      <c r="Y271" s="55">
        <v>50.679504628559052</v>
      </c>
      <c r="Z271" s="55">
        <v>18.202757623043961</v>
      </c>
      <c r="AA271" s="55">
        <v>0</v>
      </c>
      <c r="AB271" s="55">
        <v>0</v>
      </c>
      <c r="AC271" s="56">
        <v>0</v>
      </c>
      <c r="AD271" s="57">
        <v>0</v>
      </c>
      <c r="AE271" s="57">
        <v>0</v>
      </c>
      <c r="AF271" s="57">
        <v>0</v>
      </c>
      <c r="AG271" s="57">
        <v>0</v>
      </c>
      <c r="AH271" s="57">
        <v>0</v>
      </c>
      <c r="AI271" s="58">
        <f t="shared" si="187"/>
        <v>78.236604594204465</v>
      </c>
      <c r="AJ271" s="19"/>
      <c r="AK271" s="19"/>
      <c r="AL271" s="19"/>
      <c r="AM271" s="19"/>
      <c r="AN271" s="19"/>
    </row>
    <row r="272" spans="1:40" ht="15">
      <c r="A272" s="31" t="s">
        <v>119</v>
      </c>
      <c r="B272" s="112">
        <v>10.163043062439632</v>
      </c>
      <c r="C272" s="112">
        <v>1.6070035271296372</v>
      </c>
      <c r="D272" s="112">
        <v>28.41652578460943</v>
      </c>
      <c r="E272" s="112">
        <v>1.4541422160124278</v>
      </c>
      <c r="F272" s="395"/>
      <c r="G272" s="112">
        <v>0</v>
      </c>
      <c r="H272" s="113">
        <v>0</v>
      </c>
      <c r="I272" s="114">
        <f t="shared" si="185"/>
        <v>41.640714590191124</v>
      </c>
      <c r="K272" s="42" t="s">
        <v>119</v>
      </c>
      <c r="L272" s="87">
        <v>10.163043062439632</v>
      </c>
      <c r="M272" s="87">
        <v>1.6070035271296372</v>
      </c>
      <c r="N272" s="87">
        <v>28.41652578460943</v>
      </c>
      <c r="O272" s="87">
        <v>1.4541422160124278</v>
      </c>
      <c r="P272" s="87">
        <v>0</v>
      </c>
      <c r="Q272" s="87">
        <v>0</v>
      </c>
      <c r="R272" s="88">
        <v>0</v>
      </c>
      <c r="S272" s="89">
        <f t="shared" si="186"/>
        <v>41.640714590191124</v>
      </c>
      <c r="U272" s="59" t="s">
        <v>53</v>
      </c>
      <c r="V272" s="60">
        <v>10.163043062439632</v>
      </c>
      <c r="W272" s="60">
        <v>0</v>
      </c>
      <c r="X272" s="60">
        <v>0</v>
      </c>
      <c r="Y272" s="60">
        <v>1.6070035271296372</v>
      </c>
      <c r="Z272" s="60">
        <v>28.41652578460943</v>
      </c>
      <c r="AA272" s="60">
        <v>1.4541422160124278</v>
      </c>
      <c r="AB272" s="60">
        <v>0</v>
      </c>
      <c r="AC272" s="61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2">
        <f t="shared" si="187"/>
        <v>41.640714590191124</v>
      </c>
      <c r="AJ272" s="19"/>
      <c r="AK272" s="19"/>
      <c r="AL272" s="19"/>
      <c r="AM272" s="19"/>
      <c r="AN272" s="19"/>
    </row>
    <row r="273" spans="1:40" ht="15">
      <c r="A273" s="32" t="s">
        <v>54</v>
      </c>
      <c r="B273" s="84">
        <v>0</v>
      </c>
      <c r="C273" s="84">
        <v>0</v>
      </c>
      <c r="D273" s="84">
        <v>0</v>
      </c>
      <c r="E273" s="84">
        <v>45.588673964466523</v>
      </c>
      <c r="F273" s="395"/>
      <c r="G273" s="84">
        <v>0</v>
      </c>
      <c r="H273" s="115">
        <v>0</v>
      </c>
      <c r="I273" s="111">
        <f t="shared" si="185"/>
        <v>45.588673964466523</v>
      </c>
      <c r="K273" s="43" t="s">
        <v>54</v>
      </c>
      <c r="L273" s="84">
        <v>0</v>
      </c>
      <c r="M273" s="84">
        <v>0</v>
      </c>
      <c r="N273" s="84">
        <v>0</v>
      </c>
      <c r="O273" s="84">
        <v>45.588673964466523</v>
      </c>
      <c r="P273" s="84">
        <v>622.88279679468428</v>
      </c>
      <c r="Q273" s="84">
        <v>0</v>
      </c>
      <c r="R273" s="85">
        <v>0</v>
      </c>
      <c r="S273" s="86">
        <f t="shared" si="186"/>
        <v>668.47147075915086</v>
      </c>
      <c r="U273" s="63" t="s">
        <v>54</v>
      </c>
      <c r="V273" s="55">
        <v>0</v>
      </c>
      <c r="W273" s="55">
        <v>0</v>
      </c>
      <c r="X273" s="55">
        <v>0</v>
      </c>
      <c r="Y273" s="55">
        <v>0</v>
      </c>
      <c r="Z273" s="55">
        <v>0</v>
      </c>
      <c r="AA273" s="55">
        <v>45.588673964466523</v>
      </c>
      <c r="AB273" s="55">
        <v>622.88279679468428</v>
      </c>
      <c r="AC273" s="56">
        <v>0</v>
      </c>
      <c r="AD273" s="55">
        <v>0</v>
      </c>
      <c r="AE273" s="55">
        <v>0</v>
      </c>
      <c r="AF273" s="55">
        <v>0</v>
      </c>
      <c r="AG273" s="55">
        <v>0</v>
      </c>
      <c r="AH273" s="55">
        <v>0</v>
      </c>
      <c r="AI273" s="58">
        <f t="shared" si="187"/>
        <v>668.47147075915086</v>
      </c>
      <c r="AJ273" s="19"/>
      <c r="AK273" s="19"/>
      <c r="AL273" s="19"/>
      <c r="AM273" s="19"/>
      <c r="AN273" s="19"/>
    </row>
    <row r="274" spans="1:40" ht="15">
      <c r="A274" s="31" t="s">
        <v>11</v>
      </c>
      <c r="B274" s="112">
        <v>0</v>
      </c>
      <c r="C274" s="112">
        <v>0</v>
      </c>
      <c r="D274" s="112">
        <v>0</v>
      </c>
      <c r="E274" s="112">
        <v>1.0549504934647977E-2</v>
      </c>
      <c r="F274" s="395"/>
      <c r="G274" s="112">
        <v>0</v>
      </c>
      <c r="H274" s="113">
        <v>0</v>
      </c>
      <c r="I274" s="114">
        <f t="shared" si="185"/>
        <v>1.0549504934647977E-2</v>
      </c>
      <c r="K274" s="42" t="s">
        <v>11</v>
      </c>
      <c r="L274" s="87">
        <v>0</v>
      </c>
      <c r="M274" s="87">
        <v>0</v>
      </c>
      <c r="N274" s="87">
        <v>0</v>
      </c>
      <c r="O274" s="87">
        <v>1.0549504934647977E-2</v>
      </c>
      <c r="P274" s="87">
        <v>0.56600157263497175</v>
      </c>
      <c r="Q274" s="87">
        <v>0</v>
      </c>
      <c r="R274" s="88">
        <v>0</v>
      </c>
      <c r="S274" s="89">
        <f t="shared" si="186"/>
        <v>0.57655107756961976</v>
      </c>
      <c r="U274" s="59" t="s">
        <v>11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1.0549504934647977E-2</v>
      </c>
      <c r="AB274" s="60">
        <v>0.56600157263497175</v>
      </c>
      <c r="AC274" s="61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2">
        <f t="shared" si="187"/>
        <v>0.57655107756961976</v>
      </c>
      <c r="AJ274" s="19"/>
      <c r="AK274" s="19"/>
      <c r="AL274" s="19"/>
      <c r="AM274" s="19"/>
      <c r="AN274" s="19"/>
    </row>
    <row r="275" spans="1:40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185"/>
        <v>0</v>
      </c>
      <c r="K275" s="43" t="s">
        <v>55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5">
        <v>0</v>
      </c>
      <c r="S275" s="86">
        <f t="shared" si="186"/>
        <v>0</v>
      </c>
      <c r="U275" s="63" t="s">
        <v>55</v>
      </c>
      <c r="V275" s="55">
        <v>0</v>
      </c>
      <c r="W275" s="55">
        <v>0</v>
      </c>
      <c r="X275" s="55">
        <v>0</v>
      </c>
      <c r="Y275" s="55">
        <v>0</v>
      </c>
      <c r="Z275" s="55">
        <v>0</v>
      </c>
      <c r="AA275" s="55">
        <v>0</v>
      </c>
      <c r="AB275" s="55">
        <v>0</v>
      </c>
      <c r="AC275" s="56">
        <v>0</v>
      </c>
      <c r="AD275" s="55">
        <v>0</v>
      </c>
      <c r="AE275" s="55">
        <v>0</v>
      </c>
      <c r="AF275" s="55">
        <v>0</v>
      </c>
      <c r="AG275" s="55">
        <v>0</v>
      </c>
      <c r="AH275" s="55">
        <v>0</v>
      </c>
      <c r="AI275" s="58">
        <f t="shared" si="187"/>
        <v>0</v>
      </c>
      <c r="AJ275" s="19"/>
      <c r="AK275" s="19"/>
      <c r="AL275" s="19"/>
      <c r="AM275" s="19"/>
      <c r="AN275" s="19"/>
    </row>
    <row r="276" spans="1:40" ht="15">
      <c r="A276" s="31" t="s">
        <v>14</v>
      </c>
      <c r="B276" s="112">
        <v>0.27601155452965043</v>
      </c>
      <c r="C276" s="112">
        <v>0</v>
      </c>
      <c r="D276" s="112">
        <v>3.7298858720223032</v>
      </c>
      <c r="E276" s="112">
        <v>0</v>
      </c>
      <c r="F276" s="395"/>
      <c r="G276" s="112">
        <v>0</v>
      </c>
      <c r="H276" s="113">
        <v>0</v>
      </c>
      <c r="I276" s="114">
        <f t="shared" si="185"/>
        <v>4.0058974265519538</v>
      </c>
      <c r="K276" s="42" t="s">
        <v>14</v>
      </c>
      <c r="L276" s="87">
        <v>0.27601155452965043</v>
      </c>
      <c r="M276" s="87">
        <v>0</v>
      </c>
      <c r="N276" s="87">
        <v>3.7298858720223032</v>
      </c>
      <c r="O276" s="87">
        <v>0</v>
      </c>
      <c r="P276" s="87">
        <v>2.0872577002082804</v>
      </c>
      <c r="Q276" s="87">
        <v>0</v>
      </c>
      <c r="R276" s="88">
        <v>0</v>
      </c>
      <c r="S276" s="89">
        <f t="shared" si="186"/>
        <v>6.0931551267602337</v>
      </c>
      <c r="U276" s="59" t="s">
        <v>14</v>
      </c>
      <c r="V276" s="60">
        <v>0.27601155452965043</v>
      </c>
      <c r="W276" s="60">
        <v>0</v>
      </c>
      <c r="X276" s="60">
        <v>0</v>
      </c>
      <c r="Y276" s="60">
        <v>0</v>
      </c>
      <c r="Z276" s="60">
        <v>3.7298858720223032</v>
      </c>
      <c r="AA276" s="60">
        <v>0</v>
      </c>
      <c r="AB276" s="60">
        <v>2.0872577002082804</v>
      </c>
      <c r="AC276" s="61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2">
        <f t="shared" si="187"/>
        <v>6.0931551267602337</v>
      </c>
      <c r="AJ276" s="19"/>
      <c r="AK276" s="19"/>
      <c r="AL276" s="19"/>
      <c r="AM276" s="19"/>
      <c r="AN276" s="19"/>
    </row>
    <row r="277" spans="1:40" ht="15">
      <c r="A277" s="32" t="s">
        <v>136</v>
      </c>
      <c r="B277" s="84">
        <v>26.315147581143457</v>
      </c>
      <c r="C277" s="84">
        <v>305.61958496024886</v>
      </c>
      <c r="D277" s="84">
        <v>1147.2292907520623</v>
      </c>
      <c r="E277" s="84">
        <v>0</v>
      </c>
      <c r="F277" s="395"/>
      <c r="G277" s="84">
        <v>0</v>
      </c>
      <c r="H277" s="115">
        <v>0</v>
      </c>
      <c r="I277" s="111">
        <f t="shared" si="185"/>
        <v>1479.1640232934546</v>
      </c>
      <c r="K277" s="43" t="s">
        <v>136</v>
      </c>
      <c r="L277" s="84">
        <v>26.315147581143457</v>
      </c>
      <c r="M277" s="84">
        <v>305.61958496024886</v>
      </c>
      <c r="N277" s="84">
        <v>1147.2292907520623</v>
      </c>
      <c r="O277" s="84">
        <v>0</v>
      </c>
      <c r="P277" s="84">
        <v>0</v>
      </c>
      <c r="Q277" s="84">
        <v>0</v>
      </c>
      <c r="R277" s="85">
        <v>0</v>
      </c>
      <c r="S277" s="86">
        <f t="shared" si="186"/>
        <v>1479.1640232934546</v>
      </c>
      <c r="U277" s="63" t="s">
        <v>136</v>
      </c>
      <c r="V277" s="55">
        <v>25.97519253669379</v>
      </c>
      <c r="W277" s="55">
        <v>0</v>
      </c>
      <c r="X277" s="55">
        <v>0</v>
      </c>
      <c r="Y277" s="55">
        <v>305.61958496024886</v>
      </c>
      <c r="Z277" s="55">
        <v>908.61484505284238</v>
      </c>
      <c r="AA277" s="55">
        <v>0</v>
      </c>
      <c r="AB277" s="55">
        <v>0</v>
      </c>
      <c r="AC277" s="56">
        <v>238.95440074366954</v>
      </c>
      <c r="AD277" s="55">
        <v>0.33995504444966507</v>
      </c>
      <c r="AE277" s="55">
        <v>0</v>
      </c>
      <c r="AF277" s="55">
        <v>0</v>
      </c>
      <c r="AG277" s="55">
        <v>238.61444569921989</v>
      </c>
      <c r="AH277" s="55">
        <v>0</v>
      </c>
      <c r="AI277" s="58">
        <f t="shared" si="187"/>
        <v>1479.1640232934546</v>
      </c>
      <c r="AJ277" s="19"/>
      <c r="AK277" s="19"/>
      <c r="AL277" s="19"/>
      <c r="AM277" s="19"/>
      <c r="AN277" s="19"/>
    </row>
    <row r="278" spans="1:40" ht="15">
      <c r="A278" s="31" t="s">
        <v>21</v>
      </c>
      <c r="B278" s="112">
        <v>4.1764017700019602</v>
      </c>
      <c r="C278" s="112">
        <v>0</v>
      </c>
      <c r="D278" s="112">
        <v>0.62668485618161052</v>
      </c>
      <c r="E278" s="112">
        <v>363.42668029459571</v>
      </c>
      <c r="F278" s="395"/>
      <c r="G278" s="112">
        <v>3.629089826618388</v>
      </c>
      <c r="H278" s="113">
        <v>0</v>
      </c>
      <c r="I278" s="114">
        <f t="shared" si="185"/>
        <v>371.85885674739768</v>
      </c>
      <c r="K278" s="42" t="s">
        <v>21</v>
      </c>
      <c r="L278" s="87">
        <v>4.1764017700019602</v>
      </c>
      <c r="M278" s="87">
        <v>0</v>
      </c>
      <c r="N278" s="87">
        <v>0.62668485618161052</v>
      </c>
      <c r="O278" s="87">
        <v>363.42668029459571</v>
      </c>
      <c r="P278" s="87">
        <v>0.36520221834296274</v>
      </c>
      <c r="Q278" s="87">
        <v>3.629089826618388</v>
      </c>
      <c r="R278" s="88">
        <v>0</v>
      </c>
      <c r="S278" s="89">
        <f t="shared" si="186"/>
        <v>372.22405896574065</v>
      </c>
      <c r="U278" s="59" t="s">
        <v>21</v>
      </c>
      <c r="V278" s="60">
        <v>2.1662948816731191</v>
      </c>
      <c r="W278" s="60">
        <v>1.1231272626404978</v>
      </c>
      <c r="X278" s="60">
        <v>3.629089826618388</v>
      </c>
      <c r="Y278" s="60">
        <v>0</v>
      </c>
      <c r="Z278" s="60">
        <v>0</v>
      </c>
      <c r="AA278" s="60">
        <v>362.7999954384141</v>
      </c>
      <c r="AB278" s="60">
        <v>0.36520221834296274</v>
      </c>
      <c r="AC278" s="61">
        <v>2.1403493380515637</v>
      </c>
      <c r="AD278" s="60">
        <v>0.88697962568834288</v>
      </c>
      <c r="AE278" s="60">
        <v>0.62668485618161052</v>
      </c>
      <c r="AF278" s="60">
        <v>0</v>
      </c>
      <c r="AG278" s="60">
        <v>0.62668485618161052</v>
      </c>
      <c r="AH278" s="60">
        <v>0</v>
      </c>
      <c r="AI278" s="62">
        <f t="shared" si="187"/>
        <v>372.22405896574065</v>
      </c>
      <c r="AJ278" s="19"/>
      <c r="AK278" s="19"/>
      <c r="AL278" s="19"/>
      <c r="AM278" s="19"/>
      <c r="AN278" s="19"/>
    </row>
    <row r="279" spans="1:40" ht="15">
      <c r="A279" s="32" t="s">
        <v>20</v>
      </c>
      <c r="B279" s="84">
        <v>12.1414635</v>
      </c>
      <c r="C279" s="84">
        <v>0</v>
      </c>
      <c r="D279" s="84">
        <v>0</v>
      </c>
      <c r="E279" s="84">
        <v>0</v>
      </c>
      <c r="F279" s="395"/>
      <c r="G279" s="84">
        <v>0</v>
      </c>
      <c r="H279" s="115">
        <v>0</v>
      </c>
      <c r="I279" s="111">
        <f t="shared" si="185"/>
        <v>12.1414635</v>
      </c>
      <c r="K279" s="43" t="s">
        <v>20</v>
      </c>
      <c r="L279" s="84">
        <v>12.1414635</v>
      </c>
      <c r="M279" s="84">
        <v>0</v>
      </c>
      <c r="N279" s="84">
        <v>0</v>
      </c>
      <c r="O279" s="84">
        <v>0</v>
      </c>
      <c r="P279" s="84">
        <v>0</v>
      </c>
      <c r="Q279" s="84">
        <v>0</v>
      </c>
      <c r="R279" s="85">
        <v>0</v>
      </c>
      <c r="S279" s="86">
        <f t="shared" si="186"/>
        <v>12.1414635</v>
      </c>
      <c r="U279" s="63" t="s">
        <v>20</v>
      </c>
      <c r="V279" s="55">
        <v>12.1414635</v>
      </c>
      <c r="W279" s="55">
        <v>0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6">
        <v>0</v>
      </c>
      <c r="AD279" s="55">
        <v>0</v>
      </c>
      <c r="AE279" s="55">
        <v>0</v>
      </c>
      <c r="AF279" s="55">
        <v>0</v>
      </c>
      <c r="AG279" s="55">
        <v>0</v>
      </c>
      <c r="AH279" s="55">
        <v>0</v>
      </c>
      <c r="AI279" s="58">
        <f t="shared" si="187"/>
        <v>12.1414635</v>
      </c>
      <c r="AJ279" s="19"/>
      <c r="AK279" s="19"/>
      <c r="AL279" s="19"/>
      <c r="AM279" s="19"/>
      <c r="AN279" s="19"/>
    </row>
    <row r="280" spans="1:40" ht="15">
      <c r="A280" s="31" t="s">
        <v>56</v>
      </c>
      <c r="B280" s="112">
        <v>0.13471021972435823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185"/>
        <v>0.13471021972435823</v>
      </c>
      <c r="K280" s="42" t="s">
        <v>56</v>
      </c>
      <c r="L280" s="87">
        <v>0.13471021972435823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86"/>
        <v>0.13471021972435823</v>
      </c>
      <c r="U280" s="59" t="s">
        <v>56</v>
      </c>
      <c r="V280" s="60">
        <v>0.13471021972435823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1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2">
        <f t="shared" si="187"/>
        <v>0.13471021972435823</v>
      </c>
      <c r="AJ280" s="19"/>
      <c r="AK280" s="19"/>
      <c r="AL280" s="19"/>
      <c r="AM280" s="19"/>
      <c r="AN280" s="19"/>
    </row>
    <row r="281" spans="1:40" ht="15">
      <c r="A281" s="32" t="s">
        <v>18</v>
      </c>
      <c r="B281" s="84">
        <v>2.9398726543287093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185"/>
        <v>2.9398726543287093</v>
      </c>
      <c r="K281" s="43" t="s">
        <v>18</v>
      </c>
      <c r="L281" s="84">
        <v>2.9398726543287093</v>
      </c>
      <c r="M281" s="84">
        <v>0</v>
      </c>
      <c r="N281" s="84">
        <v>0</v>
      </c>
      <c r="O281" s="84">
        <v>0</v>
      </c>
      <c r="P281" s="84">
        <v>25.510788765584412</v>
      </c>
      <c r="Q281" s="84">
        <v>0</v>
      </c>
      <c r="R281" s="85">
        <v>0</v>
      </c>
      <c r="S281" s="86">
        <f t="shared" si="186"/>
        <v>28.450661419913121</v>
      </c>
      <c r="U281" s="63" t="s">
        <v>18</v>
      </c>
      <c r="V281" s="55">
        <v>0</v>
      </c>
      <c r="W281" s="55">
        <v>0</v>
      </c>
      <c r="X281" s="55">
        <v>0</v>
      </c>
      <c r="Y281" s="55">
        <v>0</v>
      </c>
      <c r="Z281" s="55">
        <v>0</v>
      </c>
      <c r="AA281" s="55">
        <v>0</v>
      </c>
      <c r="AB281" s="55">
        <v>25.510788765584412</v>
      </c>
      <c r="AC281" s="56">
        <v>2.9398726543287093</v>
      </c>
      <c r="AD281" s="55">
        <v>2.9398726543287093</v>
      </c>
      <c r="AE281" s="55">
        <v>0</v>
      </c>
      <c r="AF281" s="55">
        <v>0</v>
      </c>
      <c r="AG281" s="55">
        <v>0</v>
      </c>
      <c r="AH281" s="55">
        <v>0</v>
      </c>
      <c r="AI281" s="58">
        <f t="shared" si="187"/>
        <v>28.450661419913121</v>
      </c>
      <c r="AJ281" s="19"/>
      <c r="AK281" s="19"/>
      <c r="AL281" s="19"/>
      <c r="AM281" s="19"/>
      <c r="AN281" s="19"/>
    </row>
    <row r="282" spans="1:40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185"/>
        <v>0</v>
      </c>
      <c r="K282" s="42" t="s">
        <v>17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86"/>
        <v>0</v>
      </c>
      <c r="U282" s="59" t="s">
        <v>57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1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2">
        <f t="shared" si="187"/>
        <v>0</v>
      </c>
      <c r="AJ282" s="19"/>
      <c r="AK282" s="19"/>
      <c r="AL282" s="19"/>
      <c r="AM282" s="19"/>
      <c r="AN282" s="19"/>
    </row>
    <row r="283" spans="1:40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185"/>
        <v>0</v>
      </c>
      <c r="K283" s="44" t="s">
        <v>60</v>
      </c>
      <c r="L283" s="84">
        <v>0</v>
      </c>
      <c r="M283" s="84">
        <v>0</v>
      </c>
      <c r="N283" s="84">
        <v>0</v>
      </c>
      <c r="O283" s="84">
        <v>0</v>
      </c>
      <c r="P283" s="84">
        <v>0</v>
      </c>
      <c r="Q283" s="84">
        <v>0</v>
      </c>
      <c r="R283" s="85">
        <v>0</v>
      </c>
      <c r="S283" s="86">
        <f t="shared" si="186"/>
        <v>0</v>
      </c>
      <c r="U283" s="64" t="s">
        <v>58</v>
      </c>
      <c r="V283" s="55">
        <v>0</v>
      </c>
      <c r="W283" s="55">
        <v>0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6">
        <v>0</v>
      </c>
      <c r="AD283" s="57">
        <v>0</v>
      </c>
      <c r="AE283" s="57">
        <v>0</v>
      </c>
      <c r="AF283" s="57">
        <v>0</v>
      </c>
      <c r="AG283" s="57">
        <v>0</v>
      </c>
      <c r="AH283" s="57">
        <v>0</v>
      </c>
      <c r="AI283" s="58">
        <f t="shared" si="187"/>
        <v>0</v>
      </c>
      <c r="AJ283" s="19"/>
      <c r="AK283" s="19"/>
      <c r="AL283" s="19"/>
      <c r="AM283" s="19"/>
      <c r="AN283" s="19"/>
    </row>
    <row r="284" spans="1:40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185"/>
        <v>0</v>
      </c>
      <c r="K284" s="45" t="s">
        <v>19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86"/>
        <v>0</v>
      </c>
      <c r="U284" s="65" t="s">
        <v>62</v>
      </c>
      <c r="V284" s="66">
        <v>0</v>
      </c>
      <c r="W284" s="66">
        <v>0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0</v>
      </c>
      <c r="AF284" s="66">
        <v>0</v>
      </c>
      <c r="AG284" s="66">
        <v>0</v>
      </c>
      <c r="AH284" s="67">
        <v>0</v>
      </c>
      <c r="AI284" s="68">
        <f t="shared" si="187"/>
        <v>0</v>
      </c>
      <c r="AJ284" s="19"/>
      <c r="AK284" s="19"/>
      <c r="AL284" s="19"/>
      <c r="AM284" s="19"/>
      <c r="AN284" s="19"/>
    </row>
    <row r="285" spans="1:40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185"/>
        <v>0</v>
      </c>
      <c r="K285" s="46" t="s">
        <v>15</v>
      </c>
      <c r="L285" s="93">
        <v>0</v>
      </c>
      <c r="M285" s="93">
        <v>0</v>
      </c>
      <c r="N285" s="93">
        <v>0</v>
      </c>
      <c r="O285" s="93">
        <v>0</v>
      </c>
      <c r="P285" s="93">
        <v>0</v>
      </c>
      <c r="Q285" s="93">
        <v>0</v>
      </c>
      <c r="R285" s="94">
        <v>0</v>
      </c>
      <c r="S285" s="95">
        <f t="shared" si="186"/>
        <v>0</v>
      </c>
      <c r="U285" s="69" t="s">
        <v>15</v>
      </c>
      <c r="V285" s="70">
        <v>0</v>
      </c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1">
        <v>0</v>
      </c>
      <c r="AE285" s="71">
        <v>0</v>
      </c>
      <c r="AF285" s="71">
        <v>0</v>
      </c>
      <c r="AG285" s="71">
        <v>0</v>
      </c>
      <c r="AH285" s="71">
        <v>0</v>
      </c>
      <c r="AI285" s="72">
        <f t="shared" si="187"/>
        <v>0</v>
      </c>
      <c r="AJ285" s="19"/>
      <c r="AK285" s="19"/>
      <c r="AL285" s="19"/>
      <c r="AM285" s="19"/>
      <c r="AN285" s="19"/>
    </row>
    <row r="286" spans="1:40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185"/>
        <v>0</v>
      </c>
      <c r="K286" s="45" t="s">
        <v>16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86"/>
        <v>0</v>
      </c>
      <c r="U286" s="65" t="s">
        <v>16</v>
      </c>
      <c r="V286" s="66">
        <v>0</v>
      </c>
      <c r="W286" s="66">
        <v>0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>
        <v>0</v>
      </c>
      <c r="AF286" s="66">
        <v>0</v>
      </c>
      <c r="AG286" s="66">
        <v>0</v>
      </c>
      <c r="AH286" s="67">
        <v>0</v>
      </c>
      <c r="AI286" s="68">
        <f t="shared" si="187"/>
        <v>0</v>
      </c>
      <c r="AJ286" s="19"/>
      <c r="AK286" s="19"/>
      <c r="AL286" s="19"/>
      <c r="AM286" s="19"/>
      <c r="AN286" s="19"/>
    </row>
    <row r="287" spans="1:40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185"/>
        <v>0</v>
      </c>
      <c r="K287" s="47" t="s">
        <v>10</v>
      </c>
      <c r="L287" s="96">
        <v>0</v>
      </c>
      <c r="M287" s="96">
        <v>0</v>
      </c>
      <c r="N287" s="96">
        <v>0</v>
      </c>
      <c r="O287" s="96">
        <v>0</v>
      </c>
      <c r="P287" s="96">
        <v>0</v>
      </c>
      <c r="Q287" s="96">
        <v>0</v>
      </c>
      <c r="R287" s="97">
        <v>0</v>
      </c>
      <c r="S287" s="98">
        <f t="shared" si="186"/>
        <v>0</v>
      </c>
      <c r="U287" s="69" t="s">
        <v>10</v>
      </c>
      <c r="V287" s="70">
        <v>0</v>
      </c>
      <c r="W287" s="70">
        <v>0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1">
        <v>0</v>
      </c>
      <c r="AE287" s="71">
        <v>0</v>
      </c>
      <c r="AF287" s="71">
        <v>0</v>
      </c>
      <c r="AG287" s="71">
        <v>0</v>
      </c>
      <c r="AH287" s="71">
        <v>0</v>
      </c>
      <c r="AI287" s="72">
        <f t="shared" si="187"/>
        <v>0</v>
      </c>
      <c r="AJ287" s="19"/>
      <c r="AK287" s="19"/>
      <c r="AL287" s="19"/>
      <c r="AM287" s="19"/>
      <c r="AN287" s="19"/>
    </row>
    <row r="288" spans="1:40" ht="15">
      <c r="A288" s="37" t="s">
        <v>22</v>
      </c>
      <c r="B288" s="99">
        <f>SUM(B267:B283)</f>
        <v>65.572307461009274</v>
      </c>
      <c r="C288" s="99">
        <f t="shared" ref="C288:I288" si="188">SUM(C267:C283)</f>
        <v>357.90609311593755</v>
      </c>
      <c r="D288" s="99">
        <f t="shared" si="188"/>
        <v>1198.2188592679656</v>
      </c>
      <c r="E288" s="99">
        <f t="shared" si="188"/>
        <v>410.48004598000932</v>
      </c>
      <c r="F288" s="99">
        <f t="shared" si="188"/>
        <v>0</v>
      </c>
      <c r="G288" s="99">
        <f t="shared" si="188"/>
        <v>3.629089826618388</v>
      </c>
      <c r="H288" s="100">
        <f t="shared" si="188"/>
        <v>0</v>
      </c>
      <c r="I288" s="111">
        <f t="shared" si="188"/>
        <v>2035.8063956515405</v>
      </c>
      <c r="K288" s="48" t="s">
        <v>22</v>
      </c>
      <c r="L288" s="99">
        <f>SUM(L267:L283)</f>
        <v>65.572307461009274</v>
      </c>
      <c r="M288" s="99">
        <f t="shared" ref="M288:S288" si="189">SUM(M267:M283)</f>
        <v>357.90609311593755</v>
      </c>
      <c r="N288" s="99">
        <f t="shared" si="189"/>
        <v>1198.2188592679656</v>
      </c>
      <c r="O288" s="99">
        <f t="shared" si="189"/>
        <v>410.48004598000932</v>
      </c>
      <c r="P288" s="99">
        <f t="shared" si="189"/>
        <v>651.41204705145481</v>
      </c>
      <c r="Q288" s="99">
        <f t="shared" si="189"/>
        <v>3.629089826618388</v>
      </c>
      <c r="R288" s="100">
        <f t="shared" si="189"/>
        <v>0</v>
      </c>
      <c r="S288" s="101">
        <f t="shared" si="189"/>
        <v>2687.2184427029956</v>
      </c>
      <c r="U288" s="80" t="s">
        <v>108</v>
      </c>
      <c r="V288" s="74">
        <f>SUM(V267:V283)</f>
        <v>60.282372873902062</v>
      </c>
      <c r="W288" s="74">
        <f t="shared" ref="W288:AH288" si="190">SUM(W267:W283)</f>
        <v>1.1231272626404978</v>
      </c>
      <c r="X288" s="74">
        <f t="shared" si="190"/>
        <v>3.629089826618388</v>
      </c>
      <c r="Y288" s="74">
        <f t="shared" si="190"/>
        <v>357.90609311593755</v>
      </c>
      <c r="Z288" s="74">
        <f t="shared" si="190"/>
        <v>958.97772871256427</v>
      </c>
      <c r="AA288" s="74">
        <f t="shared" si="190"/>
        <v>409.85336112382771</v>
      </c>
      <c r="AB288" s="74">
        <f t="shared" si="190"/>
        <v>651.41204705145481</v>
      </c>
      <c r="AC288" s="74">
        <f t="shared" si="190"/>
        <v>244.03462273604978</v>
      </c>
      <c r="AD288" s="75">
        <f t="shared" si="190"/>
        <v>4.166807324466717</v>
      </c>
      <c r="AE288" s="75">
        <f t="shared" si="190"/>
        <v>0.62668485618161052</v>
      </c>
      <c r="AF288" s="75">
        <f t="shared" si="190"/>
        <v>0</v>
      </c>
      <c r="AG288" s="75">
        <f t="shared" si="190"/>
        <v>239.2411305554015</v>
      </c>
      <c r="AH288" s="75">
        <f t="shared" si="190"/>
        <v>0</v>
      </c>
      <c r="AI288" s="76">
        <f>SUM(V288:AC288)</f>
        <v>2687.2184427029947</v>
      </c>
      <c r="AJ288" s="19"/>
      <c r="AK288" s="19"/>
      <c r="AL288" s="19"/>
      <c r="AM288" s="19"/>
      <c r="AN288" s="19"/>
    </row>
    <row r="289" spans="1:40" s="22" customFormat="1" ht="15" thickBot="1">
      <c r="A289" s="38" t="s">
        <v>108</v>
      </c>
      <c r="B289" s="125">
        <f>IF($I288=0,"-",B288/$I288)</f>
        <v>3.2209500668173054E-2</v>
      </c>
      <c r="C289" s="125">
        <f t="shared" ref="C289:H289" si="191">IF($I288=0,"-",C288/$I288)</f>
        <v>0.17580556475331885</v>
      </c>
      <c r="D289" s="125">
        <f t="shared" si="191"/>
        <v>0.58857210677171834</v>
      </c>
      <c r="E289" s="125">
        <f t="shared" si="191"/>
        <v>0.20163019767340848</v>
      </c>
      <c r="F289" s="125">
        <f t="shared" si="191"/>
        <v>0</v>
      </c>
      <c r="G289" s="125">
        <f t="shared" si="191"/>
        <v>1.7826301333810932E-3</v>
      </c>
      <c r="H289" s="126">
        <f t="shared" si="191"/>
        <v>0</v>
      </c>
      <c r="I289" s="127">
        <f>SUM(B289:H289)</f>
        <v>0.99999999999999989</v>
      </c>
      <c r="K289" s="49" t="s">
        <v>108</v>
      </c>
      <c r="L289" s="102">
        <f>IF($S288=0,"-",L288/$S288)</f>
        <v>2.4401554566234659E-2</v>
      </c>
      <c r="M289" s="102">
        <f t="shared" ref="M289:R289" si="192">IF($S288=0,"-",M288/$S288)</f>
        <v>0.13318831377025311</v>
      </c>
      <c r="N289" s="102">
        <f t="shared" si="192"/>
        <v>0.44589559234444365</v>
      </c>
      <c r="O289" s="102">
        <f t="shared" si="192"/>
        <v>0.15275276451553349</v>
      </c>
      <c r="P289" s="102">
        <f t="shared" si="192"/>
        <v>0.24241127431241435</v>
      </c>
      <c r="Q289" s="102">
        <f t="shared" si="192"/>
        <v>1.350500491120473E-3</v>
      </c>
      <c r="R289" s="103">
        <f t="shared" si="192"/>
        <v>0</v>
      </c>
      <c r="S289" s="104">
        <f>SUM(L289:R289)</f>
        <v>0.99999999999999989</v>
      </c>
      <c r="U289" s="81"/>
      <c r="V289" s="78">
        <f>+V288/$AI288</f>
        <v>2.2433000576337882E-2</v>
      </c>
      <c r="W289" s="78">
        <f t="shared" ref="W289:AH289" si="193">+W288/$AI288</f>
        <v>4.1795160556831279E-4</v>
      </c>
      <c r="X289" s="78">
        <f t="shared" si="193"/>
        <v>1.3505004911204734E-3</v>
      </c>
      <c r="Y289" s="78">
        <f t="shared" si="193"/>
        <v>0.13318831377025317</v>
      </c>
      <c r="Z289" s="78">
        <f t="shared" si="193"/>
        <v>0.35686630959110138</v>
      </c>
      <c r="AA289" s="78">
        <f t="shared" si="193"/>
        <v>0.15251955502045758</v>
      </c>
      <c r="AB289" s="78">
        <f t="shared" si="193"/>
        <v>0.24241127431241444</v>
      </c>
      <c r="AC289" s="78">
        <f t="shared" si="193"/>
        <v>9.0813094632746894E-2</v>
      </c>
      <c r="AD289" s="78">
        <f t="shared" si="193"/>
        <v>1.5506023843284756E-3</v>
      </c>
      <c r="AE289" s="78">
        <f t="shared" si="193"/>
        <v>2.3320949507597399E-4</v>
      </c>
      <c r="AF289" s="78">
        <f t="shared" si="193"/>
        <v>0</v>
      </c>
      <c r="AG289" s="78">
        <f t="shared" si="193"/>
        <v>8.9029282753342459E-2</v>
      </c>
      <c r="AH289" s="78">
        <f t="shared" si="193"/>
        <v>0</v>
      </c>
      <c r="AI289" s="79">
        <f>SUM(V289:AC289)</f>
        <v>1</v>
      </c>
    </row>
    <row r="290" spans="1:40" ht="15" thickBot="1">
      <c r="A290" s="6"/>
      <c r="B290" s="6"/>
      <c r="C290" s="6"/>
      <c r="D290" s="6"/>
      <c r="E290" s="6"/>
      <c r="F290" s="6"/>
      <c r="G290" s="6"/>
      <c r="H290" s="6"/>
      <c r="I290" s="6"/>
      <c r="K290" s="6"/>
      <c r="L290" s="6"/>
      <c r="M290" s="6"/>
      <c r="N290" s="6"/>
      <c r="O290" s="6"/>
      <c r="P290" s="6"/>
      <c r="Q290" s="6"/>
      <c r="R290" s="6"/>
      <c r="S290" s="6"/>
      <c r="U290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19"/>
      <c r="AK290" s="19"/>
      <c r="AL290" s="19"/>
      <c r="AM290" s="19"/>
      <c r="AN290" s="19"/>
    </row>
    <row r="291" spans="1:40" ht="42.7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  <c r="K291" s="445" t="s">
        <v>34</v>
      </c>
      <c r="L291" s="82" t="s">
        <v>0</v>
      </c>
      <c r="M291" s="82" t="s">
        <v>1</v>
      </c>
      <c r="N291" s="82" t="s">
        <v>2</v>
      </c>
      <c r="O291" s="82" t="s">
        <v>3</v>
      </c>
      <c r="P291" s="82" t="s">
        <v>23</v>
      </c>
      <c r="Q291" s="82" t="s">
        <v>4</v>
      </c>
      <c r="R291" s="82" t="s">
        <v>5</v>
      </c>
      <c r="S291" s="83" t="s">
        <v>6</v>
      </c>
      <c r="U291" s="447" t="s">
        <v>34</v>
      </c>
      <c r="V291" s="51" t="s">
        <v>73</v>
      </c>
      <c r="W291" s="51" t="s">
        <v>74</v>
      </c>
      <c r="X291" s="51" t="s">
        <v>4</v>
      </c>
      <c r="Y291" s="51" t="s">
        <v>1</v>
      </c>
      <c r="Z291" s="51" t="s">
        <v>2</v>
      </c>
      <c r="AA291" s="51" t="s">
        <v>3</v>
      </c>
      <c r="AB291" s="51" t="s">
        <v>51</v>
      </c>
      <c r="AC291" s="51" t="s">
        <v>64</v>
      </c>
      <c r="AD291" s="52" t="s">
        <v>75</v>
      </c>
      <c r="AE291" s="52" t="s">
        <v>76</v>
      </c>
      <c r="AF291" s="52" t="s">
        <v>77</v>
      </c>
      <c r="AG291" s="52" t="s">
        <v>78</v>
      </c>
      <c r="AH291" s="52" t="s">
        <v>79</v>
      </c>
      <c r="AI291" s="53" t="s">
        <v>59</v>
      </c>
      <c r="AJ291" s="19"/>
      <c r="AK291" s="19"/>
      <c r="AL291" s="19"/>
      <c r="AM291" s="19"/>
      <c r="AN291" s="19"/>
    </row>
    <row r="292" spans="1:40" ht="15" customHeight="1">
      <c r="A292" s="411" t="s">
        <v>34</v>
      </c>
      <c r="B292" s="400" t="s">
        <v>113</v>
      </c>
      <c r="C292" s="401"/>
      <c r="D292" s="401"/>
      <c r="E292" s="401"/>
      <c r="F292" s="401"/>
      <c r="G292" s="401"/>
      <c r="H292" s="401"/>
      <c r="I292" s="402"/>
      <c r="K292" s="446" t="s">
        <v>34</v>
      </c>
      <c r="L292" s="403" t="s">
        <v>113</v>
      </c>
      <c r="M292" s="404"/>
      <c r="N292" s="404"/>
      <c r="O292" s="404"/>
      <c r="P292" s="404"/>
      <c r="Q292" s="404"/>
      <c r="R292" s="404"/>
      <c r="S292" s="405"/>
      <c r="U292" s="448" t="s">
        <v>34</v>
      </c>
      <c r="V292" s="441" t="s">
        <v>113</v>
      </c>
      <c r="W292" s="441"/>
      <c r="X292" s="441"/>
      <c r="Y292" s="441"/>
      <c r="Z292" s="441"/>
      <c r="AA292" s="441"/>
      <c r="AB292" s="441"/>
      <c r="AC292" s="441"/>
      <c r="AD292" s="441"/>
      <c r="AE292" s="441"/>
      <c r="AF292" s="441"/>
      <c r="AG292" s="441"/>
      <c r="AH292" s="441"/>
      <c r="AI292" s="442"/>
      <c r="AJ292" s="19"/>
      <c r="AK292" s="19"/>
      <c r="AL292" s="19"/>
      <c r="AM292" s="19"/>
      <c r="AN292" s="19"/>
    </row>
    <row r="293" spans="1:40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  <c r="K293" s="50" t="s">
        <v>7</v>
      </c>
      <c r="L293" s="105">
        <v>0</v>
      </c>
      <c r="M293" s="105">
        <v>0</v>
      </c>
      <c r="N293" s="105">
        <v>0</v>
      </c>
      <c r="O293" s="105">
        <v>0</v>
      </c>
      <c r="P293" s="105">
        <v>0</v>
      </c>
      <c r="Q293" s="105">
        <v>0</v>
      </c>
      <c r="R293" s="106">
        <v>0</v>
      </c>
      <c r="S293" s="107">
        <f>SUM(L293:R293)</f>
        <v>0</v>
      </c>
      <c r="U293" s="54" t="s">
        <v>7</v>
      </c>
      <c r="V293" s="55">
        <v>0</v>
      </c>
      <c r="W293" s="55">
        <v>0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6">
        <v>0</v>
      </c>
      <c r="AD293" s="57">
        <v>0</v>
      </c>
      <c r="AE293" s="57">
        <v>0</v>
      </c>
      <c r="AF293" s="57">
        <v>0</v>
      </c>
      <c r="AG293" s="57">
        <v>0</v>
      </c>
      <c r="AH293" s="57">
        <v>0</v>
      </c>
      <c r="AI293" s="58">
        <f>SUM(V293:AC293)</f>
        <v>0</v>
      </c>
      <c r="AJ293" s="19"/>
      <c r="AK293" s="19"/>
      <c r="AL293" s="19"/>
      <c r="AM293" s="19"/>
      <c r="AN293" s="19"/>
    </row>
    <row r="294" spans="1:40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94">SUM(B294:H294)</f>
        <v>0</v>
      </c>
      <c r="K294" s="42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95">SUM(L294:R294)</f>
        <v>0</v>
      </c>
      <c r="U294" s="59" t="s">
        <v>8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1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2">
        <f t="shared" ref="AI294:AI313" si="196">SUM(V294:AC294)</f>
        <v>0</v>
      </c>
      <c r="AJ294" s="19"/>
      <c r="AK294" s="19"/>
      <c r="AL294" s="19"/>
      <c r="AM294" s="19"/>
      <c r="AN294" s="19"/>
    </row>
    <row r="295" spans="1:40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94"/>
        <v>0</v>
      </c>
      <c r="K295" s="43" t="s">
        <v>9</v>
      </c>
      <c r="L295" s="84">
        <v>0</v>
      </c>
      <c r="M295" s="84">
        <v>0</v>
      </c>
      <c r="N295" s="84">
        <v>0</v>
      </c>
      <c r="O295" s="84">
        <v>0</v>
      </c>
      <c r="P295" s="84">
        <v>0</v>
      </c>
      <c r="Q295" s="84">
        <v>0</v>
      </c>
      <c r="R295" s="85">
        <v>0</v>
      </c>
      <c r="S295" s="86">
        <f t="shared" si="195"/>
        <v>0</v>
      </c>
      <c r="U295" s="63" t="s">
        <v>9</v>
      </c>
      <c r="V295" s="55">
        <v>0</v>
      </c>
      <c r="W295" s="55">
        <v>0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6">
        <v>0</v>
      </c>
      <c r="AD295" s="57">
        <v>0</v>
      </c>
      <c r="AE295" s="57">
        <v>0</v>
      </c>
      <c r="AF295" s="57">
        <v>0</v>
      </c>
      <c r="AG295" s="57">
        <v>0</v>
      </c>
      <c r="AH295" s="57">
        <v>0</v>
      </c>
      <c r="AI295" s="58">
        <f t="shared" si="196"/>
        <v>0</v>
      </c>
      <c r="AJ295" s="19"/>
      <c r="AK295" s="19"/>
      <c r="AL295" s="19"/>
      <c r="AM295" s="19"/>
      <c r="AN295" s="19"/>
    </row>
    <row r="296" spans="1:40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194"/>
        <v>0</v>
      </c>
      <c r="K296" s="42" t="s">
        <v>52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95"/>
        <v>0</v>
      </c>
      <c r="U296" s="59" t="s">
        <v>52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1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2">
        <f t="shared" si="196"/>
        <v>0</v>
      </c>
      <c r="AJ296" s="19"/>
      <c r="AK296" s="19"/>
      <c r="AL296" s="19"/>
      <c r="AM296" s="19"/>
      <c r="AN296" s="19"/>
    </row>
    <row r="297" spans="1:40" ht="15">
      <c r="A297" s="32" t="s">
        <v>13</v>
      </c>
      <c r="B297" s="84">
        <v>66.631378212058067</v>
      </c>
      <c r="C297" s="84">
        <v>160.67794564442184</v>
      </c>
      <c r="D297" s="84">
        <v>21.196896574840732</v>
      </c>
      <c r="E297" s="84">
        <v>0</v>
      </c>
      <c r="F297" s="395"/>
      <c r="G297" s="84">
        <v>0</v>
      </c>
      <c r="H297" s="115">
        <v>0</v>
      </c>
      <c r="I297" s="111">
        <f t="shared" si="194"/>
        <v>248.50622043132066</v>
      </c>
      <c r="K297" s="43" t="s">
        <v>13</v>
      </c>
      <c r="L297" s="84">
        <v>66.631378212058067</v>
      </c>
      <c r="M297" s="84">
        <v>160.67794564442184</v>
      </c>
      <c r="N297" s="84">
        <v>21.196896574840732</v>
      </c>
      <c r="O297" s="84">
        <v>0</v>
      </c>
      <c r="P297" s="84">
        <v>0</v>
      </c>
      <c r="Q297" s="84">
        <v>0</v>
      </c>
      <c r="R297" s="85">
        <v>0</v>
      </c>
      <c r="S297" s="86">
        <f t="shared" si="195"/>
        <v>248.50622043132066</v>
      </c>
      <c r="U297" s="63" t="s">
        <v>13</v>
      </c>
      <c r="V297" s="55">
        <v>66.280460937258596</v>
      </c>
      <c r="W297" s="55">
        <v>0</v>
      </c>
      <c r="X297" s="55">
        <v>0</v>
      </c>
      <c r="Y297" s="55">
        <v>160.67794564442184</v>
      </c>
      <c r="Z297" s="55">
        <v>18.33278838324836</v>
      </c>
      <c r="AA297" s="55">
        <v>0</v>
      </c>
      <c r="AB297" s="55">
        <v>0</v>
      </c>
      <c r="AC297" s="56">
        <v>3.2150254663918356</v>
      </c>
      <c r="AD297" s="57">
        <v>0.3509172747994645</v>
      </c>
      <c r="AE297" s="57">
        <v>0</v>
      </c>
      <c r="AF297" s="57">
        <v>0</v>
      </c>
      <c r="AG297" s="57">
        <v>2.8641081915923712</v>
      </c>
      <c r="AH297" s="57">
        <v>0</v>
      </c>
      <c r="AI297" s="58">
        <f t="shared" si="196"/>
        <v>248.50622043132063</v>
      </c>
      <c r="AJ297" s="19"/>
      <c r="AK297" s="19"/>
      <c r="AL297" s="19"/>
      <c r="AM297" s="19"/>
      <c r="AN297" s="19"/>
    </row>
    <row r="298" spans="1:40" ht="15">
      <c r="A298" s="31" t="s">
        <v>119</v>
      </c>
      <c r="B298" s="112">
        <v>48.059942056212982</v>
      </c>
      <c r="C298" s="112">
        <v>86.808253036289742</v>
      </c>
      <c r="D298" s="112">
        <v>25.047127832721245</v>
      </c>
      <c r="E298" s="112">
        <v>0.37650100136898612</v>
      </c>
      <c r="F298" s="395"/>
      <c r="G298" s="112">
        <v>0</v>
      </c>
      <c r="H298" s="113">
        <v>0</v>
      </c>
      <c r="I298" s="114">
        <f t="shared" si="194"/>
        <v>160.29182392659294</v>
      </c>
      <c r="K298" s="42" t="s">
        <v>119</v>
      </c>
      <c r="L298" s="87">
        <v>48.059942056212982</v>
      </c>
      <c r="M298" s="87">
        <v>86.808253036289742</v>
      </c>
      <c r="N298" s="87">
        <v>25.047127832721245</v>
      </c>
      <c r="O298" s="87">
        <v>0.37650100136898612</v>
      </c>
      <c r="P298" s="87">
        <v>0</v>
      </c>
      <c r="Q298" s="87">
        <v>0</v>
      </c>
      <c r="R298" s="88">
        <v>0</v>
      </c>
      <c r="S298" s="89">
        <f t="shared" si="195"/>
        <v>160.29182392659294</v>
      </c>
      <c r="U298" s="59" t="s">
        <v>53</v>
      </c>
      <c r="V298" s="60">
        <v>45.648453142444623</v>
      </c>
      <c r="W298" s="60">
        <v>0</v>
      </c>
      <c r="X298" s="60">
        <v>0</v>
      </c>
      <c r="Y298" s="60">
        <v>86.808253036289742</v>
      </c>
      <c r="Z298" s="60">
        <v>23.339801044673752</v>
      </c>
      <c r="AA298" s="60">
        <v>0.37650100136898612</v>
      </c>
      <c r="AB298" s="60">
        <v>0</v>
      </c>
      <c r="AC298" s="61">
        <v>4.1188157018158478</v>
      </c>
      <c r="AD298" s="60">
        <v>2.4114889137683564</v>
      </c>
      <c r="AE298" s="60">
        <v>0</v>
      </c>
      <c r="AF298" s="60">
        <v>0</v>
      </c>
      <c r="AG298" s="60">
        <v>1.7073267880474909</v>
      </c>
      <c r="AH298" s="60">
        <v>0</v>
      </c>
      <c r="AI298" s="62">
        <f t="shared" si="196"/>
        <v>160.29182392659294</v>
      </c>
      <c r="AJ298" s="19"/>
      <c r="AK298" s="19"/>
      <c r="AL298" s="19"/>
      <c r="AM298" s="19"/>
      <c r="AN298" s="19"/>
    </row>
    <row r="299" spans="1:40" ht="15">
      <c r="A299" s="32" t="s">
        <v>54</v>
      </c>
      <c r="B299" s="84">
        <v>0</v>
      </c>
      <c r="C299" s="84">
        <v>0</v>
      </c>
      <c r="D299" s="84">
        <v>0</v>
      </c>
      <c r="E299" s="84">
        <v>0.91457284046212894</v>
      </c>
      <c r="F299" s="395"/>
      <c r="G299" s="84">
        <v>0</v>
      </c>
      <c r="H299" s="115">
        <v>0</v>
      </c>
      <c r="I299" s="111">
        <f t="shared" si="194"/>
        <v>0.91457284046212894</v>
      </c>
      <c r="K299" s="43" t="s">
        <v>54</v>
      </c>
      <c r="L299" s="84">
        <v>0</v>
      </c>
      <c r="M299" s="84">
        <v>0</v>
      </c>
      <c r="N299" s="84">
        <v>0</v>
      </c>
      <c r="O299" s="84">
        <v>0.91457284046212894</v>
      </c>
      <c r="P299" s="84">
        <v>341.35841749254138</v>
      </c>
      <c r="Q299" s="84">
        <v>0</v>
      </c>
      <c r="R299" s="85">
        <v>0</v>
      </c>
      <c r="S299" s="86">
        <f t="shared" si="195"/>
        <v>342.27299033300352</v>
      </c>
      <c r="U299" s="63" t="s">
        <v>54</v>
      </c>
      <c r="V299" s="55">
        <v>0</v>
      </c>
      <c r="W299" s="55">
        <v>0</v>
      </c>
      <c r="X299" s="55">
        <v>0</v>
      </c>
      <c r="Y299" s="55">
        <v>0</v>
      </c>
      <c r="Z299" s="55">
        <v>0</v>
      </c>
      <c r="AA299" s="55">
        <v>0.91457284046212894</v>
      </c>
      <c r="AB299" s="55">
        <v>341.35841749254138</v>
      </c>
      <c r="AC299" s="56">
        <v>0</v>
      </c>
      <c r="AD299" s="55">
        <v>0</v>
      </c>
      <c r="AE299" s="55">
        <v>0</v>
      </c>
      <c r="AF299" s="55">
        <v>0</v>
      </c>
      <c r="AG299" s="55">
        <v>0</v>
      </c>
      <c r="AH299" s="55">
        <v>0</v>
      </c>
      <c r="AI299" s="58">
        <f t="shared" si="196"/>
        <v>342.27299033300352</v>
      </c>
      <c r="AJ299" s="19"/>
      <c r="AK299" s="19"/>
      <c r="AL299" s="19"/>
      <c r="AM299" s="19"/>
      <c r="AN299" s="19"/>
    </row>
    <row r="300" spans="1:40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194"/>
        <v>0</v>
      </c>
      <c r="K300" s="42" t="s">
        <v>11</v>
      </c>
      <c r="L300" s="87">
        <v>0</v>
      </c>
      <c r="M300" s="87">
        <v>0</v>
      </c>
      <c r="N300" s="87">
        <v>0</v>
      </c>
      <c r="O300" s="87">
        <v>0</v>
      </c>
      <c r="P300" s="87">
        <v>7.7046904839725716</v>
      </c>
      <c r="Q300" s="87">
        <v>0</v>
      </c>
      <c r="R300" s="88">
        <v>0</v>
      </c>
      <c r="S300" s="89">
        <f t="shared" si="195"/>
        <v>7.7046904839725716</v>
      </c>
      <c r="U300" s="59" t="s">
        <v>11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7.7046904839725716</v>
      </c>
      <c r="AC300" s="61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2">
        <f t="shared" si="196"/>
        <v>7.7046904839725716</v>
      </c>
      <c r="AJ300" s="19"/>
      <c r="AK300" s="19"/>
      <c r="AL300" s="19"/>
      <c r="AM300" s="19"/>
      <c r="AN300" s="19"/>
    </row>
    <row r="301" spans="1:40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94"/>
        <v>0</v>
      </c>
      <c r="K301" s="43" t="s">
        <v>55</v>
      </c>
      <c r="L301" s="84">
        <v>0</v>
      </c>
      <c r="M301" s="84">
        <v>0</v>
      </c>
      <c r="N301" s="84">
        <v>0</v>
      </c>
      <c r="O301" s="84">
        <v>0</v>
      </c>
      <c r="P301" s="84">
        <v>0</v>
      </c>
      <c r="Q301" s="84">
        <v>0</v>
      </c>
      <c r="R301" s="85">
        <v>0</v>
      </c>
      <c r="S301" s="86">
        <f t="shared" si="195"/>
        <v>0</v>
      </c>
      <c r="U301" s="63" t="s">
        <v>55</v>
      </c>
      <c r="V301" s="55">
        <v>0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6">
        <v>0</v>
      </c>
      <c r="AD301" s="55">
        <v>0</v>
      </c>
      <c r="AE301" s="55">
        <v>0</v>
      </c>
      <c r="AF301" s="55">
        <v>0</v>
      </c>
      <c r="AG301" s="55">
        <v>0</v>
      </c>
      <c r="AH301" s="55">
        <v>0</v>
      </c>
      <c r="AI301" s="58">
        <f t="shared" si="196"/>
        <v>0</v>
      </c>
      <c r="AJ301" s="19"/>
      <c r="AK301" s="19"/>
      <c r="AL301" s="19"/>
      <c r="AM301" s="19"/>
      <c r="AN301" s="19"/>
    </row>
    <row r="302" spans="1:40" ht="15">
      <c r="A302" s="31" t="s">
        <v>14</v>
      </c>
      <c r="B302" s="112">
        <v>1.3269852237734669</v>
      </c>
      <c r="C302" s="112">
        <v>0.23113704115398653</v>
      </c>
      <c r="D302" s="112">
        <v>5.7788840887806066</v>
      </c>
      <c r="E302" s="112">
        <v>11.386061140590469</v>
      </c>
      <c r="F302" s="395"/>
      <c r="G302" s="112">
        <v>0</v>
      </c>
      <c r="H302" s="113">
        <v>0</v>
      </c>
      <c r="I302" s="114">
        <f t="shared" si="194"/>
        <v>18.72306749429853</v>
      </c>
      <c r="K302" s="42" t="s">
        <v>14</v>
      </c>
      <c r="L302" s="87">
        <v>1.3269852237734669</v>
      </c>
      <c r="M302" s="87">
        <v>0.23113704115398653</v>
      </c>
      <c r="N302" s="87">
        <v>5.7788840887806066</v>
      </c>
      <c r="O302" s="87">
        <v>11.386061140590469</v>
      </c>
      <c r="P302" s="87">
        <v>0.20000354798934711</v>
      </c>
      <c r="Q302" s="87">
        <v>0</v>
      </c>
      <c r="R302" s="88">
        <v>0</v>
      </c>
      <c r="S302" s="89">
        <f t="shared" si="195"/>
        <v>18.923071042287877</v>
      </c>
      <c r="U302" s="59" t="s">
        <v>14</v>
      </c>
      <c r="V302" s="60">
        <v>1.046365931393666</v>
      </c>
      <c r="W302" s="60">
        <v>0</v>
      </c>
      <c r="X302" s="60">
        <v>0</v>
      </c>
      <c r="Y302" s="60">
        <v>0.23113704115398653</v>
      </c>
      <c r="Z302" s="60">
        <v>5.0787067657672846</v>
      </c>
      <c r="AA302" s="60">
        <v>11.386061140590469</v>
      </c>
      <c r="AB302" s="60">
        <v>0.20000354798934711</v>
      </c>
      <c r="AC302" s="61">
        <v>0.98079661539312302</v>
      </c>
      <c r="AD302" s="60">
        <v>0.28061929237980093</v>
      </c>
      <c r="AE302" s="60">
        <v>0</v>
      </c>
      <c r="AF302" s="60">
        <v>0</v>
      </c>
      <c r="AG302" s="60">
        <v>0.70017732301332203</v>
      </c>
      <c r="AH302" s="60">
        <v>0</v>
      </c>
      <c r="AI302" s="62">
        <f t="shared" si="196"/>
        <v>18.923071042287877</v>
      </c>
      <c r="AJ302" s="19"/>
      <c r="AK302" s="19"/>
      <c r="AL302" s="19"/>
      <c r="AM302" s="19"/>
      <c r="AN302" s="19"/>
    </row>
    <row r="303" spans="1:40" ht="15">
      <c r="A303" s="32" t="s">
        <v>136</v>
      </c>
      <c r="B303" s="84">
        <v>57.310723173291365</v>
      </c>
      <c r="C303" s="84">
        <v>626.14010120231501</v>
      </c>
      <c r="D303" s="84">
        <v>130.04688817048128</v>
      </c>
      <c r="E303" s="84">
        <v>0</v>
      </c>
      <c r="F303" s="395"/>
      <c r="G303" s="84">
        <v>0</v>
      </c>
      <c r="H303" s="115">
        <v>0</v>
      </c>
      <c r="I303" s="111">
        <f t="shared" si="194"/>
        <v>813.49771254608754</v>
      </c>
      <c r="K303" s="43" t="s">
        <v>136</v>
      </c>
      <c r="L303" s="84">
        <v>57.310723173291365</v>
      </c>
      <c r="M303" s="84">
        <v>626.14010120231501</v>
      </c>
      <c r="N303" s="84">
        <v>130.04688817048128</v>
      </c>
      <c r="O303" s="84">
        <v>0</v>
      </c>
      <c r="P303" s="84">
        <v>0.26993383267176035</v>
      </c>
      <c r="Q303" s="84">
        <v>0</v>
      </c>
      <c r="R303" s="85">
        <v>0</v>
      </c>
      <c r="S303" s="86">
        <f t="shared" si="195"/>
        <v>813.76764637875931</v>
      </c>
      <c r="U303" s="63" t="s">
        <v>136</v>
      </c>
      <c r="V303" s="55">
        <v>51.455470030113446</v>
      </c>
      <c r="W303" s="55">
        <v>0</v>
      </c>
      <c r="X303" s="55">
        <v>0</v>
      </c>
      <c r="Y303" s="55">
        <v>626.14010120231501</v>
      </c>
      <c r="Z303" s="55">
        <v>115.74973356914352</v>
      </c>
      <c r="AA303" s="55">
        <v>0</v>
      </c>
      <c r="AB303" s="55">
        <v>0.26993383267176035</v>
      </c>
      <c r="AC303" s="56">
        <v>20.152407744515678</v>
      </c>
      <c r="AD303" s="55">
        <v>5.8552531431779222</v>
      </c>
      <c r="AE303" s="55">
        <v>0</v>
      </c>
      <c r="AF303" s="55">
        <v>0</v>
      </c>
      <c r="AG303" s="55">
        <v>14.297154601337752</v>
      </c>
      <c r="AH303" s="55">
        <v>0</v>
      </c>
      <c r="AI303" s="58">
        <f t="shared" si="196"/>
        <v>813.76764637875942</v>
      </c>
      <c r="AJ303" s="19"/>
      <c r="AK303" s="19"/>
      <c r="AL303" s="19"/>
      <c r="AM303" s="19"/>
      <c r="AN303" s="19"/>
    </row>
    <row r="304" spans="1:40" ht="15">
      <c r="A304" s="31" t="s">
        <v>21</v>
      </c>
      <c r="B304" s="112">
        <v>104.76686252710715</v>
      </c>
      <c r="C304" s="112">
        <v>3.8010859381079092</v>
      </c>
      <c r="D304" s="112">
        <v>13.174500117017185</v>
      </c>
      <c r="E304" s="112">
        <v>649.74939810360797</v>
      </c>
      <c r="F304" s="395"/>
      <c r="G304" s="112">
        <v>43.722657374012016</v>
      </c>
      <c r="H304" s="113">
        <v>0</v>
      </c>
      <c r="I304" s="114">
        <f t="shared" si="194"/>
        <v>815.21450405985217</v>
      </c>
      <c r="K304" s="42" t="s">
        <v>21</v>
      </c>
      <c r="L304" s="87">
        <v>104.76686252710715</v>
      </c>
      <c r="M304" s="87">
        <v>3.8010859381079092</v>
      </c>
      <c r="N304" s="87">
        <v>13.174500117017185</v>
      </c>
      <c r="O304" s="87">
        <v>649.74939810360797</v>
      </c>
      <c r="P304" s="87">
        <v>10.050248855525512</v>
      </c>
      <c r="Q304" s="87">
        <v>43.722657374012016</v>
      </c>
      <c r="R304" s="88">
        <v>0</v>
      </c>
      <c r="S304" s="89">
        <f t="shared" si="195"/>
        <v>825.2647529153777</v>
      </c>
      <c r="U304" s="59" t="s">
        <v>21</v>
      </c>
      <c r="V304" s="60">
        <v>2.1012636095509518</v>
      </c>
      <c r="W304" s="60">
        <v>59.499748109323818</v>
      </c>
      <c r="X304" s="60">
        <v>43.722657374012016</v>
      </c>
      <c r="Y304" s="60">
        <v>3.8010859381079092</v>
      </c>
      <c r="Z304" s="60">
        <v>5.65406213060949</v>
      </c>
      <c r="AA304" s="60">
        <v>573.88664568522893</v>
      </c>
      <c r="AB304" s="60">
        <v>10.050248855525512</v>
      </c>
      <c r="AC304" s="61">
        <v>126.54904121301911</v>
      </c>
      <c r="AD304" s="60">
        <v>43.165850808232378</v>
      </c>
      <c r="AE304" s="60">
        <v>75.862752418379003</v>
      </c>
      <c r="AF304" s="60">
        <v>0</v>
      </c>
      <c r="AG304" s="60">
        <v>7.5204379864076945</v>
      </c>
      <c r="AH304" s="60">
        <v>0</v>
      </c>
      <c r="AI304" s="62">
        <f t="shared" si="196"/>
        <v>825.2647529153777</v>
      </c>
      <c r="AJ304" s="19"/>
      <c r="AK304" s="19"/>
      <c r="AL304" s="19"/>
      <c r="AM304" s="19"/>
      <c r="AN304" s="19"/>
    </row>
    <row r="305" spans="1:40" ht="15">
      <c r="A305" s="32" t="s">
        <v>20</v>
      </c>
      <c r="B305" s="84">
        <v>19.92585740128272</v>
      </c>
      <c r="C305" s="84">
        <v>0</v>
      </c>
      <c r="D305" s="84">
        <v>127.02497510736254</v>
      </c>
      <c r="E305" s="84">
        <v>0</v>
      </c>
      <c r="F305" s="395"/>
      <c r="G305" s="84">
        <v>0</v>
      </c>
      <c r="H305" s="115">
        <v>0</v>
      </c>
      <c r="I305" s="111">
        <f t="shared" si="194"/>
        <v>146.95083250864525</v>
      </c>
      <c r="K305" s="43" t="s">
        <v>20</v>
      </c>
      <c r="L305" s="84">
        <v>19.92585740128272</v>
      </c>
      <c r="M305" s="84">
        <v>0</v>
      </c>
      <c r="N305" s="84">
        <v>127.02497510736254</v>
      </c>
      <c r="O305" s="84">
        <v>0</v>
      </c>
      <c r="P305" s="84">
        <v>0</v>
      </c>
      <c r="Q305" s="84">
        <v>0</v>
      </c>
      <c r="R305" s="85">
        <v>0</v>
      </c>
      <c r="S305" s="86">
        <f t="shared" si="195"/>
        <v>146.95083250864525</v>
      </c>
      <c r="U305" s="63" t="s">
        <v>20</v>
      </c>
      <c r="V305" s="55">
        <v>15.713087615142268</v>
      </c>
      <c r="W305" s="55">
        <v>0</v>
      </c>
      <c r="X305" s="55">
        <v>0</v>
      </c>
      <c r="Y305" s="55">
        <v>0</v>
      </c>
      <c r="Z305" s="55">
        <v>5.405318089675001</v>
      </c>
      <c r="AA305" s="55">
        <v>0</v>
      </c>
      <c r="AB305" s="55">
        <v>0</v>
      </c>
      <c r="AC305" s="56">
        <v>125.83242680382797</v>
      </c>
      <c r="AD305" s="55">
        <v>4.2127697861404538</v>
      </c>
      <c r="AE305" s="55">
        <v>0</v>
      </c>
      <c r="AF305" s="55">
        <v>0</v>
      </c>
      <c r="AG305" s="55">
        <v>121.61965701768753</v>
      </c>
      <c r="AH305" s="55">
        <v>0</v>
      </c>
      <c r="AI305" s="58">
        <f t="shared" si="196"/>
        <v>146.95083250864525</v>
      </c>
      <c r="AJ305" s="19"/>
      <c r="AK305" s="19"/>
      <c r="AL305" s="19"/>
      <c r="AM305" s="19"/>
      <c r="AN305" s="19"/>
    </row>
    <row r="306" spans="1:40" ht="15">
      <c r="A306" s="31" t="s">
        <v>56</v>
      </c>
      <c r="B306" s="112">
        <v>2.2922703809769405</v>
      </c>
      <c r="C306" s="112">
        <v>0</v>
      </c>
      <c r="D306" s="112">
        <v>1.8437826977423222</v>
      </c>
      <c r="E306" s="112">
        <v>0</v>
      </c>
      <c r="F306" s="395"/>
      <c r="G306" s="112">
        <v>0</v>
      </c>
      <c r="H306" s="113">
        <v>0</v>
      </c>
      <c r="I306" s="114">
        <f t="shared" si="194"/>
        <v>4.1360530787192626</v>
      </c>
      <c r="K306" s="42" t="s">
        <v>56</v>
      </c>
      <c r="L306" s="87">
        <v>2.2922703809769405</v>
      </c>
      <c r="M306" s="87">
        <v>0</v>
      </c>
      <c r="N306" s="87">
        <v>1.8437826977423222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95"/>
        <v>4.1360530787192626</v>
      </c>
      <c r="U306" s="59" t="s">
        <v>56</v>
      </c>
      <c r="V306" s="60">
        <v>0.79731143686154449</v>
      </c>
      <c r="W306" s="60">
        <v>0</v>
      </c>
      <c r="X306" s="60">
        <v>0</v>
      </c>
      <c r="Y306" s="60">
        <v>0</v>
      </c>
      <c r="Z306" s="60">
        <v>1.8437826977423222</v>
      </c>
      <c r="AA306" s="60">
        <v>0</v>
      </c>
      <c r="AB306" s="60">
        <v>0</v>
      </c>
      <c r="AC306" s="61">
        <v>1.4949589441153961</v>
      </c>
      <c r="AD306" s="60">
        <v>1.4949589441153961</v>
      </c>
      <c r="AE306" s="60">
        <v>0</v>
      </c>
      <c r="AF306" s="60">
        <v>0</v>
      </c>
      <c r="AG306" s="60">
        <v>0</v>
      </c>
      <c r="AH306" s="60">
        <v>0</v>
      </c>
      <c r="AI306" s="62">
        <f t="shared" si="196"/>
        <v>4.1360530787192626</v>
      </c>
      <c r="AJ306" s="19"/>
      <c r="AK306" s="19"/>
      <c r="AL306" s="19"/>
      <c r="AM306" s="19"/>
      <c r="AN306" s="19"/>
    </row>
    <row r="307" spans="1:40" ht="15">
      <c r="A307" s="32" t="s">
        <v>18</v>
      </c>
      <c r="B307" s="84">
        <v>49.188206609346111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94"/>
        <v>49.188206609346111</v>
      </c>
      <c r="K307" s="43" t="s">
        <v>18</v>
      </c>
      <c r="L307" s="84">
        <v>49.188206609346111</v>
      </c>
      <c r="M307" s="84">
        <v>0</v>
      </c>
      <c r="N307" s="84">
        <v>0</v>
      </c>
      <c r="O307" s="84">
        <v>0</v>
      </c>
      <c r="P307" s="84">
        <v>14.02624108511012</v>
      </c>
      <c r="Q307" s="84">
        <v>0</v>
      </c>
      <c r="R307" s="85">
        <v>0</v>
      </c>
      <c r="S307" s="86">
        <f t="shared" si="195"/>
        <v>63.214447694456233</v>
      </c>
      <c r="U307" s="63" t="s">
        <v>18</v>
      </c>
      <c r="V307" s="55">
        <v>49.188206609346111</v>
      </c>
      <c r="W307" s="55">
        <v>0</v>
      </c>
      <c r="X307" s="55">
        <v>0</v>
      </c>
      <c r="Y307" s="55">
        <v>0</v>
      </c>
      <c r="Z307" s="55">
        <v>0</v>
      </c>
      <c r="AA307" s="55">
        <v>0</v>
      </c>
      <c r="AB307" s="55">
        <v>14.02624108511012</v>
      </c>
      <c r="AC307" s="56">
        <v>0</v>
      </c>
      <c r="AD307" s="55">
        <v>0</v>
      </c>
      <c r="AE307" s="55">
        <v>0</v>
      </c>
      <c r="AF307" s="55">
        <v>0</v>
      </c>
      <c r="AG307" s="55">
        <v>0</v>
      </c>
      <c r="AH307" s="55">
        <v>0</v>
      </c>
      <c r="AI307" s="58">
        <f t="shared" si="196"/>
        <v>63.214447694456233</v>
      </c>
      <c r="AJ307" s="19"/>
      <c r="AK307" s="19"/>
      <c r="AL307" s="19"/>
      <c r="AM307" s="19"/>
      <c r="AN307" s="19"/>
    </row>
    <row r="308" spans="1:40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94"/>
        <v>0</v>
      </c>
      <c r="K308" s="42" t="s">
        <v>17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95"/>
        <v>0</v>
      </c>
      <c r="U308" s="59" t="s">
        <v>57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1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2">
        <f t="shared" si="196"/>
        <v>0</v>
      </c>
      <c r="AJ308" s="19"/>
      <c r="AK308" s="19"/>
      <c r="AL308" s="19"/>
      <c r="AM308" s="19"/>
      <c r="AN308" s="19"/>
    </row>
    <row r="309" spans="1:40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94"/>
        <v>0</v>
      </c>
      <c r="K309" s="44" t="s">
        <v>60</v>
      </c>
      <c r="L309" s="84">
        <v>0</v>
      </c>
      <c r="M309" s="84">
        <v>0</v>
      </c>
      <c r="N309" s="84">
        <v>0</v>
      </c>
      <c r="O309" s="84">
        <v>0</v>
      </c>
      <c r="P309" s="84">
        <v>0</v>
      </c>
      <c r="Q309" s="84">
        <v>0</v>
      </c>
      <c r="R309" s="85">
        <v>0</v>
      </c>
      <c r="S309" s="86">
        <f t="shared" si="195"/>
        <v>0</v>
      </c>
      <c r="U309" s="64" t="s">
        <v>58</v>
      </c>
      <c r="V309" s="55">
        <v>0</v>
      </c>
      <c r="W309" s="55">
        <v>0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6">
        <v>0</v>
      </c>
      <c r="AD309" s="57">
        <v>0</v>
      </c>
      <c r="AE309" s="57">
        <v>0</v>
      </c>
      <c r="AF309" s="57">
        <v>0</v>
      </c>
      <c r="AG309" s="57">
        <v>0</v>
      </c>
      <c r="AH309" s="57">
        <v>0</v>
      </c>
      <c r="AI309" s="58">
        <f t="shared" si="196"/>
        <v>0</v>
      </c>
      <c r="AJ309" s="19"/>
      <c r="AK309" s="19"/>
      <c r="AL309" s="19"/>
      <c r="AM309" s="19"/>
      <c r="AN309" s="19"/>
    </row>
    <row r="310" spans="1:40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194"/>
        <v>0</v>
      </c>
      <c r="K310" s="45" t="s">
        <v>19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95"/>
        <v>0</v>
      </c>
      <c r="U310" s="65" t="s">
        <v>62</v>
      </c>
      <c r="V310" s="66">
        <v>0</v>
      </c>
      <c r="W310" s="66">
        <v>0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>
        <v>0</v>
      </c>
      <c r="AF310" s="66">
        <v>0</v>
      </c>
      <c r="AG310" s="66">
        <v>0</v>
      </c>
      <c r="AH310" s="67">
        <v>0</v>
      </c>
      <c r="AI310" s="68">
        <f t="shared" si="196"/>
        <v>0</v>
      </c>
      <c r="AJ310" s="19"/>
      <c r="AK310" s="19"/>
      <c r="AL310" s="19"/>
      <c r="AM310" s="19"/>
      <c r="AN310" s="19"/>
    </row>
    <row r="311" spans="1:40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194"/>
        <v>0</v>
      </c>
      <c r="K311" s="46" t="s">
        <v>15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4">
        <v>0</v>
      </c>
      <c r="S311" s="95">
        <f t="shared" si="195"/>
        <v>0</v>
      </c>
      <c r="U311" s="69" t="s">
        <v>15</v>
      </c>
      <c r="V311" s="70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1">
        <v>0</v>
      </c>
      <c r="AE311" s="71">
        <v>0</v>
      </c>
      <c r="AF311" s="71">
        <v>0</v>
      </c>
      <c r="AG311" s="71">
        <v>0</v>
      </c>
      <c r="AH311" s="71">
        <v>0</v>
      </c>
      <c r="AI311" s="72">
        <f t="shared" si="196"/>
        <v>0</v>
      </c>
      <c r="AJ311" s="19"/>
      <c r="AK311" s="19"/>
      <c r="AL311" s="19"/>
      <c r="AM311" s="19"/>
      <c r="AN311" s="19"/>
    </row>
    <row r="312" spans="1:40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194"/>
        <v>0</v>
      </c>
      <c r="K312" s="45" t="s">
        <v>16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95"/>
        <v>0</v>
      </c>
      <c r="U312" s="65" t="s">
        <v>16</v>
      </c>
      <c r="V312" s="66">
        <v>0</v>
      </c>
      <c r="W312" s="66">
        <v>0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>
        <v>0</v>
      </c>
      <c r="AF312" s="66">
        <v>0</v>
      </c>
      <c r="AG312" s="66">
        <v>0</v>
      </c>
      <c r="AH312" s="67">
        <v>0</v>
      </c>
      <c r="AI312" s="68">
        <f t="shared" si="196"/>
        <v>0</v>
      </c>
      <c r="AJ312" s="19"/>
      <c r="AK312" s="19"/>
      <c r="AL312" s="19"/>
      <c r="AM312" s="19"/>
      <c r="AN312" s="19"/>
    </row>
    <row r="313" spans="1:40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194"/>
        <v>0</v>
      </c>
      <c r="K313" s="47" t="s">
        <v>10</v>
      </c>
      <c r="L313" s="96">
        <v>0</v>
      </c>
      <c r="M313" s="96">
        <v>0</v>
      </c>
      <c r="N313" s="96">
        <v>0</v>
      </c>
      <c r="O313" s="96">
        <v>0</v>
      </c>
      <c r="P313" s="96">
        <v>0</v>
      </c>
      <c r="Q313" s="96">
        <v>0</v>
      </c>
      <c r="R313" s="97">
        <v>0</v>
      </c>
      <c r="S313" s="98">
        <f t="shared" si="195"/>
        <v>0</v>
      </c>
      <c r="U313" s="69" t="s">
        <v>10</v>
      </c>
      <c r="V313" s="70">
        <v>0</v>
      </c>
      <c r="W313" s="70">
        <v>0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1">
        <v>0</v>
      </c>
      <c r="AE313" s="71">
        <v>0</v>
      </c>
      <c r="AF313" s="71">
        <v>0</v>
      </c>
      <c r="AG313" s="71">
        <v>0</v>
      </c>
      <c r="AH313" s="71">
        <v>0</v>
      </c>
      <c r="AI313" s="72">
        <f t="shared" si="196"/>
        <v>0</v>
      </c>
      <c r="AJ313" s="19"/>
      <c r="AK313" s="19"/>
      <c r="AL313" s="19"/>
      <c r="AM313" s="19"/>
      <c r="AN313" s="19"/>
    </row>
    <row r="314" spans="1:40" ht="15">
      <c r="A314" s="37" t="s">
        <v>22</v>
      </c>
      <c r="B314" s="99">
        <f>SUM(B293:B309)</f>
        <v>349.5022255840488</v>
      </c>
      <c r="C314" s="99">
        <f t="shared" ref="C314:I314" si="197">SUM(C293:C309)</f>
        <v>877.65852286228846</v>
      </c>
      <c r="D314" s="99">
        <f t="shared" si="197"/>
        <v>324.11305458894589</v>
      </c>
      <c r="E314" s="99">
        <f t="shared" si="197"/>
        <v>662.42653308602951</v>
      </c>
      <c r="F314" s="99">
        <f t="shared" si="197"/>
        <v>0</v>
      </c>
      <c r="G314" s="99">
        <f t="shared" si="197"/>
        <v>43.722657374012016</v>
      </c>
      <c r="H314" s="100">
        <f t="shared" si="197"/>
        <v>0</v>
      </c>
      <c r="I314" s="111">
        <f t="shared" si="197"/>
        <v>2257.4229934953246</v>
      </c>
      <c r="K314" s="48" t="s">
        <v>22</v>
      </c>
      <c r="L314" s="99">
        <f>SUM(L293:L309)</f>
        <v>349.5022255840488</v>
      </c>
      <c r="M314" s="99">
        <f t="shared" ref="M314:S314" si="198">SUM(M293:M309)</f>
        <v>877.65852286228846</v>
      </c>
      <c r="N314" s="99">
        <f t="shared" si="198"/>
        <v>324.11305458894589</v>
      </c>
      <c r="O314" s="99">
        <f t="shared" si="198"/>
        <v>662.42653308602951</v>
      </c>
      <c r="P314" s="99">
        <f t="shared" si="198"/>
        <v>373.60953529781074</v>
      </c>
      <c r="Q314" s="99">
        <f t="shared" si="198"/>
        <v>43.722657374012016</v>
      </c>
      <c r="R314" s="100">
        <f t="shared" si="198"/>
        <v>0</v>
      </c>
      <c r="S314" s="101">
        <f t="shared" si="198"/>
        <v>2631.0325287931355</v>
      </c>
      <c r="U314" s="73" t="s">
        <v>59</v>
      </c>
      <c r="V314" s="74">
        <f>SUM(V293:V309)</f>
        <v>232.2306193121112</v>
      </c>
      <c r="W314" s="74">
        <f t="shared" ref="W314:AH314" si="199">SUM(W293:W309)</f>
        <v>59.499748109323818</v>
      </c>
      <c r="X314" s="74">
        <f t="shared" si="199"/>
        <v>43.722657374012016</v>
      </c>
      <c r="Y314" s="74">
        <f t="shared" si="199"/>
        <v>877.65852286228846</v>
      </c>
      <c r="Z314" s="74">
        <f t="shared" si="199"/>
        <v>175.40419268085972</v>
      </c>
      <c r="AA314" s="74">
        <f t="shared" si="199"/>
        <v>586.56378066765046</v>
      </c>
      <c r="AB314" s="74">
        <f t="shared" si="199"/>
        <v>373.60953529781074</v>
      </c>
      <c r="AC314" s="74">
        <f t="shared" si="199"/>
        <v>282.34347248907898</v>
      </c>
      <c r="AD314" s="75">
        <f t="shared" si="199"/>
        <v>57.771858162613775</v>
      </c>
      <c r="AE314" s="75">
        <f t="shared" si="199"/>
        <v>75.862752418379003</v>
      </c>
      <c r="AF314" s="75">
        <f t="shared" si="199"/>
        <v>0</v>
      </c>
      <c r="AG314" s="75">
        <f t="shared" si="199"/>
        <v>148.70886190808616</v>
      </c>
      <c r="AH314" s="75">
        <f t="shared" si="199"/>
        <v>0</v>
      </c>
      <c r="AI314" s="76">
        <f>SUM(V314:AC314)</f>
        <v>2631.0325287931355</v>
      </c>
      <c r="AJ314" s="19"/>
      <c r="AK314" s="19"/>
      <c r="AL314" s="19"/>
      <c r="AM314" s="19"/>
      <c r="AN314" s="19"/>
    </row>
    <row r="315" spans="1:40" s="22" customFormat="1" ht="15" thickBot="1">
      <c r="A315" s="38" t="s">
        <v>108</v>
      </c>
      <c r="B315" s="125">
        <f>IF($I314=0,"-",B314/$I314)</f>
        <v>0.15482354285888186</v>
      </c>
      <c r="C315" s="125">
        <f t="shared" ref="C315:H315" si="200">IF($I314=0,"-",C314/$I314)</f>
        <v>0.38878780157339893</v>
      </c>
      <c r="D315" s="125">
        <f t="shared" si="200"/>
        <v>0.14357657183561295</v>
      </c>
      <c r="E315" s="125">
        <f t="shared" si="200"/>
        <v>0.29344368999287485</v>
      </c>
      <c r="F315" s="125">
        <f t="shared" si="200"/>
        <v>0</v>
      </c>
      <c r="G315" s="125">
        <f t="shared" si="200"/>
        <v>1.9368393739231472E-2</v>
      </c>
      <c r="H315" s="126">
        <f t="shared" si="200"/>
        <v>0</v>
      </c>
      <c r="I315" s="127">
        <f>SUM(B315:H315)</f>
        <v>1</v>
      </c>
      <c r="K315" s="49" t="s">
        <v>108</v>
      </c>
      <c r="L315" s="102">
        <f>IF($S314=0,"-",L314/$S314)</f>
        <v>0.1328384281681104</v>
      </c>
      <c r="M315" s="102">
        <f t="shared" ref="M315:R315" si="201">IF($S314=0,"-",M314/$S314)</f>
        <v>0.33357950282160659</v>
      </c>
      <c r="N315" s="102">
        <f t="shared" si="201"/>
        <v>0.12318853949617178</v>
      </c>
      <c r="O315" s="102">
        <f t="shared" si="201"/>
        <v>0.251774360763942</v>
      </c>
      <c r="P315" s="102">
        <f t="shared" si="201"/>
        <v>0.14200110838963548</v>
      </c>
      <c r="Q315" s="102">
        <f t="shared" si="201"/>
        <v>1.6618060360533728E-2</v>
      </c>
      <c r="R315" s="103">
        <f t="shared" si="201"/>
        <v>0</v>
      </c>
      <c r="S315" s="104">
        <f>SUM(L315:R315)</f>
        <v>1</v>
      </c>
      <c r="U315" s="77" t="s">
        <v>108</v>
      </c>
      <c r="V315" s="78">
        <f>+V314/$AI314</f>
        <v>8.826596280002523E-2</v>
      </c>
      <c r="W315" s="78">
        <f t="shared" ref="W315:AH315" si="202">+W314/$AI314</f>
        <v>2.261459995578868E-2</v>
      </c>
      <c r="X315" s="78">
        <f t="shared" si="202"/>
        <v>1.6618060360533728E-2</v>
      </c>
      <c r="Y315" s="78">
        <f t="shared" si="202"/>
        <v>0.33357950282160659</v>
      </c>
      <c r="Z315" s="78">
        <f t="shared" si="202"/>
        <v>6.6667435982373915E-2</v>
      </c>
      <c r="AA315" s="78">
        <f t="shared" si="202"/>
        <v>0.22294052781502838</v>
      </c>
      <c r="AB315" s="78">
        <f t="shared" si="202"/>
        <v>0.14200110838963548</v>
      </c>
      <c r="AC315" s="78">
        <f t="shared" si="202"/>
        <v>0.10731280187500798</v>
      </c>
      <c r="AD315" s="78">
        <f t="shared" si="202"/>
        <v>2.1957865412296496E-2</v>
      </c>
      <c r="AE315" s="78">
        <f t="shared" si="202"/>
        <v>2.8833832948913608E-2</v>
      </c>
      <c r="AF315" s="78">
        <f t="shared" si="202"/>
        <v>0</v>
      </c>
      <c r="AG315" s="78">
        <f t="shared" si="202"/>
        <v>5.6521103513797862E-2</v>
      </c>
      <c r="AH315" s="78">
        <f t="shared" si="202"/>
        <v>0</v>
      </c>
      <c r="AI315" s="79">
        <f>SUM(V315:AC315)</f>
        <v>1</v>
      </c>
    </row>
    <row r="316" spans="1:40" ht="15" thickBot="1">
      <c r="A316" s="6"/>
      <c r="B316" s="6"/>
      <c r="C316" s="6"/>
      <c r="D316" s="6"/>
      <c r="E316" s="6"/>
      <c r="F316" s="6"/>
      <c r="G316" s="6"/>
      <c r="H316" s="6"/>
      <c r="I316" s="6"/>
      <c r="K316" s="6"/>
      <c r="L316" s="6"/>
      <c r="M316" s="6"/>
      <c r="N316" s="6"/>
      <c r="O316" s="6"/>
      <c r="P316" s="6"/>
      <c r="Q316" s="6"/>
      <c r="R316" s="6"/>
      <c r="S316" s="6"/>
      <c r="U316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19"/>
      <c r="AK316" s="19"/>
      <c r="AL316" s="19"/>
      <c r="AM316" s="19"/>
      <c r="AN316" s="19"/>
    </row>
    <row r="317" spans="1:40" ht="42.7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  <c r="K317" s="445" t="s">
        <v>35</v>
      </c>
      <c r="L317" s="82" t="s">
        <v>0</v>
      </c>
      <c r="M317" s="82" t="s">
        <v>1</v>
      </c>
      <c r="N317" s="82" t="s">
        <v>2</v>
      </c>
      <c r="O317" s="82" t="s">
        <v>3</v>
      </c>
      <c r="P317" s="82" t="s">
        <v>23</v>
      </c>
      <c r="Q317" s="82" t="s">
        <v>4</v>
      </c>
      <c r="R317" s="82" t="s">
        <v>5</v>
      </c>
      <c r="S317" s="83" t="s">
        <v>6</v>
      </c>
      <c r="U317" s="447" t="s">
        <v>35</v>
      </c>
      <c r="V317" s="51" t="s">
        <v>73</v>
      </c>
      <c r="W317" s="51" t="s">
        <v>74</v>
      </c>
      <c r="X317" s="51" t="s">
        <v>4</v>
      </c>
      <c r="Y317" s="51" t="s">
        <v>1</v>
      </c>
      <c r="Z317" s="51" t="s">
        <v>2</v>
      </c>
      <c r="AA317" s="51" t="s">
        <v>3</v>
      </c>
      <c r="AB317" s="51" t="s">
        <v>51</v>
      </c>
      <c r="AC317" s="51" t="s">
        <v>64</v>
      </c>
      <c r="AD317" s="52" t="s">
        <v>75</v>
      </c>
      <c r="AE317" s="52" t="s">
        <v>76</v>
      </c>
      <c r="AF317" s="52" t="s">
        <v>77</v>
      </c>
      <c r="AG317" s="52" t="s">
        <v>78</v>
      </c>
      <c r="AH317" s="52" t="s">
        <v>79</v>
      </c>
      <c r="AI317" s="53" t="s">
        <v>59</v>
      </c>
      <c r="AJ317" s="19"/>
      <c r="AK317" s="19"/>
      <c r="AL317" s="19"/>
      <c r="AM317" s="19"/>
      <c r="AN317" s="19"/>
    </row>
    <row r="318" spans="1:40" ht="15" customHeight="1">
      <c r="A318" s="411" t="s">
        <v>35</v>
      </c>
      <c r="B318" s="400" t="s">
        <v>113</v>
      </c>
      <c r="C318" s="401"/>
      <c r="D318" s="401"/>
      <c r="E318" s="401"/>
      <c r="F318" s="401"/>
      <c r="G318" s="401"/>
      <c r="H318" s="401"/>
      <c r="I318" s="402"/>
      <c r="K318" s="446" t="s">
        <v>35</v>
      </c>
      <c r="L318" s="403" t="s">
        <v>113</v>
      </c>
      <c r="M318" s="404"/>
      <c r="N318" s="404"/>
      <c r="O318" s="404"/>
      <c r="P318" s="404"/>
      <c r="Q318" s="404"/>
      <c r="R318" s="404"/>
      <c r="S318" s="405"/>
      <c r="U318" s="448" t="s">
        <v>35</v>
      </c>
      <c r="V318" s="441" t="s">
        <v>113</v>
      </c>
      <c r="W318" s="441"/>
      <c r="X318" s="441"/>
      <c r="Y318" s="441"/>
      <c r="Z318" s="441"/>
      <c r="AA318" s="441"/>
      <c r="AB318" s="441"/>
      <c r="AC318" s="441"/>
      <c r="AD318" s="441"/>
      <c r="AE318" s="441"/>
      <c r="AF318" s="441"/>
      <c r="AG318" s="441"/>
      <c r="AH318" s="441"/>
      <c r="AI318" s="442"/>
      <c r="AJ318" s="19"/>
      <c r="AK318" s="19"/>
      <c r="AL318" s="19"/>
      <c r="AM318" s="19"/>
      <c r="AN318" s="19"/>
    </row>
    <row r="319" spans="1:40" ht="15" customHeight="1">
      <c r="A319" s="30" t="s">
        <v>7</v>
      </c>
      <c r="B319" s="105">
        <v>0</v>
      </c>
      <c r="C319" s="105">
        <v>1877.9822999999999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1877.9822999999999</v>
      </c>
      <c r="K319" s="50" t="s">
        <v>7</v>
      </c>
      <c r="L319" s="105">
        <v>0</v>
      </c>
      <c r="M319" s="105">
        <v>1877.9822999999999</v>
      </c>
      <c r="N319" s="105">
        <v>0</v>
      </c>
      <c r="O319" s="105">
        <v>0</v>
      </c>
      <c r="P319" s="105">
        <v>0</v>
      </c>
      <c r="Q319" s="105">
        <v>0</v>
      </c>
      <c r="R319" s="106">
        <v>0</v>
      </c>
      <c r="S319" s="107">
        <f>SUM(L319:R319)</f>
        <v>1877.9822999999999</v>
      </c>
      <c r="U319" s="54" t="s">
        <v>7</v>
      </c>
      <c r="V319" s="55">
        <v>0</v>
      </c>
      <c r="W319" s="55">
        <v>0</v>
      </c>
      <c r="X319" s="55">
        <v>0</v>
      </c>
      <c r="Y319" s="55">
        <v>1877.9822999999999</v>
      </c>
      <c r="Z319" s="55">
        <v>0</v>
      </c>
      <c r="AA319" s="55">
        <v>0</v>
      </c>
      <c r="AB319" s="55">
        <v>0</v>
      </c>
      <c r="AC319" s="56">
        <v>0</v>
      </c>
      <c r="AD319" s="57">
        <v>0</v>
      </c>
      <c r="AE319" s="57">
        <v>0</v>
      </c>
      <c r="AF319" s="57">
        <v>0</v>
      </c>
      <c r="AG319" s="57">
        <v>0</v>
      </c>
      <c r="AH319" s="57">
        <v>0</v>
      </c>
      <c r="AI319" s="58">
        <f>SUM(V319:AC319)</f>
        <v>1877.9822999999999</v>
      </c>
      <c r="AJ319" s="19"/>
      <c r="AK319" s="19"/>
      <c r="AL319" s="19"/>
      <c r="AM319" s="19"/>
      <c r="AN319" s="19"/>
    </row>
    <row r="320" spans="1:40" ht="15">
      <c r="A320" s="31" t="s">
        <v>8</v>
      </c>
      <c r="B320" s="112">
        <v>0</v>
      </c>
      <c r="C320" s="112">
        <v>43.502200000000002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203">SUM(B320:H320)</f>
        <v>43.502200000000002</v>
      </c>
      <c r="K320" s="42" t="s">
        <v>8</v>
      </c>
      <c r="L320" s="87">
        <v>0</v>
      </c>
      <c r="M320" s="87">
        <v>43.502200000000002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204">SUM(L320:R320)</f>
        <v>43.502200000000002</v>
      </c>
      <c r="U320" s="59" t="s">
        <v>8</v>
      </c>
      <c r="V320" s="60">
        <v>0</v>
      </c>
      <c r="W320" s="60">
        <v>0</v>
      </c>
      <c r="X320" s="60">
        <v>0</v>
      </c>
      <c r="Y320" s="60">
        <v>43.502200000000002</v>
      </c>
      <c r="Z320" s="60">
        <v>0</v>
      </c>
      <c r="AA320" s="60">
        <v>0</v>
      </c>
      <c r="AB320" s="60">
        <v>0</v>
      </c>
      <c r="AC320" s="61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2">
        <f t="shared" ref="AI320:AI339" si="205">SUM(V320:AC320)</f>
        <v>43.502200000000002</v>
      </c>
      <c r="AJ320" s="19"/>
      <c r="AK320" s="19"/>
      <c r="AL320" s="19"/>
      <c r="AM320" s="19"/>
      <c r="AN320" s="19"/>
    </row>
    <row r="321" spans="1:40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203"/>
        <v>0</v>
      </c>
      <c r="K321" s="43" t="s">
        <v>9</v>
      </c>
      <c r="L321" s="84">
        <v>0</v>
      </c>
      <c r="M321" s="84">
        <v>0</v>
      </c>
      <c r="N321" s="84">
        <v>0</v>
      </c>
      <c r="O321" s="84">
        <v>0</v>
      </c>
      <c r="P321" s="84">
        <v>0</v>
      </c>
      <c r="Q321" s="84">
        <v>0</v>
      </c>
      <c r="R321" s="85">
        <v>0</v>
      </c>
      <c r="S321" s="86">
        <f t="shared" si="204"/>
        <v>0</v>
      </c>
      <c r="U321" s="63" t="s">
        <v>9</v>
      </c>
      <c r="V321" s="55">
        <v>0</v>
      </c>
      <c r="W321" s="55">
        <v>0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6">
        <v>0</v>
      </c>
      <c r="AD321" s="57">
        <v>0</v>
      </c>
      <c r="AE321" s="57">
        <v>0</v>
      </c>
      <c r="AF321" s="57">
        <v>0</v>
      </c>
      <c r="AG321" s="57">
        <v>0</v>
      </c>
      <c r="AH321" s="57">
        <v>0</v>
      </c>
      <c r="AI321" s="58">
        <f t="shared" si="205"/>
        <v>0</v>
      </c>
      <c r="AJ321" s="19"/>
      <c r="AK321" s="19"/>
      <c r="AL321" s="19"/>
      <c r="AM321" s="19"/>
      <c r="AN321" s="19"/>
    </row>
    <row r="322" spans="1:40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203"/>
        <v>0</v>
      </c>
      <c r="K322" s="42" t="s">
        <v>52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204"/>
        <v>0</v>
      </c>
      <c r="U322" s="59" t="s">
        <v>52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1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2">
        <f t="shared" si="205"/>
        <v>0</v>
      </c>
      <c r="AJ322" s="19"/>
      <c r="AK322" s="19"/>
      <c r="AL322" s="19"/>
      <c r="AM322" s="19"/>
      <c r="AN322" s="19"/>
    </row>
    <row r="323" spans="1:40" ht="15">
      <c r="A323" s="32" t="s">
        <v>13</v>
      </c>
      <c r="B323" s="84">
        <v>56.964628133785354</v>
      </c>
      <c r="C323" s="84">
        <v>154.27322781664699</v>
      </c>
      <c r="D323" s="84">
        <v>86.330505853627372</v>
      </c>
      <c r="E323" s="84">
        <v>0</v>
      </c>
      <c r="F323" s="395"/>
      <c r="G323" s="84">
        <v>0</v>
      </c>
      <c r="H323" s="115">
        <v>0</v>
      </c>
      <c r="I323" s="111">
        <f t="shared" si="203"/>
        <v>297.56836180405969</v>
      </c>
      <c r="K323" s="43" t="s">
        <v>13</v>
      </c>
      <c r="L323" s="84">
        <v>56.964628133785354</v>
      </c>
      <c r="M323" s="84">
        <v>154.27322781664699</v>
      </c>
      <c r="N323" s="84">
        <v>86.330505853627372</v>
      </c>
      <c r="O323" s="84">
        <v>0</v>
      </c>
      <c r="P323" s="84">
        <v>0</v>
      </c>
      <c r="Q323" s="84">
        <v>0</v>
      </c>
      <c r="R323" s="85">
        <v>0</v>
      </c>
      <c r="S323" s="86">
        <f t="shared" si="204"/>
        <v>297.56836180405969</v>
      </c>
      <c r="U323" s="63" t="s">
        <v>13</v>
      </c>
      <c r="V323" s="55">
        <v>56.964628133785354</v>
      </c>
      <c r="W323" s="55">
        <v>0</v>
      </c>
      <c r="X323" s="55">
        <v>0</v>
      </c>
      <c r="Y323" s="55">
        <v>154.27322781664699</v>
      </c>
      <c r="Z323" s="55">
        <v>86.330505853627372</v>
      </c>
      <c r="AA323" s="55">
        <v>0</v>
      </c>
      <c r="AB323" s="55">
        <v>0</v>
      </c>
      <c r="AC323" s="56">
        <v>0</v>
      </c>
      <c r="AD323" s="57">
        <v>0</v>
      </c>
      <c r="AE323" s="57">
        <v>0</v>
      </c>
      <c r="AF323" s="57">
        <v>0</v>
      </c>
      <c r="AG323" s="57">
        <v>0</v>
      </c>
      <c r="AH323" s="57">
        <v>0</v>
      </c>
      <c r="AI323" s="58">
        <f t="shared" si="205"/>
        <v>297.56836180405969</v>
      </c>
      <c r="AJ323" s="19"/>
      <c r="AK323" s="19"/>
      <c r="AL323" s="19"/>
      <c r="AM323" s="19"/>
      <c r="AN323" s="19"/>
    </row>
    <row r="324" spans="1:40" ht="15">
      <c r="A324" s="31" t="s">
        <v>119</v>
      </c>
      <c r="B324" s="112">
        <v>9.677118804737324</v>
      </c>
      <c r="C324" s="112">
        <v>4.2962482583032679E-4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203"/>
        <v>9.6775484295631546</v>
      </c>
      <c r="K324" s="42" t="s">
        <v>119</v>
      </c>
      <c r="L324" s="87">
        <v>9.677118804737324</v>
      </c>
      <c r="M324" s="87">
        <v>4.2962482583032679E-4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204"/>
        <v>9.6775484295631546</v>
      </c>
      <c r="U324" s="59" t="s">
        <v>53</v>
      </c>
      <c r="V324" s="60">
        <v>9.6723944439325766</v>
      </c>
      <c r="W324" s="60">
        <v>0</v>
      </c>
      <c r="X324" s="60">
        <v>0</v>
      </c>
      <c r="Y324" s="60">
        <v>4.2962482583032679E-4</v>
      </c>
      <c r="Z324" s="60">
        <v>0</v>
      </c>
      <c r="AA324" s="60">
        <v>0</v>
      </c>
      <c r="AB324" s="60">
        <v>0</v>
      </c>
      <c r="AC324" s="61">
        <v>4.7243608047466716E-3</v>
      </c>
      <c r="AD324" s="60">
        <v>4.7243608047466716E-3</v>
      </c>
      <c r="AE324" s="60">
        <v>0</v>
      </c>
      <c r="AF324" s="60">
        <v>0</v>
      </c>
      <c r="AG324" s="60">
        <v>0</v>
      </c>
      <c r="AH324" s="60">
        <v>0</v>
      </c>
      <c r="AI324" s="62">
        <f t="shared" si="205"/>
        <v>9.6775484295631546</v>
      </c>
      <c r="AJ324" s="19"/>
      <c r="AK324" s="19"/>
      <c r="AL324" s="19"/>
      <c r="AM324" s="19"/>
      <c r="AN324" s="19"/>
    </row>
    <row r="325" spans="1:40" ht="15">
      <c r="A325" s="32" t="s">
        <v>54</v>
      </c>
      <c r="B325" s="84">
        <v>0</v>
      </c>
      <c r="C325" s="84">
        <v>0</v>
      </c>
      <c r="D325" s="84">
        <v>0</v>
      </c>
      <c r="E325" s="84">
        <v>3.3845720068294445</v>
      </c>
      <c r="F325" s="395"/>
      <c r="G325" s="84">
        <v>0</v>
      </c>
      <c r="H325" s="115">
        <v>0</v>
      </c>
      <c r="I325" s="111">
        <f t="shared" si="203"/>
        <v>3.3845720068294445</v>
      </c>
      <c r="K325" s="43" t="s">
        <v>54</v>
      </c>
      <c r="L325" s="84">
        <v>0</v>
      </c>
      <c r="M325" s="84">
        <v>0</v>
      </c>
      <c r="N325" s="84">
        <v>0</v>
      </c>
      <c r="O325" s="84">
        <v>3.3845720068294445</v>
      </c>
      <c r="P325" s="84">
        <v>52.704354439128188</v>
      </c>
      <c r="Q325" s="84">
        <v>0</v>
      </c>
      <c r="R325" s="85">
        <v>0</v>
      </c>
      <c r="S325" s="86">
        <f t="shared" si="204"/>
        <v>56.088926445957632</v>
      </c>
      <c r="U325" s="63" t="s">
        <v>54</v>
      </c>
      <c r="V325" s="55">
        <v>0</v>
      </c>
      <c r="W325" s="55">
        <v>0</v>
      </c>
      <c r="X325" s="55">
        <v>0</v>
      </c>
      <c r="Y325" s="55">
        <v>0</v>
      </c>
      <c r="Z325" s="55">
        <v>0</v>
      </c>
      <c r="AA325" s="55">
        <v>3.3845720068294445</v>
      </c>
      <c r="AB325" s="55">
        <v>52.704354439128188</v>
      </c>
      <c r="AC325" s="56">
        <v>0</v>
      </c>
      <c r="AD325" s="55">
        <v>0</v>
      </c>
      <c r="AE325" s="55">
        <v>0</v>
      </c>
      <c r="AF325" s="55">
        <v>0</v>
      </c>
      <c r="AG325" s="55">
        <v>0</v>
      </c>
      <c r="AH325" s="55">
        <v>0</v>
      </c>
      <c r="AI325" s="58">
        <f t="shared" si="205"/>
        <v>56.088926445957632</v>
      </c>
      <c r="AJ325" s="19"/>
      <c r="AK325" s="19"/>
      <c r="AL325" s="19"/>
      <c r="AM325" s="19"/>
      <c r="AN325" s="19"/>
    </row>
    <row r="326" spans="1:40" ht="15">
      <c r="A326" s="31" t="s">
        <v>11</v>
      </c>
      <c r="B326" s="112">
        <v>0</v>
      </c>
      <c r="C326" s="112">
        <v>0</v>
      </c>
      <c r="D326" s="112">
        <v>0</v>
      </c>
      <c r="E326" s="112">
        <v>0</v>
      </c>
      <c r="F326" s="395"/>
      <c r="G326" s="112">
        <v>0</v>
      </c>
      <c r="H326" s="113">
        <v>0</v>
      </c>
      <c r="I326" s="114">
        <f t="shared" si="203"/>
        <v>0</v>
      </c>
      <c r="K326" s="42" t="s">
        <v>11</v>
      </c>
      <c r="L326" s="87">
        <v>0</v>
      </c>
      <c r="M326" s="87">
        <v>0</v>
      </c>
      <c r="N326" s="87">
        <v>0</v>
      </c>
      <c r="O326" s="87">
        <v>0</v>
      </c>
      <c r="P326" s="87">
        <v>7.4145289850727654</v>
      </c>
      <c r="Q326" s="87">
        <v>0</v>
      </c>
      <c r="R326" s="88">
        <v>0</v>
      </c>
      <c r="S326" s="89">
        <f t="shared" si="204"/>
        <v>7.4145289850727654</v>
      </c>
      <c r="U326" s="59" t="s">
        <v>11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7.4145289850727654</v>
      </c>
      <c r="AC326" s="61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2">
        <f t="shared" si="205"/>
        <v>7.4145289850727654</v>
      </c>
      <c r="AJ326" s="19"/>
      <c r="AK326" s="19"/>
      <c r="AL326" s="19"/>
      <c r="AM326" s="19"/>
      <c r="AN326" s="19"/>
    </row>
    <row r="327" spans="1:40" ht="15">
      <c r="A327" s="32" t="s">
        <v>55</v>
      </c>
      <c r="B327" s="84">
        <v>0.52488397790055208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203"/>
        <v>0.52488397790055208</v>
      </c>
      <c r="K327" s="43" t="s">
        <v>55</v>
      </c>
      <c r="L327" s="84">
        <v>0.52488397790055208</v>
      </c>
      <c r="M327" s="84">
        <v>0</v>
      </c>
      <c r="N327" s="84">
        <v>0</v>
      </c>
      <c r="O327" s="84">
        <v>0</v>
      </c>
      <c r="P327" s="84">
        <v>0</v>
      </c>
      <c r="Q327" s="84">
        <v>0</v>
      </c>
      <c r="R327" s="85">
        <v>0</v>
      </c>
      <c r="S327" s="86">
        <f t="shared" si="204"/>
        <v>0.52488397790055208</v>
      </c>
      <c r="U327" s="63" t="s">
        <v>55</v>
      </c>
      <c r="V327" s="55">
        <v>0.52488397790055208</v>
      </c>
      <c r="W327" s="55">
        <v>0</v>
      </c>
      <c r="X327" s="55">
        <v>0</v>
      </c>
      <c r="Y327" s="55">
        <v>0</v>
      </c>
      <c r="Z327" s="55">
        <v>0</v>
      </c>
      <c r="AA327" s="55">
        <v>0</v>
      </c>
      <c r="AB327" s="55">
        <v>0</v>
      </c>
      <c r="AC327" s="56">
        <v>0</v>
      </c>
      <c r="AD327" s="55">
        <v>0</v>
      </c>
      <c r="AE327" s="55">
        <v>0</v>
      </c>
      <c r="AF327" s="55">
        <v>0</v>
      </c>
      <c r="AG327" s="55">
        <v>0</v>
      </c>
      <c r="AH327" s="55">
        <v>0</v>
      </c>
      <c r="AI327" s="58">
        <f t="shared" si="205"/>
        <v>0.52488397790055208</v>
      </c>
      <c r="AJ327" s="19"/>
      <c r="AK327" s="19"/>
      <c r="AL327" s="19"/>
      <c r="AM327" s="19"/>
      <c r="AN327" s="19"/>
    </row>
    <row r="328" spans="1:40" ht="15">
      <c r="A328" s="31" t="s">
        <v>14</v>
      </c>
      <c r="B328" s="112">
        <v>3.8401322063594043</v>
      </c>
      <c r="C328" s="112">
        <v>0</v>
      </c>
      <c r="D328" s="112">
        <v>4.8904965954073822E-2</v>
      </c>
      <c r="E328" s="112">
        <v>0</v>
      </c>
      <c r="F328" s="395"/>
      <c r="G328" s="112">
        <v>0</v>
      </c>
      <c r="H328" s="113">
        <v>0</v>
      </c>
      <c r="I328" s="114">
        <f t="shared" si="203"/>
        <v>3.8890371723134782</v>
      </c>
      <c r="K328" s="42" t="s">
        <v>14</v>
      </c>
      <c r="L328" s="87">
        <v>3.8401322063594043</v>
      </c>
      <c r="M328" s="87">
        <v>0</v>
      </c>
      <c r="N328" s="87">
        <v>4.8904965954073822E-2</v>
      </c>
      <c r="O328" s="87">
        <v>0</v>
      </c>
      <c r="P328" s="87">
        <v>1.1417789937650966</v>
      </c>
      <c r="Q328" s="87">
        <v>0</v>
      </c>
      <c r="R328" s="88">
        <v>0</v>
      </c>
      <c r="S328" s="89">
        <f t="shared" si="204"/>
        <v>5.0308161660785746</v>
      </c>
      <c r="U328" s="59" t="s">
        <v>14</v>
      </c>
      <c r="V328" s="60">
        <v>0</v>
      </c>
      <c r="W328" s="60">
        <v>3.8401322063594043</v>
      </c>
      <c r="X328" s="60">
        <v>0</v>
      </c>
      <c r="Y328" s="60">
        <v>0</v>
      </c>
      <c r="Z328" s="60">
        <v>0</v>
      </c>
      <c r="AA328" s="60">
        <v>0</v>
      </c>
      <c r="AB328" s="60">
        <v>1.1417789937650966</v>
      </c>
      <c r="AC328" s="61">
        <v>4.8904965954073822E-2</v>
      </c>
      <c r="AD328" s="60">
        <v>0</v>
      </c>
      <c r="AE328" s="60">
        <v>0</v>
      </c>
      <c r="AF328" s="60">
        <v>0</v>
      </c>
      <c r="AG328" s="60">
        <v>4.8904965954073822E-2</v>
      </c>
      <c r="AH328" s="60">
        <v>0</v>
      </c>
      <c r="AI328" s="62">
        <f t="shared" si="205"/>
        <v>5.0308161660785746</v>
      </c>
      <c r="AJ328" s="19"/>
      <c r="AK328" s="19"/>
      <c r="AL328" s="19"/>
      <c r="AM328" s="19"/>
      <c r="AN328" s="19"/>
    </row>
    <row r="329" spans="1:40" ht="15">
      <c r="A329" s="32" t="s">
        <v>136</v>
      </c>
      <c r="B329" s="84">
        <v>466.73082205577128</v>
      </c>
      <c r="C329" s="84">
        <v>5053.0915953253907</v>
      </c>
      <c r="D329" s="84">
        <v>1044.2118010059792</v>
      </c>
      <c r="E329" s="84">
        <v>0</v>
      </c>
      <c r="F329" s="395"/>
      <c r="G329" s="84">
        <v>0</v>
      </c>
      <c r="H329" s="115">
        <v>0</v>
      </c>
      <c r="I329" s="111">
        <f t="shared" si="203"/>
        <v>6564.0342183871417</v>
      </c>
      <c r="K329" s="43" t="s">
        <v>136</v>
      </c>
      <c r="L329" s="84">
        <v>466.73082205577128</v>
      </c>
      <c r="M329" s="84">
        <v>5053.0915953253907</v>
      </c>
      <c r="N329" s="84">
        <v>1044.2118010059792</v>
      </c>
      <c r="O329" s="84">
        <v>0</v>
      </c>
      <c r="P329" s="84">
        <v>1.8657305668882656</v>
      </c>
      <c r="Q329" s="84">
        <v>0</v>
      </c>
      <c r="R329" s="85">
        <v>0</v>
      </c>
      <c r="S329" s="86">
        <f t="shared" si="204"/>
        <v>6565.8999489540302</v>
      </c>
      <c r="U329" s="63" t="s">
        <v>136</v>
      </c>
      <c r="V329" s="55">
        <v>457.62120498612262</v>
      </c>
      <c r="W329" s="55">
        <v>0</v>
      </c>
      <c r="X329" s="55">
        <v>0</v>
      </c>
      <c r="Y329" s="55">
        <v>5053.0915953253907</v>
      </c>
      <c r="Z329" s="55">
        <v>300.64943427813131</v>
      </c>
      <c r="AA329" s="55">
        <v>0</v>
      </c>
      <c r="AB329" s="55">
        <v>1.8657305668882656</v>
      </c>
      <c r="AC329" s="56">
        <v>752.67198379749652</v>
      </c>
      <c r="AD329" s="55">
        <v>9.1096170696486745</v>
      </c>
      <c r="AE329" s="55">
        <v>0</v>
      </c>
      <c r="AF329" s="55">
        <v>0</v>
      </c>
      <c r="AG329" s="55">
        <v>743.5623667278478</v>
      </c>
      <c r="AH329" s="55">
        <v>0</v>
      </c>
      <c r="AI329" s="58">
        <f t="shared" si="205"/>
        <v>6565.8999489540292</v>
      </c>
      <c r="AJ329" s="19"/>
      <c r="AK329" s="19"/>
      <c r="AL329" s="19"/>
      <c r="AM329" s="19"/>
      <c r="AN329" s="19"/>
    </row>
    <row r="330" spans="1:40" ht="15">
      <c r="A330" s="31" t="s">
        <v>21</v>
      </c>
      <c r="B330" s="112">
        <v>241.41842945952897</v>
      </c>
      <c r="C330" s="112">
        <v>13.995510302584572</v>
      </c>
      <c r="D330" s="112">
        <v>29.300882221941318</v>
      </c>
      <c r="E330" s="112">
        <v>3520.3453487815773</v>
      </c>
      <c r="F330" s="395"/>
      <c r="G330" s="112">
        <v>171.9498464144713</v>
      </c>
      <c r="H330" s="113">
        <v>0</v>
      </c>
      <c r="I330" s="114">
        <f t="shared" si="203"/>
        <v>3977.0100171801032</v>
      </c>
      <c r="K330" s="42" t="s">
        <v>21</v>
      </c>
      <c r="L330" s="87">
        <v>241.41842945952897</v>
      </c>
      <c r="M330" s="87">
        <v>13.995510302584572</v>
      </c>
      <c r="N330" s="87">
        <v>29.300882221941318</v>
      </c>
      <c r="O330" s="87">
        <v>3520.3453487815773</v>
      </c>
      <c r="P330" s="87">
        <v>29.256204868839585</v>
      </c>
      <c r="Q330" s="87">
        <v>171.9498464144713</v>
      </c>
      <c r="R330" s="88">
        <v>0</v>
      </c>
      <c r="S330" s="89">
        <f t="shared" si="204"/>
        <v>4006.2662220489428</v>
      </c>
      <c r="U330" s="59" t="s">
        <v>21</v>
      </c>
      <c r="V330" s="60">
        <v>6.9923669836095952</v>
      </c>
      <c r="W330" s="60">
        <v>72.327669562573035</v>
      </c>
      <c r="X330" s="60">
        <v>171.9498464144713</v>
      </c>
      <c r="Y330" s="60">
        <v>13.995510302584572</v>
      </c>
      <c r="Z330" s="60">
        <v>0.24224569490533193</v>
      </c>
      <c r="AA330" s="60">
        <v>3469.5120299226869</v>
      </c>
      <c r="AB330" s="60">
        <v>29.256204868839585</v>
      </c>
      <c r="AC330" s="61">
        <v>241.99034829927282</v>
      </c>
      <c r="AD330" s="60">
        <v>162.09839291334632</v>
      </c>
      <c r="AE330" s="60">
        <v>50.833318858890536</v>
      </c>
      <c r="AF330" s="60">
        <v>0</v>
      </c>
      <c r="AG330" s="60">
        <v>29.058636527035986</v>
      </c>
      <c r="AH330" s="60">
        <v>0</v>
      </c>
      <c r="AI330" s="62">
        <f t="shared" si="205"/>
        <v>4006.2662220489433</v>
      </c>
      <c r="AJ330" s="19"/>
      <c r="AK330" s="19"/>
      <c r="AL330" s="19"/>
      <c r="AM330" s="19"/>
      <c r="AN330" s="19"/>
    </row>
    <row r="331" spans="1:40" ht="15">
      <c r="A331" s="32" t="s">
        <v>20</v>
      </c>
      <c r="B331" s="84">
        <v>644.94836293789695</v>
      </c>
      <c r="C331" s="84">
        <v>0</v>
      </c>
      <c r="D331" s="84">
        <v>0</v>
      </c>
      <c r="E331" s="84">
        <v>0</v>
      </c>
      <c r="F331" s="395"/>
      <c r="G331" s="84">
        <v>0</v>
      </c>
      <c r="H331" s="115">
        <v>0</v>
      </c>
      <c r="I331" s="111">
        <f t="shared" si="203"/>
        <v>644.94836293789695</v>
      </c>
      <c r="K331" s="43" t="s">
        <v>20</v>
      </c>
      <c r="L331" s="84">
        <v>644.94836293789695</v>
      </c>
      <c r="M331" s="84">
        <v>0</v>
      </c>
      <c r="N331" s="84">
        <v>0</v>
      </c>
      <c r="O331" s="84">
        <v>0</v>
      </c>
      <c r="P331" s="84">
        <v>0</v>
      </c>
      <c r="Q331" s="84">
        <v>0</v>
      </c>
      <c r="R331" s="85">
        <v>0</v>
      </c>
      <c r="S331" s="86">
        <f t="shared" si="204"/>
        <v>644.94836293789695</v>
      </c>
      <c r="U331" s="63" t="s">
        <v>20</v>
      </c>
      <c r="V331" s="55">
        <v>598.3474590247082</v>
      </c>
      <c r="W331" s="55">
        <v>0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6">
        <v>46.600903913188738</v>
      </c>
      <c r="AD331" s="55">
        <v>46.600903913188738</v>
      </c>
      <c r="AE331" s="55">
        <v>0</v>
      </c>
      <c r="AF331" s="55">
        <v>0</v>
      </c>
      <c r="AG331" s="55">
        <v>0</v>
      </c>
      <c r="AH331" s="55">
        <v>0</v>
      </c>
      <c r="AI331" s="58">
        <f t="shared" si="205"/>
        <v>644.94836293789695</v>
      </c>
      <c r="AJ331" s="19"/>
      <c r="AK331" s="19"/>
      <c r="AL331" s="19"/>
      <c r="AM331" s="19"/>
      <c r="AN331" s="19"/>
    </row>
    <row r="332" spans="1:40" ht="15">
      <c r="A332" s="31" t="s">
        <v>56</v>
      </c>
      <c r="B332" s="112">
        <v>0</v>
      </c>
      <c r="C332" s="112">
        <v>7.4475581245118772E-2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203"/>
        <v>7.4475581245118772E-2</v>
      </c>
      <c r="K332" s="42" t="s">
        <v>56</v>
      </c>
      <c r="L332" s="87">
        <v>0</v>
      </c>
      <c r="M332" s="87">
        <v>7.4475581245118772E-2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204"/>
        <v>7.4475581245118772E-2</v>
      </c>
      <c r="U332" s="59" t="s">
        <v>56</v>
      </c>
      <c r="V332" s="60">
        <v>0</v>
      </c>
      <c r="W332" s="60">
        <v>0</v>
      </c>
      <c r="X332" s="60">
        <v>0</v>
      </c>
      <c r="Y332" s="60">
        <v>7.4475581245118772E-2</v>
      </c>
      <c r="Z332" s="60">
        <v>0</v>
      </c>
      <c r="AA332" s="60">
        <v>0</v>
      </c>
      <c r="AB332" s="60">
        <v>0</v>
      </c>
      <c r="AC332" s="61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2">
        <f t="shared" si="205"/>
        <v>7.4475581245118772E-2</v>
      </c>
      <c r="AJ332" s="19"/>
      <c r="AK332" s="19"/>
      <c r="AL332" s="19"/>
      <c r="AM332" s="19"/>
      <c r="AN332" s="19"/>
    </row>
    <row r="333" spans="1:40" ht="15">
      <c r="A333" s="32" t="s">
        <v>18</v>
      </c>
      <c r="B333" s="84">
        <v>0</v>
      </c>
      <c r="C333" s="84">
        <v>11544.826507647633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203"/>
        <v>11544.826507647633</v>
      </c>
      <c r="K333" s="43" t="s">
        <v>18</v>
      </c>
      <c r="L333" s="84">
        <v>0</v>
      </c>
      <c r="M333" s="84">
        <v>11544.826507647633</v>
      </c>
      <c r="N333" s="84">
        <v>0</v>
      </c>
      <c r="O333" s="84">
        <v>0</v>
      </c>
      <c r="P333" s="84">
        <v>2.1594547613391386</v>
      </c>
      <c r="Q333" s="84">
        <v>0</v>
      </c>
      <c r="R333" s="85">
        <v>0</v>
      </c>
      <c r="S333" s="86">
        <f t="shared" si="204"/>
        <v>11546.985962408971</v>
      </c>
      <c r="U333" s="63" t="s">
        <v>18</v>
      </c>
      <c r="V333" s="55">
        <v>0</v>
      </c>
      <c r="W333" s="55">
        <v>0</v>
      </c>
      <c r="X333" s="55">
        <v>0</v>
      </c>
      <c r="Y333" s="55">
        <v>11544.826507647633</v>
      </c>
      <c r="Z333" s="55">
        <v>0</v>
      </c>
      <c r="AA333" s="55">
        <v>0</v>
      </c>
      <c r="AB333" s="55">
        <v>2.1594547613391386</v>
      </c>
      <c r="AC333" s="56">
        <v>0</v>
      </c>
      <c r="AD333" s="55">
        <v>0</v>
      </c>
      <c r="AE333" s="55">
        <v>0</v>
      </c>
      <c r="AF333" s="55">
        <v>0</v>
      </c>
      <c r="AG333" s="55">
        <v>0</v>
      </c>
      <c r="AH333" s="55">
        <v>0</v>
      </c>
      <c r="AI333" s="58">
        <f t="shared" si="205"/>
        <v>11546.985962408971</v>
      </c>
      <c r="AJ333" s="19"/>
      <c r="AK333" s="19"/>
      <c r="AL333" s="19"/>
      <c r="AM333" s="19"/>
      <c r="AN333" s="19"/>
    </row>
    <row r="334" spans="1:40" ht="15">
      <c r="A334" s="31" t="s">
        <v>17</v>
      </c>
      <c r="B334" s="112">
        <v>0.21159181327510199</v>
      </c>
      <c r="C334" s="112">
        <v>11.391004696963455</v>
      </c>
      <c r="D334" s="112">
        <v>3.5465034897614429</v>
      </c>
      <c r="E334" s="112">
        <v>0</v>
      </c>
      <c r="F334" s="395"/>
      <c r="G334" s="112">
        <v>0</v>
      </c>
      <c r="H334" s="113">
        <v>0</v>
      </c>
      <c r="I334" s="114">
        <f t="shared" si="203"/>
        <v>15.149100000000001</v>
      </c>
      <c r="K334" s="42" t="s">
        <v>17</v>
      </c>
      <c r="L334" s="87">
        <v>0.21159181327510199</v>
      </c>
      <c r="M334" s="87">
        <v>11.391004696963455</v>
      </c>
      <c r="N334" s="87">
        <v>3.5465034897614429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204"/>
        <v>15.149100000000001</v>
      </c>
      <c r="U334" s="59" t="s">
        <v>57</v>
      </c>
      <c r="V334" s="60">
        <v>0.21159181327510199</v>
      </c>
      <c r="W334" s="60">
        <v>0</v>
      </c>
      <c r="X334" s="60">
        <v>0</v>
      </c>
      <c r="Y334" s="60">
        <v>11.391004696963455</v>
      </c>
      <c r="Z334" s="60">
        <v>3.5465034897614429</v>
      </c>
      <c r="AA334" s="60">
        <v>0</v>
      </c>
      <c r="AB334" s="60">
        <v>0</v>
      </c>
      <c r="AC334" s="61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2">
        <f t="shared" si="205"/>
        <v>15.149100000000001</v>
      </c>
      <c r="AJ334" s="19"/>
      <c r="AK334" s="19"/>
      <c r="AL334" s="19"/>
      <c r="AM334" s="19"/>
      <c r="AN334" s="19"/>
    </row>
    <row r="335" spans="1:40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203"/>
        <v>0</v>
      </c>
      <c r="K335" s="44" t="s">
        <v>60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5">
        <v>0</v>
      </c>
      <c r="S335" s="86">
        <f t="shared" si="204"/>
        <v>0</v>
      </c>
      <c r="U335" s="64" t="s">
        <v>58</v>
      </c>
      <c r="V335" s="55">
        <v>0</v>
      </c>
      <c r="W335" s="55">
        <v>0</v>
      </c>
      <c r="X335" s="55">
        <v>0</v>
      </c>
      <c r="Y335" s="55">
        <v>0</v>
      </c>
      <c r="Z335" s="55">
        <v>0</v>
      </c>
      <c r="AA335" s="55">
        <v>0</v>
      </c>
      <c r="AB335" s="55">
        <v>0</v>
      </c>
      <c r="AC335" s="56">
        <v>0</v>
      </c>
      <c r="AD335" s="57">
        <v>0</v>
      </c>
      <c r="AE335" s="57">
        <v>0</v>
      </c>
      <c r="AF335" s="57">
        <v>0</v>
      </c>
      <c r="AG335" s="57">
        <v>0</v>
      </c>
      <c r="AH335" s="57">
        <v>0</v>
      </c>
      <c r="AI335" s="58">
        <f t="shared" si="205"/>
        <v>0</v>
      </c>
      <c r="AJ335" s="19"/>
      <c r="AK335" s="19"/>
      <c r="AL335" s="19"/>
      <c r="AM335" s="19"/>
      <c r="AN335" s="19"/>
    </row>
    <row r="336" spans="1:40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203"/>
        <v>0</v>
      </c>
      <c r="K336" s="45" t="s">
        <v>19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204"/>
        <v>0</v>
      </c>
      <c r="U336" s="65" t="s">
        <v>62</v>
      </c>
      <c r="V336" s="66">
        <v>0</v>
      </c>
      <c r="W336" s="66">
        <v>0</v>
      </c>
      <c r="X336" s="66">
        <v>0</v>
      </c>
      <c r="Y336" s="66">
        <v>0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>
        <v>0</v>
      </c>
      <c r="AF336" s="66">
        <v>0</v>
      </c>
      <c r="AG336" s="66">
        <v>0</v>
      </c>
      <c r="AH336" s="67">
        <v>0</v>
      </c>
      <c r="AI336" s="68">
        <f t="shared" si="205"/>
        <v>0</v>
      </c>
      <c r="AJ336" s="19"/>
      <c r="AK336" s="19"/>
      <c r="AL336" s="19"/>
      <c r="AM336" s="19"/>
      <c r="AN336" s="19"/>
    </row>
    <row r="337" spans="1:40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203"/>
        <v>0</v>
      </c>
      <c r="K337" s="46" t="s">
        <v>15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4">
        <v>0</v>
      </c>
      <c r="S337" s="95">
        <f t="shared" si="204"/>
        <v>0</v>
      </c>
      <c r="U337" s="69" t="s">
        <v>15</v>
      </c>
      <c r="V337" s="70">
        <v>0</v>
      </c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1">
        <v>0</v>
      </c>
      <c r="AE337" s="71">
        <v>0</v>
      </c>
      <c r="AF337" s="71">
        <v>0</v>
      </c>
      <c r="AG337" s="71">
        <v>0</v>
      </c>
      <c r="AH337" s="71">
        <v>0</v>
      </c>
      <c r="AI337" s="72">
        <f t="shared" si="205"/>
        <v>0</v>
      </c>
      <c r="AJ337" s="19"/>
      <c r="AK337" s="19"/>
      <c r="AL337" s="19"/>
      <c r="AM337" s="19"/>
      <c r="AN337" s="19"/>
    </row>
    <row r="338" spans="1:40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203"/>
        <v>0</v>
      </c>
      <c r="K338" s="45" t="s">
        <v>16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204"/>
        <v>0</v>
      </c>
      <c r="U338" s="65" t="s">
        <v>16</v>
      </c>
      <c r="V338" s="66">
        <v>0</v>
      </c>
      <c r="W338" s="66">
        <v>0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>
        <v>0</v>
      </c>
      <c r="AF338" s="66">
        <v>0</v>
      </c>
      <c r="AG338" s="66">
        <v>0</v>
      </c>
      <c r="AH338" s="67">
        <v>0</v>
      </c>
      <c r="AI338" s="68">
        <f t="shared" si="205"/>
        <v>0</v>
      </c>
      <c r="AJ338" s="19"/>
      <c r="AK338" s="19"/>
      <c r="AL338" s="19"/>
      <c r="AM338" s="19"/>
      <c r="AN338" s="19"/>
    </row>
    <row r="339" spans="1:40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203"/>
        <v>0</v>
      </c>
      <c r="K339" s="47" t="s">
        <v>10</v>
      </c>
      <c r="L339" s="96">
        <v>0</v>
      </c>
      <c r="M339" s="96">
        <v>0</v>
      </c>
      <c r="N339" s="96">
        <v>0</v>
      </c>
      <c r="O339" s="96">
        <v>0</v>
      </c>
      <c r="P339" s="96">
        <v>0</v>
      </c>
      <c r="Q339" s="96">
        <v>0</v>
      </c>
      <c r="R339" s="97">
        <v>0</v>
      </c>
      <c r="S339" s="98">
        <f t="shared" si="204"/>
        <v>0</v>
      </c>
      <c r="U339" s="69" t="s">
        <v>10</v>
      </c>
      <c r="V339" s="70">
        <v>0</v>
      </c>
      <c r="W339" s="70">
        <v>0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1">
        <v>0</v>
      </c>
      <c r="AE339" s="71">
        <v>0</v>
      </c>
      <c r="AF339" s="71">
        <v>0</v>
      </c>
      <c r="AG339" s="71">
        <v>0</v>
      </c>
      <c r="AH339" s="71">
        <v>0</v>
      </c>
      <c r="AI339" s="72">
        <f t="shared" si="205"/>
        <v>0</v>
      </c>
      <c r="AJ339" s="19"/>
      <c r="AK339" s="19"/>
      <c r="AL339" s="19"/>
      <c r="AM339" s="19"/>
      <c r="AN339" s="19"/>
    </row>
    <row r="340" spans="1:40" ht="15">
      <c r="A340" s="37" t="s">
        <v>22</v>
      </c>
      <c r="B340" s="99">
        <f>SUM(B319:B335)</f>
        <v>1424.3159693892551</v>
      </c>
      <c r="C340" s="99">
        <f t="shared" ref="C340:I340" si="206">SUM(C319:C335)</f>
        <v>18699.137250995289</v>
      </c>
      <c r="D340" s="99">
        <f t="shared" si="206"/>
        <v>1163.4385975372631</v>
      </c>
      <c r="E340" s="99">
        <f t="shared" si="206"/>
        <v>3523.7299207884066</v>
      </c>
      <c r="F340" s="99">
        <f t="shared" si="206"/>
        <v>0</v>
      </c>
      <c r="G340" s="99">
        <f t="shared" si="206"/>
        <v>171.9498464144713</v>
      </c>
      <c r="H340" s="100">
        <f t="shared" si="206"/>
        <v>0</v>
      </c>
      <c r="I340" s="111">
        <f t="shared" si="206"/>
        <v>24982.571585124686</v>
      </c>
      <c r="K340" s="48" t="s">
        <v>22</v>
      </c>
      <c r="L340" s="99">
        <f>SUM(L319:L335)</f>
        <v>1424.3159693892551</v>
      </c>
      <c r="M340" s="99">
        <f t="shared" ref="M340:S340" si="207">SUM(M319:M335)</f>
        <v>18699.137250995289</v>
      </c>
      <c r="N340" s="99">
        <f t="shared" si="207"/>
        <v>1163.4385975372631</v>
      </c>
      <c r="O340" s="99">
        <f t="shared" si="207"/>
        <v>3523.7299207884066</v>
      </c>
      <c r="P340" s="99">
        <f t="shared" si="207"/>
        <v>94.542052615033029</v>
      </c>
      <c r="Q340" s="99">
        <f t="shared" si="207"/>
        <v>171.9498464144713</v>
      </c>
      <c r="R340" s="100">
        <f t="shared" si="207"/>
        <v>0</v>
      </c>
      <c r="S340" s="101">
        <f t="shared" si="207"/>
        <v>25077.113637739716</v>
      </c>
      <c r="U340" s="73" t="s">
        <v>59</v>
      </c>
      <c r="V340" s="74">
        <f>SUM(V319:V335)</f>
        <v>1130.334529363334</v>
      </c>
      <c r="W340" s="74">
        <f t="shared" ref="W340:AH340" si="208">SUM(W319:W335)</f>
        <v>76.167801768932435</v>
      </c>
      <c r="X340" s="74">
        <f t="shared" si="208"/>
        <v>171.9498464144713</v>
      </c>
      <c r="Y340" s="74">
        <f t="shared" si="208"/>
        <v>18699.137250995289</v>
      </c>
      <c r="Z340" s="74">
        <f t="shared" si="208"/>
        <v>390.76868931642542</v>
      </c>
      <c r="AA340" s="74">
        <f t="shared" si="208"/>
        <v>3472.8966019295162</v>
      </c>
      <c r="AB340" s="74">
        <f t="shared" si="208"/>
        <v>94.542052615033029</v>
      </c>
      <c r="AC340" s="74">
        <f t="shared" si="208"/>
        <v>1041.3168653367168</v>
      </c>
      <c r="AD340" s="75">
        <f t="shared" si="208"/>
        <v>217.8136382569885</v>
      </c>
      <c r="AE340" s="75">
        <f t="shared" si="208"/>
        <v>50.833318858890536</v>
      </c>
      <c r="AF340" s="75">
        <f t="shared" si="208"/>
        <v>0</v>
      </c>
      <c r="AG340" s="75">
        <f t="shared" si="208"/>
        <v>772.6699082208379</v>
      </c>
      <c r="AH340" s="75">
        <f t="shared" si="208"/>
        <v>0</v>
      </c>
      <c r="AI340" s="76">
        <f>SUM(V340:AC340)</f>
        <v>25077.113637739716</v>
      </c>
      <c r="AJ340" s="19"/>
      <c r="AK340" s="19"/>
      <c r="AL340" s="19"/>
      <c r="AM340" s="19"/>
      <c r="AN340" s="19"/>
    </row>
    <row r="341" spans="1:40" s="22" customFormat="1" ht="15" thickBot="1">
      <c r="A341" s="38" t="s">
        <v>108</v>
      </c>
      <c r="B341" s="125">
        <f>IF($I340=0,"-",B340/$I340)</f>
        <v>5.7012384194961428E-2</v>
      </c>
      <c r="C341" s="125">
        <f t="shared" ref="C341:H341" si="209">IF($I340=0,"-",C340/$I340)</f>
        <v>0.74848728791912167</v>
      </c>
      <c r="D341" s="125">
        <f t="shared" si="209"/>
        <v>4.6570009559384458E-2</v>
      </c>
      <c r="E341" s="125">
        <f t="shared" si="209"/>
        <v>0.14104752622370281</v>
      </c>
      <c r="F341" s="125">
        <f t="shared" si="209"/>
        <v>0</v>
      </c>
      <c r="G341" s="125">
        <f t="shared" si="209"/>
        <v>6.8827921028295977E-3</v>
      </c>
      <c r="H341" s="126">
        <f t="shared" si="209"/>
        <v>0</v>
      </c>
      <c r="I341" s="127">
        <f>SUM(B341:H341)</f>
        <v>1</v>
      </c>
      <c r="K341" s="49" t="s">
        <v>108</v>
      </c>
      <c r="L341" s="102">
        <f>IF($S340=0,"-",L340/$S340)</f>
        <v>5.6797444473264083E-2</v>
      </c>
      <c r="M341" s="102">
        <f t="shared" ref="M341:R341" si="210">IF($S340=0,"-",M340/$S340)</f>
        <v>0.74566545102120874</v>
      </c>
      <c r="N341" s="102">
        <f t="shared" si="210"/>
        <v>4.6394438145638511E-2</v>
      </c>
      <c r="O341" s="102">
        <f t="shared" si="210"/>
        <v>0.14051576954555811</v>
      </c>
      <c r="P341" s="102">
        <f t="shared" si="210"/>
        <v>3.7700532039202585E-3</v>
      </c>
      <c r="Q341" s="102">
        <f t="shared" si="210"/>
        <v>6.8568436104104085E-3</v>
      </c>
      <c r="R341" s="103">
        <f t="shared" si="210"/>
        <v>0</v>
      </c>
      <c r="S341" s="104">
        <f>SUM(L341:R341)</f>
        <v>1</v>
      </c>
      <c r="U341" s="77" t="s">
        <v>108</v>
      </c>
      <c r="V341" s="78">
        <f>+V340/$AI340</f>
        <v>4.5074347298974672E-2</v>
      </c>
      <c r="W341" s="78">
        <f t="shared" ref="W341:AH341" si="211">+W340/$AI340</f>
        <v>3.0373432472828119E-3</v>
      </c>
      <c r="X341" s="78">
        <f t="shared" si="211"/>
        <v>6.8568436104104085E-3</v>
      </c>
      <c r="Y341" s="78">
        <f t="shared" si="211"/>
        <v>0.74566545102120874</v>
      </c>
      <c r="Z341" s="78">
        <f t="shared" si="211"/>
        <v>1.55826820806179E-2</v>
      </c>
      <c r="AA341" s="78">
        <f t="shared" si="211"/>
        <v>0.13848868941212567</v>
      </c>
      <c r="AB341" s="78">
        <f t="shared" si="211"/>
        <v>3.7700532039202585E-3</v>
      </c>
      <c r="AC341" s="78">
        <f t="shared" si="211"/>
        <v>4.1524590125459677E-2</v>
      </c>
      <c r="AD341" s="78">
        <f t="shared" si="211"/>
        <v>8.6857539270065991E-3</v>
      </c>
      <c r="AE341" s="78">
        <f t="shared" si="211"/>
        <v>2.0270801334324661E-3</v>
      </c>
      <c r="AF341" s="78">
        <f t="shared" si="211"/>
        <v>0</v>
      </c>
      <c r="AG341" s="78">
        <f t="shared" si="211"/>
        <v>3.0811756065020617E-2</v>
      </c>
      <c r="AH341" s="78">
        <f t="shared" si="211"/>
        <v>0</v>
      </c>
      <c r="AI341" s="79">
        <f>SUM(V341:AC341)</f>
        <v>1</v>
      </c>
    </row>
    <row r="342" spans="1:40" ht="15" thickBot="1">
      <c r="A342" s="6"/>
      <c r="B342" s="6"/>
      <c r="C342" s="6"/>
      <c r="D342" s="6"/>
      <c r="E342" s="6"/>
      <c r="F342" s="6"/>
      <c r="G342" s="6"/>
      <c r="H342" s="6"/>
      <c r="I342" s="6"/>
      <c r="K342" s="6"/>
      <c r="L342" s="6"/>
      <c r="M342" s="6"/>
      <c r="N342" s="6"/>
      <c r="O342" s="6"/>
      <c r="P342" s="6"/>
      <c r="Q342" s="6"/>
      <c r="R342" s="6"/>
      <c r="S342" s="6"/>
      <c r="U342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19"/>
      <c r="AK342" s="19"/>
      <c r="AL342" s="19"/>
      <c r="AM342" s="19"/>
      <c r="AN342" s="19"/>
    </row>
    <row r="343" spans="1:40" ht="42.7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  <c r="K343" s="445" t="s">
        <v>36</v>
      </c>
      <c r="L343" s="82" t="s">
        <v>0</v>
      </c>
      <c r="M343" s="82" t="s">
        <v>1</v>
      </c>
      <c r="N343" s="82" t="s">
        <v>2</v>
      </c>
      <c r="O343" s="82" t="s">
        <v>3</v>
      </c>
      <c r="P343" s="82" t="s">
        <v>23</v>
      </c>
      <c r="Q343" s="82" t="s">
        <v>4</v>
      </c>
      <c r="R343" s="82" t="s">
        <v>5</v>
      </c>
      <c r="S343" s="83" t="s">
        <v>6</v>
      </c>
      <c r="U343" s="447" t="s">
        <v>36</v>
      </c>
      <c r="V343" s="51" t="s">
        <v>73</v>
      </c>
      <c r="W343" s="51" t="s">
        <v>74</v>
      </c>
      <c r="X343" s="51" t="s">
        <v>4</v>
      </c>
      <c r="Y343" s="51" t="s">
        <v>1</v>
      </c>
      <c r="Z343" s="51" t="s">
        <v>2</v>
      </c>
      <c r="AA343" s="51" t="s">
        <v>3</v>
      </c>
      <c r="AB343" s="51" t="s">
        <v>51</v>
      </c>
      <c r="AC343" s="51" t="s">
        <v>64</v>
      </c>
      <c r="AD343" s="52" t="s">
        <v>75</v>
      </c>
      <c r="AE343" s="52" t="s">
        <v>76</v>
      </c>
      <c r="AF343" s="52" t="s">
        <v>77</v>
      </c>
      <c r="AG343" s="52" t="s">
        <v>78</v>
      </c>
      <c r="AH343" s="52" t="s">
        <v>79</v>
      </c>
      <c r="AI343" s="53" t="s">
        <v>59</v>
      </c>
      <c r="AJ343" s="19"/>
      <c r="AK343" s="19"/>
      <c r="AL343" s="19"/>
      <c r="AM343" s="19"/>
      <c r="AN343" s="19"/>
    </row>
    <row r="344" spans="1:40" ht="15" customHeight="1">
      <c r="A344" s="411" t="s">
        <v>36</v>
      </c>
      <c r="B344" s="400" t="s">
        <v>113</v>
      </c>
      <c r="C344" s="401"/>
      <c r="D344" s="401"/>
      <c r="E344" s="401"/>
      <c r="F344" s="401"/>
      <c r="G344" s="401"/>
      <c r="H344" s="401"/>
      <c r="I344" s="402"/>
      <c r="K344" s="446" t="s">
        <v>36</v>
      </c>
      <c r="L344" s="403" t="s">
        <v>113</v>
      </c>
      <c r="M344" s="404"/>
      <c r="N344" s="404"/>
      <c r="O344" s="404"/>
      <c r="P344" s="404"/>
      <c r="Q344" s="404"/>
      <c r="R344" s="404"/>
      <c r="S344" s="405"/>
      <c r="U344" s="448" t="s">
        <v>36</v>
      </c>
      <c r="V344" s="441" t="s">
        <v>113</v>
      </c>
      <c r="W344" s="441"/>
      <c r="X344" s="441"/>
      <c r="Y344" s="441"/>
      <c r="Z344" s="441"/>
      <c r="AA344" s="441"/>
      <c r="AB344" s="441"/>
      <c r="AC344" s="441"/>
      <c r="AD344" s="441"/>
      <c r="AE344" s="441"/>
      <c r="AF344" s="441"/>
      <c r="AG344" s="441"/>
      <c r="AH344" s="441"/>
      <c r="AI344" s="442"/>
      <c r="AJ344" s="19"/>
      <c r="AK344" s="19"/>
      <c r="AL344" s="19"/>
      <c r="AM344" s="19"/>
      <c r="AN344" s="19"/>
    </row>
    <row r="345" spans="1:40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  <c r="K345" s="50" t="s">
        <v>7</v>
      </c>
      <c r="L345" s="105">
        <v>0</v>
      </c>
      <c r="M345" s="105">
        <v>0</v>
      </c>
      <c r="N345" s="105">
        <v>0</v>
      </c>
      <c r="O345" s="105">
        <v>0</v>
      </c>
      <c r="P345" s="105">
        <v>0</v>
      </c>
      <c r="Q345" s="105">
        <v>0</v>
      </c>
      <c r="R345" s="106">
        <v>0</v>
      </c>
      <c r="S345" s="107">
        <f>SUM(L345:R345)</f>
        <v>0</v>
      </c>
      <c r="U345" s="54" t="s">
        <v>7</v>
      </c>
      <c r="V345" s="55">
        <v>0</v>
      </c>
      <c r="W345" s="55">
        <v>0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6">
        <v>0</v>
      </c>
      <c r="AD345" s="57">
        <v>0</v>
      </c>
      <c r="AE345" s="57">
        <v>0</v>
      </c>
      <c r="AF345" s="57">
        <v>0</v>
      </c>
      <c r="AG345" s="57">
        <v>0</v>
      </c>
      <c r="AH345" s="57">
        <v>0</v>
      </c>
      <c r="AI345" s="58">
        <f>SUM(V345:AC345)</f>
        <v>0</v>
      </c>
      <c r="AJ345" s="19"/>
      <c r="AK345" s="19"/>
      <c r="AL345" s="19"/>
      <c r="AM345" s="19"/>
      <c r="AN345" s="19"/>
    </row>
    <row r="346" spans="1:40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212">SUM(B346:H346)</f>
        <v>0</v>
      </c>
      <c r="K346" s="42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213">SUM(L346:R346)</f>
        <v>0</v>
      </c>
      <c r="U346" s="59" t="s">
        <v>8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1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2">
        <f t="shared" ref="AI346:AI365" si="214">SUM(V346:AC346)</f>
        <v>0</v>
      </c>
      <c r="AJ346" s="19"/>
      <c r="AK346" s="19"/>
      <c r="AL346" s="19"/>
      <c r="AM346" s="19"/>
      <c r="AN346" s="19"/>
    </row>
    <row r="347" spans="1:40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212"/>
        <v>0</v>
      </c>
      <c r="K347" s="43" t="s">
        <v>9</v>
      </c>
      <c r="L347" s="84">
        <v>0</v>
      </c>
      <c r="M347" s="84">
        <v>0</v>
      </c>
      <c r="N347" s="84">
        <v>0</v>
      </c>
      <c r="O347" s="84">
        <v>0</v>
      </c>
      <c r="P347" s="84">
        <v>0</v>
      </c>
      <c r="Q347" s="84">
        <v>0</v>
      </c>
      <c r="R347" s="85">
        <v>0</v>
      </c>
      <c r="S347" s="86">
        <f t="shared" si="213"/>
        <v>0</v>
      </c>
      <c r="U347" s="63" t="s">
        <v>9</v>
      </c>
      <c r="V347" s="55">
        <v>0</v>
      </c>
      <c r="W347" s="55">
        <v>0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6">
        <v>0</v>
      </c>
      <c r="AD347" s="57">
        <v>0</v>
      </c>
      <c r="AE347" s="57">
        <v>0</v>
      </c>
      <c r="AF347" s="57">
        <v>0</v>
      </c>
      <c r="AG347" s="57">
        <v>0</v>
      </c>
      <c r="AH347" s="57">
        <v>0</v>
      </c>
      <c r="AI347" s="58">
        <f t="shared" si="214"/>
        <v>0</v>
      </c>
      <c r="AJ347" s="19"/>
      <c r="AK347" s="19"/>
      <c r="AL347" s="19"/>
      <c r="AM347" s="19"/>
      <c r="AN347" s="19"/>
    </row>
    <row r="348" spans="1:40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212"/>
        <v>0</v>
      </c>
      <c r="K348" s="42" t="s">
        <v>52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213"/>
        <v>0</v>
      </c>
      <c r="U348" s="59" t="s">
        <v>52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1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2">
        <f t="shared" si="214"/>
        <v>0</v>
      </c>
      <c r="AJ348" s="19"/>
      <c r="AK348" s="19"/>
      <c r="AL348" s="19"/>
      <c r="AM348" s="19"/>
      <c r="AN348" s="19"/>
    </row>
    <row r="349" spans="1:40" ht="15">
      <c r="A349" s="32" t="s">
        <v>13</v>
      </c>
      <c r="B349" s="84">
        <v>5.46916171296008</v>
      </c>
      <c r="C349" s="84">
        <v>0</v>
      </c>
      <c r="D349" s="84">
        <v>4.9923419642851776</v>
      </c>
      <c r="E349" s="84">
        <v>0</v>
      </c>
      <c r="F349" s="395"/>
      <c r="G349" s="84">
        <v>0</v>
      </c>
      <c r="H349" s="115">
        <v>0</v>
      </c>
      <c r="I349" s="111">
        <f t="shared" si="212"/>
        <v>10.461503677245258</v>
      </c>
      <c r="K349" s="43" t="s">
        <v>13</v>
      </c>
      <c r="L349" s="84">
        <v>5.46916171296008</v>
      </c>
      <c r="M349" s="84">
        <v>0</v>
      </c>
      <c r="N349" s="84">
        <v>4.9923419642851776</v>
      </c>
      <c r="O349" s="84">
        <v>0</v>
      </c>
      <c r="P349" s="84">
        <v>0</v>
      </c>
      <c r="Q349" s="84">
        <v>0</v>
      </c>
      <c r="R349" s="85">
        <v>0</v>
      </c>
      <c r="S349" s="86">
        <f t="shared" si="213"/>
        <v>10.461503677245258</v>
      </c>
      <c r="U349" s="63" t="s">
        <v>13</v>
      </c>
      <c r="V349" s="55">
        <v>5.46916171296008</v>
      </c>
      <c r="W349" s="55">
        <v>0</v>
      </c>
      <c r="X349" s="55">
        <v>0</v>
      </c>
      <c r="Y349" s="55">
        <v>0</v>
      </c>
      <c r="Z349" s="55">
        <v>4.3872096049778833</v>
      </c>
      <c r="AA349" s="55">
        <v>0</v>
      </c>
      <c r="AB349" s="55">
        <v>0</v>
      </c>
      <c r="AC349" s="56">
        <v>0.60513235930729425</v>
      </c>
      <c r="AD349" s="57">
        <v>0</v>
      </c>
      <c r="AE349" s="57">
        <v>0</v>
      </c>
      <c r="AF349" s="57">
        <v>0</v>
      </c>
      <c r="AG349" s="57">
        <v>0.60513235930729425</v>
      </c>
      <c r="AH349" s="57">
        <v>0</v>
      </c>
      <c r="AI349" s="58">
        <f t="shared" si="214"/>
        <v>10.461503677245258</v>
      </c>
      <c r="AJ349" s="19"/>
      <c r="AK349" s="19"/>
      <c r="AL349" s="19"/>
      <c r="AM349" s="19"/>
      <c r="AN349" s="19"/>
    </row>
    <row r="350" spans="1:40" ht="15">
      <c r="A350" s="31" t="s">
        <v>119</v>
      </c>
      <c r="B350" s="112">
        <v>34.154173070305589</v>
      </c>
      <c r="C350" s="112">
        <v>0</v>
      </c>
      <c r="D350" s="112">
        <v>6.6640119319144417E-2</v>
      </c>
      <c r="E350" s="112">
        <v>0</v>
      </c>
      <c r="F350" s="395"/>
      <c r="G350" s="112">
        <v>0</v>
      </c>
      <c r="H350" s="113">
        <v>0</v>
      </c>
      <c r="I350" s="114">
        <f t="shared" si="212"/>
        <v>34.220813189624735</v>
      </c>
      <c r="K350" s="42" t="s">
        <v>119</v>
      </c>
      <c r="L350" s="87">
        <v>34.154173070305589</v>
      </c>
      <c r="M350" s="87">
        <v>0</v>
      </c>
      <c r="N350" s="87">
        <v>6.6640119319144417E-2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213"/>
        <v>34.220813189624735</v>
      </c>
      <c r="U350" s="59" t="s">
        <v>53</v>
      </c>
      <c r="V350" s="60">
        <v>34.154173070305589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1">
        <v>6.6640119319144417E-2</v>
      </c>
      <c r="AD350" s="60">
        <v>0</v>
      </c>
      <c r="AE350" s="60">
        <v>0</v>
      </c>
      <c r="AF350" s="60">
        <v>0</v>
      </c>
      <c r="AG350" s="60">
        <v>6.6640119319144417E-2</v>
      </c>
      <c r="AH350" s="60">
        <v>0</v>
      </c>
      <c r="AI350" s="62">
        <f t="shared" si="214"/>
        <v>34.220813189624735</v>
      </c>
      <c r="AJ350" s="19"/>
      <c r="AK350" s="19"/>
      <c r="AL350" s="19"/>
      <c r="AM350" s="19"/>
      <c r="AN350" s="19"/>
    </row>
    <row r="351" spans="1:40" ht="15">
      <c r="A351" s="32" t="s">
        <v>54</v>
      </c>
      <c r="B351" s="84">
        <v>0</v>
      </c>
      <c r="C351" s="84">
        <v>0</v>
      </c>
      <c r="D351" s="84">
        <v>8.014499723449406</v>
      </c>
      <c r="E351" s="84">
        <v>0</v>
      </c>
      <c r="F351" s="395"/>
      <c r="G351" s="84">
        <v>0</v>
      </c>
      <c r="H351" s="115">
        <v>0</v>
      </c>
      <c r="I351" s="111">
        <f t="shared" si="212"/>
        <v>8.014499723449406</v>
      </c>
      <c r="K351" s="43" t="s">
        <v>54</v>
      </c>
      <c r="L351" s="84">
        <v>0</v>
      </c>
      <c r="M351" s="84">
        <v>0</v>
      </c>
      <c r="N351" s="84">
        <v>8.014499723449406</v>
      </c>
      <c r="O351" s="84">
        <v>0</v>
      </c>
      <c r="P351" s="84">
        <v>464.97419430957905</v>
      </c>
      <c r="Q351" s="84">
        <v>0</v>
      </c>
      <c r="R351" s="85">
        <v>0</v>
      </c>
      <c r="S351" s="86">
        <f t="shared" si="213"/>
        <v>472.98869403302848</v>
      </c>
      <c r="U351" s="63" t="s">
        <v>54</v>
      </c>
      <c r="V351" s="55">
        <v>0</v>
      </c>
      <c r="W351" s="55">
        <v>0</v>
      </c>
      <c r="X351" s="55">
        <v>0</v>
      </c>
      <c r="Y351" s="55">
        <v>0</v>
      </c>
      <c r="Z351" s="55">
        <v>0</v>
      </c>
      <c r="AA351" s="55">
        <v>0</v>
      </c>
      <c r="AB351" s="55">
        <v>464.97419430957905</v>
      </c>
      <c r="AC351" s="56">
        <v>8.014499723449406</v>
      </c>
      <c r="AD351" s="55">
        <v>0</v>
      </c>
      <c r="AE351" s="55">
        <v>0</v>
      </c>
      <c r="AF351" s="55">
        <v>0</v>
      </c>
      <c r="AG351" s="55">
        <v>8.014499723449406</v>
      </c>
      <c r="AH351" s="55">
        <v>0</v>
      </c>
      <c r="AI351" s="58">
        <f t="shared" si="214"/>
        <v>472.98869403302848</v>
      </c>
      <c r="AJ351" s="19"/>
      <c r="AK351" s="19"/>
      <c r="AL351" s="19"/>
      <c r="AM351" s="19"/>
      <c r="AN351" s="19"/>
    </row>
    <row r="352" spans="1:40" ht="15">
      <c r="A352" s="31" t="s">
        <v>11</v>
      </c>
      <c r="B352" s="112">
        <v>0</v>
      </c>
      <c r="C352" s="112">
        <v>0</v>
      </c>
      <c r="D352" s="112">
        <v>0</v>
      </c>
      <c r="E352" s="112">
        <v>0</v>
      </c>
      <c r="F352" s="395"/>
      <c r="G352" s="112">
        <v>0</v>
      </c>
      <c r="H352" s="113">
        <v>0</v>
      </c>
      <c r="I352" s="114">
        <f t="shared" si="212"/>
        <v>0</v>
      </c>
      <c r="K352" s="42" t="s">
        <v>11</v>
      </c>
      <c r="L352" s="87">
        <v>0</v>
      </c>
      <c r="M352" s="87">
        <v>0</v>
      </c>
      <c r="N352" s="87">
        <v>0</v>
      </c>
      <c r="O352" s="87">
        <v>0</v>
      </c>
      <c r="P352" s="87">
        <v>14.448784479540144</v>
      </c>
      <c r="Q352" s="87">
        <v>0</v>
      </c>
      <c r="R352" s="88">
        <v>0</v>
      </c>
      <c r="S352" s="89">
        <f t="shared" si="213"/>
        <v>14.448784479540144</v>
      </c>
      <c r="U352" s="59" t="s">
        <v>11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14.448784479540144</v>
      </c>
      <c r="AC352" s="61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2">
        <f t="shared" si="214"/>
        <v>14.448784479540144</v>
      </c>
      <c r="AJ352" s="19"/>
      <c r="AK352" s="19"/>
      <c r="AL352" s="19"/>
      <c r="AM352" s="19"/>
      <c r="AN352" s="19"/>
    </row>
    <row r="353" spans="1:40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212"/>
        <v>0</v>
      </c>
      <c r="K353" s="43" t="s">
        <v>55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5">
        <v>0</v>
      </c>
      <c r="S353" s="86">
        <f t="shared" si="213"/>
        <v>0</v>
      </c>
      <c r="U353" s="63" t="s">
        <v>55</v>
      </c>
      <c r="V353" s="55">
        <v>0</v>
      </c>
      <c r="W353" s="55">
        <v>0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6">
        <v>0</v>
      </c>
      <c r="AD353" s="55">
        <v>0</v>
      </c>
      <c r="AE353" s="55">
        <v>0</v>
      </c>
      <c r="AF353" s="55">
        <v>0</v>
      </c>
      <c r="AG353" s="55">
        <v>0</v>
      </c>
      <c r="AH353" s="55">
        <v>0</v>
      </c>
      <c r="AI353" s="58">
        <f t="shared" si="214"/>
        <v>0</v>
      </c>
      <c r="AJ353" s="19"/>
      <c r="AK353" s="19"/>
      <c r="AL353" s="19"/>
      <c r="AM353" s="19"/>
      <c r="AN353" s="19"/>
    </row>
    <row r="354" spans="1:40" ht="15">
      <c r="A354" s="31" t="s">
        <v>14</v>
      </c>
      <c r="B354" s="112">
        <v>0</v>
      </c>
      <c r="C354" s="112">
        <v>2.6100571104697292</v>
      </c>
      <c r="D354" s="112">
        <v>0</v>
      </c>
      <c r="E354" s="112">
        <v>0</v>
      </c>
      <c r="F354" s="395"/>
      <c r="G354" s="112">
        <v>0</v>
      </c>
      <c r="H354" s="113">
        <v>0</v>
      </c>
      <c r="I354" s="114">
        <f t="shared" si="212"/>
        <v>2.6100571104697292</v>
      </c>
      <c r="K354" s="42" t="s">
        <v>14</v>
      </c>
      <c r="L354" s="87">
        <v>0</v>
      </c>
      <c r="M354" s="87">
        <v>2.6100571104697292</v>
      </c>
      <c r="N354" s="87">
        <v>0</v>
      </c>
      <c r="O354" s="87">
        <v>0</v>
      </c>
      <c r="P354" s="87">
        <v>7.7807629803755751E-3</v>
      </c>
      <c r="Q354" s="87">
        <v>0</v>
      </c>
      <c r="R354" s="88">
        <v>0</v>
      </c>
      <c r="S354" s="89">
        <f t="shared" si="213"/>
        <v>2.6178378734501049</v>
      </c>
      <c r="U354" s="59" t="s">
        <v>14</v>
      </c>
      <c r="V354" s="60">
        <v>0</v>
      </c>
      <c r="W354" s="60">
        <v>0</v>
      </c>
      <c r="X354" s="60">
        <v>0</v>
      </c>
      <c r="Y354" s="60">
        <v>2.6100571104697292</v>
      </c>
      <c r="Z354" s="60">
        <v>0</v>
      </c>
      <c r="AA354" s="60">
        <v>0</v>
      </c>
      <c r="AB354" s="60">
        <v>7.7807629803755751E-3</v>
      </c>
      <c r="AC354" s="61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2">
        <f t="shared" si="214"/>
        <v>2.6178378734501049</v>
      </c>
      <c r="AJ354" s="19"/>
      <c r="AK354" s="19"/>
      <c r="AL354" s="19"/>
      <c r="AM354" s="19"/>
      <c r="AN354" s="19"/>
    </row>
    <row r="355" spans="1:40" ht="15">
      <c r="A355" s="32" t="s">
        <v>136</v>
      </c>
      <c r="B355" s="84">
        <v>6.4550213656758872</v>
      </c>
      <c r="C355" s="84">
        <v>223.98301854351698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212"/>
        <v>230.43803990919287</v>
      </c>
      <c r="K355" s="43" t="s">
        <v>136</v>
      </c>
      <c r="L355" s="84">
        <v>6.4550213656758872</v>
      </c>
      <c r="M355" s="84">
        <v>223.98301854351698</v>
      </c>
      <c r="N355" s="84">
        <v>0</v>
      </c>
      <c r="O355" s="84">
        <v>0</v>
      </c>
      <c r="P355" s="84">
        <v>0</v>
      </c>
      <c r="Q355" s="84">
        <v>0</v>
      </c>
      <c r="R355" s="85">
        <v>0</v>
      </c>
      <c r="S355" s="86">
        <f t="shared" si="213"/>
        <v>230.43803990919287</v>
      </c>
      <c r="U355" s="63" t="s">
        <v>136</v>
      </c>
      <c r="V355" s="55">
        <v>6.4550213656758872</v>
      </c>
      <c r="W355" s="55">
        <v>0</v>
      </c>
      <c r="X355" s="55">
        <v>0</v>
      </c>
      <c r="Y355" s="55">
        <v>223.98301854351698</v>
      </c>
      <c r="Z355" s="55">
        <v>0</v>
      </c>
      <c r="AA355" s="55">
        <v>0</v>
      </c>
      <c r="AB355" s="55">
        <v>0</v>
      </c>
      <c r="AC355" s="56">
        <v>0</v>
      </c>
      <c r="AD355" s="55">
        <v>0</v>
      </c>
      <c r="AE355" s="55">
        <v>0</v>
      </c>
      <c r="AF355" s="55">
        <v>0</v>
      </c>
      <c r="AG355" s="55">
        <v>0</v>
      </c>
      <c r="AH355" s="55">
        <v>0</v>
      </c>
      <c r="AI355" s="58">
        <f t="shared" si="214"/>
        <v>230.43803990919287</v>
      </c>
      <c r="AJ355" s="19"/>
      <c r="AK355" s="19"/>
      <c r="AL355" s="19"/>
      <c r="AM355" s="19"/>
      <c r="AN355" s="19"/>
    </row>
    <row r="356" spans="1:40" ht="15">
      <c r="A356" s="31" t="s">
        <v>21</v>
      </c>
      <c r="B356" s="112">
        <v>6.6696186949209402</v>
      </c>
      <c r="C356" s="112">
        <v>0</v>
      </c>
      <c r="D356" s="112">
        <v>50.346883097806739</v>
      </c>
      <c r="E356" s="112">
        <v>766.2188208595245</v>
      </c>
      <c r="F356" s="395"/>
      <c r="G356" s="112">
        <v>21.831640231232768</v>
      </c>
      <c r="H356" s="113">
        <v>0</v>
      </c>
      <c r="I356" s="114">
        <f t="shared" si="212"/>
        <v>845.06696288348496</v>
      </c>
      <c r="K356" s="42" t="s">
        <v>21</v>
      </c>
      <c r="L356" s="87">
        <v>6.6696186949209402</v>
      </c>
      <c r="M356" s="87">
        <v>0</v>
      </c>
      <c r="N356" s="87">
        <v>50.346883097806739</v>
      </c>
      <c r="O356" s="87">
        <v>766.2188208595245</v>
      </c>
      <c r="P356" s="87">
        <v>0.88313014393028</v>
      </c>
      <c r="Q356" s="87">
        <v>21.831640231232768</v>
      </c>
      <c r="R356" s="88">
        <v>0</v>
      </c>
      <c r="S356" s="89">
        <f t="shared" si="213"/>
        <v>845.95009302741528</v>
      </c>
      <c r="U356" s="59" t="s">
        <v>21</v>
      </c>
      <c r="V356" s="60">
        <v>0.47143014805136546</v>
      </c>
      <c r="W356" s="60">
        <v>1.0557531071337838</v>
      </c>
      <c r="X356" s="60">
        <v>21.831640231232768</v>
      </c>
      <c r="Y356" s="60">
        <v>0</v>
      </c>
      <c r="Z356" s="60">
        <v>49.444169816263987</v>
      </c>
      <c r="AA356" s="60">
        <v>765.94765316149835</v>
      </c>
      <c r="AB356" s="60">
        <v>0.88313014393028</v>
      </c>
      <c r="AC356" s="61">
        <v>6.3163164193046502</v>
      </c>
      <c r="AD356" s="60">
        <v>5.1424354397357908</v>
      </c>
      <c r="AE356" s="60">
        <v>0.27116769802611085</v>
      </c>
      <c r="AF356" s="60">
        <v>0</v>
      </c>
      <c r="AG356" s="60">
        <v>0.90271328154274899</v>
      </c>
      <c r="AH356" s="60">
        <v>0</v>
      </c>
      <c r="AI356" s="62">
        <f t="shared" si="214"/>
        <v>845.95009302741516</v>
      </c>
      <c r="AJ356" s="19"/>
      <c r="AK356" s="19"/>
      <c r="AL356" s="19"/>
      <c r="AM356" s="19"/>
      <c r="AN356" s="19"/>
    </row>
    <row r="357" spans="1:40" ht="15">
      <c r="A357" s="32" t="s">
        <v>20</v>
      </c>
      <c r="B357" s="84">
        <v>32.824125944719398</v>
      </c>
      <c r="C357" s="84">
        <v>0</v>
      </c>
      <c r="D357" s="84">
        <v>123.59146656343084</v>
      </c>
      <c r="E357" s="84">
        <v>0</v>
      </c>
      <c r="F357" s="395"/>
      <c r="G357" s="84">
        <v>0</v>
      </c>
      <c r="H357" s="115">
        <v>0</v>
      </c>
      <c r="I357" s="111">
        <f t="shared" si="212"/>
        <v>156.41559250815024</v>
      </c>
      <c r="K357" s="43" t="s">
        <v>20</v>
      </c>
      <c r="L357" s="84">
        <v>32.824125944719398</v>
      </c>
      <c r="M357" s="84">
        <v>0</v>
      </c>
      <c r="N357" s="84">
        <v>123.59146656343084</v>
      </c>
      <c r="O357" s="84">
        <v>0</v>
      </c>
      <c r="P357" s="84">
        <v>0</v>
      </c>
      <c r="Q357" s="84">
        <v>0</v>
      </c>
      <c r="R357" s="85">
        <v>0</v>
      </c>
      <c r="S357" s="86">
        <f t="shared" si="213"/>
        <v>156.41559250815024</v>
      </c>
      <c r="U357" s="63" t="s">
        <v>20</v>
      </c>
      <c r="V357" s="55">
        <v>32.824125944719398</v>
      </c>
      <c r="W357" s="55">
        <v>0</v>
      </c>
      <c r="X357" s="55">
        <v>0</v>
      </c>
      <c r="Y357" s="55">
        <v>0</v>
      </c>
      <c r="Z357" s="55">
        <v>0</v>
      </c>
      <c r="AA357" s="55">
        <v>0</v>
      </c>
      <c r="AB357" s="55">
        <v>0</v>
      </c>
      <c r="AC357" s="56">
        <v>123.59146656343084</v>
      </c>
      <c r="AD357" s="55">
        <v>0</v>
      </c>
      <c r="AE357" s="55">
        <v>0</v>
      </c>
      <c r="AF357" s="55">
        <v>0</v>
      </c>
      <c r="AG357" s="55">
        <v>123.59146656343084</v>
      </c>
      <c r="AH357" s="55">
        <v>0</v>
      </c>
      <c r="AI357" s="58">
        <f t="shared" si="214"/>
        <v>156.41559250815024</v>
      </c>
      <c r="AJ357" s="19"/>
      <c r="AK357" s="19"/>
      <c r="AL357" s="19"/>
      <c r="AM357" s="19"/>
      <c r="AN357" s="19"/>
    </row>
    <row r="358" spans="1:40" ht="15">
      <c r="A358" s="31" t="s">
        <v>56</v>
      </c>
      <c r="B358" s="112">
        <v>4.3871243434883995</v>
      </c>
      <c r="C358" s="112">
        <v>7.4400201495241411</v>
      </c>
      <c r="D358" s="112">
        <v>13.568425804603297</v>
      </c>
      <c r="E358" s="112">
        <v>0</v>
      </c>
      <c r="F358" s="395"/>
      <c r="G358" s="112">
        <v>0</v>
      </c>
      <c r="H358" s="113">
        <v>0</v>
      </c>
      <c r="I358" s="114">
        <f t="shared" si="212"/>
        <v>25.395570297615837</v>
      </c>
      <c r="K358" s="42" t="s">
        <v>56</v>
      </c>
      <c r="L358" s="87">
        <v>4.3871243434883995</v>
      </c>
      <c r="M358" s="87">
        <v>7.4400201495241411</v>
      </c>
      <c r="N358" s="87">
        <v>13.568425804603297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213"/>
        <v>25.395570297615837</v>
      </c>
      <c r="U358" s="59" t="s">
        <v>56</v>
      </c>
      <c r="V358" s="60">
        <v>4.3871243434883995</v>
      </c>
      <c r="W358" s="60">
        <v>0</v>
      </c>
      <c r="X358" s="60">
        <v>0</v>
      </c>
      <c r="Y358" s="60">
        <v>7.4400201495241411</v>
      </c>
      <c r="Z358" s="60">
        <v>13.568425804603297</v>
      </c>
      <c r="AA358" s="60">
        <v>0</v>
      </c>
      <c r="AB358" s="60">
        <v>0</v>
      </c>
      <c r="AC358" s="61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2">
        <f t="shared" si="214"/>
        <v>25.395570297615837</v>
      </c>
      <c r="AJ358" s="19"/>
      <c r="AK358" s="19"/>
      <c r="AL358" s="19"/>
      <c r="AM358" s="19"/>
      <c r="AN358" s="19"/>
    </row>
    <row r="359" spans="1:40" ht="15">
      <c r="A359" s="32" t="s">
        <v>18</v>
      </c>
      <c r="B359" s="84">
        <v>16.882064674948126</v>
      </c>
      <c r="C359" s="84">
        <v>790.00000149162577</v>
      </c>
      <c r="D359" s="84">
        <v>349.18692481774411</v>
      </c>
      <c r="E359" s="84">
        <v>0</v>
      </c>
      <c r="F359" s="395"/>
      <c r="G359" s="84">
        <v>0</v>
      </c>
      <c r="H359" s="115">
        <v>0</v>
      </c>
      <c r="I359" s="111">
        <f t="shared" si="212"/>
        <v>1156.0689909843179</v>
      </c>
      <c r="K359" s="43" t="s">
        <v>18</v>
      </c>
      <c r="L359" s="84">
        <v>16.882064674948126</v>
      </c>
      <c r="M359" s="84">
        <v>790.00000149162577</v>
      </c>
      <c r="N359" s="84">
        <v>349.18692481774411</v>
      </c>
      <c r="O359" s="84">
        <v>0</v>
      </c>
      <c r="P359" s="84">
        <v>19.092735774444272</v>
      </c>
      <c r="Q359" s="84">
        <v>0</v>
      </c>
      <c r="R359" s="85">
        <v>0</v>
      </c>
      <c r="S359" s="86">
        <f t="shared" si="213"/>
        <v>1175.1617267587621</v>
      </c>
      <c r="U359" s="63" t="s">
        <v>18</v>
      </c>
      <c r="V359" s="55">
        <v>16.882064674948126</v>
      </c>
      <c r="W359" s="55">
        <v>0</v>
      </c>
      <c r="X359" s="55">
        <v>0</v>
      </c>
      <c r="Y359" s="55">
        <v>790.00000149162577</v>
      </c>
      <c r="Z359" s="55">
        <v>106.5075158845482</v>
      </c>
      <c r="AA359" s="55">
        <v>0</v>
      </c>
      <c r="AB359" s="55">
        <v>19.092735774444272</v>
      </c>
      <c r="AC359" s="56">
        <v>242.6794089331959</v>
      </c>
      <c r="AD359" s="55">
        <v>0</v>
      </c>
      <c r="AE359" s="55">
        <v>0</v>
      </c>
      <c r="AF359" s="55">
        <v>0</v>
      </c>
      <c r="AG359" s="55">
        <v>242.6794089331959</v>
      </c>
      <c r="AH359" s="55">
        <v>0</v>
      </c>
      <c r="AI359" s="58">
        <f t="shared" si="214"/>
        <v>1175.1617267587621</v>
      </c>
      <c r="AJ359" s="19"/>
      <c r="AK359" s="19"/>
      <c r="AL359" s="19"/>
      <c r="AM359" s="19"/>
      <c r="AN359" s="19"/>
    </row>
    <row r="360" spans="1:40" ht="15">
      <c r="A360" s="31" t="s">
        <v>17</v>
      </c>
      <c r="B360" s="112">
        <v>0.34422350142433361</v>
      </c>
      <c r="C360" s="112">
        <v>18.531206197622677</v>
      </c>
      <c r="D360" s="112">
        <v>5.7695514309529878</v>
      </c>
      <c r="E360" s="112">
        <v>0</v>
      </c>
      <c r="F360" s="395"/>
      <c r="G360" s="112">
        <v>0</v>
      </c>
      <c r="H360" s="113">
        <v>0</v>
      </c>
      <c r="I360" s="114">
        <f t="shared" si="212"/>
        <v>24.644981129999998</v>
      </c>
      <c r="K360" s="42" t="s">
        <v>17</v>
      </c>
      <c r="L360" s="87">
        <v>0.34422350142433361</v>
      </c>
      <c r="M360" s="87">
        <v>18.531206197622677</v>
      </c>
      <c r="N360" s="87">
        <v>5.7695514309529878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213"/>
        <v>24.644981129999998</v>
      </c>
      <c r="U360" s="59" t="s">
        <v>57</v>
      </c>
      <c r="V360" s="60">
        <v>0.34422350142433361</v>
      </c>
      <c r="W360" s="60">
        <v>0</v>
      </c>
      <c r="X360" s="60">
        <v>0</v>
      </c>
      <c r="Y360" s="60">
        <v>18.531206197622677</v>
      </c>
      <c r="Z360" s="60">
        <v>5.7695514309529878</v>
      </c>
      <c r="AA360" s="60">
        <v>0</v>
      </c>
      <c r="AB360" s="60">
        <v>0</v>
      </c>
      <c r="AC360" s="61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2">
        <f t="shared" si="214"/>
        <v>24.644981129999998</v>
      </c>
      <c r="AJ360" s="19"/>
      <c r="AK360" s="19"/>
      <c r="AL360" s="19"/>
      <c r="AM360" s="19"/>
      <c r="AN360" s="19"/>
    </row>
    <row r="361" spans="1:40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212"/>
        <v>0</v>
      </c>
      <c r="K361" s="44" t="s">
        <v>60</v>
      </c>
      <c r="L361" s="84">
        <v>0</v>
      </c>
      <c r="M361" s="84">
        <v>0</v>
      </c>
      <c r="N361" s="84">
        <v>0</v>
      </c>
      <c r="O361" s="84">
        <v>0</v>
      </c>
      <c r="P361" s="84">
        <v>0</v>
      </c>
      <c r="Q361" s="84">
        <v>0</v>
      </c>
      <c r="R361" s="85">
        <v>0</v>
      </c>
      <c r="S361" s="86">
        <f t="shared" si="213"/>
        <v>0</v>
      </c>
      <c r="U361" s="64" t="s">
        <v>58</v>
      </c>
      <c r="V361" s="55">
        <v>0</v>
      </c>
      <c r="W361" s="55">
        <v>0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6">
        <v>0</v>
      </c>
      <c r="AD361" s="57">
        <v>0</v>
      </c>
      <c r="AE361" s="57">
        <v>0</v>
      </c>
      <c r="AF361" s="57">
        <v>0</v>
      </c>
      <c r="AG361" s="57">
        <v>0</v>
      </c>
      <c r="AH361" s="57">
        <v>0</v>
      </c>
      <c r="AI361" s="58">
        <f t="shared" si="214"/>
        <v>0</v>
      </c>
      <c r="AJ361" s="19"/>
      <c r="AK361" s="19"/>
      <c r="AL361" s="19"/>
      <c r="AM361" s="19"/>
      <c r="AN361" s="19"/>
    </row>
    <row r="362" spans="1:40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212"/>
        <v>0</v>
      </c>
      <c r="K362" s="45" t="s">
        <v>19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213"/>
        <v>0</v>
      </c>
      <c r="U362" s="65" t="s">
        <v>62</v>
      </c>
      <c r="V362" s="66">
        <v>0</v>
      </c>
      <c r="W362" s="66">
        <v>0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>
        <v>0</v>
      </c>
      <c r="AE362" s="66">
        <v>0</v>
      </c>
      <c r="AF362" s="66">
        <v>0</v>
      </c>
      <c r="AG362" s="66">
        <v>0</v>
      </c>
      <c r="AH362" s="67">
        <v>0</v>
      </c>
      <c r="AI362" s="68">
        <f t="shared" si="214"/>
        <v>0</v>
      </c>
      <c r="AJ362" s="19"/>
      <c r="AK362" s="19"/>
      <c r="AL362" s="19"/>
      <c r="AM362" s="19"/>
      <c r="AN362" s="19"/>
    </row>
    <row r="363" spans="1:40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212"/>
        <v>0</v>
      </c>
      <c r="K363" s="46" t="s">
        <v>15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4">
        <v>0</v>
      </c>
      <c r="S363" s="95">
        <f t="shared" si="213"/>
        <v>0</v>
      </c>
      <c r="U363" s="69" t="s">
        <v>15</v>
      </c>
      <c r="V363" s="70">
        <v>0</v>
      </c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1">
        <v>0</v>
      </c>
      <c r="AE363" s="71">
        <v>0</v>
      </c>
      <c r="AF363" s="71">
        <v>0</v>
      </c>
      <c r="AG363" s="71">
        <v>0</v>
      </c>
      <c r="AH363" s="71">
        <v>0</v>
      </c>
      <c r="AI363" s="72">
        <f t="shared" si="214"/>
        <v>0</v>
      </c>
      <c r="AJ363" s="19"/>
      <c r="AK363" s="19"/>
      <c r="AL363" s="19"/>
      <c r="AM363" s="19"/>
      <c r="AN363" s="19"/>
    </row>
    <row r="364" spans="1:40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212"/>
        <v>0</v>
      </c>
      <c r="K364" s="45" t="s">
        <v>16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213"/>
        <v>0</v>
      </c>
      <c r="U364" s="65" t="s">
        <v>16</v>
      </c>
      <c r="V364" s="66">
        <v>0</v>
      </c>
      <c r="W364" s="66">
        <v>0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>
        <v>0</v>
      </c>
      <c r="AE364" s="66">
        <v>0</v>
      </c>
      <c r="AF364" s="66">
        <v>0</v>
      </c>
      <c r="AG364" s="66">
        <v>0</v>
      </c>
      <c r="AH364" s="67">
        <v>0</v>
      </c>
      <c r="AI364" s="68">
        <f t="shared" si="214"/>
        <v>0</v>
      </c>
      <c r="AJ364" s="19"/>
      <c r="AK364" s="19"/>
      <c r="AL364" s="19"/>
      <c r="AM364" s="19"/>
      <c r="AN364" s="19"/>
    </row>
    <row r="365" spans="1:40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212"/>
        <v>0</v>
      </c>
      <c r="K365" s="47" t="s">
        <v>10</v>
      </c>
      <c r="L365" s="96">
        <v>0</v>
      </c>
      <c r="M365" s="96">
        <v>0</v>
      </c>
      <c r="N365" s="96">
        <v>0</v>
      </c>
      <c r="O365" s="96">
        <v>0</v>
      </c>
      <c r="P365" s="96">
        <v>0</v>
      </c>
      <c r="Q365" s="96">
        <v>0</v>
      </c>
      <c r="R365" s="97">
        <v>0</v>
      </c>
      <c r="S365" s="98">
        <f t="shared" si="213"/>
        <v>0</v>
      </c>
      <c r="U365" s="69" t="s">
        <v>10</v>
      </c>
      <c r="V365" s="70">
        <v>0</v>
      </c>
      <c r="W365" s="70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1">
        <v>0</v>
      </c>
      <c r="AE365" s="71">
        <v>0</v>
      </c>
      <c r="AF365" s="71">
        <v>0</v>
      </c>
      <c r="AG365" s="71">
        <v>0</v>
      </c>
      <c r="AH365" s="71">
        <v>0</v>
      </c>
      <c r="AI365" s="72">
        <f t="shared" si="214"/>
        <v>0</v>
      </c>
      <c r="AJ365" s="19"/>
      <c r="AK365" s="19"/>
      <c r="AL365" s="19"/>
      <c r="AM365" s="19"/>
      <c r="AN365" s="19"/>
    </row>
    <row r="366" spans="1:40" ht="18" customHeight="1">
      <c r="A366" s="37" t="s">
        <v>22</v>
      </c>
      <c r="B366" s="99">
        <f>SUM(B345:B361)</f>
        <v>107.18551330844276</v>
      </c>
      <c r="C366" s="99">
        <f t="shared" ref="C366:I366" si="215">SUM(C345:C361)</f>
        <v>1042.5643034927593</v>
      </c>
      <c r="D366" s="99">
        <f t="shared" si="215"/>
        <v>555.53673352159171</v>
      </c>
      <c r="E366" s="99">
        <f t="shared" si="215"/>
        <v>766.2188208595245</v>
      </c>
      <c r="F366" s="99">
        <f t="shared" si="215"/>
        <v>0</v>
      </c>
      <c r="G366" s="99">
        <f t="shared" si="215"/>
        <v>21.831640231232768</v>
      </c>
      <c r="H366" s="100">
        <f t="shared" si="215"/>
        <v>0</v>
      </c>
      <c r="I366" s="111">
        <f t="shared" si="215"/>
        <v>2493.337011413551</v>
      </c>
      <c r="K366" s="48" t="s">
        <v>22</v>
      </c>
      <c r="L366" s="99">
        <f>SUM(L345:L361)</f>
        <v>107.18551330844276</v>
      </c>
      <c r="M366" s="99">
        <f t="shared" ref="M366:S366" si="216">SUM(M345:M361)</f>
        <v>1042.5643034927593</v>
      </c>
      <c r="N366" s="99">
        <f t="shared" si="216"/>
        <v>555.53673352159171</v>
      </c>
      <c r="O366" s="99">
        <f t="shared" si="216"/>
        <v>766.2188208595245</v>
      </c>
      <c r="P366" s="99">
        <f t="shared" si="216"/>
        <v>499.40662547047413</v>
      </c>
      <c r="Q366" s="99">
        <f t="shared" si="216"/>
        <v>21.831640231232768</v>
      </c>
      <c r="R366" s="100">
        <f t="shared" si="216"/>
        <v>0</v>
      </c>
      <c r="S366" s="101">
        <f t="shared" si="216"/>
        <v>2992.7436368840249</v>
      </c>
      <c r="U366" s="73" t="s">
        <v>59</v>
      </c>
      <c r="V366" s="74">
        <f>SUM(V345:V361)</f>
        <v>100.98732476157319</v>
      </c>
      <c r="W366" s="74">
        <f t="shared" ref="W366:AH366" si="217">SUM(W345:W361)</f>
        <v>1.0557531071337838</v>
      </c>
      <c r="X366" s="74">
        <f t="shared" si="217"/>
        <v>21.831640231232768</v>
      </c>
      <c r="Y366" s="74">
        <f t="shared" si="217"/>
        <v>1042.5643034927593</v>
      </c>
      <c r="Z366" s="74">
        <f t="shared" si="217"/>
        <v>179.67687254134634</v>
      </c>
      <c r="AA366" s="74">
        <f t="shared" si="217"/>
        <v>765.94765316149835</v>
      </c>
      <c r="AB366" s="74">
        <f t="shared" si="217"/>
        <v>499.40662547047413</v>
      </c>
      <c r="AC366" s="74">
        <f t="shared" si="217"/>
        <v>381.27346411800727</v>
      </c>
      <c r="AD366" s="75">
        <f t="shared" si="217"/>
        <v>5.1424354397357908</v>
      </c>
      <c r="AE366" s="75">
        <f t="shared" si="217"/>
        <v>0.27116769802611085</v>
      </c>
      <c r="AF366" s="75">
        <f t="shared" si="217"/>
        <v>0</v>
      </c>
      <c r="AG366" s="75">
        <f t="shared" si="217"/>
        <v>375.85986098024534</v>
      </c>
      <c r="AH366" s="75">
        <f t="shared" si="217"/>
        <v>0</v>
      </c>
      <c r="AI366" s="76">
        <f>SUM(V366:AC366)</f>
        <v>2992.7436368840249</v>
      </c>
      <c r="AJ366" s="19"/>
      <c r="AK366" s="19"/>
      <c r="AL366" s="19"/>
      <c r="AM366" s="19"/>
      <c r="AN366" s="19"/>
    </row>
    <row r="367" spans="1:40" s="22" customFormat="1" ht="15" thickBot="1">
      <c r="A367" s="38" t="s">
        <v>108</v>
      </c>
      <c r="B367" s="125">
        <f>IF($I366=0,"-",B366/$I366)</f>
        <v>4.298877882042746E-2</v>
      </c>
      <c r="C367" s="125">
        <f t="shared" ref="C367:H367" si="218">IF($I366=0,"-",C366/$I366)</f>
        <v>0.41814014660685478</v>
      </c>
      <c r="D367" s="125">
        <f t="shared" si="218"/>
        <v>0.22280852166335929</v>
      </c>
      <c r="E367" s="125">
        <f t="shared" si="218"/>
        <v>0.30730656038556575</v>
      </c>
      <c r="F367" s="125">
        <f t="shared" si="218"/>
        <v>0</v>
      </c>
      <c r="G367" s="125">
        <f t="shared" si="218"/>
        <v>8.7559925237927338E-3</v>
      </c>
      <c r="H367" s="126">
        <f t="shared" si="218"/>
        <v>0</v>
      </c>
      <c r="I367" s="127">
        <f>SUM(B367:H367)</f>
        <v>1</v>
      </c>
      <c r="K367" s="49" t="s">
        <v>108</v>
      </c>
      <c r="L367" s="102">
        <f>IF($S366=0,"-",L366/$S366)</f>
        <v>3.5815133641063167E-2</v>
      </c>
      <c r="M367" s="102">
        <f t="shared" ref="M367:R367" si="219">IF($S366=0,"-",M366/$S366)</f>
        <v>0.34836405318641095</v>
      </c>
      <c r="N367" s="102">
        <f t="shared" si="219"/>
        <v>0.1856279056698634</v>
      </c>
      <c r="O367" s="102">
        <f t="shared" si="219"/>
        <v>0.25602554506048292</v>
      </c>
      <c r="P367" s="102">
        <f t="shared" si="219"/>
        <v>0.16687250431862741</v>
      </c>
      <c r="Q367" s="102">
        <f t="shared" si="219"/>
        <v>7.2948581235522617E-3</v>
      </c>
      <c r="R367" s="103">
        <f t="shared" si="219"/>
        <v>0</v>
      </c>
      <c r="S367" s="104">
        <f>SUM(L367:R367)</f>
        <v>1.0000000000000002</v>
      </c>
      <c r="U367" s="77" t="s">
        <v>108</v>
      </c>
      <c r="V367" s="78">
        <f>+V366/$AI366</f>
        <v>3.374406130781013E-2</v>
      </c>
      <c r="W367" s="78">
        <f t="shared" ref="W367:AH367" si="220">+W366/$AI366</f>
        <v>3.5277098048832857E-4</v>
      </c>
      <c r="X367" s="78">
        <f t="shared" si="220"/>
        <v>7.2948581235522617E-3</v>
      </c>
      <c r="Y367" s="78">
        <f t="shared" si="220"/>
        <v>0.34836405318641095</v>
      </c>
      <c r="Z367" s="78">
        <f t="shared" si="220"/>
        <v>6.003750883534472E-2</v>
      </c>
      <c r="AA367" s="78">
        <f t="shared" si="220"/>
        <v>0.25593493666533534</v>
      </c>
      <c r="AB367" s="78">
        <f t="shared" si="220"/>
        <v>0.16687250431862741</v>
      </c>
      <c r="AC367" s="78">
        <f t="shared" si="220"/>
        <v>0.12739930658243095</v>
      </c>
      <c r="AD367" s="78">
        <f t="shared" si="220"/>
        <v>1.7183013527647076E-3</v>
      </c>
      <c r="AE367" s="78">
        <f t="shared" si="220"/>
        <v>9.0608395147552412E-5</v>
      </c>
      <c r="AF367" s="78">
        <f t="shared" si="220"/>
        <v>0</v>
      </c>
      <c r="AG367" s="78">
        <f t="shared" si="220"/>
        <v>0.12559039683451867</v>
      </c>
      <c r="AH367" s="78">
        <f t="shared" si="220"/>
        <v>0</v>
      </c>
      <c r="AI367" s="79">
        <f>SUM(V367:AC367)</f>
        <v>1.0000000000000002</v>
      </c>
    </row>
    <row r="368" spans="1:40" ht="15" thickBot="1">
      <c r="A368" s="6"/>
      <c r="B368" s="6"/>
      <c r="C368" s="6"/>
      <c r="D368" s="6"/>
      <c r="E368" s="6"/>
      <c r="F368" s="6"/>
      <c r="G368" s="6"/>
      <c r="H368" s="6"/>
      <c r="I368" s="6"/>
      <c r="K368" s="6"/>
      <c r="L368" s="6"/>
      <c r="M368" s="6"/>
      <c r="N368" s="6"/>
      <c r="O368" s="6"/>
      <c r="P368" s="6"/>
      <c r="Q368" s="6"/>
      <c r="R368" s="6"/>
      <c r="S368" s="6"/>
      <c r="U368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19"/>
      <c r="AK368" s="19"/>
      <c r="AL368" s="19"/>
      <c r="AM368" s="19"/>
      <c r="AN368" s="19"/>
    </row>
    <row r="369" spans="1:40" ht="42.7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  <c r="K369" s="445" t="s">
        <v>37</v>
      </c>
      <c r="L369" s="82" t="s">
        <v>0</v>
      </c>
      <c r="M369" s="82" t="s">
        <v>1</v>
      </c>
      <c r="N369" s="82" t="s">
        <v>2</v>
      </c>
      <c r="O369" s="82" t="s">
        <v>3</v>
      </c>
      <c r="P369" s="82" t="s">
        <v>23</v>
      </c>
      <c r="Q369" s="82" t="s">
        <v>4</v>
      </c>
      <c r="R369" s="82" t="s">
        <v>5</v>
      </c>
      <c r="S369" s="83" t="s">
        <v>6</v>
      </c>
      <c r="U369" s="447" t="s">
        <v>37</v>
      </c>
      <c r="V369" s="51" t="s">
        <v>73</v>
      </c>
      <c r="W369" s="51" t="s">
        <v>74</v>
      </c>
      <c r="X369" s="51" t="s">
        <v>4</v>
      </c>
      <c r="Y369" s="51" t="s">
        <v>1</v>
      </c>
      <c r="Z369" s="51" t="s">
        <v>2</v>
      </c>
      <c r="AA369" s="51" t="s">
        <v>3</v>
      </c>
      <c r="AB369" s="51" t="s">
        <v>51</v>
      </c>
      <c r="AC369" s="51" t="s">
        <v>64</v>
      </c>
      <c r="AD369" s="52" t="s">
        <v>75</v>
      </c>
      <c r="AE369" s="52" t="s">
        <v>76</v>
      </c>
      <c r="AF369" s="52" t="s">
        <v>77</v>
      </c>
      <c r="AG369" s="52" t="s">
        <v>78</v>
      </c>
      <c r="AH369" s="52" t="s">
        <v>79</v>
      </c>
      <c r="AI369" s="53" t="s">
        <v>59</v>
      </c>
      <c r="AJ369" s="19"/>
      <c r="AK369" s="19"/>
      <c r="AL369" s="19"/>
      <c r="AM369" s="19"/>
      <c r="AN369" s="19"/>
    </row>
    <row r="370" spans="1:40" ht="15" customHeight="1">
      <c r="A370" s="411" t="s">
        <v>37</v>
      </c>
      <c r="B370" s="400" t="s">
        <v>113</v>
      </c>
      <c r="C370" s="401"/>
      <c r="D370" s="401"/>
      <c r="E370" s="401"/>
      <c r="F370" s="401"/>
      <c r="G370" s="401"/>
      <c r="H370" s="401"/>
      <c r="I370" s="402"/>
      <c r="K370" s="446" t="s">
        <v>37</v>
      </c>
      <c r="L370" s="403" t="s">
        <v>113</v>
      </c>
      <c r="M370" s="404"/>
      <c r="N370" s="404"/>
      <c r="O370" s="404"/>
      <c r="P370" s="404"/>
      <c r="Q370" s="404"/>
      <c r="R370" s="404"/>
      <c r="S370" s="405"/>
      <c r="U370" s="448" t="s">
        <v>37</v>
      </c>
      <c r="V370" s="441" t="s">
        <v>113</v>
      </c>
      <c r="W370" s="441"/>
      <c r="X370" s="441"/>
      <c r="Y370" s="441"/>
      <c r="Z370" s="441"/>
      <c r="AA370" s="441"/>
      <c r="AB370" s="441"/>
      <c r="AC370" s="441"/>
      <c r="AD370" s="441"/>
      <c r="AE370" s="441"/>
      <c r="AF370" s="441"/>
      <c r="AG370" s="441"/>
      <c r="AH370" s="441"/>
      <c r="AI370" s="442"/>
      <c r="AJ370" s="19"/>
      <c r="AK370" s="19"/>
      <c r="AL370" s="19"/>
      <c r="AM370" s="19"/>
      <c r="AN370" s="19"/>
    </row>
    <row r="371" spans="1:40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  <c r="K371" s="50" t="s">
        <v>7</v>
      </c>
      <c r="L371" s="105">
        <v>0</v>
      </c>
      <c r="M371" s="105">
        <v>0</v>
      </c>
      <c r="N371" s="105">
        <v>0</v>
      </c>
      <c r="O371" s="105">
        <v>0</v>
      </c>
      <c r="P371" s="105">
        <v>0</v>
      </c>
      <c r="Q371" s="105">
        <v>0</v>
      </c>
      <c r="R371" s="106">
        <v>0</v>
      </c>
      <c r="S371" s="107">
        <f>SUM(L371:R371)</f>
        <v>0</v>
      </c>
      <c r="U371" s="54" t="s">
        <v>7</v>
      </c>
      <c r="V371" s="55">
        <v>0</v>
      </c>
      <c r="W371" s="55">
        <v>0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6">
        <v>0</v>
      </c>
      <c r="AD371" s="57">
        <v>0</v>
      </c>
      <c r="AE371" s="57">
        <v>0</v>
      </c>
      <c r="AF371" s="57">
        <v>0</v>
      </c>
      <c r="AG371" s="57">
        <v>0</v>
      </c>
      <c r="AH371" s="57">
        <v>0</v>
      </c>
      <c r="AI371" s="58">
        <f>SUM(V371:AC371)</f>
        <v>0</v>
      </c>
      <c r="AJ371" s="19"/>
      <c r="AK371" s="19"/>
      <c r="AL371" s="19"/>
      <c r="AM371" s="19"/>
      <c r="AN371" s="19"/>
    </row>
    <row r="372" spans="1:40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221">SUM(B372:H372)</f>
        <v>0</v>
      </c>
      <c r="K372" s="42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222">SUM(L372:R372)</f>
        <v>0</v>
      </c>
      <c r="U372" s="59" t="s">
        <v>8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1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2">
        <f t="shared" ref="AI372:AI391" si="223">SUM(V372:AC372)</f>
        <v>0</v>
      </c>
      <c r="AJ372" s="19"/>
      <c r="AK372" s="19"/>
      <c r="AL372" s="19"/>
      <c r="AM372" s="19"/>
      <c r="AN372" s="19"/>
    </row>
    <row r="373" spans="1:40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221"/>
        <v>0</v>
      </c>
      <c r="K373" s="43" t="s">
        <v>9</v>
      </c>
      <c r="L373" s="84">
        <v>0</v>
      </c>
      <c r="M373" s="84">
        <v>0</v>
      </c>
      <c r="N373" s="84">
        <v>0</v>
      </c>
      <c r="O373" s="84">
        <v>0</v>
      </c>
      <c r="P373" s="84">
        <v>0</v>
      </c>
      <c r="Q373" s="84">
        <v>0</v>
      </c>
      <c r="R373" s="85">
        <v>0</v>
      </c>
      <c r="S373" s="86">
        <f t="shared" si="222"/>
        <v>0</v>
      </c>
      <c r="U373" s="63" t="s">
        <v>9</v>
      </c>
      <c r="V373" s="55">
        <v>0</v>
      </c>
      <c r="W373" s="55">
        <v>0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6">
        <v>0</v>
      </c>
      <c r="AD373" s="57">
        <v>0</v>
      </c>
      <c r="AE373" s="57">
        <v>0</v>
      </c>
      <c r="AF373" s="57">
        <v>0</v>
      </c>
      <c r="AG373" s="57">
        <v>0</v>
      </c>
      <c r="AH373" s="57">
        <v>0</v>
      </c>
      <c r="AI373" s="58">
        <f t="shared" si="223"/>
        <v>0</v>
      </c>
      <c r="AJ373" s="19"/>
      <c r="AK373" s="19"/>
      <c r="AL373" s="19"/>
      <c r="AM373" s="19"/>
      <c r="AN373" s="19"/>
    </row>
    <row r="374" spans="1:40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221"/>
        <v>0</v>
      </c>
      <c r="K374" s="42" t="s">
        <v>52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222"/>
        <v>0</v>
      </c>
      <c r="U374" s="59" t="s">
        <v>52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1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2">
        <f t="shared" si="223"/>
        <v>0</v>
      </c>
      <c r="AJ374" s="19"/>
      <c r="AK374" s="19"/>
      <c r="AL374" s="19"/>
      <c r="AM374" s="19"/>
      <c r="AN374" s="19"/>
    </row>
    <row r="375" spans="1:40" ht="15">
      <c r="A375" s="32" t="s">
        <v>13</v>
      </c>
      <c r="B375" s="84">
        <v>117.34026924753444</v>
      </c>
      <c r="C375" s="84">
        <v>2.4142737645142369</v>
      </c>
      <c r="D375" s="84">
        <v>2.4142737645142369</v>
      </c>
      <c r="E375" s="84">
        <v>0</v>
      </c>
      <c r="F375" s="395"/>
      <c r="G375" s="84">
        <v>0</v>
      </c>
      <c r="H375" s="115">
        <v>0</v>
      </c>
      <c r="I375" s="111">
        <f t="shared" si="221"/>
        <v>122.16881677656291</v>
      </c>
      <c r="K375" s="43" t="s">
        <v>13</v>
      </c>
      <c r="L375" s="84">
        <v>117.34026924753444</v>
      </c>
      <c r="M375" s="84">
        <v>2.4142737645142369</v>
      </c>
      <c r="N375" s="84">
        <v>2.4142737645142369</v>
      </c>
      <c r="O375" s="84">
        <v>0</v>
      </c>
      <c r="P375" s="84">
        <v>0</v>
      </c>
      <c r="Q375" s="84">
        <v>0</v>
      </c>
      <c r="R375" s="85">
        <v>0</v>
      </c>
      <c r="S375" s="86">
        <f t="shared" si="222"/>
        <v>122.16881677656291</v>
      </c>
      <c r="U375" s="63" t="s">
        <v>13</v>
      </c>
      <c r="V375" s="55">
        <v>117.34026924753444</v>
      </c>
      <c r="W375" s="55">
        <v>0</v>
      </c>
      <c r="X375" s="55">
        <v>0</v>
      </c>
      <c r="Y375" s="55">
        <v>2.4142737645142369</v>
      </c>
      <c r="Z375" s="55">
        <v>2.4142737645142369</v>
      </c>
      <c r="AA375" s="55">
        <v>0</v>
      </c>
      <c r="AB375" s="55">
        <v>0</v>
      </c>
      <c r="AC375" s="56">
        <v>0</v>
      </c>
      <c r="AD375" s="57">
        <v>0</v>
      </c>
      <c r="AE375" s="57">
        <v>0</v>
      </c>
      <c r="AF375" s="57">
        <v>0</v>
      </c>
      <c r="AG375" s="57">
        <v>0</v>
      </c>
      <c r="AH375" s="57">
        <v>0</v>
      </c>
      <c r="AI375" s="58">
        <f t="shared" si="223"/>
        <v>122.16881677656291</v>
      </c>
      <c r="AJ375" s="19"/>
      <c r="AK375" s="19"/>
      <c r="AL375" s="19"/>
      <c r="AM375" s="19"/>
      <c r="AN375" s="19"/>
    </row>
    <row r="376" spans="1:40" ht="15">
      <c r="A376" s="31" t="s">
        <v>119</v>
      </c>
      <c r="B376" s="112">
        <v>132.03536458492201</v>
      </c>
      <c r="C376" s="112">
        <v>0.6517326519972132</v>
      </c>
      <c r="D376" s="112">
        <v>0</v>
      </c>
      <c r="E376" s="112">
        <v>1.3711961702986484</v>
      </c>
      <c r="F376" s="395"/>
      <c r="G376" s="112">
        <v>0</v>
      </c>
      <c r="H376" s="113">
        <v>0</v>
      </c>
      <c r="I376" s="114">
        <f t="shared" si="221"/>
        <v>134.05829340721786</v>
      </c>
      <c r="K376" s="42" t="s">
        <v>119</v>
      </c>
      <c r="L376" s="87">
        <v>132.03536458492201</v>
      </c>
      <c r="M376" s="87">
        <v>0.6517326519972132</v>
      </c>
      <c r="N376" s="87">
        <v>0</v>
      </c>
      <c r="O376" s="87">
        <v>1.3711961702986484</v>
      </c>
      <c r="P376" s="87">
        <v>0</v>
      </c>
      <c r="Q376" s="87">
        <v>0</v>
      </c>
      <c r="R376" s="88">
        <v>0</v>
      </c>
      <c r="S376" s="89">
        <f t="shared" si="222"/>
        <v>134.05829340721786</v>
      </c>
      <c r="U376" s="59" t="s">
        <v>53</v>
      </c>
      <c r="V376" s="60">
        <v>130.34085968972926</v>
      </c>
      <c r="W376" s="60">
        <v>1.6945048951927546</v>
      </c>
      <c r="X376" s="60">
        <v>0</v>
      </c>
      <c r="Y376" s="60">
        <v>0.6517326519972132</v>
      </c>
      <c r="Z376" s="60">
        <v>0</v>
      </c>
      <c r="AA376" s="60">
        <v>0</v>
      </c>
      <c r="AB376" s="60">
        <v>0</v>
      </c>
      <c r="AC376" s="61">
        <v>1.3711961702986484</v>
      </c>
      <c r="AD376" s="60">
        <v>0</v>
      </c>
      <c r="AE376" s="60">
        <v>0</v>
      </c>
      <c r="AF376" s="60">
        <v>0</v>
      </c>
      <c r="AG376" s="60">
        <v>0</v>
      </c>
      <c r="AH376" s="60">
        <v>1.3711961702986484</v>
      </c>
      <c r="AI376" s="62">
        <f t="shared" si="223"/>
        <v>134.05829340721786</v>
      </c>
      <c r="AJ376" s="19"/>
      <c r="AK376" s="19"/>
      <c r="AL376" s="19"/>
      <c r="AM376" s="19"/>
      <c r="AN376" s="19"/>
    </row>
    <row r="377" spans="1:40" ht="15">
      <c r="A377" s="32" t="s">
        <v>54</v>
      </c>
      <c r="B377" s="84">
        <v>0</v>
      </c>
      <c r="C377" s="84">
        <v>0</v>
      </c>
      <c r="D377" s="84">
        <v>0</v>
      </c>
      <c r="E377" s="84">
        <v>1612.7544739283512</v>
      </c>
      <c r="F377" s="395"/>
      <c r="G377" s="84">
        <v>0</v>
      </c>
      <c r="H377" s="115">
        <v>0</v>
      </c>
      <c r="I377" s="111">
        <f t="shared" si="221"/>
        <v>1612.7544739283512</v>
      </c>
      <c r="K377" s="43" t="s">
        <v>54</v>
      </c>
      <c r="L377" s="84">
        <v>0</v>
      </c>
      <c r="M377" s="84">
        <v>0</v>
      </c>
      <c r="N377" s="84">
        <v>0</v>
      </c>
      <c r="O377" s="84">
        <v>1612.7544739283512</v>
      </c>
      <c r="P377" s="84">
        <v>1012.1395666051785</v>
      </c>
      <c r="Q377" s="84">
        <v>0</v>
      </c>
      <c r="R377" s="85">
        <v>0</v>
      </c>
      <c r="S377" s="86">
        <f t="shared" si="222"/>
        <v>2624.8940405335297</v>
      </c>
      <c r="U377" s="63" t="s">
        <v>54</v>
      </c>
      <c r="V377" s="55">
        <v>0</v>
      </c>
      <c r="W377" s="55">
        <v>0</v>
      </c>
      <c r="X377" s="55">
        <v>0</v>
      </c>
      <c r="Y377" s="55">
        <v>0</v>
      </c>
      <c r="Z377" s="55">
        <v>0</v>
      </c>
      <c r="AA377" s="55">
        <v>1612.7544739283512</v>
      </c>
      <c r="AB377" s="55">
        <v>1012.1395666051785</v>
      </c>
      <c r="AC377" s="56">
        <v>0</v>
      </c>
      <c r="AD377" s="55">
        <v>0</v>
      </c>
      <c r="AE377" s="55">
        <v>0</v>
      </c>
      <c r="AF377" s="55">
        <v>0</v>
      </c>
      <c r="AG377" s="55">
        <v>0</v>
      </c>
      <c r="AH377" s="55">
        <v>0</v>
      </c>
      <c r="AI377" s="58">
        <f t="shared" si="223"/>
        <v>2624.8940405335297</v>
      </c>
      <c r="AJ377" s="19"/>
      <c r="AK377" s="19"/>
      <c r="AL377" s="19"/>
      <c r="AM377" s="19"/>
      <c r="AN377" s="19"/>
    </row>
    <row r="378" spans="1:40" ht="15">
      <c r="A378" s="31" t="s">
        <v>11</v>
      </c>
      <c r="B378" s="112">
        <v>0</v>
      </c>
      <c r="C378" s="112">
        <v>0</v>
      </c>
      <c r="D378" s="112">
        <v>0</v>
      </c>
      <c r="E378" s="112">
        <v>35.610533231906906</v>
      </c>
      <c r="F378" s="395"/>
      <c r="G378" s="112">
        <v>0</v>
      </c>
      <c r="H378" s="113">
        <v>0</v>
      </c>
      <c r="I378" s="114">
        <f t="shared" si="221"/>
        <v>35.610533231906906</v>
      </c>
      <c r="K378" s="42" t="s">
        <v>11</v>
      </c>
      <c r="L378" s="87">
        <v>0</v>
      </c>
      <c r="M378" s="87">
        <v>0</v>
      </c>
      <c r="N378" s="87">
        <v>0</v>
      </c>
      <c r="O378" s="87">
        <v>35.610533231906906</v>
      </c>
      <c r="P378" s="87">
        <v>100.38307071509217</v>
      </c>
      <c r="Q378" s="87">
        <v>0</v>
      </c>
      <c r="R378" s="88">
        <v>0</v>
      </c>
      <c r="S378" s="89">
        <f t="shared" si="222"/>
        <v>135.99360394699909</v>
      </c>
      <c r="U378" s="59" t="s">
        <v>11</v>
      </c>
      <c r="V378" s="60">
        <v>0</v>
      </c>
      <c r="W378" s="60">
        <v>0</v>
      </c>
      <c r="X378" s="60">
        <v>0</v>
      </c>
      <c r="Y378" s="60">
        <v>0</v>
      </c>
      <c r="Z378" s="60">
        <v>0</v>
      </c>
      <c r="AA378" s="60">
        <v>35.610533231906906</v>
      </c>
      <c r="AB378" s="60">
        <v>100.38307071509217</v>
      </c>
      <c r="AC378" s="61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2">
        <f t="shared" si="223"/>
        <v>135.99360394699909</v>
      </c>
      <c r="AJ378" s="19"/>
      <c r="AK378" s="19"/>
      <c r="AL378" s="19"/>
      <c r="AM378" s="19"/>
      <c r="AN378" s="19"/>
    </row>
    <row r="379" spans="1:40" ht="15">
      <c r="A379" s="32" t="s">
        <v>55</v>
      </c>
      <c r="B379" s="84">
        <v>0</v>
      </c>
      <c r="C379" s="84">
        <v>0</v>
      </c>
      <c r="D379" s="84">
        <v>0</v>
      </c>
      <c r="E379" s="84">
        <v>0.17194936811625564</v>
      </c>
      <c r="F379" s="395"/>
      <c r="G379" s="84">
        <v>0</v>
      </c>
      <c r="H379" s="115">
        <v>0</v>
      </c>
      <c r="I379" s="111">
        <f t="shared" si="221"/>
        <v>0.17194936811625564</v>
      </c>
      <c r="K379" s="43" t="s">
        <v>55</v>
      </c>
      <c r="L379" s="84">
        <v>0</v>
      </c>
      <c r="M379" s="84">
        <v>0</v>
      </c>
      <c r="N379" s="84">
        <v>0</v>
      </c>
      <c r="O379" s="84">
        <v>0.17194936811625564</v>
      </c>
      <c r="P379" s="84">
        <v>0</v>
      </c>
      <c r="Q379" s="84">
        <v>0</v>
      </c>
      <c r="R379" s="85">
        <v>0</v>
      </c>
      <c r="S379" s="86">
        <f t="shared" si="222"/>
        <v>0.17194936811625564</v>
      </c>
      <c r="U379" s="63" t="s">
        <v>55</v>
      </c>
      <c r="V379" s="55">
        <v>0</v>
      </c>
      <c r="W379" s="55">
        <v>0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6">
        <v>0.17194936811625564</v>
      </c>
      <c r="AD379" s="55">
        <v>0</v>
      </c>
      <c r="AE379" s="55">
        <v>0</v>
      </c>
      <c r="AF379" s="55">
        <v>0</v>
      </c>
      <c r="AG379" s="55">
        <v>0</v>
      </c>
      <c r="AH379" s="55">
        <v>0.17194936811625564</v>
      </c>
      <c r="AI379" s="58">
        <f t="shared" si="223"/>
        <v>0.17194936811625564</v>
      </c>
      <c r="AJ379" s="19"/>
      <c r="AK379" s="19"/>
      <c r="AL379" s="19"/>
      <c r="AM379" s="19"/>
      <c r="AN379" s="19"/>
    </row>
    <row r="380" spans="1:40" ht="15">
      <c r="A380" s="31" t="s">
        <v>14</v>
      </c>
      <c r="B380" s="112">
        <v>16.888917452197891</v>
      </c>
      <c r="C380" s="112">
        <v>0</v>
      </c>
      <c r="D380" s="112">
        <v>0</v>
      </c>
      <c r="E380" s="112">
        <v>8.8098357411254806</v>
      </c>
      <c r="F380" s="395"/>
      <c r="G380" s="112">
        <v>0</v>
      </c>
      <c r="H380" s="113">
        <v>0</v>
      </c>
      <c r="I380" s="114">
        <f t="shared" si="221"/>
        <v>25.69875319332337</v>
      </c>
      <c r="K380" s="42" t="s">
        <v>14</v>
      </c>
      <c r="L380" s="87">
        <v>16.888917452197891</v>
      </c>
      <c r="M380" s="87">
        <v>0</v>
      </c>
      <c r="N380" s="87">
        <v>0</v>
      </c>
      <c r="O380" s="87">
        <v>8.8098357411254806</v>
      </c>
      <c r="P380" s="87">
        <v>4.8127121821559544E-2</v>
      </c>
      <c r="Q380" s="87">
        <v>0</v>
      </c>
      <c r="R380" s="88">
        <v>0</v>
      </c>
      <c r="S380" s="89">
        <f t="shared" si="222"/>
        <v>25.746880315144928</v>
      </c>
      <c r="U380" s="59" t="s">
        <v>14</v>
      </c>
      <c r="V380" s="60">
        <v>15.509609000894711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4.8127121821559544E-2</v>
      </c>
      <c r="AC380" s="61">
        <v>10.189144192428659</v>
      </c>
      <c r="AD380" s="60">
        <v>1.3793084513031781</v>
      </c>
      <c r="AE380" s="60">
        <v>0</v>
      </c>
      <c r="AF380" s="60">
        <v>0</v>
      </c>
      <c r="AG380" s="60">
        <v>0</v>
      </c>
      <c r="AH380" s="60">
        <v>8.8098357411254806</v>
      </c>
      <c r="AI380" s="62">
        <f t="shared" si="223"/>
        <v>25.746880315144928</v>
      </c>
      <c r="AJ380" s="19"/>
      <c r="AK380" s="19"/>
      <c r="AL380" s="19"/>
      <c r="AM380" s="19"/>
      <c r="AN380" s="19"/>
    </row>
    <row r="381" spans="1:40" ht="15">
      <c r="A381" s="32" t="s">
        <v>136</v>
      </c>
      <c r="B381" s="84">
        <v>152.78041050799879</v>
      </c>
      <c r="C381" s="84">
        <v>0</v>
      </c>
      <c r="D381" s="84">
        <v>116.41424392454404</v>
      </c>
      <c r="E381" s="84">
        <v>6.5462969925167605E-2</v>
      </c>
      <c r="F381" s="395"/>
      <c r="G381" s="84">
        <v>0</v>
      </c>
      <c r="H381" s="115">
        <v>0</v>
      </c>
      <c r="I381" s="111">
        <f t="shared" si="221"/>
        <v>269.26011740246804</v>
      </c>
      <c r="K381" s="43" t="s">
        <v>136</v>
      </c>
      <c r="L381" s="84">
        <v>152.78041050799879</v>
      </c>
      <c r="M381" s="84">
        <v>0</v>
      </c>
      <c r="N381" s="84">
        <v>116.41424392454404</v>
      </c>
      <c r="O381" s="84">
        <v>6.5462969925167605E-2</v>
      </c>
      <c r="P381" s="84">
        <v>0</v>
      </c>
      <c r="Q381" s="84">
        <v>0</v>
      </c>
      <c r="R381" s="85">
        <v>0</v>
      </c>
      <c r="S381" s="86">
        <f t="shared" si="222"/>
        <v>269.26011740246804</v>
      </c>
      <c r="U381" s="63" t="s">
        <v>136</v>
      </c>
      <c r="V381" s="55">
        <v>152.0507394086693</v>
      </c>
      <c r="W381" s="55">
        <v>0</v>
      </c>
      <c r="X381" s="55">
        <v>0</v>
      </c>
      <c r="Y381" s="55">
        <v>0</v>
      </c>
      <c r="Z381" s="55">
        <v>116.41424392454404</v>
      </c>
      <c r="AA381" s="55">
        <v>6.5462969925167605E-2</v>
      </c>
      <c r="AB381" s="55">
        <v>0</v>
      </c>
      <c r="AC381" s="56">
        <v>0.72967109932949714</v>
      </c>
      <c r="AD381" s="55">
        <v>0.72967109932949714</v>
      </c>
      <c r="AE381" s="55">
        <v>0</v>
      </c>
      <c r="AF381" s="55">
        <v>0</v>
      </c>
      <c r="AG381" s="55">
        <v>0</v>
      </c>
      <c r="AH381" s="55">
        <v>0</v>
      </c>
      <c r="AI381" s="58">
        <f t="shared" si="223"/>
        <v>269.26011740246804</v>
      </c>
      <c r="AJ381" s="19"/>
      <c r="AK381" s="19"/>
      <c r="AL381" s="19"/>
      <c r="AM381" s="19"/>
      <c r="AN381" s="19"/>
    </row>
    <row r="382" spans="1:40" ht="15">
      <c r="A382" s="31" t="s">
        <v>21</v>
      </c>
      <c r="B382" s="112">
        <v>29.072326425307082</v>
      </c>
      <c r="C382" s="112">
        <v>4.9693593788250508E-3</v>
      </c>
      <c r="D382" s="112">
        <v>8.8424356221329834</v>
      </c>
      <c r="E382" s="112">
        <v>104.66307015760748</v>
      </c>
      <c r="F382" s="395"/>
      <c r="G382" s="112">
        <v>114.74796452194872</v>
      </c>
      <c r="H382" s="113">
        <v>0</v>
      </c>
      <c r="I382" s="114">
        <f t="shared" si="221"/>
        <v>257.33076608637509</v>
      </c>
      <c r="K382" s="42" t="s">
        <v>21</v>
      </c>
      <c r="L382" s="87">
        <v>29.072326425307082</v>
      </c>
      <c r="M382" s="87">
        <v>4.9693593788250508E-3</v>
      </c>
      <c r="N382" s="87">
        <v>8.8424356221329834</v>
      </c>
      <c r="O382" s="87">
        <v>104.66307015760748</v>
      </c>
      <c r="P382" s="87">
        <v>2.7766035306602608</v>
      </c>
      <c r="Q382" s="87">
        <v>114.74796452194872</v>
      </c>
      <c r="R382" s="88">
        <v>0</v>
      </c>
      <c r="S382" s="89">
        <f t="shared" si="222"/>
        <v>260.10736961703537</v>
      </c>
      <c r="U382" s="59" t="s">
        <v>21</v>
      </c>
      <c r="V382" s="60">
        <v>7.8142521820867676</v>
      </c>
      <c r="W382" s="60">
        <v>13.787229235677746</v>
      </c>
      <c r="X382" s="60">
        <v>114.74796452194872</v>
      </c>
      <c r="Y382" s="60">
        <v>4.9693593788250508E-3</v>
      </c>
      <c r="Z382" s="60">
        <v>8.8424356221329834</v>
      </c>
      <c r="AA382" s="60">
        <v>98.452994713753142</v>
      </c>
      <c r="AB382" s="60">
        <v>2.7766035306602608</v>
      </c>
      <c r="AC382" s="61">
        <v>13.680920451396908</v>
      </c>
      <c r="AD382" s="60">
        <v>7.4708450075425699</v>
      </c>
      <c r="AE382" s="60">
        <v>0</v>
      </c>
      <c r="AF382" s="60">
        <v>0</v>
      </c>
      <c r="AG382" s="60">
        <v>0</v>
      </c>
      <c r="AH382" s="60">
        <v>6.2100754438543371</v>
      </c>
      <c r="AI382" s="62">
        <f t="shared" si="223"/>
        <v>260.10736961703537</v>
      </c>
      <c r="AJ382" s="19"/>
      <c r="AK382" s="19"/>
      <c r="AL382" s="19"/>
      <c r="AM382" s="19"/>
      <c r="AN382" s="19"/>
    </row>
    <row r="383" spans="1:40" ht="15">
      <c r="A383" s="32" t="s">
        <v>20</v>
      </c>
      <c r="B383" s="84">
        <v>46.900573543198618</v>
      </c>
      <c r="C383" s="84">
        <v>0</v>
      </c>
      <c r="D383" s="84">
        <v>0</v>
      </c>
      <c r="E383" s="84">
        <v>0</v>
      </c>
      <c r="F383" s="395"/>
      <c r="G383" s="84">
        <v>0</v>
      </c>
      <c r="H383" s="115">
        <v>0</v>
      </c>
      <c r="I383" s="111">
        <f t="shared" si="221"/>
        <v>46.900573543198618</v>
      </c>
      <c r="K383" s="43" t="s">
        <v>20</v>
      </c>
      <c r="L383" s="84">
        <v>46.900573543198618</v>
      </c>
      <c r="M383" s="84">
        <v>0</v>
      </c>
      <c r="N383" s="84">
        <v>0</v>
      </c>
      <c r="O383" s="84">
        <v>0</v>
      </c>
      <c r="P383" s="84">
        <v>0</v>
      </c>
      <c r="Q383" s="84">
        <v>0</v>
      </c>
      <c r="R383" s="85">
        <v>0</v>
      </c>
      <c r="S383" s="86">
        <f t="shared" si="222"/>
        <v>46.900573543198618</v>
      </c>
      <c r="U383" s="63" t="s">
        <v>20</v>
      </c>
      <c r="V383" s="55">
        <v>46.900573543198618</v>
      </c>
      <c r="W383" s="55">
        <v>0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6">
        <v>0</v>
      </c>
      <c r="AD383" s="55">
        <v>0</v>
      </c>
      <c r="AE383" s="55">
        <v>0</v>
      </c>
      <c r="AF383" s="55">
        <v>0</v>
      </c>
      <c r="AG383" s="55">
        <v>0</v>
      </c>
      <c r="AH383" s="55">
        <v>0</v>
      </c>
      <c r="AI383" s="58">
        <f t="shared" si="223"/>
        <v>46.900573543198618</v>
      </c>
      <c r="AJ383" s="19"/>
      <c r="AK383" s="19"/>
      <c r="AL383" s="19"/>
      <c r="AM383" s="19"/>
      <c r="AN383" s="19"/>
    </row>
    <row r="384" spans="1:40" ht="15">
      <c r="A384" s="31" t="s">
        <v>56</v>
      </c>
      <c r="B384" s="112">
        <v>35.712533346367458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221"/>
        <v>35.712533346367458</v>
      </c>
      <c r="K384" s="42" t="s">
        <v>56</v>
      </c>
      <c r="L384" s="87">
        <v>35.712533346367458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222"/>
        <v>35.712533346367458</v>
      </c>
      <c r="U384" s="59" t="s">
        <v>56</v>
      </c>
      <c r="V384" s="60">
        <v>35.712533346367458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1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2">
        <f t="shared" si="223"/>
        <v>35.712533346367458</v>
      </c>
      <c r="AJ384" s="19"/>
      <c r="AK384" s="19"/>
      <c r="AL384" s="19"/>
      <c r="AM384" s="19"/>
      <c r="AN384" s="19"/>
    </row>
    <row r="385" spans="1:40" ht="15">
      <c r="A385" s="32" t="s">
        <v>18</v>
      </c>
      <c r="B385" s="84">
        <v>194.32557826096985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221"/>
        <v>194.32557826096985</v>
      </c>
      <c r="K385" s="43" t="s">
        <v>18</v>
      </c>
      <c r="L385" s="84">
        <v>194.32557826096985</v>
      </c>
      <c r="M385" s="84">
        <v>0</v>
      </c>
      <c r="N385" s="84">
        <v>0</v>
      </c>
      <c r="O385" s="84">
        <v>0</v>
      </c>
      <c r="P385" s="84">
        <v>106.471678126787</v>
      </c>
      <c r="Q385" s="84">
        <v>0</v>
      </c>
      <c r="R385" s="85">
        <v>0</v>
      </c>
      <c r="S385" s="86">
        <f t="shared" si="222"/>
        <v>300.79725638775687</v>
      </c>
      <c r="U385" s="63" t="s">
        <v>18</v>
      </c>
      <c r="V385" s="55">
        <v>192.50059773721173</v>
      </c>
      <c r="W385" s="55">
        <v>0</v>
      </c>
      <c r="X385" s="55">
        <v>0</v>
      </c>
      <c r="Y385" s="55">
        <v>0</v>
      </c>
      <c r="Z385" s="55">
        <v>0</v>
      </c>
      <c r="AA385" s="55">
        <v>0</v>
      </c>
      <c r="AB385" s="55">
        <v>106.471678126787</v>
      </c>
      <c r="AC385" s="56">
        <v>1.8249805237581067</v>
      </c>
      <c r="AD385" s="55">
        <v>1.8249805237581067</v>
      </c>
      <c r="AE385" s="55">
        <v>0</v>
      </c>
      <c r="AF385" s="55">
        <v>0</v>
      </c>
      <c r="AG385" s="55">
        <v>0</v>
      </c>
      <c r="AH385" s="55">
        <v>0</v>
      </c>
      <c r="AI385" s="58">
        <f t="shared" si="223"/>
        <v>300.79725638775682</v>
      </c>
      <c r="AJ385" s="19"/>
      <c r="AK385" s="19"/>
      <c r="AL385" s="19"/>
      <c r="AM385" s="19"/>
      <c r="AN385" s="19"/>
    </row>
    <row r="386" spans="1:40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221"/>
        <v>0</v>
      </c>
      <c r="K386" s="42" t="s">
        <v>17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222"/>
        <v>0</v>
      </c>
      <c r="U386" s="59" t="s">
        <v>57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1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2">
        <f t="shared" si="223"/>
        <v>0</v>
      </c>
      <c r="AJ386" s="19"/>
      <c r="AK386" s="19"/>
      <c r="AL386" s="19"/>
      <c r="AM386" s="19"/>
      <c r="AN386" s="19"/>
    </row>
    <row r="387" spans="1:40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221"/>
        <v>0</v>
      </c>
      <c r="K387" s="44" t="s">
        <v>60</v>
      </c>
      <c r="L387" s="84">
        <v>0</v>
      </c>
      <c r="M387" s="84">
        <v>0</v>
      </c>
      <c r="N387" s="84">
        <v>0</v>
      </c>
      <c r="O387" s="84">
        <v>0</v>
      </c>
      <c r="P387" s="84">
        <v>0</v>
      </c>
      <c r="Q387" s="84">
        <v>0</v>
      </c>
      <c r="R387" s="85">
        <v>0</v>
      </c>
      <c r="S387" s="86">
        <f t="shared" si="222"/>
        <v>0</v>
      </c>
      <c r="U387" s="64" t="s">
        <v>58</v>
      </c>
      <c r="V387" s="55">
        <v>0</v>
      </c>
      <c r="W387" s="55">
        <v>0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6">
        <v>0</v>
      </c>
      <c r="AD387" s="57">
        <v>0</v>
      </c>
      <c r="AE387" s="57">
        <v>0</v>
      </c>
      <c r="AF387" s="57">
        <v>0</v>
      </c>
      <c r="AG387" s="57">
        <v>0</v>
      </c>
      <c r="AH387" s="57">
        <v>0</v>
      </c>
      <c r="AI387" s="58">
        <f t="shared" si="223"/>
        <v>0</v>
      </c>
      <c r="AJ387" s="19"/>
      <c r="AK387" s="19"/>
      <c r="AL387" s="19"/>
      <c r="AM387" s="19"/>
      <c r="AN387" s="19"/>
    </row>
    <row r="388" spans="1:40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221"/>
        <v>0</v>
      </c>
      <c r="K388" s="45" t="s">
        <v>19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222"/>
        <v>0</v>
      </c>
      <c r="U388" s="65" t="s">
        <v>62</v>
      </c>
      <c r="V388" s="66">
        <v>0</v>
      </c>
      <c r="W388" s="66">
        <v>0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>
        <v>0</v>
      </c>
      <c r="AE388" s="66">
        <v>0</v>
      </c>
      <c r="AF388" s="66">
        <v>0</v>
      </c>
      <c r="AG388" s="66">
        <v>0</v>
      </c>
      <c r="AH388" s="67">
        <v>0</v>
      </c>
      <c r="AI388" s="68">
        <f t="shared" si="223"/>
        <v>0</v>
      </c>
      <c r="AJ388" s="19"/>
      <c r="AK388" s="19"/>
      <c r="AL388" s="19"/>
      <c r="AM388" s="19"/>
      <c r="AN388" s="19"/>
    </row>
    <row r="389" spans="1:40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221"/>
        <v>0</v>
      </c>
      <c r="K389" s="46" t="s">
        <v>15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4">
        <v>0</v>
      </c>
      <c r="S389" s="95">
        <f t="shared" si="222"/>
        <v>0</v>
      </c>
      <c r="U389" s="69" t="s">
        <v>15</v>
      </c>
      <c r="V389" s="70">
        <v>0</v>
      </c>
      <c r="W389" s="70">
        <v>0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1">
        <v>0</v>
      </c>
      <c r="AE389" s="71">
        <v>0</v>
      </c>
      <c r="AF389" s="71">
        <v>0</v>
      </c>
      <c r="AG389" s="71">
        <v>0</v>
      </c>
      <c r="AH389" s="71">
        <v>0</v>
      </c>
      <c r="AI389" s="72">
        <f t="shared" si="223"/>
        <v>0</v>
      </c>
      <c r="AJ389" s="19"/>
      <c r="AK389" s="19"/>
      <c r="AL389" s="19"/>
      <c r="AM389" s="19"/>
      <c r="AN389" s="19"/>
    </row>
    <row r="390" spans="1:40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221"/>
        <v>0</v>
      </c>
      <c r="K390" s="45" t="s">
        <v>16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222"/>
        <v>0</v>
      </c>
      <c r="U390" s="65" t="s">
        <v>16</v>
      </c>
      <c r="V390" s="66">
        <v>0</v>
      </c>
      <c r="W390" s="66">
        <v>0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>
        <v>0</v>
      </c>
      <c r="AF390" s="66">
        <v>0</v>
      </c>
      <c r="AG390" s="66">
        <v>0</v>
      </c>
      <c r="AH390" s="67">
        <v>0</v>
      </c>
      <c r="AI390" s="68">
        <f t="shared" si="223"/>
        <v>0</v>
      </c>
      <c r="AJ390" s="19"/>
      <c r="AK390" s="19"/>
      <c r="AL390" s="19"/>
      <c r="AM390" s="19"/>
      <c r="AN390" s="19"/>
    </row>
    <row r="391" spans="1:40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221"/>
        <v>0</v>
      </c>
      <c r="K391" s="47" t="s">
        <v>10</v>
      </c>
      <c r="L391" s="96">
        <v>0</v>
      </c>
      <c r="M391" s="96">
        <v>0</v>
      </c>
      <c r="N391" s="96">
        <v>0</v>
      </c>
      <c r="O391" s="96">
        <v>0</v>
      </c>
      <c r="P391" s="96">
        <v>0</v>
      </c>
      <c r="Q391" s="96">
        <v>0</v>
      </c>
      <c r="R391" s="97">
        <v>0</v>
      </c>
      <c r="S391" s="98">
        <f t="shared" si="222"/>
        <v>0</v>
      </c>
      <c r="U391" s="69" t="s">
        <v>10</v>
      </c>
      <c r="V391" s="70">
        <v>0</v>
      </c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0">
        <v>0</v>
      </c>
      <c r="AD391" s="71">
        <v>0</v>
      </c>
      <c r="AE391" s="71">
        <v>0</v>
      </c>
      <c r="AF391" s="71">
        <v>0</v>
      </c>
      <c r="AG391" s="71">
        <v>0</v>
      </c>
      <c r="AH391" s="71">
        <v>0</v>
      </c>
      <c r="AI391" s="72">
        <f t="shared" si="223"/>
        <v>0</v>
      </c>
      <c r="AJ391" s="19"/>
      <c r="AK391" s="19"/>
      <c r="AL391" s="19"/>
      <c r="AM391" s="19"/>
      <c r="AN391" s="19"/>
    </row>
    <row r="392" spans="1:40" ht="15">
      <c r="A392" s="37" t="s">
        <v>22</v>
      </c>
      <c r="B392" s="99">
        <f>SUM(B371:B387)</f>
        <v>725.0559733684961</v>
      </c>
      <c r="C392" s="99">
        <f t="shared" ref="C392:I392" si="224">SUM(C371:C387)</f>
        <v>3.0709757758902749</v>
      </c>
      <c r="D392" s="99">
        <f t="shared" si="224"/>
        <v>127.67095331119125</v>
      </c>
      <c r="E392" s="99">
        <f t="shared" si="224"/>
        <v>1763.446521567331</v>
      </c>
      <c r="F392" s="99">
        <f t="shared" si="224"/>
        <v>0</v>
      </c>
      <c r="G392" s="99">
        <f t="shared" si="224"/>
        <v>114.74796452194872</v>
      </c>
      <c r="H392" s="100">
        <f t="shared" si="224"/>
        <v>0</v>
      </c>
      <c r="I392" s="111">
        <f t="shared" si="224"/>
        <v>2733.9923885448575</v>
      </c>
      <c r="K392" s="48" t="s">
        <v>22</v>
      </c>
      <c r="L392" s="99">
        <f>SUM(L371:L387)</f>
        <v>725.0559733684961</v>
      </c>
      <c r="M392" s="99">
        <f t="shared" ref="M392:S392" si="225">SUM(M371:M387)</f>
        <v>3.0709757758902749</v>
      </c>
      <c r="N392" s="99">
        <f t="shared" si="225"/>
        <v>127.67095331119125</v>
      </c>
      <c r="O392" s="99">
        <f t="shared" si="225"/>
        <v>1763.446521567331</v>
      </c>
      <c r="P392" s="99">
        <f t="shared" si="225"/>
        <v>1221.8190460995395</v>
      </c>
      <c r="Q392" s="99">
        <f t="shared" si="225"/>
        <v>114.74796452194872</v>
      </c>
      <c r="R392" s="100">
        <f t="shared" si="225"/>
        <v>0</v>
      </c>
      <c r="S392" s="101">
        <f t="shared" si="225"/>
        <v>3955.8114346443972</v>
      </c>
      <c r="U392" s="73" t="s">
        <v>59</v>
      </c>
      <c r="V392" s="74">
        <f>SUM(V371:V387)</f>
        <v>698.16943415569233</v>
      </c>
      <c r="W392" s="74">
        <f t="shared" ref="W392:AH392" si="226">SUM(W371:W387)</f>
        <v>15.4817341308705</v>
      </c>
      <c r="X392" s="74">
        <f t="shared" si="226"/>
        <v>114.74796452194872</v>
      </c>
      <c r="Y392" s="74">
        <f t="shared" si="226"/>
        <v>3.0709757758902749</v>
      </c>
      <c r="Z392" s="74">
        <f t="shared" si="226"/>
        <v>127.67095331119125</v>
      </c>
      <c r="AA392" s="74">
        <f t="shared" si="226"/>
        <v>1746.8834648439365</v>
      </c>
      <c r="AB392" s="74">
        <f t="shared" si="226"/>
        <v>1221.8190460995395</v>
      </c>
      <c r="AC392" s="74">
        <f t="shared" si="226"/>
        <v>27.967861805328077</v>
      </c>
      <c r="AD392" s="75">
        <f t="shared" si="226"/>
        <v>11.404805081933352</v>
      </c>
      <c r="AE392" s="75">
        <f t="shared" si="226"/>
        <v>0</v>
      </c>
      <c r="AF392" s="75">
        <f t="shared" si="226"/>
        <v>0</v>
      </c>
      <c r="AG392" s="75">
        <f t="shared" si="226"/>
        <v>0</v>
      </c>
      <c r="AH392" s="75">
        <f t="shared" si="226"/>
        <v>16.563056723394723</v>
      </c>
      <c r="AI392" s="76">
        <f>SUM(V392:AC392)</f>
        <v>3955.8114346443967</v>
      </c>
      <c r="AJ392" s="19"/>
      <c r="AK392" s="19"/>
      <c r="AL392" s="19"/>
      <c r="AM392" s="19"/>
      <c r="AN392" s="19"/>
    </row>
    <row r="393" spans="1:40" s="22" customFormat="1" ht="15" thickBot="1">
      <c r="A393" s="38" t="s">
        <v>108</v>
      </c>
      <c r="B393" s="125">
        <f>IF($I392=0,"-",B392/$I392)</f>
        <v>0.26520043596551507</v>
      </c>
      <c r="C393" s="125">
        <f t="shared" ref="C393:H393" si="227">IF($I392=0,"-",C392/$I392)</f>
        <v>1.1232568857021486E-3</v>
      </c>
      <c r="D393" s="125">
        <f t="shared" si="227"/>
        <v>4.6697625730824713E-2</v>
      </c>
      <c r="E393" s="125">
        <f t="shared" si="227"/>
        <v>0.64500783870357059</v>
      </c>
      <c r="F393" s="125">
        <f t="shared" si="227"/>
        <v>0</v>
      </c>
      <c r="G393" s="125">
        <f t="shared" si="227"/>
        <v>4.1970842714387467E-2</v>
      </c>
      <c r="H393" s="126">
        <f t="shared" si="227"/>
        <v>0</v>
      </c>
      <c r="I393" s="127">
        <f>SUM(B393:H393)</f>
        <v>1</v>
      </c>
      <c r="K393" s="49" t="s">
        <v>108</v>
      </c>
      <c r="L393" s="102">
        <f>IF($S392=0,"-",L392/$S392)</f>
        <v>0.18328881074021014</v>
      </c>
      <c r="M393" s="102">
        <f t="shared" ref="M393:R393" si="228">IF($S392=0,"-",M392/$S392)</f>
        <v>7.7632006141524707E-4</v>
      </c>
      <c r="N393" s="102">
        <f t="shared" si="228"/>
        <v>3.2274276825499916E-2</v>
      </c>
      <c r="O393" s="102">
        <f t="shared" si="228"/>
        <v>0.44578629459517044</v>
      </c>
      <c r="P393" s="102">
        <f t="shared" si="228"/>
        <v>0.30886685735296515</v>
      </c>
      <c r="Q393" s="102">
        <f t="shared" si="228"/>
        <v>2.9007440424739014E-2</v>
      </c>
      <c r="R393" s="103">
        <f t="shared" si="228"/>
        <v>0</v>
      </c>
      <c r="S393" s="104">
        <f>SUM(L393:R393)</f>
        <v>0.99999999999999989</v>
      </c>
      <c r="U393" s="77" t="s">
        <v>108</v>
      </c>
      <c r="V393" s="78">
        <f>+V392/$AI392</f>
        <v>0.17649209162025023</v>
      </c>
      <c r="W393" s="78">
        <f t="shared" ref="W393:AH393" si="229">+W392/$AI392</f>
        <v>3.9136683804702668E-3</v>
      </c>
      <c r="X393" s="78">
        <f t="shared" si="229"/>
        <v>2.9007440424739017E-2</v>
      </c>
      <c r="Y393" s="78">
        <f t="shared" si="229"/>
        <v>7.7632006141524718E-4</v>
      </c>
      <c r="Z393" s="78">
        <f t="shared" si="229"/>
        <v>3.2274276825499923E-2</v>
      </c>
      <c r="AA393" s="78">
        <f t="shared" si="229"/>
        <v>0.44159927582619229</v>
      </c>
      <c r="AB393" s="78">
        <f t="shared" si="229"/>
        <v>0.30886685735296521</v>
      </c>
      <c r="AC393" s="78">
        <f t="shared" si="229"/>
        <v>7.0700695084679171E-3</v>
      </c>
      <c r="AD393" s="78">
        <f t="shared" si="229"/>
        <v>2.8830507394897033E-3</v>
      </c>
      <c r="AE393" s="78">
        <f t="shared" si="229"/>
        <v>0</v>
      </c>
      <c r="AF393" s="78">
        <f t="shared" si="229"/>
        <v>0</v>
      </c>
      <c r="AG393" s="78">
        <f t="shared" si="229"/>
        <v>0</v>
      </c>
      <c r="AH393" s="78">
        <f t="shared" si="229"/>
        <v>4.1870187689782134E-3</v>
      </c>
      <c r="AI393" s="79">
        <f>SUM(V393:AC393)</f>
        <v>1.0000000000000002</v>
      </c>
    </row>
    <row r="394" spans="1:40" ht="15" thickBot="1">
      <c r="A394" s="6"/>
      <c r="B394" s="6"/>
      <c r="C394" s="6"/>
      <c r="D394" s="6"/>
      <c r="E394" s="6"/>
      <c r="F394" s="6"/>
      <c r="G394" s="6"/>
      <c r="H394" s="6"/>
      <c r="I394" s="6"/>
      <c r="K394" s="6"/>
      <c r="L394" s="6"/>
      <c r="M394" s="6"/>
      <c r="N394" s="6"/>
      <c r="O394" s="6"/>
      <c r="P394" s="6"/>
      <c r="Q394" s="6"/>
      <c r="R394" s="6"/>
      <c r="S394" s="6"/>
      <c r="U394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19"/>
      <c r="AK394" s="19"/>
      <c r="AL394" s="19"/>
      <c r="AM394" s="19"/>
      <c r="AN394" s="19"/>
    </row>
    <row r="395" spans="1:40" ht="42.7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  <c r="K395" s="445" t="s">
        <v>38</v>
      </c>
      <c r="L395" s="82" t="s">
        <v>0</v>
      </c>
      <c r="M395" s="82" t="s">
        <v>1</v>
      </c>
      <c r="N395" s="82" t="s">
        <v>2</v>
      </c>
      <c r="O395" s="82" t="s">
        <v>3</v>
      </c>
      <c r="P395" s="82" t="s">
        <v>23</v>
      </c>
      <c r="Q395" s="82" t="s">
        <v>4</v>
      </c>
      <c r="R395" s="82" t="s">
        <v>5</v>
      </c>
      <c r="S395" s="83" t="s">
        <v>6</v>
      </c>
      <c r="U395" s="447" t="s">
        <v>38</v>
      </c>
      <c r="V395" s="51" t="s">
        <v>73</v>
      </c>
      <c r="W395" s="51" t="s">
        <v>74</v>
      </c>
      <c r="X395" s="51" t="s">
        <v>4</v>
      </c>
      <c r="Y395" s="51" t="s">
        <v>1</v>
      </c>
      <c r="Z395" s="51" t="s">
        <v>2</v>
      </c>
      <c r="AA395" s="51" t="s">
        <v>3</v>
      </c>
      <c r="AB395" s="51" t="s">
        <v>51</v>
      </c>
      <c r="AC395" s="51" t="s">
        <v>64</v>
      </c>
      <c r="AD395" s="52" t="s">
        <v>75</v>
      </c>
      <c r="AE395" s="52" t="s">
        <v>76</v>
      </c>
      <c r="AF395" s="52" t="s">
        <v>77</v>
      </c>
      <c r="AG395" s="52" t="s">
        <v>78</v>
      </c>
      <c r="AH395" s="52" t="s">
        <v>79</v>
      </c>
      <c r="AI395" s="53" t="s">
        <v>59</v>
      </c>
      <c r="AJ395" s="19"/>
      <c r="AK395" s="19"/>
      <c r="AL395" s="19"/>
      <c r="AM395" s="19"/>
      <c r="AN395" s="19"/>
    </row>
    <row r="396" spans="1:40" ht="15" customHeight="1">
      <c r="A396" s="411" t="s">
        <v>38</v>
      </c>
      <c r="B396" s="400" t="s">
        <v>113</v>
      </c>
      <c r="C396" s="401"/>
      <c r="D396" s="401"/>
      <c r="E396" s="401"/>
      <c r="F396" s="401"/>
      <c r="G396" s="401"/>
      <c r="H396" s="401"/>
      <c r="I396" s="402"/>
      <c r="K396" s="446" t="s">
        <v>38</v>
      </c>
      <c r="L396" s="403" t="s">
        <v>113</v>
      </c>
      <c r="M396" s="404"/>
      <c r="N396" s="404"/>
      <c r="O396" s="404"/>
      <c r="P396" s="404"/>
      <c r="Q396" s="404"/>
      <c r="R396" s="404"/>
      <c r="S396" s="405"/>
      <c r="U396" s="448" t="s">
        <v>38</v>
      </c>
      <c r="V396" s="441" t="s">
        <v>113</v>
      </c>
      <c r="W396" s="441"/>
      <c r="X396" s="441"/>
      <c r="Y396" s="441"/>
      <c r="Z396" s="441"/>
      <c r="AA396" s="441"/>
      <c r="AB396" s="441"/>
      <c r="AC396" s="441"/>
      <c r="AD396" s="441"/>
      <c r="AE396" s="441"/>
      <c r="AF396" s="441"/>
      <c r="AG396" s="441"/>
      <c r="AH396" s="441"/>
      <c r="AI396" s="442"/>
      <c r="AJ396" s="19"/>
      <c r="AK396" s="19"/>
      <c r="AL396" s="19"/>
      <c r="AM396" s="19"/>
      <c r="AN396" s="19"/>
    </row>
    <row r="397" spans="1:40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  <c r="K397" s="50" t="s">
        <v>7</v>
      </c>
      <c r="L397" s="105">
        <v>0</v>
      </c>
      <c r="M397" s="105">
        <v>0</v>
      </c>
      <c r="N397" s="105">
        <v>0</v>
      </c>
      <c r="O397" s="105">
        <v>0</v>
      </c>
      <c r="P397" s="105">
        <v>0</v>
      </c>
      <c r="Q397" s="105">
        <v>0</v>
      </c>
      <c r="R397" s="106">
        <v>0</v>
      </c>
      <c r="S397" s="107">
        <f>SUM(L397:R397)</f>
        <v>0</v>
      </c>
      <c r="U397" s="54" t="s">
        <v>7</v>
      </c>
      <c r="V397" s="55">
        <v>0</v>
      </c>
      <c r="W397" s="55">
        <v>0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6">
        <v>0</v>
      </c>
      <c r="AD397" s="57">
        <v>0</v>
      </c>
      <c r="AE397" s="57">
        <v>0</v>
      </c>
      <c r="AF397" s="57">
        <v>0</v>
      </c>
      <c r="AG397" s="57">
        <v>0</v>
      </c>
      <c r="AH397" s="57">
        <v>0</v>
      </c>
      <c r="AI397" s="58">
        <f>SUM(V397:AC397)</f>
        <v>0</v>
      </c>
      <c r="AJ397" s="19"/>
      <c r="AK397" s="19"/>
      <c r="AL397" s="19"/>
      <c r="AM397" s="19"/>
      <c r="AN397" s="19"/>
    </row>
    <row r="398" spans="1:40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230">SUM(B398:H398)</f>
        <v>0</v>
      </c>
      <c r="K398" s="42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31">SUM(L398:R398)</f>
        <v>0</v>
      </c>
      <c r="U398" s="59" t="s">
        <v>8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1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2">
        <f t="shared" ref="AI398:AI417" si="232">SUM(V398:AC398)</f>
        <v>0</v>
      </c>
      <c r="AJ398" s="19"/>
      <c r="AK398" s="19"/>
      <c r="AL398" s="19"/>
      <c r="AM398" s="19"/>
      <c r="AN398" s="19"/>
    </row>
    <row r="399" spans="1:40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230"/>
        <v>0</v>
      </c>
      <c r="K399" s="43" t="s">
        <v>9</v>
      </c>
      <c r="L399" s="84">
        <v>0</v>
      </c>
      <c r="M399" s="84">
        <v>0</v>
      </c>
      <c r="N399" s="84">
        <v>0</v>
      </c>
      <c r="O399" s="84">
        <v>0</v>
      </c>
      <c r="P399" s="84">
        <v>0</v>
      </c>
      <c r="Q399" s="84">
        <v>0</v>
      </c>
      <c r="R399" s="85">
        <v>0</v>
      </c>
      <c r="S399" s="86">
        <f t="shared" si="231"/>
        <v>0</v>
      </c>
      <c r="U399" s="63" t="s">
        <v>9</v>
      </c>
      <c r="V399" s="55">
        <v>0</v>
      </c>
      <c r="W399" s="55">
        <v>0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6">
        <v>0</v>
      </c>
      <c r="AD399" s="57">
        <v>0</v>
      </c>
      <c r="AE399" s="57">
        <v>0</v>
      </c>
      <c r="AF399" s="57">
        <v>0</v>
      </c>
      <c r="AG399" s="57">
        <v>0</v>
      </c>
      <c r="AH399" s="57">
        <v>0</v>
      </c>
      <c r="AI399" s="58">
        <f t="shared" si="232"/>
        <v>0</v>
      </c>
      <c r="AJ399" s="19"/>
      <c r="AK399" s="19"/>
      <c r="AL399" s="19"/>
      <c r="AM399" s="19"/>
      <c r="AN399" s="19"/>
    </row>
    <row r="400" spans="1:40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230"/>
        <v>0</v>
      </c>
      <c r="K400" s="42" t="s">
        <v>52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31"/>
        <v>0</v>
      </c>
      <c r="U400" s="59" t="s">
        <v>52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1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2">
        <f t="shared" si="232"/>
        <v>0</v>
      </c>
      <c r="AJ400" s="19"/>
      <c r="AK400" s="19"/>
      <c r="AL400" s="19"/>
      <c r="AM400" s="19"/>
      <c r="AN400" s="19"/>
    </row>
    <row r="401" spans="1:40" ht="15">
      <c r="A401" s="32" t="s">
        <v>13</v>
      </c>
      <c r="B401" s="84">
        <v>21.20437377620306</v>
      </c>
      <c r="C401" s="84">
        <v>9.2452819838044089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230"/>
        <v>30.449655760007467</v>
      </c>
      <c r="K401" s="43" t="s">
        <v>13</v>
      </c>
      <c r="L401" s="84">
        <v>21.20437377620306</v>
      </c>
      <c r="M401" s="84">
        <v>9.2452819838044089</v>
      </c>
      <c r="N401" s="84">
        <v>0</v>
      </c>
      <c r="O401" s="84">
        <v>0</v>
      </c>
      <c r="P401" s="84">
        <v>0</v>
      </c>
      <c r="Q401" s="84">
        <v>0</v>
      </c>
      <c r="R401" s="85">
        <v>0</v>
      </c>
      <c r="S401" s="86">
        <f t="shared" si="231"/>
        <v>30.449655760007467</v>
      </c>
      <c r="U401" s="63" t="s">
        <v>13</v>
      </c>
      <c r="V401" s="55">
        <v>21.20437377620306</v>
      </c>
      <c r="W401" s="55">
        <v>0</v>
      </c>
      <c r="X401" s="55">
        <v>0</v>
      </c>
      <c r="Y401" s="55">
        <v>9.2452819838044089</v>
      </c>
      <c r="Z401" s="55">
        <v>0</v>
      </c>
      <c r="AA401" s="55">
        <v>0</v>
      </c>
      <c r="AB401" s="55">
        <v>0</v>
      </c>
      <c r="AC401" s="56">
        <v>0</v>
      </c>
      <c r="AD401" s="57">
        <v>0</v>
      </c>
      <c r="AE401" s="57">
        <v>0</v>
      </c>
      <c r="AF401" s="57">
        <v>0</v>
      </c>
      <c r="AG401" s="57">
        <v>0</v>
      </c>
      <c r="AH401" s="57">
        <v>0</v>
      </c>
      <c r="AI401" s="58">
        <f t="shared" si="232"/>
        <v>30.449655760007467</v>
      </c>
      <c r="AJ401" s="19"/>
      <c r="AK401" s="19"/>
      <c r="AL401" s="19"/>
      <c r="AM401" s="19"/>
      <c r="AN401" s="19"/>
    </row>
    <row r="402" spans="1:40" ht="15">
      <c r="A402" s="31" t="s">
        <v>119</v>
      </c>
      <c r="B402" s="112">
        <v>8.7933273558474649</v>
      </c>
      <c r="C402" s="112">
        <v>5.5509498201971654</v>
      </c>
      <c r="D402" s="112">
        <v>1.3378176654007823</v>
      </c>
      <c r="E402" s="112">
        <v>0</v>
      </c>
      <c r="F402" s="395"/>
      <c r="G402" s="112">
        <v>0</v>
      </c>
      <c r="H402" s="113">
        <v>0</v>
      </c>
      <c r="I402" s="114">
        <f t="shared" si="230"/>
        <v>15.682094841445414</v>
      </c>
      <c r="K402" s="42" t="s">
        <v>119</v>
      </c>
      <c r="L402" s="87">
        <v>8.7933273558474649</v>
      </c>
      <c r="M402" s="87">
        <v>5.5509498201971654</v>
      </c>
      <c r="N402" s="87">
        <v>1.3378176654007823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31"/>
        <v>15.682094841445414</v>
      </c>
      <c r="U402" s="59" t="s">
        <v>53</v>
      </c>
      <c r="V402" s="60">
        <v>8.7933273558474649</v>
      </c>
      <c r="W402" s="60">
        <v>0</v>
      </c>
      <c r="X402" s="60">
        <v>0</v>
      </c>
      <c r="Y402" s="60">
        <v>5.5509498201971654</v>
      </c>
      <c r="Z402" s="60">
        <v>1.3378176654007823</v>
      </c>
      <c r="AA402" s="60">
        <v>0</v>
      </c>
      <c r="AB402" s="60">
        <v>0</v>
      </c>
      <c r="AC402" s="61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2">
        <f t="shared" si="232"/>
        <v>15.682094841445414</v>
      </c>
      <c r="AJ402" s="19"/>
      <c r="AK402" s="19"/>
      <c r="AL402" s="19"/>
      <c r="AM402" s="19"/>
      <c r="AN402" s="19"/>
    </row>
    <row r="403" spans="1:40" ht="15">
      <c r="A403" s="32" t="s">
        <v>54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230"/>
        <v>0</v>
      </c>
      <c r="K403" s="43" t="s">
        <v>54</v>
      </c>
      <c r="L403" s="84">
        <v>0</v>
      </c>
      <c r="M403" s="84">
        <v>0</v>
      </c>
      <c r="N403" s="84">
        <v>0</v>
      </c>
      <c r="O403" s="84">
        <v>0</v>
      </c>
      <c r="P403" s="84">
        <v>10.666436702210063</v>
      </c>
      <c r="Q403" s="84">
        <v>0</v>
      </c>
      <c r="R403" s="85">
        <v>0</v>
      </c>
      <c r="S403" s="86">
        <f t="shared" si="231"/>
        <v>10.666436702210063</v>
      </c>
      <c r="U403" s="63" t="s">
        <v>54</v>
      </c>
      <c r="V403" s="55">
        <v>0</v>
      </c>
      <c r="W403" s="55">
        <v>0</v>
      </c>
      <c r="X403" s="55">
        <v>0</v>
      </c>
      <c r="Y403" s="55">
        <v>0</v>
      </c>
      <c r="Z403" s="55">
        <v>0</v>
      </c>
      <c r="AA403" s="55">
        <v>0</v>
      </c>
      <c r="AB403" s="55">
        <v>10.666436702210063</v>
      </c>
      <c r="AC403" s="56">
        <v>0</v>
      </c>
      <c r="AD403" s="55">
        <v>0</v>
      </c>
      <c r="AE403" s="55">
        <v>0</v>
      </c>
      <c r="AF403" s="55">
        <v>0</v>
      </c>
      <c r="AG403" s="55">
        <v>0</v>
      </c>
      <c r="AH403" s="55">
        <v>0</v>
      </c>
      <c r="AI403" s="58">
        <f t="shared" si="232"/>
        <v>10.666436702210063</v>
      </c>
      <c r="AJ403" s="19"/>
      <c r="AK403" s="19"/>
      <c r="AL403" s="19"/>
      <c r="AM403" s="19"/>
      <c r="AN403" s="19"/>
    </row>
    <row r="404" spans="1:40" ht="15">
      <c r="A404" s="31" t="s">
        <v>11</v>
      </c>
      <c r="B404" s="112">
        <v>0</v>
      </c>
      <c r="C404" s="112">
        <v>0.15026431195115977</v>
      </c>
      <c r="D404" s="112">
        <v>0</v>
      </c>
      <c r="E404" s="112">
        <v>0</v>
      </c>
      <c r="F404" s="395"/>
      <c r="G404" s="112">
        <v>0</v>
      </c>
      <c r="H404" s="113">
        <v>0</v>
      </c>
      <c r="I404" s="114">
        <f t="shared" si="230"/>
        <v>0.15026431195115977</v>
      </c>
      <c r="K404" s="42" t="s">
        <v>11</v>
      </c>
      <c r="L404" s="87">
        <v>0</v>
      </c>
      <c r="M404" s="87">
        <v>0.15026431195115977</v>
      </c>
      <c r="N404" s="87">
        <v>0</v>
      </c>
      <c r="O404" s="87">
        <v>0</v>
      </c>
      <c r="P404" s="87">
        <v>10.529106355271933</v>
      </c>
      <c r="Q404" s="87">
        <v>0</v>
      </c>
      <c r="R404" s="88">
        <v>0</v>
      </c>
      <c r="S404" s="89">
        <f t="shared" si="231"/>
        <v>10.679370667223093</v>
      </c>
      <c r="U404" s="59" t="s">
        <v>11</v>
      </c>
      <c r="V404" s="60">
        <v>0</v>
      </c>
      <c r="W404" s="60">
        <v>0</v>
      </c>
      <c r="X404" s="60">
        <v>0</v>
      </c>
      <c r="Y404" s="60">
        <v>0.15026431195115977</v>
      </c>
      <c r="Z404" s="60">
        <v>0</v>
      </c>
      <c r="AA404" s="60">
        <v>0</v>
      </c>
      <c r="AB404" s="60">
        <v>10.529106355271933</v>
      </c>
      <c r="AC404" s="61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2">
        <f t="shared" si="232"/>
        <v>10.679370667223093</v>
      </c>
      <c r="AJ404" s="19"/>
      <c r="AK404" s="19"/>
      <c r="AL404" s="19"/>
      <c r="AM404" s="19"/>
      <c r="AN404" s="19"/>
    </row>
    <row r="405" spans="1:40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230"/>
        <v>0</v>
      </c>
      <c r="K405" s="43" t="s">
        <v>55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5">
        <v>0</v>
      </c>
      <c r="S405" s="86">
        <f t="shared" si="231"/>
        <v>0</v>
      </c>
      <c r="U405" s="63" t="s">
        <v>55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6">
        <v>0</v>
      </c>
      <c r="AD405" s="55">
        <v>0</v>
      </c>
      <c r="AE405" s="55">
        <v>0</v>
      </c>
      <c r="AF405" s="55">
        <v>0</v>
      </c>
      <c r="AG405" s="55">
        <v>0</v>
      </c>
      <c r="AH405" s="55">
        <v>0</v>
      </c>
      <c r="AI405" s="58">
        <f t="shared" si="232"/>
        <v>0</v>
      </c>
      <c r="AJ405" s="19"/>
      <c r="AK405" s="19"/>
      <c r="AL405" s="19"/>
      <c r="AM405" s="19"/>
      <c r="AN405" s="19"/>
    </row>
    <row r="406" spans="1:40" ht="15">
      <c r="A406" s="31" t="s">
        <v>14</v>
      </c>
      <c r="B406" s="112">
        <v>0</v>
      </c>
      <c r="C406" s="112">
        <v>0</v>
      </c>
      <c r="D406" s="112">
        <v>1.1029000665022757</v>
      </c>
      <c r="E406" s="112">
        <v>0</v>
      </c>
      <c r="F406" s="395"/>
      <c r="G406" s="112">
        <v>0</v>
      </c>
      <c r="H406" s="113">
        <v>0</v>
      </c>
      <c r="I406" s="114">
        <f t="shared" si="230"/>
        <v>1.1029000665022757</v>
      </c>
      <c r="K406" s="42" t="s">
        <v>14</v>
      </c>
      <c r="L406" s="87">
        <v>0</v>
      </c>
      <c r="M406" s="87">
        <v>0</v>
      </c>
      <c r="N406" s="87">
        <v>1.1029000665022757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31"/>
        <v>1.1029000665022757</v>
      </c>
      <c r="U406" s="59" t="s">
        <v>14</v>
      </c>
      <c r="V406" s="60">
        <v>0</v>
      </c>
      <c r="W406" s="60">
        <v>0</v>
      </c>
      <c r="X406" s="60">
        <v>0</v>
      </c>
      <c r="Y406" s="60">
        <v>0</v>
      </c>
      <c r="Z406" s="60">
        <v>1.1029000665022757</v>
      </c>
      <c r="AA406" s="60">
        <v>0</v>
      </c>
      <c r="AB406" s="60">
        <v>0</v>
      </c>
      <c r="AC406" s="61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2">
        <f t="shared" si="232"/>
        <v>1.1029000665022757</v>
      </c>
      <c r="AJ406" s="19"/>
      <c r="AK406" s="19"/>
      <c r="AL406" s="19"/>
      <c r="AM406" s="19"/>
      <c r="AN406" s="19"/>
    </row>
    <row r="407" spans="1:40" ht="15">
      <c r="A407" s="32" t="s">
        <v>136</v>
      </c>
      <c r="B407" s="84">
        <v>46.894219118968415</v>
      </c>
      <c r="C407" s="84">
        <v>346.37127049337101</v>
      </c>
      <c r="D407" s="84">
        <v>136.8629037844853</v>
      </c>
      <c r="E407" s="84">
        <v>0</v>
      </c>
      <c r="F407" s="395"/>
      <c r="G407" s="84">
        <v>0</v>
      </c>
      <c r="H407" s="115">
        <v>0</v>
      </c>
      <c r="I407" s="111">
        <f t="shared" si="230"/>
        <v>530.12839339682478</v>
      </c>
      <c r="K407" s="43" t="s">
        <v>136</v>
      </c>
      <c r="L407" s="84">
        <v>46.894219118968415</v>
      </c>
      <c r="M407" s="84">
        <v>346.37127049337101</v>
      </c>
      <c r="N407" s="84">
        <v>136.8629037844853</v>
      </c>
      <c r="O407" s="84">
        <v>0</v>
      </c>
      <c r="P407" s="84">
        <v>0</v>
      </c>
      <c r="Q407" s="84">
        <v>0</v>
      </c>
      <c r="R407" s="85">
        <v>0</v>
      </c>
      <c r="S407" s="86">
        <f t="shared" si="231"/>
        <v>530.12839339682478</v>
      </c>
      <c r="U407" s="63" t="s">
        <v>136</v>
      </c>
      <c r="V407" s="55">
        <v>46.894219118968415</v>
      </c>
      <c r="W407" s="55">
        <v>0</v>
      </c>
      <c r="X407" s="55">
        <v>0</v>
      </c>
      <c r="Y407" s="55">
        <v>346.37127049337101</v>
      </c>
      <c r="Z407" s="55">
        <v>59.329644004135723</v>
      </c>
      <c r="AA407" s="55">
        <v>0</v>
      </c>
      <c r="AB407" s="55">
        <v>0</v>
      </c>
      <c r="AC407" s="56">
        <v>77.533259780349567</v>
      </c>
      <c r="AD407" s="55">
        <v>0</v>
      </c>
      <c r="AE407" s="55">
        <v>0</v>
      </c>
      <c r="AF407" s="55">
        <v>0</v>
      </c>
      <c r="AG407" s="55">
        <v>77.533259780349567</v>
      </c>
      <c r="AH407" s="55">
        <v>0</v>
      </c>
      <c r="AI407" s="58">
        <f t="shared" si="232"/>
        <v>530.12839339682478</v>
      </c>
      <c r="AJ407" s="19"/>
      <c r="AK407" s="19"/>
      <c r="AL407" s="19"/>
      <c r="AM407" s="19"/>
      <c r="AN407" s="19"/>
    </row>
    <row r="408" spans="1:40" ht="15">
      <c r="A408" s="31" t="s">
        <v>21</v>
      </c>
      <c r="B408" s="112">
        <v>51.37200064304475</v>
      </c>
      <c r="C408" s="112">
        <v>1.2555907234329509</v>
      </c>
      <c r="D408" s="112">
        <v>10.11946333052509</v>
      </c>
      <c r="E408" s="112">
        <v>375.74606323841579</v>
      </c>
      <c r="F408" s="395"/>
      <c r="G408" s="112">
        <v>52.303425294860766</v>
      </c>
      <c r="H408" s="113">
        <v>0</v>
      </c>
      <c r="I408" s="114">
        <f t="shared" si="230"/>
        <v>490.79654323027933</v>
      </c>
      <c r="K408" s="42" t="s">
        <v>21</v>
      </c>
      <c r="L408" s="87">
        <v>51.37200064304475</v>
      </c>
      <c r="M408" s="87">
        <v>1.2555907234329509</v>
      </c>
      <c r="N408" s="87">
        <v>10.11946333052509</v>
      </c>
      <c r="O408" s="87">
        <v>375.74606323841579</v>
      </c>
      <c r="P408" s="87">
        <v>5.21095479242552</v>
      </c>
      <c r="Q408" s="87">
        <v>52.303425294860766</v>
      </c>
      <c r="R408" s="88">
        <v>0</v>
      </c>
      <c r="S408" s="89">
        <f t="shared" si="231"/>
        <v>496.00749802270485</v>
      </c>
      <c r="U408" s="59" t="s">
        <v>21</v>
      </c>
      <c r="V408" s="60">
        <v>0</v>
      </c>
      <c r="W408" s="60">
        <v>39.65259415771817</v>
      </c>
      <c r="X408" s="60">
        <v>52.303425294860766</v>
      </c>
      <c r="Y408" s="60">
        <v>1.2555907234329509</v>
      </c>
      <c r="Z408" s="60">
        <v>10.11946333052509</v>
      </c>
      <c r="AA408" s="60">
        <v>360.42715195699657</v>
      </c>
      <c r="AB408" s="60">
        <v>5.21095479242552</v>
      </c>
      <c r="AC408" s="61">
        <v>27.038317766745838</v>
      </c>
      <c r="AD408" s="60">
        <v>11.719406485326582</v>
      </c>
      <c r="AE408" s="60">
        <v>15.318911281419245</v>
      </c>
      <c r="AF408" s="60">
        <v>0</v>
      </c>
      <c r="AG408" s="60">
        <v>0</v>
      </c>
      <c r="AH408" s="60">
        <v>0</v>
      </c>
      <c r="AI408" s="62">
        <f t="shared" si="232"/>
        <v>496.00749802270491</v>
      </c>
      <c r="AJ408" s="19"/>
      <c r="AK408" s="19"/>
      <c r="AL408" s="19"/>
      <c r="AM408" s="19"/>
      <c r="AN408" s="19"/>
    </row>
    <row r="409" spans="1:40" ht="15">
      <c r="A409" s="32" t="s">
        <v>20</v>
      </c>
      <c r="B409" s="84">
        <v>5.8862785989980155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230"/>
        <v>5.8862785989980155</v>
      </c>
      <c r="K409" s="43" t="s">
        <v>20</v>
      </c>
      <c r="L409" s="84">
        <v>5.8862785989980155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5">
        <v>0</v>
      </c>
      <c r="S409" s="86">
        <f t="shared" si="231"/>
        <v>5.8862785989980155</v>
      </c>
      <c r="U409" s="63" t="s">
        <v>20</v>
      </c>
      <c r="V409" s="55">
        <v>5.8862785989980155</v>
      </c>
      <c r="W409" s="55">
        <v>0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6">
        <v>0</v>
      </c>
      <c r="AD409" s="55">
        <v>0</v>
      </c>
      <c r="AE409" s="55">
        <v>0</v>
      </c>
      <c r="AF409" s="55">
        <v>0</v>
      </c>
      <c r="AG409" s="55">
        <v>0</v>
      </c>
      <c r="AH409" s="55">
        <v>0</v>
      </c>
      <c r="AI409" s="58">
        <f t="shared" si="232"/>
        <v>5.8862785989980155</v>
      </c>
      <c r="AJ409" s="19"/>
      <c r="AK409" s="19"/>
      <c r="AL409" s="19"/>
      <c r="AM409" s="19"/>
      <c r="AN409" s="19"/>
    </row>
    <row r="410" spans="1:40" ht="15">
      <c r="A410" s="31" t="s">
        <v>56</v>
      </c>
      <c r="B410" s="112">
        <v>0.19040066699795991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230"/>
        <v>0.19040066699795991</v>
      </c>
      <c r="K410" s="42" t="s">
        <v>56</v>
      </c>
      <c r="L410" s="87">
        <v>0.19040066699795991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31"/>
        <v>0.19040066699795991</v>
      </c>
      <c r="U410" s="59" t="s">
        <v>56</v>
      </c>
      <c r="V410" s="60">
        <v>0.19040066699795991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1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2">
        <f t="shared" si="232"/>
        <v>0.19040066699795991</v>
      </c>
      <c r="AJ410" s="19"/>
      <c r="AK410" s="19"/>
      <c r="AL410" s="19"/>
      <c r="AM410" s="19"/>
      <c r="AN410" s="19"/>
    </row>
    <row r="411" spans="1:40" ht="15">
      <c r="A411" s="32" t="s">
        <v>18</v>
      </c>
      <c r="B411" s="84">
        <v>1.0089641405476986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230"/>
        <v>1.0089641405476986</v>
      </c>
      <c r="K411" s="43" t="s">
        <v>18</v>
      </c>
      <c r="L411" s="84">
        <v>1.0089641405476986</v>
      </c>
      <c r="M411" s="84">
        <v>0</v>
      </c>
      <c r="N411" s="84">
        <v>0</v>
      </c>
      <c r="O411" s="84">
        <v>0</v>
      </c>
      <c r="P411" s="84">
        <v>0.4383324753518833</v>
      </c>
      <c r="Q411" s="84">
        <v>0</v>
      </c>
      <c r="R411" s="85">
        <v>0</v>
      </c>
      <c r="S411" s="86">
        <f t="shared" si="231"/>
        <v>1.4472966158995819</v>
      </c>
      <c r="U411" s="63" t="s">
        <v>18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0.4383324753518833</v>
      </c>
      <c r="AC411" s="56">
        <v>1.0089641405476986</v>
      </c>
      <c r="AD411" s="55">
        <v>1.0089641405476986</v>
      </c>
      <c r="AE411" s="55">
        <v>0</v>
      </c>
      <c r="AF411" s="55">
        <v>0</v>
      </c>
      <c r="AG411" s="55">
        <v>0</v>
      </c>
      <c r="AH411" s="55">
        <v>0</v>
      </c>
      <c r="AI411" s="58">
        <f t="shared" si="232"/>
        <v>1.4472966158995819</v>
      </c>
      <c r="AJ411" s="19"/>
      <c r="AK411" s="19"/>
      <c r="AL411" s="19"/>
      <c r="AM411" s="19"/>
      <c r="AN411" s="19"/>
    </row>
    <row r="412" spans="1:40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230"/>
        <v>0</v>
      </c>
      <c r="K412" s="42" t="s">
        <v>17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31"/>
        <v>0</v>
      </c>
      <c r="U412" s="59" t="s">
        <v>57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1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2">
        <f t="shared" si="232"/>
        <v>0</v>
      </c>
      <c r="AJ412" s="19"/>
      <c r="AK412" s="19"/>
      <c r="AL412" s="19"/>
      <c r="AM412" s="19"/>
      <c r="AN412" s="19"/>
    </row>
    <row r="413" spans="1:40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230"/>
        <v>0</v>
      </c>
      <c r="K413" s="44" t="s">
        <v>60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5">
        <v>0</v>
      </c>
      <c r="S413" s="86">
        <f t="shared" si="231"/>
        <v>0</v>
      </c>
      <c r="U413" s="64" t="s">
        <v>58</v>
      </c>
      <c r="V413" s="55">
        <v>0</v>
      </c>
      <c r="W413" s="55">
        <v>0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6">
        <v>0</v>
      </c>
      <c r="AD413" s="57">
        <v>0</v>
      </c>
      <c r="AE413" s="57">
        <v>0</v>
      </c>
      <c r="AF413" s="57">
        <v>0</v>
      </c>
      <c r="AG413" s="57">
        <v>0</v>
      </c>
      <c r="AH413" s="57">
        <v>0</v>
      </c>
      <c r="AI413" s="58">
        <f t="shared" si="232"/>
        <v>0</v>
      </c>
      <c r="AJ413" s="19"/>
      <c r="AK413" s="19"/>
      <c r="AL413" s="19"/>
      <c r="AM413" s="19"/>
      <c r="AN413" s="19"/>
    </row>
    <row r="414" spans="1:40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230"/>
        <v>0</v>
      </c>
      <c r="K414" s="45" t="s">
        <v>19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31"/>
        <v>0</v>
      </c>
      <c r="U414" s="65" t="s">
        <v>62</v>
      </c>
      <c r="V414" s="66">
        <v>0</v>
      </c>
      <c r="W414" s="66">
        <v>0</v>
      </c>
      <c r="X414" s="66">
        <v>0</v>
      </c>
      <c r="Y414" s="66">
        <v>0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>
        <v>0</v>
      </c>
      <c r="AF414" s="66">
        <v>0</v>
      </c>
      <c r="AG414" s="66">
        <v>0</v>
      </c>
      <c r="AH414" s="67">
        <v>0</v>
      </c>
      <c r="AI414" s="68">
        <f t="shared" si="232"/>
        <v>0</v>
      </c>
      <c r="AJ414" s="19"/>
      <c r="AK414" s="19"/>
      <c r="AL414" s="19"/>
      <c r="AM414" s="19"/>
      <c r="AN414" s="19"/>
    </row>
    <row r="415" spans="1:40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230"/>
        <v>0</v>
      </c>
      <c r="K415" s="46" t="s">
        <v>15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4">
        <v>0</v>
      </c>
      <c r="S415" s="95">
        <f t="shared" si="231"/>
        <v>0</v>
      </c>
      <c r="U415" s="69" t="s">
        <v>15</v>
      </c>
      <c r="V415" s="70">
        <v>0</v>
      </c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0">
        <v>0</v>
      </c>
      <c r="AD415" s="71">
        <v>0</v>
      </c>
      <c r="AE415" s="71">
        <v>0</v>
      </c>
      <c r="AF415" s="71">
        <v>0</v>
      </c>
      <c r="AG415" s="71">
        <v>0</v>
      </c>
      <c r="AH415" s="71">
        <v>0</v>
      </c>
      <c r="AI415" s="72">
        <f t="shared" si="232"/>
        <v>0</v>
      </c>
      <c r="AJ415" s="19"/>
      <c r="AK415" s="19"/>
      <c r="AL415" s="19"/>
      <c r="AM415" s="19"/>
      <c r="AN415" s="19"/>
    </row>
    <row r="416" spans="1:40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230"/>
        <v>0</v>
      </c>
      <c r="K416" s="45" t="s">
        <v>16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31"/>
        <v>0</v>
      </c>
      <c r="U416" s="65" t="s">
        <v>16</v>
      </c>
      <c r="V416" s="66">
        <v>0</v>
      </c>
      <c r="W416" s="66">
        <v>0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>
        <v>0</v>
      </c>
      <c r="AE416" s="66">
        <v>0</v>
      </c>
      <c r="AF416" s="66">
        <v>0</v>
      </c>
      <c r="AG416" s="66">
        <v>0</v>
      </c>
      <c r="AH416" s="67">
        <v>0</v>
      </c>
      <c r="AI416" s="68">
        <f t="shared" si="232"/>
        <v>0</v>
      </c>
      <c r="AJ416" s="19"/>
      <c r="AK416" s="19"/>
      <c r="AL416" s="19"/>
      <c r="AM416" s="19"/>
      <c r="AN416" s="19"/>
    </row>
    <row r="417" spans="1:40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230"/>
        <v>0</v>
      </c>
      <c r="K417" s="47" t="s">
        <v>10</v>
      </c>
      <c r="L417" s="96">
        <v>0</v>
      </c>
      <c r="M417" s="96">
        <v>0</v>
      </c>
      <c r="N417" s="96">
        <v>0</v>
      </c>
      <c r="O417" s="96">
        <v>0</v>
      </c>
      <c r="P417" s="96">
        <v>0</v>
      </c>
      <c r="Q417" s="96">
        <v>0</v>
      </c>
      <c r="R417" s="97">
        <v>0</v>
      </c>
      <c r="S417" s="98">
        <f t="shared" si="231"/>
        <v>0</v>
      </c>
      <c r="U417" s="69" t="s">
        <v>10</v>
      </c>
      <c r="V417" s="70">
        <v>0</v>
      </c>
      <c r="W417" s="70">
        <v>0</v>
      </c>
      <c r="X417" s="70">
        <v>0</v>
      </c>
      <c r="Y417" s="70">
        <v>0</v>
      </c>
      <c r="Z417" s="70">
        <v>0</v>
      </c>
      <c r="AA417" s="70">
        <v>0</v>
      </c>
      <c r="AB417" s="70">
        <v>0</v>
      </c>
      <c r="AC417" s="70">
        <v>0</v>
      </c>
      <c r="AD417" s="71">
        <v>0</v>
      </c>
      <c r="AE417" s="71">
        <v>0</v>
      </c>
      <c r="AF417" s="71">
        <v>0</v>
      </c>
      <c r="AG417" s="71">
        <v>0</v>
      </c>
      <c r="AH417" s="71">
        <v>0</v>
      </c>
      <c r="AI417" s="72">
        <f t="shared" si="232"/>
        <v>0</v>
      </c>
      <c r="AJ417" s="19"/>
      <c r="AK417" s="19"/>
      <c r="AL417" s="19"/>
      <c r="AM417" s="19"/>
      <c r="AN417" s="19"/>
    </row>
    <row r="418" spans="1:40" ht="15">
      <c r="A418" s="37" t="s">
        <v>22</v>
      </c>
      <c r="B418" s="99">
        <f>SUM(B397:B413)</f>
        <v>135.34956430060737</v>
      </c>
      <c r="C418" s="99">
        <f t="shared" ref="C418:I418" si="233">SUM(C397:C413)</f>
        <v>362.5733573327567</v>
      </c>
      <c r="D418" s="99">
        <f t="shared" si="233"/>
        <v>149.42308484691344</v>
      </c>
      <c r="E418" s="99">
        <f t="shared" si="233"/>
        <v>375.74606323841579</v>
      </c>
      <c r="F418" s="99">
        <f t="shared" si="233"/>
        <v>0</v>
      </c>
      <c r="G418" s="99">
        <f t="shared" si="233"/>
        <v>52.303425294860766</v>
      </c>
      <c r="H418" s="100">
        <f t="shared" si="233"/>
        <v>0</v>
      </c>
      <c r="I418" s="111">
        <f t="shared" si="233"/>
        <v>1075.395495013554</v>
      </c>
      <c r="K418" s="48" t="s">
        <v>22</v>
      </c>
      <c r="L418" s="99">
        <f>SUM(L397:L413)</f>
        <v>135.34956430060737</v>
      </c>
      <c r="M418" s="99">
        <f t="shared" ref="M418:S418" si="234">SUM(M397:M413)</f>
        <v>362.5733573327567</v>
      </c>
      <c r="N418" s="99">
        <f t="shared" si="234"/>
        <v>149.42308484691344</v>
      </c>
      <c r="O418" s="99">
        <f t="shared" si="234"/>
        <v>375.74606323841579</v>
      </c>
      <c r="P418" s="99">
        <f t="shared" si="234"/>
        <v>26.844830325259402</v>
      </c>
      <c r="Q418" s="99">
        <f t="shared" si="234"/>
        <v>52.303425294860766</v>
      </c>
      <c r="R418" s="100">
        <f t="shared" si="234"/>
        <v>0</v>
      </c>
      <c r="S418" s="101">
        <f t="shared" si="234"/>
        <v>1102.2403253388134</v>
      </c>
      <c r="U418" s="73" t="s">
        <v>59</v>
      </c>
      <c r="V418" s="74">
        <f>SUM(V397:V413)</f>
        <v>82.968599517014923</v>
      </c>
      <c r="W418" s="74">
        <f t="shared" ref="W418:AH418" si="235">SUM(W397:W413)</f>
        <v>39.65259415771817</v>
      </c>
      <c r="X418" s="74">
        <f t="shared" si="235"/>
        <v>52.303425294860766</v>
      </c>
      <c r="Y418" s="74">
        <f t="shared" si="235"/>
        <v>362.5733573327567</v>
      </c>
      <c r="Z418" s="74">
        <f t="shared" si="235"/>
        <v>71.889825066563873</v>
      </c>
      <c r="AA418" s="74">
        <f t="shared" si="235"/>
        <v>360.42715195699657</v>
      </c>
      <c r="AB418" s="74">
        <f t="shared" si="235"/>
        <v>26.844830325259402</v>
      </c>
      <c r="AC418" s="74">
        <f t="shared" si="235"/>
        <v>105.58054168764311</v>
      </c>
      <c r="AD418" s="75">
        <f t="shared" si="235"/>
        <v>12.72837062587428</v>
      </c>
      <c r="AE418" s="75">
        <f t="shared" si="235"/>
        <v>15.318911281419245</v>
      </c>
      <c r="AF418" s="75">
        <f t="shared" si="235"/>
        <v>0</v>
      </c>
      <c r="AG418" s="75">
        <f t="shared" si="235"/>
        <v>77.533259780349567</v>
      </c>
      <c r="AH418" s="75">
        <f t="shared" si="235"/>
        <v>0</v>
      </c>
      <c r="AI418" s="76">
        <f>SUM(V418:AC418)</f>
        <v>1102.2403253388136</v>
      </c>
      <c r="AJ418" s="19"/>
      <c r="AK418" s="19"/>
      <c r="AL418" s="19"/>
      <c r="AM418" s="19"/>
      <c r="AN418" s="19"/>
    </row>
    <row r="419" spans="1:40" s="22" customFormat="1" ht="15" thickBot="1">
      <c r="A419" s="38" t="s">
        <v>108</v>
      </c>
      <c r="B419" s="125">
        <f>IF($I418=0,"-",B418/$I418)</f>
        <v>0.12586026715585363</v>
      </c>
      <c r="C419" s="125">
        <f t="shared" ref="C419:H419" si="236">IF($I418=0,"-",C418/$I418)</f>
        <v>0.33715350214312262</v>
      </c>
      <c r="D419" s="125">
        <f t="shared" si="236"/>
        <v>0.13894709949945452</v>
      </c>
      <c r="E419" s="125">
        <f t="shared" si="236"/>
        <v>0.34940267555582422</v>
      </c>
      <c r="F419" s="125">
        <f t="shared" si="236"/>
        <v>0</v>
      </c>
      <c r="G419" s="125">
        <f t="shared" si="236"/>
        <v>4.8636455645745057E-2</v>
      </c>
      <c r="H419" s="126">
        <f t="shared" si="236"/>
        <v>0</v>
      </c>
      <c r="I419" s="127">
        <f>SUM(B419:H419)</f>
        <v>1</v>
      </c>
      <c r="K419" s="49" t="s">
        <v>108</v>
      </c>
      <c r="L419" s="102">
        <f>IF($S418=0,"-",L418/$S418)</f>
        <v>0.12279496693155623</v>
      </c>
      <c r="M419" s="102">
        <f t="shared" ref="M419:R419" si="237">IF($S418=0,"-",M418/$S418)</f>
        <v>0.32894219980684036</v>
      </c>
      <c r="N419" s="102">
        <f t="shared" si="237"/>
        <v>0.13556307223742958</v>
      </c>
      <c r="O419" s="102">
        <f t="shared" si="237"/>
        <v>0.34089304718815894</v>
      </c>
      <c r="P419" s="102">
        <f t="shared" si="237"/>
        <v>2.4354788795272642E-2</v>
      </c>
      <c r="Q419" s="102">
        <f t="shared" si="237"/>
        <v>4.745192504074229E-2</v>
      </c>
      <c r="R419" s="103">
        <f t="shared" si="237"/>
        <v>0</v>
      </c>
      <c r="S419" s="104">
        <f>SUM(L419:R419)</f>
        <v>1</v>
      </c>
      <c r="U419" s="77" t="s">
        <v>108</v>
      </c>
      <c r="V419" s="78">
        <f>+V418/$AI418</f>
        <v>7.5272694719739561E-2</v>
      </c>
      <c r="W419" s="78">
        <f t="shared" ref="W419:AH419" si="238">+W418/$AI418</f>
        <v>3.5974544975506596E-2</v>
      </c>
      <c r="X419" s="78">
        <f t="shared" si="238"/>
        <v>4.7451925040742277E-2</v>
      </c>
      <c r="Y419" s="78">
        <f t="shared" si="238"/>
        <v>0.32894219980684031</v>
      </c>
      <c r="Z419" s="78">
        <f t="shared" si="238"/>
        <v>6.5221552336570454E-2</v>
      </c>
      <c r="AA419" s="78">
        <f t="shared" si="238"/>
        <v>0.32699506965162628</v>
      </c>
      <c r="AB419" s="78">
        <f t="shared" si="238"/>
        <v>2.4354788795272635E-2</v>
      </c>
      <c r="AC419" s="78">
        <f t="shared" si="238"/>
        <v>9.5787224673701807E-2</v>
      </c>
      <c r="AD419" s="78">
        <f t="shared" si="238"/>
        <v>1.1547727236310061E-2</v>
      </c>
      <c r="AE419" s="78">
        <f t="shared" si="238"/>
        <v>1.3897977536532626E-2</v>
      </c>
      <c r="AF419" s="78">
        <f t="shared" si="238"/>
        <v>0</v>
      </c>
      <c r="AG419" s="78">
        <f t="shared" si="238"/>
        <v>7.0341519900859101E-2</v>
      </c>
      <c r="AH419" s="78">
        <f t="shared" si="238"/>
        <v>0</v>
      </c>
      <c r="AI419" s="79">
        <f>SUM(V419:AC419)</f>
        <v>1</v>
      </c>
    </row>
    <row r="420" spans="1:40" ht="15" thickBot="1">
      <c r="A420" s="6"/>
      <c r="B420" s="6"/>
      <c r="C420" s="6"/>
      <c r="D420" s="6"/>
      <c r="E420" s="6"/>
      <c r="F420" s="6"/>
      <c r="G420" s="6"/>
      <c r="H420" s="6"/>
      <c r="I420" s="6"/>
      <c r="K420" s="6"/>
      <c r="L420" s="6"/>
      <c r="M420" s="6"/>
      <c r="N420" s="6"/>
      <c r="O420" s="6"/>
      <c r="P420" s="6"/>
      <c r="Q420" s="6"/>
      <c r="R420" s="6"/>
      <c r="S420" s="6"/>
      <c r="U420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19"/>
      <c r="AK420" s="19"/>
      <c r="AL420" s="19"/>
      <c r="AM420" s="19"/>
      <c r="AN420" s="19"/>
    </row>
    <row r="421" spans="1:40" ht="42.7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  <c r="K421" s="445" t="s">
        <v>39</v>
      </c>
      <c r="L421" s="82" t="s">
        <v>0</v>
      </c>
      <c r="M421" s="82" t="s">
        <v>1</v>
      </c>
      <c r="N421" s="82" t="s">
        <v>2</v>
      </c>
      <c r="O421" s="82" t="s">
        <v>3</v>
      </c>
      <c r="P421" s="82" t="s">
        <v>23</v>
      </c>
      <c r="Q421" s="82" t="s">
        <v>4</v>
      </c>
      <c r="R421" s="82" t="s">
        <v>5</v>
      </c>
      <c r="S421" s="83" t="s">
        <v>6</v>
      </c>
      <c r="U421" s="447" t="s">
        <v>39</v>
      </c>
      <c r="V421" s="51" t="s">
        <v>73</v>
      </c>
      <c r="W421" s="51" t="s">
        <v>74</v>
      </c>
      <c r="X421" s="51" t="s">
        <v>4</v>
      </c>
      <c r="Y421" s="51" t="s">
        <v>1</v>
      </c>
      <c r="Z421" s="51" t="s">
        <v>2</v>
      </c>
      <c r="AA421" s="51" t="s">
        <v>3</v>
      </c>
      <c r="AB421" s="51" t="s">
        <v>51</v>
      </c>
      <c r="AC421" s="51" t="s">
        <v>64</v>
      </c>
      <c r="AD421" s="52" t="s">
        <v>75</v>
      </c>
      <c r="AE421" s="52" t="s">
        <v>76</v>
      </c>
      <c r="AF421" s="52" t="s">
        <v>77</v>
      </c>
      <c r="AG421" s="52" t="s">
        <v>78</v>
      </c>
      <c r="AH421" s="52" t="s">
        <v>79</v>
      </c>
      <c r="AI421" s="53" t="s">
        <v>59</v>
      </c>
      <c r="AJ421" s="19"/>
      <c r="AK421" s="19"/>
      <c r="AL421" s="19"/>
      <c r="AM421" s="19"/>
      <c r="AN421" s="19"/>
    </row>
    <row r="422" spans="1:40" ht="15" customHeight="1">
      <c r="A422" s="411" t="s">
        <v>39</v>
      </c>
      <c r="B422" s="400" t="s">
        <v>113</v>
      </c>
      <c r="C422" s="401"/>
      <c r="D422" s="401"/>
      <c r="E422" s="401"/>
      <c r="F422" s="401"/>
      <c r="G422" s="401"/>
      <c r="H422" s="401"/>
      <c r="I422" s="402"/>
      <c r="K422" s="446" t="s">
        <v>39</v>
      </c>
      <c r="L422" s="403" t="s">
        <v>113</v>
      </c>
      <c r="M422" s="404"/>
      <c r="N422" s="404"/>
      <c r="O422" s="404"/>
      <c r="P422" s="404"/>
      <c r="Q422" s="404"/>
      <c r="R422" s="404"/>
      <c r="S422" s="405"/>
      <c r="U422" s="448" t="s">
        <v>39</v>
      </c>
      <c r="V422" s="441" t="s">
        <v>113</v>
      </c>
      <c r="W422" s="441"/>
      <c r="X422" s="441"/>
      <c r="Y422" s="441"/>
      <c r="Z422" s="441"/>
      <c r="AA422" s="441"/>
      <c r="AB422" s="441"/>
      <c r="AC422" s="441"/>
      <c r="AD422" s="441"/>
      <c r="AE422" s="441"/>
      <c r="AF422" s="441"/>
      <c r="AG422" s="441"/>
      <c r="AH422" s="441"/>
      <c r="AI422" s="442"/>
      <c r="AJ422" s="19"/>
      <c r="AK422" s="19"/>
      <c r="AL422" s="19"/>
      <c r="AM422" s="19"/>
      <c r="AN422" s="19"/>
    </row>
    <row r="423" spans="1:40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  <c r="K423" s="50" t="s">
        <v>7</v>
      </c>
      <c r="L423" s="105">
        <v>0</v>
      </c>
      <c r="M423" s="105">
        <v>0</v>
      </c>
      <c r="N423" s="105">
        <v>0</v>
      </c>
      <c r="O423" s="105">
        <v>0</v>
      </c>
      <c r="P423" s="105">
        <v>0</v>
      </c>
      <c r="Q423" s="105">
        <v>0</v>
      </c>
      <c r="R423" s="106">
        <v>0</v>
      </c>
      <c r="S423" s="107">
        <f>SUM(L423:R423)</f>
        <v>0</v>
      </c>
      <c r="U423" s="54" t="s">
        <v>7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6">
        <v>0</v>
      </c>
      <c r="AD423" s="57">
        <v>0</v>
      </c>
      <c r="AE423" s="57">
        <v>0</v>
      </c>
      <c r="AF423" s="57">
        <v>0</v>
      </c>
      <c r="AG423" s="57">
        <v>0</v>
      </c>
      <c r="AH423" s="57">
        <v>0</v>
      </c>
      <c r="AI423" s="58">
        <f>SUM(V423:AC423)</f>
        <v>0</v>
      </c>
      <c r="AJ423" s="19"/>
      <c r="AK423" s="19"/>
      <c r="AL423" s="19"/>
      <c r="AM423" s="19"/>
      <c r="AN423" s="19"/>
    </row>
    <row r="424" spans="1:40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239">SUM(B424:H424)</f>
        <v>0</v>
      </c>
      <c r="K424" s="42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40">SUM(L424:R424)</f>
        <v>0</v>
      </c>
      <c r="U424" s="59" t="s">
        <v>8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1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2">
        <f t="shared" ref="AI424:AI443" si="241">SUM(V424:AC424)</f>
        <v>0</v>
      </c>
      <c r="AJ424" s="19"/>
      <c r="AK424" s="19"/>
      <c r="AL424" s="19"/>
      <c r="AM424" s="19"/>
      <c r="AN424" s="19"/>
    </row>
    <row r="425" spans="1:40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239"/>
        <v>0</v>
      </c>
      <c r="K425" s="43" t="s">
        <v>9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5">
        <v>0</v>
      </c>
      <c r="S425" s="86">
        <f t="shared" si="240"/>
        <v>0</v>
      </c>
      <c r="U425" s="63" t="s">
        <v>9</v>
      </c>
      <c r="V425" s="55">
        <v>0</v>
      </c>
      <c r="W425" s="55">
        <v>0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6">
        <v>0</v>
      </c>
      <c r="AD425" s="57">
        <v>0</v>
      </c>
      <c r="AE425" s="57">
        <v>0</v>
      </c>
      <c r="AF425" s="57">
        <v>0</v>
      </c>
      <c r="AG425" s="57">
        <v>0</v>
      </c>
      <c r="AH425" s="57">
        <v>0</v>
      </c>
      <c r="AI425" s="58">
        <f t="shared" si="241"/>
        <v>0</v>
      </c>
      <c r="AJ425" s="19"/>
      <c r="AK425" s="19"/>
      <c r="AL425" s="19"/>
      <c r="AM425" s="19"/>
      <c r="AN425" s="19"/>
    </row>
    <row r="426" spans="1:40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239"/>
        <v>0</v>
      </c>
      <c r="K426" s="42" t="s">
        <v>52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40"/>
        <v>0</v>
      </c>
      <c r="U426" s="59" t="s">
        <v>52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1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2">
        <f t="shared" si="241"/>
        <v>0</v>
      </c>
      <c r="AJ426" s="19"/>
      <c r="AK426" s="19"/>
      <c r="AL426" s="19"/>
      <c r="AM426" s="19"/>
      <c r="AN426" s="19"/>
    </row>
    <row r="427" spans="1:40" ht="15">
      <c r="A427" s="32" t="s">
        <v>13</v>
      </c>
      <c r="B427" s="84">
        <v>45.979265054290728</v>
      </c>
      <c r="C427" s="84">
        <v>0</v>
      </c>
      <c r="D427" s="84">
        <v>1.6437747443220891</v>
      </c>
      <c r="E427" s="84">
        <v>0</v>
      </c>
      <c r="F427" s="395"/>
      <c r="G427" s="84">
        <v>0</v>
      </c>
      <c r="H427" s="115">
        <v>0</v>
      </c>
      <c r="I427" s="111">
        <f t="shared" si="239"/>
        <v>47.623039798612815</v>
      </c>
      <c r="K427" s="43" t="s">
        <v>13</v>
      </c>
      <c r="L427" s="84">
        <v>45.979265054290728</v>
      </c>
      <c r="M427" s="84">
        <v>0</v>
      </c>
      <c r="N427" s="84">
        <v>1.6437747443220891</v>
      </c>
      <c r="O427" s="84">
        <v>0</v>
      </c>
      <c r="P427" s="84">
        <v>0</v>
      </c>
      <c r="Q427" s="84">
        <v>0</v>
      </c>
      <c r="R427" s="85">
        <v>0</v>
      </c>
      <c r="S427" s="86">
        <f t="shared" si="240"/>
        <v>47.623039798612815</v>
      </c>
      <c r="U427" s="63" t="s">
        <v>13</v>
      </c>
      <c r="V427" s="55">
        <v>31.05260702604998</v>
      </c>
      <c r="W427" s="55">
        <v>0</v>
      </c>
      <c r="X427" s="55">
        <v>0</v>
      </c>
      <c r="Y427" s="55">
        <v>0</v>
      </c>
      <c r="Z427" s="55">
        <v>1.5404589966158415</v>
      </c>
      <c r="AA427" s="55">
        <v>0</v>
      </c>
      <c r="AB427" s="55">
        <v>0</v>
      </c>
      <c r="AC427" s="56">
        <v>15.029973775946997</v>
      </c>
      <c r="AD427" s="57">
        <v>14.926658028240748</v>
      </c>
      <c r="AE427" s="57">
        <v>0</v>
      </c>
      <c r="AF427" s="57">
        <v>0</v>
      </c>
      <c r="AG427" s="57">
        <v>0.10331574770624773</v>
      </c>
      <c r="AH427" s="57">
        <v>0</v>
      </c>
      <c r="AI427" s="58">
        <f t="shared" si="241"/>
        <v>47.623039798612822</v>
      </c>
      <c r="AJ427" s="19"/>
      <c r="AK427" s="19"/>
      <c r="AL427" s="19"/>
      <c r="AM427" s="19"/>
      <c r="AN427" s="19"/>
    </row>
    <row r="428" spans="1:40" ht="15">
      <c r="A428" s="31" t="s">
        <v>119</v>
      </c>
      <c r="B428" s="112">
        <v>19.84186472267665</v>
      </c>
      <c r="C428" s="112">
        <v>9.3101457390110696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239"/>
        <v>29.15201046168772</v>
      </c>
      <c r="K428" s="42" t="s">
        <v>119</v>
      </c>
      <c r="L428" s="87">
        <v>19.84186472267665</v>
      </c>
      <c r="M428" s="87">
        <v>9.3101457390110696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40"/>
        <v>29.15201046168772</v>
      </c>
      <c r="U428" s="59" t="s">
        <v>53</v>
      </c>
      <c r="V428" s="60">
        <v>19.705529276011006</v>
      </c>
      <c r="W428" s="60">
        <v>0</v>
      </c>
      <c r="X428" s="60">
        <v>0</v>
      </c>
      <c r="Y428" s="60">
        <v>9.3101457390110696</v>
      </c>
      <c r="Z428" s="60">
        <v>0</v>
      </c>
      <c r="AA428" s="60">
        <v>0</v>
      </c>
      <c r="AB428" s="60">
        <v>0</v>
      </c>
      <c r="AC428" s="61">
        <v>0.13633544666564332</v>
      </c>
      <c r="AD428" s="60">
        <v>0.13633544666564332</v>
      </c>
      <c r="AE428" s="60">
        <v>0</v>
      </c>
      <c r="AF428" s="60">
        <v>0</v>
      </c>
      <c r="AG428" s="60">
        <v>0</v>
      </c>
      <c r="AH428" s="60">
        <v>0</v>
      </c>
      <c r="AI428" s="62">
        <f t="shared" si="241"/>
        <v>29.15201046168772</v>
      </c>
      <c r="AJ428" s="19"/>
      <c r="AK428" s="19"/>
      <c r="AL428" s="19"/>
      <c r="AM428" s="19"/>
      <c r="AN428" s="19"/>
    </row>
    <row r="429" spans="1:40" ht="15">
      <c r="A429" s="32" t="s">
        <v>54</v>
      </c>
      <c r="B429" s="84">
        <v>0</v>
      </c>
      <c r="C429" s="84">
        <v>0</v>
      </c>
      <c r="D429" s="84">
        <v>0</v>
      </c>
      <c r="E429" s="84">
        <v>1.8654348154470115E-2</v>
      </c>
      <c r="F429" s="395"/>
      <c r="G429" s="84">
        <v>0</v>
      </c>
      <c r="H429" s="115">
        <v>0</v>
      </c>
      <c r="I429" s="111">
        <f t="shared" si="239"/>
        <v>1.8654348154470115E-2</v>
      </c>
      <c r="K429" s="43" t="s">
        <v>54</v>
      </c>
      <c r="L429" s="84">
        <v>0</v>
      </c>
      <c r="M429" s="84">
        <v>0</v>
      </c>
      <c r="N429" s="84">
        <v>0</v>
      </c>
      <c r="O429" s="84">
        <v>1.8654348154470115E-2</v>
      </c>
      <c r="P429" s="84">
        <v>215.43813865622059</v>
      </c>
      <c r="Q429" s="84">
        <v>0</v>
      </c>
      <c r="R429" s="85">
        <v>0</v>
      </c>
      <c r="S429" s="86">
        <f t="shared" si="240"/>
        <v>215.45679300437504</v>
      </c>
      <c r="U429" s="63" t="s">
        <v>54</v>
      </c>
      <c r="V429" s="55">
        <v>0</v>
      </c>
      <c r="W429" s="55">
        <v>0</v>
      </c>
      <c r="X429" s="55">
        <v>0</v>
      </c>
      <c r="Y429" s="55">
        <v>0</v>
      </c>
      <c r="Z429" s="55">
        <v>0</v>
      </c>
      <c r="AA429" s="55">
        <v>1.8654348154470115E-2</v>
      </c>
      <c r="AB429" s="55">
        <v>215.43813865622059</v>
      </c>
      <c r="AC429" s="56">
        <v>0</v>
      </c>
      <c r="AD429" s="55">
        <v>0</v>
      </c>
      <c r="AE429" s="55">
        <v>0</v>
      </c>
      <c r="AF429" s="55">
        <v>0</v>
      </c>
      <c r="AG429" s="55">
        <v>0</v>
      </c>
      <c r="AH429" s="55">
        <v>0</v>
      </c>
      <c r="AI429" s="58">
        <f t="shared" si="241"/>
        <v>215.45679300437504</v>
      </c>
      <c r="AJ429" s="19"/>
      <c r="AK429" s="19"/>
      <c r="AL429" s="19"/>
      <c r="AM429" s="19"/>
      <c r="AN429" s="19"/>
    </row>
    <row r="430" spans="1:40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239"/>
        <v>0</v>
      </c>
      <c r="K430" s="42" t="s">
        <v>11</v>
      </c>
      <c r="L430" s="87">
        <v>0</v>
      </c>
      <c r="M430" s="87">
        <v>0</v>
      </c>
      <c r="N430" s="87">
        <v>0</v>
      </c>
      <c r="O430" s="87">
        <v>0</v>
      </c>
      <c r="P430" s="87">
        <v>20.592153173079986</v>
      </c>
      <c r="Q430" s="87">
        <v>0</v>
      </c>
      <c r="R430" s="88">
        <v>0</v>
      </c>
      <c r="S430" s="89">
        <f t="shared" si="240"/>
        <v>20.592153173079986</v>
      </c>
      <c r="U430" s="59" t="s">
        <v>11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20.592153173079986</v>
      </c>
      <c r="AC430" s="61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2">
        <f t="shared" si="241"/>
        <v>20.592153173079986</v>
      </c>
      <c r="AJ430" s="19"/>
      <c r="AK430" s="19"/>
      <c r="AL430" s="19"/>
      <c r="AM430" s="19"/>
      <c r="AN430" s="19"/>
    </row>
    <row r="431" spans="1:40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239"/>
        <v>0</v>
      </c>
      <c r="K431" s="43" t="s">
        <v>55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5">
        <v>0</v>
      </c>
      <c r="S431" s="86">
        <f t="shared" si="240"/>
        <v>0</v>
      </c>
      <c r="U431" s="63" t="s">
        <v>55</v>
      </c>
      <c r="V431" s="55">
        <v>0</v>
      </c>
      <c r="W431" s="55">
        <v>0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6">
        <v>0</v>
      </c>
      <c r="AD431" s="55">
        <v>0</v>
      </c>
      <c r="AE431" s="55">
        <v>0</v>
      </c>
      <c r="AF431" s="55">
        <v>0</v>
      </c>
      <c r="AG431" s="55">
        <v>0</v>
      </c>
      <c r="AH431" s="55">
        <v>0</v>
      </c>
      <c r="AI431" s="58">
        <f t="shared" si="241"/>
        <v>0</v>
      </c>
      <c r="AJ431" s="19"/>
      <c r="AK431" s="19"/>
      <c r="AL431" s="19"/>
      <c r="AM431" s="19"/>
      <c r="AN431" s="19"/>
    </row>
    <row r="432" spans="1:40" ht="15">
      <c r="A432" s="31" t="s">
        <v>14</v>
      </c>
      <c r="B432" s="112">
        <v>0</v>
      </c>
      <c r="C432" s="112">
        <v>0</v>
      </c>
      <c r="D432" s="112">
        <v>0</v>
      </c>
      <c r="E432" s="112">
        <v>0</v>
      </c>
      <c r="F432" s="395"/>
      <c r="G432" s="112">
        <v>0</v>
      </c>
      <c r="H432" s="113">
        <v>0</v>
      </c>
      <c r="I432" s="114">
        <f t="shared" si="239"/>
        <v>0</v>
      </c>
      <c r="K432" s="42" t="s">
        <v>14</v>
      </c>
      <c r="L432" s="87">
        <v>0</v>
      </c>
      <c r="M432" s="87">
        <v>0</v>
      </c>
      <c r="N432" s="87">
        <v>0</v>
      </c>
      <c r="O432" s="87">
        <v>0</v>
      </c>
      <c r="P432" s="87">
        <v>2.4254159168437477</v>
      </c>
      <c r="Q432" s="87">
        <v>0</v>
      </c>
      <c r="R432" s="88">
        <v>0</v>
      </c>
      <c r="S432" s="89">
        <f t="shared" si="240"/>
        <v>2.4254159168437477</v>
      </c>
      <c r="U432" s="59" t="s">
        <v>14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2.4254159168437477</v>
      </c>
      <c r="AC432" s="61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2">
        <f t="shared" si="241"/>
        <v>2.4254159168437477</v>
      </c>
      <c r="AJ432" s="19"/>
      <c r="AK432" s="19"/>
      <c r="AL432" s="19"/>
      <c r="AM432" s="19"/>
      <c r="AN432" s="19"/>
    </row>
    <row r="433" spans="1:40" ht="15">
      <c r="A433" s="32" t="s">
        <v>136</v>
      </c>
      <c r="B433" s="84">
        <v>31.408023480237755</v>
      </c>
      <c r="C433" s="84">
        <v>62.377382010442702</v>
      </c>
      <c r="D433" s="84">
        <v>25.567027524393048</v>
      </c>
      <c r="E433" s="84">
        <v>0</v>
      </c>
      <c r="F433" s="395"/>
      <c r="G433" s="84">
        <v>0</v>
      </c>
      <c r="H433" s="115">
        <v>0</v>
      </c>
      <c r="I433" s="111">
        <f t="shared" si="239"/>
        <v>119.3524330150735</v>
      </c>
      <c r="K433" s="43" t="s">
        <v>136</v>
      </c>
      <c r="L433" s="84">
        <v>31.408023480237755</v>
      </c>
      <c r="M433" s="84">
        <v>62.377382010442702</v>
      </c>
      <c r="N433" s="84">
        <v>25.567027524393048</v>
      </c>
      <c r="O433" s="84">
        <v>0</v>
      </c>
      <c r="P433" s="84">
        <v>3.0924656499573048E-2</v>
      </c>
      <c r="Q433" s="84">
        <v>0</v>
      </c>
      <c r="R433" s="85">
        <v>0</v>
      </c>
      <c r="S433" s="86">
        <f t="shared" si="240"/>
        <v>119.38335767157308</v>
      </c>
      <c r="U433" s="63" t="s">
        <v>136</v>
      </c>
      <c r="V433" s="55">
        <v>30.129843643212816</v>
      </c>
      <c r="W433" s="55">
        <v>0</v>
      </c>
      <c r="X433" s="55">
        <v>0</v>
      </c>
      <c r="Y433" s="55">
        <v>62.377382010442702</v>
      </c>
      <c r="Z433" s="55">
        <v>25.567027524393048</v>
      </c>
      <c r="AA433" s="55">
        <v>0</v>
      </c>
      <c r="AB433" s="55">
        <v>3.0924656499573048E-2</v>
      </c>
      <c r="AC433" s="56">
        <v>1.2781798370249395</v>
      </c>
      <c r="AD433" s="55">
        <v>1.2781798370249395</v>
      </c>
      <c r="AE433" s="55">
        <v>0</v>
      </c>
      <c r="AF433" s="55">
        <v>0</v>
      </c>
      <c r="AG433" s="55">
        <v>0</v>
      </c>
      <c r="AH433" s="55">
        <v>0</v>
      </c>
      <c r="AI433" s="58">
        <f t="shared" si="241"/>
        <v>119.38335767157308</v>
      </c>
      <c r="AJ433" s="19"/>
      <c r="AK433" s="19"/>
      <c r="AL433" s="19"/>
      <c r="AM433" s="19"/>
      <c r="AN433" s="19"/>
    </row>
    <row r="434" spans="1:40" ht="15">
      <c r="A434" s="31" t="s">
        <v>21</v>
      </c>
      <c r="B434" s="112">
        <v>155.19604518843926</v>
      </c>
      <c r="C434" s="112">
        <v>3.12747921214277E-4</v>
      </c>
      <c r="D434" s="112">
        <v>4.4344725959076454</v>
      </c>
      <c r="E434" s="112">
        <v>294.83460084526882</v>
      </c>
      <c r="F434" s="395"/>
      <c r="G434" s="112">
        <v>82.540270999713528</v>
      </c>
      <c r="H434" s="113">
        <v>0</v>
      </c>
      <c r="I434" s="114">
        <f t="shared" si="239"/>
        <v>537.00570237725037</v>
      </c>
      <c r="K434" s="42" t="s">
        <v>21</v>
      </c>
      <c r="L434" s="87">
        <v>155.19604518843926</v>
      </c>
      <c r="M434" s="87">
        <v>3.12747921214277E-4</v>
      </c>
      <c r="N434" s="87">
        <v>4.4344725959076454</v>
      </c>
      <c r="O434" s="87">
        <v>294.83460084526882</v>
      </c>
      <c r="P434" s="87">
        <v>0.61451431374192356</v>
      </c>
      <c r="Q434" s="87">
        <v>82.540270999713528</v>
      </c>
      <c r="R434" s="88">
        <v>0</v>
      </c>
      <c r="S434" s="89">
        <f t="shared" si="240"/>
        <v>537.62021669099238</v>
      </c>
      <c r="U434" s="59" t="s">
        <v>21</v>
      </c>
      <c r="V434" s="60">
        <v>0.21145741471022131</v>
      </c>
      <c r="W434" s="60">
        <v>147.41199693701506</v>
      </c>
      <c r="X434" s="60">
        <v>82.540270999713528</v>
      </c>
      <c r="Y434" s="60">
        <v>3.12747921214277E-4</v>
      </c>
      <c r="Z434" s="60">
        <v>2.3772384018452111</v>
      </c>
      <c r="AA434" s="60">
        <v>293.26439604229097</v>
      </c>
      <c r="AB434" s="60">
        <v>0.61451431374192356</v>
      </c>
      <c r="AC434" s="61">
        <v>11.200029833754234</v>
      </c>
      <c r="AD434" s="60">
        <v>7.5725908367139585</v>
      </c>
      <c r="AE434" s="60">
        <v>1.5702048029778413</v>
      </c>
      <c r="AF434" s="60">
        <v>0</v>
      </c>
      <c r="AG434" s="60">
        <v>2.0572341940624344</v>
      </c>
      <c r="AH434" s="60">
        <v>0</v>
      </c>
      <c r="AI434" s="62">
        <f t="shared" si="241"/>
        <v>537.62021669099238</v>
      </c>
      <c r="AJ434" s="19"/>
      <c r="AK434" s="19"/>
      <c r="AL434" s="19"/>
      <c r="AM434" s="19"/>
      <c r="AN434" s="19"/>
    </row>
    <row r="435" spans="1:40" ht="15">
      <c r="A435" s="32" t="s">
        <v>20</v>
      </c>
      <c r="B435" s="84">
        <v>40.952134764258524</v>
      </c>
      <c r="C435" s="84">
        <v>0</v>
      </c>
      <c r="D435" s="84">
        <v>0</v>
      </c>
      <c r="E435" s="84">
        <v>0</v>
      </c>
      <c r="F435" s="395"/>
      <c r="G435" s="84">
        <v>0</v>
      </c>
      <c r="H435" s="115">
        <v>0</v>
      </c>
      <c r="I435" s="111">
        <f t="shared" si="239"/>
        <v>40.952134764258524</v>
      </c>
      <c r="K435" s="43" t="s">
        <v>20</v>
      </c>
      <c r="L435" s="84">
        <v>40.952134764258524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5">
        <v>0</v>
      </c>
      <c r="S435" s="86">
        <f t="shared" si="240"/>
        <v>40.952134764258524</v>
      </c>
      <c r="U435" s="63" t="s">
        <v>20</v>
      </c>
      <c r="V435" s="55">
        <v>34.53755002991894</v>
      </c>
      <c r="W435" s="55">
        <v>0</v>
      </c>
      <c r="X435" s="55">
        <v>0</v>
      </c>
      <c r="Y435" s="55">
        <v>0</v>
      </c>
      <c r="Z435" s="55">
        <v>0</v>
      </c>
      <c r="AA435" s="55">
        <v>0</v>
      </c>
      <c r="AB435" s="55">
        <v>0</v>
      </c>
      <c r="AC435" s="56">
        <v>6.4145847343395834</v>
      </c>
      <c r="AD435" s="55">
        <v>6.4145847343395834</v>
      </c>
      <c r="AE435" s="55">
        <v>0</v>
      </c>
      <c r="AF435" s="55">
        <v>0</v>
      </c>
      <c r="AG435" s="55">
        <v>0</v>
      </c>
      <c r="AH435" s="55">
        <v>0</v>
      </c>
      <c r="AI435" s="58">
        <f t="shared" si="241"/>
        <v>40.952134764258524</v>
      </c>
      <c r="AJ435" s="19"/>
      <c r="AK435" s="19"/>
      <c r="AL435" s="19"/>
      <c r="AM435" s="19"/>
      <c r="AN435" s="19"/>
    </row>
    <row r="436" spans="1:40" ht="15">
      <c r="A436" s="31" t="s">
        <v>56</v>
      </c>
      <c r="B436" s="112">
        <v>13.046080252682799</v>
      </c>
      <c r="C436" s="112">
        <v>0.86491021128482937</v>
      </c>
      <c r="D436" s="112">
        <v>9.8977401540262679</v>
      </c>
      <c r="E436" s="112">
        <v>0</v>
      </c>
      <c r="F436" s="395"/>
      <c r="G436" s="112">
        <v>0</v>
      </c>
      <c r="H436" s="113">
        <v>0</v>
      </c>
      <c r="I436" s="114">
        <f t="shared" si="239"/>
        <v>23.808730617993895</v>
      </c>
      <c r="K436" s="42" t="s">
        <v>56</v>
      </c>
      <c r="L436" s="87">
        <v>13.046080252682799</v>
      </c>
      <c r="M436" s="87">
        <v>0.86491021128482937</v>
      </c>
      <c r="N436" s="87">
        <v>9.8977401540262679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40"/>
        <v>23.808730617993895</v>
      </c>
      <c r="U436" s="59" t="s">
        <v>56</v>
      </c>
      <c r="V436" s="60">
        <v>13.046080252682799</v>
      </c>
      <c r="W436" s="60">
        <v>0</v>
      </c>
      <c r="X436" s="60">
        <v>0</v>
      </c>
      <c r="Y436" s="60">
        <v>0.86491021128482937</v>
      </c>
      <c r="Z436" s="60">
        <v>9.8977401540262679</v>
      </c>
      <c r="AA436" s="60">
        <v>0</v>
      </c>
      <c r="AB436" s="60">
        <v>0</v>
      </c>
      <c r="AC436" s="61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2">
        <f t="shared" si="241"/>
        <v>23.808730617993895</v>
      </c>
      <c r="AJ436" s="19"/>
      <c r="AK436" s="19"/>
      <c r="AL436" s="19"/>
      <c r="AM436" s="19"/>
      <c r="AN436" s="19"/>
    </row>
    <row r="437" spans="1:40" ht="15">
      <c r="A437" s="32" t="s">
        <v>18</v>
      </c>
      <c r="B437" s="84">
        <v>33.175420222508244</v>
      </c>
      <c r="C437" s="84">
        <v>0</v>
      </c>
      <c r="D437" s="84">
        <v>176.63980787365205</v>
      </c>
      <c r="E437" s="84">
        <v>0</v>
      </c>
      <c r="F437" s="395"/>
      <c r="G437" s="84">
        <v>0</v>
      </c>
      <c r="H437" s="115">
        <v>0</v>
      </c>
      <c r="I437" s="111">
        <f t="shared" si="239"/>
        <v>209.8152280961603</v>
      </c>
      <c r="K437" s="43" t="s">
        <v>18</v>
      </c>
      <c r="L437" s="84">
        <v>33.175420222508244</v>
      </c>
      <c r="M437" s="84">
        <v>0</v>
      </c>
      <c r="N437" s="84">
        <v>176.63980787365205</v>
      </c>
      <c r="O437" s="84">
        <v>0</v>
      </c>
      <c r="P437" s="84">
        <v>8.8532992378628457</v>
      </c>
      <c r="Q437" s="84">
        <v>0</v>
      </c>
      <c r="R437" s="85">
        <v>0</v>
      </c>
      <c r="S437" s="86">
        <f t="shared" si="240"/>
        <v>218.66852733402314</v>
      </c>
      <c r="U437" s="63" t="s">
        <v>18</v>
      </c>
      <c r="V437" s="55">
        <v>33.074477108228173</v>
      </c>
      <c r="W437" s="55">
        <v>0</v>
      </c>
      <c r="X437" s="55">
        <v>0</v>
      </c>
      <c r="Y437" s="55">
        <v>0</v>
      </c>
      <c r="Z437" s="55">
        <v>164.24990307273129</v>
      </c>
      <c r="AA437" s="55">
        <v>0</v>
      </c>
      <c r="AB437" s="55">
        <v>8.8532992378628457</v>
      </c>
      <c r="AC437" s="56">
        <v>12.490847915200824</v>
      </c>
      <c r="AD437" s="55">
        <v>0.10094311428007052</v>
      </c>
      <c r="AE437" s="55">
        <v>0</v>
      </c>
      <c r="AF437" s="55">
        <v>0</v>
      </c>
      <c r="AG437" s="55">
        <v>12.389904800920752</v>
      </c>
      <c r="AH437" s="55">
        <v>0</v>
      </c>
      <c r="AI437" s="58">
        <f t="shared" si="241"/>
        <v>218.66852733402311</v>
      </c>
      <c r="AJ437" s="19"/>
      <c r="AK437" s="19"/>
      <c r="AL437" s="19"/>
      <c r="AM437" s="19"/>
      <c r="AN437" s="19"/>
    </row>
    <row r="438" spans="1:40" ht="15">
      <c r="A438" s="31" t="s">
        <v>17</v>
      </c>
      <c r="B438" s="112">
        <v>1.5213302057030518</v>
      </c>
      <c r="C438" s="112">
        <v>1.7780242929484949E-2</v>
      </c>
      <c r="D438" s="112">
        <v>0.9105713575940988</v>
      </c>
      <c r="E438" s="112">
        <v>0</v>
      </c>
      <c r="F438" s="395"/>
      <c r="G438" s="112">
        <v>0</v>
      </c>
      <c r="H438" s="113">
        <v>0</v>
      </c>
      <c r="I438" s="114">
        <f t="shared" si="239"/>
        <v>2.4496818062266357</v>
      </c>
      <c r="K438" s="42" t="s">
        <v>17</v>
      </c>
      <c r="L438" s="87">
        <v>1.5213302057030518</v>
      </c>
      <c r="M438" s="87">
        <v>1.7780242929484949E-2</v>
      </c>
      <c r="N438" s="87">
        <v>0.9105713575940988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40"/>
        <v>2.4496818062266357</v>
      </c>
      <c r="U438" s="59" t="s">
        <v>57</v>
      </c>
      <c r="V438" s="60">
        <v>1.5213302057030518</v>
      </c>
      <c r="W438" s="60">
        <v>0</v>
      </c>
      <c r="X438" s="60">
        <v>0</v>
      </c>
      <c r="Y438" s="60">
        <v>1.7780242929484949E-2</v>
      </c>
      <c r="Z438" s="60">
        <v>0.9105713575940988</v>
      </c>
      <c r="AA438" s="60">
        <v>0</v>
      </c>
      <c r="AB438" s="60">
        <v>0</v>
      </c>
      <c r="AC438" s="61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2">
        <f t="shared" si="241"/>
        <v>2.4496818062266357</v>
      </c>
      <c r="AJ438" s="19"/>
      <c r="AK438" s="19"/>
      <c r="AL438" s="19"/>
      <c r="AM438" s="19"/>
      <c r="AN438" s="19"/>
    </row>
    <row r="439" spans="1:40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239"/>
        <v>0</v>
      </c>
      <c r="K439" s="44" t="s">
        <v>60</v>
      </c>
      <c r="L439" s="84">
        <v>0</v>
      </c>
      <c r="M439" s="84">
        <v>0</v>
      </c>
      <c r="N439" s="84">
        <v>0</v>
      </c>
      <c r="O439" s="84">
        <v>0</v>
      </c>
      <c r="P439" s="84">
        <v>0</v>
      </c>
      <c r="Q439" s="84">
        <v>0</v>
      </c>
      <c r="R439" s="85">
        <v>0</v>
      </c>
      <c r="S439" s="86">
        <f t="shared" si="240"/>
        <v>0</v>
      </c>
      <c r="U439" s="64" t="s">
        <v>58</v>
      </c>
      <c r="V439" s="55">
        <v>0</v>
      </c>
      <c r="W439" s="55">
        <v>0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6">
        <v>0</v>
      </c>
      <c r="AD439" s="57">
        <v>0</v>
      </c>
      <c r="AE439" s="57">
        <v>0</v>
      </c>
      <c r="AF439" s="57">
        <v>0</v>
      </c>
      <c r="AG439" s="57">
        <v>0</v>
      </c>
      <c r="AH439" s="57">
        <v>0</v>
      </c>
      <c r="AI439" s="58">
        <f t="shared" si="241"/>
        <v>0</v>
      </c>
      <c r="AJ439" s="19"/>
      <c r="AK439" s="19"/>
      <c r="AL439" s="19"/>
      <c r="AM439" s="19"/>
      <c r="AN439" s="19"/>
    </row>
    <row r="440" spans="1:40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239"/>
        <v>0</v>
      </c>
      <c r="K440" s="45" t="s">
        <v>19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40"/>
        <v>0</v>
      </c>
      <c r="U440" s="65" t="s">
        <v>62</v>
      </c>
      <c r="V440" s="66">
        <v>0</v>
      </c>
      <c r="W440" s="66">
        <v>0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>
        <v>0</v>
      </c>
      <c r="AE440" s="66">
        <v>0</v>
      </c>
      <c r="AF440" s="66">
        <v>0</v>
      </c>
      <c r="AG440" s="66">
        <v>0</v>
      </c>
      <c r="AH440" s="67">
        <v>0</v>
      </c>
      <c r="AI440" s="68">
        <f t="shared" si="241"/>
        <v>0</v>
      </c>
      <c r="AJ440" s="19"/>
      <c r="AK440" s="19"/>
      <c r="AL440" s="19"/>
      <c r="AM440" s="19"/>
      <c r="AN440" s="19"/>
    </row>
    <row r="441" spans="1:40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239"/>
        <v>0</v>
      </c>
      <c r="K441" s="46" t="s">
        <v>15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4">
        <v>0</v>
      </c>
      <c r="S441" s="95">
        <f t="shared" si="240"/>
        <v>0</v>
      </c>
      <c r="U441" s="69" t="s">
        <v>15</v>
      </c>
      <c r="V441" s="70">
        <v>0</v>
      </c>
      <c r="W441" s="70">
        <v>0</v>
      </c>
      <c r="X441" s="70">
        <v>0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1">
        <v>0</v>
      </c>
      <c r="AE441" s="71">
        <v>0</v>
      </c>
      <c r="AF441" s="71">
        <v>0</v>
      </c>
      <c r="AG441" s="71">
        <v>0</v>
      </c>
      <c r="AH441" s="71">
        <v>0</v>
      </c>
      <c r="AI441" s="72">
        <f t="shared" si="241"/>
        <v>0</v>
      </c>
      <c r="AJ441" s="19"/>
      <c r="AK441" s="19"/>
      <c r="AL441" s="19"/>
      <c r="AM441" s="19"/>
      <c r="AN441" s="19"/>
    </row>
    <row r="442" spans="1:40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239"/>
        <v>0</v>
      </c>
      <c r="K442" s="45" t="s">
        <v>16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40"/>
        <v>0</v>
      </c>
      <c r="U442" s="65" t="s">
        <v>16</v>
      </c>
      <c r="V442" s="66">
        <v>0</v>
      </c>
      <c r="W442" s="66">
        <v>0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>
        <v>0</v>
      </c>
      <c r="AE442" s="66">
        <v>0</v>
      </c>
      <c r="AF442" s="66">
        <v>0</v>
      </c>
      <c r="AG442" s="66">
        <v>0</v>
      </c>
      <c r="AH442" s="67">
        <v>0</v>
      </c>
      <c r="AI442" s="68">
        <f t="shared" si="241"/>
        <v>0</v>
      </c>
      <c r="AJ442" s="19"/>
      <c r="AK442" s="19"/>
      <c r="AL442" s="19"/>
      <c r="AM442" s="19"/>
      <c r="AN442" s="19"/>
    </row>
    <row r="443" spans="1:40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239"/>
        <v>0</v>
      </c>
      <c r="K443" s="47" t="s">
        <v>10</v>
      </c>
      <c r="L443" s="96">
        <v>0</v>
      </c>
      <c r="M443" s="96">
        <v>0</v>
      </c>
      <c r="N443" s="96">
        <v>0</v>
      </c>
      <c r="O443" s="96">
        <v>0</v>
      </c>
      <c r="P443" s="96">
        <v>0</v>
      </c>
      <c r="Q443" s="96">
        <v>0</v>
      </c>
      <c r="R443" s="97">
        <v>0</v>
      </c>
      <c r="S443" s="98">
        <f t="shared" si="240"/>
        <v>0</v>
      </c>
      <c r="U443" s="69" t="s">
        <v>10</v>
      </c>
      <c r="V443" s="70">
        <v>0</v>
      </c>
      <c r="W443" s="70">
        <v>0</v>
      </c>
      <c r="X443" s="70">
        <v>0</v>
      </c>
      <c r="Y443" s="70">
        <v>0</v>
      </c>
      <c r="Z443" s="70">
        <v>0</v>
      </c>
      <c r="AA443" s="70">
        <v>0</v>
      </c>
      <c r="AB443" s="70">
        <v>0</v>
      </c>
      <c r="AC443" s="70">
        <v>0</v>
      </c>
      <c r="AD443" s="71">
        <v>0</v>
      </c>
      <c r="AE443" s="71">
        <v>0</v>
      </c>
      <c r="AF443" s="71">
        <v>0</v>
      </c>
      <c r="AG443" s="71">
        <v>0</v>
      </c>
      <c r="AH443" s="71">
        <v>0</v>
      </c>
      <c r="AI443" s="72">
        <f t="shared" si="241"/>
        <v>0</v>
      </c>
      <c r="AJ443" s="19"/>
      <c r="AK443" s="19"/>
      <c r="AL443" s="19"/>
      <c r="AM443" s="19"/>
      <c r="AN443" s="19"/>
    </row>
    <row r="444" spans="1:40" ht="15">
      <c r="A444" s="37" t="s">
        <v>22</v>
      </c>
      <c r="B444" s="99">
        <f>SUM(B423:B439)</f>
        <v>341.12016389079702</v>
      </c>
      <c r="C444" s="99">
        <f t="shared" ref="C444:I444" si="242">SUM(C423:C439)</f>
        <v>72.570530951589305</v>
      </c>
      <c r="D444" s="99">
        <f t="shared" si="242"/>
        <v>219.0933942498952</v>
      </c>
      <c r="E444" s="99">
        <f t="shared" si="242"/>
        <v>294.85325519342331</v>
      </c>
      <c r="F444" s="99">
        <f t="shared" si="242"/>
        <v>0</v>
      </c>
      <c r="G444" s="99">
        <f t="shared" si="242"/>
        <v>82.540270999713528</v>
      </c>
      <c r="H444" s="100">
        <f t="shared" si="242"/>
        <v>0</v>
      </c>
      <c r="I444" s="111">
        <f t="shared" si="242"/>
        <v>1010.1776152854181</v>
      </c>
      <c r="K444" s="48" t="s">
        <v>22</v>
      </c>
      <c r="L444" s="99">
        <f>SUM(L423:L439)</f>
        <v>341.12016389079702</v>
      </c>
      <c r="M444" s="99">
        <f t="shared" ref="M444:S444" si="243">SUM(M423:M439)</f>
        <v>72.570530951589305</v>
      </c>
      <c r="N444" s="99">
        <f t="shared" si="243"/>
        <v>219.0933942498952</v>
      </c>
      <c r="O444" s="99">
        <f t="shared" si="243"/>
        <v>294.85325519342331</v>
      </c>
      <c r="P444" s="99">
        <f t="shared" si="243"/>
        <v>247.95444595424865</v>
      </c>
      <c r="Q444" s="99">
        <f t="shared" si="243"/>
        <v>82.540270999713528</v>
      </c>
      <c r="R444" s="100">
        <f t="shared" si="243"/>
        <v>0</v>
      </c>
      <c r="S444" s="101">
        <f t="shared" si="243"/>
        <v>1258.1320612396669</v>
      </c>
      <c r="U444" s="73" t="s">
        <v>59</v>
      </c>
      <c r="V444" s="74">
        <f>SUM(V423:V439)</f>
        <v>163.27887495651697</v>
      </c>
      <c r="W444" s="74">
        <f t="shared" ref="W444:AH444" si="244">SUM(W423:W439)</f>
        <v>147.41199693701506</v>
      </c>
      <c r="X444" s="74">
        <f t="shared" si="244"/>
        <v>82.540270999713528</v>
      </c>
      <c r="Y444" s="74">
        <f t="shared" si="244"/>
        <v>72.570530951589305</v>
      </c>
      <c r="Z444" s="74">
        <f t="shared" si="244"/>
        <v>204.54293950720574</v>
      </c>
      <c r="AA444" s="74">
        <f t="shared" si="244"/>
        <v>293.28305039044545</v>
      </c>
      <c r="AB444" s="74">
        <f t="shared" si="244"/>
        <v>247.95444595424865</v>
      </c>
      <c r="AC444" s="74">
        <f t="shared" si="244"/>
        <v>46.54995154293222</v>
      </c>
      <c r="AD444" s="75">
        <f t="shared" si="244"/>
        <v>30.429291997264947</v>
      </c>
      <c r="AE444" s="75">
        <f t="shared" si="244"/>
        <v>1.5702048029778413</v>
      </c>
      <c r="AF444" s="75">
        <f t="shared" si="244"/>
        <v>0</v>
      </c>
      <c r="AG444" s="75">
        <f t="shared" si="244"/>
        <v>14.550454742689434</v>
      </c>
      <c r="AH444" s="75">
        <f t="shared" si="244"/>
        <v>0</v>
      </c>
      <c r="AI444" s="76">
        <f>SUM(V444:AC444)</f>
        <v>1258.1320612396669</v>
      </c>
      <c r="AJ444" s="19"/>
      <c r="AK444" s="19"/>
      <c r="AL444" s="19"/>
      <c r="AM444" s="19"/>
      <c r="AN444" s="19"/>
    </row>
    <row r="445" spans="1:40" s="22" customFormat="1" ht="15" thickBot="1">
      <c r="A445" s="38" t="s">
        <v>108</v>
      </c>
      <c r="B445" s="125">
        <f>IF($I444=0,"-",B444/$I444)</f>
        <v>0.33768335263934357</v>
      </c>
      <c r="C445" s="125">
        <f t="shared" ref="C445:H445" si="245">IF($I444=0,"-",C444/$I444)</f>
        <v>7.1839377406007002E-2</v>
      </c>
      <c r="D445" s="125">
        <f t="shared" si="245"/>
        <v>0.2168860118603915</v>
      </c>
      <c r="E445" s="125">
        <f t="shared" si="245"/>
        <v>0.29188258651931692</v>
      </c>
      <c r="F445" s="125">
        <f t="shared" si="245"/>
        <v>0</v>
      </c>
      <c r="G445" s="125">
        <f t="shared" si="245"/>
        <v>8.1708671574941188E-2</v>
      </c>
      <c r="H445" s="126">
        <f t="shared" si="245"/>
        <v>0</v>
      </c>
      <c r="I445" s="127">
        <f>SUM(B445:H445)</f>
        <v>1</v>
      </c>
      <c r="K445" s="49" t="s">
        <v>108</v>
      </c>
      <c r="L445" s="102">
        <f>IF($S444=0,"-",L444/$S444)</f>
        <v>0.27113223992931501</v>
      </c>
      <c r="M445" s="102">
        <f t="shared" ref="M445:R445" si="246">IF($S444=0,"-",M444/$S444)</f>
        <v>5.7681171307314011E-2</v>
      </c>
      <c r="N445" s="102">
        <f t="shared" si="246"/>
        <v>0.17414180990985745</v>
      </c>
      <c r="O445" s="102">
        <f t="shared" si="246"/>
        <v>0.23435795357038872</v>
      </c>
      <c r="P445" s="102">
        <f t="shared" si="246"/>
        <v>0.19708141425943262</v>
      </c>
      <c r="Q445" s="102">
        <f t="shared" si="246"/>
        <v>6.5605411023692273E-2</v>
      </c>
      <c r="R445" s="103">
        <f t="shared" si="246"/>
        <v>0</v>
      </c>
      <c r="S445" s="104">
        <f>SUM(L445:R445)</f>
        <v>1</v>
      </c>
      <c r="U445" s="77" t="s">
        <v>108</v>
      </c>
      <c r="V445" s="78">
        <f>+V444/$AI444</f>
        <v>0.12977880461581631</v>
      </c>
      <c r="W445" s="78">
        <f t="shared" ref="W445:AH445" si="247">+W444/$AI444</f>
        <v>0.11716734791081199</v>
      </c>
      <c r="X445" s="78">
        <f t="shared" si="247"/>
        <v>6.5605411023692273E-2</v>
      </c>
      <c r="Y445" s="78">
        <f t="shared" si="247"/>
        <v>5.7681171307314011E-2</v>
      </c>
      <c r="Z445" s="78">
        <f t="shared" si="247"/>
        <v>0.16257668476047324</v>
      </c>
      <c r="AA445" s="78">
        <f t="shared" si="247"/>
        <v>0.23310990906746851</v>
      </c>
      <c r="AB445" s="78">
        <f t="shared" si="247"/>
        <v>0.19708141425943262</v>
      </c>
      <c r="AC445" s="78">
        <f t="shared" si="247"/>
        <v>3.6999257054991082E-2</v>
      </c>
      <c r="AD445" s="78">
        <f t="shared" si="247"/>
        <v>2.4186087402686691E-2</v>
      </c>
      <c r="AE445" s="78">
        <f t="shared" si="247"/>
        <v>1.2480445029202116E-3</v>
      </c>
      <c r="AF445" s="78">
        <f t="shared" si="247"/>
        <v>0</v>
      </c>
      <c r="AG445" s="78">
        <f t="shared" si="247"/>
        <v>1.1565125149384185E-2</v>
      </c>
      <c r="AH445" s="78">
        <f t="shared" si="247"/>
        <v>0</v>
      </c>
      <c r="AI445" s="79">
        <f>SUM(V445:AC445)</f>
        <v>1</v>
      </c>
    </row>
    <row r="446" spans="1:40" ht="15" thickBot="1">
      <c r="A446" s="6"/>
      <c r="B446" s="6"/>
      <c r="C446" s="6"/>
      <c r="D446" s="6"/>
      <c r="E446" s="6"/>
      <c r="F446" s="6"/>
      <c r="G446" s="6"/>
      <c r="H446" s="6"/>
      <c r="I446" s="6"/>
      <c r="K446" s="6"/>
      <c r="L446" s="6"/>
      <c r="M446" s="6"/>
      <c r="N446" s="6"/>
      <c r="O446" s="6"/>
      <c r="P446" s="6"/>
      <c r="Q446" s="6"/>
      <c r="R446" s="6"/>
      <c r="S446" s="6"/>
    </row>
    <row r="447" spans="1:40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  <c r="K447" s="449" t="s">
        <v>40</v>
      </c>
      <c r="L447" s="82" t="s">
        <v>0</v>
      </c>
      <c r="M447" s="82" t="s">
        <v>1</v>
      </c>
      <c r="N447" s="82" t="s">
        <v>2</v>
      </c>
      <c r="O447" s="82" t="s">
        <v>3</v>
      </c>
      <c r="P447" s="82" t="s">
        <v>23</v>
      </c>
      <c r="Q447" s="82" t="s">
        <v>4</v>
      </c>
      <c r="R447" s="82" t="s">
        <v>5</v>
      </c>
      <c r="S447" s="83" t="s">
        <v>6</v>
      </c>
    </row>
    <row r="448" spans="1:40" ht="15" customHeight="1">
      <c r="A448" s="413" t="s">
        <v>40</v>
      </c>
      <c r="B448" s="400" t="s">
        <v>113</v>
      </c>
      <c r="C448" s="401"/>
      <c r="D448" s="401"/>
      <c r="E448" s="401"/>
      <c r="F448" s="401"/>
      <c r="G448" s="401"/>
      <c r="H448" s="401"/>
      <c r="I448" s="402"/>
      <c r="K448" s="450" t="s">
        <v>40</v>
      </c>
      <c r="L448" s="403" t="s">
        <v>113</v>
      </c>
      <c r="M448" s="404"/>
      <c r="N448" s="404"/>
      <c r="O448" s="404"/>
      <c r="P448" s="404"/>
      <c r="Q448" s="404"/>
      <c r="R448" s="404"/>
      <c r="S448" s="405"/>
    </row>
    <row r="449" spans="1:38" ht="14.25" customHeight="1">
      <c r="A449" s="30" t="s">
        <v>7</v>
      </c>
      <c r="B449" s="385"/>
      <c r="C449" s="386"/>
      <c r="D449" s="386"/>
      <c r="E449" s="387"/>
      <c r="F449" s="105">
        <v>0.44850992585449895</v>
      </c>
      <c r="G449" s="385"/>
      <c r="H449" s="387"/>
      <c r="I449" s="111">
        <f>SUM(B449:H449)</f>
        <v>0.44850992585449895</v>
      </c>
      <c r="K449" s="50" t="s">
        <v>7</v>
      </c>
      <c r="L449" s="385"/>
      <c r="M449" s="386"/>
      <c r="N449" s="386"/>
      <c r="O449" s="387"/>
      <c r="P449" s="105">
        <v>0</v>
      </c>
      <c r="Q449" s="385"/>
      <c r="R449" s="397"/>
      <c r="S449" s="107">
        <f>SUM(L449:R449)</f>
        <v>0</v>
      </c>
    </row>
    <row r="450" spans="1:38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248">SUM(B450:H450)</f>
        <v>0</v>
      </c>
      <c r="K450" s="42" t="s">
        <v>8</v>
      </c>
      <c r="L450" s="388"/>
      <c r="M450" s="389"/>
      <c r="N450" s="389"/>
      <c r="O450" s="390"/>
      <c r="P450" s="87">
        <v>0</v>
      </c>
      <c r="Q450" s="388"/>
      <c r="R450" s="398"/>
      <c r="S450" s="89">
        <f t="shared" ref="S450:S469" si="249">SUM(L450:R450)</f>
        <v>0</v>
      </c>
    </row>
    <row r="451" spans="1:38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248"/>
        <v>0</v>
      </c>
      <c r="K451" s="43" t="s">
        <v>9</v>
      </c>
      <c r="L451" s="388"/>
      <c r="M451" s="389"/>
      <c r="N451" s="389"/>
      <c r="O451" s="390"/>
      <c r="P451" s="84">
        <v>0</v>
      </c>
      <c r="Q451" s="388"/>
      <c r="R451" s="398"/>
      <c r="S451" s="86">
        <f t="shared" si="249"/>
        <v>0</v>
      </c>
    </row>
    <row r="452" spans="1:38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248"/>
        <v>0</v>
      </c>
      <c r="K452" s="42" t="s">
        <v>52</v>
      </c>
      <c r="L452" s="388"/>
      <c r="M452" s="389"/>
      <c r="N452" s="389"/>
      <c r="O452" s="390"/>
      <c r="P452" s="87">
        <v>0</v>
      </c>
      <c r="Q452" s="388"/>
      <c r="R452" s="398"/>
      <c r="S452" s="89">
        <f t="shared" si="249"/>
        <v>0</v>
      </c>
    </row>
    <row r="453" spans="1:38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248"/>
        <v>0</v>
      </c>
      <c r="K453" s="43" t="s">
        <v>13</v>
      </c>
      <c r="L453" s="388"/>
      <c r="M453" s="389"/>
      <c r="N453" s="389"/>
      <c r="O453" s="390"/>
      <c r="P453" s="84">
        <v>0</v>
      </c>
      <c r="Q453" s="388"/>
      <c r="R453" s="398"/>
      <c r="S453" s="86">
        <f t="shared" si="249"/>
        <v>0</v>
      </c>
    </row>
    <row r="454" spans="1:38" ht="15">
      <c r="A454" s="31" t="s">
        <v>119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248"/>
        <v>0</v>
      </c>
      <c r="K454" s="42" t="s">
        <v>119</v>
      </c>
      <c r="L454" s="388"/>
      <c r="M454" s="389"/>
      <c r="N454" s="389"/>
      <c r="O454" s="390"/>
      <c r="P454" s="87">
        <v>0</v>
      </c>
      <c r="Q454" s="388"/>
      <c r="R454" s="398"/>
      <c r="S454" s="89">
        <f t="shared" si="249"/>
        <v>0</v>
      </c>
    </row>
    <row r="455" spans="1:38" ht="15">
      <c r="A455" s="32" t="s">
        <v>54</v>
      </c>
      <c r="B455" s="388"/>
      <c r="C455" s="389"/>
      <c r="D455" s="389"/>
      <c r="E455" s="390"/>
      <c r="F455" s="84">
        <v>286.77209240461332</v>
      </c>
      <c r="G455" s="388"/>
      <c r="H455" s="390"/>
      <c r="I455" s="111">
        <f t="shared" si="248"/>
        <v>286.77209240461332</v>
      </c>
      <c r="K455" s="43" t="s">
        <v>54</v>
      </c>
      <c r="L455" s="388"/>
      <c r="M455" s="389"/>
      <c r="N455" s="389"/>
      <c r="O455" s="390"/>
      <c r="P455" s="84">
        <v>0</v>
      </c>
      <c r="Q455" s="388"/>
      <c r="R455" s="398"/>
      <c r="S455" s="86">
        <f t="shared" si="249"/>
        <v>0</v>
      </c>
    </row>
    <row r="456" spans="1:38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248"/>
        <v>0</v>
      </c>
      <c r="K456" s="42" t="s">
        <v>11</v>
      </c>
      <c r="L456" s="388"/>
      <c r="M456" s="389"/>
      <c r="N456" s="389"/>
      <c r="O456" s="390"/>
      <c r="P456" s="87">
        <v>0</v>
      </c>
      <c r="Q456" s="388"/>
      <c r="R456" s="398"/>
      <c r="S456" s="89">
        <f t="shared" si="249"/>
        <v>0</v>
      </c>
    </row>
    <row r="457" spans="1:38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248"/>
        <v>0</v>
      </c>
      <c r="K457" s="43" t="s">
        <v>55</v>
      </c>
      <c r="L457" s="388"/>
      <c r="M457" s="389"/>
      <c r="N457" s="389"/>
      <c r="O457" s="390"/>
      <c r="P457" s="84">
        <v>0</v>
      </c>
      <c r="Q457" s="388"/>
      <c r="R457" s="398"/>
      <c r="S457" s="86">
        <f t="shared" si="249"/>
        <v>0</v>
      </c>
    </row>
    <row r="458" spans="1:38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248"/>
        <v>0</v>
      </c>
      <c r="K458" s="42" t="s">
        <v>14</v>
      </c>
      <c r="L458" s="388"/>
      <c r="M458" s="389"/>
      <c r="N458" s="389"/>
      <c r="O458" s="390"/>
      <c r="P458" s="87">
        <v>0</v>
      </c>
      <c r="Q458" s="388"/>
      <c r="R458" s="398"/>
      <c r="S458" s="89">
        <f t="shared" si="249"/>
        <v>0</v>
      </c>
    </row>
    <row r="459" spans="1:38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248"/>
        <v>0</v>
      </c>
      <c r="K459" s="43" t="s">
        <v>136</v>
      </c>
      <c r="L459" s="388"/>
      <c r="M459" s="389"/>
      <c r="N459" s="389"/>
      <c r="O459" s="390"/>
      <c r="P459" s="84">
        <v>0</v>
      </c>
      <c r="Q459" s="388"/>
      <c r="R459" s="398"/>
      <c r="S459" s="86">
        <f t="shared" si="249"/>
        <v>0</v>
      </c>
    </row>
    <row r="460" spans="1:38" ht="15">
      <c r="A460" s="31" t="s">
        <v>21</v>
      </c>
      <c r="B460" s="388"/>
      <c r="C460" s="389"/>
      <c r="D460" s="389"/>
      <c r="E460" s="390"/>
      <c r="F460" s="112">
        <v>596.3472216922363</v>
      </c>
      <c r="G460" s="388"/>
      <c r="H460" s="390"/>
      <c r="I460" s="114">
        <f t="shared" si="248"/>
        <v>596.3472216922363</v>
      </c>
      <c r="K460" s="42" t="s">
        <v>21</v>
      </c>
      <c r="L460" s="388"/>
      <c r="M460" s="389"/>
      <c r="N460" s="389"/>
      <c r="O460" s="390"/>
      <c r="P460" s="87">
        <v>0</v>
      </c>
      <c r="Q460" s="388"/>
      <c r="R460" s="398"/>
      <c r="S460" s="89">
        <f t="shared" si="249"/>
        <v>0</v>
      </c>
    </row>
    <row r="461" spans="1:38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248"/>
        <v>0</v>
      </c>
      <c r="K461" s="43" t="s">
        <v>20</v>
      </c>
      <c r="L461" s="388"/>
      <c r="M461" s="389"/>
      <c r="N461" s="389"/>
      <c r="O461" s="390"/>
      <c r="P461" s="84">
        <v>0</v>
      </c>
      <c r="Q461" s="388"/>
      <c r="R461" s="398"/>
      <c r="S461" s="86">
        <f t="shared" si="249"/>
        <v>0</v>
      </c>
    </row>
    <row r="462" spans="1:38" ht="15">
      <c r="A462" s="31" t="s">
        <v>56</v>
      </c>
      <c r="B462" s="388"/>
      <c r="C462" s="389"/>
      <c r="D462" s="389"/>
      <c r="E462" s="390"/>
      <c r="F462" s="112">
        <v>1.8265466029411762E-2</v>
      </c>
      <c r="G462" s="388"/>
      <c r="H462" s="390"/>
      <c r="I462" s="114">
        <f t="shared" si="248"/>
        <v>1.8265466029411762E-2</v>
      </c>
      <c r="K462" s="42" t="s">
        <v>56</v>
      </c>
      <c r="L462" s="388"/>
      <c r="M462" s="389"/>
      <c r="N462" s="389"/>
      <c r="O462" s="390"/>
      <c r="P462" s="87">
        <v>0</v>
      </c>
      <c r="Q462" s="388"/>
      <c r="R462" s="398"/>
      <c r="S462" s="89">
        <f t="shared" si="249"/>
        <v>0</v>
      </c>
    </row>
    <row r="463" spans="1:38" ht="15">
      <c r="A463" s="32" t="s">
        <v>18</v>
      </c>
      <c r="B463" s="388"/>
      <c r="C463" s="389"/>
      <c r="D463" s="389"/>
      <c r="E463" s="390"/>
      <c r="F463" s="84">
        <v>13.142565854059903</v>
      </c>
      <c r="G463" s="388"/>
      <c r="H463" s="390"/>
      <c r="I463" s="111">
        <f t="shared" si="248"/>
        <v>13.142565854059903</v>
      </c>
      <c r="K463" s="43" t="s">
        <v>18</v>
      </c>
      <c r="L463" s="388"/>
      <c r="M463" s="389"/>
      <c r="N463" s="389"/>
      <c r="O463" s="390"/>
      <c r="P463" s="84">
        <v>0</v>
      </c>
      <c r="Q463" s="388"/>
      <c r="R463" s="398"/>
      <c r="S463" s="86">
        <f t="shared" si="249"/>
        <v>0</v>
      </c>
    </row>
    <row r="464" spans="1:38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248"/>
        <v>0</v>
      </c>
      <c r="K464" s="42" t="s">
        <v>17</v>
      </c>
      <c r="L464" s="388"/>
      <c r="M464" s="389"/>
      <c r="N464" s="389"/>
      <c r="O464" s="390"/>
      <c r="P464" s="87">
        <v>0</v>
      </c>
      <c r="Q464" s="388"/>
      <c r="R464" s="398"/>
      <c r="S464" s="89">
        <f t="shared" si="249"/>
        <v>0</v>
      </c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248"/>
        <v>0</v>
      </c>
      <c r="K465" s="44" t="s">
        <v>60</v>
      </c>
      <c r="L465" s="388"/>
      <c r="M465" s="389"/>
      <c r="N465" s="389"/>
      <c r="O465" s="390"/>
      <c r="P465" s="84">
        <v>0</v>
      </c>
      <c r="Q465" s="388"/>
      <c r="R465" s="398"/>
      <c r="S465" s="86">
        <f t="shared" si="249"/>
        <v>0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</row>
    <row r="466" spans="1:38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248"/>
        <v>0</v>
      </c>
      <c r="K466" s="45" t="s">
        <v>19</v>
      </c>
      <c r="L466" s="388"/>
      <c r="M466" s="389"/>
      <c r="N466" s="389"/>
      <c r="O466" s="390"/>
      <c r="P466" s="90">
        <v>0</v>
      </c>
      <c r="Q466" s="388"/>
      <c r="R466" s="398"/>
      <c r="S466" s="92">
        <f t="shared" si="249"/>
        <v>0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</row>
    <row r="467" spans="1:38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248"/>
        <v>0</v>
      </c>
      <c r="K467" s="46" t="s">
        <v>15</v>
      </c>
      <c r="L467" s="388"/>
      <c r="M467" s="389"/>
      <c r="N467" s="389"/>
      <c r="O467" s="390"/>
      <c r="P467" s="93">
        <v>0</v>
      </c>
      <c r="Q467" s="388"/>
      <c r="R467" s="398"/>
      <c r="S467" s="95">
        <f t="shared" si="249"/>
        <v>0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</row>
    <row r="468" spans="1:38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248"/>
        <v>0</v>
      </c>
      <c r="K468" s="45" t="s">
        <v>16</v>
      </c>
      <c r="L468" s="388"/>
      <c r="M468" s="389"/>
      <c r="N468" s="389"/>
      <c r="O468" s="390"/>
      <c r="P468" s="90">
        <v>0</v>
      </c>
      <c r="Q468" s="388"/>
      <c r="R468" s="398"/>
      <c r="S468" s="92">
        <f t="shared" si="249"/>
        <v>0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</row>
    <row r="469" spans="1:38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248"/>
        <v>0</v>
      </c>
      <c r="K469" s="47" t="s">
        <v>10</v>
      </c>
      <c r="L469" s="391"/>
      <c r="M469" s="392"/>
      <c r="N469" s="392"/>
      <c r="O469" s="393"/>
      <c r="P469" s="96">
        <v>0</v>
      </c>
      <c r="Q469" s="391"/>
      <c r="R469" s="399"/>
      <c r="S469" s="98">
        <f t="shared" si="249"/>
        <v>0</v>
      </c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</row>
    <row r="470" spans="1:38" ht="15">
      <c r="A470" s="37" t="s">
        <v>22</v>
      </c>
      <c r="B470" s="99">
        <f>SUM(B449:B465)</f>
        <v>0</v>
      </c>
      <c r="C470" s="99">
        <f t="shared" ref="C470:I470" si="250">SUM(C449:C465)</f>
        <v>0</v>
      </c>
      <c r="D470" s="99">
        <f t="shared" si="250"/>
        <v>0</v>
      </c>
      <c r="E470" s="99">
        <f t="shared" si="250"/>
        <v>0</v>
      </c>
      <c r="F470" s="99">
        <f t="shared" si="250"/>
        <v>896.72865534279345</v>
      </c>
      <c r="G470" s="99">
        <f t="shared" si="250"/>
        <v>0</v>
      </c>
      <c r="H470" s="100">
        <f t="shared" si="250"/>
        <v>0</v>
      </c>
      <c r="I470" s="111">
        <f t="shared" si="250"/>
        <v>896.72865534279345</v>
      </c>
      <c r="K470" s="48" t="s">
        <v>22</v>
      </c>
      <c r="L470" s="99">
        <f>SUM(L449:L465)</f>
        <v>0</v>
      </c>
      <c r="M470" s="99">
        <f t="shared" ref="M470:S470" si="251">SUM(M449:M465)</f>
        <v>0</v>
      </c>
      <c r="N470" s="99">
        <f t="shared" si="251"/>
        <v>0</v>
      </c>
      <c r="O470" s="99">
        <f t="shared" si="251"/>
        <v>0</v>
      </c>
      <c r="P470" s="99">
        <f t="shared" si="251"/>
        <v>0</v>
      </c>
      <c r="Q470" s="99">
        <f t="shared" si="251"/>
        <v>0</v>
      </c>
      <c r="R470" s="100">
        <f t="shared" si="251"/>
        <v>0</v>
      </c>
      <c r="S470" s="101">
        <f t="shared" si="251"/>
        <v>0</v>
      </c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</row>
    <row r="471" spans="1:38" s="22" customFormat="1" ht="15.75" thickBot="1">
      <c r="A471" s="38" t="s">
        <v>108</v>
      </c>
      <c r="B471" s="125">
        <f>IF($I470=0,"-",B470/$I470)</f>
        <v>0</v>
      </c>
      <c r="C471" s="125">
        <f t="shared" ref="C471:H471" si="252">IF($I470=0,"-",C470/$I470)</f>
        <v>0</v>
      </c>
      <c r="D471" s="125">
        <f t="shared" si="252"/>
        <v>0</v>
      </c>
      <c r="E471" s="125">
        <f t="shared" si="252"/>
        <v>0</v>
      </c>
      <c r="F471" s="125">
        <f t="shared" si="252"/>
        <v>1</v>
      </c>
      <c r="G471" s="125">
        <f t="shared" si="252"/>
        <v>0</v>
      </c>
      <c r="H471" s="126">
        <f t="shared" si="252"/>
        <v>0</v>
      </c>
      <c r="I471" s="127">
        <f>SUM(B471:H471)</f>
        <v>1</v>
      </c>
      <c r="K471" s="49" t="s">
        <v>108</v>
      </c>
      <c r="L471" s="102" t="str">
        <f>IF($S470=0,"-",L470/$S470)</f>
        <v>-</v>
      </c>
      <c r="M471" s="102" t="str">
        <f t="shared" ref="M471:R471" si="253">IF($S470=0,"-",M470/$S470)</f>
        <v>-</v>
      </c>
      <c r="N471" s="102" t="str">
        <f t="shared" si="253"/>
        <v>-</v>
      </c>
      <c r="O471" s="102" t="str">
        <f t="shared" si="253"/>
        <v>-</v>
      </c>
      <c r="P471" s="102" t="str">
        <f t="shared" si="253"/>
        <v>-</v>
      </c>
      <c r="Q471" s="102" t="str">
        <f t="shared" si="253"/>
        <v>-</v>
      </c>
      <c r="R471" s="103" t="str">
        <f t="shared" si="253"/>
        <v>-</v>
      </c>
      <c r="S471" s="104">
        <f>SUM(L471:R471)</f>
        <v>0</v>
      </c>
      <c r="U471" s="24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5"/>
      <c r="AK471" s="25"/>
      <c r="AL471" s="25"/>
    </row>
    <row r="472" spans="1:38" ht="15" thickBot="1">
      <c r="A472" s="6"/>
      <c r="B472" s="6"/>
      <c r="C472" s="6"/>
      <c r="D472" s="6"/>
      <c r="E472" s="6"/>
      <c r="F472" s="6"/>
      <c r="G472" s="6"/>
      <c r="H472" s="6"/>
      <c r="I472" s="6"/>
      <c r="K472" s="6"/>
      <c r="L472" s="6"/>
      <c r="M472" s="6"/>
      <c r="N472" s="6"/>
      <c r="O472" s="6"/>
      <c r="P472" s="6"/>
      <c r="Q472" s="6"/>
      <c r="R472" s="6"/>
      <c r="S472" s="6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</row>
    <row r="473" spans="1:38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  <c r="K473" s="449" t="s">
        <v>41</v>
      </c>
      <c r="L473" s="82" t="s">
        <v>0</v>
      </c>
      <c r="M473" s="82" t="s">
        <v>1</v>
      </c>
      <c r="N473" s="82" t="s">
        <v>2</v>
      </c>
      <c r="O473" s="82" t="s">
        <v>3</v>
      </c>
      <c r="P473" s="82" t="s">
        <v>23</v>
      </c>
      <c r="Q473" s="82" t="s">
        <v>4</v>
      </c>
      <c r="R473" s="82" t="s">
        <v>5</v>
      </c>
      <c r="S473" s="83" t="s">
        <v>6</v>
      </c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</row>
    <row r="474" spans="1:38" ht="15" customHeight="1">
      <c r="A474" s="413" t="s">
        <v>41</v>
      </c>
      <c r="B474" s="400" t="s">
        <v>113</v>
      </c>
      <c r="C474" s="401"/>
      <c r="D474" s="401"/>
      <c r="E474" s="401"/>
      <c r="F474" s="401"/>
      <c r="G474" s="401"/>
      <c r="H474" s="401"/>
      <c r="I474" s="402"/>
      <c r="K474" s="450" t="s">
        <v>41</v>
      </c>
      <c r="L474" s="403" t="s">
        <v>113</v>
      </c>
      <c r="M474" s="404"/>
      <c r="N474" s="404"/>
      <c r="O474" s="404"/>
      <c r="P474" s="404"/>
      <c r="Q474" s="404"/>
      <c r="R474" s="404"/>
      <c r="S474" s="405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</row>
    <row r="475" spans="1:38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  <c r="K475" s="50" t="s">
        <v>7</v>
      </c>
      <c r="L475" s="385"/>
      <c r="M475" s="386"/>
      <c r="N475" s="386"/>
      <c r="O475" s="387"/>
      <c r="P475" s="105">
        <v>0</v>
      </c>
      <c r="Q475" s="385"/>
      <c r="R475" s="397"/>
      <c r="S475" s="107">
        <f>SUM(L475:R475)</f>
        <v>0</v>
      </c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</row>
    <row r="476" spans="1:38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254">SUM(B476:H476)</f>
        <v>0</v>
      </c>
      <c r="K476" s="42" t="s">
        <v>8</v>
      </c>
      <c r="L476" s="388"/>
      <c r="M476" s="389"/>
      <c r="N476" s="389"/>
      <c r="O476" s="390"/>
      <c r="P476" s="87">
        <v>0</v>
      </c>
      <c r="Q476" s="388"/>
      <c r="R476" s="398"/>
      <c r="S476" s="89">
        <f t="shared" ref="S476:S495" si="255">SUM(L476:R476)</f>
        <v>0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</row>
    <row r="477" spans="1:38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254"/>
        <v>0</v>
      </c>
      <c r="K477" s="43" t="s">
        <v>9</v>
      </c>
      <c r="L477" s="388"/>
      <c r="M477" s="389"/>
      <c r="N477" s="389"/>
      <c r="O477" s="390"/>
      <c r="P477" s="84">
        <v>0</v>
      </c>
      <c r="Q477" s="388"/>
      <c r="R477" s="398"/>
      <c r="S477" s="86">
        <f t="shared" si="255"/>
        <v>0</v>
      </c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</row>
    <row r="478" spans="1:38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254"/>
        <v>0</v>
      </c>
      <c r="K478" s="42" t="s">
        <v>52</v>
      </c>
      <c r="L478" s="388"/>
      <c r="M478" s="389"/>
      <c r="N478" s="389"/>
      <c r="O478" s="390"/>
      <c r="P478" s="87">
        <v>0</v>
      </c>
      <c r="Q478" s="388"/>
      <c r="R478" s="398"/>
      <c r="S478" s="89">
        <f t="shared" si="255"/>
        <v>0</v>
      </c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</row>
    <row r="479" spans="1:38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254"/>
        <v>0</v>
      </c>
      <c r="K479" s="43" t="s">
        <v>13</v>
      </c>
      <c r="L479" s="388"/>
      <c r="M479" s="389"/>
      <c r="N479" s="389"/>
      <c r="O479" s="390"/>
      <c r="P479" s="84">
        <v>0</v>
      </c>
      <c r="Q479" s="388"/>
      <c r="R479" s="398"/>
      <c r="S479" s="86">
        <f t="shared" si="255"/>
        <v>0</v>
      </c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</row>
    <row r="480" spans="1:38" ht="15">
      <c r="A480" s="31" t="s">
        <v>119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254"/>
        <v>0</v>
      </c>
      <c r="K480" s="42" t="s">
        <v>119</v>
      </c>
      <c r="L480" s="388"/>
      <c r="M480" s="389"/>
      <c r="N480" s="389"/>
      <c r="O480" s="390"/>
      <c r="P480" s="87">
        <v>0</v>
      </c>
      <c r="Q480" s="388"/>
      <c r="R480" s="398"/>
      <c r="S480" s="89">
        <f t="shared" si="255"/>
        <v>0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</row>
    <row r="481" spans="1:38" ht="15">
      <c r="A481" s="32" t="s">
        <v>54</v>
      </c>
      <c r="B481" s="388"/>
      <c r="C481" s="389"/>
      <c r="D481" s="389"/>
      <c r="E481" s="390"/>
      <c r="F481" s="84">
        <v>35284.120923232353</v>
      </c>
      <c r="G481" s="388"/>
      <c r="H481" s="390"/>
      <c r="I481" s="111">
        <f t="shared" si="254"/>
        <v>35284.120923232353</v>
      </c>
      <c r="K481" s="43" t="s">
        <v>54</v>
      </c>
      <c r="L481" s="388"/>
      <c r="M481" s="389"/>
      <c r="N481" s="389"/>
      <c r="O481" s="390"/>
      <c r="P481" s="84">
        <v>12778.657113746956</v>
      </c>
      <c r="Q481" s="388"/>
      <c r="R481" s="398"/>
      <c r="S481" s="86">
        <f t="shared" si="255"/>
        <v>12778.657113746956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</row>
    <row r="482" spans="1:38" ht="15">
      <c r="A482" s="31" t="s">
        <v>11</v>
      </c>
      <c r="B482" s="388"/>
      <c r="C482" s="389"/>
      <c r="D482" s="389"/>
      <c r="E482" s="390"/>
      <c r="F482" s="112">
        <v>12612.985173186853</v>
      </c>
      <c r="G482" s="388"/>
      <c r="H482" s="390"/>
      <c r="I482" s="114">
        <f t="shared" si="254"/>
        <v>12612.985173186853</v>
      </c>
      <c r="K482" s="42" t="s">
        <v>11</v>
      </c>
      <c r="L482" s="388"/>
      <c r="M482" s="389"/>
      <c r="N482" s="389"/>
      <c r="O482" s="390"/>
      <c r="P482" s="87">
        <v>4708.7475683065231</v>
      </c>
      <c r="Q482" s="388"/>
      <c r="R482" s="398"/>
      <c r="S482" s="89">
        <f t="shared" si="255"/>
        <v>4708.7475683065231</v>
      </c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</row>
    <row r="483" spans="1:38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254"/>
        <v>0</v>
      </c>
      <c r="K483" s="43" t="s">
        <v>55</v>
      </c>
      <c r="L483" s="388"/>
      <c r="M483" s="389"/>
      <c r="N483" s="389"/>
      <c r="O483" s="390"/>
      <c r="P483" s="84">
        <v>6.7501559897209518E-14</v>
      </c>
      <c r="Q483" s="388"/>
      <c r="R483" s="398"/>
      <c r="S483" s="86">
        <f t="shared" si="255"/>
        <v>6.7501559897209518E-14</v>
      </c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</row>
    <row r="484" spans="1:38" ht="15">
      <c r="A484" s="31" t="s">
        <v>14</v>
      </c>
      <c r="B484" s="388"/>
      <c r="C484" s="389"/>
      <c r="D484" s="389"/>
      <c r="E484" s="390"/>
      <c r="F484" s="112">
        <v>16.634534104154312</v>
      </c>
      <c r="G484" s="388"/>
      <c r="H484" s="390"/>
      <c r="I484" s="114">
        <f t="shared" si="254"/>
        <v>16.634534104154312</v>
      </c>
      <c r="K484" s="42" t="s">
        <v>14</v>
      </c>
      <c r="L484" s="388"/>
      <c r="M484" s="389"/>
      <c r="N484" s="389"/>
      <c r="O484" s="390"/>
      <c r="P484" s="87">
        <v>0.72419069414217718</v>
      </c>
      <c r="Q484" s="388"/>
      <c r="R484" s="398"/>
      <c r="S484" s="89">
        <f t="shared" si="255"/>
        <v>0.72419069414217718</v>
      </c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5">
      <c r="A485" s="32" t="s">
        <v>136</v>
      </c>
      <c r="B485" s="388"/>
      <c r="C485" s="389"/>
      <c r="D485" s="389"/>
      <c r="E485" s="390"/>
      <c r="F485" s="84">
        <v>12.357616289074237</v>
      </c>
      <c r="G485" s="388"/>
      <c r="H485" s="390"/>
      <c r="I485" s="111">
        <f t="shared" si="254"/>
        <v>12.357616289074237</v>
      </c>
      <c r="K485" s="43" t="s">
        <v>136</v>
      </c>
      <c r="L485" s="388"/>
      <c r="M485" s="389"/>
      <c r="N485" s="389"/>
      <c r="O485" s="390"/>
      <c r="P485" s="84">
        <v>9.3226107408299868</v>
      </c>
      <c r="Q485" s="388"/>
      <c r="R485" s="398"/>
      <c r="S485" s="86">
        <f t="shared" si="255"/>
        <v>9.3226107408299868</v>
      </c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</row>
    <row r="486" spans="1:38" ht="15">
      <c r="A486" s="31" t="s">
        <v>21</v>
      </c>
      <c r="B486" s="388"/>
      <c r="C486" s="389"/>
      <c r="D486" s="389"/>
      <c r="E486" s="390"/>
      <c r="F486" s="112">
        <v>1006.1794729819487</v>
      </c>
      <c r="G486" s="388"/>
      <c r="H486" s="390"/>
      <c r="I486" s="114">
        <f t="shared" si="254"/>
        <v>1006.1794729819487</v>
      </c>
      <c r="K486" s="42" t="s">
        <v>21</v>
      </c>
      <c r="L486" s="388"/>
      <c r="M486" s="389"/>
      <c r="N486" s="389"/>
      <c r="O486" s="390"/>
      <c r="P486" s="87">
        <v>0</v>
      </c>
      <c r="Q486" s="388"/>
      <c r="R486" s="398"/>
      <c r="S486" s="89">
        <f t="shared" si="255"/>
        <v>0</v>
      </c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</row>
    <row r="487" spans="1:38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254"/>
        <v>0</v>
      </c>
      <c r="K487" s="43" t="s">
        <v>20</v>
      </c>
      <c r="L487" s="388"/>
      <c r="M487" s="389"/>
      <c r="N487" s="389"/>
      <c r="O487" s="390"/>
      <c r="P487" s="84">
        <v>1.3926637620897964E-12</v>
      </c>
      <c r="Q487" s="388"/>
      <c r="R487" s="398"/>
      <c r="S487" s="86">
        <f t="shared" si="255"/>
        <v>1.3926637620897964E-12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</row>
    <row r="488" spans="1:38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254"/>
        <v>0</v>
      </c>
      <c r="K488" s="42" t="s">
        <v>56</v>
      </c>
      <c r="L488" s="388"/>
      <c r="M488" s="389"/>
      <c r="N488" s="389"/>
      <c r="O488" s="390"/>
      <c r="P488" s="87">
        <v>1.818573069911622E-12</v>
      </c>
      <c r="Q488" s="388"/>
      <c r="R488" s="398"/>
      <c r="S488" s="89">
        <f t="shared" si="255"/>
        <v>1.818573069911622E-12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5">
      <c r="A489" s="32" t="s">
        <v>18</v>
      </c>
      <c r="B489" s="388"/>
      <c r="C489" s="389"/>
      <c r="D489" s="389"/>
      <c r="E489" s="390"/>
      <c r="F489" s="84">
        <v>1962.3983026199091</v>
      </c>
      <c r="G489" s="388"/>
      <c r="H489" s="390"/>
      <c r="I489" s="111">
        <f t="shared" si="254"/>
        <v>1962.3983026199091</v>
      </c>
      <c r="K489" s="43" t="s">
        <v>18</v>
      </c>
      <c r="L489" s="388"/>
      <c r="M489" s="389"/>
      <c r="N489" s="389"/>
      <c r="O489" s="390"/>
      <c r="P489" s="84">
        <v>835.36953299575589</v>
      </c>
      <c r="Q489" s="388"/>
      <c r="R489" s="398"/>
      <c r="S489" s="86">
        <f t="shared" si="255"/>
        <v>835.36953299575589</v>
      </c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</row>
    <row r="490" spans="1:38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254"/>
        <v>0</v>
      </c>
      <c r="K490" s="42" t="s">
        <v>17</v>
      </c>
      <c r="L490" s="388"/>
      <c r="M490" s="389"/>
      <c r="N490" s="389"/>
      <c r="O490" s="390"/>
      <c r="P490" s="87">
        <v>0</v>
      </c>
      <c r="Q490" s="388"/>
      <c r="R490" s="398"/>
      <c r="S490" s="89">
        <f t="shared" si="255"/>
        <v>0</v>
      </c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</row>
    <row r="491" spans="1:38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254"/>
        <v>0</v>
      </c>
      <c r="K491" s="44" t="s">
        <v>60</v>
      </c>
      <c r="L491" s="388"/>
      <c r="M491" s="389"/>
      <c r="N491" s="389"/>
      <c r="O491" s="390"/>
      <c r="P491" s="84">
        <v>0</v>
      </c>
      <c r="Q491" s="388"/>
      <c r="R491" s="398"/>
      <c r="S491" s="86">
        <f t="shared" si="255"/>
        <v>0</v>
      </c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</row>
    <row r="492" spans="1:38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254"/>
        <v>0</v>
      </c>
      <c r="K492" s="45" t="s">
        <v>19</v>
      </c>
      <c r="L492" s="388"/>
      <c r="M492" s="389"/>
      <c r="N492" s="389"/>
      <c r="O492" s="390"/>
      <c r="P492" s="90">
        <v>0</v>
      </c>
      <c r="Q492" s="388"/>
      <c r="R492" s="398"/>
      <c r="S492" s="92">
        <f t="shared" si="255"/>
        <v>0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254"/>
        <v>0</v>
      </c>
      <c r="K493" s="46" t="s">
        <v>15</v>
      </c>
      <c r="L493" s="388"/>
      <c r="M493" s="389"/>
      <c r="N493" s="389"/>
      <c r="O493" s="390"/>
      <c r="P493" s="93">
        <v>0</v>
      </c>
      <c r="Q493" s="388"/>
      <c r="R493" s="398"/>
      <c r="S493" s="95">
        <f t="shared" si="255"/>
        <v>0</v>
      </c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</row>
    <row r="494" spans="1:38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254"/>
        <v>0</v>
      </c>
      <c r="K494" s="45" t="s">
        <v>16</v>
      </c>
      <c r="L494" s="388"/>
      <c r="M494" s="389"/>
      <c r="N494" s="389"/>
      <c r="O494" s="390"/>
      <c r="P494" s="90">
        <v>0</v>
      </c>
      <c r="Q494" s="388"/>
      <c r="R494" s="398"/>
      <c r="S494" s="92">
        <f t="shared" si="255"/>
        <v>0</v>
      </c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</row>
    <row r="495" spans="1:38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254"/>
        <v>0</v>
      </c>
      <c r="K495" s="47" t="s">
        <v>10</v>
      </c>
      <c r="L495" s="391"/>
      <c r="M495" s="392"/>
      <c r="N495" s="392"/>
      <c r="O495" s="393"/>
      <c r="P495" s="96">
        <v>0</v>
      </c>
      <c r="Q495" s="391"/>
      <c r="R495" s="399"/>
      <c r="S495" s="98">
        <f t="shared" si="255"/>
        <v>0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</row>
    <row r="496" spans="1:38" ht="15">
      <c r="A496" s="37" t="s">
        <v>22</v>
      </c>
      <c r="B496" s="99">
        <f>SUM(B475:B491)</f>
        <v>0</v>
      </c>
      <c r="C496" s="99">
        <f t="shared" ref="C496:I496" si="256">SUM(C475:C491)</f>
        <v>0</v>
      </c>
      <c r="D496" s="99">
        <f t="shared" si="256"/>
        <v>0</v>
      </c>
      <c r="E496" s="99">
        <f t="shared" si="256"/>
        <v>0</v>
      </c>
      <c r="F496" s="99">
        <f t="shared" si="256"/>
        <v>50894.676022414293</v>
      </c>
      <c r="G496" s="99">
        <f t="shared" si="256"/>
        <v>0</v>
      </c>
      <c r="H496" s="100">
        <f t="shared" si="256"/>
        <v>0</v>
      </c>
      <c r="I496" s="111">
        <f t="shared" si="256"/>
        <v>50894.676022414293</v>
      </c>
      <c r="K496" s="48" t="s">
        <v>22</v>
      </c>
      <c r="L496" s="99">
        <f>SUM(L475:L491)</f>
        <v>0</v>
      </c>
      <c r="M496" s="99">
        <f t="shared" ref="M496:S496" si="257">SUM(M475:M491)</f>
        <v>0</v>
      </c>
      <c r="N496" s="99">
        <f t="shared" si="257"/>
        <v>0</v>
      </c>
      <c r="O496" s="99">
        <f t="shared" si="257"/>
        <v>0</v>
      </c>
      <c r="P496" s="99">
        <f t="shared" si="257"/>
        <v>18332.821016484209</v>
      </c>
      <c r="Q496" s="99">
        <f t="shared" si="257"/>
        <v>0</v>
      </c>
      <c r="R496" s="100">
        <f t="shared" si="257"/>
        <v>0</v>
      </c>
      <c r="S496" s="101">
        <f t="shared" si="257"/>
        <v>18332.821016484209</v>
      </c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</row>
    <row r="497" spans="1:38" s="22" customFormat="1" ht="15.75" thickBot="1">
      <c r="A497" s="38" t="s">
        <v>108</v>
      </c>
      <c r="B497" s="125">
        <f>IF($I496=0,"-",B496/$I496)</f>
        <v>0</v>
      </c>
      <c r="C497" s="125">
        <f t="shared" ref="C497:H497" si="258">IF($I496=0,"-",C496/$I496)</f>
        <v>0</v>
      </c>
      <c r="D497" s="125">
        <f t="shared" si="258"/>
        <v>0</v>
      </c>
      <c r="E497" s="125">
        <f t="shared" si="258"/>
        <v>0</v>
      </c>
      <c r="F497" s="125">
        <f t="shared" si="258"/>
        <v>1</v>
      </c>
      <c r="G497" s="125">
        <f t="shared" si="258"/>
        <v>0</v>
      </c>
      <c r="H497" s="126">
        <f t="shared" si="258"/>
        <v>0</v>
      </c>
      <c r="I497" s="127">
        <f>SUM(B497:H497)</f>
        <v>1</v>
      </c>
      <c r="K497" s="49" t="s">
        <v>108</v>
      </c>
      <c r="L497" s="102">
        <f>IF($S496=0,"-",L496/$S496)</f>
        <v>0</v>
      </c>
      <c r="M497" s="102">
        <f t="shared" ref="M497:R497" si="259">IF($S496=0,"-",M496/$S496)</f>
        <v>0</v>
      </c>
      <c r="N497" s="102">
        <f t="shared" si="259"/>
        <v>0</v>
      </c>
      <c r="O497" s="102">
        <f t="shared" si="259"/>
        <v>0</v>
      </c>
      <c r="P497" s="102">
        <f t="shared" si="259"/>
        <v>1</v>
      </c>
      <c r="Q497" s="102">
        <f t="shared" si="259"/>
        <v>0</v>
      </c>
      <c r="R497" s="103">
        <f t="shared" si="259"/>
        <v>0</v>
      </c>
      <c r="S497" s="104">
        <f>SUM(L497:R497)</f>
        <v>1</v>
      </c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5"/>
      <c r="AK497" s="25"/>
      <c r="AL497" s="25"/>
    </row>
    <row r="498" spans="1:38" ht="15" thickBot="1">
      <c r="A498" s="6"/>
      <c r="B498" s="6"/>
      <c r="C498" s="6"/>
      <c r="D498" s="6"/>
      <c r="E498" s="6"/>
      <c r="F498" s="6"/>
      <c r="G498" s="6"/>
      <c r="H498" s="6"/>
      <c r="I498" s="6"/>
      <c r="K498" s="6"/>
      <c r="L498" s="6"/>
      <c r="M498" s="6"/>
      <c r="N498" s="6"/>
      <c r="O498" s="6"/>
      <c r="P498" s="6"/>
      <c r="Q498" s="6"/>
      <c r="R498" s="6"/>
      <c r="S498" s="6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</row>
    <row r="499" spans="1:38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  <c r="K499" s="449" t="s">
        <v>42</v>
      </c>
      <c r="L499" s="82" t="s">
        <v>0</v>
      </c>
      <c r="M499" s="82" t="s">
        <v>1</v>
      </c>
      <c r="N499" s="82" t="s">
        <v>2</v>
      </c>
      <c r="O499" s="82" t="s">
        <v>3</v>
      </c>
      <c r="P499" s="82" t="s">
        <v>23</v>
      </c>
      <c r="Q499" s="82" t="s">
        <v>4</v>
      </c>
      <c r="R499" s="82" t="s">
        <v>5</v>
      </c>
      <c r="S499" s="83" t="s">
        <v>6</v>
      </c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</row>
    <row r="500" spans="1:38" ht="15" customHeight="1">
      <c r="A500" s="413" t="s">
        <v>42</v>
      </c>
      <c r="B500" s="400" t="s">
        <v>113</v>
      </c>
      <c r="C500" s="401"/>
      <c r="D500" s="401"/>
      <c r="E500" s="401"/>
      <c r="F500" s="401"/>
      <c r="G500" s="401"/>
      <c r="H500" s="401"/>
      <c r="I500" s="402"/>
      <c r="K500" s="450" t="s">
        <v>42</v>
      </c>
      <c r="L500" s="403" t="s">
        <v>113</v>
      </c>
      <c r="M500" s="404"/>
      <c r="N500" s="404"/>
      <c r="O500" s="404"/>
      <c r="P500" s="404"/>
      <c r="Q500" s="404"/>
      <c r="R500" s="404"/>
      <c r="S500" s="405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  <c r="K501" s="50" t="s">
        <v>7</v>
      </c>
      <c r="L501" s="385"/>
      <c r="M501" s="386"/>
      <c r="N501" s="386"/>
      <c r="O501" s="387"/>
      <c r="P501" s="105">
        <v>0</v>
      </c>
      <c r="Q501" s="385"/>
      <c r="R501" s="397"/>
      <c r="S501" s="107">
        <f>SUM(L501:R501)</f>
        <v>0</v>
      </c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260">SUM(B502:H502)</f>
        <v>0</v>
      </c>
      <c r="K502" s="42" t="s">
        <v>8</v>
      </c>
      <c r="L502" s="388"/>
      <c r="M502" s="389"/>
      <c r="N502" s="389"/>
      <c r="O502" s="390"/>
      <c r="P502" s="87">
        <v>0</v>
      </c>
      <c r="Q502" s="388"/>
      <c r="R502" s="398"/>
      <c r="S502" s="89">
        <f t="shared" ref="S502:S521" si="261">SUM(L502:R502)</f>
        <v>0</v>
      </c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</row>
    <row r="503" spans="1:38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260"/>
        <v>0</v>
      </c>
      <c r="K503" s="43" t="s">
        <v>9</v>
      </c>
      <c r="L503" s="388"/>
      <c r="M503" s="389"/>
      <c r="N503" s="389"/>
      <c r="O503" s="390"/>
      <c r="P503" s="84">
        <v>0</v>
      </c>
      <c r="Q503" s="388"/>
      <c r="R503" s="398"/>
      <c r="S503" s="86">
        <f t="shared" si="261"/>
        <v>0</v>
      </c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</row>
    <row r="504" spans="1:38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260"/>
        <v>0</v>
      </c>
      <c r="K504" s="42" t="s">
        <v>52</v>
      </c>
      <c r="L504" s="388"/>
      <c r="M504" s="389"/>
      <c r="N504" s="389"/>
      <c r="O504" s="390"/>
      <c r="P504" s="87">
        <v>0</v>
      </c>
      <c r="Q504" s="388"/>
      <c r="R504" s="398"/>
      <c r="S504" s="89">
        <f t="shared" si="261"/>
        <v>0</v>
      </c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</row>
    <row r="505" spans="1:38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260"/>
        <v>0</v>
      </c>
      <c r="K505" s="43" t="s">
        <v>13</v>
      </c>
      <c r="L505" s="388"/>
      <c r="M505" s="389"/>
      <c r="N505" s="389"/>
      <c r="O505" s="390"/>
      <c r="P505" s="84">
        <v>0</v>
      </c>
      <c r="Q505" s="388"/>
      <c r="R505" s="398"/>
      <c r="S505" s="86">
        <f t="shared" si="261"/>
        <v>0</v>
      </c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5">
      <c r="A506" s="31" t="s">
        <v>119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260"/>
        <v>0</v>
      </c>
      <c r="K506" s="42" t="s">
        <v>119</v>
      </c>
      <c r="L506" s="388"/>
      <c r="M506" s="389"/>
      <c r="N506" s="389"/>
      <c r="O506" s="390"/>
      <c r="P506" s="87">
        <v>0</v>
      </c>
      <c r="Q506" s="388"/>
      <c r="R506" s="398"/>
      <c r="S506" s="89">
        <f t="shared" si="261"/>
        <v>0</v>
      </c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260"/>
        <v>0</v>
      </c>
      <c r="K507" s="43" t="s">
        <v>54</v>
      </c>
      <c r="L507" s="388"/>
      <c r="M507" s="389"/>
      <c r="N507" s="389"/>
      <c r="O507" s="390"/>
      <c r="P507" s="84">
        <v>0</v>
      </c>
      <c r="Q507" s="388"/>
      <c r="R507" s="398"/>
      <c r="S507" s="86">
        <f t="shared" si="261"/>
        <v>0</v>
      </c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</row>
    <row r="508" spans="1:38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260"/>
        <v>0</v>
      </c>
      <c r="K508" s="42" t="s">
        <v>11</v>
      </c>
      <c r="L508" s="388"/>
      <c r="M508" s="389"/>
      <c r="N508" s="389"/>
      <c r="O508" s="390"/>
      <c r="P508" s="87">
        <v>0</v>
      </c>
      <c r="Q508" s="388"/>
      <c r="R508" s="398"/>
      <c r="S508" s="89">
        <f t="shared" si="261"/>
        <v>0</v>
      </c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</row>
    <row r="509" spans="1:38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260"/>
        <v>0</v>
      </c>
      <c r="K509" s="43" t="s">
        <v>55</v>
      </c>
      <c r="L509" s="388"/>
      <c r="M509" s="389"/>
      <c r="N509" s="389"/>
      <c r="O509" s="390"/>
      <c r="P509" s="84">
        <v>0</v>
      </c>
      <c r="Q509" s="388"/>
      <c r="R509" s="398"/>
      <c r="S509" s="86">
        <f t="shared" si="261"/>
        <v>0</v>
      </c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260"/>
        <v>0</v>
      </c>
      <c r="K510" s="42" t="s">
        <v>14</v>
      </c>
      <c r="L510" s="388"/>
      <c r="M510" s="389"/>
      <c r="N510" s="389"/>
      <c r="O510" s="390"/>
      <c r="P510" s="87">
        <v>0</v>
      </c>
      <c r="Q510" s="388"/>
      <c r="R510" s="398"/>
      <c r="S510" s="89">
        <f t="shared" si="261"/>
        <v>0</v>
      </c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</row>
    <row r="511" spans="1:38" ht="15">
      <c r="A511" s="32" t="s">
        <v>136</v>
      </c>
      <c r="B511" s="388"/>
      <c r="C511" s="389"/>
      <c r="D511" s="389"/>
      <c r="E511" s="390"/>
      <c r="F511" s="84">
        <v>2543.7890761863373</v>
      </c>
      <c r="G511" s="388"/>
      <c r="H511" s="390"/>
      <c r="I511" s="111">
        <f t="shared" si="260"/>
        <v>2543.7890761863373</v>
      </c>
      <c r="K511" s="43" t="s">
        <v>136</v>
      </c>
      <c r="L511" s="388"/>
      <c r="M511" s="389"/>
      <c r="N511" s="389"/>
      <c r="O511" s="390"/>
      <c r="P511" s="84">
        <v>0</v>
      </c>
      <c r="Q511" s="388"/>
      <c r="R511" s="398"/>
      <c r="S511" s="86">
        <f t="shared" si="261"/>
        <v>0</v>
      </c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</row>
    <row r="512" spans="1:38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260"/>
        <v>0</v>
      </c>
      <c r="K512" s="42" t="s">
        <v>21</v>
      </c>
      <c r="L512" s="388"/>
      <c r="M512" s="389"/>
      <c r="N512" s="389"/>
      <c r="O512" s="390"/>
      <c r="P512" s="87">
        <v>0</v>
      </c>
      <c r="Q512" s="388"/>
      <c r="R512" s="398"/>
      <c r="S512" s="89">
        <f t="shared" si="261"/>
        <v>0</v>
      </c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</row>
    <row r="513" spans="1:38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260"/>
        <v>0</v>
      </c>
      <c r="K513" s="43" t="s">
        <v>20</v>
      </c>
      <c r="L513" s="388"/>
      <c r="M513" s="389"/>
      <c r="N513" s="389"/>
      <c r="O513" s="390"/>
      <c r="P513" s="84">
        <v>0</v>
      </c>
      <c r="Q513" s="388"/>
      <c r="R513" s="398"/>
      <c r="S513" s="86">
        <f t="shared" si="261"/>
        <v>0</v>
      </c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260"/>
        <v>0</v>
      </c>
      <c r="K514" s="42" t="s">
        <v>56</v>
      </c>
      <c r="L514" s="388"/>
      <c r="M514" s="389"/>
      <c r="N514" s="389"/>
      <c r="O514" s="390"/>
      <c r="P514" s="87">
        <v>0</v>
      </c>
      <c r="Q514" s="388"/>
      <c r="R514" s="398"/>
      <c r="S514" s="89">
        <f t="shared" si="261"/>
        <v>0</v>
      </c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</row>
    <row r="515" spans="1:38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260"/>
        <v>0</v>
      </c>
      <c r="K515" s="43" t="s">
        <v>18</v>
      </c>
      <c r="L515" s="388"/>
      <c r="M515" s="389"/>
      <c r="N515" s="389"/>
      <c r="O515" s="390"/>
      <c r="P515" s="84">
        <v>0</v>
      </c>
      <c r="Q515" s="388"/>
      <c r="R515" s="398"/>
      <c r="S515" s="86">
        <f t="shared" si="261"/>
        <v>0</v>
      </c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</row>
    <row r="516" spans="1:38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260"/>
        <v>0</v>
      </c>
      <c r="K516" s="42" t="s">
        <v>17</v>
      </c>
      <c r="L516" s="388"/>
      <c r="M516" s="389"/>
      <c r="N516" s="389"/>
      <c r="O516" s="390"/>
      <c r="P516" s="87">
        <v>0</v>
      </c>
      <c r="Q516" s="388"/>
      <c r="R516" s="398"/>
      <c r="S516" s="89">
        <f t="shared" si="261"/>
        <v>0</v>
      </c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</row>
    <row r="517" spans="1:38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260"/>
        <v>0</v>
      </c>
      <c r="K517" s="44" t="s">
        <v>60</v>
      </c>
      <c r="L517" s="388"/>
      <c r="M517" s="389"/>
      <c r="N517" s="389"/>
      <c r="O517" s="390"/>
      <c r="P517" s="84">
        <v>0</v>
      </c>
      <c r="Q517" s="388"/>
      <c r="R517" s="398"/>
      <c r="S517" s="86">
        <f t="shared" si="261"/>
        <v>0</v>
      </c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</row>
    <row r="518" spans="1:38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260"/>
        <v>0</v>
      </c>
      <c r="K518" s="45" t="s">
        <v>19</v>
      </c>
      <c r="L518" s="388"/>
      <c r="M518" s="389"/>
      <c r="N518" s="389"/>
      <c r="O518" s="390"/>
      <c r="P518" s="90">
        <v>0</v>
      </c>
      <c r="Q518" s="388"/>
      <c r="R518" s="398"/>
      <c r="S518" s="92">
        <f t="shared" si="261"/>
        <v>0</v>
      </c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</row>
    <row r="519" spans="1:38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260"/>
        <v>0</v>
      </c>
      <c r="K519" s="46" t="s">
        <v>15</v>
      </c>
      <c r="L519" s="388"/>
      <c r="M519" s="389"/>
      <c r="N519" s="389"/>
      <c r="O519" s="390"/>
      <c r="P519" s="93">
        <v>0</v>
      </c>
      <c r="Q519" s="388"/>
      <c r="R519" s="398"/>
      <c r="S519" s="95">
        <f t="shared" si="261"/>
        <v>0</v>
      </c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</row>
    <row r="520" spans="1:38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260"/>
        <v>0</v>
      </c>
      <c r="K520" s="45" t="s">
        <v>16</v>
      </c>
      <c r="L520" s="388"/>
      <c r="M520" s="389"/>
      <c r="N520" s="389"/>
      <c r="O520" s="390"/>
      <c r="P520" s="90">
        <v>0</v>
      </c>
      <c r="Q520" s="388"/>
      <c r="R520" s="398"/>
      <c r="S520" s="92">
        <f t="shared" si="261"/>
        <v>0</v>
      </c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</row>
    <row r="521" spans="1:38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260"/>
        <v>0</v>
      </c>
      <c r="K521" s="47" t="s">
        <v>10</v>
      </c>
      <c r="L521" s="391"/>
      <c r="M521" s="392"/>
      <c r="N521" s="392"/>
      <c r="O521" s="393"/>
      <c r="P521" s="96">
        <v>0</v>
      </c>
      <c r="Q521" s="391"/>
      <c r="R521" s="399"/>
      <c r="S521" s="98">
        <f t="shared" si="261"/>
        <v>0</v>
      </c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</row>
    <row r="522" spans="1:38" ht="15">
      <c r="A522" s="37" t="s">
        <v>22</v>
      </c>
      <c r="B522" s="99">
        <f>SUM(B501:B517)</f>
        <v>0</v>
      </c>
      <c r="C522" s="99">
        <f t="shared" ref="C522:I522" si="262">SUM(C501:C517)</f>
        <v>0</v>
      </c>
      <c r="D522" s="99">
        <f t="shared" si="262"/>
        <v>0</v>
      </c>
      <c r="E522" s="99">
        <f t="shared" si="262"/>
        <v>0</v>
      </c>
      <c r="F522" s="99">
        <f t="shared" si="262"/>
        <v>2543.7890761863373</v>
      </c>
      <c r="G522" s="99">
        <f t="shared" si="262"/>
        <v>0</v>
      </c>
      <c r="H522" s="100">
        <f t="shared" si="262"/>
        <v>0</v>
      </c>
      <c r="I522" s="111">
        <f t="shared" si="262"/>
        <v>2543.7890761863373</v>
      </c>
      <c r="K522" s="48" t="s">
        <v>22</v>
      </c>
      <c r="L522" s="99">
        <f>SUM(L501:L517)</f>
        <v>0</v>
      </c>
      <c r="M522" s="99">
        <f t="shared" ref="M522:S522" si="263">SUM(M501:M517)</f>
        <v>0</v>
      </c>
      <c r="N522" s="99">
        <f t="shared" si="263"/>
        <v>0</v>
      </c>
      <c r="O522" s="99">
        <f t="shared" si="263"/>
        <v>0</v>
      </c>
      <c r="P522" s="99">
        <f t="shared" si="263"/>
        <v>0</v>
      </c>
      <c r="Q522" s="99">
        <f t="shared" si="263"/>
        <v>0</v>
      </c>
      <c r="R522" s="100">
        <f t="shared" si="263"/>
        <v>0</v>
      </c>
      <c r="S522" s="101">
        <f t="shared" si="263"/>
        <v>0</v>
      </c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</row>
    <row r="523" spans="1:38" s="22" customFormat="1" ht="15.75" thickBot="1">
      <c r="A523" s="38" t="s">
        <v>108</v>
      </c>
      <c r="B523" s="125">
        <f>IF($I522=0,"-",B522/$I522)</f>
        <v>0</v>
      </c>
      <c r="C523" s="125">
        <f t="shared" ref="C523:H523" si="264">IF($I522=0,"-",C522/$I522)</f>
        <v>0</v>
      </c>
      <c r="D523" s="125">
        <f t="shared" si="264"/>
        <v>0</v>
      </c>
      <c r="E523" s="125">
        <f t="shared" si="264"/>
        <v>0</v>
      </c>
      <c r="F523" s="125">
        <f t="shared" si="264"/>
        <v>1</v>
      </c>
      <c r="G523" s="125">
        <f t="shared" si="264"/>
        <v>0</v>
      </c>
      <c r="H523" s="126">
        <f t="shared" si="264"/>
        <v>0</v>
      </c>
      <c r="I523" s="127">
        <f>SUM(B523:H523)</f>
        <v>1</v>
      </c>
      <c r="K523" s="49" t="s">
        <v>108</v>
      </c>
      <c r="L523" s="102" t="str">
        <f>IF($S522=0,"-",L522/$S522)</f>
        <v>-</v>
      </c>
      <c r="M523" s="102" t="str">
        <f t="shared" ref="M523:R523" si="265">IF($S522=0,"-",M522/$S522)</f>
        <v>-</v>
      </c>
      <c r="N523" s="102" t="str">
        <f t="shared" si="265"/>
        <v>-</v>
      </c>
      <c r="O523" s="102" t="str">
        <f t="shared" si="265"/>
        <v>-</v>
      </c>
      <c r="P523" s="102" t="str">
        <f t="shared" si="265"/>
        <v>-</v>
      </c>
      <c r="Q523" s="102" t="str">
        <f t="shared" si="265"/>
        <v>-</v>
      </c>
      <c r="R523" s="103" t="str">
        <f t="shared" si="265"/>
        <v>-</v>
      </c>
      <c r="S523" s="104">
        <f>SUM(L523:R523)</f>
        <v>0</v>
      </c>
      <c r="U523" s="24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5"/>
      <c r="AK523" s="25"/>
      <c r="AL523" s="25"/>
    </row>
    <row r="524" spans="1:38" ht="15" thickBot="1">
      <c r="A524" s="6"/>
      <c r="B524" s="6"/>
      <c r="C524" s="6"/>
      <c r="D524" s="6"/>
      <c r="E524" s="6"/>
      <c r="F524" s="6"/>
      <c r="G524" s="6"/>
      <c r="H524" s="6"/>
      <c r="I524" s="6"/>
      <c r="K524" s="6"/>
      <c r="L524" s="6"/>
      <c r="M524" s="6"/>
      <c r="N524" s="6"/>
      <c r="O524" s="6"/>
      <c r="P524" s="6"/>
      <c r="Q524" s="6"/>
      <c r="R524" s="6"/>
      <c r="S524" s="6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</row>
    <row r="525" spans="1:38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  <c r="K525" s="449" t="s">
        <v>43</v>
      </c>
      <c r="L525" s="82" t="s">
        <v>0</v>
      </c>
      <c r="M525" s="82" t="s">
        <v>1</v>
      </c>
      <c r="N525" s="82" t="s">
        <v>2</v>
      </c>
      <c r="O525" s="82" t="s">
        <v>3</v>
      </c>
      <c r="P525" s="82" t="s">
        <v>23</v>
      </c>
      <c r="Q525" s="82" t="s">
        <v>4</v>
      </c>
      <c r="R525" s="82" t="s">
        <v>5</v>
      </c>
      <c r="S525" s="83" t="s">
        <v>6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</row>
    <row r="526" spans="1:38" ht="15" customHeight="1">
      <c r="A526" s="413" t="s">
        <v>43</v>
      </c>
      <c r="B526" s="400" t="s">
        <v>113</v>
      </c>
      <c r="C526" s="401"/>
      <c r="D526" s="401"/>
      <c r="E526" s="401"/>
      <c r="F526" s="401"/>
      <c r="G526" s="401"/>
      <c r="H526" s="401"/>
      <c r="I526" s="402"/>
      <c r="K526" s="450" t="s">
        <v>43</v>
      </c>
      <c r="L526" s="403" t="s">
        <v>113</v>
      </c>
      <c r="M526" s="404"/>
      <c r="N526" s="404"/>
      <c r="O526" s="404"/>
      <c r="P526" s="404"/>
      <c r="Q526" s="404"/>
      <c r="R526" s="404"/>
      <c r="S526" s="405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</row>
    <row r="527" spans="1:38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  <c r="K527" s="50" t="s">
        <v>7</v>
      </c>
      <c r="L527" s="385"/>
      <c r="M527" s="386"/>
      <c r="N527" s="386"/>
      <c r="O527" s="387"/>
      <c r="P527" s="105">
        <v>0</v>
      </c>
      <c r="Q527" s="385"/>
      <c r="R527" s="397"/>
      <c r="S527" s="107">
        <f>SUM(L527:R527)</f>
        <v>0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</row>
    <row r="528" spans="1:38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266">SUM(B528:H528)</f>
        <v>0</v>
      </c>
      <c r="K528" s="42" t="s">
        <v>8</v>
      </c>
      <c r="L528" s="388"/>
      <c r="M528" s="389"/>
      <c r="N528" s="389"/>
      <c r="O528" s="390"/>
      <c r="P528" s="87">
        <v>0</v>
      </c>
      <c r="Q528" s="388"/>
      <c r="R528" s="398"/>
      <c r="S528" s="89">
        <f t="shared" ref="S528:S547" si="267">SUM(L528:R528)</f>
        <v>0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</row>
    <row r="529" spans="1:38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266"/>
        <v>0</v>
      </c>
      <c r="K529" s="43" t="s">
        <v>9</v>
      </c>
      <c r="L529" s="388"/>
      <c r="M529" s="389"/>
      <c r="N529" s="389"/>
      <c r="O529" s="390"/>
      <c r="P529" s="84">
        <v>0</v>
      </c>
      <c r="Q529" s="388"/>
      <c r="R529" s="398"/>
      <c r="S529" s="86">
        <f t="shared" si="267"/>
        <v>0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</row>
    <row r="530" spans="1:38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266"/>
        <v>0</v>
      </c>
      <c r="K530" s="42" t="s">
        <v>52</v>
      </c>
      <c r="L530" s="388"/>
      <c r="M530" s="389"/>
      <c r="N530" s="389"/>
      <c r="O530" s="390"/>
      <c r="P530" s="87">
        <v>0</v>
      </c>
      <c r="Q530" s="388"/>
      <c r="R530" s="398"/>
      <c r="S530" s="89">
        <f t="shared" si="267"/>
        <v>0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266"/>
        <v>0</v>
      </c>
      <c r="K531" s="43" t="s">
        <v>13</v>
      </c>
      <c r="L531" s="388"/>
      <c r="M531" s="389"/>
      <c r="N531" s="389"/>
      <c r="O531" s="390"/>
      <c r="P531" s="84">
        <v>0</v>
      </c>
      <c r="Q531" s="388"/>
      <c r="R531" s="398"/>
      <c r="S531" s="86">
        <f t="shared" si="267"/>
        <v>0</v>
      </c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</row>
    <row r="532" spans="1:38" ht="15">
      <c r="A532" s="31" t="s">
        <v>119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266"/>
        <v>0</v>
      </c>
      <c r="K532" s="42" t="s">
        <v>119</v>
      </c>
      <c r="L532" s="388"/>
      <c r="M532" s="389"/>
      <c r="N532" s="389"/>
      <c r="O532" s="390"/>
      <c r="P532" s="87">
        <v>0</v>
      </c>
      <c r="Q532" s="388"/>
      <c r="R532" s="398"/>
      <c r="S532" s="89">
        <f t="shared" si="267"/>
        <v>0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</row>
    <row r="533" spans="1:38" ht="15">
      <c r="A533" s="32" t="s">
        <v>54</v>
      </c>
      <c r="B533" s="388"/>
      <c r="C533" s="389"/>
      <c r="D533" s="389"/>
      <c r="E533" s="390"/>
      <c r="F533" s="84">
        <v>0.84791387618497727</v>
      </c>
      <c r="G533" s="388"/>
      <c r="H533" s="390"/>
      <c r="I533" s="111">
        <f t="shared" si="266"/>
        <v>0.84791387618497727</v>
      </c>
      <c r="K533" s="43" t="s">
        <v>54</v>
      </c>
      <c r="L533" s="388"/>
      <c r="M533" s="389"/>
      <c r="N533" s="389"/>
      <c r="O533" s="390"/>
      <c r="P533" s="84">
        <v>0</v>
      </c>
      <c r="Q533" s="388"/>
      <c r="R533" s="398"/>
      <c r="S533" s="86">
        <f t="shared" si="267"/>
        <v>0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</row>
    <row r="534" spans="1:38" ht="15">
      <c r="A534" s="31" t="s">
        <v>11</v>
      </c>
      <c r="B534" s="388"/>
      <c r="C534" s="389"/>
      <c r="D534" s="389"/>
      <c r="E534" s="390"/>
      <c r="F534" s="112">
        <v>8.5950427837845109E-2</v>
      </c>
      <c r="G534" s="388"/>
      <c r="H534" s="390"/>
      <c r="I534" s="114">
        <f t="shared" si="266"/>
        <v>8.5950427837845109E-2</v>
      </c>
      <c r="K534" s="42" t="s">
        <v>11</v>
      </c>
      <c r="L534" s="388"/>
      <c r="M534" s="389"/>
      <c r="N534" s="389"/>
      <c r="O534" s="390"/>
      <c r="P534" s="87">
        <v>0</v>
      </c>
      <c r="Q534" s="388"/>
      <c r="R534" s="398"/>
      <c r="S534" s="89">
        <f t="shared" si="267"/>
        <v>0</v>
      </c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</row>
    <row r="535" spans="1:38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266"/>
        <v>0</v>
      </c>
      <c r="K535" s="43" t="s">
        <v>55</v>
      </c>
      <c r="L535" s="388"/>
      <c r="M535" s="389"/>
      <c r="N535" s="389"/>
      <c r="O535" s="390"/>
      <c r="P535" s="84">
        <v>0</v>
      </c>
      <c r="Q535" s="388"/>
      <c r="R535" s="398"/>
      <c r="S535" s="86">
        <f t="shared" si="267"/>
        <v>0</v>
      </c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</row>
    <row r="536" spans="1:38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266"/>
        <v>0</v>
      </c>
      <c r="K536" s="42" t="s">
        <v>14</v>
      </c>
      <c r="L536" s="388"/>
      <c r="M536" s="389"/>
      <c r="N536" s="389"/>
      <c r="O536" s="390"/>
      <c r="P536" s="87">
        <v>0</v>
      </c>
      <c r="Q536" s="388"/>
      <c r="R536" s="398"/>
      <c r="S536" s="89">
        <f t="shared" si="267"/>
        <v>0</v>
      </c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</row>
    <row r="537" spans="1:38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266"/>
        <v>0</v>
      </c>
      <c r="K537" s="43" t="s">
        <v>136</v>
      </c>
      <c r="L537" s="388"/>
      <c r="M537" s="389"/>
      <c r="N537" s="389"/>
      <c r="O537" s="390"/>
      <c r="P537" s="84">
        <v>0</v>
      </c>
      <c r="Q537" s="388"/>
      <c r="R537" s="398"/>
      <c r="S537" s="86">
        <f t="shared" si="267"/>
        <v>0</v>
      </c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</row>
    <row r="538" spans="1:38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266"/>
        <v>0</v>
      </c>
      <c r="K538" s="42" t="s">
        <v>21</v>
      </c>
      <c r="L538" s="388"/>
      <c r="M538" s="389"/>
      <c r="N538" s="389"/>
      <c r="O538" s="390"/>
      <c r="P538" s="87">
        <v>0</v>
      </c>
      <c r="Q538" s="388"/>
      <c r="R538" s="398"/>
      <c r="S538" s="89">
        <f t="shared" si="267"/>
        <v>0</v>
      </c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</row>
    <row r="539" spans="1:38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266"/>
        <v>0</v>
      </c>
      <c r="K539" s="43" t="s">
        <v>20</v>
      </c>
      <c r="L539" s="388"/>
      <c r="M539" s="389"/>
      <c r="N539" s="389"/>
      <c r="O539" s="390"/>
      <c r="P539" s="84">
        <v>0</v>
      </c>
      <c r="Q539" s="388"/>
      <c r="R539" s="398"/>
      <c r="S539" s="86">
        <f t="shared" si="267"/>
        <v>0</v>
      </c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</row>
    <row r="540" spans="1:38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266"/>
        <v>0</v>
      </c>
      <c r="K540" s="42" t="s">
        <v>56</v>
      </c>
      <c r="L540" s="388"/>
      <c r="M540" s="389"/>
      <c r="N540" s="389"/>
      <c r="O540" s="390"/>
      <c r="P540" s="87">
        <v>0</v>
      </c>
      <c r="Q540" s="388"/>
      <c r="R540" s="398"/>
      <c r="S540" s="89">
        <f t="shared" si="267"/>
        <v>0</v>
      </c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266"/>
        <v>0</v>
      </c>
      <c r="K541" s="43" t="s">
        <v>18</v>
      </c>
      <c r="L541" s="388"/>
      <c r="M541" s="389"/>
      <c r="N541" s="389"/>
      <c r="O541" s="390"/>
      <c r="P541" s="84">
        <v>0</v>
      </c>
      <c r="Q541" s="388"/>
      <c r="R541" s="398"/>
      <c r="S541" s="86">
        <f t="shared" si="267"/>
        <v>0</v>
      </c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266"/>
        <v>0</v>
      </c>
      <c r="K542" s="42" t="s">
        <v>17</v>
      </c>
      <c r="L542" s="388"/>
      <c r="M542" s="389"/>
      <c r="N542" s="389"/>
      <c r="O542" s="390"/>
      <c r="P542" s="87">
        <v>0</v>
      </c>
      <c r="Q542" s="388"/>
      <c r="R542" s="398"/>
      <c r="S542" s="89">
        <f t="shared" si="267"/>
        <v>0</v>
      </c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</row>
    <row r="543" spans="1:38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266"/>
        <v>0</v>
      </c>
      <c r="K543" s="44" t="s">
        <v>60</v>
      </c>
      <c r="L543" s="388"/>
      <c r="M543" s="389"/>
      <c r="N543" s="389"/>
      <c r="O543" s="390"/>
      <c r="P543" s="84">
        <v>0</v>
      </c>
      <c r="Q543" s="388"/>
      <c r="R543" s="398"/>
      <c r="S543" s="86">
        <f t="shared" si="267"/>
        <v>0</v>
      </c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</row>
    <row r="544" spans="1:38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266"/>
        <v>0</v>
      </c>
      <c r="K544" s="45" t="s">
        <v>19</v>
      </c>
      <c r="L544" s="388"/>
      <c r="M544" s="389"/>
      <c r="N544" s="389"/>
      <c r="O544" s="390"/>
      <c r="P544" s="90">
        <v>0</v>
      </c>
      <c r="Q544" s="388"/>
      <c r="R544" s="398"/>
      <c r="S544" s="92">
        <f t="shared" si="267"/>
        <v>0</v>
      </c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</row>
    <row r="545" spans="1:38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266"/>
        <v>0</v>
      </c>
      <c r="K545" s="46" t="s">
        <v>15</v>
      </c>
      <c r="L545" s="388"/>
      <c r="M545" s="389"/>
      <c r="N545" s="389"/>
      <c r="O545" s="390"/>
      <c r="P545" s="93">
        <v>0</v>
      </c>
      <c r="Q545" s="388"/>
      <c r="R545" s="398"/>
      <c r="S545" s="95">
        <f t="shared" si="267"/>
        <v>0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</row>
    <row r="546" spans="1:38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266"/>
        <v>0</v>
      </c>
      <c r="K546" s="45" t="s">
        <v>16</v>
      </c>
      <c r="L546" s="388"/>
      <c r="M546" s="389"/>
      <c r="N546" s="389"/>
      <c r="O546" s="390"/>
      <c r="P546" s="90">
        <v>0</v>
      </c>
      <c r="Q546" s="388"/>
      <c r="R546" s="398"/>
      <c r="S546" s="92">
        <f t="shared" si="267"/>
        <v>0</v>
      </c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266"/>
        <v>0</v>
      </c>
      <c r="K547" s="47" t="s">
        <v>10</v>
      </c>
      <c r="L547" s="391"/>
      <c r="M547" s="392"/>
      <c r="N547" s="392"/>
      <c r="O547" s="393"/>
      <c r="P547" s="96">
        <v>0</v>
      </c>
      <c r="Q547" s="391"/>
      <c r="R547" s="399"/>
      <c r="S547" s="98">
        <f t="shared" si="267"/>
        <v>0</v>
      </c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</row>
    <row r="548" spans="1:38" ht="15">
      <c r="A548" s="37" t="s">
        <v>22</v>
      </c>
      <c r="B548" s="99">
        <f>SUM(B527:B543)</f>
        <v>0</v>
      </c>
      <c r="C548" s="99">
        <f t="shared" ref="C548:I548" si="268">SUM(C527:C543)</f>
        <v>0</v>
      </c>
      <c r="D548" s="99">
        <f t="shared" si="268"/>
        <v>0</v>
      </c>
      <c r="E548" s="99">
        <f t="shared" si="268"/>
        <v>0</v>
      </c>
      <c r="F548" s="99">
        <f t="shared" si="268"/>
        <v>0.93386430402282239</v>
      </c>
      <c r="G548" s="99">
        <f t="shared" si="268"/>
        <v>0</v>
      </c>
      <c r="H548" s="100">
        <f t="shared" si="268"/>
        <v>0</v>
      </c>
      <c r="I548" s="111">
        <f t="shared" si="268"/>
        <v>0.93386430402282239</v>
      </c>
      <c r="K548" s="48" t="s">
        <v>22</v>
      </c>
      <c r="L548" s="99">
        <f>SUM(L527:L543)</f>
        <v>0</v>
      </c>
      <c r="M548" s="99">
        <f t="shared" ref="M548:S548" si="269">SUM(M527:M543)</f>
        <v>0</v>
      </c>
      <c r="N548" s="99">
        <f t="shared" si="269"/>
        <v>0</v>
      </c>
      <c r="O548" s="99">
        <f t="shared" si="269"/>
        <v>0</v>
      </c>
      <c r="P548" s="99">
        <f t="shared" si="269"/>
        <v>0</v>
      </c>
      <c r="Q548" s="99">
        <f t="shared" si="269"/>
        <v>0</v>
      </c>
      <c r="R548" s="100">
        <f t="shared" si="269"/>
        <v>0</v>
      </c>
      <c r="S548" s="101">
        <f t="shared" si="269"/>
        <v>0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</row>
    <row r="549" spans="1:38" s="4" customFormat="1" ht="15.75" thickBot="1">
      <c r="A549" s="38" t="s">
        <v>108</v>
      </c>
      <c r="B549" s="125">
        <f>IF($I548=0,"-",B548/$I548)</f>
        <v>0</v>
      </c>
      <c r="C549" s="125">
        <f t="shared" ref="C549:H549" si="270">IF($I548=0,"-",C548/$I548)</f>
        <v>0</v>
      </c>
      <c r="D549" s="125">
        <f t="shared" si="270"/>
        <v>0</v>
      </c>
      <c r="E549" s="125">
        <f t="shared" si="270"/>
        <v>0</v>
      </c>
      <c r="F549" s="125">
        <f t="shared" si="270"/>
        <v>1</v>
      </c>
      <c r="G549" s="125">
        <f t="shared" si="270"/>
        <v>0</v>
      </c>
      <c r="H549" s="126">
        <f t="shared" si="270"/>
        <v>0</v>
      </c>
      <c r="I549" s="127">
        <f>SUM(B549:H549)</f>
        <v>1</v>
      </c>
      <c r="J549" s="19"/>
      <c r="K549" s="49" t="s">
        <v>108</v>
      </c>
      <c r="L549" s="102" t="str">
        <f>IF($S548=0,"-",L548/$S548)</f>
        <v>-</v>
      </c>
      <c r="M549" s="102" t="str">
        <f t="shared" ref="M549:R549" si="271">IF($S548=0,"-",M548/$S548)</f>
        <v>-</v>
      </c>
      <c r="N549" s="102" t="str">
        <f t="shared" si="271"/>
        <v>-</v>
      </c>
      <c r="O549" s="102" t="str">
        <f t="shared" si="271"/>
        <v>-</v>
      </c>
      <c r="P549" s="102" t="str">
        <f t="shared" si="271"/>
        <v>-</v>
      </c>
      <c r="Q549" s="102" t="str">
        <f t="shared" si="271"/>
        <v>-</v>
      </c>
      <c r="R549" s="103" t="str">
        <f t="shared" si="271"/>
        <v>-</v>
      </c>
      <c r="S549" s="104">
        <f>SUM(L549:R549)</f>
        <v>0</v>
      </c>
      <c r="T549" s="19"/>
      <c r="U549" s="12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2"/>
      <c r="AK549" s="14"/>
      <c r="AL549" s="14"/>
    </row>
    <row r="550" spans="1:38" ht="15" thickBot="1">
      <c r="A550" s="6"/>
      <c r="B550" s="6"/>
      <c r="C550" s="6"/>
      <c r="D550" s="6"/>
      <c r="E550" s="6"/>
      <c r="F550" s="6"/>
      <c r="G550" s="6"/>
      <c r="H550" s="6"/>
      <c r="I550" s="6"/>
      <c r="K550" s="6"/>
      <c r="L550" s="6"/>
      <c r="M550" s="6"/>
      <c r="N550" s="6"/>
      <c r="O550" s="6"/>
      <c r="P550" s="6"/>
      <c r="Q550" s="6"/>
      <c r="R550" s="6"/>
      <c r="S550" s="6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</row>
    <row r="551" spans="1:38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  <c r="K551" s="449" t="s">
        <v>44</v>
      </c>
      <c r="L551" s="82" t="s">
        <v>0</v>
      </c>
      <c r="M551" s="82" t="s">
        <v>1</v>
      </c>
      <c r="N551" s="82" t="s">
        <v>2</v>
      </c>
      <c r="O551" s="82" t="s">
        <v>3</v>
      </c>
      <c r="P551" s="82" t="s">
        <v>23</v>
      </c>
      <c r="Q551" s="82" t="s">
        <v>4</v>
      </c>
      <c r="R551" s="82" t="s">
        <v>5</v>
      </c>
      <c r="S551" s="83" t="s">
        <v>6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</row>
    <row r="552" spans="1:38" ht="15" customHeight="1">
      <c r="A552" s="413" t="s">
        <v>44</v>
      </c>
      <c r="B552" s="400" t="s">
        <v>113</v>
      </c>
      <c r="C552" s="401"/>
      <c r="D552" s="401"/>
      <c r="E552" s="401"/>
      <c r="F552" s="401"/>
      <c r="G552" s="401"/>
      <c r="H552" s="401"/>
      <c r="I552" s="402"/>
      <c r="K552" s="450" t="s">
        <v>44</v>
      </c>
      <c r="L552" s="403" t="s">
        <v>113</v>
      </c>
      <c r="M552" s="404"/>
      <c r="N552" s="404"/>
      <c r="O552" s="404"/>
      <c r="P552" s="404"/>
      <c r="Q552" s="404"/>
      <c r="R552" s="404"/>
      <c r="S552" s="405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</row>
    <row r="553" spans="1:38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  <c r="K553" s="50" t="s">
        <v>7</v>
      </c>
      <c r="L553" s="385"/>
      <c r="M553" s="386"/>
      <c r="N553" s="386"/>
      <c r="O553" s="387"/>
      <c r="P553" s="105">
        <v>0</v>
      </c>
      <c r="Q553" s="385"/>
      <c r="R553" s="397"/>
      <c r="S553" s="107">
        <f>SUM(L553:R553)</f>
        <v>0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</row>
    <row r="554" spans="1:38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272">SUM(B554:H554)</f>
        <v>0</v>
      </c>
      <c r="K554" s="42" t="s">
        <v>8</v>
      </c>
      <c r="L554" s="388"/>
      <c r="M554" s="389"/>
      <c r="N554" s="389"/>
      <c r="O554" s="390"/>
      <c r="P554" s="87">
        <v>0</v>
      </c>
      <c r="Q554" s="388"/>
      <c r="R554" s="398"/>
      <c r="S554" s="89">
        <f t="shared" ref="S554:S573" si="273">SUM(L554:R554)</f>
        <v>0</v>
      </c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</row>
    <row r="555" spans="1:38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272"/>
        <v>0</v>
      </c>
      <c r="K555" s="43" t="s">
        <v>9</v>
      </c>
      <c r="L555" s="388"/>
      <c r="M555" s="389"/>
      <c r="N555" s="389"/>
      <c r="O555" s="390"/>
      <c r="P555" s="84">
        <v>0</v>
      </c>
      <c r="Q555" s="388"/>
      <c r="R555" s="398"/>
      <c r="S555" s="86">
        <f t="shared" si="273"/>
        <v>0</v>
      </c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272"/>
        <v>0</v>
      </c>
      <c r="K556" s="42" t="s">
        <v>52</v>
      </c>
      <c r="L556" s="388"/>
      <c r="M556" s="389"/>
      <c r="N556" s="389"/>
      <c r="O556" s="390"/>
      <c r="P556" s="87">
        <v>0</v>
      </c>
      <c r="Q556" s="388"/>
      <c r="R556" s="398"/>
      <c r="S556" s="89">
        <f t="shared" si="273"/>
        <v>0</v>
      </c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</row>
    <row r="557" spans="1:38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272"/>
        <v>0</v>
      </c>
      <c r="K557" s="43" t="s">
        <v>13</v>
      </c>
      <c r="L557" s="388"/>
      <c r="M557" s="389"/>
      <c r="N557" s="389"/>
      <c r="O557" s="390"/>
      <c r="P557" s="84">
        <v>0</v>
      </c>
      <c r="Q557" s="388"/>
      <c r="R557" s="398"/>
      <c r="S557" s="86">
        <f t="shared" si="273"/>
        <v>0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</row>
    <row r="558" spans="1:38" ht="15">
      <c r="A558" s="31" t="s">
        <v>119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272"/>
        <v>0</v>
      </c>
      <c r="K558" s="42" t="s">
        <v>119</v>
      </c>
      <c r="L558" s="388"/>
      <c r="M558" s="389"/>
      <c r="N558" s="389"/>
      <c r="O558" s="390"/>
      <c r="P558" s="87">
        <v>0</v>
      </c>
      <c r="Q558" s="388"/>
      <c r="R558" s="398"/>
      <c r="S558" s="89">
        <f t="shared" si="273"/>
        <v>0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</row>
    <row r="559" spans="1:38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272"/>
        <v>0</v>
      </c>
      <c r="K559" s="43" t="s">
        <v>54</v>
      </c>
      <c r="L559" s="388"/>
      <c r="M559" s="389"/>
      <c r="N559" s="389"/>
      <c r="O559" s="390"/>
      <c r="P559" s="84">
        <v>0</v>
      </c>
      <c r="Q559" s="388"/>
      <c r="R559" s="398"/>
      <c r="S559" s="86">
        <f t="shared" si="273"/>
        <v>0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</row>
    <row r="560" spans="1:38" ht="15">
      <c r="A560" s="31" t="s">
        <v>11</v>
      </c>
      <c r="B560" s="388"/>
      <c r="C560" s="389"/>
      <c r="D560" s="389"/>
      <c r="E560" s="390"/>
      <c r="F560" s="112">
        <v>18.286848743606082</v>
      </c>
      <c r="G560" s="388"/>
      <c r="H560" s="390"/>
      <c r="I560" s="114">
        <f t="shared" si="272"/>
        <v>18.286848743606082</v>
      </c>
      <c r="K560" s="42" t="s">
        <v>11</v>
      </c>
      <c r="L560" s="388"/>
      <c r="M560" s="389"/>
      <c r="N560" s="389"/>
      <c r="O560" s="390"/>
      <c r="P560" s="87">
        <v>0</v>
      </c>
      <c r="Q560" s="388"/>
      <c r="R560" s="398"/>
      <c r="S560" s="89">
        <f t="shared" si="273"/>
        <v>0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</row>
    <row r="561" spans="1:38" ht="15">
      <c r="A561" s="32" t="s">
        <v>55</v>
      </c>
      <c r="B561" s="388"/>
      <c r="C561" s="389"/>
      <c r="D561" s="389"/>
      <c r="E561" s="390"/>
      <c r="F561" s="84">
        <v>1823.0105150395223</v>
      </c>
      <c r="G561" s="388"/>
      <c r="H561" s="390"/>
      <c r="I561" s="111">
        <f t="shared" si="272"/>
        <v>1823.0105150395223</v>
      </c>
      <c r="K561" s="43" t="s">
        <v>55</v>
      </c>
      <c r="L561" s="388"/>
      <c r="M561" s="389"/>
      <c r="N561" s="389"/>
      <c r="O561" s="390"/>
      <c r="P561" s="84">
        <v>0</v>
      </c>
      <c r="Q561" s="388"/>
      <c r="R561" s="398"/>
      <c r="S561" s="86">
        <f t="shared" si="273"/>
        <v>0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</row>
    <row r="562" spans="1:38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272"/>
        <v>0</v>
      </c>
      <c r="K562" s="42" t="s">
        <v>14</v>
      </c>
      <c r="L562" s="388"/>
      <c r="M562" s="389"/>
      <c r="N562" s="389"/>
      <c r="O562" s="390"/>
      <c r="P562" s="87">
        <v>0</v>
      </c>
      <c r="Q562" s="388"/>
      <c r="R562" s="398"/>
      <c r="S562" s="89">
        <f t="shared" si="273"/>
        <v>0</v>
      </c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</row>
    <row r="563" spans="1:38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272"/>
        <v>0</v>
      </c>
      <c r="K563" s="43" t="s">
        <v>136</v>
      </c>
      <c r="L563" s="388"/>
      <c r="M563" s="389"/>
      <c r="N563" s="389"/>
      <c r="O563" s="390"/>
      <c r="P563" s="84">
        <v>0</v>
      </c>
      <c r="Q563" s="388"/>
      <c r="R563" s="398"/>
      <c r="S563" s="86">
        <f t="shared" si="273"/>
        <v>0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272"/>
        <v>0</v>
      </c>
      <c r="K564" s="42" t="s">
        <v>21</v>
      </c>
      <c r="L564" s="388"/>
      <c r="M564" s="389"/>
      <c r="N564" s="389"/>
      <c r="O564" s="390"/>
      <c r="P564" s="87">
        <v>0</v>
      </c>
      <c r="Q564" s="388"/>
      <c r="R564" s="398"/>
      <c r="S564" s="89">
        <f t="shared" si="273"/>
        <v>0</v>
      </c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</row>
    <row r="565" spans="1:38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272"/>
        <v>0</v>
      </c>
      <c r="K565" s="43" t="s">
        <v>20</v>
      </c>
      <c r="L565" s="388"/>
      <c r="M565" s="389"/>
      <c r="N565" s="389"/>
      <c r="O565" s="390"/>
      <c r="P565" s="84">
        <v>0</v>
      </c>
      <c r="Q565" s="388"/>
      <c r="R565" s="398"/>
      <c r="S565" s="86">
        <f t="shared" si="273"/>
        <v>0</v>
      </c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272"/>
        <v>0</v>
      </c>
      <c r="K566" s="42" t="s">
        <v>56</v>
      </c>
      <c r="L566" s="388"/>
      <c r="M566" s="389"/>
      <c r="N566" s="389"/>
      <c r="O566" s="390"/>
      <c r="P566" s="87">
        <v>0</v>
      </c>
      <c r="Q566" s="388"/>
      <c r="R566" s="398"/>
      <c r="S566" s="89">
        <f t="shared" si="273"/>
        <v>0</v>
      </c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</row>
    <row r="567" spans="1:38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272"/>
        <v>0</v>
      </c>
      <c r="K567" s="43" t="s">
        <v>18</v>
      </c>
      <c r="L567" s="388"/>
      <c r="M567" s="389"/>
      <c r="N567" s="389"/>
      <c r="O567" s="390"/>
      <c r="P567" s="84">
        <v>0</v>
      </c>
      <c r="Q567" s="388"/>
      <c r="R567" s="398"/>
      <c r="S567" s="86">
        <f t="shared" si="273"/>
        <v>0</v>
      </c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272"/>
        <v>0</v>
      </c>
      <c r="K568" s="42" t="s">
        <v>17</v>
      </c>
      <c r="L568" s="388"/>
      <c r="M568" s="389"/>
      <c r="N568" s="389"/>
      <c r="O568" s="390"/>
      <c r="P568" s="87">
        <v>0</v>
      </c>
      <c r="Q568" s="388"/>
      <c r="R568" s="398"/>
      <c r="S568" s="89">
        <f t="shared" si="273"/>
        <v>0</v>
      </c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</row>
    <row r="569" spans="1:38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272"/>
        <v>0</v>
      </c>
      <c r="K569" s="44" t="s">
        <v>60</v>
      </c>
      <c r="L569" s="388"/>
      <c r="M569" s="389"/>
      <c r="N569" s="389"/>
      <c r="O569" s="390"/>
      <c r="P569" s="84">
        <v>0</v>
      </c>
      <c r="Q569" s="388"/>
      <c r="R569" s="398"/>
      <c r="S569" s="86">
        <f t="shared" si="273"/>
        <v>0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272"/>
        <v>0</v>
      </c>
      <c r="K570" s="45" t="s">
        <v>19</v>
      </c>
      <c r="L570" s="388"/>
      <c r="M570" s="389"/>
      <c r="N570" s="389"/>
      <c r="O570" s="390"/>
      <c r="P570" s="90">
        <v>0</v>
      </c>
      <c r="Q570" s="388"/>
      <c r="R570" s="398"/>
      <c r="S570" s="92">
        <f t="shared" si="273"/>
        <v>0</v>
      </c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272"/>
        <v>0</v>
      </c>
      <c r="K571" s="46" t="s">
        <v>15</v>
      </c>
      <c r="L571" s="388"/>
      <c r="M571" s="389"/>
      <c r="N571" s="389"/>
      <c r="O571" s="390"/>
      <c r="P571" s="93">
        <v>0</v>
      </c>
      <c r="Q571" s="388"/>
      <c r="R571" s="398"/>
      <c r="S571" s="95">
        <f t="shared" si="273"/>
        <v>0</v>
      </c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272"/>
        <v>0</v>
      </c>
      <c r="K572" s="45" t="s">
        <v>16</v>
      </c>
      <c r="L572" s="388"/>
      <c r="M572" s="389"/>
      <c r="N572" s="389"/>
      <c r="O572" s="390"/>
      <c r="P572" s="90">
        <v>0</v>
      </c>
      <c r="Q572" s="388"/>
      <c r="R572" s="398"/>
      <c r="S572" s="92">
        <f t="shared" si="273"/>
        <v>0</v>
      </c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</row>
    <row r="573" spans="1:38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272"/>
        <v>0</v>
      </c>
      <c r="K573" s="47" t="s">
        <v>10</v>
      </c>
      <c r="L573" s="391"/>
      <c r="M573" s="392"/>
      <c r="N573" s="392"/>
      <c r="O573" s="393"/>
      <c r="P573" s="96">
        <v>0</v>
      </c>
      <c r="Q573" s="391"/>
      <c r="R573" s="399"/>
      <c r="S573" s="98">
        <f t="shared" si="273"/>
        <v>0</v>
      </c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5">
      <c r="A574" s="37" t="s">
        <v>22</v>
      </c>
      <c r="B574" s="99">
        <f>SUM(B553:B569)</f>
        <v>0</v>
      </c>
      <c r="C574" s="99">
        <f t="shared" ref="C574:I574" si="274">SUM(C553:C569)</f>
        <v>0</v>
      </c>
      <c r="D574" s="99">
        <f t="shared" si="274"/>
        <v>0</v>
      </c>
      <c r="E574" s="99">
        <f t="shared" si="274"/>
        <v>0</v>
      </c>
      <c r="F574" s="99">
        <f t="shared" si="274"/>
        <v>1841.2973637831283</v>
      </c>
      <c r="G574" s="99">
        <f t="shared" si="274"/>
        <v>0</v>
      </c>
      <c r="H574" s="100">
        <f t="shared" si="274"/>
        <v>0</v>
      </c>
      <c r="I574" s="111">
        <f t="shared" si="274"/>
        <v>1841.2973637831283</v>
      </c>
      <c r="K574" s="48" t="s">
        <v>22</v>
      </c>
      <c r="L574" s="99">
        <f>SUM(L553:L569)</f>
        <v>0</v>
      </c>
      <c r="M574" s="99">
        <f t="shared" ref="M574:S574" si="275">SUM(M553:M569)</f>
        <v>0</v>
      </c>
      <c r="N574" s="99">
        <f t="shared" si="275"/>
        <v>0</v>
      </c>
      <c r="O574" s="99">
        <f t="shared" si="275"/>
        <v>0</v>
      </c>
      <c r="P574" s="99">
        <f t="shared" si="275"/>
        <v>0</v>
      </c>
      <c r="Q574" s="99">
        <f t="shared" si="275"/>
        <v>0</v>
      </c>
      <c r="R574" s="100">
        <f t="shared" si="275"/>
        <v>0</v>
      </c>
      <c r="S574" s="101">
        <f t="shared" si="275"/>
        <v>0</v>
      </c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</row>
    <row r="575" spans="1:38" s="22" customFormat="1" ht="15.75" thickBot="1">
      <c r="A575" s="38" t="s">
        <v>108</v>
      </c>
      <c r="B575" s="125">
        <f>IF($I574=0,"-",B574/$I574)</f>
        <v>0</v>
      </c>
      <c r="C575" s="125">
        <f t="shared" ref="C575:H575" si="276">IF($I574=0,"-",C574/$I574)</f>
        <v>0</v>
      </c>
      <c r="D575" s="125">
        <f t="shared" si="276"/>
        <v>0</v>
      </c>
      <c r="E575" s="125">
        <f t="shared" si="276"/>
        <v>0</v>
      </c>
      <c r="F575" s="125">
        <f t="shared" si="276"/>
        <v>1</v>
      </c>
      <c r="G575" s="125">
        <f t="shared" si="276"/>
        <v>0</v>
      </c>
      <c r="H575" s="126">
        <f t="shared" si="276"/>
        <v>0</v>
      </c>
      <c r="I575" s="127">
        <f>SUM(B575:H575)</f>
        <v>1</v>
      </c>
      <c r="K575" s="49" t="s">
        <v>108</v>
      </c>
      <c r="L575" s="102" t="str">
        <f>IF($S574=0,"-",L574/$S574)</f>
        <v>-</v>
      </c>
      <c r="M575" s="102" t="str">
        <f t="shared" ref="M575:R575" si="277">IF($S574=0,"-",M574/$S574)</f>
        <v>-</v>
      </c>
      <c r="N575" s="102" t="str">
        <f t="shared" si="277"/>
        <v>-</v>
      </c>
      <c r="O575" s="102" t="str">
        <f t="shared" si="277"/>
        <v>-</v>
      </c>
      <c r="P575" s="102" t="str">
        <f t="shared" si="277"/>
        <v>-</v>
      </c>
      <c r="Q575" s="102" t="str">
        <f t="shared" si="277"/>
        <v>-</v>
      </c>
      <c r="R575" s="103" t="str">
        <f t="shared" si="277"/>
        <v>-</v>
      </c>
      <c r="S575" s="104">
        <f>SUM(L575:R575)</f>
        <v>0</v>
      </c>
      <c r="U575" s="24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5"/>
      <c r="AK575" s="25"/>
      <c r="AL575" s="25"/>
    </row>
    <row r="576" spans="1:38" ht="15" thickBot="1">
      <c r="A576" s="6"/>
      <c r="B576" s="6"/>
      <c r="C576" s="6"/>
      <c r="D576" s="6"/>
      <c r="E576" s="6"/>
      <c r="F576" s="6"/>
      <c r="G576" s="6"/>
      <c r="H576" s="6"/>
      <c r="I576" s="6"/>
      <c r="K576" s="6"/>
      <c r="L576" s="6"/>
      <c r="M576" s="6"/>
      <c r="N576" s="6"/>
      <c r="O576" s="6"/>
      <c r="P576" s="6"/>
      <c r="Q576" s="6"/>
      <c r="R576" s="6"/>
      <c r="S576" s="6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</row>
    <row r="577" spans="1:38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  <c r="K577" s="451" t="s">
        <v>45</v>
      </c>
      <c r="L577" s="82" t="s">
        <v>0</v>
      </c>
      <c r="M577" s="82" t="s">
        <v>1</v>
      </c>
      <c r="N577" s="82" t="s">
        <v>2</v>
      </c>
      <c r="O577" s="82" t="s">
        <v>3</v>
      </c>
      <c r="P577" s="82" t="s">
        <v>23</v>
      </c>
      <c r="Q577" s="82" t="s">
        <v>4</v>
      </c>
      <c r="R577" s="82" t="s">
        <v>5</v>
      </c>
      <c r="S577" s="83" t="s">
        <v>6</v>
      </c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</row>
    <row r="578" spans="1:38" ht="15" customHeight="1">
      <c r="A578" s="407" t="s">
        <v>45</v>
      </c>
      <c r="B578" s="400" t="s">
        <v>113</v>
      </c>
      <c r="C578" s="401"/>
      <c r="D578" s="401"/>
      <c r="E578" s="401"/>
      <c r="F578" s="401"/>
      <c r="G578" s="401"/>
      <c r="H578" s="401"/>
      <c r="I578" s="402"/>
      <c r="K578" s="452" t="s">
        <v>45</v>
      </c>
      <c r="L578" s="403" t="s">
        <v>113</v>
      </c>
      <c r="M578" s="404"/>
      <c r="N578" s="404"/>
      <c r="O578" s="404"/>
      <c r="P578" s="404"/>
      <c r="Q578" s="404"/>
      <c r="R578" s="404"/>
      <c r="S578" s="405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</row>
    <row r="579" spans="1:38" ht="15" customHeight="1">
      <c r="A579" s="30" t="s">
        <v>7</v>
      </c>
      <c r="B579" s="105">
        <v>10.849656490615825</v>
      </c>
      <c r="C579" s="105">
        <v>0</v>
      </c>
      <c r="D579" s="105">
        <v>2.0686582044162098</v>
      </c>
      <c r="E579" s="105">
        <v>0</v>
      </c>
      <c r="F579" s="394"/>
      <c r="G579" s="105">
        <v>0</v>
      </c>
      <c r="H579" s="110">
        <v>0</v>
      </c>
      <c r="I579" s="111">
        <f>SUM(B579:H579)</f>
        <v>12.918314695032034</v>
      </c>
      <c r="K579" s="50" t="s">
        <v>7</v>
      </c>
      <c r="L579" s="105">
        <v>10.849656490615825</v>
      </c>
      <c r="M579" s="105">
        <v>0</v>
      </c>
      <c r="N579" s="105">
        <v>2.0686582044162098</v>
      </c>
      <c r="O579" s="105">
        <v>0</v>
      </c>
      <c r="P579" s="105">
        <v>0.44850992585449895</v>
      </c>
      <c r="Q579" s="105">
        <v>0</v>
      </c>
      <c r="R579" s="106">
        <v>0</v>
      </c>
      <c r="S579" s="107">
        <f>SUM(L579:R579)</f>
        <v>13.366824620886533</v>
      </c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</row>
    <row r="580" spans="1:38" ht="15">
      <c r="A580" s="31" t="s">
        <v>8</v>
      </c>
      <c r="B580" s="112">
        <v>27.532108910180781</v>
      </c>
      <c r="C580" s="112">
        <v>0</v>
      </c>
      <c r="D580" s="112">
        <v>6.6977632411828942</v>
      </c>
      <c r="E580" s="112">
        <v>0</v>
      </c>
      <c r="F580" s="395"/>
      <c r="G580" s="112">
        <v>0</v>
      </c>
      <c r="H580" s="113">
        <v>0</v>
      </c>
      <c r="I580" s="114">
        <f t="shared" ref="I580:I599" si="278">SUM(B580:H580)</f>
        <v>34.229872151363679</v>
      </c>
      <c r="K580" s="42" t="s">
        <v>8</v>
      </c>
      <c r="L580" s="87">
        <v>27.532108910180781</v>
      </c>
      <c r="M580" s="87">
        <v>0</v>
      </c>
      <c r="N580" s="87">
        <v>6.6977632411828942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79">SUM(L580:R580)</f>
        <v>34.229872151363679</v>
      </c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</row>
    <row r="581" spans="1:38" ht="15">
      <c r="A581" s="32" t="s">
        <v>9</v>
      </c>
      <c r="B581" s="84">
        <v>8.2549807422825516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278"/>
        <v>8.2549807422825516</v>
      </c>
      <c r="K581" s="43" t="s">
        <v>9</v>
      </c>
      <c r="L581" s="84">
        <v>8.2549807422825516</v>
      </c>
      <c r="M581" s="84">
        <v>0</v>
      </c>
      <c r="N581" s="84">
        <v>0</v>
      </c>
      <c r="O581" s="84">
        <v>0</v>
      </c>
      <c r="P581" s="84">
        <v>0</v>
      </c>
      <c r="Q581" s="84">
        <v>0</v>
      </c>
      <c r="R581" s="85">
        <v>0</v>
      </c>
      <c r="S581" s="86">
        <f t="shared" si="279"/>
        <v>8.2549807422825516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</row>
    <row r="582" spans="1:38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278"/>
        <v>0</v>
      </c>
      <c r="K582" s="42" t="s">
        <v>52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79"/>
        <v>0</v>
      </c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</row>
    <row r="583" spans="1:38" ht="15">
      <c r="A583" s="32" t="s">
        <v>13</v>
      </c>
      <c r="B583" s="84">
        <v>225.74714634996715</v>
      </c>
      <c r="C583" s="84">
        <v>27.343577728237094</v>
      </c>
      <c r="D583" s="84">
        <v>5.895874737618132</v>
      </c>
      <c r="E583" s="84">
        <v>13.149474777079572</v>
      </c>
      <c r="F583" s="395"/>
      <c r="G583" s="84">
        <v>0</v>
      </c>
      <c r="H583" s="115">
        <v>0</v>
      </c>
      <c r="I583" s="111">
        <f t="shared" si="278"/>
        <v>272.13607359290194</v>
      </c>
      <c r="K583" s="43" t="s">
        <v>13</v>
      </c>
      <c r="L583" s="84">
        <v>225.74714634996715</v>
      </c>
      <c r="M583" s="84">
        <v>27.343577728237094</v>
      </c>
      <c r="N583" s="84">
        <v>5.895874737618132</v>
      </c>
      <c r="O583" s="84">
        <v>13.149474777079572</v>
      </c>
      <c r="P583" s="84">
        <v>0</v>
      </c>
      <c r="Q583" s="84">
        <v>0</v>
      </c>
      <c r="R583" s="85">
        <v>0</v>
      </c>
      <c r="S583" s="86">
        <f t="shared" si="279"/>
        <v>272.13607359290194</v>
      </c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</row>
    <row r="584" spans="1:38" ht="15">
      <c r="A584" s="31" t="s">
        <v>119</v>
      </c>
      <c r="B584" s="112">
        <v>2441.8689221509399</v>
      </c>
      <c r="C584" s="112">
        <v>37.057424059207307</v>
      </c>
      <c r="D584" s="112">
        <v>43.816607325946592</v>
      </c>
      <c r="E584" s="112">
        <v>0</v>
      </c>
      <c r="F584" s="395"/>
      <c r="G584" s="112">
        <v>0</v>
      </c>
      <c r="H584" s="113">
        <v>0</v>
      </c>
      <c r="I584" s="114">
        <f t="shared" si="278"/>
        <v>2522.7429535360939</v>
      </c>
      <c r="K584" s="42" t="s">
        <v>119</v>
      </c>
      <c r="L584" s="87">
        <v>2441.8689221509399</v>
      </c>
      <c r="M584" s="87">
        <v>37.057424059207307</v>
      </c>
      <c r="N584" s="87">
        <v>43.816607325946592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79"/>
        <v>2522.7429535360939</v>
      </c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5">
      <c r="A585" s="32" t="s">
        <v>54</v>
      </c>
      <c r="B585" s="84">
        <v>0</v>
      </c>
      <c r="C585" s="84">
        <v>0</v>
      </c>
      <c r="D585" s="84">
        <v>0.34291488386253643</v>
      </c>
      <c r="E585" s="84">
        <v>159.9645312297242</v>
      </c>
      <c r="F585" s="395"/>
      <c r="G585" s="84">
        <v>0</v>
      </c>
      <c r="H585" s="115">
        <v>0</v>
      </c>
      <c r="I585" s="111">
        <f t="shared" si="278"/>
        <v>160.30744611358674</v>
      </c>
      <c r="K585" s="43" t="s">
        <v>54</v>
      </c>
      <c r="L585" s="84">
        <v>0</v>
      </c>
      <c r="M585" s="84">
        <v>0</v>
      </c>
      <c r="N585" s="84">
        <v>0.34291488386253643</v>
      </c>
      <c r="O585" s="84">
        <v>159.9645312297242</v>
      </c>
      <c r="P585" s="84">
        <v>7247.1553212490844</v>
      </c>
      <c r="Q585" s="84">
        <v>0</v>
      </c>
      <c r="R585" s="85">
        <v>0</v>
      </c>
      <c r="S585" s="86">
        <f t="shared" si="279"/>
        <v>7407.462767362671</v>
      </c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5">
      <c r="A586" s="31" t="s">
        <v>11</v>
      </c>
      <c r="B586" s="112">
        <v>0</v>
      </c>
      <c r="C586" s="112">
        <v>0</v>
      </c>
      <c r="D586" s="112">
        <v>5.6553571118377083E-2</v>
      </c>
      <c r="E586" s="112">
        <v>1.6534855466905216</v>
      </c>
      <c r="F586" s="395"/>
      <c r="G586" s="112">
        <v>0</v>
      </c>
      <c r="H586" s="113">
        <v>0</v>
      </c>
      <c r="I586" s="114">
        <f t="shared" si="278"/>
        <v>1.7100391178088987</v>
      </c>
      <c r="K586" s="42" t="s">
        <v>11</v>
      </c>
      <c r="L586" s="87">
        <v>0</v>
      </c>
      <c r="M586" s="87">
        <v>0</v>
      </c>
      <c r="N586" s="87">
        <v>5.6553571118377083E-2</v>
      </c>
      <c r="O586" s="87">
        <v>1.6534855466905216</v>
      </c>
      <c r="P586" s="87">
        <v>654.50424830302109</v>
      </c>
      <c r="Q586" s="87">
        <v>0</v>
      </c>
      <c r="R586" s="88">
        <v>0</v>
      </c>
      <c r="S586" s="89">
        <f t="shared" si="279"/>
        <v>656.21428742083003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5">
      <c r="A587" s="32" t="s">
        <v>55</v>
      </c>
      <c r="B587" s="84">
        <v>0</v>
      </c>
      <c r="C587" s="84">
        <v>0</v>
      </c>
      <c r="D587" s="84">
        <v>0</v>
      </c>
      <c r="E587" s="84">
        <v>0</v>
      </c>
      <c r="F587" s="395"/>
      <c r="G587" s="84">
        <v>0</v>
      </c>
      <c r="H587" s="115">
        <v>0</v>
      </c>
      <c r="I587" s="111">
        <f t="shared" si="278"/>
        <v>0</v>
      </c>
      <c r="K587" s="43" t="s">
        <v>55</v>
      </c>
      <c r="L587" s="84">
        <v>0</v>
      </c>
      <c r="M587" s="84">
        <v>0</v>
      </c>
      <c r="N587" s="84">
        <v>0</v>
      </c>
      <c r="O587" s="84">
        <v>0</v>
      </c>
      <c r="P587" s="84">
        <v>1823.0105150395223</v>
      </c>
      <c r="Q587" s="84">
        <v>0</v>
      </c>
      <c r="R587" s="85">
        <v>0</v>
      </c>
      <c r="S587" s="86">
        <f t="shared" si="279"/>
        <v>1823.0105150395223</v>
      </c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</row>
    <row r="588" spans="1:38" ht="15">
      <c r="A588" s="31" t="s">
        <v>14</v>
      </c>
      <c r="B588" s="112">
        <v>249.78410802953209</v>
      </c>
      <c r="C588" s="112">
        <v>1.3534039096858013</v>
      </c>
      <c r="D588" s="112">
        <v>31.701702271608042</v>
      </c>
      <c r="E588" s="112">
        <v>4.3214911355119181</v>
      </c>
      <c r="F588" s="395"/>
      <c r="G588" s="112">
        <v>0</v>
      </c>
      <c r="H588" s="113">
        <v>0</v>
      </c>
      <c r="I588" s="114">
        <f t="shared" si="278"/>
        <v>287.16070534633786</v>
      </c>
      <c r="K588" s="42" t="s">
        <v>14</v>
      </c>
      <c r="L588" s="87">
        <v>249.78410802953209</v>
      </c>
      <c r="M588" s="87">
        <v>1.3534039096858013</v>
      </c>
      <c r="N588" s="87">
        <v>31.701702271608042</v>
      </c>
      <c r="O588" s="87">
        <v>4.3214911355119181</v>
      </c>
      <c r="P588" s="87">
        <v>0</v>
      </c>
      <c r="Q588" s="87">
        <v>0</v>
      </c>
      <c r="R588" s="88">
        <v>0</v>
      </c>
      <c r="S588" s="89">
        <f t="shared" si="279"/>
        <v>287.16070534633786</v>
      </c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5">
      <c r="A589" s="32" t="s">
        <v>136</v>
      </c>
      <c r="B589" s="84">
        <v>2122.9126268120945</v>
      </c>
      <c r="C589" s="84">
        <v>334.54297270178574</v>
      </c>
      <c r="D589" s="84">
        <v>65.246316501209463</v>
      </c>
      <c r="E589" s="84">
        <v>51.376217177176152</v>
      </c>
      <c r="F589" s="395"/>
      <c r="G589" s="84">
        <v>0</v>
      </c>
      <c r="H589" s="115">
        <v>0</v>
      </c>
      <c r="I589" s="111">
        <f t="shared" si="278"/>
        <v>2574.0781331922658</v>
      </c>
      <c r="K589" s="43" t="s">
        <v>136</v>
      </c>
      <c r="L589" s="84">
        <v>2122.9126268120945</v>
      </c>
      <c r="M589" s="84">
        <v>334.54297270178574</v>
      </c>
      <c r="N589" s="84">
        <v>65.246316501209463</v>
      </c>
      <c r="O589" s="84">
        <v>51.376217177176152</v>
      </c>
      <c r="P589" s="84">
        <v>2543.7890761863373</v>
      </c>
      <c r="Q589" s="84">
        <v>0</v>
      </c>
      <c r="R589" s="85">
        <v>0</v>
      </c>
      <c r="S589" s="86">
        <f t="shared" si="279"/>
        <v>5117.8672093786026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5">
      <c r="A590" s="31" t="s">
        <v>21</v>
      </c>
      <c r="B590" s="112">
        <v>1190.5496139721188</v>
      </c>
      <c r="C590" s="112">
        <v>0</v>
      </c>
      <c r="D590" s="112">
        <v>2625.7923833093282</v>
      </c>
      <c r="E590" s="112">
        <v>578.62857319449733</v>
      </c>
      <c r="F590" s="395"/>
      <c r="G590" s="112">
        <v>1798.965325102288</v>
      </c>
      <c r="H590" s="113">
        <v>0.46833012636991722</v>
      </c>
      <c r="I590" s="114">
        <f t="shared" si="278"/>
        <v>6194.404225704603</v>
      </c>
      <c r="K590" s="42" t="s">
        <v>21</v>
      </c>
      <c r="L590" s="87">
        <v>1190.5496139721188</v>
      </c>
      <c r="M590" s="87">
        <v>0</v>
      </c>
      <c r="N590" s="87">
        <v>2625.7923833093282</v>
      </c>
      <c r="O590" s="87">
        <v>578.62857319449733</v>
      </c>
      <c r="P590" s="87">
        <v>1435.2822225565255</v>
      </c>
      <c r="Q590" s="87">
        <v>1798.965325102288</v>
      </c>
      <c r="R590" s="88">
        <v>0.46833012636991722</v>
      </c>
      <c r="S590" s="89">
        <f t="shared" si="279"/>
        <v>7629.686448261129</v>
      </c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5">
      <c r="A591" s="32" t="s">
        <v>20</v>
      </c>
      <c r="B591" s="84">
        <v>2064.1869746777866</v>
      </c>
      <c r="C591" s="84">
        <v>13.08657705661949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278"/>
        <v>2077.2735517344063</v>
      </c>
      <c r="K591" s="43" t="s">
        <v>20</v>
      </c>
      <c r="L591" s="84">
        <v>2064.1869746777866</v>
      </c>
      <c r="M591" s="84">
        <v>13.08657705661949</v>
      </c>
      <c r="N591" s="84">
        <v>0</v>
      </c>
      <c r="O591" s="84">
        <v>0</v>
      </c>
      <c r="P591" s="84">
        <v>0</v>
      </c>
      <c r="Q591" s="84">
        <v>0</v>
      </c>
      <c r="R591" s="85">
        <v>0</v>
      </c>
      <c r="S591" s="86">
        <f t="shared" si="279"/>
        <v>2077.2735517344063</v>
      </c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5">
      <c r="A592" s="31" t="s">
        <v>56</v>
      </c>
      <c r="B592" s="112">
        <v>60.321676542108257</v>
      </c>
      <c r="C592" s="112">
        <v>0</v>
      </c>
      <c r="D592" s="112">
        <v>10.723417745336393</v>
      </c>
      <c r="E592" s="112">
        <v>0</v>
      </c>
      <c r="F592" s="395"/>
      <c r="G592" s="112">
        <v>0</v>
      </c>
      <c r="H592" s="113">
        <v>0</v>
      </c>
      <c r="I592" s="114">
        <f t="shared" si="278"/>
        <v>71.045094287444655</v>
      </c>
      <c r="K592" s="42" t="s">
        <v>56</v>
      </c>
      <c r="L592" s="87">
        <v>60.321676542108257</v>
      </c>
      <c r="M592" s="87">
        <v>0</v>
      </c>
      <c r="N592" s="87">
        <v>10.723417745336393</v>
      </c>
      <c r="O592" s="87">
        <v>0</v>
      </c>
      <c r="P592" s="87">
        <v>1.8265466029411762E-2</v>
      </c>
      <c r="Q592" s="87">
        <v>0</v>
      </c>
      <c r="R592" s="88">
        <v>0</v>
      </c>
      <c r="S592" s="89">
        <f t="shared" si="279"/>
        <v>71.06335975347406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</row>
    <row r="593" spans="1:38" ht="15">
      <c r="A593" s="32" t="s">
        <v>18</v>
      </c>
      <c r="B593" s="84">
        <v>327.56093275114284</v>
      </c>
      <c r="C593" s="84">
        <v>0</v>
      </c>
      <c r="D593" s="84">
        <v>20.203702237116399</v>
      </c>
      <c r="E593" s="84">
        <v>0</v>
      </c>
      <c r="F593" s="395"/>
      <c r="G593" s="84">
        <v>0</v>
      </c>
      <c r="H593" s="115">
        <v>0</v>
      </c>
      <c r="I593" s="111">
        <f t="shared" si="278"/>
        <v>347.76463498825922</v>
      </c>
      <c r="K593" s="43" t="s">
        <v>18</v>
      </c>
      <c r="L593" s="84">
        <v>327.56093275114284</v>
      </c>
      <c r="M593" s="84">
        <v>0</v>
      </c>
      <c r="N593" s="84">
        <v>20.203702237116399</v>
      </c>
      <c r="O593" s="84">
        <v>0</v>
      </c>
      <c r="P593" s="84">
        <v>336.2554871672765</v>
      </c>
      <c r="Q593" s="84">
        <v>0</v>
      </c>
      <c r="R593" s="85">
        <v>0</v>
      </c>
      <c r="S593" s="86">
        <f t="shared" si="279"/>
        <v>684.02012215553577</v>
      </c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</row>
    <row r="594" spans="1:38" ht="15">
      <c r="A594" s="31" t="s">
        <v>17</v>
      </c>
      <c r="B594" s="112">
        <v>44.882791855679564</v>
      </c>
      <c r="C594" s="112">
        <v>0</v>
      </c>
      <c r="D594" s="112">
        <v>0.82926602153406082</v>
      </c>
      <c r="E594" s="112">
        <v>0</v>
      </c>
      <c r="F594" s="395"/>
      <c r="G594" s="112">
        <v>0</v>
      </c>
      <c r="H594" s="113">
        <v>0</v>
      </c>
      <c r="I594" s="114">
        <f t="shared" si="278"/>
        <v>45.712057877213624</v>
      </c>
      <c r="K594" s="42" t="s">
        <v>17</v>
      </c>
      <c r="L594" s="87">
        <v>44.882791855679564</v>
      </c>
      <c r="M594" s="87">
        <v>0</v>
      </c>
      <c r="N594" s="87">
        <v>0.82926602153406082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79"/>
        <v>45.712057877213624</v>
      </c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5">
      <c r="A595" s="33" t="s">
        <v>60</v>
      </c>
      <c r="B595" s="84">
        <v>530.44297060608915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278"/>
        <v>530.44297060608915</v>
      </c>
      <c r="K595" s="44" t="s">
        <v>60</v>
      </c>
      <c r="L595" s="84">
        <v>530.44297060608915</v>
      </c>
      <c r="M595" s="84">
        <v>0</v>
      </c>
      <c r="N595" s="84">
        <v>0</v>
      </c>
      <c r="O595" s="84">
        <v>0</v>
      </c>
      <c r="P595" s="84">
        <v>0</v>
      </c>
      <c r="Q595" s="84">
        <v>0</v>
      </c>
      <c r="R595" s="85">
        <v>0</v>
      </c>
      <c r="S595" s="86">
        <f t="shared" si="279"/>
        <v>530.44297060608915</v>
      </c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>
      <c r="A596" s="34" t="s">
        <v>19</v>
      </c>
      <c r="B596" s="116">
        <v>530.44297060608915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278"/>
        <v>530.44297060608915</v>
      </c>
      <c r="K596" s="45" t="s">
        <v>19</v>
      </c>
      <c r="L596" s="90">
        <v>530.44297060608915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79"/>
        <v>530.44297060608915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278"/>
        <v>0</v>
      </c>
      <c r="K597" s="46" t="s">
        <v>15</v>
      </c>
      <c r="L597" s="93">
        <v>0</v>
      </c>
      <c r="M597" s="93">
        <v>0</v>
      </c>
      <c r="N597" s="93">
        <v>0</v>
      </c>
      <c r="O597" s="93">
        <v>0</v>
      </c>
      <c r="P597" s="93">
        <v>0</v>
      </c>
      <c r="Q597" s="93">
        <v>0</v>
      </c>
      <c r="R597" s="94">
        <v>0</v>
      </c>
      <c r="S597" s="95">
        <f t="shared" si="279"/>
        <v>0</v>
      </c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278"/>
        <v>0</v>
      </c>
      <c r="K598" s="45" t="s">
        <v>16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79"/>
        <v>0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278"/>
        <v>0</v>
      </c>
      <c r="K599" s="47" t="s">
        <v>10</v>
      </c>
      <c r="L599" s="96">
        <v>0</v>
      </c>
      <c r="M599" s="96">
        <v>0</v>
      </c>
      <c r="N599" s="96">
        <v>0</v>
      </c>
      <c r="O599" s="96">
        <v>0</v>
      </c>
      <c r="P599" s="96">
        <v>0</v>
      </c>
      <c r="Q599" s="96">
        <v>0</v>
      </c>
      <c r="R599" s="97">
        <v>0</v>
      </c>
      <c r="S599" s="98">
        <f t="shared" si="279"/>
        <v>0</v>
      </c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</row>
    <row r="600" spans="1:38" ht="15">
      <c r="A600" s="37" t="s">
        <v>22</v>
      </c>
      <c r="B600" s="99">
        <f>SUM(B579:B595)</f>
        <v>9304.8945098905388</v>
      </c>
      <c r="C600" s="99">
        <f t="shared" ref="C600:I600" si="280">SUM(C579:C595)</f>
        <v>413.38395545553544</v>
      </c>
      <c r="D600" s="99">
        <f t="shared" si="280"/>
        <v>2813.3751600502774</v>
      </c>
      <c r="E600" s="99">
        <f t="shared" si="280"/>
        <v>809.09377306067972</v>
      </c>
      <c r="F600" s="99">
        <f t="shared" si="280"/>
        <v>0</v>
      </c>
      <c r="G600" s="99">
        <f t="shared" si="280"/>
        <v>1798.965325102288</v>
      </c>
      <c r="H600" s="100">
        <f t="shared" si="280"/>
        <v>0.46833012636991722</v>
      </c>
      <c r="I600" s="111">
        <f t="shared" si="280"/>
        <v>15140.181053685688</v>
      </c>
      <c r="K600" s="48" t="s">
        <v>22</v>
      </c>
      <c r="L600" s="99">
        <f>SUM(L579:L595)</f>
        <v>9304.8945098905388</v>
      </c>
      <c r="M600" s="99">
        <f t="shared" ref="M600:S600" si="281">SUM(M579:M595)</f>
        <v>413.38395545553544</v>
      </c>
      <c r="N600" s="99">
        <f t="shared" si="281"/>
        <v>2813.3751600502774</v>
      </c>
      <c r="O600" s="99">
        <f t="shared" si="281"/>
        <v>809.09377306067972</v>
      </c>
      <c r="P600" s="99">
        <f t="shared" si="281"/>
        <v>14040.463645893649</v>
      </c>
      <c r="Q600" s="99">
        <f t="shared" si="281"/>
        <v>1798.965325102288</v>
      </c>
      <c r="R600" s="100">
        <f t="shared" si="281"/>
        <v>0.46833012636991722</v>
      </c>
      <c r="S600" s="101">
        <f t="shared" si="281"/>
        <v>29180.64469957933</v>
      </c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s="22" customFormat="1" ht="15.75" thickBot="1">
      <c r="A601" s="39" t="s">
        <v>108</v>
      </c>
      <c r="B601" s="125">
        <f>IF($I600=0,"-",B600/$I600)</f>
        <v>0.61458277657950322</v>
      </c>
      <c r="C601" s="125">
        <f t="shared" ref="C601:H601" si="282">IF($I600=0,"-",C600/$I600)</f>
        <v>2.7303765654433987E-2</v>
      </c>
      <c r="D601" s="125">
        <f t="shared" si="282"/>
        <v>0.18582176461921479</v>
      </c>
      <c r="E601" s="125">
        <f t="shared" si="282"/>
        <v>5.3440164961813051E-2</v>
      </c>
      <c r="F601" s="125">
        <f t="shared" si="282"/>
        <v>0</v>
      </c>
      <c r="G601" s="125">
        <f t="shared" si="282"/>
        <v>0.1188205952573039</v>
      </c>
      <c r="H601" s="126">
        <f t="shared" si="282"/>
        <v>3.0932927731132254E-5</v>
      </c>
      <c r="I601" s="127">
        <f>SUM(B601:H601)</f>
        <v>1.0000000000000002</v>
      </c>
      <c r="K601" s="49" t="s">
        <v>108</v>
      </c>
      <c r="L601" s="102">
        <f>IF($S600=0,"-",L600/$S600)</f>
        <v>0.31887213616033228</v>
      </c>
      <c r="M601" s="102">
        <f t="shared" ref="M601:R601" si="283">IF($S600=0,"-",M600/$S600)</f>
        <v>1.4166374996557044E-2</v>
      </c>
      <c r="N601" s="102">
        <f t="shared" si="283"/>
        <v>9.6412371591325235E-2</v>
      </c>
      <c r="O601" s="102">
        <f t="shared" si="283"/>
        <v>2.7727069822838551E-2</v>
      </c>
      <c r="P601" s="102">
        <f t="shared" si="283"/>
        <v>0.48115673215732813</v>
      </c>
      <c r="Q601" s="102">
        <f t="shared" si="283"/>
        <v>6.1649265930311059E-2</v>
      </c>
      <c r="R601" s="103">
        <f t="shared" si="283"/>
        <v>1.6049341307961872E-5</v>
      </c>
      <c r="S601" s="104">
        <f>SUM(L601:R601)</f>
        <v>1.0000000000000002</v>
      </c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5"/>
      <c r="AK601" s="25"/>
      <c r="AL601" s="25"/>
    </row>
    <row r="602" spans="1:38" ht="15" thickBot="1">
      <c r="A602" s="6"/>
      <c r="B602" s="6"/>
      <c r="C602" s="6"/>
      <c r="D602" s="6"/>
      <c r="E602" s="6"/>
      <c r="F602" s="6"/>
      <c r="G602" s="6"/>
      <c r="H602" s="6"/>
      <c r="I602" s="6"/>
      <c r="K602" s="6"/>
      <c r="L602" s="6"/>
      <c r="M602" s="6"/>
      <c r="N602" s="6"/>
      <c r="O602" s="6"/>
      <c r="P602" s="6"/>
      <c r="Q602" s="6"/>
      <c r="R602" s="6"/>
      <c r="S602" s="6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5</v>
      </c>
      <c r="I603" s="109" t="s">
        <v>6</v>
      </c>
      <c r="K603" s="453" t="s">
        <v>46</v>
      </c>
      <c r="L603" s="82" t="s">
        <v>0</v>
      </c>
      <c r="M603" s="82" t="s">
        <v>24</v>
      </c>
      <c r="N603" s="82" t="s">
        <v>25</v>
      </c>
      <c r="O603" s="82" t="s">
        <v>26</v>
      </c>
      <c r="P603" s="82" t="s">
        <v>23</v>
      </c>
      <c r="Q603" s="82" t="s">
        <v>4</v>
      </c>
      <c r="R603" s="82" t="s">
        <v>5</v>
      </c>
      <c r="S603" s="83" t="s">
        <v>6</v>
      </c>
      <c r="U603" s="380" t="s">
        <v>46</v>
      </c>
      <c r="V603" s="52" t="s">
        <v>68</v>
      </c>
      <c r="W603" s="52" t="s">
        <v>61</v>
      </c>
      <c r="X603" s="52" t="s">
        <v>66</v>
      </c>
      <c r="Y603" s="52" t="s">
        <v>69</v>
      </c>
      <c r="Z603" s="52" t="s">
        <v>70</v>
      </c>
      <c r="AA603" s="52" t="s">
        <v>67</v>
      </c>
      <c r="AB603" s="52" t="s">
        <v>71</v>
      </c>
      <c r="AC603" s="52" t="s">
        <v>72</v>
      </c>
      <c r="AD603" s="52" t="s">
        <v>64</v>
      </c>
      <c r="AE603" s="129" t="s">
        <v>23</v>
      </c>
      <c r="AF603" s="130" t="s">
        <v>59</v>
      </c>
    </row>
    <row r="604" spans="1:38" ht="15" customHeight="1">
      <c r="A604" s="381" t="s">
        <v>46</v>
      </c>
      <c r="B604" s="400" t="s">
        <v>113</v>
      </c>
      <c r="C604" s="401"/>
      <c r="D604" s="401"/>
      <c r="E604" s="401"/>
      <c r="F604" s="401"/>
      <c r="G604" s="401"/>
      <c r="H604" s="401"/>
      <c r="I604" s="402"/>
      <c r="K604" s="454" t="s">
        <v>46</v>
      </c>
      <c r="L604" s="403" t="s">
        <v>113</v>
      </c>
      <c r="M604" s="404"/>
      <c r="N604" s="404"/>
      <c r="O604" s="404"/>
      <c r="P604" s="404"/>
      <c r="Q604" s="404"/>
      <c r="R604" s="404"/>
      <c r="S604" s="405"/>
      <c r="U604" s="381" t="s">
        <v>46</v>
      </c>
      <c r="V604" s="382" t="s">
        <v>113</v>
      </c>
      <c r="W604" s="383"/>
      <c r="X604" s="383"/>
      <c r="Y604" s="383"/>
      <c r="Z604" s="383"/>
      <c r="AA604" s="383"/>
      <c r="AB604" s="383"/>
      <c r="AC604" s="383"/>
      <c r="AD604" s="383"/>
      <c r="AE604" s="383"/>
      <c r="AF604" s="384"/>
      <c r="AG604" s="13"/>
    </row>
    <row r="605" spans="1:38" ht="15" customHeight="1">
      <c r="A605" s="30" t="s">
        <v>7</v>
      </c>
      <c r="B605" s="105">
        <v>270.77747555366301</v>
      </c>
      <c r="C605" s="105">
        <v>0</v>
      </c>
      <c r="D605" s="105">
        <v>36.162442820361029</v>
      </c>
      <c r="E605" s="105">
        <v>0</v>
      </c>
      <c r="F605" s="394"/>
      <c r="G605" s="105">
        <v>0</v>
      </c>
      <c r="H605" s="110">
        <v>0</v>
      </c>
      <c r="I605" s="111">
        <f>SUM(B605:H605)</f>
        <v>306.93991837402405</v>
      </c>
      <c r="K605" s="50" t="s">
        <v>7</v>
      </c>
      <c r="L605" s="105">
        <v>270.77747555366301</v>
      </c>
      <c r="M605" s="105">
        <v>0</v>
      </c>
      <c r="N605" s="105">
        <v>36.162442820361029</v>
      </c>
      <c r="O605" s="105">
        <v>0</v>
      </c>
      <c r="P605" s="105">
        <v>0</v>
      </c>
      <c r="Q605" s="105">
        <v>0</v>
      </c>
      <c r="R605" s="106">
        <v>0</v>
      </c>
      <c r="S605" s="107">
        <f>SUM(L605:R605)</f>
        <v>306.93991837402405</v>
      </c>
      <c r="U605" s="54" t="s">
        <v>7</v>
      </c>
      <c r="V605" s="55">
        <v>270.77747555366301</v>
      </c>
      <c r="W605" s="55">
        <v>35.228756637268297</v>
      </c>
      <c r="X605" s="55">
        <v>0.93368618309272955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7">
        <v>0</v>
      </c>
      <c r="AE605" s="57">
        <f t="shared" ref="AE605:AE610" si="284">+P605</f>
        <v>0</v>
      </c>
      <c r="AF605" s="58">
        <f t="shared" ref="AF605:AF625" si="285">SUM(V605:AE605)</f>
        <v>306.93991837402405</v>
      </c>
      <c r="AG605" s="22" t="str">
        <f>+IF(ABS(S605-AF605)&gt;0.01,S605-AF605,"")</f>
        <v/>
      </c>
    </row>
    <row r="606" spans="1:38" ht="15">
      <c r="A606" s="31" t="s">
        <v>8</v>
      </c>
      <c r="B606" s="112">
        <v>182.73566685829385</v>
      </c>
      <c r="C606" s="112">
        <v>0</v>
      </c>
      <c r="D606" s="112">
        <v>16.634506982964528</v>
      </c>
      <c r="E606" s="112">
        <v>0</v>
      </c>
      <c r="F606" s="395"/>
      <c r="G606" s="112">
        <v>0</v>
      </c>
      <c r="H606" s="113">
        <v>0</v>
      </c>
      <c r="I606" s="114">
        <f t="shared" ref="I606:I625" si="286">SUM(B606:H606)</f>
        <v>199.37017384125838</v>
      </c>
      <c r="K606" s="42" t="s">
        <v>8</v>
      </c>
      <c r="L606" s="87">
        <v>182.73566685829385</v>
      </c>
      <c r="M606" s="87">
        <v>0</v>
      </c>
      <c r="N606" s="87">
        <v>16.634506982964528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87">SUM(L606:R606)</f>
        <v>199.37017384125838</v>
      </c>
      <c r="U606" s="59" t="s">
        <v>8</v>
      </c>
      <c r="V606" s="60">
        <v>182.73566685829385</v>
      </c>
      <c r="W606" s="60">
        <v>15.307881768318754</v>
      </c>
      <c r="X606" s="60">
        <v>1.3266252146457713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f t="shared" si="284"/>
        <v>0</v>
      </c>
      <c r="AF606" s="62">
        <f t="shared" si="285"/>
        <v>199.37017384125838</v>
      </c>
      <c r="AG606" s="22" t="str">
        <f t="shared" ref="AG606:AG626" si="288">+IF(ABS(S606-AF606)&gt;0.01,S606-AF606,"")</f>
        <v/>
      </c>
    </row>
    <row r="607" spans="1:38" ht="15">
      <c r="A607" s="32" t="s">
        <v>9</v>
      </c>
      <c r="B607" s="84">
        <v>177.69547497603381</v>
      </c>
      <c r="C607" s="84">
        <v>0</v>
      </c>
      <c r="D607" s="84">
        <v>21.211162591525948</v>
      </c>
      <c r="E607" s="84">
        <v>0</v>
      </c>
      <c r="F607" s="395"/>
      <c r="G607" s="84">
        <v>0</v>
      </c>
      <c r="H607" s="115">
        <v>0</v>
      </c>
      <c r="I607" s="111">
        <f t="shared" si="286"/>
        <v>198.90663756755976</v>
      </c>
      <c r="K607" s="43" t="s">
        <v>9</v>
      </c>
      <c r="L607" s="84">
        <v>177.69547497603381</v>
      </c>
      <c r="M607" s="84">
        <v>0</v>
      </c>
      <c r="N607" s="84">
        <v>21.211162591525948</v>
      </c>
      <c r="O607" s="84">
        <v>0</v>
      </c>
      <c r="P607" s="84">
        <v>0</v>
      </c>
      <c r="Q607" s="84">
        <v>0</v>
      </c>
      <c r="R607" s="85">
        <v>0</v>
      </c>
      <c r="S607" s="86">
        <f t="shared" si="287"/>
        <v>198.90663756755976</v>
      </c>
      <c r="U607" s="267" t="s">
        <v>9</v>
      </c>
      <c r="V607" s="55">
        <v>177.69547497603381</v>
      </c>
      <c r="W607" s="55">
        <v>20.988298401974703</v>
      </c>
      <c r="X607" s="55">
        <v>0.22286418955124568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7">
        <v>0</v>
      </c>
      <c r="AE607" s="57">
        <f t="shared" si="284"/>
        <v>0</v>
      </c>
      <c r="AF607" s="58">
        <f t="shared" si="285"/>
        <v>198.90663756755976</v>
      </c>
      <c r="AG607" s="22" t="str">
        <f t="shared" si="288"/>
        <v/>
      </c>
    </row>
    <row r="608" spans="1:38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286"/>
        <v>0</v>
      </c>
      <c r="K608" s="42" t="s">
        <v>52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87"/>
        <v>0</v>
      </c>
      <c r="U608" s="59" t="s">
        <v>52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f t="shared" si="284"/>
        <v>0</v>
      </c>
      <c r="AF608" s="62">
        <f t="shared" si="285"/>
        <v>0</v>
      </c>
      <c r="AG608" s="22" t="str">
        <f t="shared" si="288"/>
        <v/>
      </c>
    </row>
    <row r="609" spans="1:33" ht="15">
      <c r="A609" s="32" t="s">
        <v>13</v>
      </c>
      <c r="B609" s="84">
        <v>475.42210148611133</v>
      </c>
      <c r="C609" s="84">
        <v>0</v>
      </c>
      <c r="D609" s="84">
        <v>80.001197999227642</v>
      </c>
      <c r="E609" s="84">
        <v>0</v>
      </c>
      <c r="F609" s="395"/>
      <c r="G609" s="84">
        <v>0</v>
      </c>
      <c r="H609" s="115">
        <v>0</v>
      </c>
      <c r="I609" s="111">
        <f t="shared" si="286"/>
        <v>555.42329948533893</v>
      </c>
      <c r="K609" s="43" t="s">
        <v>13</v>
      </c>
      <c r="L609" s="84">
        <v>475.42210148611133</v>
      </c>
      <c r="M609" s="84">
        <v>0</v>
      </c>
      <c r="N609" s="84">
        <v>80.001197999227642</v>
      </c>
      <c r="O609" s="84">
        <v>0</v>
      </c>
      <c r="P609" s="84">
        <v>0</v>
      </c>
      <c r="Q609" s="84">
        <v>0</v>
      </c>
      <c r="R609" s="85">
        <v>0</v>
      </c>
      <c r="S609" s="86">
        <f t="shared" si="287"/>
        <v>555.42329948533893</v>
      </c>
      <c r="U609" s="267" t="s">
        <v>13</v>
      </c>
      <c r="V609" s="55">
        <v>475.42210148611133</v>
      </c>
      <c r="W609" s="55">
        <v>80.001197999227642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7">
        <v>0</v>
      </c>
      <c r="AE609" s="57">
        <f t="shared" si="284"/>
        <v>0</v>
      </c>
      <c r="AF609" s="58">
        <f t="shared" si="285"/>
        <v>555.42329948533893</v>
      </c>
      <c r="AG609" s="22" t="str">
        <f t="shared" si="288"/>
        <v/>
      </c>
    </row>
    <row r="610" spans="1:33" ht="15">
      <c r="A610" s="31" t="s">
        <v>119</v>
      </c>
      <c r="B610" s="112">
        <v>8088.8025835986864</v>
      </c>
      <c r="C610" s="112">
        <v>0</v>
      </c>
      <c r="D610" s="112">
        <v>1361.1354942152327</v>
      </c>
      <c r="E610" s="112">
        <v>0</v>
      </c>
      <c r="F610" s="395"/>
      <c r="G610" s="112">
        <v>0</v>
      </c>
      <c r="H610" s="113">
        <v>0</v>
      </c>
      <c r="I610" s="114">
        <f t="shared" si="286"/>
        <v>9449.9380778139184</v>
      </c>
      <c r="K610" s="42" t="s">
        <v>119</v>
      </c>
      <c r="L610" s="87">
        <v>8088.8025835986864</v>
      </c>
      <c r="M610" s="87">
        <v>0</v>
      </c>
      <c r="N610" s="87">
        <v>1361.1354942152327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87"/>
        <v>9449.9380778139184</v>
      </c>
      <c r="U610" s="59" t="s">
        <v>12</v>
      </c>
      <c r="V610" s="60">
        <v>8088.8025835986864</v>
      </c>
      <c r="W610" s="60">
        <v>1361.1354942152327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f t="shared" si="284"/>
        <v>0</v>
      </c>
      <c r="AF610" s="62">
        <f t="shared" si="285"/>
        <v>9449.9380778139184</v>
      </c>
      <c r="AG610" s="22" t="str">
        <f t="shared" si="288"/>
        <v/>
      </c>
    </row>
    <row r="611" spans="1:33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286"/>
        <v>0</v>
      </c>
      <c r="K611" s="43" t="s">
        <v>54</v>
      </c>
      <c r="L611" s="84">
        <v>0</v>
      </c>
      <c r="M611" s="84">
        <v>0</v>
      </c>
      <c r="N611" s="84">
        <v>0</v>
      </c>
      <c r="O611" s="84">
        <v>0</v>
      </c>
      <c r="P611" s="84">
        <v>11620.454901494824</v>
      </c>
      <c r="Q611" s="84">
        <v>0</v>
      </c>
      <c r="R611" s="85">
        <v>0</v>
      </c>
      <c r="S611" s="86">
        <f t="shared" si="287"/>
        <v>11620.454901494824</v>
      </c>
      <c r="U611" s="268" t="s">
        <v>54</v>
      </c>
      <c r="V611" s="55">
        <v>0</v>
      </c>
      <c r="W611" s="55">
        <v>0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>
        <v>0</v>
      </c>
      <c r="AE611" s="55">
        <f>+P611</f>
        <v>11620.454901494824</v>
      </c>
      <c r="AF611" s="132">
        <f t="shared" si="285"/>
        <v>11620.454901494824</v>
      </c>
      <c r="AG611" s="22" t="str">
        <f t="shared" si="288"/>
        <v/>
      </c>
    </row>
    <row r="612" spans="1:33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286"/>
        <v>0</v>
      </c>
      <c r="K612" s="42" t="s">
        <v>11</v>
      </c>
      <c r="L612" s="87">
        <v>0</v>
      </c>
      <c r="M612" s="87">
        <v>0</v>
      </c>
      <c r="N612" s="87">
        <v>0</v>
      </c>
      <c r="O612" s="87">
        <v>0</v>
      </c>
      <c r="P612" s="87">
        <v>7032.7418553017478</v>
      </c>
      <c r="Q612" s="87">
        <v>0</v>
      </c>
      <c r="R612" s="88">
        <v>0</v>
      </c>
      <c r="S612" s="89">
        <f t="shared" si="287"/>
        <v>7032.7418553017478</v>
      </c>
      <c r="U612" s="59" t="s">
        <v>11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f t="shared" ref="AE612:AE625" si="289">+P612</f>
        <v>7032.7418553017478</v>
      </c>
      <c r="AF612" s="62">
        <f t="shared" si="285"/>
        <v>7032.7418553017478</v>
      </c>
      <c r="AG612" s="22" t="str">
        <f t="shared" si="288"/>
        <v/>
      </c>
    </row>
    <row r="613" spans="1:33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286"/>
        <v>0</v>
      </c>
      <c r="K613" s="43" t="s">
        <v>55</v>
      </c>
      <c r="L613" s="84">
        <v>0</v>
      </c>
      <c r="M613" s="84">
        <v>0</v>
      </c>
      <c r="N613" s="84">
        <v>0</v>
      </c>
      <c r="O613" s="84">
        <v>0</v>
      </c>
      <c r="P613" s="84">
        <v>0</v>
      </c>
      <c r="Q613" s="84">
        <v>0</v>
      </c>
      <c r="R613" s="85">
        <v>0</v>
      </c>
      <c r="S613" s="86">
        <f t="shared" si="287"/>
        <v>0</v>
      </c>
      <c r="U613" s="269" t="s">
        <v>55</v>
      </c>
      <c r="V613" s="55">
        <v>0</v>
      </c>
      <c r="W613" s="55">
        <v>0</v>
      </c>
      <c r="X613" s="55">
        <v>0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>
        <v>0</v>
      </c>
      <c r="AE613" s="55">
        <f t="shared" si="289"/>
        <v>0</v>
      </c>
      <c r="AF613" s="132">
        <f t="shared" si="285"/>
        <v>0</v>
      </c>
      <c r="AG613" s="22" t="str">
        <f t="shared" si="288"/>
        <v/>
      </c>
    </row>
    <row r="614" spans="1:33" ht="15">
      <c r="A614" s="31" t="s">
        <v>14</v>
      </c>
      <c r="B614" s="112">
        <v>249.7401313077053</v>
      </c>
      <c r="C614" s="112">
        <v>0</v>
      </c>
      <c r="D614" s="112">
        <v>49.377944670101641</v>
      </c>
      <c r="E614" s="112">
        <v>0</v>
      </c>
      <c r="F614" s="395"/>
      <c r="G614" s="112">
        <v>0</v>
      </c>
      <c r="H614" s="113">
        <v>0</v>
      </c>
      <c r="I614" s="114">
        <f t="shared" si="286"/>
        <v>299.11807597780694</v>
      </c>
      <c r="K614" s="42" t="s">
        <v>14</v>
      </c>
      <c r="L614" s="87">
        <v>249.7401313077053</v>
      </c>
      <c r="M614" s="87">
        <v>0</v>
      </c>
      <c r="N614" s="87">
        <v>49.377944670101641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87"/>
        <v>299.11807597780694</v>
      </c>
      <c r="U614" s="59" t="s">
        <v>14</v>
      </c>
      <c r="V614" s="60">
        <v>249.7401313077053</v>
      </c>
      <c r="W614" s="60">
        <v>43.765408290282295</v>
      </c>
      <c r="X614" s="60">
        <v>5.6125363798193471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f t="shared" si="289"/>
        <v>0</v>
      </c>
      <c r="AF614" s="62">
        <f t="shared" si="285"/>
        <v>299.11807597780694</v>
      </c>
      <c r="AG614" s="22" t="str">
        <f t="shared" si="288"/>
        <v/>
      </c>
    </row>
    <row r="615" spans="1:33" ht="15">
      <c r="A615" s="32" t="s">
        <v>136</v>
      </c>
      <c r="B615" s="84">
        <v>3244.1385401279422</v>
      </c>
      <c r="C615" s="84">
        <v>0</v>
      </c>
      <c r="D615" s="84">
        <v>350.35285847863508</v>
      </c>
      <c r="E615" s="84">
        <v>0</v>
      </c>
      <c r="F615" s="395"/>
      <c r="G615" s="84">
        <v>0</v>
      </c>
      <c r="H615" s="115">
        <v>0</v>
      </c>
      <c r="I615" s="111">
        <f t="shared" si="286"/>
        <v>3594.4913986065771</v>
      </c>
      <c r="K615" s="43" t="s">
        <v>136</v>
      </c>
      <c r="L615" s="84">
        <v>3244.1385401279422</v>
      </c>
      <c r="M615" s="84">
        <v>0</v>
      </c>
      <c r="N615" s="84">
        <v>350.35285847863508</v>
      </c>
      <c r="O615" s="84">
        <v>0</v>
      </c>
      <c r="P615" s="84">
        <v>0</v>
      </c>
      <c r="Q615" s="84">
        <v>0</v>
      </c>
      <c r="R615" s="85">
        <v>0</v>
      </c>
      <c r="S615" s="86">
        <f t="shared" si="287"/>
        <v>3594.4913986065771</v>
      </c>
      <c r="U615" s="63" t="s">
        <v>136</v>
      </c>
      <c r="V615" s="55">
        <v>3244.1385401279422</v>
      </c>
      <c r="W615" s="55">
        <v>345.39925584380262</v>
      </c>
      <c r="X615" s="55">
        <v>4.9536026348324906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>
        <v>0</v>
      </c>
      <c r="AE615" s="55">
        <f t="shared" si="289"/>
        <v>0</v>
      </c>
      <c r="AF615" s="132">
        <f t="shared" si="285"/>
        <v>3594.4913986065771</v>
      </c>
      <c r="AG615" s="22" t="str">
        <f t="shared" si="288"/>
        <v/>
      </c>
    </row>
    <row r="616" spans="1:33" ht="15">
      <c r="A616" s="31" t="s">
        <v>21</v>
      </c>
      <c r="B616" s="112">
        <v>1378.6968886901961</v>
      </c>
      <c r="C616" s="112">
        <v>0</v>
      </c>
      <c r="D616" s="112">
        <v>2872.4282436714284</v>
      </c>
      <c r="E616" s="112">
        <v>3469.6167381881351</v>
      </c>
      <c r="F616" s="395"/>
      <c r="G616" s="112">
        <v>1521.3058208739174</v>
      </c>
      <c r="H616" s="113">
        <v>0</v>
      </c>
      <c r="I616" s="114">
        <f t="shared" si="286"/>
        <v>9242.047691423677</v>
      </c>
      <c r="K616" s="42" t="s">
        <v>21</v>
      </c>
      <c r="L616" s="87">
        <v>1378.6968886901961</v>
      </c>
      <c r="M616" s="87">
        <v>0</v>
      </c>
      <c r="N616" s="87">
        <v>2872.4282436714284</v>
      </c>
      <c r="O616" s="87">
        <v>3469.6167381881351</v>
      </c>
      <c r="P616" s="87">
        <v>0</v>
      </c>
      <c r="Q616" s="87">
        <v>1521.3058208739174</v>
      </c>
      <c r="R616" s="88">
        <v>0</v>
      </c>
      <c r="S616" s="89">
        <f t="shared" si="287"/>
        <v>9242.047691423677</v>
      </c>
      <c r="U616" s="59" t="s">
        <v>21</v>
      </c>
      <c r="V616" s="60">
        <v>1378.6968886901961</v>
      </c>
      <c r="W616" s="60">
        <v>1987.8576228040977</v>
      </c>
      <c r="X616" s="60">
        <v>884.57062086733072</v>
      </c>
      <c r="Y616" s="60">
        <v>1090.4641229277777</v>
      </c>
      <c r="Z616" s="60">
        <v>1000.4857449984852</v>
      </c>
      <c r="AA616" s="60">
        <v>475.20832534610759</v>
      </c>
      <c r="AB616" s="60">
        <v>777.92343207670967</v>
      </c>
      <c r="AC616" s="60">
        <v>743.38238879720768</v>
      </c>
      <c r="AD616" s="60">
        <v>903.45854491576461</v>
      </c>
      <c r="AE616" s="60">
        <f t="shared" si="289"/>
        <v>0</v>
      </c>
      <c r="AF616" s="62">
        <f t="shared" si="285"/>
        <v>9242.047691423677</v>
      </c>
      <c r="AG616" s="22" t="str">
        <f t="shared" si="288"/>
        <v/>
      </c>
    </row>
    <row r="617" spans="1:33" ht="15">
      <c r="A617" s="32" t="s">
        <v>20</v>
      </c>
      <c r="B617" s="84">
        <v>2719.5885306406922</v>
      </c>
      <c r="C617" s="84">
        <v>0</v>
      </c>
      <c r="D617" s="84">
        <v>234.59163125821416</v>
      </c>
      <c r="E617" s="84">
        <v>0</v>
      </c>
      <c r="F617" s="395"/>
      <c r="G617" s="84">
        <v>0</v>
      </c>
      <c r="H617" s="115">
        <v>0</v>
      </c>
      <c r="I617" s="111">
        <f t="shared" si="286"/>
        <v>2954.1801618989061</v>
      </c>
      <c r="K617" s="43" t="s">
        <v>20</v>
      </c>
      <c r="L617" s="84">
        <v>2719.5885306406922</v>
      </c>
      <c r="M617" s="84">
        <v>0</v>
      </c>
      <c r="N617" s="84">
        <v>234.59163125821416</v>
      </c>
      <c r="O617" s="84">
        <v>0</v>
      </c>
      <c r="P617" s="84">
        <v>0</v>
      </c>
      <c r="Q617" s="84">
        <v>0</v>
      </c>
      <c r="R617" s="85">
        <v>0</v>
      </c>
      <c r="S617" s="86">
        <f t="shared" si="287"/>
        <v>2954.1801618989061</v>
      </c>
      <c r="U617" s="269" t="s">
        <v>20</v>
      </c>
      <c r="V617" s="55">
        <v>2719.5885306406922</v>
      </c>
      <c r="W617" s="55">
        <v>234.59163125821416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>
        <v>0</v>
      </c>
      <c r="AE617" s="55">
        <f t="shared" si="289"/>
        <v>0</v>
      </c>
      <c r="AF617" s="132">
        <f t="shared" si="285"/>
        <v>2954.1801618989061</v>
      </c>
      <c r="AG617" s="22" t="str">
        <f t="shared" si="288"/>
        <v/>
      </c>
    </row>
    <row r="618" spans="1:33" ht="15">
      <c r="A618" s="31" t="s">
        <v>56</v>
      </c>
      <c r="B618" s="112">
        <v>9407.0688972156222</v>
      </c>
      <c r="C618" s="112">
        <v>0</v>
      </c>
      <c r="D618" s="112">
        <v>1542.3124703424319</v>
      </c>
      <c r="E618" s="112">
        <v>0</v>
      </c>
      <c r="F618" s="395"/>
      <c r="G618" s="112">
        <v>0</v>
      </c>
      <c r="H618" s="113">
        <v>0</v>
      </c>
      <c r="I618" s="114">
        <f t="shared" si="286"/>
        <v>10949.381367558053</v>
      </c>
      <c r="K618" s="42" t="s">
        <v>56</v>
      </c>
      <c r="L618" s="87">
        <v>9407.0688972156222</v>
      </c>
      <c r="M618" s="87">
        <v>0</v>
      </c>
      <c r="N618" s="87">
        <v>1542.3124703424319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87"/>
        <v>10949.381367558053</v>
      </c>
      <c r="U618" s="59" t="s">
        <v>56</v>
      </c>
      <c r="V618" s="60">
        <v>9407.0688972156222</v>
      </c>
      <c r="W618" s="60">
        <v>1425.9378336625705</v>
      </c>
      <c r="X618" s="60">
        <v>116.37463667986138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f t="shared" si="289"/>
        <v>0</v>
      </c>
      <c r="AF618" s="62">
        <f t="shared" si="285"/>
        <v>10949.381367558053</v>
      </c>
      <c r="AG618" s="22" t="str">
        <f t="shared" si="288"/>
        <v/>
      </c>
    </row>
    <row r="619" spans="1:33" ht="15">
      <c r="A619" s="32" t="s">
        <v>18</v>
      </c>
      <c r="B619" s="84">
        <v>1099.4801653116122</v>
      </c>
      <c r="C619" s="84">
        <v>0</v>
      </c>
      <c r="D619" s="84">
        <v>294.88537130132471</v>
      </c>
      <c r="E619" s="84">
        <v>0</v>
      </c>
      <c r="F619" s="395"/>
      <c r="G619" s="84">
        <v>0</v>
      </c>
      <c r="H619" s="115">
        <v>0</v>
      </c>
      <c r="I619" s="111">
        <f t="shared" si="286"/>
        <v>1394.3655366129369</v>
      </c>
      <c r="K619" s="43" t="s">
        <v>18</v>
      </c>
      <c r="L619" s="84">
        <v>1099.4801653116122</v>
      </c>
      <c r="M619" s="84">
        <v>0</v>
      </c>
      <c r="N619" s="84">
        <v>294.88537130132471</v>
      </c>
      <c r="O619" s="84">
        <v>0</v>
      </c>
      <c r="P619" s="84">
        <v>577.84785607926631</v>
      </c>
      <c r="Q619" s="84">
        <v>0</v>
      </c>
      <c r="R619" s="85">
        <v>0</v>
      </c>
      <c r="S619" s="86">
        <f t="shared" si="287"/>
        <v>1972.2133926922033</v>
      </c>
      <c r="U619" s="269" t="s">
        <v>18</v>
      </c>
      <c r="V619" s="55">
        <v>1099.4801653116122</v>
      </c>
      <c r="W619" s="55">
        <v>293.34092166768954</v>
      </c>
      <c r="X619" s="55">
        <v>1.5444496336351936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>
        <v>0</v>
      </c>
      <c r="AE619" s="55">
        <f t="shared" si="289"/>
        <v>577.84785607926631</v>
      </c>
      <c r="AF619" s="132">
        <f t="shared" si="285"/>
        <v>1972.2133926922033</v>
      </c>
      <c r="AG619" s="22" t="str">
        <f t="shared" si="288"/>
        <v/>
      </c>
    </row>
    <row r="620" spans="1:33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286"/>
        <v>0</v>
      </c>
      <c r="K620" s="42" t="s">
        <v>17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87"/>
        <v>0</v>
      </c>
      <c r="U620" s="59" t="s">
        <v>17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f t="shared" si="289"/>
        <v>0</v>
      </c>
      <c r="AF620" s="62">
        <f t="shared" si="285"/>
        <v>0</v>
      </c>
      <c r="AG620" s="22" t="str">
        <f t="shared" si="288"/>
        <v/>
      </c>
    </row>
    <row r="621" spans="1:33" ht="15">
      <c r="A621" s="33" t="s">
        <v>60</v>
      </c>
      <c r="B621" s="84">
        <v>229.71027806282456</v>
      </c>
      <c r="C621" s="84">
        <v>0</v>
      </c>
      <c r="D621" s="84">
        <v>572.05642298741554</v>
      </c>
      <c r="E621" s="84">
        <v>0</v>
      </c>
      <c r="F621" s="395"/>
      <c r="G621" s="84">
        <v>0</v>
      </c>
      <c r="H621" s="115">
        <v>0</v>
      </c>
      <c r="I621" s="111">
        <f t="shared" si="286"/>
        <v>801.76670105024004</v>
      </c>
      <c r="K621" s="44" t="s">
        <v>60</v>
      </c>
      <c r="L621" s="84">
        <v>229.71027806282456</v>
      </c>
      <c r="M621" s="84">
        <v>0</v>
      </c>
      <c r="N621" s="84">
        <v>572.05642298741554</v>
      </c>
      <c r="O621" s="84">
        <v>0</v>
      </c>
      <c r="P621" s="84">
        <v>0</v>
      </c>
      <c r="Q621" s="84">
        <v>0</v>
      </c>
      <c r="R621" s="85">
        <v>0</v>
      </c>
      <c r="S621" s="86">
        <f t="shared" si="287"/>
        <v>801.76670105024004</v>
      </c>
      <c r="U621" s="270" t="s">
        <v>60</v>
      </c>
      <c r="V621" s="55">
        <v>229.71027806282456</v>
      </c>
      <c r="W621" s="55">
        <v>572.05642298741554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7">
        <v>0</v>
      </c>
      <c r="AE621" s="57">
        <f t="shared" si="289"/>
        <v>0</v>
      </c>
      <c r="AF621" s="58">
        <f t="shared" si="285"/>
        <v>801.76670105024004</v>
      </c>
      <c r="AG621" s="22" t="str">
        <f t="shared" si="288"/>
        <v/>
      </c>
    </row>
    <row r="622" spans="1:33" ht="15">
      <c r="A622" s="34" t="s">
        <v>19</v>
      </c>
      <c r="B622" s="116">
        <v>229.71027806282456</v>
      </c>
      <c r="C622" s="116">
        <v>0</v>
      </c>
      <c r="D622" s="116">
        <v>572.05642298741554</v>
      </c>
      <c r="E622" s="116">
        <v>0</v>
      </c>
      <c r="F622" s="395"/>
      <c r="G622" s="116">
        <v>0</v>
      </c>
      <c r="H622" s="117">
        <v>0</v>
      </c>
      <c r="I622" s="118">
        <f t="shared" si="286"/>
        <v>801.76670105024004</v>
      </c>
      <c r="K622" s="45" t="s">
        <v>19</v>
      </c>
      <c r="L622" s="90">
        <v>229.71027806282456</v>
      </c>
      <c r="M622" s="90">
        <v>0</v>
      </c>
      <c r="N622" s="90">
        <v>572.05642298741554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87"/>
        <v>801.76670105024004</v>
      </c>
      <c r="U622" s="271" t="s">
        <v>131</v>
      </c>
      <c r="V622" s="60">
        <v>229.71027806282456</v>
      </c>
      <c r="W622" s="60">
        <v>572.05642298741554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f t="shared" si="289"/>
        <v>0</v>
      </c>
      <c r="AF622" s="62">
        <f t="shared" si="285"/>
        <v>801.76670105024004</v>
      </c>
      <c r="AG622" s="22" t="str">
        <f t="shared" si="288"/>
        <v/>
      </c>
    </row>
    <row r="623" spans="1:33" ht="15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286"/>
        <v>0</v>
      </c>
      <c r="K623" s="46" t="s">
        <v>15</v>
      </c>
      <c r="L623" s="93">
        <v>0</v>
      </c>
      <c r="M623" s="93">
        <v>0</v>
      </c>
      <c r="N623" s="93">
        <v>0</v>
      </c>
      <c r="O623" s="93">
        <v>0</v>
      </c>
      <c r="P623" s="93">
        <v>0</v>
      </c>
      <c r="Q623" s="93">
        <v>0</v>
      </c>
      <c r="R623" s="94">
        <v>0</v>
      </c>
      <c r="S623" s="95">
        <f t="shared" si="287"/>
        <v>0</v>
      </c>
      <c r="U623" s="272" t="s">
        <v>15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>
        <v>0</v>
      </c>
      <c r="AE623" s="55">
        <f t="shared" si="289"/>
        <v>0</v>
      </c>
      <c r="AF623" s="132">
        <f t="shared" si="285"/>
        <v>0</v>
      </c>
      <c r="AG623" s="22" t="str">
        <f t="shared" si="288"/>
        <v/>
      </c>
    </row>
    <row r="624" spans="1:33" ht="15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286"/>
        <v>0</v>
      </c>
      <c r="K624" s="45" t="s">
        <v>16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87"/>
        <v>0</v>
      </c>
      <c r="U624" s="271" t="s">
        <v>132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0</v>
      </c>
      <c r="AD624" s="60">
        <v>0</v>
      </c>
      <c r="AE624" s="60">
        <f t="shared" si="289"/>
        <v>0</v>
      </c>
      <c r="AF624" s="62">
        <f t="shared" si="285"/>
        <v>0</v>
      </c>
      <c r="AG624" s="22" t="str">
        <f t="shared" si="288"/>
        <v/>
      </c>
    </row>
    <row r="625" spans="1:40" ht="15.7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286"/>
        <v>0</v>
      </c>
      <c r="K625" s="47" t="s">
        <v>10</v>
      </c>
      <c r="L625" s="96">
        <v>0</v>
      </c>
      <c r="M625" s="96">
        <v>0</v>
      </c>
      <c r="N625" s="96">
        <v>0</v>
      </c>
      <c r="O625" s="96">
        <v>0</v>
      </c>
      <c r="P625" s="96">
        <v>0</v>
      </c>
      <c r="Q625" s="96">
        <v>0</v>
      </c>
      <c r="R625" s="97">
        <v>0</v>
      </c>
      <c r="S625" s="98">
        <f t="shared" si="287"/>
        <v>0</v>
      </c>
      <c r="U625" s="273" t="s">
        <v>10</v>
      </c>
      <c r="V625" s="55">
        <v>0</v>
      </c>
      <c r="W625" s="55">
        <v>0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>
        <v>0</v>
      </c>
      <c r="AE625" s="131">
        <f t="shared" si="289"/>
        <v>0</v>
      </c>
      <c r="AF625" s="132">
        <f t="shared" si="285"/>
        <v>0</v>
      </c>
      <c r="AG625" s="22" t="str">
        <f t="shared" si="288"/>
        <v/>
      </c>
    </row>
    <row r="626" spans="1:40" ht="15">
      <c r="A626" s="37" t="s">
        <v>22</v>
      </c>
      <c r="B626" s="99">
        <f>SUM(B605:B621)</f>
        <v>27523.85673382938</v>
      </c>
      <c r="C626" s="99">
        <f t="shared" ref="C626:I626" si="290">SUM(C605:C621)</f>
        <v>0</v>
      </c>
      <c r="D626" s="99">
        <f t="shared" si="290"/>
        <v>7431.1497473188629</v>
      </c>
      <c r="E626" s="99">
        <f t="shared" si="290"/>
        <v>3469.6167381881351</v>
      </c>
      <c r="F626" s="99">
        <f t="shared" si="290"/>
        <v>0</v>
      </c>
      <c r="G626" s="99">
        <f t="shared" si="290"/>
        <v>1521.3058208739174</v>
      </c>
      <c r="H626" s="100">
        <f t="shared" si="290"/>
        <v>0</v>
      </c>
      <c r="I626" s="111">
        <f t="shared" si="290"/>
        <v>39945.9290402103</v>
      </c>
      <c r="K626" s="48" t="s">
        <v>22</v>
      </c>
      <c r="L626" s="99">
        <f>SUM(L605:L621)</f>
        <v>27523.85673382938</v>
      </c>
      <c r="M626" s="99">
        <f t="shared" ref="M626:S626" si="291">SUM(M605:M621)</f>
        <v>0</v>
      </c>
      <c r="N626" s="99">
        <f t="shared" si="291"/>
        <v>7431.1497473188629</v>
      </c>
      <c r="O626" s="99">
        <f t="shared" si="291"/>
        <v>3469.6167381881351</v>
      </c>
      <c r="P626" s="99">
        <f t="shared" si="291"/>
        <v>19231.044612875838</v>
      </c>
      <c r="Q626" s="99">
        <f t="shared" si="291"/>
        <v>1521.3058208739174</v>
      </c>
      <c r="R626" s="100">
        <f t="shared" si="291"/>
        <v>0</v>
      </c>
      <c r="S626" s="101">
        <f t="shared" si="291"/>
        <v>59176.973653086141</v>
      </c>
      <c r="U626" s="73" t="s">
        <v>59</v>
      </c>
      <c r="V626" s="74">
        <f>SUM(V605:V621)</f>
        <v>27523.85673382938</v>
      </c>
      <c r="W626" s="74">
        <f t="shared" ref="W626:AE626" si="292">SUM(W605:W621)</f>
        <v>6415.6107255360939</v>
      </c>
      <c r="X626" s="74">
        <f t="shared" si="292"/>
        <v>1015.5390217827688</v>
      </c>
      <c r="Y626" s="74">
        <f t="shared" si="292"/>
        <v>1090.4641229277777</v>
      </c>
      <c r="Z626" s="74">
        <f t="shared" si="292"/>
        <v>1000.4857449984852</v>
      </c>
      <c r="AA626" s="74">
        <f t="shared" si="292"/>
        <v>475.20832534610759</v>
      </c>
      <c r="AB626" s="74">
        <f t="shared" si="292"/>
        <v>777.92343207670967</v>
      </c>
      <c r="AC626" s="74">
        <f t="shared" si="292"/>
        <v>743.38238879720768</v>
      </c>
      <c r="AD626" s="74">
        <f t="shared" si="292"/>
        <v>903.45854491576461</v>
      </c>
      <c r="AE626" s="74">
        <f t="shared" si="292"/>
        <v>19231.044612875838</v>
      </c>
      <c r="AF626" s="76">
        <f>SUM(AF605:AF621)</f>
        <v>59176.973653086141</v>
      </c>
      <c r="AG626" s="13" t="str">
        <f t="shared" si="288"/>
        <v/>
      </c>
    </row>
    <row r="627" spans="1:40" s="22" customFormat="1" ht="15" thickBot="1">
      <c r="A627" s="39" t="s">
        <v>108</v>
      </c>
      <c r="B627" s="125">
        <f>IF($I626=0,"-",B626/$I626)</f>
        <v>0.68902782824561082</v>
      </c>
      <c r="C627" s="125">
        <f t="shared" ref="C627:H627" si="293">IF($I626=0,"-",C626/$I626)</f>
        <v>0</v>
      </c>
      <c r="D627" s="125">
        <f t="shared" si="293"/>
        <v>0.18603021448915438</v>
      </c>
      <c r="E627" s="125">
        <f t="shared" si="293"/>
        <v>8.6857830611363568E-2</v>
      </c>
      <c r="F627" s="125">
        <f t="shared" si="293"/>
        <v>0</v>
      </c>
      <c r="G627" s="125">
        <f t="shared" si="293"/>
        <v>3.808412665387112E-2</v>
      </c>
      <c r="H627" s="126">
        <f t="shared" si="293"/>
        <v>0</v>
      </c>
      <c r="I627" s="127">
        <f>SUM(B627:H627)</f>
        <v>0.99999999999999978</v>
      </c>
      <c r="K627" s="49" t="s">
        <v>108</v>
      </c>
      <c r="L627" s="102">
        <f>IF($S626=0,"-",L626/$S626)</f>
        <v>0.46511092127121612</v>
      </c>
      <c r="M627" s="102">
        <f t="shared" ref="M627:R627" si="294">IF($S626=0,"-",M626/$S626)</f>
        <v>0</v>
      </c>
      <c r="N627" s="102">
        <f t="shared" si="294"/>
        <v>0.12557502164410397</v>
      </c>
      <c r="O627" s="102">
        <f t="shared" si="294"/>
        <v>5.8631195953481999E-2</v>
      </c>
      <c r="P627" s="102">
        <f t="shared" si="294"/>
        <v>0.32497512842772619</v>
      </c>
      <c r="Q627" s="102">
        <f t="shared" si="294"/>
        <v>2.5707732703471559E-2</v>
      </c>
      <c r="R627" s="103">
        <f t="shared" si="294"/>
        <v>0</v>
      </c>
      <c r="S627" s="104">
        <f>SUM(L627:R627)</f>
        <v>0.99999999999999978</v>
      </c>
      <c r="U627" s="77" t="s">
        <v>108</v>
      </c>
      <c r="V627" s="78">
        <f>V626/$AF626</f>
        <v>0.46511092127121612</v>
      </c>
      <c r="W627" s="78">
        <f t="shared" ref="W627:AF627" si="295">W626/$AF626</f>
        <v>0.10841397133868999</v>
      </c>
      <c r="X627" s="78">
        <f t="shared" si="295"/>
        <v>1.7161050305413976E-2</v>
      </c>
      <c r="Y627" s="78">
        <f t="shared" si="295"/>
        <v>1.8427169481839645E-2</v>
      </c>
      <c r="Z627" s="78">
        <f t="shared" si="295"/>
        <v>1.6906673039139251E-2</v>
      </c>
      <c r="AA627" s="78">
        <f t="shared" si="295"/>
        <v>8.0302911083612837E-3</v>
      </c>
      <c r="AB627" s="78">
        <f t="shared" si="295"/>
        <v>1.3145711651919533E-2</v>
      </c>
      <c r="AC627" s="78">
        <f t="shared" si="295"/>
        <v>1.2562021051552026E-2</v>
      </c>
      <c r="AD627" s="78">
        <f t="shared" si="295"/>
        <v>1.5267062324141821E-2</v>
      </c>
      <c r="AE627" s="78">
        <f t="shared" si="295"/>
        <v>0.32497512842772619</v>
      </c>
      <c r="AF627" s="79">
        <f t="shared" si="295"/>
        <v>1</v>
      </c>
      <c r="AG627" s="25"/>
      <c r="AH627" s="25"/>
      <c r="AI627" s="25"/>
      <c r="AJ627" s="25"/>
      <c r="AK627" s="25"/>
      <c r="AL627" s="25"/>
      <c r="AM627" s="25"/>
      <c r="AN627" s="25"/>
    </row>
    <row r="628" spans="1:40" ht="15" thickBot="1">
      <c r="A628" s="6"/>
      <c r="B628" s="6"/>
      <c r="C628" s="6"/>
      <c r="D628" s="6"/>
      <c r="E628" s="6"/>
      <c r="F628" s="6"/>
      <c r="G628" s="6"/>
      <c r="H628" s="6"/>
      <c r="I628" s="6"/>
      <c r="K628" s="6"/>
      <c r="L628" s="6"/>
      <c r="M628" s="6"/>
      <c r="N628" s="6"/>
      <c r="O628" s="6"/>
      <c r="P628" s="6"/>
      <c r="Q628" s="6"/>
      <c r="R628" s="6"/>
      <c r="S628" s="6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40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  <c r="K629" s="453" t="s">
        <v>47</v>
      </c>
      <c r="L629" s="82" t="s">
        <v>0</v>
      </c>
      <c r="M629" s="82" t="s">
        <v>1</v>
      </c>
      <c r="N629" s="82" t="s">
        <v>2</v>
      </c>
      <c r="O629" s="82" t="s">
        <v>3</v>
      </c>
      <c r="P629" s="82" t="s">
        <v>23</v>
      </c>
      <c r="Q629" s="82" t="s">
        <v>4</v>
      </c>
      <c r="R629" s="82" t="s">
        <v>5</v>
      </c>
      <c r="S629" s="83" t="s">
        <v>6</v>
      </c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</row>
    <row r="630" spans="1:40" ht="15" customHeight="1">
      <c r="A630" s="381" t="s">
        <v>47</v>
      </c>
      <c r="B630" s="400" t="s">
        <v>113</v>
      </c>
      <c r="C630" s="401"/>
      <c r="D630" s="401"/>
      <c r="E630" s="401"/>
      <c r="F630" s="401"/>
      <c r="G630" s="401"/>
      <c r="H630" s="401"/>
      <c r="I630" s="402"/>
      <c r="K630" s="454" t="s">
        <v>47</v>
      </c>
      <c r="L630" s="403" t="s">
        <v>113</v>
      </c>
      <c r="M630" s="404"/>
      <c r="N630" s="404"/>
      <c r="O630" s="404"/>
      <c r="P630" s="404"/>
      <c r="Q630" s="404"/>
      <c r="R630" s="404"/>
      <c r="S630" s="405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  <c r="AG630" s="13"/>
      <c r="AH630" s="13"/>
      <c r="AI630" s="13"/>
      <c r="AJ630" s="13"/>
      <c r="AK630" s="13"/>
      <c r="AL630" s="13"/>
    </row>
    <row r="631" spans="1:40" ht="15" customHeight="1">
      <c r="A631" s="30" t="s">
        <v>7</v>
      </c>
      <c r="B631" s="105">
        <v>0.89381730265195347</v>
      </c>
      <c r="C631" s="105">
        <v>0</v>
      </c>
      <c r="D631" s="105">
        <v>1.3420847680355463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2.2359020706874997</v>
      </c>
      <c r="K631" s="50" t="s">
        <v>7</v>
      </c>
      <c r="L631" s="105">
        <v>0.89381730265195347</v>
      </c>
      <c r="M631" s="105">
        <v>0</v>
      </c>
      <c r="N631" s="105">
        <v>1.3420847680355463</v>
      </c>
      <c r="O631" s="105">
        <v>0</v>
      </c>
      <c r="P631" s="105">
        <v>0</v>
      </c>
      <c r="Q631" s="105">
        <v>0</v>
      </c>
      <c r="R631" s="106">
        <v>0</v>
      </c>
      <c r="S631" s="107">
        <f>SUM(L631:R631)</f>
        <v>2.2359020706874997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  <c r="AG631" s="13"/>
      <c r="AH631" s="13"/>
      <c r="AI631" s="13"/>
      <c r="AJ631" s="13"/>
      <c r="AK631" s="13"/>
      <c r="AL631" s="13"/>
    </row>
    <row r="632" spans="1:40" ht="15">
      <c r="A632" s="31" t="s">
        <v>8</v>
      </c>
      <c r="B632" s="112">
        <v>30.332033433632553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296">SUM(B632:H632)</f>
        <v>30.332033433632553</v>
      </c>
      <c r="K632" s="42" t="s">
        <v>8</v>
      </c>
      <c r="L632" s="87">
        <v>30.332033433632553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97">SUM(L632:R632)</f>
        <v>30.332033433632553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</row>
    <row r="633" spans="1:40" ht="15">
      <c r="A633" s="32" t="s">
        <v>9</v>
      </c>
      <c r="B633" s="84">
        <v>4.580260806040763</v>
      </c>
      <c r="C633" s="84">
        <v>0</v>
      </c>
      <c r="D633" s="84">
        <v>1.4672615589665731E-2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296"/>
        <v>4.5949334216304285</v>
      </c>
      <c r="K633" s="43" t="s">
        <v>9</v>
      </c>
      <c r="L633" s="84">
        <v>4.580260806040763</v>
      </c>
      <c r="M633" s="84">
        <v>0</v>
      </c>
      <c r="N633" s="84">
        <v>1.4672615589665731E-2</v>
      </c>
      <c r="O633" s="84">
        <v>0</v>
      </c>
      <c r="P633" s="84">
        <v>0</v>
      </c>
      <c r="Q633" s="84">
        <v>0</v>
      </c>
      <c r="R633" s="85">
        <v>0</v>
      </c>
      <c r="S633" s="86">
        <f t="shared" si="297"/>
        <v>4.5949334216304285</v>
      </c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</row>
    <row r="634" spans="1:40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296"/>
        <v>0</v>
      </c>
      <c r="K634" s="42" t="s">
        <v>52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97"/>
        <v>0</v>
      </c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</row>
    <row r="635" spans="1:40" ht="15">
      <c r="A635" s="32" t="s">
        <v>13</v>
      </c>
      <c r="B635" s="84">
        <v>136.53499656254425</v>
      </c>
      <c r="C635" s="84">
        <v>0.59011281285302897</v>
      </c>
      <c r="D635" s="84">
        <v>11.001953134272734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296"/>
        <v>148.12706250967</v>
      </c>
      <c r="K635" s="43" t="s">
        <v>13</v>
      </c>
      <c r="L635" s="84">
        <v>136.53499656254425</v>
      </c>
      <c r="M635" s="84">
        <v>0.59011281285302897</v>
      </c>
      <c r="N635" s="84">
        <v>11.001953134272734</v>
      </c>
      <c r="O635" s="84">
        <v>0</v>
      </c>
      <c r="P635" s="84">
        <v>0</v>
      </c>
      <c r="Q635" s="84">
        <v>0</v>
      </c>
      <c r="R635" s="85">
        <v>0</v>
      </c>
      <c r="S635" s="86">
        <f t="shared" si="297"/>
        <v>148.12706250967</v>
      </c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40" ht="15">
      <c r="A636" s="31" t="s">
        <v>119</v>
      </c>
      <c r="B636" s="112">
        <v>9.2945693829658591</v>
      </c>
      <c r="C636" s="112">
        <v>0.2097580422343705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296"/>
        <v>9.5043274252002288</v>
      </c>
      <c r="K636" s="42" t="s">
        <v>119</v>
      </c>
      <c r="L636" s="87">
        <v>9.2945693829658591</v>
      </c>
      <c r="M636" s="87">
        <v>0.2097580422343705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97"/>
        <v>9.5043274252002288</v>
      </c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</row>
    <row r="637" spans="1:40" ht="15">
      <c r="A637" s="32" t="s">
        <v>54</v>
      </c>
      <c r="B637" s="84">
        <v>0</v>
      </c>
      <c r="C637" s="84">
        <v>0.77223860372468145</v>
      </c>
      <c r="D637" s="84">
        <v>0</v>
      </c>
      <c r="E637" s="84">
        <v>37.481110867245683</v>
      </c>
      <c r="F637" s="84">
        <v>1480.2332525156414</v>
      </c>
      <c r="G637" s="84">
        <v>0</v>
      </c>
      <c r="H637" s="115">
        <v>0</v>
      </c>
      <c r="I637" s="111">
        <f t="shared" si="296"/>
        <v>1518.4866019866117</v>
      </c>
      <c r="K637" s="43" t="s">
        <v>54</v>
      </c>
      <c r="L637" s="84">
        <v>0</v>
      </c>
      <c r="M637" s="84">
        <v>0.77223860372468145</v>
      </c>
      <c r="N637" s="84">
        <v>0</v>
      </c>
      <c r="O637" s="84">
        <v>37.481110867245683</v>
      </c>
      <c r="P637" s="84">
        <v>1480.2332525156414</v>
      </c>
      <c r="Q637" s="84">
        <v>0</v>
      </c>
      <c r="R637" s="85">
        <v>0</v>
      </c>
      <c r="S637" s="86">
        <f t="shared" si="297"/>
        <v>1518.4866019866117</v>
      </c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40" ht="15">
      <c r="A638" s="31" t="s">
        <v>11</v>
      </c>
      <c r="B638" s="112">
        <v>0</v>
      </c>
      <c r="C638" s="112">
        <v>0</v>
      </c>
      <c r="D638" s="112">
        <v>0</v>
      </c>
      <c r="E638" s="112">
        <v>44.127227723374354</v>
      </c>
      <c r="F638" s="112">
        <v>0</v>
      </c>
      <c r="G638" s="112">
        <v>0</v>
      </c>
      <c r="H638" s="113">
        <v>0</v>
      </c>
      <c r="I638" s="114">
        <f t="shared" si="296"/>
        <v>44.127227723374354</v>
      </c>
      <c r="K638" s="42" t="s">
        <v>11</v>
      </c>
      <c r="L638" s="87">
        <v>0</v>
      </c>
      <c r="M638" s="87">
        <v>0</v>
      </c>
      <c r="N638" s="87">
        <v>0</v>
      </c>
      <c r="O638" s="87">
        <v>44.127227723374354</v>
      </c>
      <c r="P638" s="87">
        <v>0</v>
      </c>
      <c r="Q638" s="87">
        <v>0</v>
      </c>
      <c r="R638" s="88">
        <v>0</v>
      </c>
      <c r="S638" s="89">
        <f t="shared" si="297"/>
        <v>44.127227723374354</v>
      </c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40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296"/>
        <v>0</v>
      </c>
      <c r="K639" s="43" t="s">
        <v>55</v>
      </c>
      <c r="L639" s="84">
        <v>0</v>
      </c>
      <c r="M639" s="84">
        <v>0</v>
      </c>
      <c r="N639" s="84">
        <v>0</v>
      </c>
      <c r="O639" s="84">
        <v>0</v>
      </c>
      <c r="P639" s="84">
        <v>0</v>
      </c>
      <c r="Q639" s="84">
        <v>0</v>
      </c>
      <c r="R639" s="85">
        <v>0</v>
      </c>
      <c r="S639" s="86">
        <f t="shared" si="297"/>
        <v>0</v>
      </c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40" ht="15">
      <c r="A640" s="31" t="s">
        <v>14</v>
      </c>
      <c r="B640" s="112">
        <v>29.59039064125583</v>
      </c>
      <c r="C640" s="112">
        <v>0</v>
      </c>
      <c r="D640" s="112">
        <v>0.14325394017329718</v>
      </c>
      <c r="E640" s="112">
        <v>0.87165914505772524</v>
      </c>
      <c r="F640" s="112">
        <v>0</v>
      </c>
      <c r="G640" s="112">
        <v>0</v>
      </c>
      <c r="H640" s="113">
        <v>0</v>
      </c>
      <c r="I640" s="114">
        <f t="shared" si="296"/>
        <v>30.605303726486856</v>
      </c>
      <c r="K640" s="42" t="s">
        <v>14</v>
      </c>
      <c r="L640" s="87">
        <v>29.59039064125583</v>
      </c>
      <c r="M640" s="87">
        <v>0</v>
      </c>
      <c r="N640" s="87">
        <v>0.14325394017329718</v>
      </c>
      <c r="O640" s="87">
        <v>0.87165914505772524</v>
      </c>
      <c r="P640" s="87">
        <v>0</v>
      </c>
      <c r="Q640" s="87">
        <v>0</v>
      </c>
      <c r="R640" s="88">
        <v>0</v>
      </c>
      <c r="S640" s="89">
        <f t="shared" si="297"/>
        <v>30.605303726486856</v>
      </c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</row>
    <row r="641" spans="1:38" ht="15">
      <c r="A641" s="32" t="s">
        <v>136</v>
      </c>
      <c r="B641" s="84">
        <v>36.344038062852356</v>
      </c>
      <c r="C641" s="84">
        <v>0</v>
      </c>
      <c r="D641" s="84">
        <v>9.3933469474103948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296"/>
        <v>45.737385010262749</v>
      </c>
      <c r="K641" s="43" t="s">
        <v>136</v>
      </c>
      <c r="L641" s="84">
        <v>36.344038062852356</v>
      </c>
      <c r="M641" s="84">
        <v>0</v>
      </c>
      <c r="N641" s="84">
        <v>9.3933469474103948</v>
      </c>
      <c r="O641" s="84">
        <v>0</v>
      </c>
      <c r="P641" s="84">
        <v>0</v>
      </c>
      <c r="Q641" s="84">
        <v>0</v>
      </c>
      <c r="R641" s="85">
        <v>0</v>
      </c>
      <c r="S641" s="86">
        <f t="shared" si="297"/>
        <v>45.737385010262749</v>
      </c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</row>
    <row r="642" spans="1:38" ht="15">
      <c r="A642" s="31" t="s">
        <v>21</v>
      </c>
      <c r="B642" s="112">
        <v>222.20616020201908</v>
      </c>
      <c r="C642" s="112">
        <v>0.28871767862094999</v>
      </c>
      <c r="D642" s="112">
        <v>4.5961791498985143</v>
      </c>
      <c r="E642" s="112">
        <v>369.23705963540294</v>
      </c>
      <c r="F642" s="112">
        <v>0</v>
      </c>
      <c r="G642" s="112">
        <v>124.51421482777658</v>
      </c>
      <c r="H642" s="113">
        <v>1.7469333353658867</v>
      </c>
      <c r="I642" s="114">
        <f t="shared" si="296"/>
        <v>722.58926482908396</v>
      </c>
      <c r="K642" s="42" t="s">
        <v>21</v>
      </c>
      <c r="L642" s="87">
        <v>222.20616020201908</v>
      </c>
      <c r="M642" s="87">
        <v>0.28871767862094999</v>
      </c>
      <c r="N642" s="87">
        <v>4.5961791498985143</v>
      </c>
      <c r="O642" s="87">
        <v>369.23705963540294</v>
      </c>
      <c r="P642" s="87">
        <v>0</v>
      </c>
      <c r="Q642" s="87">
        <v>124.51421482777658</v>
      </c>
      <c r="R642" s="88">
        <v>1.7469333353658867</v>
      </c>
      <c r="S642" s="89">
        <f t="shared" si="297"/>
        <v>722.58926482908396</v>
      </c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</row>
    <row r="643" spans="1:38" ht="15">
      <c r="A643" s="32" t="s">
        <v>20</v>
      </c>
      <c r="B643" s="84">
        <v>41.760715940888851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296"/>
        <v>41.760715940888851</v>
      </c>
      <c r="K643" s="43" t="s">
        <v>20</v>
      </c>
      <c r="L643" s="84">
        <v>41.760715940888851</v>
      </c>
      <c r="M643" s="84">
        <v>0</v>
      </c>
      <c r="N643" s="84">
        <v>0</v>
      </c>
      <c r="O643" s="84">
        <v>0</v>
      </c>
      <c r="P643" s="84">
        <v>0</v>
      </c>
      <c r="Q643" s="84">
        <v>0</v>
      </c>
      <c r="R643" s="85">
        <v>0</v>
      </c>
      <c r="S643" s="86">
        <f t="shared" si="297"/>
        <v>41.760715940888851</v>
      </c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5">
      <c r="A644" s="31" t="s">
        <v>56</v>
      </c>
      <c r="B644" s="112">
        <v>427.47469006802538</v>
      </c>
      <c r="C644" s="112">
        <v>19.363152623245576</v>
      </c>
      <c r="D644" s="112">
        <v>243.40733601200031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296"/>
        <v>690.24517870327122</v>
      </c>
      <c r="K644" s="42" t="s">
        <v>56</v>
      </c>
      <c r="L644" s="87">
        <v>427.47469006802538</v>
      </c>
      <c r="M644" s="87">
        <v>19.363152623245576</v>
      </c>
      <c r="N644" s="87">
        <v>243.40733601200031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97"/>
        <v>690.24517870327122</v>
      </c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</row>
    <row r="645" spans="1:38" ht="15">
      <c r="A645" s="32" t="s">
        <v>18</v>
      </c>
      <c r="B645" s="84">
        <v>331.73367374007722</v>
      </c>
      <c r="C645" s="84">
        <v>0</v>
      </c>
      <c r="D645" s="84">
        <v>0</v>
      </c>
      <c r="E645" s="84">
        <v>1.6918008399389231</v>
      </c>
      <c r="F645" s="84">
        <v>88.953985670567107</v>
      </c>
      <c r="G645" s="84">
        <v>0</v>
      </c>
      <c r="H645" s="115">
        <v>0</v>
      </c>
      <c r="I645" s="111">
        <f t="shared" si="296"/>
        <v>422.37946025058329</v>
      </c>
      <c r="K645" s="43" t="s">
        <v>18</v>
      </c>
      <c r="L645" s="84">
        <v>331.73367374007722</v>
      </c>
      <c r="M645" s="84">
        <v>0</v>
      </c>
      <c r="N645" s="84">
        <v>0</v>
      </c>
      <c r="O645" s="84">
        <v>1.6918008399389231</v>
      </c>
      <c r="P645" s="84">
        <v>88.953985670567107</v>
      </c>
      <c r="Q645" s="84">
        <v>0</v>
      </c>
      <c r="R645" s="85">
        <v>0</v>
      </c>
      <c r="S645" s="86">
        <f t="shared" si="297"/>
        <v>422.37946025058329</v>
      </c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</row>
    <row r="646" spans="1:38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296"/>
        <v>0</v>
      </c>
      <c r="K646" s="42" t="s">
        <v>17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97"/>
        <v>0</v>
      </c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</row>
    <row r="647" spans="1:38" ht="15">
      <c r="A647" s="33" t="s">
        <v>60</v>
      </c>
      <c r="B647" s="84">
        <v>10.826085793268298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296"/>
        <v>10.826085793268298</v>
      </c>
      <c r="K647" s="44" t="s">
        <v>60</v>
      </c>
      <c r="L647" s="84">
        <v>10.826085793268298</v>
      </c>
      <c r="M647" s="84">
        <v>0</v>
      </c>
      <c r="N647" s="84">
        <v>0</v>
      </c>
      <c r="O647" s="84">
        <v>0</v>
      </c>
      <c r="P647" s="84">
        <v>0</v>
      </c>
      <c r="Q647" s="84">
        <v>0</v>
      </c>
      <c r="R647" s="85">
        <v>0</v>
      </c>
      <c r="S647" s="86">
        <f t="shared" si="297"/>
        <v>10.826085793268298</v>
      </c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</row>
    <row r="648" spans="1:38">
      <c r="A648" s="34" t="s">
        <v>19</v>
      </c>
      <c r="B648" s="116">
        <v>10.826085793268298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296"/>
        <v>10.826085793268298</v>
      </c>
      <c r="K648" s="45" t="s">
        <v>19</v>
      </c>
      <c r="L648" s="90">
        <v>10.826085793268298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97"/>
        <v>10.826085793268298</v>
      </c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</row>
    <row r="649" spans="1:38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296"/>
        <v>0</v>
      </c>
      <c r="K649" s="46" t="s">
        <v>15</v>
      </c>
      <c r="L649" s="93">
        <v>0</v>
      </c>
      <c r="M649" s="93">
        <v>0</v>
      </c>
      <c r="N649" s="93">
        <v>0</v>
      </c>
      <c r="O649" s="93">
        <v>0</v>
      </c>
      <c r="P649" s="93">
        <v>0</v>
      </c>
      <c r="Q649" s="93">
        <v>0</v>
      </c>
      <c r="R649" s="94">
        <v>0</v>
      </c>
      <c r="S649" s="95">
        <f t="shared" si="297"/>
        <v>0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296"/>
        <v>0</v>
      </c>
      <c r="K650" s="45" t="s">
        <v>16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97"/>
        <v>0</v>
      </c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</row>
    <row r="651" spans="1:38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296"/>
        <v>0</v>
      </c>
      <c r="K651" s="47" t="s">
        <v>10</v>
      </c>
      <c r="L651" s="96">
        <v>0</v>
      </c>
      <c r="M651" s="96">
        <v>0</v>
      </c>
      <c r="N651" s="96">
        <v>0</v>
      </c>
      <c r="O651" s="96">
        <v>0</v>
      </c>
      <c r="P651" s="96">
        <v>0</v>
      </c>
      <c r="Q651" s="96">
        <v>0</v>
      </c>
      <c r="R651" s="97">
        <v>0</v>
      </c>
      <c r="S651" s="98">
        <f t="shared" si="297"/>
        <v>0</v>
      </c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</row>
    <row r="652" spans="1:38" ht="15">
      <c r="A652" s="37" t="s">
        <v>22</v>
      </c>
      <c r="B652" s="99">
        <f>SUM(B631:B647)</f>
        <v>1281.5714319362223</v>
      </c>
      <c r="C652" s="99">
        <f t="shared" ref="C652:I652" si="298">SUM(C631:C647)</f>
        <v>21.223979760678606</v>
      </c>
      <c r="D652" s="99">
        <f t="shared" si="298"/>
        <v>269.89882656738047</v>
      </c>
      <c r="E652" s="99">
        <f t="shared" si="298"/>
        <v>453.40885821101966</v>
      </c>
      <c r="F652" s="99">
        <f t="shared" si="298"/>
        <v>1569.1872381862086</v>
      </c>
      <c r="G652" s="99">
        <f t="shared" si="298"/>
        <v>124.51421482777658</v>
      </c>
      <c r="H652" s="100">
        <f t="shared" si="298"/>
        <v>1.7469333353658867</v>
      </c>
      <c r="I652" s="111">
        <f t="shared" si="298"/>
        <v>3721.5514828246523</v>
      </c>
      <c r="K652" s="48" t="s">
        <v>22</v>
      </c>
      <c r="L652" s="99">
        <f>SUM(L631:L647)</f>
        <v>1281.5714319362223</v>
      </c>
      <c r="M652" s="99">
        <f t="shared" ref="M652:S652" si="299">SUM(M631:M647)</f>
        <v>21.223979760678606</v>
      </c>
      <c r="N652" s="99">
        <f t="shared" si="299"/>
        <v>269.89882656738047</v>
      </c>
      <c r="O652" s="99">
        <f t="shared" si="299"/>
        <v>453.40885821101966</v>
      </c>
      <c r="P652" s="99">
        <f t="shared" si="299"/>
        <v>1569.1872381862086</v>
      </c>
      <c r="Q652" s="99">
        <f t="shared" si="299"/>
        <v>124.51421482777658</v>
      </c>
      <c r="R652" s="100">
        <f t="shared" si="299"/>
        <v>1.7469333353658867</v>
      </c>
      <c r="S652" s="101">
        <f t="shared" si="299"/>
        <v>3721.5514828246523</v>
      </c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</row>
    <row r="653" spans="1:38" s="22" customFormat="1" ht="15.75" thickBot="1">
      <c r="A653" s="39" t="s">
        <v>108</v>
      </c>
      <c r="B653" s="125">
        <f>IF($I652=0,"-",B652/$I652)</f>
        <v>0.34436482683386432</v>
      </c>
      <c r="C653" s="125">
        <f t="shared" ref="C653:H653" si="300">IF($I652=0,"-",C652/$I652)</f>
        <v>5.7029923833190228E-3</v>
      </c>
      <c r="D653" s="125">
        <f t="shared" si="300"/>
        <v>7.2523201093143988E-2</v>
      </c>
      <c r="E653" s="125">
        <f t="shared" si="300"/>
        <v>0.12183328923529575</v>
      </c>
      <c r="F653" s="125">
        <f t="shared" si="300"/>
        <v>0.42164867137487444</v>
      </c>
      <c r="G653" s="125">
        <f t="shared" si="300"/>
        <v>3.3457609118783566E-2</v>
      </c>
      <c r="H653" s="126">
        <f t="shared" si="300"/>
        <v>4.6940996071884693E-4</v>
      </c>
      <c r="I653" s="127">
        <f>SUM(B653:H653)</f>
        <v>1</v>
      </c>
      <c r="K653" s="49" t="s">
        <v>108</v>
      </c>
      <c r="L653" s="102">
        <f>IF($S652=0,"-",L652/$S652)</f>
        <v>0.34436482683386432</v>
      </c>
      <c r="M653" s="102">
        <f t="shared" ref="M653:R653" si="301">IF($S652=0,"-",M652/$S652)</f>
        <v>5.7029923833190228E-3</v>
      </c>
      <c r="N653" s="102">
        <f t="shared" si="301"/>
        <v>7.2523201093143988E-2</v>
      </c>
      <c r="O653" s="102">
        <f t="shared" si="301"/>
        <v>0.12183328923529575</v>
      </c>
      <c r="P653" s="102">
        <f t="shared" si="301"/>
        <v>0.42164867137487444</v>
      </c>
      <c r="Q653" s="102">
        <f t="shared" si="301"/>
        <v>3.3457609118783566E-2</v>
      </c>
      <c r="R653" s="103">
        <f t="shared" si="301"/>
        <v>4.6940996071884693E-4</v>
      </c>
      <c r="S653" s="104">
        <f>SUM(L653:R653)</f>
        <v>1</v>
      </c>
      <c r="U653" s="24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5"/>
      <c r="AK653" s="25"/>
      <c r="AL653" s="25"/>
    </row>
    <row r="654" spans="1:38"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</row>
    <row r="655" spans="1:38">
      <c r="H655" s="13"/>
      <c r="R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</row>
    <row r="656" spans="1:38">
      <c r="H656" s="13"/>
      <c r="R656" s="13"/>
    </row>
    <row r="657" spans="8:18">
      <c r="H657" s="13"/>
      <c r="R657" s="13"/>
    </row>
    <row r="658" spans="8:18">
      <c r="H658" s="13"/>
      <c r="R658" s="13"/>
    </row>
    <row r="659" spans="8:18">
      <c r="H659" s="13"/>
      <c r="R659" s="13"/>
    </row>
    <row r="660" spans="8:18">
      <c r="H660" s="13"/>
      <c r="R660" s="13"/>
    </row>
    <row r="661" spans="8:18">
      <c r="H661" s="13"/>
      <c r="R661" s="13"/>
    </row>
    <row r="662" spans="8:18">
      <c r="H662" s="13"/>
      <c r="R662" s="13"/>
    </row>
    <row r="663" spans="8:18">
      <c r="H663" s="13"/>
      <c r="R663" s="13"/>
    </row>
    <row r="664" spans="8:18">
      <c r="H664" s="13"/>
      <c r="R664" s="13"/>
    </row>
    <row r="665" spans="8:18">
      <c r="H665" s="13"/>
      <c r="R665" s="13"/>
    </row>
    <row r="666" spans="8:18">
      <c r="H666" s="13"/>
      <c r="R666" s="13"/>
    </row>
    <row r="667" spans="8:18">
      <c r="H667" s="13"/>
      <c r="R667" s="13"/>
    </row>
    <row r="668" spans="8:18">
      <c r="H668" s="13"/>
      <c r="R668" s="13"/>
    </row>
    <row r="669" spans="8:18">
      <c r="H669" s="13"/>
      <c r="R669" s="13"/>
    </row>
    <row r="670" spans="8:18">
      <c r="H670" s="13"/>
      <c r="R670" s="13"/>
    </row>
    <row r="671" spans="8:18">
      <c r="H671" s="13"/>
      <c r="R671" s="13"/>
    </row>
    <row r="672" spans="8:18">
      <c r="H672" s="13"/>
      <c r="R672" s="13"/>
    </row>
    <row r="673" spans="8:18">
      <c r="H673" s="13"/>
      <c r="R673" s="13"/>
    </row>
    <row r="674" spans="8:18">
      <c r="H674" s="13"/>
      <c r="R674" s="13"/>
    </row>
    <row r="675" spans="8:18">
      <c r="H675" s="13"/>
      <c r="R675" s="13"/>
    </row>
    <row r="676" spans="8:18">
      <c r="H676" s="13"/>
      <c r="R676" s="13"/>
    </row>
    <row r="677" spans="8:18">
      <c r="H677" s="13"/>
      <c r="R677" s="13"/>
    </row>
    <row r="678" spans="8:18">
      <c r="H678" s="13"/>
      <c r="R678" s="13"/>
    </row>
    <row r="679" spans="8:18">
      <c r="H679" s="13"/>
      <c r="R679" s="13"/>
    </row>
    <row r="680" spans="8:18">
      <c r="H680" s="13"/>
      <c r="R680" s="13"/>
    </row>
    <row r="681" spans="8:18">
      <c r="H681" s="13"/>
      <c r="R681" s="13"/>
    </row>
    <row r="682" spans="8:18">
      <c r="H682" s="13"/>
      <c r="R682" s="13"/>
    </row>
    <row r="683" spans="8:18">
      <c r="H683" s="13"/>
      <c r="R683" s="13"/>
    </row>
    <row r="684" spans="8:18">
      <c r="H684" s="13"/>
      <c r="R684" s="13"/>
    </row>
    <row r="685" spans="8:18">
      <c r="H685" s="13"/>
      <c r="R685" s="13"/>
    </row>
    <row r="686" spans="8:18">
      <c r="H686" s="13"/>
      <c r="R686" s="13"/>
    </row>
    <row r="687" spans="8:18">
      <c r="H687" s="13"/>
      <c r="R687" s="13"/>
    </row>
    <row r="688" spans="8:18">
      <c r="H688" s="13"/>
      <c r="R688" s="13"/>
    </row>
    <row r="689" spans="8:18">
      <c r="H689" s="13"/>
      <c r="R689" s="13"/>
    </row>
    <row r="690" spans="8:18">
      <c r="H690" s="13"/>
      <c r="R690" s="13"/>
    </row>
    <row r="691" spans="8:18">
      <c r="H691" s="13"/>
      <c r="R691" s="13"/>
    </row>
    <row r="692" spans="8:18">
      <c r="H692" s="13"/>
      <c r="R692" s="13"/>
    </row>
    <row r="693" spans="8:18">
      <c r="H693" s="13"/>
      <c r="R693" s="13"/>
    </row>
    <row r="694" spans="8:18">
      <c r="H694" s="13"/>
      <c r="R694" s="13"/>
    </row>
    <row r="695" spans="8:18">
      <c r="H695" s="13"/>
      <c r="R695" s="13"/>
    </row>
    <row r="696" spans="8:18">
      <c r="H696" s="13"/>
      <c r="R696" s="13"/>
    </row>
    <row r="697" spans="8:18">
      <c r="H697" s="13"/>
      <c r="R697" s="13"/>
    </row>
    <row r="698" spans="8:18">
      <c r="H698" s="13"/>
      <c r="R698" s="13"/>
    </row>
    <row r="699" spans="8:18">
      <c r="H699" s="13"/>
      <c r="R699" s="13"/>
    </row>
    <row r="700" spans="8:18">
      <c r="H700" s="13"/>
      <c r="R700" s="13"/>
    </row>
    <row r="701" spans="8:18">
      <c r="H701" s="13"/>
      <c r="R701" s="13"/>
    </row>
    <row r="702" spans="8:18">
      <c r="H702" s="13"/>
      <c r="R702" s="13"/>
    </row>
    <row r="703" spans="8:18">
      <c r="H703" s="13"/>
      <c r="R703" s="13"/>
    </row>
    <row r="704" spans="8:18">
      <c r="H704" s="13"/>
      <c r="R704" s="13"/>
    </row>
    <row r="705" spans="8:18">
      <c r="H705" s="13"/>
      <c r="R705" s="13"/>
    </row>
    <row r="706" spans="8:18">
      <c r="H706" s="13"/>
      <c r="R706" s="13"/>
    </row>
    <row r="707" spans="8:18">
      <c r="H707" s="13"/>
      <c r="R707" s="13"/>
    </row>
    <row r="708" spans="8:18">
      <c r="H708" s="13"/>
      <c r="R708" s="13"/>
    </row>
    <row r="709" spans="8:18">
      <c r="H709" s="13"/>
      <c r="R709" s="13"/>
    </row>
    <row r="710" spans="8:18">
      <c r="H710" s="13"/>
      <c r="R710" s="13"/>
    </row>
    <row r="711" spans="8:18">
      <c r="H711" s="13"/>
      <c r="R711" s="13"/>
    </row>
    <row r="712" spans="8:18">
      <c r="H712" s="13"/>
      <c r="R712" s="13"/>
    </row>
    <row r="713" spans="8:18">
      <c r="H713" s="13"/>
      <c r="R713" s="13"/>
    </row>
    <row r="714" spans="8:18">
      <c r="H714" s="13"/>
      <c r="R714" s="13"/>
    </row>
    <row r="715" spans="8:18">
      <c r="H715" s="13"/>
      <c r="R715" s="13"/>
    </row>
    <row r="716" spans="8:18">
      <c r="H716" s="13"/>
      <c r="R716" s="13"/>
    </row>
    <row r="717" spans="8:18">
      <c r="H717" s="13"/>
      <c r="R717" s="13"/>
    </row>
    <row r="718" spans="8:18">
      <c r="H718" s="13"/>
      <c r="R718" s="13"/>
    </row>
    <row r="719" spans="8:18">
      <c r="H719" s="13"/>
      <c r="R719" s="13"/>
    </row>
    <row r="720" spans="8:18">
      <c r="H720" s="13"/>
      <c r="R720" s="13"/>
    </row>
    <row r="721" spans="8:18">
      <c r="H721" s="13"/>
      <c r="R721" s="13"/>
    </row>
    <row r="722" spans="8:18">
      <c r="H722" s="13"/>
      <c r="R722" s="13"/>
    </row>
    <row r="723" spans="8:18">
      <c r="H723" s="13"/>
      <c r="R723" s="13"/>
    </row>
    <row r="724" spans="8:18">
      <c r="H724" s="13"/>
      <c r="R724" s="13"/>
    </row>
    <row r="725" spans="8:18">
      <c r="H725" s="13"/>
      <c r="R725" s="13"/>
    </row>
    <row r="726" spans="8:18">
      <c r="H726" s="13"/>
      <c r="R726" s="13"/>
    </row>
    <row r="727" spans="8:18">
      <c r="H727" s="13"/>
      <c r="R727" s="13"/>
    </row>
    <row r="728" spans="8:18">
      <c r="H728" s="13"/>
      <c r="R728" s="13"/>
    </row>
    <row r="729" spans="8:18">
      <c r="H729" s="13"/>
      <c r="R729" s="13"/>
    </row>
    <row r="730" spans="8:18">
      <c r="H730" s="13"/>
      <c r="R730" s="13"/>
    </row>
    <row r="731" spans="8:18">
      <c r="H731" s="13"/>
      <c r="R731" s="13"/>
    </row>
    <row r="732" spans="8:18">
      <c r="H732" s="13"/>
      <c r="R732" s="13"/>
    </row>
    <row r="733" spans="8:18">
      <c r="H733" s="13"/>
      <c r="R733" s="13"/>
    </row>
    <row r="734" spans="8:18">
      <c r="H734" s="13"/>
      <c r="R734" s="13"/>
    </row>
    <row r="735" spans="8:18">
      <c r="H735" s="13"/>
      <c r="R735" s="13"/>
    </row>
    <row r="736" spans="8:18">
      <c r="H736" s="13"/>
      <c r="R736" s="13"/>
    </row>
    <row r="737" spans="8:18">
      <c r="H737" s="13"/>
      <c r="R737" s="13"/>
    </row>
    <row r="738" spans="8:18">
      <c r="H738" s="13"/>
      <c r="R738" s="13"/>
    </row>
    <row r="739" spans="8:18">
      <c r="H739" s="13"/>
      <c r="R739" s="13"/>
    </row>
    <row r="740" spans="8:18">
      <c r="H740" s="13"/>
      <c r="R740" s="13"/>
    </row>
    <row r="741" spans="8:18">
      <c r="H741" s="13"/>
      <c r="R741" s="13"/>
    </row>
    <row r="742" spans="8:18">
      <c r="H742" s="13"/>
      <c r="R742" s="13"/>
    </row>
    <row r="743" spans="8:18">
      <c r="H743" s="13"/>
      <c r="R743" s="13"/>
    </row>
    <row r="744" spans="8:18">
      <c r="H744" s="13"/>
      <c r="R744" s="13"/>
    </row>
    <row r="745" spans="8:18">
      <c r="H745" s="13"/>
      <c r="R745" s="13"/>
    </row>
    <row r="746" spans="8:18">
      <c r="H746" s="13"/>
      <c r="R746" s="13"/>
    </row>
    <row r="747" spans="8:18">
      <c r="H747" s="13"/>
      <c r="R747" s="13"/>
    </row>
    <row r="748" spans="8:18">
      <c r="H748" s="13"/>
      <c r="R748" s="13"/>
    </row>
    <row r="749" spans="8:18">
      <c r="H749" s="13"/>
      <c r="R749" s="13"/>
    </row>
    <row r="750" spans="8:18">
      <c r="H750" s="13"/>
      <c r="R750" s="13"/>
    </row>
    <row r="751" spans="8:18">
      <c r="H751" s="13"/>
      <c r="R751" s="13"/>
    </row>
    <row r="752" spans="8:18">
      <c r="H752" s="13"/>
      <c r="R752" s="13"/>
    </row>
    <row r="753" spans="8:18">
      <c r="H753" s="13"/>
      <c r="R753" s="13"/>
    </row>
    <row r="754" spans="8:18">
      <c r="H754" s="13"/>
      <c r="R754" s="13"/>
    </row>
    <row r="755" spans="8:18">
      <c r="H755" s="13"/>
      <c r="R755" s="13"/>
    </row>
    <row r="756" spans="8:18">
      <c r="H756" s="13"/>
      <c r="R756" s="13"/>
    </row>
    <row r="757" spans="8:18">
      <c r="H757" s="13"/>
      <c r="R757" s="13"/>
    </row>
    <row r="758" spans="8:18">
      <c r="H758" s="13"/>
      <c r="R758" s="13"/>
    </row>
    <row r="759" spans="8:18">
      <c r="H759" s="13"/>
      <c r="R759" s="13"/>
    </row>
    <row r="760" spans="8:18">
      <c r="H760" s="13"/>
      <c r="R760" s="13"/>
    </row>
    <row r="761" spans="8:18">
      <c r="H761" s="13"/>
      <c r="R761" s="13"/>
    </row>
    <row r="762" spans="8:18">
      <c r="H762" s="13"/>
      <c r="R762" s="13"/>
    </row>
    <row r="763" spans="8:18">
      <c r="H763" s="13"/>
      <c r="R763" s="13"/>
    </row>
    <row r="764" spans="8:18">
      <c r="H764" s="13"/>
      <c r="R764" s="13"/>
    </row>
    <row r="765" spans="8:18">
      <c r="H765" s="13"/>
      <c r="R765" s="13"/>
    </row>
    <row r="766" spans="8:18">
      <c r="H766" s="13"/>
      <c r="R766" s="13"/>
    </row>
    <row r="767" spans="8:18">
      <c r="H767" s="13"/>
      <c r="R767" s="13"/>
    </row>
    <row r="768" spans="8:18">
      <c r="H768" s="13"/>
      <c r="R768" s="13"/>
    </row>
    <row r="769" spans="8:19">
      <c r="H769" s="13"/>
      <c r="R769" s="13"/>
    </row>
    <row r="770" spans="8:19">
      <c r="H770" s="13"/>
      <c r="R770" s="13"/>
    </row>
    <row r="771" spans="8:19">
      <c r="H771" s="13"/>
      <c r="R771" s="13"/>
    </row>
    <row r="772" spans="8:19">
      <c r="H772" s="13"/>
      <c r="R772" s="13"/>
    </row>
    <row r="773" spans="8:19">
      <c r="H773" s="13"/>
      <c r="R773" s="13"/>
    </row>
    <row r="774" spans="8:19">
      <c r="H774" s="13"/>
      <c r="R774" s="13"/>
    </row>
    <row r="775" spans="8:19">
      <c r="H775" s="13"/>
      <c r="R775" s="13"/>
    </row>
    <row r="776" spans="8:19">
      <c r="H776" s="13"/>
      <c r="R776" s="13"/>
    </row>
    <row r="777" spans="8:19">
      <c r="I777" s="13"/>
      <c r="S777" s="13"/>
    </row>
    <row r="778" spans="8:19">
      <c r="I778" s="13"/>
      <c r="S778" s="13"/>
    </row>
    <row r="779" spans="8:19">
      <c r="I779" s="13"/>
      <c r="S779" s="13"/>
    </row>
    <row r="780" spans="8:19">
      <c r="I780" s="13"/>
      <c r="S780" s="13"/>
    </row>
    <row r="781" spans="8:19">
      <c r="I781" s="13"/>
      <c r="S781" s="13"/>
    </row>
    <row r="782" spans="8:19">
      <c r="I782" s="13"/>
      <c r="S782" s="13"/>
    </row>
    <row r="783" spans="8:19">
      <c r="I783" s="13"/>
      <c r="S783" s="13"/>
    </row>
    <row r="784" spans="8:19">
      <c r="I784" s="13"/>
      <c r="S784" s="13"/>
    </row>
    <row r="785" spans="9:19">
      <c r="I785" s="13"/>
      <c r="S785" s="13"/>
    </row>
    <row r="786" spans="9:19">
      <c r="I786" s="13"/>
      <c r="S786" s="13"/>
    </row>
    <row r="787" spans="9:19">
      <c r="I787" s="13"/>
      <c r="S787" s="13"/>
    </row>
    <row r="788" spans="9:19">
      <c r="I788" s="13"/>
      <c r="S788" s="13"/>
    </row>
  </sheetData>
  <mergeCells count="173">
    <mergeCell ref="V32:AI32"/>
    <mergeCell ref="B58:I58"/>
    <mergeCell ref="L58:S58"/>
    <mergeCell ref="K5:K6"/>
    <mergeCell ref="U31:U32"/>
    <mergeCell ref="F33:F53"/>
    <mergeCell ref="B32:I32"/>
    <mergeCell ref="L32:S32"/>
    <mergeCell ref="B110:I110"/>
    <mergeCell ref="L110:S110"/>
    <mergeCell ref="K31:K32"/>
    <mergeCell ref="K57:K58"/>
    <mergeCell ref="K83:K84"/>
    <mergeCell ref="B6:I6"/>
    <mergeCell ref="L6:S6"/>
    <mergeCell ref="B59:E79"/>
    <mergeCell ref="G59:H79"/>
    <mergeCell ref="L59:O79"/>
    <mergeCell ref="Q59:R79"/>
    <mergeCell ref="B84:I84"/>
    <mergeCell ref="L84:S84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09:K110"/>
    <mergeCell ref="K135:K136"/>
    <mergeCell ref="K161:K162"/>
    <mergeCell ref="K187:K188"/>
    <mergeCell ref="U109:U110"/>
    <mergeCell ref="U135:U136"/>
    <mergeCell ref="U161:U162"/>
    <mergeCell ref="U187:U188"/>
    <mergeCell ref="B162:I162"/>
    <mergeCell ref="L162:S162"/>
    <mergeCell ref="F111:F131"/>
    <mergeCell ref="F137:F157"/>
    <mergeCell ref="F163:F183"/>
    <mergeCell ref="V214:AI214"/>
    <mergeCell ref="B240:I240"/>
    <mergeCell ref="L240:S240"/>
    <mergeCell ref="V240:AI240"/>
    <mergeCell ref="B214:I214"/>
    <mergeCell ref="L214:S214"/>
    <mergeCell ref="K213:K214"/>
    <mergeCell ref="K239:K240"/>
    <mergeCell ref="U213:U214"/>
    <mergeCell ref="U239:U240"/>
    <mergeCell ref="V266:AI266"/>
    <mergeCell ref="B292:I292"/>
    <mergeCell ref="L292:S292"/>
    <mergeCell ref="V292:AI292"/>
    <mergeCell ref="B266:I266"/>
    <mergeCell ref="L266:S266"/>
    <mergeCell ref="K265:K266"/>
    <mergeCell ref="K291:K292"/>
    <mergeCell ref="U265:U266"/>
    <mergeCell ref="U291:U292"/>
    <mergeCell ref="V318:AI318"/>
    <mergeCell ref="B344:I344"/>
    <mergeCell ref="L344:S344"/>
    <mergeCell ref="V344:AI344"/>
    <mergeCell ref="B318:I318"/>
    <mergeCell ref="L318:S318"/>
    <mergeCell ref="K317:K318"/>
    <mergeCell ref="K343:K344"/>
    <mergeCell ref="U317:U318"/>
    <mergeCell ref="U343:U344"/>
    <mergeCell ref="F319:F339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G449:H469"/>
    <mergeCell ref="L449:O469"/>
    <mergeCell ref="Q449:R469"/>
    <mergeCell ref="A161:A162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L474:S474"/>
    <mergeCell ref="A577:A578"/>
    <mergeCell ref="A603:A604"/>
    <mergeCell ref="A629:A630"/>
    <mergeCell ref="A5:A6"/>
    <mergeCell ref="A31:A32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F345:F365"/>
    <mergeCell ref="F371:F391"/>
    <mergeCell ref="F397:F417"/>
    <mergeCell ref="F423:F443"/>
    <mergeCell ref="B449:E469"/>
    <mergeCell ref="F189:F209"/>
    <mergeCell ref="F215:F235"/>
    <mergeCell ref="F241:F261"/>
    <mergeCell ref="F267:F287"/>
    <mergeCell ref="F293:F313"/>
    <mergeCell ref="V604:AF604"/>
    <mergeCell ref="B553:E573"/>
    <mergeCell ref="G553:H573"/>
    <mergeCell ref="F579:F599"/>
    <mergeCell ref="F605:F625"/>
    <mergeCell ref="U603:U604"/>
    <mergeCell ref="B475:E495"/>
    <mergeCell ref="G475:H495"/>
    <mergeCell ref="B501:E521"/>
    <mergeCell ref="G501:H521"/>
    <mergeCell ref="B527:E547"/>
    <mergeCell ref="G527:H547"/>
    <mergeCell ref="L475:O495"/>
    <mergeCell ref="Q475:R495"/>
    <mergeCell ref="L501:O521"/>
    <mergeCell ref="Q501:R521"/>
    <mergeCell ref="L527:O547"/>
    <mergeCell ref="Q527:R547"/>
    <mergeCell ref="L553:O573"/>
    <mergeCell ref="Q553:R573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X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3" customWidth="1"/>
    <col min="2" max="7" width="16.625" style="3" customWidth="1"/>
    <col min="8" max="8" width="16.875" style="3" customWidth="1"/>
    <col min="9" max="9" width="16.625" style="3" customWidth="1"/>
    <col min="10" max="10" width="16.625" style="19" customWidth="1"/>
    <col min="11" max="11" width="41.375" style="3" customWidth="1"/>
    <col min="12" max="17" width="16.625" style="3" customWidth="1"/>
    <col min="18" max="18" width="17.75" style="3" customWidth="1"/>
    <col min="19" max="19" width="16.625" style="3" customWidth="1"/>
    <col min="20" max="20" width="8.375" style="19" customWidth="1"/>
    <col min="21" max="21" width="36.625" style="3" customWidth="1"/>
    <col min="22" max="32" width="16.625" style="3" customWidth="1"/>
    <col min="33" max="34" width="11.125" style="3" bestFit="1" customWidth="1"/>
    <col min="35" max="35" width="12" style="3" bestFit="1" customWidth="1"/>
    <col min="36" max="37" width="16.625" style="3" customWidth="1"/>
    <col min="38" max="40" width="16.625" style="16" customWidth="1"/>
    <col min="41" max="16384" width="11" style="3"/>
  </cols>
  <sheetData>
    <row r="1" spans="1:50" customFormat="1" ht="15" customHeight="1" thickTop="1">
      <c r="A1" s="414" t="s">
        <v>97</v>
      </c>
      <c r="B1" s="415"/>
      <c r="C1" s="415"/>
      <c r="D1" s="415"/>
      <c r="E1" s="415"/>
      <c r="F1" s="415"/>
      <c r="G1" s="415"/>
      <c r="H1" s="415"/>
      <c r="I1" s="416"/>
      <c r="K1" s="423" t="s">
        <v>98</v>
      </c>
      <c r="L1" s="424"/>
      <c r="M1" s="424"/>
      <c r="N1" s="424"/>
      <c r="O1" s="424"/>
      <c r="P1" s="424"/>
      <c r="Q1" s="424"/>
      <c r="R1" s="424"/>
      <c r="S1" s="425"/>
      <c r="U1" s="432" t="s">
        <v>99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4"/>
      <c r="AX1" s="26"/>
    </row>
    <row r="2" spans="1:50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K2" s="426"/>
      <c r="L2" s="427"/>
      <c r="M2" s="427"/>
      <c r="N2" s="427"/>
      <c r="O2" s="427"/>
      <c r="P2" s="427"/>
      <c r="Q2" s="427"/>
      <c r="R2" s="427"/>
      <c r="S2" s="428"/>
      <c r="U2" s="435"/>
      <c r="V2" s="436"/>
      <c r="W2" s="436"/>
      <c r="X2" s="436"/>
      <c r="Y2" s="436"/>
      <c r="Z2" s="436"/>
      <c r="AA2" s="436"/>
      <c r="AB2" s="436"/>
      <c r="AC2" s="436"/>
      <c r="AD2" s="436"/>
      <c r="AE2" s="436"/>
      <c r="AF2" s="436"/>
      <c r="AG2" s="436"/>
      <c r="AH2" s="436"/>
      <c r="AI2" s="437"/>
      <c r="AX2" s="26"/>
    </row>
    <row r="3" spans="1:50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  <c r="K3" s="429"/>
      <c r="L3" s="430"/>
      <c r="M3" s="430"/>
      <c r="N3" s="430"/>
      <c r="O3" s="430"/>
      <c r="P3" s="430"/>
      <c r="Q3" s="430"/>
      <c r="R3" s="430"/>
      <c r="S3" s="431"/>
      <c r="U3" s="438"/>
      <c r="V3" s="439"/>
      <c r="W3" s="439"/>
      <c r="X3" s="439"/>
      <c r="Y3" s="439"/>
      <c r="Z3" s="439"/>
      <c r="AA3" s="439"/>
      <c r="AB3" s="439"/>
      <c r="AC3" s="439"/>
      <c r="AD3" s="439"/>
      <c r="AE3" s="439"/>
      <c r="AF3" s="439"/>
      <c r="AG3" s="439"/>
      <c r="AH3" s="439"/>
      <c r="AI3" s="440"/>
      <c r="AX3" s="26"/>
    </row>
    <row r="4" spans="1:50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K4" s="27"/>
      <c r="L4" s="27"/>
      <c r="M4" s="27"/>
      <c r="N4" s="27"/>
      <c r="O4" s="27"/>
      <c r="P4" s="27"/>
      <c r="Q4" s="27"/>
      <c r="R4" s="27"/>
      <c r="S4" s="27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X4" s="26"/>
    </row>
    <row r="5" spans="1:50" ht="28.5">
      <c r="A5" s="408" t="s">
        <v>121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443" t="s">
        <v>121</v>
      </c>
      <c r="L5" s="82" t="s">
        <v>0</v>
      </c>
      <c r="M5" s="82" t="s">
        <v>1</v>
      </c>
      <c r="N5" s="82" t="s">
        <v>2</v>
      </c>
      <c r="O5" s="82" t="s">
        <v>3</v>
      </c>
      <c r="P5" s="82" t="s">
        <v>23</v>
      </c>
      <c r="Q5" s="82" t="s">
        <v>4</v>
      </c>
      <c r="R5" s="82" t="s">
        <v>5</v>
      </c>
      <c r="S5" s="83" t="s">
        <v>6</v>
      </c>
      <c r="V5" s="10"/>
      <c r="W5" s="9"/>
      <c r="X5" s="9"/>
      <c r="Y5" s="9"/>
      <c r="Z5" s="9"/>
      <c r="AA5" s="9"/>
      <c r="AB5" s="9"/>
      <c r="AC5" s="9"/>
      <c r="AD5" s="9"/>
      <c r="AE5" s="10"/>
      <c r="AF5" s="10"/>
      <c r="AG5" s="9"/>
      <c r="AH5" s="9"/>
      <c r="AI5" s="9"/>
      <c r="AJ5" s="9"/>
      <c r="AK5" s="9"/>
      <c r="AL5" s="20"/>
      <c r="AM5" s="20"/>
      <c r="AN5" s="20"/>
    </row>
    <row r="6" spans="1:50" ht="15" customHeight="1">
      <c r="A6" s="409" t="s">
        <v>107</v>
      </c>
      <c r="B6" s="400" t="s">
        <v>113</v>
      </c>
      <c r="C6" s="401"/>
      <c r="D6" s="401"/>
      <c r="E6" s="401"/>
      <c r="F6" s="401"/>
      <c r="G6" s="401"/>
      <c r="H6" s="401"/>
      <c r="I6" s="402"/>
      <c r="K6" s="444" t="s">
        <v>107</v>
      </c>
      <c r="L6" s="403" t="s">
        <v>113</v>
      </c>
      <c r="M6" s="404"/>
      <c r="N6" s="404"/>
      <c r="O6" s="404"/>
      <c r="P6" s="404"/>
      <c r="Q6" s="404"/>
      <c r="R6" s="404"/>
      <c r="S6" s="405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21"/>
      <c r="AM6" s="21"/>
      <c r="AN6" s="21"/>
    </row>
    <row r="7" spans="1:50" ht="15">
      <c r="A7" s="30" t="s">
        <v>7</v>
      </c>
      <c r="B7" s="105">
        <f>B33+B85</f>
        <v>351.77993891202755</v>
      </c>
      <c r="C7" s="105">
        <f t="shared" ref="C7:E7" si="0">C33+C85</f>
        <v>2310.9553601779862</v>
      </c>
      <c r="D7" s="105">
        <f t="shared" si="0"/>
        <v>539.44646174006493</v>
      </c>
      <c r="E7" s="105">
        <f t="shared" si="0"/>
        <v>0</v>
      </c>
      <c r="F7" s="105">
        <f>F59+F85</f>
        <v>0.53570499718803499</v>
      </c>
      <c r="G7" s="105">
        <f t="shared" ref="G7:H7" si="1">G33+G85</f>
        <v>0</v>
      </c>
      <c r="H7" s="105">
        <f t="shared" si="1"/>
        <v>0</v>
      </c>
      <c r="I7" s="111">
        <f>SUM(B7:H7)</f>
        <v>3202.7174658272666</v>
      </c>
      <c r="K7" s="41" t="s">
        <v>7</v>
      </c>
      <c r="L7" s="105">
        <f>L33+L85</f>
        <v>351.77993891202755</v>
      </c>
      <c r="M7" s="105">
        <f t="shared" ref="M7:O7" si="2">M33+M85</f>
        <v>2310.9553601779862</v>
      </c>
      <c r="N7" s="105">
        <f t="shared" si="2"/>
        <v>539.44646174006493</v>
      </c>
      <c r="O7" s="105">
        <f t="shared" si="2"/>
        <v>0</v>
      </c>
      <c r="P7" s="84">
        <f>P59+P85+P33</f>
        <v>0.53570499718803499</v>
      </c>
      <c r="Q7" s="105">
        <f t="shared" ref="Q7:R7" si="3">Q33+Q85</f>
        <v>0</v>
      </c>
      <c r="R7" s="105">
        <f t="shared" si="3"/>
        <v>0</v>
      </c>
      <c r="S7" s="86">
        <f>SUM(L7:R7)</f>
        <v>3202.7174658272666</v>
      </c>
      <c r="T7" s="19" t="str">
        <f>IF(ABS(S7-I7)&gt;0.01,S7-I7,"")</f>
        <v/>
      </c>
      <c r="V7" s="10"/>
      <c r="W7" s="11"/>
      <c r="X7" s="11"/>
      <c r="Y7" s="11"/>
      <c r="Z7" s="11"/>
      <c r="AA7" s="11"/>
      <c r="AB7" s="11"/>
      <c r="AC7" s="11"/>
      <c r="AD7" s="11"/>
      <c r="AE7" s="10"/>
      <c r="AF7" s="10"/>
      <c r="AG7" s="10"/>
      <c r="AH7" s="10"/>
      <c r="AI7" s="10"/>
      <c r="AJ7" s="10"/>
      <c r="AK7" s="10"/>
      <c r="AL7" s="21"/>
      <c r="AM7" s="21"/>
      <c r="AN7" s="21"/>
    </row>
    <row r="8" spans="1:50" ht="15">
      <c r="A8" s="31" t="s">
        <v>8</v>
      </c>
      <c r="B8" s="112">
        <f t="shared" ref="B8:E27" si="4">B34+B86</f>
        <v>231.72873786593533</v>
      </c>
      <c r="C8" s="112">
        <f t="shared" si="4"/>
        <v>36.131518512594958</v>
      </c>
      <c r="D8" s="112">
        <f t="shared" si="4"/>
        <v>24.804060003544031</v>
      </c>
      <c r="E8" s="112">
        <f t="shared" si="4"/>
        <v>0</v>
      </c>
      <c r="F8" s="112">
        <f t="shared" ref="F8:F27" si="5">F60+F86</f>
        <v>0</v>
      </c>
      <c r="G8" s="112">
        <f t="shared" ref="G8:H8" si="6">G34+G86</f>
        <v>0</v>
      </c>
      <c r="H8" s="112">
        <f t="shared" si="6"/>
        <v>0</v>
      </c>
      <c r="I8" s="114">
        <f t="shared" ref="I8:I27" si="7">SUM(B8:H8)</f>
        <v>292.66431638207428</v>
      </c>
      <c r="K8" s="42" t="s">
        <v>8</v>
      </c>
      <c r="L8" s="87">
        <f t="shared" ref="L8:O27" si="8">L34+L86</f>
        <v>231.72873786593533</v>
      </c>
      <c r="M8" s="87">
        <f t="shared" si="8"/>
        <v>36.131518512594958</v>
      </c>
      <c r="N8" s="87">
        <f t="shared" si="8"/>
        <v>24.804060003544031</v>
      </c>
      <c r="O8" s="87">
        <f t="shared" si="8"/>
        <v>0</v>
      </c>
      <c r="P8" s="87">
        <f t="shared" ref="P8:P27" si="9">P60+P86+P34</f>
        <v>0</v>
      </c>
      <c r="Q8" s="87">
        <f t="shared" ref="Q8:R8" si="10">Q34+Q86</f>
        <v>0</v>
      </c>
      <c r="R8" s="87">
        <f t="shared" si="10"/>
        <v>0</v>
      </c>
      <c r="S8" s="89">
        <f t="shared" ref="S8:S27" si="11">SUM(L8:R8)</f>
        <v>292.66431638207428</v>
      </c>
      <c r="T8" s="19" t="str">
        <f t="shared" ref="T8:T24" si="12">IF(ABS(S8-I8)&gt;0.01,S8-I8,"")</f>
        <v/>
      </c>
      <c r="V8" s="10"/>
      <c r="W8" s="11"/>
      <c r="X8" s="11"/>
      <c r="Y8" s="11"/>
      <c r="Z8" s="11"/>
      <c r="AA8" s="11"/>
      <c r="AB8" s="11"/>
      <c r="AC8" s="11"/>
      <c r="AD8" s="11"/>
      <c r="AE8" s="10"/>
      <c r="AF8" s="10"/>
      <c r="AG8" s="10"/>
      <c r="AH8" s="10"/>
      <c r="AI8" s="10"/>
      <c r="AJ8" s="10"/>
      <c r="AK8" s="10"/>
      <c r="AL8" s="21"/>
      <c r="AM8" s="21"/>
      <c r="AN8" s="21"/>
    </row>
    <row r="9" spans="1:50" ht="15">
      <c r="A9" s="32" t="s">
        <v>9</v>
      </c>
      <c r="B9" s="84">
        <f t="shared" si="4"/>
        <v>258.11620481524665</v>
      </c>
      <c r="C9" s="84">
        <f t="shared" si="4"/>
        <v>0</v>
      </c>
      <c r="D9" s="84">
        <f t="shared" si="4"/>
        <v>2856.771961554557</v>
      </c>
      <c r="E9" s="84">
        <f t="shared" si="4"/>
        <v>0</v>
      </c>
      <c r="F9" s="84">
        <f t="shared" si="5"/>
        <v>0</v>
      </c>
      <c r="G9" s="84">
        <f t="shared" ref="G9:H9" si="13">G35+G87</f>
        <v>0</v>
      </c>
      <c r="H9" s="84">
        <f t="shared" si="13"/>
        <v>0</v>
      </c>
      <c r="I9" s="111">
        <f t="shared" si="7"/>
        <v>3114.8881663698039</v>
      </c>
      <c r="K9" s="41" t="s">
        <v>9</v>
      </c>
      <c r="L9" s="84">
        <f t="shared" si="8"/>
        <v>258.11620481524665</v>
      </c>
      <c r="M9" s="84">
        <f t="shared" si="8"/>
        <v>0</v>
      </c>
      <c r="N9" s="84">
        <f t="shared" si="8"/>
        <v>2856.771961554557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86">
        <f t="shared" si="11"/>
        <v>3114.8881663698039</v>
      </c>
      <c r="T9" s="19" t="str">
        <f t="shared" si="12"/>
        <v/>
      </c>
      <c r="V9" s="10"/>
      <c r="W9" s="11"/>
      <c r="X9" s="11"/>
      <c r="Y9" s="11"/>
      <c r="Z9" s="11"/>
      <c r="AA9" s="11"/>
      <c r="AB9" s="11"/>
      <c r="AC9" s="11"/>
      <c r="AD9" s="11"/>
      <c r="AE9" s="10"/>
      <c r="AF9" s="10"/>
      <c r="AG9" s="10"/>
      <c r="AH9" s="10"/>
      <c r="AI9" s="10"/>
      <c r="AJ9" s="10"/>
      <c r="AK9" s="10"/>
      <c r="AL9" s="21"/>
      <c r="AM9" s="21"/>
      <c r="AN9" s="21"/>
    </row>
    <row r="10" spans="1:50" ht="15">
      <c r="A10" s="31" t="s">
        <v>52</v>
      </c>
      <c r="B10" s="112">
        <f t="shared" si="4"/>
        <v>0</v>
      </c>
      <c r="C10" s="112">
        <f t="shared" si="4"/>
        <v>0</v>
      </c>
      <c r="D10" s="112">
        <f t="shared" si="4"/>
        <v>439.74219479999994</v>
      </c>
      <c r="E10" s="112">
        <f t="shared" si="4"/>
        <v>0</v>
      </c>
      <c r="F10" s="11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14">
        <f t="shared" si="7"/>
        <v>439.74219479999994</v>
      </c>
      <c r="K10" s="42" t="s">
        <v>52</v>
      </c>
      <c r="L10" s="87">
        <f t="shared" si="8"/>
        <v>0</v>
      </c>
      <c r="M10" s="87">
        <f t="shared" si="8"/>
        <v>0</v>
      </c>
      <c r="N10" s="87">
        <f t="shared" si="8"/>
        <v>439.74219479999994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89">
        <f t="shared" si="11"/>
        <v>439.74219479999994</v>
      </c>
      <c r="T10" s="19" t="str">
        <f t="shared" si="12"/>
        <v/>
      </c>
      <c r="V10" s="10"/>
      <c r="W10" s="11"/>
      <c r="X10" s="11"/>
      <c r="Y10" s="11"/>
      <c r="Z10" s="11"/>
      <c r="AA10" s="11"/>
      <c r="AB10" s="11"/>
      <c r="AC10" s="11"/>
      <c r="AD10" s="11"/>
      <c r="AE10" s="10"/>
      <c r="AF10" s="10"/>
      <c r="AG10" s="10"/>
      <c r="AH10" s="10"/>
      <c r="AI10" s="10"/>
      <c r="AJ10" s="10"/>
      <c r="AK10" s="10"/>
      <c r="AL10" s="21"/>
      <c r="AM10" s="21"/>
      <c r="AN10" s="21"/>
    </row>
    <row r="11" spans="1:50" ht="15">
      <c r="A11" s="32" t="s">
        <v>13</v>
      </c>
      <c r="B11" s="84">
        <f t="shared" si="4"/>
        <v>2233.5939203969901</v>
      </c>
      <c r="C11" s="84">
        <f t="shared" si="4"/>
        <v>643.53667484756545</v>
      </c>
      <c r="D11" s="84">
        <f t="shared" si="4"/>
        <v>616.74167303525678</v>
      </c>
      <c r="E11" s="84">
        <f t="shared" si="4"/>
        <v>33.372338603800969</v>
      </c>
      <c r="F11" s="84">
        <f t="shared" si="5"/>
        <v>0</v>
      </c>
      <c r="G11" s="84">
        <f t="shared" ref="G11:H11" si="17">G37+G89</f>
        <v>0</v>
      </c>
      <c r="H11" s="84">
        <f t="shared" si="17"/>
        <v>0</v>
      </c>
      <c r="I11" s="111">
        <f t="shared" si="7"/>
        <v>3527.2446068836134</v>
      </c>
      <c r="K11" s="41" t="s">
        <v>13</v>
      </c>
      <c r="L11" s="84">
        <f t="shared" si="8"/>
        <v>2233.5939203969901</v>
      </c>
      <c r="M11" s="84">
        <f t="shared" si="8"/>
        <v>643.53667484756545</v>
      </c>
      <c r="N11" s="84">
        <f t="shared" si="8"/>
        <v>616.74167303525678</v>
      </c>
      <c r="O11" s="84">
        <f t="shared" si="8"/>
        <v>33.372338603800969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86">
        <f t="shared" si="11"/>
        <v>3527.2446068836134</v>
      </c>
      <c r="T11" s="19" t="str">
        <f t="shared" si="12"/>
        <v/>
      </c>
      <c r="V11" s="10"/>
      <c r="W11" s="11"/>
      <c r="X11" s="11"/>
      <c r="Y11" s="11"/>
      <c r="Z11" s="11"/>
      <c r="AA11" s="11"/>
      <c r="AB11" s="11"/>
      <c r="AC11" s="11"/>
      <c r="AD11" s="11"/>
      <c r="AE11" s="10"/>
      <c r="AF11" s="10"/>
      <c r="AG11" s="10"/>
      <c r="AH11" s="10"/>
      <c r="AI11" s="10"/>
      <c r="AJ11" s="10"/>
      <c r="AK11" s="10"/>
      <c r="AL11" s="21"/>
      <c r="AM11" s="21"/>
      <c r="AN11" s="21"/>
    </row>
    <row r="12" spans="1:50" ht="15">
      <c r="A12" s="31" t="s">
        <v>119</v>
      </c>
      <c r="B12" s="112">
        <f t="shared" si="4"/>
        <v>13023.101863530834</v>
      </c>
      <c r="C12" s="112">
        <f t="shared" si="4"/>
        <v>169.18081976040193</v>
      </c>
      <c r="D12" s="112">
        <f t="shared" si="4"/>
        <v>1665.8436409308333</v>
      </c>
      <c r="E12" s="112">
        <f t="shared" si="4"/>
        <v>3.855490755145933</v>
      </c>
      <c r="F12" s="11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14">
        <f t="shared" si="7"/>
        <v>14861.981814977216</v>
      </c>
      <c r="K12" s="42" t="s">
        <v>119</v>
      </c>
      <c r="L12" s="87">
        <f t="shared" si="8"/>
        <v>13023.101863530834</v>
      </c>
      <c r="M12" s="87">
        <f t="shared" si="8"/>
        <v>169.18081976040193</v>
      </c>
      <c r="N12" s="87">
        <f t="shared" si="8"/>
        <v>1665.8436409308333</v>
      </c>
      <c r="O12" s="87">
        <f t="shared" si="8"/>
        <v>3.855490755145933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89">
        <f t="shared" si="11"/>
        <v>14861.981814977216</v>
      </c>
      <c r="T12" s="19" t="str">
        <f t="shared" si="12"/>
        <v/>
      </c>
      <c r="V12" s="10"/>
      <c r="W12" s="11"/>
      <c r="X12" s="11"/>
      <c r="Y12" s="11"/>
      <c r="Z12" s="11"/>
      <c r="AA12" s="11"/>
      <c r="AB12" s="11"/>
      <c r="AC12" s="11"/>
      <c r="AD12" s="11"/>
      <c r="AE12" s="10"/>
      <c r="AF12" s="10"/>
      <c r="AG12" s="10"/>
      <c r="AH12" s="10"/>
      <c r="AI12" s="10"/>
      <c r="AJ12" s="10"/>
      <c r="AK12" s="10"/>
      <c r="AL12" s="21"/>
      <c r="AM12" s="21"/>
      <c r="AN12" s="21"/>
    </row>
    <row r="13" spans="1:50" ht="15">
      <c r="A13" s="32" t="s">
        <v>54</v>
      </c>
      <c r="B13" s="84">
        <f t="shared" si="4"/>
        <v>0</v>
      </c>
      <c r="C13" s="84">
        <f t="shared" si="4"/>
        <v>0.77827527117375217</v>
      </c>
      <c r="D13" s="84">
        <f t="shared" si="4"/>
        <v>8.3270471527110157</v>
      </c>
      <c r="E13" s="84">
        <f t="shared" si="4"/>
        <v>1883.3026792722044</v>
      </c>
      <c r="F13" s="84">
        <f t="shared" si="5"/>
        <v>36600.639308911195</v>
      </c>
      <c r="G13" s="84">
        <f t="shared" ref="G13:H13" si="21">G39+G91</f>
        <v>0</v>
      </c>
      <c r="H13" s="84">
        <f t="shared" si="21"/>
        <v>0</v>
      </c>
      <c r="I13" s="111">
        <f t="shared" si="7"/>
        <v>38493.047310607282</v>
      </c>
      <c r="K13" s="43" t="s">
        <v>54</v>
      </c>
      <c r="L13" s="84">
        <f t="shared" si="8"/>
        <v>0</v>
      </c>
      <c r="M13" s="84">
        <f t="shared" si="8"/>
        <v>0.77827527117375217</v>
      </c>
      <c r="N13" s="84">
        <f t="shared" si="8"/>
        <v>8.3270471527110157</v>
      </c>
      <c r="O13" s="84">
        <f t="shared" si="8"/>
        <v>1883.3026792722044</v>
      </c>
      <c r="P13" s="84">
        <f t="shared" si="9"/>
        <v>36600.639308911195</v>
      </c>
      <c r="Q13" s="84">
        <f t="shared" ref="Q13:R13" si="22">Q39+Q91</f>
        <v>0</v>
      </c>
      <c r="R13" s="84">
        <f t="shared" si="22"/>
        <v>0</v>
      </c>
      <c r="S13" s="86">
        <f t="shared" si="11"/>
        <v>38493.047310607282</v>
      </c>
      <c r="T13" s="19" t="str">
        <f t="shared" si="12"/>
        <v/>
      </c>
      <c r="V13" s="10"/>
      <c r="W13" s="11"/>
      <c r="X13" s="11"/>
      <c r="Y13" s="11"/>
      <c r="Z13" s="11"/>
      <c r="AA13" s="11"/>
      <c r="AB13" s="11"/>
      <c r="AC13" s="11"/>
      <c r="AD13" s="11"/>
      <c r="AE13" s="10"/>
      <c r="AF13" s="10"/>
      <c r="AG13" s="10"/>
      <c r="AH13" s="10"/>
      <c r="AI13" s="10"/>
      <c r="AJ13" s="10"/>
      <c r="AK13" s="10"/>
      <c r="AL13" s="21"/>
      <c r="AM13" s="21"/>
      <c r="AN13" s="21"/>
    </row>
    <row r="14" spans="1:50" ht="15">
      <c r="A14" s="31" t="s">
        <v>11</v>
      </c>
      <c r="B14" s="112">
        <f t="shared" si="4"/>
        <v>0</v>
      </c>
      <c r="C14" s="112">
        <f t="shared" si="4"/>
        <v>0.12974498858406686</v>
      </c>
      <c r="D14" s="112">
        <f t="shared" si="4"/>
        <v>5.0185644128996391E-2</v>
      </c>
      <c r="E14" s="112">
        <f t="shared" si="4"/>
        <v>72.306671043431606</v>
      </c>
      <c r="F14" s="112">
        <f t="shared" si="5"/>
        <v>12909.285462138572</v>
      </c>
      <c r="G14" s="112">
        <f t="shared" ref="G14:H14" si="23">G40+G92</f>
        <v>0</v>
      </c>
      <c r="H14" s="112">
        <f t="shared" si="23"/>
        <v>0</v>
      </c>
      <c r="I14" s="114">
        <f t="shared" si="7"/>
        <v>12981.772063814717</v>
      </c>
      <c r="K14" s="42" t="s">
        <v>11</v>
      </c>
      <c r="L14" s="87">
        <f t="shared" si="8"/>
        <v>0</v>
      </c>
      <c r="M14" s="87">
        <f t="shared" si="8"/>
        <v>0.12974498858406686</v>
      </c>
      <c r="N14" s="87">
        <f t="shared" si="8"/>
        <v>5.0185644128996391E-2</v>
      </c>
      <c r="O14" s="87">
        <f t="shared" si="8"/>
        <v>72.306671043431606</v>
      </c>
      <c r="P14" s="87">
        <f t="shared" si="9"/>
        <v>12909.285462138572</v>
      </c>
      <c r="Q14" s="87">
        <f t="shared" ref="Q14:R14" si="24">Q40+Q92</f>
        <v>0</v>
      </c>
      <c r="R14" s="87">
        <f t="shared" si="24"/>
        <v>0</v>
      </c>
      <c r="S14" s="89">
        <f t="shared" si="11"/>
        <v>12981.772063814717</v>
      </c>
      <c r="T14" s="19" t="str">
        <f t="shared" si="12"/>
        <v/>
      </c>
      <c r="V14" s="10"/>
      <c r="W14" s="11"/>
      <c r="X14" s="11"/>
      <c r="Y14" s="11"/>
      <c r="Z14" s="11"/>
      <c r="AA14" s="11"/>
      <c r="AB14" s="11"/>
      <c r="AC14" s="11"/>
      <c r="AD14" s="11"/>
      <c r="AE14" s="10"/>
      <c r="AF14" s="10"/>
      <c r="AG14" s="10"/>
      <c r="AH14" s="10"/>
      <c r="AI14" s="10"/>
      <c r="AJ14" s="10"/>
      <c r="AK14" s="10"/>
      <c r="AL14" s="21"/>
      <c r="AM14" s="21"/>
      <c r="AN14" s="21"/>
    </row>
    <row r="15" spans="1:50" ht="15">
      <c r="A15" s="32" t="s">
        <v>55</v>
      </c>
      <c r="B15" s="84">
        <f t="shared" si="4"/>
        <v>2.9713659845979947</v>
      </c>
      <c r="C15" s="84">
        <f t="shared" si="4"/>
        <v>0</v>
      </c>
      <c r="D15" s="84">
        <f t="shared" si="4"/>
        <v>0.37750100441944551</v>
      </c>
      <c r="E15" s="84">
        <f t="shared" si="4"/>
        <v>0.16048607690850539</v>
      </c>
      <c r="F15" s="84">
        <f t="shared" si="5"/>
        <v>1568.078814651049</v>
      </c>
      <c r="G15" s="84">
        <f t="shared" ref="G15:H15" si="25">G41+G93</f>
        <v>0</v>
      </c>
      <c r="H15" s="84">
        <f t="shared" si="25"/>
        <v>0</v>
      </c>
      <c r="I15" s="111">
        <f t="shared" si="7"/>
        <v>1571.588167716975</v>
      </c>
      <c r="K15" s="43" t="s">
        <v>55</v>
      </c>
      <c r="L15" s="84">
        <f t="shared" si="8"/>
        <v>2.9713659845979947</v>
      </c>
      <c r="M15" s="84">
        <f t="shared" si="8"/>
        <v>0</v>
      </c>
      <c r="N15" s="84">
        <f t="shared" si="8"/>
        <v>0.37750100441944551</v>
      </c>
      <c r="O15" s="84">
        <f t="shared" si="8"/>
        <v>0.16048607690850539</v>
      </c>
      <c r="P15" s="84">
        <f t="shared" si="9"/>
        <v>1568.078814651049</v>
      </c>
      <c r="Q15" s="84">
        <f t="shared" ref="Q15:R15" si="26">Q41+Q93</f>
        <v>0</v>
      </c>
      <c r="R15" s="84">
        <f t="shared" si="26"/>
        <v>0</v>
      </c>
      <c r="S15" s="86">
        <f t="shared" si="11"/>
        <v>1571.588167716975</v>
      </c>
      <c r="T15" s="19" t="str">
        <f t="shared" si="12"/>
        <v/>
      </c>
      <c r="V15" s="10"/>
      <c r="W15" s="11"/>
      <c r="X15" s="11"/>
      <c r="Y15" s="11"/>
      <c r="Z15" s="11"/>
      <c r="AA15" s="11"/>
      <c r="AB15" s="11"/>
      <c r="AC15" s="11"/>
      <c r="AD15" s="11"/>
      <c r="AE15" s="10"/>
      <c r="AF15" s="10"/>
      <c r="AG15" s="10"/>
      <c r="AH15" s="10"/>
      <c r="AI15" s="10"/>
      <c r="AJ15" s="10"/>
      <c r="AK15" s="10"/>
      <c r="AL15" s="21"/>
      <c r="AM15" s="21"/>
      <c r="AN15" s="21"/>
    </row>
    <row r="16" spans="1:50" ht="15">
      <c r="A16" s="31" t="s">
        <v>14</v>
      </c>
      <c r="B16" s="112">
        <f t="shared" si="4"/>
        <v>582.96789462451625</v>
      </c>
      <c r="C16" s="112">
        <f t="shared" si="4"/>
        <v>7.6939165885873191</v>
      </c>
      <c r="D16" s="112">
        <f t="shared" si="4"/>
        <v>174.31565427805464</v>
      </c>
      <c r="E16" s="112">
        <f t="shared" si="4"/>
        <v>27.533824909718508</v>
      </c>
      <c r="F16" s="112">
        <f t="shared" si="5"/>
        <v>12.588555147675155</v>
      </c>
      <c r="G16" s="112">
        <f t="shared" ref="G16:H16" si="27">G42+G94</f>
        <v>0</v>
      </c>
      <c r="H16" s="112">
        <f t="shared" si="27"/>
        <v>0</v>
      </c>
      <c r="I16" s="114">
        <f t="shared" si="7"/>
        <v>805.09984554855191</v>
      </c>
      <c r="K16" s="42" t="s">
        <v>14</v>
      </c>
      <c r="L16" s="87">
        <f t="shared" si="8"/>
        <v>582.96789462451625</v>
      </c>
      <c r="M16" s="87">
        <f t="shared" si="8"/>
        <v>7.6939165885873191</v>
      </c>
      <c r="N16" s="87">
        <f t="shared" si="8"/>
        <v>174.31565427805464</v>
      </c>
      <c r="O16" s="87">
        <f t="shared" si="8"/>
        <v>27.533824909718508</v>
      </c>
      <c r="P16" s="87">
        <f t="shared" si="9"/>
        <v>12.588555147675233</v>
      </c>
      <c r="Q16" s="87">
        <f t="shared" ref="Q16:R16" si="28">Q42+Q94</f>
        <v>0</v>
      </c>
      <c r="R16" s="87">
        <f t="shared" si="28"/>
        <v>0</v>
      </c>
      <c r="S16" s="89">
        <f t="shared" si="11"/>
        <v>805.09984554855203</v>
      </c>
      <c r="T16" s="19" t="str">
        <f t="shared" si="12"/>
        <v/>
      </c>
      <c r="V16" s="10"/>
      <c r="W16" s="11"/>
      <c r="X16" s="11"/>
      <c r="Y16" s="11"/>
      <c r="Z16" s="11"/>
      <c r="AA16" s="11"/>
      <c r="AB16" s="11"/>
      <c r="AC16" s="11"/>
      <c r="AD16" s="11"/>
      <c r="AE16" s="10"/>
      <c r="AF16" s="10"/>
      <c r="AG16" s="10"/>
      <c r="AH16" s="10"/>
      <c r="AI16" s="10"/>
      <c r="AJ16" s="10"/>
      <c r="AK16" s="10"/>
      <c r="AL16" s="21"/>
      <c r="AM16" s="21"/>
      <c r="AN16" s="21"/>
    </row>
    <row r="17" spans="1:40" ht="15">
      <c r="A17" s="32" t="s">
        <v>136</v>
      </c>
      <c r="B17" s="84">
        <f t="shared" si="4"/>
        <v>8979.9571743816959</v>
      </c>
      <c r="C17" s="84">
        <f t="shared" si="4"/>
        <v>8156.1426844886619</v>
      </c>
      <c r="D17" s="84">
        <f t="shared" si="4"/>
        <v>14601.586185907705</v>
      </c>
      <c r="E17" s="84">
        <f t="shared" si="4"/>
        <v>72.002007728677953</v>
      </c>
      <c r="F17" s="84">
        <f t="shared" si="5"/>
        <v>1717.5087810519551</v>
      </c>
      <c r="G17" s="84">
        <f t="shared" ref="G17:H17" si="29">G43+G95</f>
        <v>0</v>
      </c>
      <c r="H17" s="84">
        <f t="shared" si="29"/>
        <v>0</v>
      </c>
      <c r="I17" s="111">
        <f t="shared" si="7"/>
        <v>33527.196833558701</v>
      </c>
      <c r="K17" s="43" t="s">
        <v>136</v>
      </c>
      <c r="L17" s="84">
        <f t="shared" si="8"/>
        <v>8979.9571743816959</v>
      </c>
      <c r="M17" s="84">
        <f t="shared" si="8"/>
        <v>8156.1426844886619</v>
      </c>
      <c r="N17" s="84">
        <f t="shared" si="8"/>
        <v>14601.586185907705</v>
      </c>
      <c r="O17" s="84">
        <f t="shared" si="8"/>
        <v>72.002007728677953</v>
      </c>
      <c r="P17" s="84">
        <f t="shared" si="9"/>
        <v>1717.508781051966</v>
      </c>
      <c r="Q17" s="84">
        <f t="shared" ref="Q17:R17" si="30">Q43+Q95</f>
        <v>0</v>
      </c>
      <c r="R17" s="84">
        <f t="shared" si="30"/>
        <v>0</v>
      </c>
      <c r="S17" s="86">
        <f t="shared" si="11"/>
        <v>33527.196833558708</v>
      </c>
      <c r="T17" s="19" t="str">
        <f t="shared" si="12"/>
        <v/>
      </c>
      <c r="V17" s="10"/>
      <c r="W17" s="11"/>
      <c r="X17" s="11"/>
      <c r="Y17" s="11"/>
      <c r="Z17" s="11"/>
      <c r="AA17" s="11"/>
      <c r="AB17" s="11"/>
      <c r="AC17" s="11"/>
      <c r="AD17" s="11"/>
      <c r="AE17" s="10"/>
      <c r="AF17" s="10"/>
      <c r="AG17" s="10"/>
      <c r="AH17" s="10"/>
      <c r="AI17" s="10"/>
      <c r="AJ17" s="10"/>
      <c r="AK17" s="10"/>
      <c r="AL17" s="21"/>
      <c r="AM17" s="21"/>
      <c r="AN17" s="21"/>
    </row>
    <row r="18" spans="1:40" ht="15">
      <c r="A18" s="31" t="s">
        <v>21</v>
      </c>
      <c r="B18" s="112">
        <f t="shared" si="4"/>
        <v>4116.3257404604938</v>
      </c>
      <c r="C18" s="112">
        <f t="shared" si="4"/>
        <v>49.987878900309184</v>
      </c>
      <c r="D18" s="112">
        <f t="shared" si="4"/>
        <v>8157.3789528428279</v>
      </c>
      <c r="E18" s="112">
        <f t="shared" si="4"/>
        <v>15853.019371752409</v>
      </c>
      <c r="F18" s="112">
        <f t="shared" si="5"/>
        <v>1604.9192615605634</v>
      </c>
      <c r="G18" s="112">
        <f t="shared" ref="G18:H18" si="31">G44+G96</f>
        <v>4734.1004595861614</v>
      </c>
      <c r="H18" s="112">
        <f t="shared" si="31"/>
        <v>62.667875249687143</v>
      </c>
      <c r="I18" s="114">
        <f t="shared" si="7"/>
        <v>34578.399540352453</v>
      </c>
      <c r="K18" s="42" t="s">
        <v>21</v>
      </c>
      <c r="L18" s="87">
        <f t="shared" si="8"/>
        <v>4116.3257404604938</v>
      </c>
      <c r="M18" s="87">
        <f t="shared" si="8"/>
        <v>49.987878900309184</v>
      </c>
      <c r="N18" s="87">
        <f t="shared" si="8"/>
        <v>8157.3789528428279</v>
      </c>
      <c r="O18" s="87">
        <f t="shared" si="8"/>
        <v>15853.019371752409</v>
      </c>
      <c r="P18" s="87">
        <f t="shared" si="9"/>
        <v>1604.9192615605589</v>
      </c>
      <c r="Q18" s="87">
        <f t="shared" ref="Q18:R18" si="32">Q44+Q96</f>
        <v>4734.1004595861614</v>
      </c>
      <c r="R18" s="87">
        <f t="shared" si="32"/>
        <v>62.667875249687143</v>
      </c>
      <c r="S18" s="89">
        <f t="shared" si="11"/>
        <v>34578.399540352446</v>
      </c>
      <c r="T18" s="19" t="str">
        <f t="shared" si="12"/>
        <v/>
      </c>
      <c r="V18" s="10"/>
      <c r="W18" s="11"/>
      <c r="X18" s="11"/>
      <c r="Y18" s="11"/>
      <c r="Z18" s="11"/>
      <c r="AA18" s="11"/>
      <c r="AB18" s="11"/>
      <c r="AC18" s="11"/>
      <c r="AD18" s="11"/>
      <c r="AE18" s="10"/>
      <c r="AF18" s="10"/>
      <c r="AG18" s="10"/>
      <c r="AH18" s="10"/>
      <c r="AI18" s="10"/>
      <c r="AJ18" s="10"/>
      <c r="AK18" s="10"/>
      <c r="AL18" s="21"/>
      <c r="AM18" s="21"/>
      <c r="AN18" s="21"/>
    </row>
    <row r="19" spans="1:40" ht="15">
      <c r="A19" s="32" t="s">
        <v>20</v>
      </c>
      <c r="B19" s="84">
        <f t="shared" si="4"/>
        <v>6180.9681607013254</v>
      </c>
      <c r="C19" s="84">
        <f t="shared" si="4"/>
        <v>15.903121550695914</v>
      </c>
      <c r="D19" s="84">
        <f t="shared" si="4"/>
        <v>413.42998019604397</v>
      </c>
      <c r="E19" s="84">
        <f t="shared" si="4"/>
        <v>0</v>
      </c>
      <c r="F19" s="84">
        <f t="shared" si="5"/>
        <v>0</v>
      </c>
      <c r="G19" s="84">
        <f t="shared" ref="G19:H19" si="33">G45+G97</f>
        <v>0</v>
      </c>
      <c r="H19" s="84">
        <f t="shared" si="33"/>
        <v>0</v>
      </c>
      <c r="I19" s="111">
        <f t="shared" si="7"/>
        <v>6610.3012624480652</v>
      </c>
      <c r="K19" s="43" t="s">
        <v>20</v>
      </c>
      <c r="L19" s="84">
        <f t="shared" si="8"/>
        <v>6180.9681607013254</v>
      </c>
      <c r="M19" s="84">
        <f t="shared" si="8"/>
        <v>15.903121550695914</v>
      </c>
      <c r="N19" s="84">
        <f t="shared" si="8"/>
        <v>413.42998019604397</v>
      </c>
      <c r="O19" s="84">
        <f t="shared" si="8"/>
        <v>0</v>
      </c>
      <c r="P19" s="84">
        <f t="shared" si="9"/>
        <v>-3.979039320256561E-13</v>
      </c>
      <c r="Q19" s="84">
        <f t="shared" ref="Q19:R19" si="34">Q45+Q97</f>
        <v>0</v>
      </c>
      <c r="R19" s="84">
        <f t="shared" si="34"/>
        <v>0</v>
      </c>
      <c r="S19" s="86">
        <f t="shared" si="11"/>
        <v>6610.3012624480652</v>
      </c>
      <c r="T19" s="19" t="str">
        <f t="shared" si="12"/>
        <v/>
      </c>
      <c r="V19" s="10"/>
      <c r="W19" s="11"/>
      <c r="X19" s="11"/>
      <c r="Y19" s="11"/>
      <c r="Z19" s="11"/>
      <c r="AA19" s="11"/>
      <c r="AB19" s="11"/>
      <c r="AC19" s="11"/>
      <c r="AD19" s="11"/>
      <c r="AE19" s="10"/>
      <c r="AF19" s="10"/>
      <c r="AG19" s="10"/>
      <c r="AH19" s="10"/>
      <c r="AI19" s="10"/>
      <c r="AJ19" s="10"/>
      <c r="AK19" s="10"/>
      <c r="AL19" s="21"/>
      <c r="AM19" s="21"/>
      <c r="AN19" s="21"/>
    </row>
    <row r="20" spans="1:40" ht="15">
      <c r="A20" s="31" t="s">
        <v>56</v>
      </c>
      <c r="B20" s="112">
        <f t="shared" si="4"/>
        <v>9806.7967803018382</v>
      </c>
      <c r="C20" s="112">
        <f t="shared" si="4"/>
        <v>39.477967061999948</v>
      </c>
      <c r="D20" s="112">
        <f t="shared" si="4"/>
        <v>1745.7300467351574</v>
      </c>
      <c r="E20" s="112">
        <f t="shared" si="4"/>
        <v>0</v>
      </c>
      <c r="F20" s="11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14">
        <f t="shared" si="7"/>
        <v>11592.023059565025</v>
      </c>
      <c r="K20" s="42" t="s">
        <v>56</v>
      </c>
      <c r="L20" s="87">
        <f t="shared" si="8"/>
        <v>9806.7967803018382</v>
      </c>
      <c r="M20" s="87">
        <f t="shared" si="8"/>
        <v>39.477967061999948</v>
      </c>
      <c r="N20" s="87">
        <f t="shared" si="8"/>
        <v>1745.7300467351574</v>
      </c>
      <c r="O20" s="87">
        <f t="shared" si="8"/>
        <v>0</v>
      </c>
      <c r="P20" s="87">
        <f t="shared" si="9"/>
        <v>1.8265466031212912E-2</v>
      </c>
      <c r="Q20" s="87">
        <f t="shared" ref="Q20:R20" si="36">Q46+Q98</f>
        <v>0</v>
      </c>
      <c r="R20" s="87">
        <f t="shared" si="36"/>
        <v>0</v>
      </c>
      <c r="S20" s="89">
        <f t="shared" si="11"/>
        <v>11592.023059565026</v>
      </c>
      <c r="T20" s="19" t="str">
        <f t="shared" si="12"/>
        <v/>
      </c>
      <c r="V20" s="10"/>
      <c r="W20" s="11"/>
      <c r="X20" s="11"/>
      <c r="Y20" s="11"/>
      <c r="Z20" s="11"/>
      <c r="AA20" s="11"/>
      <c r="AB20" s="11"/>
      <c r="AC20" s="11"/>
      <c r="AD20" s="11"/>
      <c r="AE20" s="10"/>
      <c r="AF20" s="10"/>
      <c r="AG20" s="10"/>
      <c r="AH20" s="10"/>
      <c r="AI20" s="10"/>
      <c r="AJ20" s="10"/>
      <c r="AK20" s="10"/>
      <c r="AL20" s="21"/>
      <c r="AM20" s="21"/>
      <c r="AN20" s="21"/>
    </row>
    <row r="21" spans="1:40" ht="15">
      <c r="A21" s="32" t="s">
        <v>18</v>
      </c>
      <c r="B21" s="84">
        <f t="shared" si="4"/>
        <v>1843.622631317271</v>
      </c>
      <c r="C21" s="84">
        <f t="shared" si="4"/>
        <v>11089.333115722804</v>
      </c>
      <c r="D21" s="84">
        <f t="shared" si="4"/>
        <v>1411.3629300208354</v>
      </c>
      <c r="E21" s="84">
        <f t="shared" si="4"/>
        <v>1.5331932861517361</v>
      </c>
      <c r="F21" s="84">
        <f t="shared" si="5"/>
        <v>1683.1576785587913</v>
      </c>
      <c r="G21" s="84">
        <f t="shared" ref="G21:H21" si="37">G47+G99</f>
        <v>0</v>
      </c>
      <c r="H21" s="84">
        <f t="shared" si="37"/>
        <v>0</v>
      </c>
      <c r="I21" s="111">
        <f t="shared" si="7"/>
        <v>16029.009548905855</v>
      </c>
      <c r="K21" s="43" t="s">
        <v>18</v>
      </c>
      <c r="L21" s="84">
        <f t="shared" si="8"/>
        <v>1843.622631317271</v>
      </c>
      <c r="M21" s="84">
        <f t="shared" si="8"/>
        <v>11089.333115722804</v>
      </c>
      <c r="N21" s="84">
        <f t="shared" si="8"/>
        <v>1411.3629300208354</v>
      </c>
      <c r="O21" s="84">
        <f t="shared" si="8"/>
        <v>1.5331932861517361</v>
      </c>
      <c r="P21" s="84">
        <f t="shared" si="9"/>
        <v>1683.1576785587908</v>
      </c>
      <c r="Q21" s="84">
        <f t="shared" ref="Q21:R21" si="38">Q47+Q99</f>
        <v>0</v>
      </c>
      <c r="R21" s="84">
        <f t="shared" si="38"/>
        <v>0</v>
      </c>
      <c r="S21" s="86">
        <f t="shared" si="11"/>
        <v>16029.009548905855</v>
      </c>
      <c r="T21" s="19" t="str">
        <f t="shared" si="12"/>
        <v/>
      </c>
      <c r="V21" s="10"/>
      <c r="W21" s="11"/>
      <c r="X21" s="11"/>
      <c r="Y21" s="11"/>
      <c r="Z21" s="11"/>
      <c r="AA21" s="11"/>
      <c r="AB21" s="11"/>
      <c r="AC21" s="11"/>
      <c r="AD21" s="11"/>
      <c r="AE21" s="10"/>
      <c r="AF21" s="10"/>
      <c r="AG21" s="10"/>
      <c r="AH21" s="10"/>
      <c r="AI21" s="10"/>
      <c r="AJ21" s="10"/>
      <c r="AK21" s="10"/>
      <c r="AL21" s="21"/>
      <c r="AM21" s="21"/>
      <c r="AN21" s="21"/>
    </row>
    <row r="22" spans="1:40" ht="15">
      <c r="A22" s="31" t="s">
        <v>17</v>
      </c>
      <c r="B22" s="112">
        <f t="shared" si="4"/>
        <v>99.481338897832472</v>
      </c>
      <c r="C22" s="112">
        <f t="shared" si="4"/>
        <v>30.32540428624662</v>
      </c>
      <c r="D22" s="112">
        <f t="shared" si="4"/>
        <v>1097.2934523604358</v>
      </c>
      <c r="E22" s="112">
        <f t="shared" si="4"/>
        <v>0</v>
      </c>
      <c r="F22" s="11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14">
        <f t="shared" si="7"/>
        <v>1227.1001955445149</v>
      </c>
      <c r="K22" s="42" t="s">
        <v>17</v>
      </c>
      <c r="L22" s="87">
        <f t="shared" si="8"/>
        <v>99.481338897832472</v>
      </c>
      <c r="M22" s="87">
        <f t="shared" si="8"/>
        <v>30.32540428624662</v>
      </c>
      <c r="N22" s="87">
        <f t="shared" si="8"/>
        <v>1097.2934523604358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89">
        <f t="shared" si="11"/>
        <v>1227.1001955445149</v>
      </c>
      <c r="T22" s="19" t="str">
        <f t="shared" si="12"/>
        <v/>
      </c>
      <c r="V22" s="10"/>
      <c r="W22" s="11"/>
      <c r="X22" s="11"/>
      <c r="Y22" s="11"/>
      <c r="Z22" s="11"/>
      <c r="AA22" s="11"/>
      <c r="AB22" s="11"/>
      <c r="AC22" s="11"/>
      <c r="AD22" s="11"/>
      <c r="AE22" s="10"/>
      <c r="AF22" s="10"/>
      <c r="AG22" s="10"/>
      <c r="AH22" s="10"/>
      <c r="AI22" s="10"/>
      <c r="AJ22" s="10"/>
      <c r="AK22" s="10"/>
      <c r="AL22" s="21"/>
      <c r="AM22" s="21"/>
      <c r="AN22" s="21"/>
    </row>
    <row r="23" spans="1:40" ht="15">
      <c r="A23" s="33" t="s">
        <v>60</v>
      </c>
      <c r="B23" s="84">
        <f t="shared" si="4"/>
        <v>707.73034750278225</v>
      </c>
      <c r="C23" s="84">
        <f t="shared" si="4"/>
        <v>0.26535716756585959</v>
      </c>
      <c r="D23" s="84">
        <f t="shared" si="4"/>
        <v>733.16939089360517</v>
      </c>
      <c r="E23" s="84">
        <f t="shared" si="4"/>
        <v>0</v>
      </c>
      <c r="F23" s="84">
        <f t="shared" si="5"/>
        <v>0</v>
      </c>
      <c r="G23" s="84">
        <f t="shared" ref="G23:H23" si="41">G49+G101</f>
        <v>0</v>
      </c>
      <c r="H23" s="84">
        <f t="shared" si="41"/>
        <v>0</v>
      </c>
      <c r="I23" s="111">
        <f t="shared" si="7"/>
        <v>1441.1650955639534</v>
      </c>
      <c r="K23" s="44" t="s">
        <v>60</v>
      </c>
      <c r="L23" s="84">
        <f t="shared" si="8"/>
        <v>707.73034750278225</v>
      </c>
      <c r="M23" s="84">
        <f t="shared" si="8"/>
        <v>0.26535716756585959</v>
      </c>
      <c r="N23" s="84">
        <f t="shared" si="8"/>
        <v>733.16939089360517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86">
        <f t="shared" si="11"/>
        <v>1441.1650955639534</v>
      </c>
      <c r="T23" s="19" t="str">
        <f t="shared" si="12"/>
        <v/>
      </c>
      <c r="V23" s="10"/>
      <c r="W23" s="11"/>
      <c r="X23" s="11"/>
      <c r="Y23" s="11"/>
      <c r="Z23" s="11"/>
      <c r="AA23" s="11"/>
      <c r="AB23" s="11"/>
      <c r="AC23" s="11"/>
      <c r="AD23" s="11"/>
      <c r="AE23" s="10"/>
      <c r="AF23" s="10"/>
      <c r="AG23" s="10"/>
      <c r="AH23" s="10"/>
      <c r="AI23" s="10"/>
      <c r="AJ23" s="10"/>
      <c r="AK23" s="10"/>
      <c r="AL23" s="21"/>
      <c r="AM23" s="21"/>
      <c r="AN23" s="21"/>
    </row>
    <row r="24" spans="1:40">
      <c r="A24" s="34" t="s">
        <v>19</v>
      </c>
      <c r="B24" s="116">
        <f t="shared" si="4"/>
        <v>707.73034750278225</v>
      </c>
      <c r="C24" s="116">
        <f t="shared" si="4"/>
        <v>0</v>
      </c>
      <c r="D24" s="116">
        <f t="shared" si="4"/>
        <v>617.28084114987473</v>
      </c>
      <c r="E24" s="116">
        <f t="shared" si="4"/>
        <v>0</v>
      </c>
      <c r="F24" s="116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18">
        <f t="shared" si="7"/>
        <v>1325.011188652657</v>
      </c>
      <c r="K24" s="45" t="s">
        <v>19</v>
      </c>
      <c r="L24" s="90">
        <f t="shared" si="8"/>
        <v>707.73034750278225</v>
      </c>
      <c r="M24" s="90">
        <f t="shared" si="8"/>
        <v>0</v>
      </c>
      <c r="N24" s="90">
        <f t="shared" si="8"/>
        <v>617.28084114987473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92">
        <f t="shared" si="11"/>
        <v>1325.011188652657</v>
      </c>
      <c r="T24" s="19" t="str">
        <f t="shared" si="12"/>
        <v/>
      </c>
      <c r="V24" s="10"/>
      <c r="W24" s="11"/>
      <c r="X24" s="11"/>
      <c r="Y24" s="11"/>
      <c r="Z24" s="11"/>
      <c r="AA24" s="11"/>
      <c r="AB24" s="11"/>
      <c r="AC24" s="11"/>
      <c r="AD24" s="11"/>
      <c r="AE24" s="10"/>
      <c r="AF24" s="10"/>
      <c r="AG24" s="10"/>
      <c r="AH24" s="10"/>
      <c r="AI24" s="10"/>
      <c r="AJ24" s="10"/>
      <c r="AK24" s="10"/>
      <c r="AL24" s="21"/>
      <c r="AM24" s="21"/>
      <c r="AN24" s="21"/>
    </row>
    <row r="25" spans="1:40">
      <c r="A25" s="35" t="s">
        <v>15</v>
      </c>
      <c r="B25" s="93">
        <f t="shared" si="4"/>
        <v>0</v>
      </c>
      <c r="C25" s="93">
        <f t="shared" si="4"/>
        <v>0</v>
      </c>
      <c r="D25" s="93">
        <f t="shared" si="4"/>
        <v>116.1539069112963</v>
      </c>
      <c r="E25" s="93">
        <f t="shared" si="4"/>
        <v>0</v>
      </c>
      <c r="F25" s="93">
        <f t="shared" si="5"/>
        <v>0</v>
      </c>
      <c r="G25" s="93">
        <f t="shared" ref="G25:H25" si="45">G51+G103</f>
        <v>0</v>
      </c>
      <c r="H25" s="93">
        <f t="shared" si="45"/>
        <v>0</v>
      </c>
      <c r="I25" s="120">
        <f t="shared" si="7"/>
        <v>116.1539069112963</v>
      </c>
      <c r="K25" s="46" t="s">
        <v>15</v>
      </c>
      <c r="L25" s="93">
        <f t="shared" si="8"/>
        <v>0</v>
      </c>
      <c r="M25" s="93">
        <f t="shared" si="8"/>
        <v>0</v>
      </c>
      <c r="N25" s="93">
        <f t="shared" si="8"/>
        <v>116.1539069112963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95">
        <f t="shared" si="11"/>
        <v>116.1539069112963</v>
      </c>
      <c r="V25" s="10"/>
      <c r="W25" s="11"/>
      <c r="X25" s="11"/>
      <c r="Y25" s="11"/>
      <c r="Z25" s="11"/>
      <c r="AA25" s="11"/>
      <c r="AB25" s="11"/>
      <c r="AC25" s="11"/>
      <c r="AD25" s="11"/>
      <c r="AE25" s="10"/>
      <c r="AF25" s="10"/>
      <c r="AG25" s="10"/>
      <c r="AH25" s="10"/>
      <c r="AI25" s="10"/>
      <c r="AJ25" s="10"/>
      <c r="AK25" s="10"/>
      <c r="AL25" s="21"/>
      <c r="AM25" s="21"/>
      <c r="AN25" s="21"/>
    </row>
    <row r="26" spans="1:40">
      <c r="A26" s="34" t="s">
        <v>16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16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18">
        <f t="shared" si="7"/>
        <v>0</v>
      </c>
      <c r="K26" s="45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92">
        <f t="shared" si="11"/>
        <v>0</v>
      </c>
      <c r="V26" s="10"/>
      <c r="W26" s="11"/>
      <c r="X26" s="11"/>
      <c r="Y26" s="11"/>
      <c r="Z26" s="11"/>
      <c r="AA26" s="11"/>
      <c r="AB26" s="11"/>
      <c r="AC26" s="11"/>
      <c r="AD26" s="11"/>
      <c r="AE26" s="10"/>
      <c r="AF26" s="10"/>
      <c r="AG26" s="10"/>
      <c r="AH26" s="10"/>
      <c r="AI26" s="10"/>
      <c r="AJ26" s="10"/>
      <c r="AK26" s="10"/>
      <c r="AL26" s="21"/>
      <c r="AM26" s="21"/>
      <c r="AN26" s="21"/>
    </row>
    <row r="27" spans="1:40" ht="15" thickBot="1">
      <c r="A27" s="36" t="s">
        <v>10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96">
        <f t="shared" si="5"/>
        <v>0</v>
      </c>
      <c r="G27" s="96">
        <f t="shared" ref="G27:H27" si="49">G53+G105</f>
        <v>0</v>
      </c>
      <c r="H27" s="96">
        <f t="shared" si="49"/>
        <v>0</v>
      </c>
      <c r="I27" s="122">
        <f t="shared" si="7"/>
        <v>0</v>
      </c>
      <c r="K27" s="47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98">
        <f t="shared" si="11"/>
        <v>0</v>
      </c>
      <c r="V27" s="10"/>
      <c r="W27" s="11"/>
      <c r="X27" s="11"/>
      <c r="Y27" s="11"/>
      <c r="Z27" s="11"/>
      <c r="AA27" s="11"/>
      <c r="AB27" s="11"/>
      <c r="AC27" s="11"/>
      <c r="AD27" s="11"/>
      <c r="AE27" s="10"/>
      <c r="AF27" s="10"/>
      <c r="AG27" s="10"/>
      <c r="AH27" s="10"/>
      <c r="AI27" s="10"/>
      <c r="AJ27" s="10"/>
      <c r="AK27" s="10"/>
      <c r="AL27" s="21"/>
      <c r="AM27" s="21"/>
      <c r="AN27" s="21"/>
    </row>
    <row r="28" spans="1:40" ht="15">
      <c r="A28" s="37" t="s">
        <v>22</v>
      </c>
      <c r="B28" s="99">
        <f>SUM(B7:B23)</f>
        <v>48419.142099693388</v>
      </c>
      <c r="C28" s="99">
        <f t="shared" ref="C28:I28" si="51">SUM(C7:C23)</f>
        <v>22549.841839325174</v>
      </c>
      <c r="D28" s="99">
        <f t="shared" si="51"/>
        <v>34486.371319100181</v>
      </c>
      <c r="E28" s="99">
        <f t="shared" si="51"/>
        <v>17947.086063428447</v>
      </c>
      <c r="F28" s="99">
        <f t="shared" si="51"/>
        <v>56096.731832483012</v>
      </c>
      <c r="G28" s="99">
        <f t="shared" si="51"/>
        <v>4734.1004595861614</v>
      </c>
      <c r="H28" s="100">
        <f t="shared" si="51"/>
        <v>62.667875249687143</v>
      </c>
      <c r="I28" s="111">
        <f t="shared" si="51"/>
        <v>184295.94148886608</v>
      </c>
      <c r="K28" s="48" t="s">
        <v>22</v>
      </c>
      <c r="L28" s="99">
        <f>SUM(L7:L23)</f>
        <v>48419.142099693388</v>
      </c>
      <c r="M28" s="99">
        <f t="shared" ref="M28:S28" si="52">SUM(M7:M23)</f>
        <v>22549.841839325174</v>
      </c>
      <c r="N28" s="99">
        <f t="shared" si="52"/>
        <v>34486.371319100181</v>
      </c>
      <c r="O28" s="99">
        <f t="shared" si="52"/>
        <v>17947.086063428447</v>
      </c>
      <c r="P28" s="99">
        <f t="shared" si="52"/>
        <v>56096.731832483019</v>
      </c>
      <c r="Q28" s="99">
        <f t="shared" si="52"/>
        <v>4734.1004595861614</v>
      </c>
      <c r="R28" s="100">
        <f t="shared" si="52"/>
        <v>62.667875249687143</v>
      </c>
      <c r="S28" s="101">
        <f t="shared" si="52"/>
        <v>184295.94148886605</v>
      </c>
      <c r="T28" s="19" t="str">
        <f>IF(ABS(S28-S54-S80-S106)&gt;0.01,S28-S54-S80-S106,"")</f>
        <v/>
      </c>
    </row>
    <row r="29" spans="1:40" s="22" customFormat="1" ht="15" thickBot="1">
      <c r="A29" s="38" t="s">
        <v>108</v>
      </c>
      <c r="B29" s="123">
        <f>IF($I28=0,"-",B28/$I28)</f>
        <v>0.2627249504711342</v>
      </c>
      <c r="C29" s="123">
        <f t="shared" ref="C29:H29" si="53">IF($I28=0,"-",C28/$I28)</f>
        <v>0.12235669248683637</v>
      </c>
      <c r="D29" s="123">
        <f t="shared" si="53"/>
        <v>0.18712496347177354</v>
      </c>
      <c r="E29" s="123">
        <f t="shared" si="53"/>
        <v>9.7381884367283747E-2</v>
      </c>
      <c r="F29" s="123">
        <f t="shared" si="53"/>
        <v>0.3043839781782281</v>
      </c>
      <c r="G29" s="123">
        <f t="shared" si="53"/>
        <v>2.5687491657933031E-2</v>
      </c>
      <c r="H29" s="123">
        <f t="shared" si="53"/>
        <v>3.4003936681086986E-4</v>
      </c>
      <c r="I29" s="124">
        <f>SUM(B29:H29)</f>
        <v>0.99999999999999989</v>
      </c>
      <c r="K29" s="49" t="s">
        <v>108</v>
      </c>
      <c r="L29" s="102">
        <f>IF($S28=0,"-",L28/$S28)</f>
        <v>0.26272495047113426</v>
      </c>
      <c r="M29" s="102">
        <f t="shared" ref="M29:R29" si="54">IF($S28=0,"-",M28/$S28)</f>
        <v>0.12235669248683638</v>
      </c>
      <c r="N29" s="102">
        <f t="shared" si="54"/>
        <v>0.18712496347177357</v>
      </c>
      <c r="O29" s="102">
        <f t="shared" si="54"/>
        <v>9.7381884367283761E-2</v>
      </c>
      <c r="P29" s="102">
        <f t="shared" si="54"/>
        <v>0.30438397817822815</v>
      </c>
      <c r="Q29" s="102">
        <f t="shared" si="54"/>
        <v>2.5687491657933034E-2</v>
      </c>
      <c r="R29" s="103">
        <f t="shared" si="54"/>
        <v>3.4003936681086992E-4</v>
      </c>
      <c r="S29" s="104">
        <f>SUM(L29:R29)</f>
        <v>1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40" ht="15" thickBot="1">
      <c r="A30"/>
      <c r="B30" s="29"/>
      <c r="C30" s="29"/>
      <c r="D30" s="29"/>
      <c r="E30" s="29"/>
      <c r="F30" s="29"/>
      <c r="G30" s="29"/>
      <c r="H30" s="29"/>
      <c r="I30" s="29"/>
      <c r="K30"/>
      <c r="L30" s="29"/>
      <c r="M30" s="29"/>
      <c r="N30" s="29"/>
      <c r="O30" s="29"/>
      <c r="P30" s="29"/>
      <c r="Q30" s="29"/>
      <c r="R30" s="29"/>
      <c r="S30" s="29"/>
      <c r="AJ30" s="19"/>
    </row>
    <row r="31" spans="1:40" ht="42.7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K31" s="445" t="s">
        <v>49</v>
      </c>
      <c r="L31" s="82" t="s">
        <v>0</v>
      </c>
      <c r="M31" s="82" t="s">
        <v>1</v>
      </c>
      <c r="N31" s="82" t="s">
        <v>2</v>
      </c>
      <c r="O31" s="82" t="s">
        <v>3</v>
      </c>
      <c r="P31" s="82" t="s">
        <v>23</v>
      </c>
      <c r="Q31" s="82" t="s">
        <v>4</v>
      </c>
      <c r="R31" s="82" t="s">
        <v>5</v>
      </c>
      <c r="S31" s="83" t="s">
        <v>6</v>
      </c>
      <c r="U31" s="447" t="s">
        <v>49</v>
      </c>
      <c r="V31" s="51" t="s">
        <v>73</v>
      </c>
      <c r="W31" s="51" t="s">
        <v>74</v>
      </c>
      <c r="X31" s="51" t="s">
        <v>4</v>
      </c>
      <c r="Y31" s="51" t="s">
        <v>1</v>
      </c>
      <c r="Z31" s="51" t="s">
        <v>2</v>
      </c>
      <c r="AA31" s="51" t="s">
        <v>3</v>
      </c>
      <c r="AB31" s="51" t="s">
        <v>51</v>
      </c>
      <c r="AC31" s="51" t="s">
        <v>64</v>
      </c>
      <c r="AD31" s="52" t="s">
        <v>75</v>
      </c>
      <c r="AE31" s="52" t="s">
        <v>76</v>
      </c>
      <c r="AF31" s="52" t="s">
        <v>77</v>
      </c>
      <c r="AG31" s="52" t="s">
        <v>78</v>
      </c>
      <c r="AH31" s="52" t="s">
        <v>79</v>
      </c>
      <c r="AI31" s="53" t="s">
        <v>59</v>
      </c>
      <c r="AJ31" s="19"/>
    </row>
    <row r="32" spans="1:40" ht="15" customHeight="1">
      <c r="A32" s="411" t="s">
        <v>49</v>
      </c>
      <c r="B32" s="400" t="s">
        <v>113</v>
      </c>
      <c r="C32" s="401"/>
      <c r="D32" s="401"/>
      <c r="E32" s="401"/>
      <c r="F32" s="401"/>
      <c r="G32" s="401"/>
      <c r="H32" s="401"/>
      <c r="I32" s="402"/>
      <c r="K32" s="446" t="s">
        <v>49</v>
      </c>
      <c r="L32" s="403" t="s">
        <v>113</v>
      </c>
      <c r="M32" s="404"/>
      <c r="N32" s="404"/>
      <c r="O32" s="404"/>
      <c r="P32" s="404"/>
      <c r="Q32" s="404"/>
      <c r="R32" s="404"/>
      <c r="S32" s="405"/>
      <c r="U32" s="448" t="s">
        <v>49</v>
      </c>
      <c r="V32" s="441" t="s">
        <v>113</v>
      </c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2"/>
      <c r="AJ32" s="19"/>
    </row>
    <row r="33" spans="1:36" ht="15">
      <c r="A33" s="30" t="s">
        <v>7</v>
      </c>
      <c r="B33" s="105">
        <f>B111+B137+B163+B189+B215+B241+B267+B293+B319+B345+B371+B397+B423</f>
        <v>10.969774780580501</v>
      </c>
      <c r="C33" s="105">
        <f t="shared" ref="C33:E33" si="55">C111+C137+C163+C189+C215+C241+C267+C293+C319+C345+C371+C397+C423</f>
        <v>2310.9553601779862</v>
      </c>
      <c r="D33" s="105">
        <f t="shared" si="55"/>
        <v>494.22013281210013</v>
      </c>
      <c r="E33" s="105">
        <f t="shared" si="55"/>
        <v>0</v>
      </c>
      <c r="F33" s="394">
        <v>0</v>
      </c>
      <c r="G33" s="105">
        <f t="shared" ref="G33:H48" si="56">G111+G137+G163+G189+G215+G241+G267+G293+G319+G345+G371+G397+G423</f>
        <v>0</v>
      </c>
      <c r="H33" s="105">
        <f t="shared" si="56"/>
        <v>0</v>
      </c>
      <c r="I33" s="111">
        <f>SUM(B33:H33)</f>
        <v>2816.1452677706666</v>
      </c>
      <c r="K33" s="50" t="s">
        <v>7</v>
      </c>
      <c r="L33" s="105">
        <f t="shared" ref="L33:R48" si="57">L111+L137+L163+L189+L215+L241+L267+L293+L319+L345+L371+L397+L423</f>
        <v>10.969774780580501</v>
      </c>
      <c r="M33" s="105">
        <f t="shared" si="57"/>
        <v>2310.9553601779862</v>
      </c>
      <c r="N33" s="105">
        <f t="shared" si="57"/>
        <v>494.22013281210013</v>
      </c>
      <c r="O33" s="105">
        <f t="shared" si="57"/>
        <v>0</v>
      </c>
      <c r="P33" s="105">
        <f t="shared" si="57"/>
        <v>0</v>
      </c>
      <c r="Q33" s="105">
        <f t="shared" si="57"/>
        <v>0</v>
      </c>
      <c r="R33" s="105">
        <f t="shared" si="57"/>
        <v>0</v>
      </c>
      <c r="S33" s="107">
        <f>SUM(L33:R33)</f>
        <v>2816.1452677706666</v>
      </c>
      <c r="U33" s="54" t="s">
        <v>7</v>
      </c>
      <c r="V33" s="55">
        <f t="shared" ref="V33:AH48" si="58">V111+V137+V163+V189+V215+V241+V267+V293+V319+V345+V371+V397+V423</f>
        <v>10.969774780580501</v>
      </c>
      <c r="W33" s="55">
        <f t="shared" si="58"/>
        <v>0</v>
      </c>
      <c r="X33" s="55">
        <f t="shared" si="58"/>
        <v>0</v>
      </c>
      <c r="Y33" s="55">
        <f t="shared" si="58"/>
        <v>2310.9553601779862</v>
      </c>
      <c r="Z33" s="55">
        <f t="shared" si="58"/>
        <v>494.22013281210013</v>
      </c>
      <c r="AA33" s="55">
        <f t="shared" si="58"/>
        <v>0</v>
      </c>
      <c r="AB33" s="55">
        <f t="shared" si="58"/>
        <v>0</v>
      </c>
      <c r="AC33" s="56">
        <f t="shared" si="58"/>
        <v>0</v>
      </c>
      <c r="AD33" s="55">
        <f t="shared" si="58"/>
        <v>0</v>
      </c>
      <c r="AE33" s="55">
        <f t="shared" si="58"/>
        <v>0</v>
      </c>
      <c r="AF33" s="55">
        <f t="shared" si="58"/>
        <v>0</v>
      </c>
      <c r="AG33" s="55">
        <f t="shared" si="58"/>
        <v>0</v>
      </c>
      <c r="AH33" s="55">
        <f t="shared" si="58"/>
        <v>0</v>
      </c>
      <c r="AI33" s="58">
        <f>SUM(V33:AC33)</f>
        <v>2816.1452677706666</v>
      </c>
      <c r="AJ33" s="19" t="str">
        <f>IF(ABS(S33-AI33)&gt;0.001,S33-AI33,"")</f>
        <v/>
      </c>
    </row>
    <row r="34" spans="1:36" ht="15">
      <c r="A34" s="31" t="s">
        <v>8</v>
      </c>
      <c r="B34" s="112">
        <f t="shared" ref="B34:E49" si="59">B112+B138+B164+B190+B216+B242+B268+B294+B320+B346+B372+B398+B424</f>
        <v>0</v>
      </c>
      <c r="C34" s="112">
        <f t="shared" si="59"/>
        <v>36.131518512594958</v>
      </c>
      <c r="D34" s="112">
        <f t="shared" si="59"/>
        <v>0</v>
      </c>
      <c r="E34" s="112">
        <f t="shared" si="59"/>
        <v>0</v>
      </c>
      <c r="F34" s="395">
        <v>0</v>
      </c>
      <c r="G34" s="112">
        <f t="shared" si="56"/>
        <v>0</v>
      </c>
      <c r="H34" s="112">
        <f t="shared" si="56"/>
        <v>0</v>
      </c>
      <c r="I34" s="114">
        <f t="shared" ref="I34:I53" si="60">SUM(B34:H34)</f>
        <v>36.131518512594958</v>
      </c>
      <c r="K34" s="42" t="s">
        <v>8</v>
      </c>
      <c r="L34" s="87">
        <f t="shared" si="57"/>
        <v>0</v>
      </c>
      <c r="M34" s="87">
        <f t="shared" si="57"/>
        <v>36.131518512594958</v>
      </c>
      <c r="N34" s="87">
        <f t="shared" si="57"/>
        <v>0</v>
      </c>
      <c r="O34" s="87">
        <f t="shared" si="57"/>
        <v>0</v>
      </c>
      <c r="P34" s="87">
        <f t="shared" si="57"/>
        <v>0</v>
      </c>
      <c r="Q34" s="87">
        <f t="shared" si="57"/>
        <v>0</v>
      </c>
      <c r="R34" s="87">
        <f t="shared" si="57"/>
        <v>0</v>
      </c>
      <c r="S34" s="89">
        <f t="shared" ref="S34:S53" si="61">SUM(L34:R34)</f>
        <v>36.131518512594958</v>
      </c>
      <c r="U34" s="59" t="s">
        <v>8</v>
      </c>
      <c r="V34" s="60">
        <f t="shared" si="58"/>
        <v>0</v>
      </c>
      <c r="W34" s="60">
        <f t="shared" si="58"/>
        <v>0</v>
      </c>
      <c r="X34" s="60">
        <f t="shared" si="58"/>
        <v>0</v>
      </c>
      <c r="Y34" s="60">
        <f t="shared" si="58"/>
        <v>36.131518512594958</v>
      </c>
      <c r="Z34" s="60">
        <f t="shared" si="58"/>
        <v>0</v>
      </c>
      <c r="AA34" s="60">
        <f t="shared" si="58"/>
        <v>0</v>
      </c>
      <c r="AB34" s="60">
        <f t="shared" si="58"/>
        <v>0</v>
      </c>
      <c r="AC34" s="61">
        <f t="shared" si="58"/>
        <v>0</v>
      </c>
      <c r="AD34" s="60">
        <f t="shared" si="58"/>
        <v>0</v>
      </c>
      <c r="AE34" s="60">
        <f t="shared" si="58"/>
        <v>0</v>
      </c>
      <c r="AF34" s="60">
        <f t="shared" si="58"/>
        <v>0</v>
      </c>
      <c r="AG34" s="60">
        <f t="shared" si="58"/>
        <v>0</v>
      </c>
      <c r="AH34" s="60">
        <f t="shared" si="58"/>
        <v>0</v>
      </c>
      <c r="AI34" s="62">
        <f t="shared" ref="AI34:AI53" si="62">SUM(V34:AC34)</f>
        <v>36.131518512594958</v>
      </c>
      <c r="AJ34" s="19" t="str">
        <f t="shared" ref="AJ34:AJ55" si="63">IF(ABS(S34-AI34)&gt;0.001,S34-AI34,"")</f>
        <v/>
      </c>
    </row>
    <row r="35" spans="1:36" ht="15">
      <c r="A35" s="32" t="s">
        <v>9</v>
      </c>
      <c r="B35" s="84">
        <f t="shared" si="59"/>
        <v>0</v>
      </c>
      <c r="C35" s="84">
        <f t="shared" si="59"/>
        <v>0</v>
      </c>
      <c r="D35" s="84">
        <f t="shared" si="59"/>
        <v>2831.5600367743164</v>
      </c>
      <c r="E35" s="84">
        <f t="shared" si="59"/>
        <v>0</v>
      </c>
      <c r="F35" s="395">
        <v>0</v>
      </c>
      <c r="G35" s="84">
        <f t="shared" si="56"/>
        <v>0</v>
      </c>
      <c r="H35" s="84">
        <f t="shared" si="56"/>
        <v>0</v>
      </c>
      <c r="I35" s="111">
        <f t="shared" si="60"/>
        <v>2831.5600367743164</v>
      </c>
      <c r="K35" s="43" t="s">
        <v>9</v>
      </c>
      <c r="L35" s="84">
        <f t="shared" si="57"/>
        <v>0</v>
      </c>
      <c r="M35" s="84">
        <f t="shared" si="57"/>
        <v>0</v>
      </c>
      <c r="N35" s="84">
        <f t="shared" si="57"/>
        <v>2831.5600367743164</v>
      </c>
      <c r="O35" s="84">
        <f t="shared" si="57"/>
        <v>0</v>
      </c>
      <c r="P35" s="84">
        <f t="shared" si="57"/>
        <v>0</v>
      </c>
      <c r="Q35" s="84">
        <f t="shared" si="57"/>
        <v>0</v>
      </c>
      <c r="R35" s="84">
        <f t="shared" si="57"/>
        <v>0</v>
      </c>
      <c r="S35" s="86">
        <f t="shared" si="61"/>
        <v>2831.5600367743164</v>
      </c>
      <c r="U35" s="63" t="s">
        <v>9</v>
      </c>
      <c r="V35" s="55">
        <f t="shared" si="58"/>
        <v>0</v>
      </c>
      <c r="W35" s="55">
        <f t="shared" si="58"/>
        <v>0</v>
      </c>
      <c r="X35" s="55">
        <f t="shared" si="58"/>
        <v>0</v>
      </c>
      <c r="Y35" s="55">
        <f t="shared" si="58"/>
        <v>0</v>
      </c>
      <c r="Z35" s="55">
        <f t="shared" si="58"/>
        <v>2831.5600367743164</v>
      </c>
      <c r="AA35" s="55">
        <f t="shared" si="58"/>
        <v>0</v>
      </c>
      <c r="AB35" s="55">
        <f t="shared" si="58"/>
        <v>0</v>
      </c>
      <c r="AC35" s="56">
        <f t="shared" si="58"/>
        <v>0</v>
      </c>
      <c r="AD35" s="55">
        <f t="shared" si="58"/>
        <v>0</v>
      </c>
      <c r="AE35" s="55">
        <f t="shared" si="58"/>
        <v>0</v>
      </c>
      <c r="AF35" s="55">
        <f t="shared" si="58"/>
        <v>0</v>
      </c>
      <c r="AG35" s="55">
        <f t="shared" si="58"/>
        <v>0</v>
      </c>
      <c r="AH35" s="55">
        <f t="shared" si="58"/>
        <v>0</v>
      </c>
      <c r="AI35" s="58">
        <f t="shared" si="62"/>
        <v>2831.5600367743164</v>
      </c>
      <c r="AJ35" s="19" t="str">
        <f t="shared" si="63"/>
        <v/>
      </c>
    </row>
    <row r="36" spans="1:36" ht="15">
      <c r="A36" s="31" t="s">
        <v>52</v>
      </c>
      <c r="B36" s="112">
        <f t="shared" si="59"/>
        <v>0</v>
      </c>
      <c r="C36" s="112">
        <f t="shared" si="59"/>
        <v>0</v>
      </c>
      <c r="D36" s="112">
        <f t="shared" si="59"/>
        <v>439.74219479999994</v>
      </c>
      <c r="E36" s="112">
        <f t="shared" si="59"/>
        <v>0</v>
      </c>
      <c r="F36" s="395">
        <v>0</v>
      </c>
      <c r="G36" s="112">
        <f t="shared" si="56"/>
        <v>0</v>
      </c>
      <c r="H36" s="112">
        <f t="shared" si="56"/>
        <v>0</v>
      </c>
      <c r="I36" s="114">
        <f t="shared" si="60"/>
        <v>439.74219479999994</v>
      </c>
      <c r="K36" s="42" t="s">
        <v>52</v>
      </c>
      <c r="L36" s="87">
        <f t="shared" si="57"/>
        <v>0</v>
      </c>
      <c r="M36" s="87">
        <f t="shared" si="57"/>
        <v>0</v>
      </c>
      <c r="N36" s="87">
        <f t="shared" si="57"/>
        <v>439.74219479999994</v>
      </c>
      <c r="O36" s="87">
        <f t="shared" si="57"/>
        <v>0</v>
      </c>
      <c r="P36" s="87">
        <f t="shared" si="57"/>
        <v>0</v>
      </c>
      <c r="Q36" s="87">
        <f t="shared" si="57"/>
        <v>0</v>
      </c>
      <c r="R36" s="87">
        <f t="shared" si="57"/>
        <v>0</v>
      </c>
      <c r="S36" s="89">
        <f t="shared" si="61"/>
        <v>439.74219479999994</v>
      </c>
      <c r="U36" s="59" t="s">
        <v>52</v>
      </c>
      <c r="V36" s="60">
        <f t="shared" si="58"/>
        <v>0</v>
      </c>
      <c r="W36" s="60">
        <f t="shared" si="58"/>
        <v>0</v>
      </c>
      <c r="X36" s="60">
        <f t="shared" si="58"/>
        <v>0</v>
      </c>
      <c r="Y36" s="60">
        <f t="shared" si="58"/>
        <v>0</v>
      </c>
      <c r="Z36" s="60">
        <f t="shared" si="58"/>
        <v>439.50216085087328</v>
      </c>
      <c r="AA36" s="60">
        <f t="shared" si="58"/>
        <v>0</v>
      </c>
      <c r="AB36" s="60">
        <f t="shared" si="58"/>
        <v>0</v>
      </c>
      <c r="AC36" s="61">
        <f t="shared" si="58"/>
        <v>0.24003394912663756</v>
      </c>
      <c r="AD36" s="60">
        <f t="shared" si="58"/>
        <v>0</v>
      </c>
      <c r="AE36" s="60">
        <f t="shared" si="58"/>
        <v>0</v>
      </c>
      <c r="AF36" s="60">
        <f t="shared" si="58"/>
        <v>0</v>
      </c>
      <c r="AG36" s="60">
        <f t="shared" si="58"/>
        <v>0.24003394912663756</v>
      </c>
      <c r="AH36" s="60">
        <f t="shared" si="58"/>
        <v>0</v>
      </c>
      <c r="AI36" s="62">
        <f t="shared" si="62"/>
        <v>439.74219479999994</v>
      </c>
      <c r="AJ36" s="19" t="str">
        <f t="shared" si="63"/>
        <v/>
      </c>
    </row>
    <row r="37" spans="1:36" ht="15">
      <c r="A37" s="32" t="s">
        <v>13</v>
      </c>
      <c r="B37" s="84">
        <f t="shared" si="59"/>
        <v>754.03118964791895</v>
      </c>
      <c r="C37" s="84">
        <f t="shared" si="59"/>
        <v>573.28054110176572</v>
      </c>
      <c r="D37" s="84">
        <f t="shared" si="59"/>
        <v>471.61268292982811</v>
      </c>
      <c r="E37" s="84">
        <f t="shared" si="59"/>
        <v>0</v>
      </c>
      <c r="F37" s="395">
        <v>0</v>
      </c>
      <c r="G37" s="84">
        <f t="shared" si="56"/>
        <v>0</v>
      </c>
      <c r="H37" s="84">
        <f t="shared" si="56"/>
        <v>0</v>
      </c>
      <c r="I37" s="111">
        <f t="shared" si="60"/>
        <v>1798.9244136795128</v>
      </c>
      <c r="K37" s="43" t="s">
        <v>13</v>
      </c>
      <c r="L37" s="84">
        <f t="shared" si="57"/>
        <v>754.03118964791895</v>
      </c>
      <c r="M37" s="84">
        <f t="shared" si="57"/>
        <v>573.28054110176572</v>
      </c>
      <c r="N37" s="84">
        <f t="shared" si="57"/>
        <v>471.61268292982811</v>
      </c>
      <c r="O37" s="84">
        <f t="shared" si="57"/>
        <v>0</v>
      </c>
      <c r="P37" s="84">
        <f t="shared" si="57"/>
        <v>0</v>
      </c>
      <c r="Q37" s="84">
        <f t="shared" si="57"/>
        <v>0</v>
      </c>
      <c r="R37" s="84">
        <f t="shared" si="57"/>
        <v>0</v>
      </c>
      <c r="S37" s="86">
        <f t="shared" si="61"/>
        <v>1798.9244136795128</v>
      </c>
      <c r="U37" s="63" t="s">
        <v>13</v>
      </c>
      <c r="V37" s="55">
        <f t="shared" si="58"/>
        <v>731.48731444367968</v>
      </c>
      <c r="W37" s="55">
        <f t="shared" si="58"/>
        <v>0</v>
      </c>
      <c r="X37" s="55">
        <f t="shared" si="58"/>
        <v>0</v>
      </c>
      <c r="Y37" s="55">
        <f t="shared" si="58"/>
        <v>573.28054110176572</v>
      </c>
      <c r="Z37" s="55">
        <f t="shared" si="58"/>
        <v>464.64693274715745</v>
      </c>
      <c r="AA37" s="55">
        <f t="shared" si="58"/>
        <v>0</v>
      </c>
      <c r="AB37" s="55">
        <f t="shared" si="58"/>
        <v>0</v>
      </c>
      <c r="AC37" s="56">
        <f t="shared" si="58"/>
        <v>29.509625386909974</v>
      </c>
      <c r="AD37" s="55">
        <f t="shared" si="58"/>
        <v>22.543875204239253</v>
      </c>
      <c r="AE37" s="55">
        <f t="shared" si="58"/>
        <v>0</v>
      </c>
      <c r="AF37" s="55">
        <f t="shared" si="58"/>
        <v>0</v>
      </c>
      <c r="AG37" s="55">
        <f t="shared" si="58"/>
        <v>6.9657501826707211</v>
      </c>
      <c r="AH37" s="55">
        <f t="shared" si="58"/>
        <v>0</v>
      </c>
      <c r="AI37" s="58">
        <f t="shared" si="62"/>
        <v>1798.9244136795128</v>
      </c>
      <c r="AJ37" s="19" t="str">
        <f t="shared" si="63"/>
        <v/>
      </c>
    </row>
    <row r="38" spans="1:36" ht="15">
      <c r="A38" s="31" t="s">
        <v>119</v>
      </c>
      <c r="B38" s="112">
        <f t="shared" si="59"/>
        <v>443.41286997790013</v>
      </c>
      <c r="C38" s="112">
        <f t="shared" si="59"/>
        <v>121.54261950257926</v>
      </c>
      <c r="D38" s="112">
        <f t="shared" si="59"/>
        <v>86.279521968042189</v>
      </c>
      <c r="E38" s="112">
        <f t="shared" si="59"/>
        <v>3.855490755145933</v>
      </c>
      <c r="F38" s="395">
        <v>0</v>
      </c>
      <c r="G38" s="112">
        <f t="shared" si="56"/>
        <v>0</v>
      </c>
      <c r="H38" s="112">
        <f t="shared" si="56"/>
        <v>0</v>
      </c>
      <c r="I38" s="114">
        <f t="shared" si="60"/>
        <v>655.0905022036676</v>
      </c>
      <c r="K38" s="42" t="s">
        <v>119</v>
      </c>
      <c r="L38" s="87">
        <f t="shared" si="57"/>
        <v>443.41286997790013</v>
      </c>
      <c r="M38" s="87">
        <f t="shared" si="57"/>
        <v>121.54261950257926</v>
      </c>
      <c r="N38" s="87">
        <f t="shared" si="57"/>
        <v>86.279521968042189</v>
      </c>
      <c r="O38" s="87">
        <f t="shared" si="57"/>
        <v>3.855490755145933</v>
      </c>
      <c r="P38" s="87">
        <f t="shared" si="57"/>
        <v>0</v>
      </c>
      <c r="Q38" s="87">
        <f t="shared" si="57"/>
        <v>0</v>
      </c>
      <c r="R38" s="87">
        <f t="shared" si="57"/>
        <v>0</v>
      </c>
      <c r="S38" s="89">
        <f t="shared" si="61"/>
        <v>655.0905022036676</v>
      </c>
      <c r="U38" s="59" t="s">
        <v>53</v>
      </c>
      <c r="V38" s="60">
        <f t="shared" si="58"/>
        <v>438.31742180536929</v>
      </c>
      <c r="W38" s="60">
        <f t="shared" si="58"/>
        <v>2.1296282257770969</v>
      </c>
      <c r="X38" s="60">
        <f t="shared" si="58"/>
        <v>0</v>
      </c>
      <c r="Y38" s="60">
        <f t="shared" si="58"/>
        <v>121.54261950257926</v>
      </c>
      <c r="Z38" s="60">
        <f t="shared" si="58"/>
        <v>78.670700325238386</v>
      </c>
      <c r="AA38" s="60">
        <f t="shared" si="58"/>
        <v>2.1321920644016452</v>
      </c>
      <c r="AB38" s="60">
        <f t="shared" si="58"/>
        <v>0</v>
      </c>
      <c r="AC38" s="61">
        <f t="shared" si="58"/>
        <v>12.297940280301885</v>
      </c>
      <c r="AD38" s="60">
        <f t="shared" si="58"/>
        <v>2.9658199467537774</v>
      </c>
      <c r="AE38" s="60">
        <f t="shared" si="58"/>
        <v>0</v>
      </c>
      <c r="AF38" s="60">
        <f t="shared" si="58"/>
        <v>0</v>
      </c>
      <c r="AG38" s="60">
        <f t="shared" si="58"/>
        <v>7.6088216428038207</v>
      </c>
      <c r="AH38" s="60">
        <f t="shared" si="58"/>
        <v>1.7232986907442878</v>
      </c>
      <c r="AI38" s="62">
        <f t="shared" si="62"/>
        <v>655.0905022036676</v>
      </c>
      <c r="AJ38" s="19" t="str">
        <f t="shared" si="63"/>
        <v/>
      </c>
    </row>
    <row r="39" spans="1:36" ht="15">
      <c r="A39" s="32" t="s">
        <v>54</v>
      </c>
      <c r="B39" s="84">
        <f t="shared" si="59"/>
        <v>0</v>
      </c>
      <c r="C39" s="84">
        <f t="shared" si="59"/>
        <v>0</v>
      </c>
      <c r="D39" s="84">
        <f t="shared" si="59"/>
        <v>7.9927081060676803</v>
      </c>
      <c r="E39" s="84">
        <f t="shared" si="59"/>
        <v>1689.5645399969846</v>
      </c>
      <c r="F39" s="395">
        <v>0</v>
      </c>
      <c r="G39" s="84">
        <f t="shared" si="56"/>
        <v>0</v>
      </c>
      <c r="H39" s="84">
        <f t="shared" si="56"/>
        <v>0</v>
      </c>
      <c r="I39" s="111">
        <f t="shared" si="60"/>
        <v>1697.5572481030524</v>
      </c>
      <c r="K39" s="43" t="s">
        <v>54</v>
      </c>
      <c r="L39" s="84">
        <f t="shared" si="57"/>
        <v>0</v>
      </c>
      <c r="M39" s="84">
        <f t="shared" si="57"/>
        <v>0</v>
      </c>
      <c r="N39" s="84">
        <f t="shared" si="57"/>
        <v>7.9927081060676803</v>
      </c>
      <c r="O39" s="84">
        <f t="shared" si="57"/>
        <v>1689.5645399969846</v>
      </c>
      <c r="P39" s="84">
        <f t="shared" si="57"/>
        <v>3907.541156593853</v>
      </c>
      <c r="Q39" s="84">
        <f t="shared" si="57"/>
        <v>0</v>
      </c>
      <c r="R39" s="84">
        <f t="shared" si="57"/>
        <v>0</v>
      </c>
      <c r="S39" s="86">
        <f t="shared" si="61"/>
        <v>5605.0984046969052</v>
      </c>
      <c r="U39" s="63" t="s">
        <v>54</v>
      </c>
      <c r="V39" s="55">
        <f t="shared" si="58"/>
        <v>0</v>
      </c>
      <c r="W39" s="55">
        <f t="shared" si="58"/>
        <v>0</v>
      </c>
      <c r="X39" s="55">
        <f t="shared" si="58"/>
        <v>0</v>
      </c>
      <c r="Y39" s="55">
        <f t="shared" si="58"/>
        <v>0</v>
      </c>
      <c r="Z39" s="55">
        <f t="shared" si="58"/>
        <v>0</v>
      </c>
      <c r="AA39" s="55">
        <f t="shared" si="58"/>
        <v>1686.3512478713044</v>
      </c>
      <c r="AB39" s="55">
        <f t="shared" si="58"/>
        <v>3907.541156593853</v>
      </c>
      <c r="AC39" s="56">
        <f t="shared" si="58"/>
        <v>11.206000231747829</v>
      </c>
      <c r="AD39" s="55">
        <f t="shared" si="58"/>
        <v>0</v>
      </c>
      <c r="AE39" s="55">
        <f t="shared" si="58"/>
        <v>3.2132921256801481</v>
      </c>
      <c r="AF39" s="55">
        <f t="shared" si="58"/>
        <v>0</v>
      </c>
      <c r="AG39" s="55">
        <f t="shared" si="58"/>
        <v>7.9927081060676803</v>
      </c>
      <c r="AH39" s="55">
        <f t="shared" si="58"/>
        <v>0</v>
      </c>
      <c r="AI39" s="58">
        <f t="shared" si="62"/>
        <v>5605.0984046969052</v>
      </c>
      <c r="AJ39" s="19" t="str">
        <f t="shared" si="63"/>
        <v/>
      </c>
    </row>
    <row r="40" spans="1:36" ht="15">
      <c r="A40" s="31" t="s">
        <v>11</v>
      </c>
      <c r="B40" s="112">
        <f t="shared" si="59"/>
        <v>0</v>
      </c>
      <c r="C40" s="112">
        <f t="shared" si="59"/>
        <v>0.12974498858406686</v>
      </c>
      <c r="D40" s="112">
        <f t="shared" si="59"/>
        <v>0</v>
      </c>
      <c r="E40" s="112">
        <f t="shared" si="59"/>
        <v>24.380302465070123</v>
      </c>
      <c r="F40" s="395">
        <v>0</v>
      </c>
      <c r="G40" s="112">
        <f t="shared" si="56"/>
        <v>0</v>
      </c>
      <c r="H40" s="112">
        <f t="shared" si="56"/>
        <v>0</v>
      </c>
      <c r="I40" s="114">
        <f t="shared" si="60"/>
        <v>24.510047453654192</v>
      </c>
      <c r="K40" s="42" t="s">
        <v>11</v>
      </c>
      <c r="L40" s="87">
        <f t="shared" si="57"/>
        <v>0</v>
      </c>
      <c r="M40" s="87">
        <f t="shared" si="57"/>
        <v>0.12974498858406686</v>
      </c>
      <c r="N40" s="87">
        <f t="shared" si="57"/>
        <v>0</v>
      </c>
      <c r="O40" s="87">
        <f t="shared" si="57"/>
        <v>24.380302465070123</v>
      </c>
      <c r="P40" s="87">
        <f t="shared" si="57"/>
        <v>277.08275564179144</v>
      </c>
      <c r="Q40" s="87">
        <f t="shared" si="57"/>
        <v>0</v>
      </c>
      <c r="R40" s="87">
        <f t="shared" si="57"/>
        <v>0</v>
      </c>
      <c r="S40" s="89">
        <f t="shared" si="61"/>
        <v>301.59280309544562</v>
      </c>
      <c r="U40" s="59" t="s">
        <v>11</v>
      </c>
      <c r="V40" s="60">
        <f t="shared" si="58"/>
        <v>0</v>
      </c>
      <c r="W40" s="60">
        <f t="shared" si="58"/>
        <v>0</v>
      </c>
      <c r="X40" s="60">
        <f t="shared" si="58"/>
        <v>0</v>
      </c>
      <c r="Y40" s="60">
        <f t="shared" si="58"/>
        <v>0.12974498858406686</v>
      </c>
      <c r="Z40" s="60">
        <f t="shared" si="58"/>
        <v>0</v>
      </c>
      <c r="AA40" s="60">
        <f t="shared" si="58"/>
        <v>24.380302465070123</v>
      </c>
      <c r="AB40" s="60">
        <f t="shared" si="58"/>
        <v>277.08275564179144</v>
      </c>
      <c r="AC40" s="61">
        <f t="shared" si="58"/>
        <v>0</v>
      </c>
      <c r="AD40" s="60">
        <f t="shared" si="58"/>
        <v>0</v>
      </c>
      <c r="AE40" s="60">
        <f t="shared" si="58"/>
        <v>0</v>
      </c>
      <c r="AF40" s="60">
        <f t="shared" si="58"/>
        <v>0</v>
      </c>
      <c r="AG40" s="60">
        <f t="shared" si="58"/>
        <v>0</v>
      </c>
      <c r="AH40" s="60">
        <f t="shared" si="58"/>
        <v>0</v>
      </c>
      <c r="AI40" s="62">
        <f t="shared" si="62"/>
        <v>301.59280309544562</v>
      </c>
      <c r="AJ40" s="19" t="str">
        <f t="shared" si="63"/>
        <v/>
      </c>
    </row>
    <row r="41" spans="1:36" ht="15">
      <c r="A41" s="32" t="s">
        <v>55</v>
      </c>
      <c r="B41" s="84">
        <f t="shared" si="59"/>
        <v>2.9713659845979947</v>
      </c>
      <c r="C41" s="84">
        <f t="shared" si="59"/>
        <v>0</v>
      </c>
      <c r="D41" s="84">
        <f t="shared" si="59"/>
        <v>0.37750100441944551</v>
      </c>
      <c r="E41" s="84">
        <f t="shared" si="59"/>
        <v>0.16048607690850539</v>
      </c>
      <c r="F41" s="395">
        <v>0</v>
      </c>
      <c r="G41" s="84">
        <f t="shared" si="56"/>
        <v>0</v>
      </c>
      <c r="H41" s="84">
        <f t="shared" si="56"/>
        <v>0</v>
      </c>
      <c r="I41" s="111">
        <f t="shared" si="60"/>
        <v>3.5093530659259455</v>
      </c>
      <c r="K41" s="43" t="s">
        <v>55</v>
      </c>
      <c r="L41" s="84">
        <f t="shared" si="57"/>
        <v>2.9713659845979947</v>
      </c>
      <c r="M41" s="84">
        <f t="shared" si="57"/>
        <v>0</v>
      </c>
      <c r="N41" s="84">
        <f t="shared" si="57"/>
        <v>0.37750100441944551</v>
      </c>
      <c r="O41" s="84">
        <f t="shared" si="57"/>
        <v>0.16048607690850539</v>
      </c>
      <c r="P41" s="84">
        <f t="shared" si="57"/>
        <v>0</v>
      </c>
      <c r="Q41" s="84">
        <f t="shared" si="57"/>
        <v>0</v>
      </c>
      <c r="R41" s="84">
        <f t="shared" si="57"/>
        <v>0</v>
      </c>
      <c r="S41" s="86">
        <f t="shared" si="61"/>
        <v>3.5093530659259455</v>
      </c>
      <c r="U41" s="63" t="s">
        <v>55</v>
      </c>
      <c r="V41" s="55">
        <f t="shared" si="58"/>
        <v>0.49988950276243088</v>
      </c>
      <c r="W41" s="55">
        <f t="shared" si="58"/>
        <v>0</v>
      </c>
      <c r="X41" s="55">
        <f t="shared" si="58"/>
        <v>0</v>
      </c>
      <c r="Y41" s="55">
        <f t="shared" si="58"/>
        <v>0</v>
      </c>
      <c r="Z41" s="55">
        <f t="shared" si="58"/>
        <v>0.37750100441944551</v>
      </c>
      <c r="AA41" s="55">
        <f t="shared" si="58"/>
        <v>0</v>
      </c>
      <c r="AB41" s="55">
        <f t="shared" si="58"/>
        <v>0</v>
      </c>
      <c r="AC41" s="56">
        <f t="shared" si="58"/>
        <v>2.6319625587440694</v>
      </c>
      <c r="AD41" s="55">
        <f t="shared" si="58"/>
        <v>2.4714764818355639</v>
      </c>
      <c r="AE41" s="55">
        <f t="shared" si="58"/>
        <v>0</v>
      </c>
      <c r="AF41" s="55">
        <f t="shared" si="58"/>
        <v>0</v>
      </c>
      <c r="AG41" s="55">
        <f t="shared" si="58"/>
        <v>0</v>
      </c>
      <c r="AH41" s="55">
        <f t="shared" si="58"/>
        <v>0.16048607690850539</v>
      </c>
      <c r="AI41" s="58">
        <f t="shared" si="62"/>
        <v>3.5093530659259455</v>
      </c>
      <c r="AJ41" s="19" t="str">
        <f t="shared" si="63"/>
        <v/>
      </c>
    </row>
    <row r="42" spans="1:36" ht="15">
      <c r="A42" s="31" t="s">
        <v>14</v>
      </c>
      <c r="B42" s="112">
        <f t="shared" si="59"/>
        <v>83.570104969972022</v>
      </c>
      <c r="C42" s="112">
        <f t="shared" si="59"/>
        <v>5.9022686048310948</v>
      </c>
      <c r="D42" s="112">
        <f t="shared" si="59"/>
        <v>74.329684187385865</v>
      </c>
      <c r="E42" s="112">
        <f t="shared" si="59"/>
        <v>21.211969158199082</v>
      </c>
      <c r="F42" s="395">
        <v>0</v>
      </c>
      <c r="G42" s="112">
        <f t="shared" si="56"/>
        <v>0</v>
      </c>
      <c r="H42" s="112">
        <f t="shared" si="56"/>
        <v>0</v>
      </c>
      <c r="I42" s="114">
        <f t="shared" si="60"/>
        <v>185.01402692038806</v>
      </c>
      <c r="K42" s="42" t="s">
        <v>14</v>
      </c>
      <c r="L42" s="87">
        <f t="shared" si="57"/>
        <v>83.570104969972022</v>
      </c>
      <c r="M42" s="87">
        <f t="shared" si="57"/>
        <v>5.9022686048310948</v>
      </c>
      <c r="N42" s="87">
        <f t="shared" si="57"/>
        <v>74.329684187385865</v>
      </c>
      <c r="O42" s="87">
        <f t="shared" si="57"/>
        <v>21.211969158199082</v>
      </c>
      <c r="P42" s="87">
        <f t="shared" si="57"/>
        <v>10.826690547287178</v>
      </c>
      <c r="Q42" s="87">
        <f t="shared" si="57"/>
        <v>0</v>
      </c>
      <c r="R42" s="87">
        <f t="shared" si="57"/>
        <v>0</v>
      </c>
      <c r="S42" s="89">
        <f t="shared" si="61"/>
        <v>195.84071746767523</v>
      </c>
      <c r="U42" s="59" t="s">
        <v>14</v>
      </c>
      <c r="V42" s="60">
        <f t="shared" si="58"/>
        <v>77.701293424953533</v>
      </c>
      <c r="W42" s="60">
        <f t="shared" si="58"/>
        <v>4.2833561702343284</v>
      </c>
      <c r="X42" s="60">
        <f t="shared" si="58"/>
        <v>0</v>
      </c>
      <c r="Y42" s="60">
        <f t="shared" si="58"/>
        <v>5.9022686048310948</v>
      </c>
      <c r="Z42" s="60">
        <f t="shared" si="58"/>
        <v>67.511537975656992</v>
      </c>
      <c r="AA42" s="60">
        <f t="shared" si="58"/>
        <v>13.156171742192605</v>
      </c>
      <c r="AB42" s="60">
        <f t="shared" si="58"/>
        <v>10.826690547287178</v>
      </c>
      <c r="AC42" s="61">
        <f t="shared" si="58"/>
        <v>16.45939900251949</v>
      </c>
      <c r="AD42" s="60">
        <f t="shared" si="58"/>
        <v>1.585455374784152</v>
      </c>
      <c r="AE42" s="60">
        <f t="shared" si="58"/>
        <v>0</v>
      </c>
      <c r="AF42" s="60">
        <f t="shared" si="58"/>
        <v>0</v>
      </c>
      <c r="AG42" s="60">
        <f t="shared" si="58"/>
        <v>6.8181462117288598</v>
      </c>
      <c r="AH42" s="60">
        <f t="shared" si="58"/>
        <v>8.0557974160064756</v>
      </c>
      <c r="AI42" s="62">
        <f t="shared" si="62"/>
        <v>195.84071746767523</v>
      </c>
      <c r="AJ42" s="19" t="str">
        <f t="shared" si="63"/>
        <v/>
      </c>
    </row>
    <row r="43" spans="1:36" ht="15">
      <c r="A43" s="32" t="s">
        <v>136</v>
      </c>
      <c r="B43" s="84">
        <f t="shared" si="59"/>
        <v>2721.6318273818524</v>
      </c>
      <c r="C43" s="84">
        <f t="shared" si="59"/>
        <v>7724.2155856275504</v>
      </c>
      <c r="D43" s="84">
        <f t="shared" si="59"/>
        <v>14014.95051810632</v>
      </c>
      <c r="E43" s="84">
        <f t="shared" si="59"/>
        <v>5.6703784716582595</v>
      </c>
      <c r="F43" s="395">
        <v>0</v>
      </c>
      <c r="G43" s="84">
        <f t="shared" si="56"/>
        <v>0</v>
      </c>
      <c r="H43" s="84">
        <f t="shared" si="56"/>
        <v>0</v>
      </c>
      <c r="I43" s="111">
        <f t="shared" si="60"/>
        <v>24466.468309587384</v>
      </c>
      <c r="K43" s="43" t="s">
        <v>136</v>
      </c>
      <c r="L43" s="84">
        <f t="shared" si="57"/>
        <v>2721.6318273818524</v>
      </c>
      <c r="M43" s="84">
        <f t="shared" si="57"/>
        <v>7724.2155856275504</v>
      </c>
      <c r="N43" s="84">
        <f t="shared" si="57"/>
        <v>14014.95051810632</v>
      </c>
      <c r="O43" s="84">
        <f t="shared" si="57"/>
        <v>5.6703784716582595</v>
      </c>
      <c r="P43" s="84">
        <f t="shared" si="57"/>
        <v>3.0035102846275299</v>
      </c>
      <c r="Q43" s="84">
        <f t="shared" si="57"/>
        <v>0</v>
      </c>
      <c r="R43" s="84">
        <f t="shared" si="57"/>
        <v>0</v>
      </c>
      <c r="S43" s="86">
        <f t="shared" si="61"/>
        <v>24469.471819872011</v>
      </c>
      <c r="U43" s="63" t="s">
        <v>136</v>
      </c>
      <c r="V43" s="55">
        <f t="shared" si="58"/>
        <v>2563.6502748611888</v>
      </c>
      <c r="W43" s="55">
        <f t="shared" si="58"/>
        <v>0</v>
      </c>
      <c r="X43" s="55">
        <f t="shared" si="58"/>
        <v>0</v>
      </c>
      <c r="Y43" s="55">
        <f t="shared" si="58"/>
        <v>7724.2155856275504</v>
      </c>
      <c r="Z43" s="55">
        <f t="shared" si="58"/>
        <v>12116.651908915079</v>
      </c>
      <c r="AA43" s="55">
        <f t="shared" si="58"/>
        <v>5.6703784716582595</v>
      </c>
      <c r="AB43" s="55">
        <f t="shared" si="58"/>
        <v>3.0035102846275299</v>
      </c>
      <c r="AC43" s="56">
        <f t="shared" si="58"/>
        <v>2056.2801617119048</v>
      </c>
      <c r="AD43" s="55">
        <f t="shared" si="58"/>
        <v>157.9815525206642</v>
      </c>
      <c r="AE43" s="55">
        <f t="shared" si="58"/>
        <v>0</v>
      </c>
      <c r="AF43" s="55">
        <f t="shared" si="58"/>
        <v>0</v>
      </c>
      <c r="AG43" s="55">
        <f t="shared" si="58"/>
        <v>1898.298609191241</v>
      </c>
      <c r="AH43" s="55">
        <f t="shared" si="58"/>
        <v>0</v>
      </c>
      <c r="AI43" s="58">
        <f t="shared" si="62"/>
        <v>24469.471819872007</v>
      </c>
      <c r="AJ43" s="19" t="str">
        <f t="shared" si="63"/>
        <v/>
      </c>
    </row>
    <row r="44" spans="1:36" ht="15">
      <c r="A44" s="31" t="s">
        <v>21</v>
      </c>
      <c r="B44" s="112">
        <f t="shared" si="59"/>
        <v>1377.5007089569945</v>
      </c>
      <c r="C44" s="112">
        <f t="shared" si="59"/>
        <v>49.713265598851258</v>
      </c>
      <c r="D44" s="112">
        <f t="shared" si="59"/>
        <v>2658.0589052295709</v>
      </c>
      <c r="E44" s="112">
        <f t="shared" si="59"/>
        <v>11313.232691860554</v>
      </c>
      <c r="F44" s="395">
        <v>0</v>
      </c>
      <c r="G44" s="112">
        <f t="shared" si="56"/>
        <v>1184.8111777035022</v>
      </c>
      <c r="H44" s="112">
        <f t="shared" si="56"/>
        <v>60.517436427465796</v>
      </c>
      <c r="I44" s="114">
        <f t="shared" si="60"/>
        <v>16643.834185776937</v>
      </c>
      <c r="K44" s="42" t="s">
        <v>21</v>
      </c>
      <c r="L44" s="87">
        <f t="shared" si="57"/>
        <v>1377.5007089569945</v>
      </c>
      <c r="M44" s="87">
        <f t="shared" si="57"/>
        <v>49.713265598851258</v>
      </c>
      <c r="N44" s="87">
        <f t="shared" si="57"/>
        <v>2658.0589052295709</v>
      </c>
      <c r="O44" s="87">
        <f t="shared" si="57"/>
        <v>11313.232691860554</v>
      </c>
      <c r="P44" s="87">
        <f t="shared" si="57"/>
        <v>164.9883206335968</v>
      </c>
      <c r="Q44" s="87">
        <f t="shared" si="57"/>
        <v>1184.8111777035022</v>
      </c>
      <c r="R44" s="87">
        <f t="shared" si="57"/>
        <v>60.517436427465796</v>
      </c>
      <c r="S44" s="89">
        <f t="shared" si="61"/>
        <v>16808.822506410532</v>
      </c>
      <c r="U44" s="59" t="s">
        <v>21</v>
      </c>
      <c r="V44" s="60">
        <f t="shared" si="58"/>
        <v>49.537626777781448</v>
      </c>
      <c r="W44" s="60">
        <f t="shared" si="58"/>
        <v>713.95247958975631</v>
      </c>
      <c r="X44" s="60">
        <f t="shared" si="58"/>
        <v>1184.8111777035022</v>
      </c>
      <c r="Y44" s="60">
        <f t="shared" si="58"/>
        <v>49.713265598851258</v>
      </c>
      <c r="Z44" s="60">
        <f t="shared" si="58"/>
        <v>2599.4414271555261</v>
      </c>
      <c r="AA44" s="60">
        <f t="shared" si="58"/>
        <v>10869.28921986211</v>
      </c>
      <c r="AB44" s="60">
        <f t="shared" si="58"/>
        <v>164.9883206335968</v>
      </c>
      <c r="AC44" s="61">
        <f t="shared" si="58"/>
        <v>1177.0889890894146</v>
      </c>
      <c r="AD44" s="60">
        <f t="shared" si="58"/>
        <v>614.01060258945665</v>
      </c>
      <c r="AE44" s="60">
        <f t="shared" si="58"/>
        <v>427.90577109119096</v>
      </c>
      <c r="AF44" s="60">
        <f t="shared" si="58"/>
        <v>60.517436427465796</v>
      </c>
      <c r="AG44" s="60">
        <f t="shared" si="58"/>
        <v>58.617478074045387</v>
      </c>
      <c r="AH44" s="60">
        <f t="shared" si="58"/>
        <v>16.037700907255363</v>
      </c>
      <c r="AI44" s="62">
        <f t="shared" si="62"/>
        <v>16808.822506410539</v>
      </c>
      <c r="AJ44" s="19" t="str">
        <f t="shared" si="63"/>
        <v/>
      </c>
    </row>
    <row r="45" spans="1:36" ht="15">
      <c r="A45" s="32" t="s">
        <v>20</v>
      </c>
      <c r="B45" s="84">
        <f t="shared" si="59"/>
        <v>1241.272430038739</v>
      </c>
      <c r="C45" s="84">
        <f t="shared" si="59"/>
        <v>0.45572591377037824</v>
      </c>
      <c r="D45" s="84">
        <f t="shared" si="59"/>
        <v>186.94589690464474</v>
      </c>
      <c r="E45" s="84">
        <f t="shared" si="59"/>
        <v>0</v>
      </c>
      <c r="F45" s="395">
        <v>0</v>
      </c>
      <c r="G45" s="84">
        <f t="shared" si="56"/>
        <v>0</v>
      </c>
      <c r="H45" s="84">
        <f t="shared" si="56"/>
        <v>0</v>
      </c>
      <c r="I45" s="111">
        <f t="shared" si="60"/>
        <v>1428.674052857154</v>
      </c>
      <c r="K45" s="43" t="s">
        <v>20</v>
      </c>
      <c r="L45" s="84">
        <f t="shared" si="57"/>
        <v>1241.272430038739</v>
      </c>
      <c r="M45" s="84">
        <f t="shared" si="57"/>
        <v>0.45572591377037824</v>
      </c>
      <c r="N45" s="84">
        <f t="shared" si="57"/>
        <v>186.94589690464474</v>
      </c>
      <c r="O45" s="84">
        <f t="shared" si="57"/>
        <v>0</v>
      </c>
      <c r="P45" s="84">
        <f t="shared" si="57"/>
        <v>0</v>
      </c>
      <c r="Q45" s="84">
        <f t="shared" si="57"/>
        <v>0</v>
      </c>
      <c r="R45" s="84">
        <f t="shared" si="57"/>
        <v>0</v>
      </c>
      <c r="S45" s="86">
        <f t="shared" si="61"/>
        <v>1428.674052857154</v>
      </c>
      <c r="U45" s="63" t="s">
        <v>20</v>
      </c>
      <c r="V45" s="55">
        <f t="shared" si="58"/>
        <v>1128.5239006167178</v>
      </c>
      <c r="W45" s="55">
        <f t="shared" si="58"/>
        <v>0</v>
      </c>
      <c r="X45" s="55">
        <f t="shared" si="58"/>
        <v>0</v>
      </c>
      <c r="Y45" s="55">
        <f t="shared" si="58"/>
        <v>0.45572591377037824</v>
      </c>
      <c r="Z45" s="55">
        <f t="shared" si="58"/>
        <v>7.5169736009067876</v>
      </c>
      <c r="AA45" s="55">
        <f t="shared" si="58"/>
        <v>0</v>
      </c>
      <c r="AB45" s="55">
        <f t="shared" si="58"/>
        <v>0</v>
      </c>
      <c r="AC45" s="56">
        <f t="shared" si="58"/>
        <v>292.17745272575922</v>
      </c>
      <c r="AD45" s="55">
        <f t="shared" si="58"/>
        <v>112.74852942202124</v>
      </c>
      <c r="AE45" s="55">
        <f t="shared" si="58"/>
        <v>0</v>
      </c>
      <c r="AF45" s="55">
        <f t="shared" si="58"/>
        <v>0</v>
      </c>
      <c r="AG45" s="55">
        <f t="shared" si="58"/>
        <v>179.42892330373797</v>
      </c>
      <c r="AH45" s="55">
        <f t="shared" si="58"/>
        <v>0</v>
      </c>
      <c r="AI45" s="58">
        <f t="shared" si="62"/>
        <v>1428.674052857154</v>
      </c>
      <c r="AJ45" s="19" t="str">
        <f t="shared" si="63"/>
        <v/>
      </c>
    </row>
    <row r="46" spans="1:36" ht="15">
      <c r="A46" s="31" t="s">
        <v>56</v>
      </c>
      <c r="B46" s="112">
        <f t="shared" si="59"/>
        <v>74.534729872408036</v>
      </c>
      <c r="C46" s="112">
        <f t="shared" si="59"/>
        <v>17.784520064397903</v>
      </c>
      <c r="D46" s="112">
        <f t="shared" si="59"/>
        <v>49.292272855552952</v>
      </c>
      <c r="E46" s="112">
        <f t="shared" si="59"/>
        <v>0</v>
      </c>
      <c r="F46" s="395">
        <v>0</v>
      </c>
      <c r="G46" s="112">
        <f t="shared" si="56"/>
        <v>0</v>
      </c>
      <c r="H46" s="112">
        <f t="shared" si="56"/>
        <v>0</v>
      </c>
      <c r="I46" s="114">
        <f t="shared" si="60"/>
        <v>141.61152279235887</v>
      </c>
      <c r="K46" s="42" t="s">
        <v>56</v>
      </c>
      <c r="L46" s="87">
        <f t="shared" si="57"/>
        <v>74.534729872408036</v>
      </c>
      <c r="M46" s="87">
        <f t="shared" si="57"/>
        <v>17.784520064397903</v>
      </c>
      <c r="N46" s="87">
        <f t="shared" si="57"/>
        <v>49.292272855552952</v>
      </c>
      <c r="O46" s="87">
        <f t="shared" si="57"/>
        <v>0</v>
      </c>
      <c r="P46" s="87">
        <f t="shared" si="57"/>
        <v>0</v>
      </c>
      <c r="Q46" s="87">
        <f t="shared" si="57"/>
        <v>0</v>
      </c>
      <c r="R46" s="87">
        <f t="shared" si="57"/>
        <v>0</v>
      </c>
      <c r="S46" s="89">
        <f t="shared" si="61"/>
        <v>141.61152279235887</v>
      </c>
      <c r="U46" s="59" t="s">
        <v>56</v>
      </c>
      <c r="V46" s="60">
        <f t="shared" si="58"/>
        <v>72.599533961188655</v>
      </c>
      <c r="W46" s="60">
        <f t="shared" si="58"/>
        <v>0</v>
      </c>
      <c r="X46" s="60">
        <f t="shared" si="58"/>
        <v>0</v>
      </c>
      <c r="Y46" s="60">
        <f t="shared" si="58"/>
        <v>17.784520064397903</v>
      </c>
      <c r="Z46" s="60">
        <f t="shared" si="58"/>
        <v>49.292272855552952</v>
      </c>
      <c r="AA46" s="60">
        <f t="shared" si="58"/>
        <v>0</v>
      </c>
      <c r="AB46" s="60">
        <f t="shared" si="58"/>
        <v>0</v>
      </c>
      <c r="AC46" s="61">
        <f t="shared" si="58"/>
        <v>1.9351959112193826</v>
      </c>
      <c r="AD46" s="60">
        <f t="shared" si="58"/>
        <v>1.9351959112193826</v>
      </c>
      <c r="AE46" s="60">
        <f t="shared" si="58"/>
        <v>0</v>
      </c>
      <c r="AF46" s="60">
        <f t="shared" si="58"/>
        <v>0</v>
      </c>
      <c r="AG46" s="60">
        <f t="shared" si="58"/>
        <v>0</v>
      </c>
      <c r="AH46" s="60">
        <f t="shared" si="58"/>
        <v>0</v>
      </c>
      <c r="AI46" s="62">
        <f t="shared" si="62"/>
        <v>141.6115227923589</v>
      </c>
      <c r="AJ46" s="19" t="str">
        <f t="shared" si="63"/>
        <v/>
      </c>
    </row>
    <row r="47" spans="1:36" ht="15">
      <c r="A47" s="32" t="s">
        <v>18</v>
      </c>
      <c r="B47" s="84">
        <f t="shared" si="59"/>
        <v>260.48283315009905</v>
      </c>
      <c r="C47" s="84">
        <f t="shared" si="59"/>
        <v>11089.333115722804</v>
      </c>
      <c r="D47" s="84">
        <f t="shared" si="59"/>
        <v>1125.1533165079341</v>
      </c>
      <c r="E47" s="84">
        <f t="shared" si="59"/>
        <v>0</v>
      </c>
      <c r="F47" s="395">
        <v>0</v>
      </c>
      <c r="G47" s="84">
        <f t="shared" si="56"/>
        <v>0</v>
      </c>
      <c r="H47" s="84">
        <f t="shared" si="56"/>
        <v>0</v>
      </c>
      <c r="I47" s="111">
        <f t="shared" si="60"/>
        <v>12474.969265380838</v>
      </c>
      <c r="K47" s="43" t="s">
        <v>18</v>
      </c>
      <c r="L47" s="84">
        <f t="shared" si="57"/>
        <v>260.48283315009905</v>
      </c>
      <c r="M47" s="84">
        <f t="shared" si="57"/>
        <v>11089.333115722804</v>
      </c>
      <c r="N47" s="84">
        <f t="shared" si="57"/>
        <v>1125.1533165079341</v>
      </c>
      <c r="O47" s="84">
        <f t="shared" si="57"/>
        <v>0</v>
      </c>
      <c r="P47" s="84">
        <f t="shared" si="57"/>
        <v>193.28849883912588</v>
      </c>
      <c r="Q47" s="84">
        <f t="shared" si="57"/>
        <v>0</v>
      </c>
      <c r="R47" s="84">
        <f t="shared" si="57"/>
        <v>0</v>
      </c>
      <c r="S47" s="86">
        <f t="shared" si="61"/>
        <v>12668.257764219963</v>
      </c>
      <c r="U47" s="63" t="s">
        <v>18</v>
      </c>
      <c r="V47" s="55">
        <f t="shared" si="58"/>
        <v>254.48490235812417</v>
      </c>
      <c r="W47" s="55">
        <f t="shared" si="58"/>
        <v>0</v>
      </c>
      <c r="X47" s="55">
        <f t="shared" si="58"/>
        <v>0</v>
      </c>
      <c r="Y47" s="55">
        <f t="shared" si="58"/>
        <v>11089.333115722804</v>
      </c>
      <c r="Z47" s="55">
        <f t="shared" si="58"/>
        <v>890.67056371429476</v>
      </c>
      <c r="AA47" s="55">
        <f t="shared" si="58"/>
        <v>0</v>
      </c>
      <c r="AB47" s="55">
        <f t="shared" si="58"/>
        <v>193.28849883912588</v>
      </c>
      <c r="AC47" s="56">
        <f t="shared" si="58"/>
        <v>240.48068358561409</v>
      </c>
      <c r="AD47" s="55">
        <f t="shared" si="58"/>
        <v>5.9979307919749081</v>
      </c>
      <c r="AE47" s="55">
        <f t="shared" si="58"/>
        <v>0</v>
      </c>
      <c r="AF47" s="55">
        <f t="shared" si="58"/>
        <v>0</v>
      </c>
      <c r="AG47" s="55">
        <f t="shared" si="58"/>
        <v>234.48275279363921</v>
      </c>
      <c r="AH47" s="55">
        <f t="shared" si="58"/>
        <v>0</v>
      </c>
      <c r="AI47" s="58">
        <f t="shared" si="62"/>
        <v>12668.257764219963</v>
      </c>
      <c r="AJ47" s="19" t="str">
        <f t="shared" si="63"/>
        <v/>
      </c>
    </row>
    <row r="48" spans="1:36" ht="15">
      <c r="A48" s="31" t="s">
        <v>17</v>
      </c>
      <c r="B48" s="112">
        <f t="shared" si="59"/>
        <v>5.0301861295721455</v>
      </c>
      <c r="C48" s="112">
        <f t="shared" si="59"/>
        <v>30.32540428624662</v>
      </c>
      <c r="D48" s="112">
        <f t="shared" si="59"/>
        <v>1095.5483485367411</v>
      </c>
      <c r="E48" s="112">
        <f t="shared" si="59"/>
        <v>0</v>
      </c>
      <c r="F48" s="395">
        <v>0</v>
      </c>
      <c r="G48" s="112">
        <f t="shared" si="56"/>
        <v>0</v>
      </c>
      <c r="H48" s="112">
        <f t="shared" si="56"/>
        <v>0</v>
      </c>
      <c r="I48" s="114">
        <f t="shared" si="60"/>
        <v>1130.9039389525599</v>
      </c>
      <c r="K48" s="42" t="s">
        <v>17</v>
      </c>
      <c r="L48" s="87">
        <f t="shared" si="57"/>
        <v>5.0301861295721455</v>
      </c>
      <c r="M48" s="87">
        <f t="shared" si="57"/>
        <v>30.32540428624662</v>
      </c>
      <c r="N48" s="87">
        <f t="shared" si="57"/>
        <v>1095.5483485367411</v>
      </c>
      <c r="O48" s="87">
        <f t="shared" si="57"/>
        <v>0</v>
      </c>
      <c r="P48" s="87">
        <f t="shared" si="57"/>
        <v>0</v>
      </c>
      <c r="Q48" s="87">
        <f t="shared" si="57"/>
        <v>0</v>
      </c>
      <c r="R48" s="87">
        <f t="shared" si="57"/>
        <v>0</v>
      </c>
      <c r="S48" s="89">
        <f t="shared" si="61"/>
        <v>1130.9039389525599</v>
      </c>
      <c r="U48" s="59" t="s">
        <v>57</v>
      </c>
      <c r="V48" s="60">
        <f t="shared" si="58"/>
        <v>5.0301861295721455</v>
      </c>
      <c r="W48" s="60">
        <f t="shared" si="58"/>
        <v>0</v>
      </c>
      <c r="X48" s="60">
        <f t="shared" si="58"/>
        <v>0</v>
      </c>
      <c r="Y48" s="60">
        <f t="shared" si="58"/>
        <v>30.32540428624662</v>
      </c>
      <c r="Z48" s="60">
        <f t="shared" si="58"/>
        <v>1095.5483485367411</v>
      </c>
      <c r="AA48" s="60">
        <f t="shared" si="58"/>
        <v>0</v>
      </c>
      <c r="AB48" s="60">
        <f t="shared" si="58"/>
        <v>0</v>
      </c>
      <c r="AC48" s="61">
        <f t="shared" si="58"/>
        <v>0</v>
      </c>
      <c r="AD48" s="60">
        <f t="shared" si="58"/>
        <v>0</v>
      </c>
      <c r="AE48" s="60">
        <f t="shared" si="58"/>
        <v>0</v>
      </c>
      <c r="AF48" s="60">
        <f t="shared" si="58"/>
        <v>0</v>
      </c>
      <c r="AG48" s="60">
        <f t="shared" si="58"/>
        <v>0</v>
      </c>
      <c r="AH48" s="60">
        <f t="shared" si="58"/>
        <v>0</v>
      </c>
      <c r="AI48" s="62">
        <f t="shared" si="62"/>
        <v>1130.9039389525599</v>
      </c>
      <c r="AJ48" s="19" t="str">
        <f t="shared" si="63"/>
        <v/>
      </c>
    </row>
    <row r="49" spans="1:36" ht="15">
      <c r="A49" s="33" t="s">
        <v>60</v>
      </c>
      <c r="B49" s="84">
        <f t="shared" si="59"/>
        <v>2.7683999999999997</v>
      </c>
      <c r="C49" s="84">
        <f t="shared" si="59"/>
        <v>0.26535716756585959</v>
      </c>
      <c r="D49" s="84">
        <f t="shared" si="59"/>
        <v>115.88854974373044</v>
      </c>
      <c r="E49" s="84">
        <f t="shared" si="59"/>
        <v>0</v>
      </c>
      <c r="F49" s="395">
        <v>0</v>
      </c>
      <c r="G49" s="84">
        <f t="shared" ref="G49:H53" si="64">G127+G153+G179+G205+G231+G257+G283+G309+G335+G361+G387+G413+G439</f>
        <v>0</v>
      </c>
      <c r="H49" s="84">
        <f t="shared" si="64"/>
        <v>0</v>
      </c>
      <c r="I49" s="111">
        <f t="shared" si="60"/>
        <v>118.92230691129629</v>
      </c>
      <c r="K49" s="44" t="s">
        <v>60</v>
      </c>
      <c r="L49" s="84">
        <f t="shared" ref="L49:R53" si="65">L127+L153+L179+L205+L231+L257+L283+L309+L335+L361+L387+L413+L439</f>
        <v>2.7683999999999997</v>
      </c>
      <c r="M49" s="84">
        <f t="shared" si="65"/>
        <v>0.26535716756585959</v>
      </c>
      <c r="N49" s="84">
        <f t="shared" si="65"/>
        <v>115.88854974373044</v>
      </c>
      <c r="O49" s="84">
        <f t="shared" si="65"/>
        <v>0</v>
      </c>
      <c r="P49" s="84">
        <f t="shared" si="65"/>
        <v>0</v>
      </c>
      <c r="Q49" s="84">
        <f t="shared" si="65"/>
        <v>0</v>
      </c>
      <c r="R49" s="84">
        <f t="shared" si="65"/>
        <v>0</v>
      </c>
      <c r="S49" s="86">
        <f t="shared" si="61"/>
        <v>118.92230691129629</v>
      </c>
      <c r="U49" s="64" t="s">
        <v>58</v>
      </c>
      <c r="V49" s="55">
        <f t="shared" ref="V49:AH53" si="66">V127+V153+V179+V205+V231+V257+V283+V309+V335+V361+V387+V413+V439</f>
        <v>2.7683999999999997</v>
      </c>
      <c r="W49" s="55">
        <f t="shared" si="66"/>
        <v>0</v>
      </c>
      <c r="X49" s="55">
        <f t="shared" si="66"/>
        <v>0</v>
      </c>
      <c r="Y49" s="55">
        <f t="shared" si="66"/>
        <v>0.26535716756585959</v>
      </c>
      <c r="Z49" s="55">
        <f t="shared" si="66"/>
        <v>115.88854974373044</v>
      </c>
      <c r="AA49" s="55">
        <f t="shared" si="66"/>
        <v>0</v>
      </c>
      <c r="AB49" s="55">
        <f t="shared" si="66"/>
        <v>0</v>
      </c>
      <c r="AC49" s="56">
        <f t="shared" si="66"/>
        <v>0</v>
      </c>
      <c r="AD49" s="55">
        <f t="shared" si="66"/>
        <v>0</v>
      </c>
      <c r="AE49" s="55">
        <f t="shared" si="66"/>
        <v>0</v>
      </c>
      <c r="AF49" s="55">
        <f t="shared" si="66"/>
        <v>0</v>
      </c>
      <c r="AG49" s="55">
        <f t="shared" si="66"/>
        <v>0</v>
      </c>
      <c r="AH49" s="55">
        <f t="shared" si="66"/>
        <v>0</v>
      </c>
      <c r="AI49" s="58">
        <f t="shared" si="62"/>
        <v>118.92230691129629</v>
      </c>
      <c r="AJ49" s="19" t="str">
        <f t="shared" si="63"/>
        <v/>
      </c>
    </row>
    <row r="50" spans="1:36">
      <c r="A50" s="34" t="s">
        <v>19</v>
      </c>
      <c r="B50" s="116">
        <f t="shared" ref="B50:E53" si="67">B128+B154+B180+B206+B232+B258+B284+B310+B336+B362+B388+B414+B440</f>
        <v>2.7683999999999997</v>
      </c>
      <c r="C50" s="116">
        <f t="shared" si="67"/>
        <v>0</v>
      </c>
      <c r="D50" s="116">
        <f t="shared" si="67"/>
        <v>0</v>
      </c>
      <c r="E50" s="116">
        <f t="shared" si="67"/>
        <v>0</v>
      </c>
      <c r="F50" s="395">
        <v>0</v>
      </c>
      <c r="G50" s="116">
        <f t="shared" si="64"/>
        <v>0</v>
      </c>
      <c r="H50" s="116">
        <f t="shared" si="64"/>
        <v>0</v>
      </c>
      <c r="I50" s="118">
        <f t="shared" si="60"/>
        <v>2.7683999999999997</v>
      </c>
      <c r="K50" s="45" t="s">
        <v>19</v>
      </c>
      <c r="L50" s="90">
        <f t="shared" si="65"/>
        <v>2.7683999999999997</v>
      </c>
      <c r="M50" s="90">
        <f t="shared" si="65"/>
        <v>0</v>
      </c>
      <c r="N50" s="90">
        <f t="shared" si="65"/>
        <v>0</v>
      </c>
      <c r="O50" s="90">
        <f t="shared" si="65"/>
        <v>0</v>
      </c>
      <c r="P50" s="90">
        <f t="shared" si="65"/>
        <v>0</v>
      </c>
      <c r="Q50" s="90">
        <f t="shared" si="65"/>
        <v>0</v>
      </c>
      <c r="R50" s="90">
        <f t="shared" si="65"/>
        <v>0</v>
      </c>
      <c r="S50" s="92">
        <f t="shared" si="61"/>
        <v>2.7683999999999997</v>
      </c>
      <c r="U50" s="65" t="s">
        <v>62</v>
      </c>
      <c r="V50" s="66">
        <f t="shared" si="66"/>
        <v>2.7683999999999997</v>
      </c>
      <c r="W50" s="66">
        <f t="shared" si="66"/>
        <v>0</v>
      </c>
      <c r="X50" s="66">
        <f t="shared" si="66"/>
        <v>0</v>
      </c>
      <c r="Y50" s="66">
        <f t="shared" si="66"/>
        <v>0</v>
      </c>
      <c r="Z50" s="66">
        <f t="shared" si="66"/>
        <v>0</v>
      </c>
      <c r="AA50" s="66">
        <f t="shared" si="66"/>
        <v>0</v>
      </c>
      <c r="AB50" s="66">
        <f t="shared" si="66"/>
        <v>0</v>
      </c>
      <c r="AC50" s="277">
        <f t="shared" si="66"/>
        <v>0</v>
      </c>
      <c r="AD50" s="66">
        <f t="shared" si="66"/>
        <v>0</v>
      </c>
      <c r="AE50" s="66">
        <f t="shared" si="66"/>
        <v>0</v>
      </c>
      <c r="AF50" s="66">
        <f t="shared" si="66"/>
        <v>0</v>
      </c>
      <c r="AG50" s="66">
        <f t="shared" si="66"/>
        <v>0</v>
      </c>
      <c r="AH50" s="66">
        <f t="shared" si="66"/>
        <v>0</v>
      </c>
      <c r="AI50" s="68">
        <f t="shared" si="62"/>
        <v>2.7683999999999997</v>
      </c>
      <c r="AJ50" s="19" t="str">
        <f t="shared" si="63"/>
        <v/>
      </c>
    </row>
    <row r="51" spans="1:36">
      <c r="A51" s="35" t="s">
        <v>15</v>
      </c>
      <c r="B51" s="93">
        <f t="shared" si="67"/>
        <v>0</v>
      </c>
      <c r="C51" s="93">
        <f t="shared" si="67"/>
        <v>0</v>
      </c>
      <c r="D51" s="93">
        <f t="shared" si="67"/>
        <v>116.1539069112963</v>
      </c>
      <c r="E51" s="93">
        <f t="shared" si="67"/>
        <v>0</v>
      </c>
      <c r="F51" s="395">
        <v>0</v>
      </c>
      <c r="G51" s="93">
        <f t="shared" si="64"/>
        <v>0</v>
      </c>
      <c r="H51" s="93">
        <f t="shared" si="64"/>
        <v>0</v>
      </c>
      <c r="I51" s="120">
        <f t="shared" si="60"/>
        <v>116.1539069112963</v>
      </c>
      <c r="K51" s="46" t="s">
        <v>15</v>
      </c>
      <c r="L51" s="93">
        <f t="shared" si="65"/>
        <v>0</v>
      </c>
      <c r="M51" s="93">
        <f t="shared" si="65"/>
        <v>0</v>
      </c>
      <c r="N51" s="93">
        <f t="shared" si="65"/>
        <v>116.1539069112963</v>
      </c>
      <c r="O51" s="93">
        <f t="shared" si="65"/>
        <v>0</v>
      </c>
      <c r="P51" s="93">
        <f t="shared" si="65"/>
        <v>0</v>
      </c>
      <c r="Q51" s="93">
        <f t="shared" si="65"/>
        <v>0</v>
      </c>
      <c r="R51" s="93">
        <f t="shared" si="65"/>
        <v>0</v>
      </c>
      <c r="S51" s="95">
        <f t="shared" si="61"/>
        <v>116.1539069112963</v>
      </c>
      <c r="U51" s="69" t="s">
        <v>15</v>
      </c>
      <c r="V51" s="70">
        <f t="shared" si="66"/>
        <v>0</v>
      </c>
      <c r="W51" s="70">
        <f t="shared" si="66"/>
        <v>0</v>
      </c>
      <c r="X51" s="70">
        <f t="shared" si="66"/>
        <v>0</v>
      </c>
      <c r="Y51" s="70">
        <f t="shared" si="66"/>
        <v>0</v>
      </c>
      <c r="Z51" s="70">
        <f t="shared" si="66"/>
        <v>116.1539069112963</v>
      </c>
      <c r="AA51" s="70">
        <f t="shared" si="66"/>
        <v>0</v>
      </c>
      <c r="AB51" s="70">
        <f t="shared" si="66"/>
        <v>0</v>
      </c>
      <c r="AC51" s="278">
        <f t="shared" si="66"/>
        <v>0</v>
      </c>
      <c r="AD51" s="70">
        <f t="shared" si="66"/>
        <v>0</v>
      </c>
      <c r="AE51" s="70">
        <f t="shared" si="66"/>
        <v>0</v>
      </c>
      <c r="AF51" s="70">
        <f t="shared" si="66"/>
        <v>0</v>
      </c>
      <c r="AG51" s="70">
        <f t="shared" si="66"/>
        <v>0</v>
      </c>
      <c r="AH51" s="70">
        <f t="shared" si="66"/>
        <v>0</v>
      </c>
      <c r="AI51" s="72">
        <f t="shared" si="62"/>
        <v>116.1539069112963</v>
      </c>
      <c r="AJ51" s="19" t="str">
        <f t="shared" si="63"/>
        <v/>
      </c>
    </row>
    <row r="52" spans="1:36">
      <c r="A52" s="34" t="s">
        <v>16</v>
      </c>
      <c r="B52" s="116">
        <f t="shared" si="67"/>
        <v>0</v>
      </c>
      <c r="C52" s="116">
        <f t="shared" si="67"/>
        <v>0</v>
      </c>
      <c r="D52" s="116">
        <f t="shared" si="67"/>
        <v>0</v>
      </c>
      <c r="E52" s="116">
        <f t="shared" si="67"/>
        <v>0</v>
      </c>
      <c r="F52" s="395">
        <v>0</v>
      </c>
      <c r="G52" s="116">
        <f t="shared" si="64"/>
        <v>0</v>
      </c>
      <c r="H52" s="116">
        <f t="shared" si="64"/>
        <v>0</v>
      </c>
      <c r="I52" s="118">
        <f t="shared" si="60"/>
        <v>0</v>
      </c>
      <c r="K52" s="45" t="s">
        <v>16</v>
      </c>
      <c r="L52" s="90">
        <f t="shared" si="65"/>
        <v>0</v>
      </c>
      <c r="M52" s="90">
        <f t="shared" si="65"/>
        <v>0</v>
      </c>
      <c r="N52" s="90">
        <f t="shared" si="65"/>
        <v>0</v>
      </c>
      <c r="O52" s="90">
        <f t="shared" si="65"/>
        <v>0</v>
      </c>
      <c r="P52" s="90">
        <f t="shared" si="65"/>
        <v>0</v>
      </c>
      <c r="Q52" s="90">
        <f t="shared" si="65"/>
        <v>0</v>
      </c>
      <c r="R52" s="90">
        <f t="shared" si="65"/>
        <v>0</v>
      </c>
      <c r="S52" s="92">
        <f t="shared" si="61"/>
        <v>0</v>
      </c>
      <c r="U52" s="65" t="s">
        <v>16</v>
      </c>
      <c r="V52" s="66">
        <f t="shared" si="66"/>
        <v>0</v>
      </c>
      <c r="W52" s="66">
        <f t="shared" si="66"/>
        <v>0</v>
      </c>
      <c r="X52" s="66">
        <f t="shared" si="66"/>
        <v>0</v>
      </c>
      <c r="Y52" s="66">
        <f t="shared" si="66"/>
        <v>0</v>
      </c>
      <c r="Z52" s="66">
        <f t="shared" si="66"/>
        <v>0</v>
      </c>
      <c r="AA52" s="66">
        <f t="shared" si="66"/>
        <v>0</v>
      </c>
      <c r="AB52" s="66">
        <f t="shared" si="66"/>
        <v>0</v>
      </c>
      <c r="AC52" s="277">
        <f t="shared" si="66"/>
        <v>0</v>
      </c>
      <c r="AD52" s="66">
        <f t="shared" si="66"/>
        <v>0</v>
      </c>
      <c r="AE52" s="66">
        <f t="shared" si="66"/>
        <v>0</v>
      </c>
      <c r="AF52" s="66">
        <f t="shared" si="66"/>
        <v>0</v>
      </c>
      <c r="AG52" s="66">
        <f t="shared" si="66"/>
        <v>0</v>
      </c>
      <c r="AH52" s="66">
        <f t="shared" si="66"/>
        <v>0</v>
      </c>
      <c r="AI52" s="68">
        <f t="shared" si="62"/>
        <v>0</v>
      </c>
      <c r="AJ52" s="19" t="str">
        <f t="shared" si="63"/>
        <v/>
      </c>
    </row>
    <row r="53" spans="1:36" ht="15" thickBot="1">
      <c r="A53" s="36" t="s">
        <v>10</v>
      </c>
      <c r="B53" s="96">
        <f t="shared" si="67"/>
        <v>0</v>
      </c>
      <c r="C53" s="96">
        <f t="shared" si="67"/>
        <v>0</v>
      </c>
      <c r="D53" s="96">
        <f t="shared" si="67"/>
        <v>0</v>
      </c>
      <c r="E53" s="96">
        <f t="shared" si="67"/>
        <v>0</v>
      </c>
      <c r="F53" s="396">
        <v>0</v>
      </c>
      <c r="G53" s="96">
        <f t="shared" si="64"/>
        <v>0</v>
      </c>
      <c r="H53" s="96">
        <f t="shared" si="64"/>
        <v>0</v>
      </c>
      <c r="I53" s="122">
        <f t="shared" si="60"/>
        <v>0</v>
      </c>
      <c r="K53" s="47" t="s">
        <v>10</v>
      </c>
      <c r="L53" s="96">
        <f t="shared" si="65"/>
        <v>0</v>
      </c>
      <c r="M53" s="96">
        <f t="shared" si="65"/>
        <v>0</v>
      </c>
      <c r="N53" s="96">
        <f t="shared" si="65"/>
        <v>0</v>
      </c>
      <c r="O53" s="96">
        <f t="shared" si="65"/>
        <v>0</v>
      </c>
      <c r="P53" s="96">
        <f t="shared" si="65"/>
        <v>0</v>
      </c>
      <c r="Q53" s="96">
        <f t="shared" si="65"/>
        <v>0</v>
      </c>
      <c r="R53" s="96">
        <f t="shared" si="65"/>
        <v>0</v>
      </c>
      <c r="S53" s="98">
        <f t="shared" si="61"/>
        <v>0</v>
      </c>
      <c r="U53" s="69" t="s">
        <v>10</v>
      </c>
      <c r="V53" s="70">
        <f t="shared" si="66"/>
        <v>0</v>
      </c>
      <c r="W53" s="70">
        <f t="shared" si="66"/>
        <v>0</v>
      </c>
      <c r="X53" s="70">
        <f t="shared" si="66"/>
        <v>0</v>
      </c>
      <c r="Y53" s="70">
        <f t="shared" si="66"/>
        <v>0</v>
      </c>
      <c r="Z53" s="70">
        <f t="shared" si="66"/>
        <v>0</v>
      </c>
      <c r="AA53" s="70">
        <f t="shared" si="66"/>
        <v>0</v>
      </c>
      <c r="AB53" s="70">
        <f t="shared" si="66"/>
        <v>0</v>
      </c>
      <c r="AC53" s="278">
        <f t="shared" si="66"/>
        <v>0</v>
      </c>
      <c r="AD53" s="70">
        <f t="shared" si="66"/>
        <v>0</v>
      </c>
      <c r="AE53" s="70">
        <f t="shared" si="66"/>
        <v>0</v>
      </c>
      <c r="AF53" s="70">
        <f t="shared" si="66"/>
        <v>0</v>
      </c>
      <c r="AG53" s="70">
        <f t="shared" si="66"/>
        <v>0</v>
      </c>
      <c r="AH53" s="70">
        <f t="shared" si="66"/>
        <v>0</v>
      </c>
      <c r="AI53" s="72">
        <f t="shared" si="62"/>
        <v>0</v>
      </c>
      <c r="AJ53" s="19" t="str">
        <f t="shared" si="63"/>
        <v/>
      </c>
    </row>
    <row r="54" spans="1:36" ht="15">
      <c r="A54" s="37" t="s">
        <v>22</v>
      </c>
      <c r="B54" s="99">
        <f>SUM(B33:B49)</f>
        <v>6978.1764208906352</v>
      </c>
      <c r="C54" s="99">
        <f t="shared" ref="C54:I54" si="68">SUM(C33:C49)</f>
        <v>21960.035027269529</v>
      </c>
      <c r="D54" s="99">
        <f t="shared" si="68"/>
        <v>23651.952270466656</v>
      </c>
      <c r="E54" s="99">
        <f t="shared" si="68"/>
        <v>13058.075858784521</v>
      </c>
      <c r="F54" s="99">
        <f t="shared" si="68"/>
        <v>0</v>
      </c>
      <c r="G54" s="99">
        <f t="shared" si="68"/>
        <v>1184.8111777035022</v>
      </c>
      <c r="H54" s="100">
        <f t="shared" si="68"/>
        <v>60.517436427465796</v>
      </c>
      <c r="I54" s="111">
        <f t="shared" si="68"/>
        <v>66893.568191542305</v>
      </c>
      <c r="K54" s="48" t="s">
        <v>22</v>
      </c>
      <c r="L54" s="99">
        <f>SUM(L33:L49)</f>
        <v>6978.1764208906352</v>
      </c>
      <c r="M54" s="99">
        <f t="shared" ref="M54:S54" si="69">SUM(M33:M49)</f>
        <v>21960.035027269529</v>
      </c>
      <c r="N54" s="99">
        <f t="shared" si="69"/>
        <v>23651.952270466656</v>
      </c>
      <c r="O54" s="99">
        <f t="shared" si="69"/>
        <v>13058.075858784521</v>
      </c>
      <c r="P54" s="99">
        <f t="shared" si="69"/>
        <v>4556.730932540283</v>
      </c>
      <c r="Q54" s="99">
        <f t="shared" si="69"/>
        <v>1184.8111777035022</v>
      </c>
      <c r="R54" s="100">
        <f t="shared" si="69"/>
        <v>60.517436427465796</v>
      </c>
      <c r="S54" s="101">
        <f t="shared" si="69"/>
        <v>71450.29912408258</v>
      </c>
      <c r="U54" s="73" t="s">
        <v>59</v>
      </c>
      <c r="V54" s="74">
        <f>SUM(V33:V49)</f>
        <v>5335.5705186619189</v>
      </c>
      <c r="W54" s="74">
        <f t="shared" ref="W54:AH54" si="70">SUM(W33:W49)</f>
        <v>720.36546398576775</v>
      </c>
      <c r="X54" s="74">
        <f t="shared" si="70"/>
        <v>1184.8111777035022</v>
      </c>
      <c r="Y54" s="74">
        <f t="shared" si="70"/>
        <v>21960.035027269529</v>
      </c>
      <c r="Z54" s="74">
        <f t="shared" si="70"/>
        <v>21251.499047011592</v>
      </c>
      <c r="AA54" s="74">
        <f t="shared" si="70"/>
        <v>12600.979512476737</v>
      </c>
      <c r="AB54" s="74">
        <f t="shared" si="70"/>
        <v>4556.730932540283</v>
      </c>
      <c r="AC54" s="74">
        <f t="shared" si="70"/>
        <v>3840.3074444332624</v>
      </c>
      <c r="AD54" s="75">
        <f t="shared" si="70"/>
        <v>922.24043824294904</v>
      </c>
      <c r="AE54" s="75">
        <f t="shared" si="70"/>
        <v>431.1190632168711</v>
      </c>
      <c r="AF54" s="75">
        <f t="shared" si="70"/>
        <v>60.517436427465796</v>
      </c>
      <c r="AG54" s="75">
        <f t="shared" si="70"/>
        <v>2400.4532234550611</v>
      </c>
      <c r="AH54" s="75">
        <f t="shared" si="70"/>
        <v>25.977283090914632</v>
      </c>
      <c r="AI54" s="76">
        <f>SUM(V54:AC54)</f>
        <v>71450.299124082594</v>
      </c>
      <c r="AJ54" s="19" t="str">
        <f t="shared" si="63"/>
        <v/>
      </c>
    </row>
    <row r="55" spans="1:36" s="22" customFormat="1" ht="15" thickBot="1">
      <c r="A55" s="38" t="s">
        <v>108</v>
      </c>
      <c r="B55" s="125">
        <f>IF($I54=0,"-",B54/$I54)</f>
        <v>0.10431759897916347</v>
      </c>
      <c r="C55" s="125">
        <f t="shared" ref="C55:H55" si="71">IF($I54=0,"-",C54/$I54)</f>
        <v>0.32828320600852695</v>
      </c>
      <c r="D55" s="125">
        <f t="shared" si="71"/>
        <v>0.35357588046046395</v>
      </c>
      <c r="E55" s="125">
        <f t="shared" si="71"/>
        <v>0.19520674725250373</v>
      </c>
      <c r="F55" s="125">
        <f t="shared" si="71"/>
        <v>0</v>
      </c>
      <c r="G55" s="125">
        <f t="shared" si="71"/>
        <v>1.7711884860304162E-2</v>
      </c>
      <c r="H55" s="126">
        <f t="shared" si="71"/>
        <v>9.046824390377986E-4</v>
      </c>
      <c r="I55" s="127">
        <f>SUM(B55:H55)</f>
        <v>1.0000000000000002</v>
      </c>
      <c r="K55" s="49" t="s">
        <v>108</v>
      </c>
      <c r="L55" s="102">
        <f>IF($S54=0,"-",L54/$S54)</f>
        <v>9.7664761469677536E-2</v>
      </c>
      <c r="M55" s="102">
        <f t="shared" ref="M55:R55" si="72">IF($S54=0,"-",M54/$S54)</f>
        <v>0.30734699919356701</v>
      </c>
      <c r="N55" s="102">
        <f t="shared" si="72"/>
        <v>0.33102663754272066</v>
      </c>
      <c r="O55" s="102">
        <f t="shared" si="72"/>
        <v>0.18275746944190538</v>
      </c>
      <c r="P55" s="102">
        <f t="shared" si="72"/>
        <v>6.3774833533263964E-2</v>
      </c>
      <c r="Q55" s="102">
        <f t="shared" si="72"/>
        <v>1.6582312351777928E-2</v>
      </c>
      <c r="R55" s="103">
        <f t="shared" si="72"/>
        <v>8.4698646708769587E-4</v>
      </c>
      <c r="S55" s="104">
        <f>SUM(L55:R55)</f>
        <v>1.0000000000000002</v>
      </c>
      <c r="U55" s="77" t="s">
        <v>108</v>
      </c>
      <c r="V55" s="78">
        <f>+V54/$AI54</f>
        <v>7.4675271959268041E-2</v>
      </c>
      <c r="W55" s="78">
        <f t="shared" ref="W55:AH55" si="73">+W54/$AI54</f>
        <v>1.0082049659928797E-2</v>
      </c>
      <c r="X55" s="78">
        <f t="shared" si="73"/>
        <v>1.6582312351777925E-2</v>
      </c>
      <c r="Y55" s="78">
        <f t="shared" si="73"/>
        <v>0.30734699919356695</v>
      </c>
      <c r="Z55" s="78">
        <f t="shared" si="73"/>
        <v>0.29743051194377285</v>
      </c>
      <c r="AA55" s="78">
        <f t="shared" si="73"/>
        <v>0.17636006660508899</v>
      </c>
      <c r="AB55" s="78">
        <f t="shared" si="73"/>
        <v>6.3774833533263964E-2</v>
      </c>
      <c r="AC55" s="78">
        <f t="shared" si="73"/>
        <v>5.374795475333248E-2</v>
      </c>
      <c r="AD55" s="78">
        <f t="shared" si="73"/>
        <v>1.2907439850480687E-2</v>
      </c>
      <c r="AE55" s="78">
        <f t="shared" si="73"/>
        <v>6.0338314674957157E-3</v>
      </c>
      <c r="AF55" s="78">
        <f t="shared" si="73"/>
        <v>8.4698646708769576E-4</v>
      </c>
      <c r="AG55" s="78">
        <f t="shared" si="73"/>
        <v>3.3596125598947695E-2</v>
      </c>
      <c r="AH55" s="78">
        <f t="shared" si="73"/>
        <v>3.635713693206764E-4</v>
      </c>
      <c r="AI55" s="79">
        <f>SUM(V55:AC55)</f>
        <v>1</v>
      </c>
      <c r="AJ55" s="22" t="str">
        <f t="shared" si="63"/>
        <v/>
      </c>
    </row>
    <row r="56" spans="1:36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K56"/>
      <c r="L56" s="29"/>
      <c r="M56" s="29"/>
      <c r="N56" s="29"/>
      <c r="O56" s="29"/>
      <c r="P56" s="29"/>
      <c r="Q56" s="29"/>
      <c r="R56" s="29"/>
      <c r="S56" s="29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6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K57" s="449" t="s">
        <v>48</v>
      </c>
      <c r="L57" s="82" t="s">
        <v>0</v>
      </c>
      <c r="M57" s="82" t="s">
        <v>1</v>
      </c>
      <c r="N57" s="82" t="s">
        <v>2</v>
      </c>
      <c r="O57" s="82" t="s">
        <v>3</v>
      </c>
      <c r="P57" s="82" t="s">
        <v>23</v>
      </c>
      <c r="Q57" s="82" t="s">
        <v>4</v>
      </c>
      <c r="R57" s="82" t="s">
        <v>5</v>
      </c>
      <c r="S57" s="83" t="s">
        <v>6</v>
      </c>
      <c r="AJ57" s="19"/>
    </row>
    <row r="58" spans="1:36" ht="15" customHeight="1">
      <c r="A58" s="413" t="s">
        <v>48</v>
      </c>
      <c r="B58" s="400" t="s">
        <v>113</v>
      </c>
      <c r="C58" s="401"/>
      <c r="D58" s="401"/>
      <c r="E58" s="401"/>
      <c r="F58" s="401"/>
      <c r="G58" s="401"/>
      <c r="H58" s="401"/>
      <c r="I58" s="402"/>
      <c r="K58" s="450" t="s">
        <v>48</v>
      </c>
      <c r="L58" s="403" t="s">
        <v>113</v>
      </c>
      <c r="M58" s="404"/>
      <c r="N58" s="404"/>
      <c r="O58" s="404"/>
      <c r="P58" s="404"/>
      <c r="Q58" s="404"/>
      <c r="R58" s="404"/>
      <c r="S58" s="405"/>
      <c r="AJ58" s="19"/>
    </row>
    <row r="59" spans="1:36" ht="14.25" customHeight="1">
      <c r="A59" s="30" t="s">
        <v>7</v>
      </c>
      <c r="B59" s="385"/>
      <c r="C59" s="386"/>
      <c r="D59" s="386"/>
      <c r="E59" s="387"/>
      <c r="F59" s="105">
        <f>F449+F475+F501+F527+F553</f>
        <v>0.53570499718803499</v>
      </c>
      <c r="G59" s="385"/>
      <c r="H59" s="387"/>
      <c r="I59" s="111">
        <f>SUM(B59:H59)</f>
        <v>0.53570499718803499</v>
      </c>
      <c r="K59" s="50" t="s">
        <v>7</v>
      </c>
      <c r="L59" s="385"/>
      <c r="M59" s="386"/>
      <c r="N59" s="386"/>
      <c r="O59" s="387"/>
      <c r="P59" s="105">
        <f>P449+P475+P501+P527+P553</f>
        <v>0</v>
      </c>
      <c r="Q59" s="385"/>
      <c r="R59" s="397"/>
      <c r="S59" s="107">
        <f>SUM(L59:R59)</f>
        <v>0</v>
      </c>
      <c r="AJ59" s="19"/>
    </row>
    <row r="60" spans="1:36" ht="15">
      <c r="A60" s="31" t="s">
        <v>8</v>
      </c>
      <c r="B60" s="388"/>
      <c r="C60" s="389"/>
      <c r="D60" s="389"/>
      <c r="E60" s="390"/>
      <c r="F60" s="112">
        <f t="shared" ref="F60:F79" si="74">F450+F476+F502+F528+F554</f>
        <v>0</v>
      </c>
      <c r="G60" s="388"/>
      <c r="H60" s="390"/>
      <c r="I60" s="114">
        <f t="shared" ref="I60:I79" si="75">SUM(B60:H60)</f>
        <v>0</v>
      </c>
      <c r="K60" s="42" t="s">
        <v>8</v>
      </c>
      <c r="L60" s="388"/>
      <c r="M60" s="389"/>
      <c r="N60" s="389"/>
      <c r="O60" s="390"/>
      <c r="P60" s="87">
        <f t="shared" ref="P60:P79" si="76">P450+P476+P502+P528+P554</f>
        <v>0</v>
      </c>
      <c r="Q60" s="388"/>
      <c r="R60" s="398"/>
      <c r="S60" s="89">
        <f t="shared" ref="S60:S79" si="77">SUM(L60:R60)</f>
        <v>0</v>
      </c>
      <c r="AJ60" s="19"/>
    </row>
    <row r="61" spans="1:36" ht="15">
      <c r="A61" s="32" t="s">
        <v>9</v>
      </c>
      <c r="B61" s="388"/>
      <c r="C61" s="389"/>
      <c r="D61" s="389"/>
      <c r="E61" s="390"/>
      <c r="F61" s="84">
        <f t="shared" si="74"/>
        <v>0</v>
      </c>
      <c r="G61" s="388"/>
      <c r="H61" s="390"/>
      <c r="I61" s="111">
        <f t="shared" si="75"/>
        <v>0</v>
      </c>
      <c r="K61" s="43" t="s">
        <v>9</v>
      </c>
      <c r="L61" s="388"/>
      <c r="M61" s="389"/>
      <c r="N61" s="389"/>
      <c r="O61" s="390"/>
      <c r="P61" s="84">
        <f t="shared" si="76"/>
        <v>0</v>
      </c>
      <c r="Q61" s="388"/>
      <c r="R61" s="398"/>
      <c r="S61" s="86">
        <f t="shared" si="77"/>
        <v>0</v>
      </c>
      <c r="AJ61" s="19"/>
    </row>
    <row r="62" spans="1:36" ht="15">
      <c r="A62" s="31" t="s">
        <v>52</v>
      </c>
      <c r="B62" s="388"/>
      <c r="C62" s="389"/>
      <c r="D62" s="389"/>
      <c r="E62" s="390"/>
      <c r="F62" s="112">
        <f t="shared" si="74"/>
        <v>0</v>
      </c>
      <c r="G62" s="388"/>
      <c r="H62" s="390"/>
      <c r="I62" s="114">
        <f t="shared" si="75"/>
        <v>0</v>
      </c>
      <c r="K62" s="42" t="s">
        <v>52</v>
      </c>
      <c r="L62" s="388"/>
      <c r="M62" s="389"/>
      <c r="N62" s="389"/>
      <c r="O62" s="390"/>
      <c r="P62" s="87">
        <f t="shared" si="76"/>
        <v>0</v>
      </c>
      <c r="Q62" s="388"/>
      <c r="R62" s="398"/>
      <c r="S62" s="89">
        <f t="shared" si="77"/>
        <v>0</v>
      </c>
      <c r="AJ62" s="19"/>
    </row>
    <row r="63" spans="1:36" ht="15">
      <c r="A63" s="32" t="s">
        <v>13</v>
      </c>
      <c r="B63" s="388"/>
      <c r="C63" s="389"/>
      <c r="D63" s="389"/>
      <c r="E63" s="390"/>
      <c r="F63" s="84">
        <f t="shared" si="74"/>
        <v>0</v>
      </c>
      <c r="G63" s="388"/>
      <c r="H63" s="390"/>
      <c r="I63" s="111">
        <f t="shared" si="75"/>
        <v>0</v>
      </c>
      <c r="K63" s="43" t="s">
        <v>13</v>
      </c>
      <c r="L63" s="388"/>
      <c r="M63" s="389"/>
      <c r="N63" s="389"/>
      <c r="O63" s="390"/>
      <c r="P63" s="84">
        <f t="shared" si="76"/>
        <v>0</v>
      </c>
      <c r="Q63" s="388"/>
      <c r="R63" s="398"/>
      <c r="S63" s="86">
        <f t="shared" si="77"/>
        <v>0</v>
      </c>
      <c r="AJ63" s="19"/>
    </row>
    <row r="64" spans="1:36" ht="15">
      <c r="A64" s="31" t="s">
        <v>119</v>
      </c>
      <c r="B64" s="388"/>
      <c r="C64" s="389"/>
      <c r="D64" s="389"/>
      <c r="E64" s="390"/>
      <c r="F64" s="112">
        <f t="shared" si="74"/>
        <v>0</v>
      </c>
      <c r="G64" s="388"/>
      <c r="H64" s="390"/>
      <c r="I64" s="114">
        <f t="shared" si="75"/>
        <v>0</v>
      </c>
      <c r="K64" s="42" t="s">
        <v>119</v>
      </c>
      <c r="L64" s="388"/>
      <c r="M64" s="389"/>
      <c r="N64" s="389"/>
      <c r="O64" s="390"/>
      <c r="P64" s="87">
        <f t="shared" si="76"/>
        <v>0</v>
      </c>
      <c r="Q64" s="388"/>
      <c r="R64" s="398"/>
      <c r="S64" s="89">
        <f t="shared" si="77"/>
        <v>0</v>
      </c>
      <c r="AJ64" s="19"/>
    </row>
    <row r="65" spans="1:36" ht="15">
      <c r="A65" s="32" t="s">
        <v>54</v>
      </c>
      <c r="B65" s="388"/>
      <c r="C65" s="389"/>
      <c r="D65" s="389"/>
      <c r="E65" s="390"/>
      <c r="F65" s="84">
        <f t="shared" si="74"/>
        <v>35108.834923005699</v>
      </c>
      <c r="G65" s="388"/>
      <c r="H65" s="390"/>
      <c r="I65" s="111">
        <f t="shared" si="75"/>
        <v>35108.834923005699</v>
      </c>
      <c r="K65" s="43" t="s">
        <v>54</v>
      </c>
      <c r="L65" s="388"/>
      <c r="M65" s="389"/>
      <c r="N65" s="389"/>
      <c r="O65" s="390"/>
      <c r="P65" s="84">
        <f t="shared" si="76"/>
        <v>12554.219666814646</v>
      </c>
      <c r="Q65" s="388"/>
      <c r="R65" s="398"/>
      <c r="S65" s="86">
        <f t="shared" si="77"/>
        <v>12554.219666814646</v>
      </c>
      <c r="AJ65" s="19"/>
    </row>
    <row r="66" spans="1:36" ht="15">
      <c r="A66" s="31" t="s">
        <v>11</v>
      </c>
      <c r="B66" s="388"/>
      <c r="C66" s="389"/>
      <c r="D66" s="389"/>
      <c r="E66" s="390"/>
      <c r="F66" s="112">
        <f t="shared" si="74"/>
        <v>12909.285462138572</v>
      </c>
      <c r="G66" s="388"/>
      <c r="H66" s="390"/>
      <c r="I66" s="114">
        <f t="shared" si="75"/>
        <v>12909.285462138572</v>
      </c>
      <c r="K66" s="42" t="s">
        <v>11</v>
      </c>
      <c r="L66" s="388"/>
      <c r="M66" s="389"/>
      <c r="N66" s="389"/>
      <c r="O66" s="390"/>
      <c r="P66" s="87">
        <f t="shared" si="76"/>
        <v>4703.0607146083485</v>
      </c>
      <c r="Q66" s="388"/>
      <c r="R66" s="398"/>
      <c r="S66" s="89">
        <f t="shared" si="77"/>
        <v>4703.0607146083485</v>
      </c>
      <c r="AJ66" s="19"/>
    </row>
    <row r="67" spans="1:36" ht="15">
      <c r="A67" s="32" t="s">
        <v>55</v>
      </c>
      <c r="B67" s="388"/>
      <c r="C67" s="389"/>
      <c r="D67" s="389"/>
      <c r="E67" s="390"/>
      <c r="F67" s="84">
        <f t="shared" si="74"/>
        <v>1568.078814651049</v>
      </c>
      <c r="G67" s="388"/>
      <c r="H67" s="390"/>
      <c r="I67" s="111">
        <f t="shared" si="75"/>
        <v>1568.078814651049</v>
      </c>
      <c r="K67" s="43" t="s">
        <v>55</v>
      </c>
      <c r="L67" s="388"/>
      <c r="M67" s="389"/>
      <c r="N67" s="389"/>
      <c r="O67" s="390"/>
      <c r="P67" s="84">
        <f t="shared" si="76"/>
        <v>6.1284310959308641E-14</v>
      </c>
      <c r="Q67" s="388"/>
      <c r="R67" s="398"/>
      <c r="S67" s="86">
        <f t="shared" si="77"/>
        <v>6.1284310959308641E-14</v>
      </c>
      <c r="AJ67" s="19"/>
    </row>
    <row r="68" spans="1:36" ht="15">
      <c r="A68" s="31" t="s">
        <v>14</v>
      </c>
      <c r="B68" s="388"/>
      <c r="C68" s="389"/>
      <c r="D68" s="389"/>
      <c r="E68" s="390"/>
      <c r="F68" s="112">
        <f t="shared" si="74"/>
        <v>12.588555147675155</v>
      </c>
      <c r="G68" s="388"/>
      <c r="H68" s="390"/>
      <c r="I68" s="114">
        <f t="shared" si="75"/>
        <v>12.588555147675155</v>
      </c>
      <c r="K68" s="42" t="s">
        <v>14</v>
      </c>
      <c r="L68" s="388"/>
      <c r="M68" s="389"/>
      <c r="N68" s="389"/>
      <c r="O68" s="390"/>
      <c r="P68" s="87">
        <f t="shared" si="76"/>
        <v>1.7618646003880549</v>
      </c>
      <c r="Q68" s="388"/>
      <c r="R68" s="398"/>
      <c r="S68" s="89">
        <f t="shared" si="77"/>
        <v>1.7618646003880549</v>
      </c>
      <c r="AJ68" s="19"/>
    </row>
    <row r="69" spans="1:36" ht="15">
      <c r="A69" s="32" t="s">
        <v>136</v>
      </c>
      <c r="B69" s="388"/>
      <c r="C69" s="389"/>
      <c r="D69" s="389"/>
      <c r="E69" s="390"/>
      <c r="F69" s="84">
        <f t="shared" si="74"/>
        <v>1717.5087810519551</v>
      </c>
      <c r="G69" s="388"/>
      <c r="H69" s="390"/>
      <c r="I69" s="111">
        <f t="shared" si="75"/>
        <v>1717.5087810519551</v>
      </c>
      <c r="K69" s="43" t="s">
        <v>136</v>
      </c>
      <c r="L69" s="388"/>
      <c r="M69" s="389"/>
      <c r="N69" s="389"/>
      <c r="O69" s="390"/>
      <c r="P69" s="84">
        <f t="shared" si="76"/>
        <v>-3.3275653768214397E-3</v>
      </c>
      <c r="Q69" s="388"/>
      <c r="R69" s="398"/>
      <c r="S69" s="86">
        <f t="shared" si="77"/>
        <v>-3.3275653768214397E-3</v>
      </c>
      <c r="AJ69" s="19"/>
    </row>
    <row r="70" spans="1:36" ht="15">
      <c r="A70" s="31" t="s">
        <v>21</v>
      </c>
      <c r="B70" s="388"/>
      <c r="C70" s="389"/>
      <c r="D70" s="389"/>
      <c r="E70" s="390"/>
      <c r="F70" s="112">
        <f t="shared" si="74"/>
        <v>1604.9192615605634</v>
      </c>
      <c r="G70" s="388"/>
      <c r="H70" s="390"/>
      <c r="I70" s="114">
        <f t="shared" si="75"/>
        <v>1604.9192615605634</v>
      </c>
      <c r="K70" s="42" t="s">
        <v>21</v>
      </c>
      <c r="L70" s="388"/>
      <c r="M70" s="389"/>
      <c r="N70" s="389"/>
      <c r="O70" s="390"/>
      <c r="P70" s="87">
        <f t="shared" si="76"/>
        <v>-4.5474735088646412E-12</v>
      </c>
      <c r="Q70" s="388"/>
      <c r="R70" s="398"/>
      <c r="S70" s="89">
        <f t="shared" si="77"/>
        <v>-4.5474735088646412E-12</v>
      </c>
      <c r="AJ70" s="19"/>
    </row>
    <row r="71" spans="1:36" ht="15">
      <c r="A71" s="32" t="s">
        <v>20</v>
      </c>
      <c r="B71" s="388"/>
      <c r="C71" s="389"/>
      <c r="D71" s="389"/>
      <c r="E71" s="390"/>
      <c r="F71" s="84">
        <f t="shared" si="74"/>
        <v>0</v>
      </c>
      <c r="G71" s="388"/>
      <c r="H71" s="390"/>
      <c r="I71" s="111">
        <f t="shared" si="75"/>
        <v>0</v>
      </c>
      <c r="K71" s="43" t="s">
        <v>20</v>
      </c>
      <c r="L71" s="388"/>
      <c r="M71" s="389"/>
      <c r="N71" s="389"/>
      <c r="O71" s="390"/>
      <c r="P71" s="84">
        <f t="shared" si="76"/>
        <v>-3.979039320256561E-13</v>
      </c>
      <c r="Q71" s="388"/>
      <c r="R71" s="398"/>
      <c r="S71" s="86">
        <f t="shared" si="77"/>
        <v>-3.979039320256561E-13</v>
      </c>
      <c r="AJ71" s="19"/>
    </row>
    <row r="72" spans="1:36" ht="15">
      <c r="A72" s="31" t="s">
        <v>56</v>
      </c>
      <c r="B72" s="388"/>
      <c r="C72" s="389"/>
      <c r="D72" s="389"/>
      <c r="E72" s="390"/>
      <c r="F72" s="112">
        <f t="shared" si="74"/>
        <v>1.8265466029411762E-2</v>
      </c>
      <c r="G72" s="388"/>
      <c r="H72" s="390"/>
      <c r="I72" s="114">
        <f t="shared" si="75"/>
        <v>1.8265466029411762E-2</v>
      </c>
      <c r="K72" s="42" t="s">
        <v>56</v>
      </c>
      <c r="L72" s="388"/>
      <c r="M72" s="389"/>
      <c r="N72" s="389"/>
      <c r="O72" s="390"/>
      <c r="P72" s="87">
        <f t="shared" si="76"/>
        <v>1.801149507318911E-12</v>
      </c>
      <c r="Q72" s="388"/>
      <c r="R72" s="398"/>
      <c r="S72" s="89">
        <f t="shared" si="77"/>
        <v>1.801149507318911E-12</v>
      </c>
      <c r="AJ72" s="19"/>
    </row>
    <row r="73" spans="1:36" ht="15">
      <c r="A73" s="32" t="s">
        <v>18</v>
      </c>
      <c r="B73" s="388"/>
      <c r="C73" s="389"/>
      <c r="D73" s="389"/>
      <c r="E73" s="390"/>
      <c r="F73" s="128">
        <f t="shared" si="74"/>
        <v>1600.3692096329439</v>
      </c>
      <c r="G73" s="388"/>
      <c r="H73" s="390"/>
      <c r="I73" s="111">
        <f t="shared" si="75"/>
        <v>1600.3692096329439</v>
      </c>
      <c r="K73" s="43" t="s">
        <v>18</v>
      </c>
      <c r="L73" s="388"/>
      <c r="M73" s="389"/>
      <c r="N73" s="389"/>
      <c r="O73" s="390"/>
      <c r="P73" s="84">
        <f t="shared" si="76"/>
        <v>643.7646553754887</v>
      </c>
      <c r="Q73" s="388"/>
      <c r="R73" s="398"/>
      <c r="S73" s="86">
        <f t="shared" si="77"/>
        <v>643.7646553754887</v>
      </c>
      <c r="AJ73" s="19"/>
    </row>
    <row r="74" spans="1:36" ht="15">
      <c r="A74" s="31" t="s">
        <v>17</v>
      </c>
      <c r="B74" s="388"/>
      <c r="C74" s="389"/>
      <c r="D74" s="389"/>
      <c r="E74" s="390"/>
      <c r="F74" s="112">
        <f t="shared" si="74"/>
        <v>0</v>
      </c>
      <c r="G74" s="388"/>
      <c r="H74" s="390"/>
      <c r="I74" s="114">
        <f t="shared" si="75"/>
        <v>0</v>
      </c>
      <c r="K74" s="42" t="s">
        <v>17</v>
      </c>
      <c r="L74" s="388"/>
      <c r="M74" s="389"/>
      <c r="N74" s="389"/>
      <c r="O74" s="390"/>
      <c r="P74" s="87">
        <f t="shared" si="76"/>
        <v>0</v>
      </c>
      <c r="Q74" s="388"/>
      <c r="R74" s="398"/>
      <c r="S74" s="89">
        <f t="shared" si="77"/>
        <v>0</v>
      </c>
      <c r="AJ74" s="19"/>
    </row>
    <row r="75" spans="1:36" ht="15">
      <c r="A75" s="33" t="s">
        <v>60</v>
      </c>
      <c r="B75" s="388"/>
      <c r="C75" s="389"/>
      <c r="D75" s="389"/>
      <c r="E75" s="390"/>
      <c r="F75" s="84">
        <f t="shared" si="74"/>
        <v>0</v>
      </c>
      <c r="G75" s="388"/>
      <c r="H75" s="390"/>
      <c r="I75" s="111">
        <f t="shared" si="75"/>
        <v>0</v>
      </c>
      <c r="K75" s="44" t="s">
        <v>60</v>
      </c>
      <c r="L75" s="388"/>
      <c r="M75" s="389"/>
      <c r="N75" s="389"/>
      <c r="O75" s="390"/>
      <c r="P75" s="84">
        <f t="shared" si="76"/>
        <v>0</v>
      </c>
      <c r="Q75" s="388"/>
      <c r="R75" s="398"/>
      <c r="S75" s="86">
        <f t="shared" si="77"/>
        <v>0</v>
      </c>
      <c r="AJ75" s="19"/>
    </row>
    <row r="76" spans="1:36">
      <c r="A76" s="34" t="s">
        <v>19</v>
      </c>
      <c r="B76" s="388"/>
      <c r="C76" s="389"/>
      <c r="D76" s="389"/>
      <c r="E76" s="390"/>
      <c r="F76" s="116">
        <f t="shared" si="74"/>
        <v>0</v>
      </c>
      <c r="G76" s="388"/>
      <c r="H76" s="390"/>
      <c r="I76" s="118">
        <f t="shared" si="75"/>
        <v>0</v>
      </c>
      <c r="K76" s="45" t="s">
        <v>19</v>
      </c>
      <c r="L76" s="388"/>
      <c r="M76" s="389"/>
      <c r="N76" s="389"/>
      <c r="O76" s="390"/>
      <c r="P76" s="90">
        <f t="shared" si="76"/>
        <v>0</v>
      </c>
      <c r="Q76" s="388"/>
      <c r="R76" s="398"/>
      <c r="S76" s="92">
        <f t="shared" si="77"/>
        <v>0</v>
      </c>
      <c r="AJ76" s="19"/>
    </row>
    <row r="77" spans="1:36">
      <c r="A77" s="35" t="s">
        <v>15</v>
      </c>
      <c r="B77" s="388"/>
      <c r="C77" s="389"/>
      <c r="D77" s="389"/>
      <c r="E77" s="390"/>
      <c r="F77" s="93">
        <f t="shared" si="74"/>
        <v>0</v>
      </c>
      <c r="G77" s="388"/>
      <c r="H77" s="390"/>
      <c r="I77" s="120">
        <f t="shared" si="75"/>
        <v>0</v>
      </c>
      <c r="K77" s="46" t="s">
        <v>15</v>
      </c>
      <c r="L77" s="388"/>
      <c r="M77" s="389"/>
      <c r="N77" s="389"/>
      <c r="O77" s="390"/>
      <c r="P77" s="93">
        <f t="shared" si="76"/>
        <v>0</v>
      </c>
      <c r="Q77" s="388"/>
      <c r="R77" s="398"/>
      <c r="S77" s="95">
        <f t="shared" si="77"/>
        <v>0</v>
      </c>
      <c r="AJ77" s="19"/>
    </row>
    <row r="78" spans="1:36">
      <c r="A78" s="34" t="s">
        <v>16</v>
      </c>
      <c r="B78" s="388"/>
      <c r="C78" s="389"/>
      <c r="D78" s="389"/>
      <c r="E78" s="390"/>
      <c r="F78" s="116">
        <f t="shared" si="74"/>
        <v>0</v>
      </c>
      <c r="G78" s="388"/>
      <c r="H78" s="390"/>
      <c r="I78" s="118">
        <f t="shared" si="75"/>
        <v>0</v>
      </c>
      <c r="K78" s="45" t="s">
        <v>16</v>
      </c>
      <c r="L78" s="388"/>
      <c r="M78" s="389"/>
      <c r="N78" s="389"/>
      <c r="O78" s="390"/>
      <c r="P78" s="90">
        <f t="shared" si="76"/>
        <v>0</v>
      </c>
      <c r="Q78" s="388"/>
      <c r="R78" s="398"/>
      <c r="S78" s="92">
        <f t="shared" si="77"/>
        <v>0</v>
      </c>
      <c r="AJ78" s="19"/>
    </row>
    <row r="79" spans="1:36" ht="15" thickBot="1">
      <c r="A79" s="36" t="s">
        <v>10</v>
      </c>
      <c r="B79" s="391"/>
      <c r="C79" s="392"/>
      <c r="D79" s="392"/>
      <c r="E79" s="393"/>
      <c r="F79" s="96">
        <f t="shared" si="74"/>
        <v>0</v>
      </c>
      <c r="G79" s="391"/>
      <c r="H79" s="393"/>
      <c r="I79" s="122">
        <f t="shared" si="75"/>
        <v>0</v>
      </c>
      <c r="K79" s="47" t="s">
        <v>10</v>
      </c>
      <c r="L79" s="391"/>
      <c r="M79" s="392"/>
      <c r="N79" s="392"/>
      <c r="O79" s="393"/>
      <c r="P79" s="96">
        <f t="shared" si="76"/>
        <v>0</v>
      </c>
      <c r="Q79" s="391"/>
      <c r="R79" s="399"/>
      <c r="S79" s="98">
        <f t="shared" si="77"/>
        <v>0</v>
      </c>
      <c r="AJ79" s="19"/>
    </row>
    <row r="80" spans="1:36" ht="15">
      <c r="A80" s="37" t="s">
        <v>22</v>
      </c>
      <c r="B80" s="99">
        <f>SUM(B59:B75)</f>
        <v>0</v>
      </c>
      <c r="C80" s="99">
        <f t="shared" ref="C80:I80" si="78">SUM(C59:C75)</f>
        <v>0</v>
      </c>
      <c r="D80" s="99">
        <f t="shared" si="78"/>
        <v>0</v>
      </c>
      <c r="E80" s="99">
        <f t="shared" si="78"/>
        <v>0</v>
      </c>
      <c r="F80" s="99">
        <f t="shared" si="78"/>
        <v>54522.138977651673</v>
      </c>
      <c r="G80" s="99">
        <f t="shared" si="78"/>
        <v>0</v>
      </c>
      <c r="H80" s="100">
        <f t="shared" si="78"/>
        <v>0</v>
      </c>
      <c r="I80" s="111">
        <f t="shared" si="78"/>
        <v>54522.138977651673</v>
      </c>
      <c r="K80" s="48" t="s">
        <v>22</v>
      </c>
      <c r="L80" s="99">
        <f>SUM(L59:L75)</f>
        <v>0</v>
      </c>
      <c r="M80" s="99">
        <f t="shared" ref="M80:S80" si="79">SUM(M59:M75)</f>
        <v>0</v>
      </c>
      <c r="N80" s="99">
        <f t="shared" si="79"/>
        <v>0</v>
      </c>
      <c r="O80" s="99">
        <f t="shared" si="79"/>
        <v>0</v>
      </c>
      <c r="P80" s="99">
        <f t="shared" si="79"/>
        <v>17902.803573833491</v>
      </c>
      <c r="Q80" s="99">
        <f t="shared" si="79"/>
        <v>0</v>
      </c>
      <c r="R80" s="100">
        <f t="shared" si="79"/>
        <v>0</v>
      </c>
      <c r="S80" s="101">
        <f t="shared" si="79"/>
        <v>17902.803573833491</v>
      </c>
      <c r="AJ80" s="19"/>
    </row>
    <row r="81" spans="1:36" s="22" customFormat="1" ht="15" thickBot="1">
      <c r="A81" s="38" t="s">
        <v>108</v>
      </c>
      <c r="B81" s="125">
        <f>IF($I80=0,"-",B80/$I80)</f>
        <v>0</v>
      </c>
      <c r="C81" s="125">
        <f t="shared" ref="C81:H81" si="80">IF($I80=0,"-",C80/$I80)</f>
        <v>0</v>
      </c>
      <c r="D81" s="125">
        <f t="shared" si="80"/>
        <v>0</v>
      </c>
      <c r="E81" s="125">
        <f t="shared" si="80"/>
        <v>0</v>
      </c>
      <c r="F81" s="125">
        <f t="shared" si="80"/>
        <v>1</v>
      </c>
      <c r="G81" s="125">
        <f t="shared" si="80"/>
        <v>0</v>
      </c>
      <c r="H81" s="125">
        <f t="shared" si="80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1">IF($S80=0,"-",M80/$S80)</f>
        <v>0</v>
      </c>
      <c r="N81" s="102">
        <f t="shared" si="81"/>
        <v>0</v>
      </c>
      <c r="O81" s="102">
        <f t="shared" si="81"/>
        <v>0</v>
      </c>
      <c r="P81" s="102">
        <f t="shared" si="81"/>
        <v>1</v>
      </c>
      <c r="Q81" s="102">
        <f t="shared" si="81"/>
        <v>0</v>
      </c>
      <c r="R81" s="103">
        <f t="shared" si="81"/>
        <v>0</v>
      </c>
      <c r="S81" s="104">
        <f>SUM(L81:R81)</f>
        <v>1</v>
      </c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6" ht="15" thickBot="1">
      <c r="A82" s="6"/>
      <c r="B82" s="6"/>
      <c r="C82" s="6"/>
      <c r="D82" s="6"/>
      <c r="E82" s="6"/>
      <c r="F82" s="6"/>
      <c r="G82" s="6"/>
      <c r="H82" s="6"/>
      <c r="I82" s="6"/>
      <c r="K82" s="6"/>
      <c r="L82" s="29"/>
      <c r="M82" s="29"/>
      <c r="N82" s="29"/>
      <c r="O82" s="29"/>
      <c r="P82" s="29"/>
      <c r="Q82" s="29"/>
      <c r="R82" s="29"/>
      <c r="S82" s="29"/>
      <c r="AJ82" s="19"/>
    </row>
    <row r="83" spans="1:36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K83" s="451" t="s">
        <v>50</v>
      </c>
      <c r="L83" s="82" t="s">
        <v>0</v>
      </c>
      <c r="M83" s="82" t="s">
        <v>1</v>
      </c>
      <c r="N83" s="82" t="s">
        <v>2</v>
      </c>
      <c r="O83" s="82" t="s">
        <v>3</v>
      </c>
      <c r="P83" s="82" t="s">
        <v>23</v>
      </c>
      <c r="Q83" s="82" t="s">
        <v>4</v>
      </c>
      <c r="R83" s="82" t="s">
        <v>5</v>
      </c>
      <c r="S83" s="83" t="s">
        <v>6</v>
      </c>
      <c r="AJ83" s="19"/>
    </row>
    <row r="84" spans="1:36" ht="15" customHeight="1">
      <c r="A84" s="407" t="s">
        <v>50</v>
      </c>
      <c r="B84" s="400" t="s">
        <v>113</v>
      </c>
      <c r="C84" s="401"/>
      <c r="D84" s="401"/>
      <c r="E84" s="401"/>
      <c r="F84" s="401"/>
      <c r="G84" s="401"/>
      <c r="H84" s="401"/>
      <c r="I84" s="402"/>
      <c r="K84" s="452" t="s">
        <v>50</v>
      </c>
      <c r="L84" s="403" t="s">
        <v>113</v>
      </c>
      <c r="M84" s="404"/>
      <c r="N84" s="404"/>
      <c r="O84" s="404"/>
      <c r="P84" s="404"/>
      <c r="Q84" s="404"/>
      <c r="R84" s="404"/>
      <c r="S84" s="405"/>
    </row>
    <row r="85" spans="1:36" ht="14.25" customHeight="1">
      <c r="A85" s="30" t="s">
        <v>7</v>
      </c>
      <c r="B85" s="105">
        <f t="shared" ref="B85:E105" si="82">B579+B605+B631</f>
        <v>340.81016413144704</v>
      </c>
      <c r="C85" s="105">
        <f t="shared" si="82"/>
        <v>0</v>
      </c>
      <c r="D85" s="105">
        <f t="shared" si="82"/>
        <v>45.226328927964801</v>
      </c>
      <c r="E85" s="105">
        <f t="shared" si="82"/>
        <v>0</v>
      </c>
      <c r="F85" s="105">
        <f t="shared" ref="F85:H85" si="83">F579+F605+F631</f>
        <v>0</v>
      </c>
      <c r="G85" s="105">
        <f t="shared" si="83"/>
        <v>0</v>
      </c>
      <c r="H85" s="105">
        <f t="shared" si="83"/>
        <v>0</v>
      </c>
      <c r="I85" s="111">
        <f>SUM(B85:H85)</f>
        <v>386.03649305941184</v>
      </c>
      <c r="K85" s="50" t="s">
        <v>7</v>
      </c>
      <c r="L85" s="105">
        <f t="shared" ref="L85:O105" si="84">L579+L605+L631</f>
        <v>340.81016413144704</v>
      </c>
      <c r="M85" s="105">
        <f t="shared" si="84"/>
        <v>0</v>
      </c>
      <c r="N85" s="105">
        <f t="shared" si="84"/>
        <v>45.226328927964801</v>
      </c>
      <c r="O85" s="105">
        <f t="shared" si="84"/>
        <v>0</v>
      </c>
      <c r="P85" s="105">
        <f t="shared" ref="P85:R85" si="85">P579+P605+P631</f>
        <v>0.53570499718803499</v>
      </c>
      <c r="Q85" s="105">
        <f t="shared" si="85"/>
        <v>0</v>
      </c>
      <c r="R85" s="105">
        <f t="shared" si="85"/>
        <v>0</v>
      </c>
      <c r="S85" s="107">
        <f>SUM(L85:R85)</f>
        <v>386.57219805659986</v>
      </c>
    </row>
    <row r="86" spans="1:36" ht="15">
      <c r="A86" s="31" t="s">
        <v>8</v>
      </c>
      <c r="B86" s="112">
        <f t="shared" si="82"/>
        <v>231.72873786593533</v>
      </c>
      <c r="C86" s="112">
        <f t="shared" si="82"/>
        <v>0</v>
      </c>
      <c r="D86" s="112">
        <f t="shared" si="82"/>
        <v>24.804060003544031</v>
      </c>
      <c r="E86" s="112">
        <f t="shared" si="82"/>
        <v>0</v>
      </c>
      <c r="F86" s="112">
        <f t="shared" ref="F86:H86" si="86">F580+F606+F632</f>
        <v>0</v>
      </c>
      <c r="G86" s="112">
        <f t="shared" si="86"/>
        <v>0</v>
      </c>
      <c r="H86" s="112">
        <f t="shared" si="86"/>
        <v>0</v>
      </c>
      <c r="I86" s="114">
        <f t="shared" ref="I86:I105" si="87">SUM(B86:H86)</f>
        <v>256.53279786947934</v>
      </c>
      <c r="K86" s="42" t="s">
        <v>8</v>
      </c>
      <c r="L86" s="87">
        <f t="shared" si="84"/>
        <v>231.72873786593533</v>
      </c>
      <c r="M86" s="87">
        <f t="shared" si="84"/>
        <v>0</v>
      </c>
      <c r="N86" s="87">
        <f t="shared" si="84"/>
        <v>24.804060003544031</v>
      </c>
      <c r="O86" s="87">
        <f t="shared" si="84"/>
        <v>0</v>
      </c>
      <c r="P86" s="87">
        <f t="shared" ref="P86:R86" si="88">P580+P606+P632</f>
        <v>0</v>
      </c>
      <c r="Q86" s="87">
        <f t="shared" si="88"/>
        <v>0</v>
      </c>
      <c r="R86" s="87">
        <f t="shared" si="88"/>
        <v>0</v>
      </c>
      <c r="S86" s="89">
        <f t="shared" ref="S86:S105" si="89">SUM(L86:R86)</f>
        <v>256.53279786947934</v>
      </c>
    </row>
    <row r="87" spans="1:36" ht="15">
      <c r="A87" s="32" t="s">
        <v>9</v>
      </c>
      <c r="B87" s="84">
        <f t="shared" si="82"/>
        <v>258.11620481524665</v>
      </c>
      <c r="C87" s="84">
        <f t="shared" si="82"/>
        <v>0</v>
      </c>
      <c r="D87" s="84">
        <f t="shared" si="82"/>
        <v>25.211924780240736</v>
      </c>
      <c r="E87" s="84">
        <f t="shared" si="82"/>
        <v>0</v>
      </c>
      <c r="F87" s="84">
        <f t="shared" ref="F87:H87" si="90">F581+F607+F633</f>
        <v>0</v>
      </c>
      <c r="G87" s="84">
        <f t="shared" si="90"/>
        <v>0</v>
      </c>
      <c r="H87" s="84">
        <f t="shared" si="90"/>
        <v>0</v>
      </c>
      <c r="I87" s="111">
        <f t="shared" si="87"/>
        <v>283.32812959548738</v>
      </c>
      <c r="K87" s="43" t="s">
        <v>9</v>
      </c>
      <c r="L87" s="84">
        <f t="shared" si="84"/>
        <v>258.11620481524665</v>
      </c>
      <c r="M87" s="84">
        <f t="shared" si="84"/>
        <v>0</v>
      </c>
      <c r="N87" s="84">
        <f t="shared" si="84"/>
        <v>25.211924780240736</v>
      </c>
      <c r="O87" s="84">
        <f t="shared" si="84"/>
        <v>0</v>
      </c>
      <c r="P87" s="84">
        <f t="shared" ref="P87:R87" si="91">P581+P607+P633</f>
        <v>0</v>
      </c>
      <c r="Q87" s="84">
        <f t="shared" si="91"/>
        <v>0</v>
      </c>
      <c r="R87" s="84">
        <f t="shared" si="91"/>
        <v>0</v>
      </c>
      <c r="S87" s="86">
        <f t="shared" si="89"/>
        <v>283.32812959548738</v>
      </c>
    </row>
    <row r="88" spans="1:36" ht="15">
      <c r="A88" s="31" t="s">
        <v>52</v>
      </c>
      <c r="B88" s="112">
        <f t="shared" si="82"/>
        <v>0</v>
      </c>
      <c r="C88" s="112">
        <f t="shared" si="82"/>
        <v>0</v>
      </c>
      <c r="D88" s="112">
        <f t="shared" si="82"/>
        <v>0</v>
      </c>
      <c r="E88" s="112">
        <f t="shared" si="82"/>
        <v>0</v>
      </c>
      <c r="F88" s="112">
        <f t="shared" ref="F88:H88" si="92">F582+F608+F634</f>
        <v>0</v>
      </c>
      <c r="G88" s="112">
        <f t="shared" si="92"/>
        <v>0</v>
      </c>
      <c r="H88" s="112">
        <f t="shared" si="92"/>
        <v>0</v>
      </c>
      <c r="I88" s="114">
        <f t="shared" si="87"/>
        <v>0</v>
      </c>
      <c r="K88" s="42" t="s">
        <v>52</v>
      </c>
      <c r="L88" s="87">
        <f t="shared" si="84"/>
        <v>0</v>
      </c>
      <c r="M88" s="87">
        <f t="shared" si="84"/>
        <v>0</v>
      </c>
      <c r="N88" s="87">
        <f t="shared" si="84"/>
        <v>0</v>
      </c>
      <c r="O88" s="87">
        <f t="shared" si="84"/>
        <v>0</v>
      </c>
      <c r="P88" s="87">
        <f t="shared" ref="P88:R88" si="93">P582+P608+P634</f>
        <v>0</v>
      </c>
      <c r="Q88" s="87">
        <f t="shared" si="93"/>
        <v>0</v>
      </c>
      <c r="R88" s="87">
        <f t="shared" si="93"/>
        <v>0</v>
      </c>
      <c r="S88" s="89">
        <f t="shared" si="89"/>
        <v>0</v>
      </c>
    </row>
    <row r="89" spans="1:36" ht="15">
      <c r="A89" s="32" t="s">
        <v>13</v>
      </c>
      <c r="B89" s="84">
        <f t="shared" si="82"/>
        <v>1479.5627307490713</v>
      </c>
      <c r="C89" s="84">
        <f t="shared" si="82"/>
        <v>70.256133745799744</v>
      </c>
      <c r="D89" s="84">
        <f t="shared" si="82"/>
        <v>145.12899010542867</v>
      </c>
      <c r="E89" s="84">
        <f t="shared" si="82"/>
        <v>33.372338603800969</v>
      </c>
      <c r="F89" s="84">
        <f t="shared" ref="F89:H89" si="94">F583+F609+F635</f>
        <v>0</v>
      </c>
      <c r="G89" s="84">
        <f t="shared" si="94"/>
        <v>0</v>
      </c>
      <c r="H89" s="84">
        <f t="shared" si="94"/>
        <v>0</v>
      </c>
      <c r="I89" s="111">
        <f t="shared" si="87"/>
        <v>1728.3201932041006</v>
      </c>
      <c r="K89" s="43" t="s">
        <v>13</v>
      </c>
      <c r="L89" s="84">
        <f t="shared" si="84"/>
        <v>1479.5627307490713</v>
      </c>
      <c r="M89" s="84">
        <f t="shared" si="84"/>
        <v>70.256133745799744</v>
      </c>
      <c r="N89" s="84">
        <f t="shared" si="84"/>
        <v>145.12899010542867</v>
      </c>
      <c r="O89" s="84">
        <f t="shared" si="84"/>
        <v>33.372338603800969</v>
      </c>
      <c r="P89" s="84">
        <f t="shared" ref="P89:R89" si="95">P583+P609+P635</f>
        <v>0</v>
      </c>
      <c r="Q89" s="84">
        <f t="shared" si="95"/>
        <v>0</v>
      </c>
      <c r="R89" s="84">
        <f t="shared" si="95"/>
        <v>0</v>
      </c>
      <c r="S89" s="86">
        <f t="shared" si="89"/>
        <v>1728.3201932041006</v>
      </c>
    </row>
    <row r="90" spans="1:36" ht="15">
      <c r="A90" s="31" t="s">
        <v>119</v>
      </c>
      <c r="B90" s="112">
        <f t="shared" si="82"/>
        <v>12579.688993552934</v>
      </c>
      <c r="C90" s="112">
        <f t="shared" si="82"/>
        <v>47.638200257822668</v>
      </c>
      <c r="D90" s="112">
        <f t="shared" si="82"/>
        <v>1579.5641189627911</v>
      </c>
      <c r="E90" s="112">
        <f t="shared" si="82"/>
        <v>0</v>
      </c>
      <c r="F90" s="112">
        <f t="shared" ref="F90:H90" si="96">F584+F610+F636</f>
        <v>0</v>
      </c>
      <c r="G90" s="112">
        <f t="shared" si="96"/>
        <v>0</v>
      </c>
      <c r="H90" s="112">
        <f t="shared" si="96"/>
        <v>0</v>
      </c>
      <c r="I90" s="114">
        <f t="shared" si="87"/>
        <v>14206.891312773549</v>
      </c>
      <c r="K90" s="42" t="s">
        <v>119</v>
      </c>
      <c r="L90" s="87">
        <f t="shared" si="84"/>
        <v>12579.688993552934</v>
      </c>
      <c r="M90" s="87">
        <f t="shared" si="84"/>
        <v>47.638200257822668</v>
      </c>
      <c r="N90" s="87">
        <f t="shared" si="84"/>
        <v>1579.5641189627911</v>
      </c>
      <c r="O90" s="87">
        <f t="shared" si="84"/>
        <v>0</v>
      </c>
      <c r="P90" s="87">
        <f t="shared" ref="P90:R90" si="97">P584+P610+P636</f>
        <v>0</v>
      </c>
      <c r="Q90" s="87">
        <f t="shared" si="97"/>
        <v>0</v>
      </c>
      <c r="R90" s="87">
        <f t="shared" si="97"/>
        <v>0</v>
      </c>
      <c r="S90" s="89">
        <f t="shared" si="89"/>
        <v>14206.891312773549</v>
      </c>
    </row>
    <row r="91" spans="1:36" ht="15">
      <c r="A91" s="32" t="s">
        <v>54</v>
      </c>
      <c r="B91" s="84">
        <f t="shared" si="82"/>
        <v>0</v>
      </c>
      <c r="C91" s="84">
        <f t="shared" si="82"/>
        <v>0.77827527117375217</v>
      </c>
      <c r="D91" s="84">
        <f t="shared" si="82"/>
        <v>0.33433904664333547</v>
      </c>
      <c r="E91" s="84">
        <f t="shared" si="82"/>
        <v>193.73813927521974</v>
      </c>
      <c r="F91" s="84">
        <f t="shared" ref="F91:H91" si="98">F585+F611+F637</f>
        <v>1491.8043859054958</v>
      </c>
      <c r="G91" s="84">
        <f t="shared" si="98"/>
        <v>0</v>
      </c>
      <c r="H91" s="84">
        <f t="shared" si="98"/>
        <v>0</v>
      </c>
      <c r="I91" s="111">
        <f t="shared" si="87"/>
        <v>1686.6551394985327</v>
      </c>
      <c r="K91" s="43" t="s">
        <v>54</v>
      </c>
      <c r="L91" s="84">
        <f t="shared" si="84"/>
        <v>0</v>
      </c>
      <c r="M91" s="84">
        <f t="shared" si="84"/>
        <v>0.77827527117375217</v>
      </c>
      <c r="N91" s="84">
        <f t="shared" si="84"/>
        <v>0.33433904664333547</v>
      </c>
      <c r="O91" s="84">
        <f t="shared" si="84"/>
        <v>193.73813927521974</v>
      </c>
      <c r="P91" s="84">
        <f t="shared" ref="P91:R91" si="99">P585+P611+P637</f>
        <v>20138.878485502697</v>
      </c>
      <c r="Q91" s="84">
        <f t="shared" si="99"/>
        <v>0</v>
      </c>
      <c r="R91" s="84">
        <f t="shared" si="99"/>
        <v>0</v>
      </c>
      <c r="S91" s="86">
        <f t="shared" si="89"/>
        <v>20333.729239095734</v>
      </c>
    </row>
    <row r="92" spans="1:36" ht="15">
      <c r="A92" s="31" t="s">
        <v>11</v>
      </c>
      <c r="B92" s="112">
        <f t="shared" si="82"/>
        <v>0</v>
      </c>
      <c r="C92" s="112">
        <f t="shared" si="82"/>
        <v>0</v>
      </c>
      <c r="D92" s="112">
        <f t="shared" si="82"/>
        <v>5.0185644128996391E-2</v>
      </c>
      <c r="E92" s="112">
        <f t="shared" si="82"/>
        <v>47.926368578361476</v>
      </c>
      <c r="F92" s="112">
        <f t="shared" ref="F92:H92" si="100">F586+F612+F638</f>
        <v>0</v>
      </c>
      <c r="G92" s="112">
        <f t="shared" si="100"/>
        <v>0</v>
      </c>
      <c r="H92" s="112">
        <f t="shared" si="100"/>
        <v>0</v>
      </c>
      <c r="I92" s="114">
        <f t="shared" si="87"/>
        <v>47.976554222490471</v>
      </c>
      <c r="K92" s="42" t="s">
        <v>11</v>
      </c>
      <c r="L92" s="87">
        <f t="shared" si="84"/>
        <v>0</v>
      </c>
      <c r="M92" s="87">
        <f t="shared" si="84"/>
        <v>0</v>
      </c>
      <c r="N92" s="87">
        <f t="shared" si="84"/>
        <v>5.0185644128996391E-2</v>
      </c>
      <c r="O92" s="87">
        <f t="shared" si="84"/>
        <v>47.926368578361476</v>
      </c>
      <c r="P92" s="87">
        <f t="shared" ref="P92:R92" si="101">P586+P612+P638</f>
        <v>7929.1419918884312</v>
      </c>
      <c r="Q92" s="87">
        <f t="shared" si="101"/>
        <v>0</v>
      </c>
      <c r="R92" s="87">
        <f t="shared" si="101"/>
        <v>0</v>
      </c>
      <c r="S92" s="89">
        <f t="shared" si="89"/>
        <v>7977.1185461109217</v>
      </c>
    </row>
    <row r="93" spans="1:36" ht="15">
      <c r="A93" s="32" t="s">
        <v>55</v>
      </c>
      <c r="B93" s="84">
        <f t="shared" si="82"/>
        <v>0</v>
      </c>
      <c r="C93" s="84">
        <f t="shared" si="82"/>
        <v>0</v>
      </c>
      <c r="D93" s="84">
        <f t="shared" si="82"/>
        <v>0</v>
      </c>
      <c r="E93" s="84">
        <f t="shared" si="82"/>
        <v>0</v>
      </c>
      <c r="F93" s="84">
        <f t="shared" ref="F93:H93" si="102">F587+F613+F639</f>
        <v>0</v>
      </c>
      <c r="G93" s="84">
        <f t="shared" si="102"/>
        <v>0</v>
      </c>
      <c r="H93" s="84">
        <f t="shared" si="102"/>
        <v>0</v>
      </c>
      <c r="I93" s="111">
        <f t="shared" si="87"/>
        <v>0</v>
      </c>
      <c r="K93" s="43" t="s">
        <v>55</v>
      </c>
      <c r="L93" s="84">
        <f t="shared" si="84"/>
        <v>0</v>
      </c>
      <c r="M93" s="84">
        <f t="shared" si="84"/>
        <v>0</v>
      </c>
      <c r="N93" s="84">
        <f t="shared" si="84"/>
        <v>0</v>
      </c>
      <c r="O93" s="84">
        <f t="shared" si="84"/>
        <v>0</v>
      </c>
      <c r="P93" s="84">
        <f t="shared" ref="P93:R93" si="103">P587+P613+P639</f>
        <v>1568.078814651049</v>
      </c>
      <c r="Q93" s="84">
        <f t="shared" si="103"/>
        <v>0</v>
      </c>
      <c r="R93" s="84">
        <f t="shared" si="103"/>
        <v>0</v>
      </c>
      <c r="S93" s="86">
        <f t="shared" si="89"/>
        <v>1568.078814651049</v>
      </c>
    </row>
    <row r="94" spans="1:36" ht="15">
      <c r="A94" s="31" t="s">
        <v>14</v>
      </c>
      <c r="B94" s="112">
        <f t="shared" si="82"/>
        <v>499.39778965454423</v>
      </c>
      <c r="C94" s="112">
        <f t="shared" si="82"/>
        <v>1.7916479837562238</v>
      </c>
      <c r="D94" s="112">
        <f t="shared" si="82"/>
        <v>99.985970090668772</v>
      </c>
      <c r="E94" s="112">
        <f t="shared" si="82"/>
        <v>6.3218557515194265</v>
      </c>
      <c r="F94" s="112">
        <f t="shared" ref="F94:H94" si="104">F588+F614+F640</f>
        <v>0</v>
      </c>
      <c r="G94" s="112">
        <f t="shared" si="104"/>
        <v>0</v>
      </c>
      <c r="H94" s="112">
        <f t="shared" si="104"/>
        <v>0</v>
      </c>
      <c r="I94" s="114">
        <f t="shared" si="87"/>
        <v>607.49726348048864</v>
      </c>
      <c r="K94" s="42" t="s">
        <v>14</v>
      </c>
      <c r="L94" s="87">
        <f t="shared" si="84"/>
        <v>499.39778965454423</v>
      </c>
      <c r="M94" s="87">
        <f t="shared" si="84"/>
        <v>1.7916479837562238</v>
      </c>
      <c r="N94" s="87">
        <f t="shared" si="84"/>
        <v>99.985970090668772</v>
      </c>
      <c r="O94" s="87">
        <f t="shared" si="84"/>
        <v>6.3218557515194265</v>
      </c>
      <c r="P94" s="87">
        <f t="shared" ref="P94:R94" si="105">P588+P614+P640</f>
        <v>0</v>
      </c>
      <c r="Q94" s="87">
        <f t="shared" si="105"/>
        <v>0</v>
      </c>
      <c r="R94" s="87">
        <f t="shared" si="105"/>
        <v>0</v>
      </c>
      <c r="S94" s="89">
        <f t="shared" si="89"/>
        <v>607.49726348048864</v>
      </c>
    </row>
    <row r="95" spans="1:36" ht="15">
      <c r="A95" s="32" t="s">
        <v>136</v>
      </c>
      <c r="B95" s="84">
        <f t="shared" si="82"/>
        <v>6258.3253469998426</v>
      </c>
      <c r="C95" s="84">
        <f t="shared" si="82"/>
        <v>431.9270988611118</v>
      </c>
      <c r="D95" s="84">
        <f t="shared" si="82"/>
        <v>586.63566780138456</v>
      </c>
      <c r="E95" s="84">
        <f t="shared" si="82"/>
        <v>66.331629257019699</v>
      </c>
      <c r="F95" s="84">
        <f t="shared" ref="F95:H95" si="106">F589+F615+F641</f>
        <v>0</v>
      </c>
      <c r="G95" s="84">
        <f t="shared" si="106"/>
        <v>0</v>
      </c>
      <c r="H95" s="84">
        <f t="shared" si="106"/>
        <v>0</v>
      </c>
      <c r="I95" s="111">
        <f t="shared" si="87"/>
        <v>7343.2197429193584</v>
      </c>
      <c r="K95" s="43" t="s">
        <v>136</v>
      </c>
      <c r="L95" s="84">
        <f t="shared" si="84"/>
        <v>6258.3253469998426</v>
      </c>
      <c r="M95" s="84">
        <f t="shared" si="84"/>
        <v>431.9270988611118</v>
      </c>
      <c r="N95" s="84">
        <f t="shared" si="84"/>
        <v>586.63566780138456</v>
      </c>
      <c r="O95" s="84">
        <f t="shared" si="84"/>
        <v>66.331629257019699</v>
      </c>
      <c r="P95" s="84">
        <f t="shared" ref="P95:R95" si="107">P589+P615+P641</f>
        <v>1714.5085983327153</v>
      </c>
      <c r="Q95" s="84">
        <f t="shared" si="107"/>
        <v>0</v>
      </c>
      <c r="R95" s="84">
        <f t="shared" si="107"/>
        <v>0</v>
      </c>
      <c r="S95" s="86">
        <f t="shared" si="89"/>
        <v>9057.7283412520737</v>
      </c>
    </row>
    <row r="96" spans="1:36" ht="15">
      <c r="A96" s="31" t="s">
        <v>21</v>
      </c>
      <c r="B96" s="112">
        <f t="shared" si="82"/>
        <v>2738.8250315034993</v>
      </c>
      <c r="C96" s="112">
        <f t="shared" si="82"/>
        <v>0.27461330145792445</v>
      </c>
      <c r="D96" s="112">
        <f t="shared" si="82"/>
        <v>5499.320047613257</v>
      </c>
      <c r="E96" s="112">
        <f t="shared" si="82"/>
        <v>4539.7866798918549</v>
      </c>
      <c r="F96" s="112">
        <f t="shared" ref="F96:H96" si="108">F590+F616+F642</f>
        <v>0</v>
      </c>
      <c r="G96" s="112">
        <f t="shared" si="108"/>
        <v>3549.289281882659</v>
      </c>
      <c r="H96" s="112">
        <f t="shared" si="108"/>
        <v>2.1504388222213495</v>
      </c>
      <c r="I96" s="114">
        <f t="shared" si="87"/>
        <v>16329.64609301495</v>
      </c>
      <c r="K96" s="42" t="s">
        <v>21</v>
      </c>
      <c r="L96" s="87">
        <f t="shared" si="84"/>
        <v>2738.8250315034993</v>
      </c>
      <c r="M96" s="87">
        <f t="shared" si="84"/>
        <v>0.27461330145792445</v>
      </c>
      <c r="N96" s="87">
        <f t="shared" si="84"/>
        <v>5499.320047613257</v>
      </c>
      <c r="O96" s="87">
        <f t="shared" si="84"/>
        <v>4539.7866798918549</v>
      </c>
      <c r="P96" s="87">
        <f t="shared" ref="P96:R96" si="109">P590+P616+P642</f>
        <v>1439.9309409269667</v>
      </c>
      <c r="Q96" s="87">
        <f t="shared" si="109"/>
        <v>3549.289281882659</v>
      </c>
      <c r="R96" s="87">
        <f t="shared" si="109"/>
        <v>2.1504388222213495</v>
      </c>
      <c r="S96" s="89">
        <f t="shared" si="89"/>
        <v>17769.577033941914</v>
      </c>
    </row>
    <row r="97" spans="1:40" ht="15">
      <c r="A97" s="32" t="s">
        <v>20</v>
      </c>
      <c r="B97" s="84">
        <f t="shared" si="82"/>
        <v>4939.6957306625864</v>
      </c>
      <c r="C97" s="84">
        <f t="shared" si="82"/>
        <v>15.447395636925537</v>
      </c>
      <c r="D97" s="84">
        <f t="shared" si="82"/>
        <v>226.48408329139923</v>
      </c>
      <c r="E97" s="84">
        <f t="shared" si="82"/>
        <v>0</v>
      </c>
      <c r="F97" s="84">
        <f t="shared" ref="F97:H97" si="110">F591+F617+F643</f>
        <v>0</v>
      </c>
      <c r="G97" s="84">
        <f t="shared" si="110"/>
        <v>0</v>
      </c>
      <c r="H97" s="84">
        <f t="shared" si="110"/>
        <v>0</v>
      </c>
      <c r="I97" s="111">
        <f t="shared" si="87"/>
        <v>5181.6272095909117</v>
      </c>
      <c r="K97" s="43" t="s">
        <v>20</v>
      </c>
      <c r="L97" s="84">
        <f t="shared" si="84"/>
        <v>4939.6957306625864</v>
      </c>
      <c r="M97" s="84">
        <f t="shared" si="84"/>
        <v>15.447395636925537</v>
      </c>
      <c r="N97" s="84">
        <f t="shared" si="84"/>
        <v>226.48408329139923</v>
      </c>
      <c r="O97" s="84">
        <f t="shared" si="84"/>
        <v>0</v>
      </c>
      <c r="P97" s="84">
        <f t="shared" ref="P97:R97" si="111">P591+P617+P643</f>
        <v>0</v>
      </c>
      <c r="Q97" s="84">
        <f t="shared" si="111"/>
        <v>0</v>
      </c>
      <c r="R97" s="84">
        <f t="shared" si="111"/>
        <v>0</v>
      </c>
      <c r="S97" s="86">
        <f t="shared" si="89"/>
        <v>5181.6272095909117</v>
      </c>
    </row>
    <row r="98" spans="1:40" ht="15">
      <c r="A98" s="31" t="s">
        <v>56</v>
      </c>
      <c r="B98" s="112">
        <f t="shared" si="82"/>
        <v>9732.26205042943</v>
      </c>
      <c r="C98" s="112">
        <f t="shared" si="82"/>
        <v>21.693446997602049</v>
      </c>
      <c r="D98" s="112">
        <f t="shared" si="82"/>
        <v>1696.4377738796045</v>
      </c>
      <c r="E98" s="112">
        <f t="shared" si="82"/>
        <v>0</v>
      </c>
      <c r="F98" s="112">
        <f t="shared" ref="F98:H98" si="112">F592+F618+F644</f>
        <v>0</v>
      </c>
      <c r="G98" s="112">
        <f t="shared" si="112"/>
        <v>0</v>
      </c>
      <c r="H98" s="112">
        <f t="shared" si="112"/>
        <v>0</v>
      </c>
      <c r="I98" s="114">
        <f t="shared" si="87"/>
        <v>11450.393271306637</v>
      </c>
      <c r="K98" s="42" t="s">
        <v>56</v>
      </c>
      <c r="L98" s="87">
        <f t="shared" si="84"/>
        <v>9732.26205042943</v>
      </c>
      <c r="M98" s="87">
        <f t="shared" si="84"/>
        <v>21.693446997602049</v>
      </c>
      <c r="N98" s="87">
        <f t="shared" si="84"/>
        <v>1696.4377738796045</v>
      </c>
      <c r="O98" s="87">
        <f t="shared" si="84"/>
        <v>0</v>
      </c>
      <c r="P98" s="87">
        <f t="shared" ref="P98:R98" si="113">P592+P618+P644</f>
        <v>1.8265466029411762E-2</v>
      </c>
      <c r="Q98" s="87">
        <f t="shared" si="113"/>
        <v>0</v>
      </c>
      <c r="R98" s="87">
        <f t="shared" si="113"/>
        <v>0</v>
      </c>
      <c r="S98" s="89">
        <f t="shared" si="89"/>
        <v>11450.411536772666</v>
      </c>
    </row>
    <row r="99" spans="1:40" ht="15">
      <c r="A99" s="32" t="s">
        <v>18</v>
      </c>
      <c r="B99" s="84">
        <f t="shared" si="82"/>
        <v>1583.1397981671721</v>
      </c>
      <c r="C99" s="84">
        <f t="shared" si="82"/>
        <v>0</v>
      </c>
      <c r="D99" s="84">
        <f t="shared" si="82"/>
        <v>286.20961351290146</v>
      </c>
      <c r="E99" s="84">
        <f t="shared" si="82"/>
        <v>1.5331932861517361</v>
      </c>
      <c r="F99" s="84">
        <f t="shared" ref="F99:H99" si="114">F593+F619+F645</f>
        <v>82.788468925847368</v>
      </c>
      <c r="G99" s="84">
        <f t="shared" si="114"/>
        <v>0</v>
      </c>
      <c r="H99" s="84">
        <f t="shared" si="114"/>
        <v>0</v>
      </c>
      <c r="I99" s="111">
        <f t="shared" si="87"/>
        <v>1953.6710738920726</v>
      </c>
      <c r="K99" s="43" t="s">
        <v>18</v>
      </c>
      <c r="L99" s="84">
        <f t="shared" si="84"/>
        <v>1583.1397981671721</v>
      </c>
      <c r="M99" s="84">
        <f t="shared" si="84"/>
        <v>0</v>
      </c>
      <c r="N99" s="84">
        <f t="shared" si="84"/>
        <v>286.20961351290146</v>
      </c>
      <c r="O99" s="84">
        <f t="shared" si="84"/>
        <v>1.5331932861517361</v>
      </c>
      <c r="P99" s="84">
        <f t="shared" ref="P99:R99" si="115">P593+P619+P645</f>
        <v>846.1045243441763</v>
      </c>
      <c r="Q99" s="84">
        <f t="shared" si="115"/>
        <v>0</v>
      </c>
      <c r="R99" s="84">
        <f t="shared" si="115"/>
        <v>0</v>
      </c>
      <c r="S99" s="86">
        <f t="shared" si="89"/>
        <v>2716.9871293104015</v>
      </c>
    </row>
    <row r="100" spans="1:40" ht="15">
      <c r="A100" s="31" t="s">
        <v>17</v>
      </c>
      <c r="B100" s="112">
        <f t="shared" si="82"/>
        <v>94.451152768260329</v>
      </c>
      <c r="C100" s="112">
        <f t="shared" si="82"/>
        <v>0</v>
      </c>
      <c r="D100" s="112">
        <f t="shared" si="82"/>
        <v>1.7451038236947289</v>
      </c>
      <c r="E100" s="112">
        <f t="shared" si="82"/>
        <v>0</v>
      </c>
      <c r="F100" s="112">
        <f t="shared" ref="F100:H100" si="116">F594+F620+F646</f>
        <v>0</v>
      </c>
      <c r="G100" s="112">
        <f t="shared" si="116"/>
        <v>0</v>
      </c>
      <c r="H100" s="112">
        <f t="shared" si="116"/>
        <v>0</v>
      </c>
      <c r="I100" s="114">
        <f t="shared" si="87"/>
        <v>96.196256591955063</v>
      </c>
      <c r="K100" s="42" t="s">
        <v>17</v>
      </c>
      <c r="L100" s="87">
        <f t="shared" si="84"/>
        <v>94.451152768260329</v>
      </c>
      <c r="M100" s="87">
        <f t="shared" si="84"/>
        <v>0</v>
      </c>
      <c r="N100" s="87">
        <f t="shared" si="84"/>
        <v>1.7451038236947289</v>
      </c>
      <c r="O100" s="87">
        <f t="shared" si="84"/>
        <v>0</v>
      </c>
      <c r="P100" s="87">
        <f t="shared" ref="P100:R100" si="117">P594+P620+P646</f>
        <v>0</v>
      </c>
      <c r="Q100" s="87">
        <f t="shared" si="117"/>
        <v>0</v>
      </c>
      <c r="R100" s="87">
        <f t="shared" si="117"/>
        <v>0</v>
      </c>
      <c r="S100" s="89">
        <f t="shared" si="89"/>
        <v>96.196256591955063</v>
      </c>
    </row>
    <row r="101" spans="1:40" ht="15">
      <c r="A101" s="33" t="s">
        <v>60</v>
      </c>
      <c r="B101" s="84">
        <f t="shared" si="82"/>
        <v>704.96194750278221</v>
      </c>
      <c r="C101" s="84">
        <f t="shared" si="82"/>
        <v>0</v>
      </c>
      <c r="D101" s="84">
        <f t="shared" si="82"/>
        <v>617.28084114987473</v>
      </c>
      <c r="E101" s="84">
        <f t="shared" si="82"/>
        <v>0</v>
      </c>
      <c r="F101" s="84">
        <f t="shared" ref="F101:H101" si="118">F595+F621+F647</f>
        <v>0</v>
      </c>
      <c r="G101" s="84">
        <f t="shared" si="118"/>
        <v>0</v>
      </c>
      <c r="H101" s="84">
        <f t="shared" si="118"/>
        <v>0</v>
      </c>
      <c r="I101" s="111">
        <f t="shared" si="87"/>
        <v>1322.2427886526571</v>
      </c>
      <c r="K101" s="44" t="s">
        <v>60</v>
      </c>
      <c r="L101" s="84">
        <f t="shared" si="84"/>
        <v>704.96194750278221</v>
      </c>
      <c r="M101" s="84">
        <f t="shared" si="84"/>
        <v>0</v>
      </c>
      <c r="N101" s="84">
        <f t="shared" si="84"/>
        <v>617.28084114987473</v>
      </c>
      <c r="O101" s="84">
        <f t="shared" si="84"/>
        <v>0</v>
      </c>
      <c r="P101" s="84">
        <f t="shared" ref="P101:R101" si="119">P595+P621+P647</f>
        <v>0</v>
      </c>
      <c r="Q101" s="84">
        <f t="shared" si="119"/>
        <v>0</v>
      </c>
      <c r="R101" s="84">
        <f t="shared" si="119"/>
        <v>0</v>
      </c>
      <c r="S101" s="86">
        <f t="shared" si="89"/>
        <v>1322.2427886526571</v>
      </c>
    </row>
    <row r="102" spans="1:40">
      <c r="A102" s="34" t="s">
        <v>19</v>
      </c>
      <c r="B102" s="116">
        <f t="shared" si="82"/>
        <v>704.96194750278221</v>
      </c>
      <c r="C102" s="116">
        <f t="shared" si="82"/>
        <v>0</v>
      </c>
      <c r="D102" s="116">
        <f t="shared" si="82"/>
        <v>617.28084114987473</v>
      </c>
      <c r="E102" s="116">
        <f t="shared" si="82"/>
        <v>0</v>
      </c>
      <c r="F102" s="116">
        <f t="shared" ref="F102:H102" si="120">F596+F622+F648</f>
        <v>0</v>
      </c>
      <c r="G102" s="116">
        <f t="shared" si="120"/>
        <v>0</v>
      </c>
      <c r="H102" s="116">
        <f t="shared" si="120"/>
        <v>0</v>
      </c>
      <c r="I102" s="118">
        <f t="shared" si="87"/>
        <v>1322.2427886526571</v>
      </c>
      <c r="K102" s="45" t="s">
        <v>19</v>
      </c>
      <c r="L102" s="90">
        <f t="shared" si="84"/>
        <v>704.96194750278221</v>
      </c>
      <c r="M102" s="90">
        <f t="shared" si="84"/>
        <v>0</v>
      </c>
      <c r="N102" s="90">
        <f t="shared" si="84"/>
        <v>617.28084114987473</v>
      </c>
      <c r="O102" s="90">
        <f t="shared" si="84"/>
        <v>0</v>
      </c>
      <c r="P102" s="90">
        <f t="shared" ref="P102:R102" si="121">P596+P622+P648</f>
        <v>0</v>
      </c>
      <c r="Q102" s="90">
        <f t="shared" si="121"/>
        <v>0</v>
      </c>
      <c r="R102" s="90">
        <f t="shared" si="121"/>
        <v>0</v>
      </c>
      <c r="S102" s="92">
        <f t="shared" si="89"/>
        <v>1322.2427886526571</v>
      </c>
    </row>
    <row r="103" spans="1:40">
      <c r="A103" s="35" t="s">
        <v>15</v>
      </c>
      <c r="B103" s="93">
        <f t="shared" si="82"/>
        <v>0</v>
      </c>
      <c r="C103" s="93">
        <f t="shared" si="82"/>
        <v>0</v>
      </c>
      <c r="D103" s="93">
        <f t="shared" si="82"/>
        <v>0</v>
      </c>
      <c r="E103" s="93">
        <f t="shared" si="82"/>
        <v>0</v>
      </c>
      <c r="F103" s="93">
        <f t="shared" ref="F103:H103" si="122">F597+F623+F649</f>
        <v>0</v>
      </c>
      <c r="G103" s="93">
        <f t="shared" si="122"/>
        <v>0</v>
      </c>
      <c r="H103" s="93">
        <f t="shared" si="122"/>
        <v>0</v>
      </c>
      <c r="I103" s="120">
        <f t="shared" si="87"/>
        <v>0</v>
      </c>
      <c r="K103" s="46" t="s">
        <v>15</v>
      </c>
      <c r="L103" s="93">
        <f t="shared" si="84"/>
        <v>0</v>
      </c>
      <c r="M103" s="93">
        <f t="shared" si="84"/>
        <v>0</v>
      </c>
      <c r="N103" s="93">
        <f t="shared" si="84"/>
        <v>0</v>
      </c>
      <c r="O103" s="93">
        <f t="shared" si="84"/>
        <v>0</v>
      </c>
      <c r="P103" s="93">
        <f t="shared" ref="P103:R103" si="123">P597+P623+P649</f>
        <v>0</v>
      </c>
      <c r="Q103" s="93">
        <f t="shared" si="123"/>
        <v>0</v>
      </c>
      <c r="R103" s="93">
        <f t="shared" si="123"/>
        <v>0</v>
      </c>
      <c r="S103" s="95">
        <f t="shared" si="89"/>
        <v>0</v>
      </c>
    </row>
    <row r="104" spans="1:40">
      <c r="A104" s="34" t="s">
        <v>16</v>
      </c>
      <c r="B104" s="116">
        <f t="shared" si="82"/>
        <v>0</v>
      </c>
      <c r="C104" s="116">
        <f t="shared" si="82"/>
        <v>0</v>
      </c>
      <c r="D104" s="116">
        <f t="shared" si="82"/>
        <v>0</v>
      </c>
      <c r="E104" s="116">
        <f t="shared" si="82"/>
        <v>0</v>
      </c>
      <c r="F104" s="116">
        <f t="shared" ref="F104:H104" si="124">F598+F624+F650</f>
        <v>0</v>
      </c>
      <c r="G104" s="116">
        <f t="shared" si="124"/>
        <v>0</v>
      </c>
      <c r="H104" s="116">
        <f t="shared" si="124"/>
        <v>0</v>
      </c>
      <c r="I104" s="118">
        <f t="shared" si="87"/>
        <v>0</v>
      </c>
      <c r="K104" s="45" t="s">
        <v>16</v>
      </c>
      <c r="L104" s="90">
        <f t="shared" si="84"/>
        <v>0</v>
      </c>
      <c r="M104" s="90">
        <f t="shared" si="84"/>
        <v>0</v>
      </c>
      <c r="N104" s="90">
        <f t="shared" si="84"/>
        <v>0</v>
      </c>
      <c r="O104" s="90">
        <f t="shared" si="84"/>
        <v>0</v>
      </c>
      <c r="P104" s="90">
        <f t="shared" ref="P104:R104" si="125">P598+P624+P650</f>
        <v>0</v>
      </c>
      <c r="Q104" s="90">
        <f t="shared" si="125"/>
        <v>0</v>
      </c>
      <c r="R104" s="90">
        <f t="shared" si="125"/>
        <v>0</v>
      </c>
      <c r="S104" s="92">
        <f t="shared" si="89"/>
        <v>0</v>
      </c>
    </row>
    <row r="105" spans="1:40" ht="15" thickBot="1">
      <c r="A105" s="36" t="s">
        <v>10</v>
      </c>
      <c r="B105" s="96">
        <f t="shared" si="82"/>
        <v>0</v>
      </c>
      <c r="C105" s="96">
        <f t="shared" si="82"/>
        <v>0</v>
      </c>
      <c r="D105" s="96">
        <f t="shared" si="82"/>
        <v>0</v>
      </c>
      <c r="E105" s="96">
        <f t="shared" si="82"/>
        <v>0</v>
      </c>
      <c r="F105" s="96">
        <f t="shared" ref="F105:H105" si="126">F599+F625+F651</f>
        <v>0</v>
      </c>
      <c r="G105" s="96">
        <f t="shared" si="126"/>
        <v>0</v>
      </c>
      <c r="H105" s="96">
        <f t="shared" si="126"/>
        <v>0</v>
      </c>
      <c r="I105" s="122">
        <f t="shared" si="87"/>
        <v>0</v>
      </c>
      <c r="K105" s="47" t="s">
        <v>10</v>
      </c>
      <c r="L105" s="96">
        <f t="shared" si="84"/>
        <v>0</v>
      </c>
      <c r="M105" s="96">
        <f t="shared" si="84"/>
        <v>0</v>
      </c>
      <c r="N105" s="96">
        <f t="shared" si="84"/>
        <v>0</v>
      </c>
      <c r="O105" s="96">
        <f t="shared" si="84"/>
        <v>0</v>
      </c>
      <c r="P105" s="96">
        <f t="shared" ref="P105:R105" si="127">P599+P625+P651</f>
        <v>0</v>
      </c>
      <c r="Q105" s="96">
        <f t="shared" si="127"/>
        <v>0</v>
      </c>
      <c r="R105" s="96">
        <f t="shared" si="127"/>
        <v>0</v>
      </c>
      <c r="S105" s="98">
        <f t="shared" si="89"/>
        <v>0</v>
      </c>
    </row>
    <row r="106" spans="1:40" ht="15">
      <c r="A106" s="37" t="s">
        <v>22</v>
      </c>
      <c r="B106" s="99">
        <f>SUM(B85:B101)</f>
        <v>41440.96567880275</v>
      </c>
      <c r="C106" s="99">
        <f t="shared" ref="C106:I106" si="128">SUM(C85:C101)</f>
        <v>589.80681205564974</v>
      </c>
      <c r="D106" s="99">
        <f t="shared" si="128"/>
        <v>10834.419048633526</v>
      </c>
      <c r="E106" s="99">
        <f t="shared" si="128"/>
        <v>4889.0102046439279</v>
      </c>
      <c r="F106" s="99">
        <f t="shared" si="128"/>
        <v>1574.5928548313432</v>
      </c>
      <c r="G106" s="99">
        <f t="shared" si="128"/>
        <v>3549.289281882659</v>
      </c>
      <c r="H106" s="100">
        <f t="shared" si="128"/>
        <v>2.1504388222213495</v>
      </c>
      <c r="I106" s="111">
        <f t="shared" si="128"/>
        <v>62880.234319672076</v>
      </c>
      <c r="K106" s="48" t="s">
        <v>22</v>
      </c>
      <c r="L106" s="99">
        <f>SUM(L85:L101)</f>
        <v>41440.96567880275</v>
      </c>
      <c r="M106" s="99">
        <f t="shared" ref="M106:S106" si="129">SUM(M85:M101)</f>
        <v>589.80681205564974</v>
      </c>
      <c r="N106" s="99">
        <f t="shared" si="129"/>
        <v>10834.419048633526</v>
      </c>
      <c r="O106" s="99">
        <f t="shared" si="129"/>
        <v>4889.0102046439279</v>
      </c>
      <c r="P106" s="99">
        <f t="shared" si="129"/>
        <v>33637.197326109257</v>
      </c>
      <c r="Q106" s="99">
        <f t="shared" si="129"/>
        <v>3549.289281882659</v>
      </c>
      <c r="R106" s="100">
        <f t="shared" si="129"/>
        <v>2.1504388222213495</v>
      </c>
      <c r="S106" s="101">
        <f t="shared" si="129"/>
        <v>94942.838790949972</v>
      </c>
      <c r="AJ106" s="1"/>
    </row>
    <row r="107" spans="1:40" s="22" customFormat="1" ht="15" thickBot="1">
      <c r="A107" s="39" t="s">
        <v>108</v>
      </c>
      <c r="B107" s="125">
        <f>IF($I106=0,"-",B106/$I106)</f>
        <v>0.65904598046063489</v>
      </c>
      <c r="C107" s="125">
        <f t="shared" ref="C107:H107" si="130">IF($I106=0,"-",C106/$I106)</f>
        <v>9.3798443729896964E-3</v>
      </c>
      <c r="D107" s="125">
        <f t="shared" si="130"/>
        <v>0.17230245984061129</v>
      </c>
      <c r="E107" s="125">
        <f t="shared" si="130"/>
        <v>7.775114481585832E-2</v>
      </c>
      <c r="F107" s="125">
        <f t="shared" si="130"/>
        <v>2.5041141653931974E-2</v>
      </c>
      <c r="G107" s="125">
        <f t="shared" si="130"/>
        <v>5.6445229892730604E-2</v>
      </c>
      <c r="H107" s="126">
        <f t="shared" si="130"/>
        <v>3.4198963243185383E-5</v>
      </c>
      <c r="I107" s="127">
        <f>SUM(B107:H107)</f>
        <v>1</v>
      </c>
      <c r="K107" s="49" t="s">
        <v>108</v>
      </c>
      <c r="L107" s="102">
        <f>IF($S106=0,"-",L106/$S106)</f>
        <v>0.43648332203389872</v>
      </c>
      <c r="M107" s="102">
        <f t="shared" ref="M107:R107" si="131">IF($S106=0,"-",M106/$S106)</f>
        <v>6.2122306386300152E-3</v>
      </c>
      <c r="N107" s="102">
        <f t="shared" si="131"/>
        <v>0.11411517905515031</v>
      </c>
      <c r="O107" s="102">
        <f t="shared" si="131"/>
        <v>5.1494249244103625E-2</v>
      </c>
      <c r="P107" s="102">
        <f t="shared" si="131"/>
        <v>0.3542889358951376</v>
      </c>
      <c r="Q107" s="102">
        <f t="shared" si="131"/>
        <v>3.738343330662007E-2</v>
      </c>
      <c r="R107" s="103">
        <f t="shared" si="131"/>
        <v>2.2649826459858614E-5</v>
      </c>
      <c r="S107" s="104">
        <f>SUM(L107:R107)</f>
        <v>1.0000000000000002</v>
      </c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</row>
    <row r="108" spans="1:40" ht="15" thickBot="1">
      <c r="A108" s="40"/>
      <c r="B108" s="7"/>
      <c r="C108" s="7"/>
      <c r="D108" s="7"/>
      <c r="E108" s="7"/>
      <c r="F108" s="7"/>
      <c r="G108" s="7"/>
      <c r="H108" s="7"/>
      <c r="I108" s="7"/>
      <c r="K108" s="40"/>
      <c r="L108" s="29"/>
      <c r="M108" s="29"/>
      <c r="N108" s="29"/>
      <c r="O108" s="29"/>
      <c r="P108" s="29"/>
      <c r="Q108" s="29"/>
      <c r="R108" s="29"/>
      <c r="S108" s="29"/>
    </row>
    <row r="109" spans="1:40" ht="42.7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K109" s="445" t="s">
        <v>28</v>
      </c>
      <c r="L109" s="82" t="s">
        <v>0</v>
      </c>
      <c r="M109" s="82" t="s">
        <v>1</v>
      </c>
      <c r="N109" s="82" t="s">
        <v>2</v>
      </c>
      <c r="O109" s="82" t="s">
        <v>3</v>
      </c>
      <c r="P109" s="82" t="s">
        <v>23</v>
      </c>
      <c r="Q109" s="82" t="s">
        <v>4</v>
      </c>
      <c r="R109" s="82" t="s">
        <v>5</v>
      </c>
      <c r="S109" s="83" t="s">
        <v>6</v>
      </c>
      <c r="U109" s="447" t="s">
        <v>28</v>
      </c>
      <c r="V109" s="51" t="s">
        <v>73</v>
      </c>
      <c r="W109" s="51" t="s">
        <v>74</v>
      </c>
      <c r="X109" s="51" t="s">
        <v>4</v>
      </c>
      <c r="Y109" s="51" t="s">
        <v>1</v>
      </c>
      <c r="Z109" s="51" t="s">
        <v>2</v>
      </c>
      <c r="AA109" s="51" t="s">
        <v>3</v>
      </c>
      <c r="AB109" s="51" t="s">
        <v>51</v>
      </c>
      <c r="AC109" s="51" t="s">
        <v>64</v>
      </c>
      <c r="AD109" s="52" t="s">
        <v>75</v>
      </c>
      <c r="AE109" s="52" t="s">
        <v>76</v>
      </c>
      <c r="AF109" s="52" t="s">
        <v>77</v>
      </c>
      <c r="AG109" s="52" t="s">
        <v>78</v>
      </c>
      <c r="AH109" s="52" t="s">
        <v>79</v>
      </c>
      <c r="AI109" s="53" t="s">
        <v>59</v>
      </c>
      <c r="AJ109" s="19"/>
      <c r="AK109" s="19"/>
      <c r="AL109" s="19"/>
      <c r="AM109" s="19"/>
      <c r="AN109" s="19"/>
    </row>
    <row r="110" spans="1:40" ht="15" customHeight="1">
      <c r="A110" s="411" t="s">
        <v>28</v>
      </c>
      <c r="B110" s="400" t="s">
        <v>113</v>
      </c>
      <c r="C110" s="401"/>
      <c r="D110" s="401"/>
      <c r="E110" s="401"/>
      <c r="F110" s="401"/>
      <c r="G110" s="401"/>
      <c r="H110" s="401"/>
      <c r="I110" s="402"/>
      <c r="K110" s="446" t="s">
        <v>28</v>
      </c>
      <c r="L110" s="403" t="s">
        <v>113</v>
      </c>
      <c r="M110" s="404"/>
      <c r="N110" s="404"/>
      <c r="O110" s="404"/>
      <c r="P110" s="404"/>
      <c r="Q110" s="404"/>
      <c r="R110" s="404"/>
      <c r="S110" s="405"/>
      <c r="U110" s="448" t="s">
        <v>28</v>
      </c>
      <c r="V110" s="441" t="s">
        <v>113</v>
      </c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2"/>
      <c r="AJ110" s="19"/>
      <c r="AK110" s="19"/>
      <c r="AL110" s="19"/>
      <c r="AM110" s="19"/>
      <c r="AN110" s="19"/>
    </row>
    <row r="111" spans="1:40" ht="15" customHeight="1">
      <c r="A111" s="30" t="s">
        <v>7</v>
      </c>
      <c r="B111" s="105">
        <v>10.849291153081564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10.849291153081564</v>
      </c>
      <c r="K111" s="50" t="s">
        <v>7</v>
      </c>
      <c r="L111" s="105">
        <v>10.849291153081564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6">
        <v>0</v>
      </c>
      <c r="S111" s="107">
        <f>SUM(L111:R111)</f>
        <v>10.849291153081564</v>
      </c>
      <c r="U111" s="54" t="s">
        <v>7</v>
      </c>
      <c r="V111" s="55">
        <v>10.849291153081564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6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8">
        <f>SUM(V111:AC111)</f>
        <v>10.849291153081564</v>
      </c>
      <c r="AJ111" s="19"/>
      <c r="AK111" s="19"/>
      <c r="AL111" s="19"/>
      <c r="AM111" s="19"/>
      <c r="AN111" s="19"/>
    </row>
    <row r="112" spans="1:4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132">SUM(B112:H112)</f>
        <v>0</v>
      </c>
      <c r="K112" s="42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33">SUM(L112:R112)</f>
        <v>0</v>
      </c>
      <c r="U112" s="59" t="s">
        <v>8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1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2">
        <f t="shared" ref="AI112:AI131" si="134">SUM(V112:AC112)</f>
        <v>0</v>
      </c>
      <c r="AJ112" s="19"/>
      <c r="AK112" s="19"/>
      <c r="AL112" s="19"/>
      <c r="AM112" s="19"/>
      <c r="AN112" s="19"/>
    </row>
    <row r="113" spans="1:40" ht="15">
      <c r="A113" s="32" t="s">
        <v>9</v>
      </c>
      <c r="B113" s="84">
        <v>0</v>
      </c>
      <c r="C113" s="84">
        <v>0</v>
      </c>
      <c r="D113" s="84">
        <v>2605.5865287946594</v>
      </c>
      <c r="E113" s="84">
        <v>0</v>
      </c>
      <c r="F113" s="395"/>
      <c r="G113" s="84">
        <v>0</v>
      </c>
      <c r="H113" s="115">
        <v>0</v>
      </c>
      <c r="I113" s="111">
        <f t="shared" si="132"/>
        <v>2605.5865287946594</v>
      </c>
      <c r="K113" s="43" t="s">
        <v>9</v>
      </c>
      <c r="L113" s="84">
        <v>0</v>
      </c>
      <c r="M113" s="84">
        <v>0</v>
      </c>
      <c r="N113" s="84">
        <v>2605.5865287946594</v>
      </c>
      <c r="O113" s="84">
        <v>0</v>
      </c>
      <c r="P113" s="84">
        <v>0</v>
      </c>
      <c r="Q113" s="84">
        <v>0</v>
      </c>
      <c r="R113" s="85">
        <v>0</v>
      </c>
      <c r="S113" s="86">
        <f t="shared" si="133"/>
        <v>2605.5865287946594</v>
      </c>
      <c r="U113" s="63" t="s">
        <v>9</v>
      </c>
      <c r="V113" s="55">
        <v>0</v>
      </c>
      <c r="W113" s="55">
        <v>0</v>
      </c>
      <c r="X113" s="55">
        <v>0</v>
      </c>
      <c r="Y113" s="55">
        <v>0</v>
      </c>
      <c r="Z113" s="55">
        <v>2605.5865287946594</v>
      </c>
      <c r="AA113" s="55">
        <v>0</v>
      </c>
      <c r="AB113" s="55">
        <v>0</v>
      </c>
      <c r="AC113" s="56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8">
        <f t="shared" si="134"/>
        <v>2605.5865287946594</v>
      </c>
      <c r="AJ113" s="19"/>
      <c r="AK113" s="19"/>
      <c r="AL113" s="19"/>
      <c r="AM113" s="19"/>
      <c r="AN113" s="19"/>
    </row>
    <row r="114" spans="1:4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132"/>
        <v>0</v>
      </c>
      <c r="K114" s="42" t="s">
        <v>52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33"/>
        <v>0</v>
      </c>
      <c r="U114" s="59" t="s">
        <v>52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1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2">
        <f t="shared" si="134"/>
        <v>0</v>
      </c>
      <c r="AJ114" s="19"/>
      <c r="AK114" s="19"/>
      <c r="AL114" s="19"/>
      <c r="AM114" s="19"/>
      <c r="AN114" s="19"/>
    </row>
    <row r="115" spans="1:40" ht="15">
      <c r="A115" s="32" t="s">
        <v>13</v>
      </c>
      <c r="B115" s="84">
        <v>1.3949385359947591E-3</v>
      </c>
      <c r="C115" s="84">
        <v>0</v>
      </c>
      <c r="D115" s="84">
        <v>0.2092407803992139</v>
      </c>
      <c r="E115" s="84">
        <v>0</v>
      </c>
      <c r="F115" s="395"/>
      <c r="G115" s="84">
        <v>0</v>
      </c>
      <c r="H115" s="115">
        <v>0</v>
      </c>
      <c r="I115" s="111">
        <f t="shared" si="132"/>
        <v>0.21063571893520866</v>
      </c>
      <c r="K115" s="43" t="s">
        <v>13</v>
      </c>
      <c r="L115" s="84">
        <v>1.3949385359947591E-3</v>
      </c>
      <c r="M115" s="84">
        <v>0</v>
      </c>
      <c r="N115" s="84">
        <v>0.2092407803992139</v>
      </c>
      <c r="O115" s="84">
        <v>0</v>
      </c>
      <c r="P115" s="84">
        <v>0</v>
      </c>
      <c r="Q115" s="84">
        <v>0</v>
      </c>
      <c r="R115" s="85">
        <v>0</v>
      </c>
      <c r="S115" s="86">
        <f t="shared" si="133"/>
        <v>0.21063571893520866</v>
      </c>
      <c r="U115" s="63" t="s">
        <v>13</v>
      </c>
      <c r="V115" s="55">
        <v>1.3949385359947591E-3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6">
        <v>0.2092407803992139</v>
      </c>
      <c r="AD115" s="57">
        <v>0</v>
      </c>
      <c r="AE115" s="57">
        <v>0</v>
      </c>
      <c r="AF115" s="57">
        <v>0</v>
      </c>
      <c r="AG115" s="57">
        <v>0.2092407803992139</v>
      </c>
      <c r="AH115" s="57">
        <v>0</v>
      </c>
      <c r="AI115" s="58">
        <f t="shared" si="134"/>
        <v>0.21063571893520866</v>
      </c>
      <c r="AJ115" s="19"/>
      <c r="AK115" s="19"/>
      <c r="AL115" s="19"/>
      <c r="AM115" s="19"/>
      <c r="AN115" s="19"/>
    </row>
    <row r="116" spans="1:40" ht="15">
      <c r="A116" s="31" t="s">
        <v>119</v>
      </c>
      <c r="B116" s="112">
        <v>0</v>
      </c>
      <c r="C116" s="112">
        <v>0</v>
      </c>
      <c r="D116" s="112">
        <v>1.5688476047074471</v>
      </c>
      <c r="E116" s="112">
        <v>0</v>
      </c>
      <c r="F116" s="395"/>
      <c r="G116" s="112">
        <v>0</v>
      </c>
      <c r="H116" s="113">
        <v>0</v>
      </c>
      <c r="I116" s="114">
        <f t="shared" si="132"/>
        <v>1.5688476047074471</v>
      </c>
      <c r="K116" s="42" t="s">
        <v>119</v>
      </c>
      <c r="L116" s="87">
        <v>0</v>
      </c>
      <c r="M116" s="87">
        <v>0</v>
      </c>
      <c r="N116" s="87">
        <v>1.5688476047074471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33"/>
        <v>1.5688476047074471</v>
      </c>
      <c r="U116" s="59" t="s">
        <v>53</v>
      </c>
      <c r="V116" s="60">
        <v>0</v>
      </c>
      <c r="W116" s="60">
        <v>0</v>
      </c>
      <c r="X116" s="60">
        <v>0</v>
      </c>
      <c r="Y116" s="60">
        <v>0</v>
      </c>
      <c r="Z116" s="60">
        <v>1.5688476047074471</v>
      </c>
      <c r="AA116" s="60">
        <v>0</v>
      </c>
      <c r="AB116" s="60">
        <v>0</v>
      </c>
      <c r="AC116" s="61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2">
        <f t="shared" si="134"/>
        <v>1.5688476047074471</v>
      </c>
      <c r="AJ116" s="19"/>
      <c r="AK116" s="19"/>
      <c r="AL116" s="19"/>
      <c r="AM116" s="19"/>
      <c r="AN116" s="19"/>
    </row>
    <row r="117" spans="1:40" ht="15">
      <c r="A117" s="32" t="s">
        <v>54</v>
      </c>
      <c r="B117" s="84">
        <v>0</v>
      </c>
      <c r="C117" s="84">
        <v>0</v>
      </c>
      <c r="D117" s="84">
        <v>0</v>
      </c>
      <c r="E117" s="84">
        <v>1.2876529913628088</v>
      </c>
      <c r="F117" s="395"/>
      <c r="G117" s="84">
        <v>0</v>
      </c>
      <c r="H117" s="115">
        <v>0</v>
      </c>
      <c r="I117" s="111">
        <f t="shared" si="132"/>
        <v>1.2876529913628088</v>
      </c>
      <c r="K117" s="43" t="s">
        <v>54</v>
      </c>
      <c r="L117" s="84">
        <v>0</v>
      </c>
      <c r="M117" s="84">
        <v>0</v>
      </c>
      <c r="N117" s="84">
        <v>0</v>
      </c>
      <c r="O117" s="84">
        <v>1.2876529913628088</v>
      </c>
      <c r="P117" s="84">
        <v>104.34315060054163</v>
      </c>
      <c r="Q117" s="84">
        <v>0</v>
      </c>
      <c r="R117" s="85">
        <v>0</v>
      </c>
      <c r="S117" s="86">
        <f t="shared" si="133"/>
        <v>105.63080359190444</v>
      </c>
      <c r="U117" s="63" t="s">
        <v>54</v>
      </c>
      <c r="V117" s="55">
        <v>0</v>
      </c>
      <c r="W117" s="55">
        <v>0</v>
      </c>
      <c r="X117" s="55">
        <v>0</v>
      </c>
      <c r="Y117" s="55">
        <v>0</v>
      </c>
      <c r="Z117" s="55">
        <v>0</v>
      </c>
      <c r="AA117" s="55">
        <v>1.2876529913628088</v>
      </c>
      <c r="AB117" s="55">
        <v>104.34315060054163</v>
      </c>
      <c r="AC117" s="56">
        <v>0</v>
      </c>
      <c r="AD117" s="55">
        <v>0</v>
      </c>
      <c r="AE117" s="55">
        <v>0</v>
      </c>
      <c r="AF117" s="55">
        <v>0</v>
      </c>
      <c r="AG117" s="55">
        <v>0</v>
      </c>
      <c r="AH117" s="55">
        <v>0</v>
      </c>
      <c r="AI117" s="58">
        <f t="shared" si="134"/>
        <v>105.63080359190444</v>
      </c>
      <c r="AJ117" s="19"/>
      <c r="AK117" s="19"/>
      <c r="AL117" s="19"/>
      <c r="AM117" s="19"/>
      <c r="AN117" s="19"/>
    </row>
    <row r="118" spans="1:4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132"/>
        <v>0</v>
      </c>
      <c r="K118" s="42" t="s">
        <v>11</v>
      </c>
      <c r="L118" s="87">
        <v>0</v>
      </c>
      <c r="M118" s="87">
        <v>0</v>
      </c>
      <c r="N118" s="87">
        <v>0</v>
      </c>
      <c r="O118" s="87">
        <v>0</v>
      </c>
      <c r="P118" s="87">
        <v>3.737127361029466</v>
      </c>
      <c r="Q118" s="87">
        <v>0</v>
      </c>
      <c r="R118" s="88">
        <v>0</v>
      </c>
      <c r="S118" s="89">
        <f t="shared" si="133"/>
        <v>3.737127361029466</v>
      </c>
      <c r="U118" s="59" t="s">
        <v>11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3.737127361029466</v>
      </c>
      <c r="AC118" s="61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2">
        <f t="shared" si="134"/>
        <v>3.737127361029466</v>
      </c>
      <c r="AJ118" s="19"/>
      <c r="AK118" s="19"/>
      <c r="AL118" s="19"/>
      <c r="AM118" s="19"/>
      <c r="AN118" s="19"/>
    </row>
    <row r="119" spans="1:40" ht="15">
      <c r="A119" s="32" t="s">
        <v>55</v>
      </c>
      <c r="B119" s="84">
        <v>2.4714764818355639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132"/>
        <v>2.4714764818355639</v>
      </c>
      <c r="K119" s="43" t="s">
        <v>55</v>
      </c>
      <c r="L119" s="84">
        <v>2.4714764818355639</v>
      </c>
      <c r="M119" s="84">
        <v>0</v>
      </c>
      <c r="N119" s="84">
        <v>0</v>
      </c>
      <c r="O119" s="84">
        <v>0</v>
      </c>
      <c r="P119" s="84">
        <v>0</v>
      </c>
      <c r="Q119" s="84">
        <v>0</v>
      </c>
      <c r="R119" s="85">
        <v>0</v>
      </c>
      <c r="S119" s="86">
        <f t="shared" si="133"/>
        <v>2.4714764818355639</v>
      </c>
      <c r="U119" s="63" t="s">
        <v>55</v>
      </c>
      <c r="V119" s="55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6">
        <v>2.4714764818355639</v>
      </c>
      <c r="AD119" s="55">
        <v>2.4714764818355639</v>
      </c>
      <c r="AE119" s="55">
        <v>0</v>
      </c>
      <c r="AF119" s="55">
        <v>0</v>
      </c>
      <c r="AG119" s="55">
        <v>0</v>
      </c>
      <c r="AH119" s="55">
        <v>0</v>
      </c>
      <c r="AI119" s="58">
        <f t="shared" si="134"/>
        <v>2.4714764818355639</v>
      </c>
      <c r="AJ119" s="19"/>
      <c r="AK119" s="19"/>
      <c r="AL119" s="19"/>
      <c r="AM119" s="19"/>
      <c r="AN119" s="19"/>
    </row>
    <row r="120" spans="1:40" ht="15">
      <c r="A120" s="31" t="s">
        <v>14</v>
      </c>
      <c r="B120" s="112">
        <v>0.10639481282544529</v>
      </c>
      <c r="C120" s="112">
        <v>0</v>
      </c>
      <c r="D120" s="112">
        <v>3.4049965408875811</v>
      </c>
      <c r="E120" s="112">
        <v>0</v>
      </c>
      <c r="F120" s="395"/>
      <c r="G120" s="112">
        <v>0</v>
      </c>
      <c r="H120" s="113">
        <v>0</v>
      </c>
      <c r="I120" s="114">
        <f t="shared" si="132"/>
        <v>3.5113913537130266</v>
      </c>
      <c r="K120" s="42" t="s">
        <v>14</v>
      </c>
      <c r="L120" s="87">
        <v>0.10639481282544529</v>
      </c>
      <c r="M120" s="87">
        <v>0</v>
      </c>
      <c r="N120" s="87">
        <v>3.4049965408875811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33"/>
        <v>3.5113913537130266</v>
      </c>
      <c r="U120" s="59" t="s">
        <v>14</v>
      </c>
      <c r="V120" s="60">
        <v>0.10639481282544529</v>
      </c>
      <c r="W120" s="60">
        <v>0</v>
      </c>
      <c r="X120" s="60">
        <v>0</v>
      </c>
      <c r="Y120" s="60">
        <v>0</v>
      </c>
      <c r="Z120" s="60">
        <v>3.4049965408875811</v>
      </c>
      <c r="AA120" s="60">
        <v>0</v>
      </c>
      <c r="AB120" s="60">
        <v>0</v>
      </c>
      <c r="AC120" s="61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2">
        <f t="shared" si="134"/>
        <v>3.5113913537130266</v>
      </c>
      <c r="AJ120" s="19"/>
      <c r="AK120" s="19"/>
      <c r="AL120" s="19"/>
      <c r="AM120" s="19"/>
      <c r="AN120" s="19"/>
    </row>
    <row r="121" spans="1:40" ht="15">
      <c r="A121" s="32" t="s">
        <v>136</v>
      </c>
      <c r="B121" s="84">
        <v>298.30741631772952</v>
      </c>
      <c r="C121" s="84">
        <v>230.8072431306704</v>
      </c>
      <c r="D121" s="84">
        <v>5909.9842035913507</v>
      </c>
      <c r="E121" s="84">
        <v>0</v>
      </c>
      <c r="F121" s="395"/>
      <c r="G121" s="84">
        <v>0</v>
      </c>
      <c r="H121" s="115">
        <v>0</v>
      </c>
      <c r="I121" s="111">
        <f t="shared" si="132"/>
        <v>6439.0988630397505</v>
      </c>
      <c r="K121" s="43" t="s">
        <v>136</v>
      </c>
      <c r="L121" s="84">
        <v>298.30741631772952</v>
      </c>
      <c r="M121" s="84">
        <v>230.8072431306704</v>
      </c>
      <c r="N121" s="84">
        <v>5909.9842035913507</v>
      </c>
      <c r="O121" s="84">
        <v>0</v>
      </c>
      <c r="P121" s="84">
        <v>0</v>
      </c>
      <c r="Q121" s="84">
        <v>0</v>
      </c>
      <c r="R121" s="85">
        <v>0</v>
      </c>
      <c r="S121" s="86">
        <f t="shared" si="133"/>
        <v>6439.0988630397505</v>
      </c>
      <c r="U121" s="63" t="s">
        <v>136</v>
      </c>
      <c r="V121" s="55">
        <v>279.83925694423885</v>
      </c>
      <c r="W121" s="55">
        <v>0</v>
      </c>
      <c r="X121" s="55">
        <v>0</v>
      </c>
      <c r="Y121" s="55">
        <v>230.8072431306704</v>
      </c>
      <c r="Z121" s="55">
        <v>5769.0810199142616</v>
      </c>
      <c r="AA121" s="55">
        <v>0</v>
      </c>
      <c r="AB121" s="55">
        <v>0</v>
      </c>
      <c r="AC121" s="56">
        <v>159.37134305057944</v>
      </c>
      <c r="AD121" s="55">
        <v>18.468159373490643</v>
      </c>
      <c r="AE121" s="55">
        <v>0</v>
      </c>
      <c r="AF121" s="55">
        <v>0</v>
      </c>
      <c r="AG121" s="55">
        <v>140.9031836770888</v>
      </c>
      <c r="AH121" s="55">
        <v>0</v>
      </c>
      <c r="AI121" s="58">
        <f t="shared" si="134"/>
        <v>6439.0988630397505</v>
      </c>
      <c r="AJ121" s="19"/>
      <c r="AK121" s="19"/>
      <c r="AL121" s="19"/>
      <c r="AM121" s="19"/>
      <c r="AN121" s="19"/>
    </row>
    <row r="122" spans="1:40" ht="15">
      <c r="A122" s="31" t="s">
        <v>21</v>
      </c>
      <c r="B122" s="112">
        <v>96.385701438372479</v>
      </c>
      <c r="C122" s="112">
        <v>1.6314009939384049</v>
      </c>
      <c r="D122" s="112">
        <v>1190.0969540234457</v>
      </c>
      <c r="E122" s="112">
        <v>1708.5721884136012</v>
      </c>
      <c r="F122" s="395"/>
      <c r="G122" s="112">
        <v>137.90521564538375</v>
      </c>
      <c r="H122" s="113">
        <v>4.0990816926971219</v>
      </c>
      <c r="I122" s="114">
        <f t="shared" si="132"/>
        <v>3138.6905422074383</v>
      </c>
      <c r="K122" s="42" t="s">
        <v>21</v>
      </c>
      <c r="L122" s="87">
        <v>96.385701438372479</v>
      </c>
      <c r="M122" s="87">
        <v>1.6314009939384049</v>
      </c>
      <c r="N122" s="87">
        <v>1190.0969540234457</v>
      </c>
      <c r="O122" s="87">
        <v>1708.5721884136012</v>
      </c>
      <c r="P122" s="87">
        <v>21.48697849980762</v>
      </c>
      <c r="Q122" s="87">
        <v>137.90521564538375</v>
      </c>
      <c r="R122" s="88">
        <v>4.0990816926971219</v>
      </c>
      <c r="S122" s="89">
        <f t="shared" si="133"/>
        <v>3160.177520707246</v>
      </c>
      <c r="U122" s="59" t="s">
        <v>21</v>
      </c>
      <c r="V122" s="60">
        <v>2.011146201705031</v>
      </c>
      <c r="W122" s="60">
        <v>47.152202028798321</v>
      </c>
      <c r="X122" s="60">
        <v>137.90521564538375</v>
      </c>
      <c r="Y122" s="60">
        <v>1.6314009939384049</v>
      </c>
      <c r="Z122" s="60">
        <v>1190.0969540234457</v>
      </c>
      <c r="AA122" s="60">
        <v>1705.9512157528225</v>
      </c>
      <c r="AB122" s="60">
        <v>21.48697849980762</v>
      </c>
      <c r="AC122" s="61">
        <v>53.942407561344893</v>
      </c>
      <c r="AD122" s="60">
        <v>47.222353207869119</v>
      </c>
      <c r="AE122" s="60">
        <v>2.6209726607786523</v>
      </c>
      <c r="AF122" s="60">
        <v>4.0990816926971219</v>
      </c>
      <c r="AG122" s="60">
        <v>0</v>
      </c>
      <c r="AH122" s="60">
        <v>0</v>
      </c>
      <c r="AI122" s="62">
        <f t="shared" si="134"/>
        <v>3160.177520707246</v>
      </c>
      <c r="AJ122" s="19"/>
      <c r="AK122" s="19"/>
      <c r="AL122" s="19"/>
      <c r="AM122" s="19"/>
      <c r="AN122" s="19"/>
    </row>
    <row r="123" spans="1:40" ht="15">
      <c r="A123" s="32" t="s">
        <v>20</v>
      </c>
      <c r="B123" s="84">
        <v>214.49160000000001</v>
      </c>
      <c r="C123" s="84">
        <v>0</v>
      </c>
      <c r="D123" s="84">
        <v>0</v>
      </c>
      <c r="E123" s="84">
        <v>0</v>
      </c>
      <c r="F123" s="395"/>
      <c r="G123" s="84">
        <v>0</v>
      </c>
      <c r="H123" s="115">
        <v>0</v>
      </c>
      <c r="I123" s="111">
        <f t="shared" si="132"/>
        <v>214.49160000000001</v>
      </c>
      <c r="K123" s="43" t="s">
        <v>20</v>
      </c>
      <c r="L123" s="84">
        <v>214.49160000000001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5">
        <v>0</v>
      </c>
      <c r="S123" s="86">
        <f t="shared" si="133"/>
        <v>214.49160000000001</v>
      </c>
      <c r="U123" s="63" t="s">
        <v>20</v>
      </c>
      <c r="V123" s="55">
        <v>172.08643634766057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6">
        <v>42.405163652339454</v>
      </c>
      <c r="AD123" s="55">
        <v>42.405163652339454</v>
      </c>
      <c r="AE123" s="55">
        <v>0</v>
      </c>
      <c r="AF123" s="55">
        <v>0</v>
      </c>
      <c r="AG123" s="55">
        <v>0</v>
      </c>
      <c r="AH123" s="55">
        <v>0</v>
      </c>
      <c r="AI123" s="58">
        <f t="shared" si="134"/>
        <v>214.49160000000001</v>
      </c>
      <c r="AJ123" s="19"/>
      <c r="AK123" s="19"/>
      <c r="AL123" s="19"/>
      <c r="AM123" s="19"/>
      <c r="AN123" s="19"/>
    </row>
    <row r="124" spans="1:4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132"/>
        <v>0</v>
      </c>
      <c r="K124" s="42" t="s">
        <v>56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33"/>
        <v>0</v>
      </c>
      <c r="U124" s="59" t="s">
        <v>56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1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2">
        <f t="shared" si="134"/>
        <v>0</v>
      </c>
      <c r="AJ124" s="19"/>
      <c r="AK124" s="19"/>
      <c r="AL124" s="19"/>
      <c r="AM124" s="19"/>
      <c r="AN124" s="19"/>
    </row>
    <row r="125" spans="1:40" ht="15">
      <c r="A125" s="32" t="s">
        <v>18</v>
      </c>
      <c r="B125" s="84">
        <v>0</v>
      </c>
      <c r="C125" s="84">
        <v>5.2772435906058478E-2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132"/>
        <v>5.2772435906058478E-2</v>
      </c>
      <c r="K125" s="43" t="s">
        <v>18</v>
      </c>
      <c r="L125" s="84">
        <v>0</v>
      </c>
      <c r="M125" s="84">
        <v>5.2772435906058478E-2</v>
      </c>
      <c r="N125" s="84">
        <v>0</v>
      </c>
      <c r="O125" s="84">
        <v>0</v>
      </c>
      <c r="P125" s="84">
        <v>3.8060949250463381</v>
      </c>
      <c r="Q125" s="84">
        <v>0</v>
      </c>
      <c r="R125" s="85">
        <v>0</v>
      </c>
      <c r="S125" s="86">
        <f t="shared" si="133"/>
        <v>3.8588673609523965</v>
      </c>
      <c r="U125" s="63" t="s">
        <v>18</v>
      </c>
      <c r="V125" s="55">
        <v>0</v>
      </c>
      <c r="W125" s="55">
        <v>0</v>
      </c>
      <c r="X125" s="55">
        <v>0</v>
      </c>
      <c r="Y125" s="55">
        <v>5.2772435906058478E-2</v>
      </c>
      <c r="Z125" s="55">
        <v>0</v>
      </c>
      <c r="AA125" s="55">
        <v>0</v>
      </c>
      <c r="AB125" s="55">
        <v>3.8060949250463381</v>
      </c>
      <c r="AC125" s="56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8">
        <f t="shared" si="134"/>
        <v>3.8588673609523965</v>
      </c>
      <c r="AJ125" s="19"/>
      <c r="AK125" s="19"/>
      <c r="AL125" s="19"/>
      <c r="AM125" s="19"/>
      <c r="AN125" s="19"/>
    </row>
    <row r="126" spans="1:4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132"/>
        <v>0</v>
      </c>
      <c r="K126" s="42" t="s">
        <v>17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33"/>
        <v>0</v>
      </c>
      <c r="U126" s="59" t="s">
        <v>57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1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2">
        <f t="shared" si="134"/>
        <v>0</v>
      </c>
      <c r="AJ126" s="19"/>
      <c r="AK126" s="19"/>
      <c r="AL126" s="19"/>
      <c r="AM126" s="19"/>
      <c r="AN126" s="19"/>
    </row>
    <row r="127" spans="1:40" ht="15">
      <c r="A127" s="33" t="s">
        <v>60</v>
      </c>
      <c r="B127" s="84">
        <v>0</v>
      </c>
      <c r="C127" s="84">
        <v>0.26535716756585959</v>
      </c>
      <c r="D127" s="84">
        <v>115.88854974373044</v>
      </c>
      <c r="E127" s="84">
        <v>0</v>
      </c>
      <c r="F127" s="395"/>
      <c r="G127" s="84">
        <v>0</v>
      </c>
      <c r="H127" s="115">
        <v>0</v>
      </c>
      <c r="I127" s="111">
        <f t="shared" si="132"/>
        <v>116.15390691129629</v>
      </c>
      <c r="K127" s="44" t="s">
        <v>60</v>
      </c>
      <c r="L127" s="84">
        <v>0</v>
      </c>
      <c r="M127" s="84">
        <v>0.26535716756585959</v>
      </c>
      <c r="N127" s="84">
        <v>115.88854974373044</v>
      </c>
      <c r="O127" s="84">
        <v>0</v>
      </c>
      <c r="P127" s="84">
        <v>0</v>
      </c>
      <c r="Q127" s="84">
        <v>0</v>
      </c>
      <c r="R127" s="85">
        <v>0</v>
      </c>
      <c r="S127" s="86">
        <f t="shared" si="133"/>
        <v>116.15390691129629</v>
      </c>
      <c r="U127" s="64" t="s">
        <v>58</v>
      </c>
      <c r="V127" s="55">
        <v>0</v>
      </c>
      <c r="W127" s="55">
        <v>0</v>
      </c>
      <c r="X127" s="55">
        <v>0</v>
      </c>
      <c r="Y127" s="55">
        <v>0.26535716756585959</v>
      </c>
      <c r="Z127" s="55">
        <v>115.88854974373044</v>
      </c>
      <c r="AA127" s="55">
        <v>0</v>
      </c>
      <c r="AB127" s="55">
        <v>0</v>
      </c>
      <c r="AC127" s="56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8">
        <f t="shared" si="134"/>
        <v>116.15390691129629</v>
      </c>
      <c r="AJ127" s="19"/>
      <c r="AK127" s="19"/>
      <c r="AL127" s="19"/>
      <c r="AM127" s="19"/>
      <c r="AN127" s="19"/>
    </row>
    <row r="128" spans="1:4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132"/>
        <v>0</v>
      </c>
      <c r="K128" s="45" t="s">
        <v>19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33"/>
        <v>0</v>
      </c>
      <c r="U128" s="65" t="s">
        <v>62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7">
        <v>0</v>
      </c>
      <c r="AI128" s="68">
        <f t="shared" si="134"/>
        <v>0</v>
      </c>
      <c r="AJ128" s="19"/>
      <c r="AK128" s="19"/>
      <c r="AL128" s="19"/>
      <c r="AM128" s="19"/>
      <c r="AN128" s="19"/>
    </row>
    <row r="129" spans="1:40">
      <c r="A129" s="35" t="s">
        <v>15</v>
      </c>
      <c r="B129" s="93">
        <v>0</v>
      </c>
      <c r="C129" s="93">
        <v>0</v>
      </c>
      <c r="D129" s="93">
        <v>116.1539069112963</v>
      </c>
      <c r="E129" s="93">
        <v>0</v>
      </c>
      <c r="F129" s="395"/>
      <c r="G129" s="93">
        <v>0</v>
      </c>
      <c r="H129" s="119">
        <v>0</v>
      </c>
      <c r="I129" s="120">
        <f t="shared" si="132"/>
        <v>116.1539069112963</v>
      </c>
      <c r="K129" s="46" t="s">
        <v>15</v>
      </c>
      <c r="L129" s="93">
        <v>0</v>
      </c>
      <c r="M129" s="93">
        <v>0</v>
      </c>
      <c r="N129" s="93">
        <v>116.1539069112963</v>
      </c>
      <c r="O129" s="93">
        <v>0</v>
      </c>
      <c r="P129" s="93">
        <v>0</v>
      </c>
      <c r="Q129" s="93">
        <v>0</v>
      </c>
      <c r="R129" s="94">
        <v>0</v>
      </c>
      <c r="S129" s="95">
        <f t="shared" si="133"/>
        <v>116.1539069112963</v>
      </c>
      <c r="U129" s="69" t="s">
        <v>15</v>
      </c>
      <c r="V129" s="70">
        <v>0</v>
      </c>
      <c r="W129" s="70">
        <v>0</v>
      </c>
      <c r="X129" s="70">
        <v>0</v>
      </c>
      <c r="Y129" s="70">
        <v>0</v>
      </c>
      <c r="Z129" s="70">
        <v>116.1539069112963</v>
      </c>
      <c r="AA129" s="70">
        <v>0</v>
      </c>
      <c r="AB129" s="70">
        <v>0</v>
      </c>
      <c r="AC129" s="70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2">
        <f t="shared" si="134"/>
        <v>116.1539069112963</v>
      </c>
      <c r="AJ129" s="19"/>
      <c r="AK129" s="19"/>
      <c r="AL129" s="19"/>
      <c r="AM129" s="19"/>
      <c r="AN129" s="19"/>
    </row>
    <row r="130" spans="1:4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132"/>
        <v>0</v>
      </c>
      <c r="K130" s="45" t="s">
        <v>16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33"/>
        <v>0</v>
      </c>
      <c r="U130" s="65" t="s">
        <v>16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7">
        <v>0</v>
      </c>
      <c r="AI130" s="68">
        <f t="shared" si="134"/>
        <v>0</v>
      </c>
      <c r="AJ130" s="19"/>
      <c r="AK130" s="19"/>
      <c r="AL130" s="19"/>
      <c r="AM130" s="19"/>
      <c r="AN130" s="19"/>
    </row>
    <row r="131" spans="1:4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132"/>
        <v>0</v>
      </c>
      <c r="K131" s="47" t="s">
        <v>10</v>
      </c>
      <c r="L131" s="96">
        <v>0</v>
      </c>
      <c r="M131" s="96">
        <v>0</v>
      </c>
      <c r="N131" s="96">
        <v>0</v>
      </c>
      <c r="O131" s="96">
        <v>0</v>
      </c>
      <c r="P131" s="96">
        <v>0</v>
      </c>
      <c r="Q131" s="96">
        <v>0</v>
      </c>
      <c r="R131" s="97">
        <v>0</v>
      </c>
      <c r="S131" s="98">
        <f t="shared" si="133"/>
        <v>0</v>
      </c>
      <c r="U131" s="69" t="s">
        <v>10</v>
      </c>
      <c r="V131" s="70">
        <v>0</v>
      </c>
      <c r="W131" s="70">
        <v>0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2">
        <f t="shared" si="134"/>
        <v>0</v>
      </c>
      <c r="AJ131" s="19"/>
      <c r="AK131" s="19"/>
      <c r="AL131" s="19"/>
      <c r="AM131" s="19"/>
      <c r="AN131" s="19"/>
    </row>
    <row r="132" spans="1:40" ht="15">
      <c r="A132" s="37" t="s">
        <v>22</v>
      </c>
      <c r="B132" s="99">
        <f>SUM(B111:B127)</f>
        <v>622.61327514238064</v>
      </c>
      <c r="C132" s="99">
        <f t="shared" ref="C132:I132" si="135">SUM(C111:C127)</f>
        <v>232.75677372808073</v>
      </c>
      <c r="D132" s="99">
        <f t="shared" si="135"/>
        <v>9826.7393210791815</v>
      </c>
      <c r="E132" s="99">
        <f t="shared" si="135"/>
        <v>1709.8598414049641</v>
      </c>
      <c r="F132" s="99">
        <f t="shared" si="135"/>
        <v>0</v>
      </c>
      <c r="G132" s="99">
        <f t="shared" si="135"/>
        <v>137.90521564538375</v>
      </c>
      <c r="H132" s="100">
        <f t="shared" si="135"/>
        <v>4.0990816926971219</v>
      </c>
      <c r="I132" s="111">
        <f t="shared" si="135"/>
        <v>12533.973508692685</v>
      </c>
      <c r="K132" s="48" t="s">
        <v>22</v>
      </c>
      <c r="L132" s="99">
        <f>SUM(L111:L127)</f>
        <v>622.61327514238064</v>
      </c>
      <c r="M132" s="99">
        <f t="shared" ref="M132:S132" si="136">SUM(M111:M127)</f>
        <v>232.75677372808073</v>
      </c>
      <c r="N132" s="99">
        <f t="shared" si="136"/>
        <v>9826.7393210791815</v>
      </c>
      <c r="O132" s="99">
        <f t="shared" si="136"/>
        <v>1709.8598414049641</v>
      </c>
      <c r="P132" s="99">
        <f t="shared" si="136"/>
        <v>133.37335138642504</v>
      </c>
      <c r="Q132" s="99">
        <f t="shared" si="136"/>
        <v>137.90521564538375</v>
      </c>
      <c r="R132" s="100">
        <f t="shared" si="136"/>
        <v>4.0990816926971219</v>
      </c>
      <c r="S132" s="101">
        <f t="shared" si="136"/>
        <v>12667.346860079111</v>
      </c>
      <c r="U132" s="73" t="s">
        <v>59</v>
      </c>
      <c r="V132" s="74">
        <f>SUM(V111:V127)</f>
        <v>464.89392039804738</v>
      </c>
      <c r="W132" s="74">
        <f t="shared" ref="W132:AH132" si="137">SUM(W111:W127)</f>
        <v>47.152202028798321</v>
      </c>
      <c r="X132" s="74">
        <f t="shared" si="137"/>
        <v>137.90521564538375</v>
      </c>
      <c r="Y132" s="74">
        <f t="shared" si="137"/>
        <v>232.75677372808073</v>
      </c>
      <c r="Z132" s="74">
        <f t="shared" si="137"/>
        <v>9685.6268966216921</v>
      </c>
      <c r="AA132" s="74">
        <f t="shared" si="137"/>
        <v>1707.2388687441853</v>
      </c>
      <c r="AB132" s="74">
        <f t="shared" si="137"/>
        <v>133.37335138642504</v>
      </c>
      <c r="AC132" s="74">
        <f t="shared" si="137"/>
        <v>258.39963152649858</v>
      </c>
      <c r="AD132" s="75">
        <f t="shared" si="137"/>
        <v>110.56715271553477</v>
      </c>
      <c r="AE132" s="75">
        <f t="shared" si="137"/>
        <v>2.6209726607786523</v>
      </c>
      <c r="AF132" s="75">
        <f t="shared" si="137"/>
        <v>4.0990816926971219</v>
      </c>
      <c r="AG132" s="75">
        <f t="shared" si="137"/>
        <v>141.11242445748803</v>
      </c>
      <c r="AH132" s="75">
        <f t="shared" si="137"/>
        <v>0</v>
      </c>
      <c r="AI132" s="76">
        <f>SUM(V132:AC132)</f>
        <v>12667.346860079111</v>
      </c>
      <c r="AJ132" s="19"/>
      <c r="AK132" s="19"/>
      <c r="AL132" s="19"/>
      <c r="AM132" s="19"/>
      <c r="AN132" s="19"/>
    </row>
    <row r="133" spans="1:40" s="22" customFormat="1" ht="15" thickBot="1">
      <c r="A133" s="38" t="s">
        <v>108</v>
      </c>
      <c r="B133" s="125">
        <f>IF($I132=0,"-",B132/$I132)</f>
        <v>4.9674053859343148E-2</v>
      </c>
      <c r="C133" s="125">
        <f t="shared" ref="C133:H133" si="138">IF($I132=0,"-",C132/$I132)</f>
        <v>1.8570070661682581E-2</v>
      </c>
      <c r="D133" s="125">
        <f t="shared" si="138"/>
        <v>0.7840083046500812</v>
      </c>
      <c r="E133" s="125">
        <f t="shared" si="138"/>
        <v>0.13641801941093343</v>
      </c>
      <c r="F133" s="125">
        <f t="shared" si="138"/>
        <v>0</v>
      </c>
      <c r="G133" s="125">
        <f t="shared" si="138"/>
        <v>1.1002513731957576E-2</v>
      </c>
      <c r="H133" s="126">
        <f t="shared" si="138"/>
        <v>3.2703768600231097E-4</v>
      </c>
      <c r="I133" s="127">
        <f>SUM(B133:H133)</f>
        <v>1.0000000000000002</v>
      </c>
      <c r="K133" s="49" t="s">
        <v>108</v>
      </c>
      <c r="L133" s="102">
        <f>IF($S132=0,"-",L132/$S132)</f>
        <v>4.9151040231205312E-2</v>
      </c>
      <c r="M133" s="102">
        <f t="shared" ref="M133:R133" si="139">IF($S132=0,"-",M132/$S132)</f>
        <v>1.8374548064331375E-2</v>
      </c>
      <c r="N133" s="102">
        <f t="shared" si="139"/>
        <v>0.7757535519965868</v>
      </c>
      <c r="O133" s="102">
        <f t="shared" si="139"/>
        <v>0.13498168640140051</v>
      </c>
      <c r="P133" s="102">
        <f t="shared" si="139"/>
        <v>1.052890971247882E-2</v>
      </c>
      <c r="Q133" s="102">
        <f t="shared" si="139"/>
        <v>1.0886669258263485E-2</v>
      </c>
      <c r="R133" s="103">
        <f t="shared" si="139"/>
        <v>3.2359433573381457E-4</v>
      </c>
      <c r="S133" s="104">
        <f>SUM(L133:R133)</f>
        <v>1.0000000000000002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</row>
    <row r="134" spans="1:40" ht="15" thickBot="1">
      <c r="A134" s="40"/>
      <c r="B134" s="6"/>
      <c r="C134" s="6"/>
      <c r="D134" s="6"/>
      <c r="E134" s="6"/>
      <c r="F134" s="6"/>
      <c r="G134" s="6"/>
      <c r="H134" s="6"/>
      <c r="I134" s="6"/>
      <c r="K134" s="40"/>
      <c r="L134" s="6"/>
      <c r="M134" s="6"/>
      <c r="N134" s="6"/>
      <c r="O134" s="6"/>
      <c r="P134" s="6"/>
      <c r="Q134" s="6"/>
      <c r="R134" s="6"/>
      <c r="S134" s="6"/>
      <c r="U134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19"/>
      <c r="AK134" s="19"/>
      <c r="AL134" s="19"/>
      <c r="AM134" s="19"/>
      <c r="AN134" s="19"/>
    </row>
    <row r="135" spans="1:40" ht="42.7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  <c r="K135" s="445" t="s">
        <v>29</v>
      </c>
      <c r="L135" s="82" t="s">
        <v>0</v>
      </c>
      <c r="M135" s="82" t="s">
        <v>1</v>
      </c>
      <c r="N135" s="82" t="s">
        <v>2</v>
      </c>
      <c r="O135" s="82" t="s">
        <v>3</v>
      </c>
      <c r="P135" s="82" t="s">
        <v>23</v>
      </c>
      <c r="Q135" s="82" t="s">
        <v>4</v>
      </c>
      <c r="R135" s="82" t="s">
        <v>5</v>
      </c>
      <c r="S135" s="83" t="s">
        <v>6</v>
      </c>
      <c r="U135" s="447" t="s">
        <v>29</v>
      </c>
      <c r="V135" s="51" t="s">
        <v>73</v>
      </c>
      <c r="W135" s="51" t="s">
        <v>74</v>
      </c>
      <c r="X135" s="51" t="s">
        <v>4</v>
      </c>
      <c r="Y135" s="51" t="s">
        <v>1</v>
      </c>
      <c r="Z135" s="51" t="s">
        <v>2</v>
      </c>
      <c r="AA135" s="51" t="s">
        <v>3</v>
      </c>
      <c r="AB135" s="51" t="s">
        <v>51</v>
      </c>
      <c r="AC135" s="51" t="s">
        <v>64</v>
      </c>
      <c r="AD135" s="52" t="s">
        <v>75</v>
      </c>
      <c r="AE135" s="52" t="s">
        <v>76</v>
      </c>
      <c r="AF135" s="52" t="s">
        <v>77</v>
      </c>
      <c r="AG135" s="52" t="s">
        <v>78</v>
      </c>
      <c r="AH135" s="52" t="s">
        <v>79</v>
      </c>
      <c r="AI135" s="53" t="s">
        <v>59</v>
      </c>
      <c r="AJ135" s="19"/>
      <c r="AK135" s="19"/>
      <c r="AL135" s="19"/>
      <c r="AM135" s="19"/>
      <c r="AN135" s="19"/>
    </row>
    <row r="136" spans="1:40" ht="15" customHeight="1">
      <c r="A136" s="411" t="s">
        <v>29</v>
      </c>
      <c r="B136" s="400" t="s">
        <v>113</v>
      </c>
      <c r="C136" s="401"/>
      <c r="D136" s="401"/>
      <c r="E136" s="401"/>
      <c r="F136" s="401"/>
      <c r="G136" s="401"/>
      <c r="H136" s="401"/>
      <c r="I136" s="402"/>
      <c r="K136" s="446" t="s">
        <v>29</v>
      </c>
      <c r="L136" s="403" t="s">
        <v>113</v>
      </c>
      <c r="M136" s="404"/>
      <c r="N136" s="404"/>
      <c r="O136" s="404"/>
      <c r="P136" s="404"/>
      <c r="Q136" s="404"/>
      <c r="R136" s="404"/>
      <c r="S136" s="405"/>
      <c r="U136" s="448" t="s">
        <v>29</v>
      </c>
      <c r="V136" s="441" t="s">
        <v>113</v>
      </c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2"/>
      <c r="AJ136" s="19"/>
      <c r="AK136" s="19"/>
      <c r="AL136" s="19"/>
      <c r="AM136" s="19"/>
      <c r="AN136" s="19"/>
    </row>
    <row r="137" spans="1:4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  <c r="K137" s="50" t="s">
        <v>7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6">
        <v>0</v>
      </c>
      <c r="S137" s="107">
        <f>SUM(L137:R137)</f>
        <v>0</v>
      </c>
      <c r="U137" s="54" t="s">
        <v>7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6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8">
        <f>SUM(V137:AC137)</f>
        <v>0</v>
      </c>
      <c r="AJ137" s="19"/>
      <c r="AK137" s="19"/>
      <c r="AL137" s="19"/>
      <c r="AM137" s="19"/>
      <c r="AN137" s="19"/>
    </row>
    <row r="138" spans="1:4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140">SUM(B138:H138)</f>
        <v>0</v>
      </c>
      <c r="K138" s="42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41">SUM(L138:R138)</f>
        <v>0</v>
      </c>
      <c r="U138" s="59" t="s">
        <v>8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1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2">
        <f t="shared" ref="AI138:AI157" si="142">SUM(V138:AC138)</f>
        <v>0</v>
      </c>
      <c r="AJ138" s="19"/>
      <c r="AK138" s="19"/>
      <c r="AL138" s="19"/>
      <c r="AM138" s="19"/>
      <c r="AN138" s="19"/>
    </row>
    <row r="139" spans="1:4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140"/>
        <v>0</v>
      </c>
      <c r="K139" s="43" t="s">
        <v>9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5">
        <v>0</v>
      </c>
      <c r="S139" s="86">
        <f t="shared" si="141"/>
        <v>0</v>
      </c>
      <c r="U139" s="63" t="s">
        <v>9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6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8">
        <f t="shared" si="142"/>
        <v>0</v>
      </c>
      <c r="AJ139" s="19"/>
      <c r="AK139" s="19"/>
      <c r="AL139" s="19"/>
      <c r="AM139" s="19"/>
      <c r="AN139" s="19"/>
    </row>
    <row r="140" spans="1:4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140"/>
        <v>0</v>
      </c>
      <c r="K140" s="42" t="s">
        <v>52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41"/>
        <v>0</v>
      </c>
      <c r="U140" s="59" t="s">
        <v>52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1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2">
        <f t="shared" si="142"/>
        <v>0</v>
      </c>
      <c r="AJ140" s="19"/>
      <c r="AK140" s="19"/>
      <c r="AL140" s="19"/>
      <c r="AM140" s="19"/>
      <c r="AN140" s="19"/>
    </row>
    <row r="141" spans="1:40" ht="15">
      <c r="A141" s="32" t="s">
        <v>13</v>
      </c>
      <c r="B141" s="84">
        <v>2.41448754470309</v>
      </c>
      <c r="C141" s="84">
        <v>30.03320922859626</v>
      </c>
      <c r="D141" s="84">
        <v>3.0623186315047768</v>
      </c>
      <c r="E141" s="84">
        <v>0</v>
      </c>
      <c r="F141" s="395"/>
      <c r="G141" s="84">
        <v>0</v>
      </c>
      <c r="H141" s="115">
        <v>0</v>
      </c>
      <c r="I141" s="111">
        <f t="shared" si="140"/>
        <v>35.510015404804122</v>
      </c>
      <c r="K141" s="43" t="s">
        <v>13</v>
      </c>
      <c r="L141" s="84">
        <v>2.41448754470309</v>
      </c>
      <c r="M141" s="84">
        <v>30.03320922859626</v>
      </c>
      <c r="N141" s="84">
        <v>3.0623186315047768</v>
      </c>
      <c r="O141" s="84">
        <v>0</v>
      </c>
      <c r="P141" s="84">
        <v>0</v>
      </c>
      <c r="Q141" s="84">
        <v>0</v>
      </c>
      <c r="R141" s="85">
        <v>0</v>
      </c>
      <c r="S141" s="86">
        <f t="shared" si="141"/>
        <v>35.510015404804122</v>
      </c>
      <c r="U141" s="63" t="s">
        <v>13</v>
      </c>
      <c r="V141" s="55">
        <v>2.41448754470309</v>
      </c>
      <c r="W141" s="55">
        <v>0</v>
      </c>
      <c r="X141" s="55">
        <v>0</v>
      </c>
      <c r="Y141" s="55">
        <v>30.03320922859626</v>
      </c>
      <c r="Z141" s="55">
        <v>0.18757311230581752</v>
      </c>
      <c r="AA141" s="55">
        <v>0</v>
      </c>
      <c r="AB141" s="55">
        <v>0</v>
      </c>
      <c r="AC141" s="56">
        <v>2.8747455191989593</v>
      </c>
      <c r="AD141" s="57">
        <v>0</v>
      </c>
      <c r="AE141" s="57">
        <v>0</v>
      </c>
      <c r="AF141" s="57">
        <v>0</v>
      </c>
      <c r="AG141" s="57">
        <v>2.8747455191989593</v>
      </c>
      <c r="AH141" s="57">
        <v>0</v>
      </c>
      <c r="AI141" s="58">
        <f t="shared" si="142"/>
        <v>35.510015404804129</v>
      </c>
      <c r="AJ141" s="19"/>
      <c r="AK141" s="19"/>
      <c r="AL141" s="19"/>
      <c r="AM141" s="19"/>
      <c r="AN141" s="19"/>
    </row>
    <row r="142" spans="1:40" ht="15">
      <c r="A142" s="31" t="s">
        <v>119</v>
      </c>
      <c r="B142" s="112">
        <v>3.0687807710262516</v>
      </c>
      <c r="C142" s="112">
        <v>0.44367914761825322</v>
      </c>
      <c r="D142" s="112">
        <v>1.6046395838860159</v>
      </c>
      <c r="E142" s="112">
        <v>0</v>
      </c>
      <c r="F142" s="395"/>
      <c r="G142" s="112">
        <v>0</v>
      </c>
      <c r="H142" s="113">
        <v>0</v>
      </c>
      <c r="I142" s="114">
        <f t="shared" si="140"/>
        <v>5.1170995025305208</v>
      </c>
      <c r="K142" s="42" t="s">
        <v>119</v>
      </c>
      <c r="L142" s="87">
        <v>3.0687807710262516</v>
      </c>
      <c r="M142" s="87">
        <v>0.44367914761825322</v>
      </c>
      <c r="N142" s="87">
        <v>1.6046395838860159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41"/>
        <v>5.1170995025305208</v>
      </c>
      <c r="U142" s="59" t="s">
        <v>53</v>
      </c>
      <c r="V142" s="60">
        <v>3.0687807710262516</v>
      </c>
      <c r="W142" s="60">
        <v>0</v>
      </c>
      <c r="X142" s="60">
        <v>0</v>
      </c>
      <c r="Y142" s="60">
        <v>0.44367914761825322</v>
      </c>
      <c r="Z142" s="60">
        <v>0.61622103835868502</v>
      </c>
      <c r="AA142" s="60">
        <v>0</v>
      </c>
      <c r="AB142" s="60">
        <v>0</v>
      </c>
      <c r="AC142" s="61">
        <v>0.98841854552733088</v>
      </c>
      <c r="AD142" s="60">
        <v>0</v>
      </c>
      <c r="AE142" s="60">
        <v>0</v>
      </c>
      <c r="AF142" s="60">
        <v>0</v>
      </c>
      <c r="AG142" s="60">
        <v>0.98841854552733088</v>
      </c>
      <c r="AH142" s="60">
        <v>0</v>
      </c>
      <c r="AI142" s="62">
        <f t="shared" si="142"/>
        <v>5.1170995025305208</v>
      </c>
      <c r="AJ142" s="19"/>
      <c r="AK142" s="19"/>
      <c r="AL142" s="19"/>
      <c r="AM142" s="19"/>
      <c r="AN142" s="19"/>
    </row>
    <row r="143" spans="1:40" ht="15">
      <c r="A143" s="32" t="s">
        <v>54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140"/>
        <v>0</v>
      </c>
      <c r="K143" s="43" t="s">
        <v>54</v>
      </c>
      <c r="L143" s="84">
        <v>0</v>
      </c>
      <c r="M143" s="84">
        <v>0</v>
      </c>
      <c r="N143" s="84">
        <v>0</v>
      </c>
      <c r="O143" s="84">
        <v>0</v>
      </c>
      <c r="P143" s="84">
        <v>17.181211668008437</v>
      </c>
      <c r="Q143" s="84">
        <v>0</v>
      </c>
      <c r="R143" s="85">
        <v>0</v>
      </c>
      <c r="S143" s="86">
        <f t="shared" si="141"/>
        <v>17.181211668008437</v>
      </c>
      <c r="U143" s="63" t="s">
        <v>54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17.181211668008437</v>
      </c>
      <c r="AC143" s="56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8">
        <f t="shared" si="142"/>
        <v>17.181211668008437</v>
      </c>
      <c r="AJ143" s="19"/>
      <c r="AK143" s="19"/>
      <c r="AL143" s="19"/>
      <c r="AM143" s="19"/>
      <c r="AN143" s="19"/>
    </row>
    <row r="144" spans="1:4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140"/>
        <v>0</v>
      </c>
      <c r="K144" s="42" t="s">
        <v>11</v>
      </c>
      <c r="L144" s="87">
        <v>0</v>
      </c>
      <c r="M144" s="87">
        <v>0</v>
      </c>
      <c r="N144" s="87">
        <v>0</v>
      </c>
      <c r="O144" s="87">
        <v>0</v>
      </c>
      <c r="P144" s="87">
        <v>0.64695285086257848</v>
      </c>
      <c r="Q144" s="87">
        <v>0</v>
      </c>
      <c r="R144" s="88">
        <v>0</v>
      </c>
      <c r="S144" s="89">
        <f t="shared" si="141"/>
        <v>0.64695285086257848</v>
      </c>
      <c r="U144" s="59" t="s">
        <v>11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0.64695285086257848</v>
      </c>
      <c r="AC144" s="61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2">
        <f t="shared" si="142"/>
        <v>0.64695285086257848</v>
      </c>
      <c r="AJ144" s="19"/>
      <c r="AK144" s="19"/>
      <c r="AL144" s="19"/>
      <c r="AM144" s="19"/>
      <c r="AN144" s="19"/>
    </row>
    <row r="145" spans="1:4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140"/>
        <v>0</v>
      </c>
      <c r="K145" s="43" t="s">
        <v>55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5">
        <v>0</v>
      </c>
      <c r="S145" s="86">
        <f t="shared" si="141"/>
        <v>0</v>
      </c>
      <c r="U145" s="63" t="s">
        <v>55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6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8">
        <f t="shared" si="142"/>
        <v>0</v>
      </c>
      <c r="AJ145" s="19"/>
      <c r="AK145" s="19"/>
      <c r="AL145" s="19"/>
      <c r="AM145" s="19"/>
      <c r="AN145" s="19"/>
    </row>
    <row r="146" spans="1:40" ht="15">
      <c r="A146" s="31" t="s">
        <v>14</v>
      </c>
      <c r="B146" s="112">
        <v>0</v>
      </c>
      <c r="C146" s="112">
        <v>0</v>
      </c>
      <c r="D146" s="112">
        <v>3.174842180886138</v>
      </c>
      <c r="E146" s="112">
        <v>0</v>
      </c>
      <c r="F146" s="395"/>
      <c r="G146" s="112">
        <v>0</v>
      </c>
      <c r="H146" s="113">
        <v>0</v>
      </c>
      <c r="I146" s="114">
        <f t="shared" si="140"/>
        <v>3.174842180886138</v>
      </c>
      <c r="K146" s="42" t="s">
        <v>14</v>
      </c>
      <c r="L146" s="87">
        <v>0</v>
      </c>
      <c r="M146" s="87">
        <v>0</v>
      </c>
      <c r="N146" s="87">
        <v>3.174842180886138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41"/>
        <v>3.174842180886138</v>
      </c>
      <c r="U146" s="59" t="s">
        <v>14</v>
      </c>
      <c r="V146" s="60">
        <v>0</v>
      </c>
      <c r="W146" s="60">
        <v>0</v>
      </c>
      <c r="X146" s="60">
        <v>0</v>
      </c>
      <c r="Y146" s="60">
        <v>0</v>
      </c>
      <c r="Z146" s="60">
        <v>3.174842180886138</v>
      </c>
      <c r="AA146" s="60">
        <v>0</v>
      </c>
      <c r="AB146" s="60">
        <v>0</v>
      </c>
      <c r="AC146" s="61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2">
        <f t="shared" si="142"/>
        <v>3.174842180886138</v>
      </c>
      <c r="AJ146" s="19"/>
      <c r="AK146" s="19"/>
      <c r="AL146" s="19"/>
      <c r="AM146" s="19"/>
      <c r="AN146" s="19"/>
    </row>
    <row r="147" spans="1:40" ht="15">
      <c r="A147" s="32" t="s">
        <v>136</v>
      </c>
      <c r="B147" s="84">
        <v>112.31183943521285</v>
      </c>
      <c r="C147" s="84">
        <v>455.48475125249604</v>
      </c>
      <c r="D147" s="84">
        <v>102.22708785387502</v>
      </c>
      <c r="E147" s="84">
        <v>0</v>
      </c>
      <c r="F147" s="395"/>
      <c r="G147" s="84">
        <v>0</v>
      </c>
      <c r="H147" s="115">
        <v>0</v>
      </c>
      <c r="I147" s="111">
        <f t="shared" si="140"/>
        <v>670.02367854158388</v>
      </c>
      <c r="K147" s="43" t="s">
        <v>136</v>
      </c>
      <c r="L147" s="84">
        <v>112.31183943521285</v>
      </c>
      <c r="M147" s="84">
        <v>455.48475125249604</v>
      </c>
      <c r="N147" s="84">
        <v>102.22708785387502</v>
      </c>
      <c r="O147" s="84">
        <v>0</v>
      </c>
      <c r="P147" s="84">
        <v>0.11849533391113815</v>
      </c>
      <c r="Q147" s="84">
        <v>0</v>
      </c>
      <c r="R147" s="85">
        <v>0</v>
      </c>
      <c r="S147" s="86">
        <f t="shared" si="141"/>
        <v>670.14217387549502</v>
      </c>
      <c r="U147" s="63" t="s">
        <v>136</v>
      </c>
      <c r="V147" s="55">
        <v>110.33910520414618</v>
      </c>
      <c r="W147" s="55">
        <v>0</v>
      </c>
      <c r="X147" s="55">
        <v>0</v>
      </c>
      <c r="Y147" s="55">
        <v>455.48475125249604</v>
      </c>
      <c r="Z147" s="55">
        <v>102.22708785387502</v>
      </c>
      <c r="AA147" s="55">
        <v>0</v>
      </c>
      <c r="AB147" s="55">
        <v>0.11849533391113815</v>
      </c>
      <c r="AC147" s="56">
        <v>1.9727342310666738</v>
      </c>
      <c r="AD147" s="55">
        <v>1.9727342310666738</v>
      </c>
      <c r="AE147" s="55">
        <v>0</v>
      </c>
      <c r="AF147" s="55">
        <v>0</v>
      </c>
      <c r="AG147" s="55">
        <v>0</v>
      </c>
      <c r="AH147" s="55">
        <v>0</v>
      </c>
      <c r="AI147" s="58">
        <f t="shared" si="142"/>
        <v>670.14217387549502</v>
      </c>
      <c r="AJ147" s="19"/>
      <c r="AK147" s="19"/>
      <c r="AL147" s="19"/>
      <c r="AM147" s="19"/>
      <c r="AN147" s="19"/>
    </row>
    <row r="148" spans="1:40" ht="15">
      <c r="A148" s="31" t="s">
        <v>21</v>
      </c>
      <c r="B148" s="112">
        <v>186.68973416062045</v>
      </c>
      <c r="C148" s="112">
        <v>7.8920122326241957</v>
      </c>
      <c r="D148" s="112">
        <v>2.5303839131986829</v>
      </c>
      <c r="E148" s="112">
        <v>372.68255182514895</v>
      </c>
      <c r="F148" s="395"/>
      <c r="G148" s="112">
        <v>70.044763451058529</v>
      </c>
      <c r="H148" s="113">
        <v>0</v>
      </c>
      <c r="I148" s="114">
        <f t="shared" si="140"/>
        <v>639.8394455826508</v>
      </c>
      <c r="K148" s="42" t="s">
        <v>21</v>
      </c>
      <c r="L148" s="87">
        <v>186.68973416062045</v>
      </c>
      <c r="M148" s="87">
        <v>7.8920122326241957</v>
      </c>
      <c r="N148" s="87">
        <v>2.5303839131986829</v>
      </c>
      <c r="O148" s="87">
        <v>372.68255182514895</v>
      </c>
      <c r="P148" s="87">
        <v>6.8846258983560649</v>
      </c>
      <c r="Q148" s="87">
        <v>70.044763451058529</v>
      </c>
      <c r="R148" s="88">
        <v>0</v>
      </c>
      <c r="S148" s="89">
        <f t="shared" si="141"/>
        <v>646.72407148100683</v>
      </c>
      <c r="U148" s="59" t="s">
        <v>21</v>
      </c>
      <c r="V148" s="60">
        <v>5.2213071498231409</v>
      </c>
      <c r="W148" s="60">
        <v>129.22119397581997</v>
      </c>
      <c r="X148" s="60">
        <v>70.044763451058529</v>
      </c>
      <c r="Y148" s="60">
        <v>7.8920122326241957</v>
      </c>
      <c r="Z148" s="60">
        <v>2.5031049891653572</v>
      </c>
      <c r="AA148" s="60">
        <v>212.75471925387524</v>
      </c>
      <c r="AB148" s="60">
        <v>6.8846258983560649</v>
      </c>
      <c r="AC148" s="61">
        <v>212.20234453028439</v>
      </c>
      <c r="AD148" s="60">
        <v>52.247233034977356</v>
      </c>
      <c r="AE148" s="60">
        <v>159.92783257127368</v>
      </c>
      <c r="AF148" s="60">
        <v>0</v>
      </c>
      <c r="AG148" s="60">
        <v>2.727892403332571E-2</v>
      </c>
      <c r="AH148" s="60">
        <v>0</v>
      </c>
      <c r="AI148" s="62">
        <f t="shared" si="142"/>
        <v>646.72407148100694</v>
      </c>
      <c r="AJ148" s="19"/>
      <c r="AK148" s="19"/>
      <c r="AL148" s="19"/>
      <c r="AM148" s="19"/>
      <c r="AN148" s="19"/>
    </row>
    <row r="149" spans="1:40" ht="15">
      <c r="A149" s="32" t="s">
        <v>20</v>
      </c>
      <c r="B149" s="84">
        <v>8.1397788482355846</v>
      </c>
      <c r="C149" s="84">
        <v>0</v>
      </c>
      <c r="D149" s="84">
        <v>0</v>
      </c>
      <c r="E149" s="84">
        <v>0</v>
      </c>
      <c r="F149" s="395"/>
      <c r="G149" s="84">
        <v>0</v>
      </c>
      <c r="H149" s="115">
        <v>0</v>
      </c>
      <c r="I149" s="111">
        <f t="shared" si="140"/>
        <v>8.1397788482355846</v>
      </c>
      <c r="K149" s="43" t="s">
        <v>20</v>
      </c>
      <c r="L149" s="84">
        <v>8.1397788482355846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5">
        <v>0</v>
      </c>
      <c r="S149" s="86">
        <f t="shared" si="141"/>
        <v>8.1397788482355846</v>
      </c>
      <c r="U149" s="63" t="s">
        <v>20</v>
      </c>
      <c r="V149" s="55">
        <v>1.627955769647117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6">
        <v>6.5118230785884679</v>
      </c>
      <c r="AD149" s="55">
        <v>6.5118230785884679</v>
      </c>
      <c r="AE149" s="55">
        <v>0</v>
      </c>
      <c r="AF149" s="55">
        <v>0</v>
      </c>
      <c r="AG149" s="55">
        <v>0</v>
      </c>
      <c r="AH149" s="55">
        <v>0</v>
      </c>
      <c r="AI149" s="58">
        <f t="shared" si="142"/>
        <v>8.1397788482355846</v>
      </c>
      <c r="AJ149" s="19"/>
      <c r="AK149" s="19"/>
      <c r="AL149" s="19"/>
      <c r="AM149" s="19"/>
      <c r="AN149" s="19"/>
    </row>
    <row r="150" spans="1:40" ht="15">
      <c r="A150" s="31" t="s">
        <v>56</v>
      </c>
      <c r="B150" s="112">
        <v>1.0263805396697544E-2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140"/>
        <v>1.0263805396697544E-2</v>
      </c>
      <c r="K150" s="42" t="s">
        <v>56</v>
      </c>
      <c r="L150" s="87">
        <v>1.0263805396697544E-2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41"/>
        <v>1.0263805396697544E-2</v>
      </c>
      <c r="U150" s="59" t="s">
        <v>56</v>
      </c>
      <c r="V150" s="60">
        <v>1.0263805396697544E-2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1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2">
        <f t="shared" si="142"/>
        <v>1.0263805396697544E-2</v>
      </c>
      <c r="AJ150" s="19"/>
      <c r="AK150" s="19"/>
      <c r="AL150" s="19"/>
      <c r="AM150" s="19"/>
      <c r="AN150" s="19"/>
    </row>
    <row r="151" spans="1:40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140"/>
        <v>0</v>
      </c>
      <c r="K151" s="43" t="s">
        <v>18</v>
      </c>
      <c r="L151" s="84">
        <v>0</v>
      </c>
      <c r="M151" s="84">
        <v>0</v>
      </c>
      <c r="N151" s="84">
        <v>0</v>
      </c>
      <c r="O151" s="84">
        <v>0</v>
      </c>
      <c r="P151" s="84">
        <v>0.62703721131413903</v>
      </c>
      <c r="Q151" s="84">
        <v>0</v>
      </c>
      <c r="R151" s="85">
        <v>0</v>
      </c>
      <c r="S151" s="86">
        <f t="shared" si="141"/>
        <v>0.62703721131413903</v>
      </c>
      <c r="U151" s="63" t="s">
        <v>18</v>
      </c>
      <c r="V151" s="55">
        <v>0</v>
      </c>
      <c r="W151" s="55">
        <v>0</v>
      </c>
      <c r="X151" s="55">
        <v>0</v>
      </c>
      <c r="Y151" s="55">
        <v>0</v>
      </c>
      <c r="Z151" s="55">
        <v>0</v>
      </c>
      <c r="AA151" s="55">
        <v>0</v>
      </c>
      <c r="AB151" s="55">
        <v>0.62703721131413903</v>
      </c>
      <c r="AC151" s="56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8">
        <f t="shared" si="142"/>
        <v>0.62703721131413903</v>
      </c>
      <c r="AJ151" s="19"/>
      <c r="AK151" s="19"/>
      <c r="AL151" s="19"/>
      <c r="AM151" s="19"/>
      <c r="AN151" s="19"/>
    </row>
    <row r="152" spans="1:40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140"/>
        <v>0</v>
      </c>
      <c r="K152" s="42" t="s">
        <v>17</v>
      </c>
      <c r="L152" s="87">
        <v>0</v>
      </c>
      <c r="M152" s="87">
        <v>0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41"/>
        <v>0</v>
      </c>
      <c r="U152" s="59" t="s">
        <v>57</v>
      </c>
      <c r="V152" s="60">
        <v>0</v>
      </c>
      <c r="W152" s="60">
        <v>0</v>
      </c>
      <c r="X152" s="60">
        <v>0</v>
      </c>
      <c r="Y152" s="60">
        <v>0</v>
      </c>
      <c r="Z152" s="60">
        <v>0</v>
      </c>
      <c r="AA152" s="60">
        <v>0</v>
      </c>
      <c r="AB152" s="60">
        <v>0</v>
      </c>
      <c r="AC152" s="61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2">
        <f t="shared" si="142"/>
        <v>0</v>
      </c>
      <c r="AJ152" s="19"/>
      <c r="AK152" s="19"/>
      <c r="AL152" s="19"/>
      <c r="AM152" s="19"/>
      <c r="AN152" s="19"/>
    </row>
    <row r="153" spans="1:4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140"/>
        <v>0</v>
      </c>
      <c r="K153" s="44" t="s">
        <v>60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5">
        <v>0</v>
      </c>
      <c r="S153" s="86">
        <f t="shared" si="141"/>
        <v>0</v>
      </c>
      <c r="U153" s="64" t="s">
        <v>58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6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8">
        <f t="shared" si="142"/>
        <v>0</v>
      </c>
      <c r="AJ153" s="19"/>
      <c r="AK153" s="19"/>
      <c r="AL153" s="19"/>
      <c r="AM153" s="19"/>
      <c r="AN153" s="19"/>
    </row>
    <row r="154" spans="1:4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140"/>
        <v>0</v>
      </c>
      <c r="K154" s="45" t="s">
        <v>19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41"/>
        <v>0</v>
      </c>
      <c r="U154" s="65" t="s">
        <v>62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7">
        <v>0</v>
      </c>
      <c r="AI154" s="68">
        <f t="shared" si="142"/>
        <v>0</v>
      </c>
      <c r="AJ154" s="19"/>
      <c r="AK154" s="19"/>
      <c r="AL154" s="19"/>
      <c r="AM154" s="19"/>
      <c r="AN154" s="19"/>
    </row>
    <row r="155" spans="1:4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140"/>
        <v>0</v>
      </c>
      <c r="K155" s="46" t="s">
        <v>15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4">
        <v>0</v>
      </c>
      <c r="S155" s="95">
        <f t="shared" si="141"/>
        <v>0</v>
      </c>
      <c r="U155" s="69" t="s">
        <v>15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1">
        <v>0</v>
      </c>
      <c r="AE155" s="71">
        <v>0</v>
      </c>
      <c r="AF155" s="71">
        <v>0</v>
      </c>
      <c r="AG155" s="71">
        <v>0</v>
      </c>
      <c r="AH155" s="71">
        <v>0</v>
      </c>
      <c r="AI155" s="72">
        <f t="shared" si="142"/>
        <v>0</v>
      </c>
      <c r="AJ155" s="19"/>
      <c r="AK155" s="19"/>
      <c r="AL155" s="19"/>
      <c r="AM155" s="19"/>
      <c r="AN155" s="19"/>
    </row>
    <row r="156" spans="1:4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140"/>
        <v>0</v>
      </c>
      <c r="K156" s="45" t="s">
        <v>16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41"/>
        <v>0</v>
      </c>
      <c r="U156" s="65" t="s">
        <v>16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7">
        <v>0</v>
      </c>
      <c r="AI156" s="68">
        <f t="shared" si="142"/>
        <v>0</v>
      </c>
      <c r="AJ156" s="19"/>
      <c r="AK156" s="19"/>
      <c r="AL156" s="19"/>
      <c r="AM156" s="19"/>
      <c r="AN156" s="19"/>
    </row>
    <row r="157" spans="1:4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140"/>
        <v>0</v>
      </c>
      <c r="K157" s="47" t="s">
        <v>10</v>
      </c>
      <c r="L157" s="96">
        <v>0</v>
      </c>
      <c r="M157" s="96">
        <v>0</v>
      </c>
      <c r="N157" s="96">
        <v>0</v>
      </c>
      <c r="O157" s="96">
        <v>0</v>
      </c>
      <c r="P157" s="96">
        <v>0</v>
      </c>
      <c r="Q157" s="96">
        <v>0</v>
      </c>
      <c r="R157" s="97">
        <v>0</v>
      </c>
      <c r="S157" s="98">
        <f t="shared" si="141"/>
        <v>0</v>
      </c>
      <c r="U157" s="69" t="s">
        <v>10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2">
        <f t="shared" si="142"/>
        <v>0</v>
      </c>
      <c r="AJ157" s="19"/>
      <c r="AK157" s="19"/>
      <c r="AL157" s="19"/>
      <c r="AM157" s="19"/>
      <c r="AN157" s="19"/>
    </row>
    <row r="158" spans="1:40" ht="15">
      <c r="A158" s="37" t="s">
        <v>22</v>
      </c>
      <c r="B158" s="99">
        <f>SUM(B137:B153)</f>
        <v>312.63488456519491</v>
      </c>
      <c r="C158" s="99">
        <f t="shared" ref="C158:I158" si="143">SUM(C137:C153)</f>
        <v>493.85365186133475</v>
      </c>
      <c r="D158" s="99">
        <f t="shared" si="143"/>
        <v>112.59927216335063</v>
      </c>
      <c r="E158" s="99">
        <f t="shared" si="143"/>
        <v>372.68255182514895</v>
      </c>
      <c r="F158" s="99">
        <f t="shared" si="143"/>
        <v>0</v>
      </c>
      <c r="G158" s="99">
        <f t="shared" si="143"/>
        <v>70.044763451058529</v>
      </c>
      <c r="H158" s="100">
        <f t="shared" si="143"/>
        <v>0</v>
      </c>
      <c r="I158" s="111">
        <f t="shared" si="143"/>
        <v>1361.8151238660878</v>
      </c>
      <c r="K158" s="48" t="s">
        <v>22</v>
      </c>
      <c r="L158" s="99">
        <f>SUM(L137:L153)</f>
        <v>312.63488456519491</v>
      </c>
      <c r="M158" s="99">
        <f t="shared" ref="M158:S158" si="144">SUM(M137:M153)</f>
        <v>493.85365186133475</v>
      </c>
      <c r="N158" s="99">
        <f t="shared" si="144"/>
        <v>112.59927216335063</v>
      </c>
      <c r="O158" s="99">
        <f t="shared" si="144"/>
        <v>372.68255182514895</v>
      </c>
      <c r="P158" s="99">
        <f t="shared" si="144"/>
        <v>25.458322962452357</v>
      </c>
      <c r="Q158" s="99">
        <f t="shared" si="144"/>
        <v>70.044763451058529</v>
      </c>
      <c r="R158" s="100">
        <f t="shared" si="144"/>
        <v>0</v>
      </c>
      <c r="S158" s="101">
        <f t="shared" si="144"/>
        <v>1387.2734468285403</v>
      </c>
      <c r="U158" s="73" t="s">
        <v>59</v>
      </c>
      <c r="V158" s="74">
        <f>SUM(V137:V153)</f>
        <v>122.68190024474249</v>
      </c>
      <c r="W158" s="74">
        <f t="shared" ref="W158:AH158" si="145">SUM(W137:W153)</f>
        <v>129.22119397581997</v>
      </c>
      <c r="X158" s="74">
        <f t="shared" si="145"/>
        <v>70.044763451058529</v>
      </c>
      <c r="Y158" s="74">
        <f t="shared" si="145"/>
        <v>493.85365186133475</v>
      </c>
      <c r="Z158" s="74">
        <f t="shared" si="145"/>
        <v>108.70882917459102</v>
      </c>
      <c r="AA158" s="74">
        <f t="shared" si="145"/>
        <v>212.75471925387524</v>
      </c>
      <c r="AB158" s="74">
        <f t="shared" si="145"/>
        <v>25.458322962452357</v>
      </c>
      <c r="AC158" s="74">
        <f t="shared" si="145"/>
        <v>224.55006590466581</v>
      </c>
      <c r="AD158" s="75">
        <f t="shared" si="145"/>
        <v>60.7317903446325</v>
      </c>
      <c r="AE158" s="75">
        <f t="shared" si="145"/>
        <v>159.92783257127368</v>
      </c>
      <c r="AF158" s="75">
        <f t="shared" si="145"/>
        <v>0</v>
      </c>
      <c r="AG158" s="75">
        <f t="shared" si="145"/>
        <v>3.8904429887596161</v>
      </c>
      <c r="AH158" s="75">
        <f t="shared" si="145"/>
        <v>0</v>
      </c>
      <c r="AI158" s="76">
        <f>SUM(V158:AC158)</f>
        <v>1387.2734468285403</v>
      </c>
      <c r="AJ158" s="19"/>
      <c r="AK158" s="19"/>
      <c r="AL158" s="19"/>
      <c r="AM158" s="19"/>
      <c r="AN158" s="19"/>
    </row>
    <row r="159" spans="1:40" s="22" customFormat="1" ht="15" thickBot="1">
      <c r="A159" s="38" t="s">
        <v>108</v>
      </c>
      <c r="B159" s="125">
        <f>IF($I158=0,"-",B158/$I158)</f>
        <v>0.2295721930871561</v>
      </c>
      <c r="C159" s="125">
        <f t="shared" ref="C159:H159" si="146">IF($I158=0,"-",C158/$I158)</f>
        <v>0.36264368283656773</v>
      </c>
      <c r="D159" s="125">
        <f t="shared" si="146"/>
        <v>8.2683229309195805E-2</v>
      </c>
      <c r="E159" s="125">
        <f t="shared" si="146"/>
        <v>0.27366603975371634</v>
      </c>
      <c r="F159" s="125">
        <f t="shared" si="146"/>
        <v>0</v>
      </c>
      <c r="G159" s="125">
        <f t="shared" si="146"/>
        <v>5.1434855013363978E-2</v>
      </c>
      <c r="H159" s="126">
        <f t="shared" si="146"/>
        <v>0</v>
      </c>
      <c r="I159" s="127">
        <f>SUM(B159:H159)</f>
        <v>0.99999999999999989</v>
      </c>
      <c r="K159" s="49" t="s">
        <v>108</v>
      </c>
      <c r="L159" s="102">
        <f>IF($S158=0,"-",L158/$S158)</f>
        <v>0.22535923633506622</v>
      </c>
      <c r="M159" s="102">
        <f t="shared" ref="M159:R159" si="147">IF($S158=0,"-",M158/$S158)</f>
        <v>0.3559886862898865</v>
      </c>
      <c r="N159" s="102">
        <f t="shared" si="147"/>
        <v>8.1165881478352339E-2</v>
      </c>
      <c r="O159" s="102">
        <f t="shared" si="147"/>
        <v>0.26864390194820081</v>
      </c>
      <c r="P159" s="102">
        <f t="shared" si="147"/>
        <v>1.8351337308915472E-2</v>
      </c>
      <c r="Q159" s="102">
        <f t="shared" si="147"/>
        <v>5.0490956639578567E-2</v>
      </c>
      <c r="R159" s="103">
        <f t="shared" si="147"/>
        <v>0</v>
      </c>
      <c r="S159" s="104">
        <f>SUM(L159:R159)</f>
        <v>1</v>
      </c>
      <c r="U159" s="77" t="s">
        <v>108</v>
      </c>
      <c r="V159" s="78">
        <f>+V158/$AI158</f>
        <v>8.8433827177480273E-2</v>
      </c>
      <c r="W159" s="78">
        <f t="shared" ref="W159:AH159" si="148">+W158/$AI158</f>
        <v>9.3147601340769437E-2</v>
      </c>
      <c r="X159" s="78">
        <f t="shared" si="148"/>
        <v>5.0490956639578567E-2</v>
      </c>
      <c r="Y159" s="78">
        <f t="shared" si="148"/>
        <v>0.3559886862898865</v>
      </c>
      <c r="Z159" s="78">
        <f t="shared" si="148"/>
        <v>7.8361500699888231E-2</v>
      </c>
      <c r="AA159" s="78">
        <f t="shared" si="148"/>
        <v>0.15336177574814536</v>
      </c>
      <c r="AB159" s="78">
        <f t="shared" si="148"/>
        <v>1.8351337308915472E-2</v>
      </c>
      <c r="AC159" s="78">
        <f t="shared" si="148"/>
        <v>0.16186431479533611</v>
      </c>
      <c r="AD159" s="78">
        <f t="shared" si="148"/>
        <v>4.3777807816816547E-2</v>
      </c>
      <c r="AE159" s="78">
        <f t="shared" si="148"/>
        <v>0.11528212620005544</v>
      </c>
      <c r="AF159" s="78">
        <f t="shared" si="148"/>
        <v>0</v>
      </c>
      <c r="AG159" s="78">
        <f t="shared" si="148"/>
        <v>2.8043807784641139E-3</v>
      </c>
      <c r="AH159" s="78">
        <f t="shared" si="148"/>
        <v>0</v>
      </c>
      <c r="AI159" s="79">
        <f>SUM(V159:AC159)</f>
        <v>1</v>
      </c>
    </row>
    <row r="160" spans="1:40" ht="15" thickBot="1">
      <c r="A160" s="6"/>
      <c r="B160" s="6"/>
      <c r="C160" s="6"/>
      <c r="D160" s="6"/>
      <c r="E160" s="6"/>
      <c r="F160" s="6"/>
      <c r="G160" s="6"/>
      <c r="H160" s="6"/>
      <c r="I160" s="6"/>
      <c r="K160" s="6"/>
      <c r="L160" s="29"/>
      <c r="M160" s="29"/>
      <c r="N160" s="29"/>
      <c r="O160" s="29"/>
      <c r="P160" s="29"/>
      <c r="Q160" s="29"/>
      <c r="R160" s="29"/>
      <c r="S160" s="29"/>
      <c r="U160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19"/>
      <c r="AK160" s="19"/>
      <c r="AL160" s="19"/>
      <c r="AM160" s="19"/>
      <c r="AN160" s="19"/>
    </row>
    <row r="161" spans="1:40" ht="42.7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  <c r="K161" s="445" t="s">
        <v>30</v>
      </c>
      <c r="L161" s="82" t="s">
        <v>0</v>
      </c>
      <c r="M161" s="82" t="s">
        <v>1</v>
      </c>
      <c r="N161" s="82" t="s">
        <v>2</v>
      </c>
      <c r="O161" s="82" t="s">
        <v>3</v>
      </c>
      <c r="P161" s="82" t="s">
        <v>23</v>
      </c>
      <c r="Q161" s="82" t="s">
        <v>4</v>
      </c>
      <c r="R161" s="82" t="s">
        <v>5</v>
      </c>
      <c r="S161" s="83" t="s">
        <v>6</v>
      </c>
      <c r="U161" s="447" t="s">
        <v>30</v>
      </c>
      <c r="V161" s="51" t="s">
        <v>73</v>
      </c>
      <c r="W161" s="51" t="s">
        <v>74</v>
      </c>
      <c r="X161" s="51" t="s">
        <v>4</v>
      </c>
      <c r="Y161" s="51" t="s">
        <v>1</v>
      </c>
      <c r="Z161" s="51" t="s">
        <v>2</v>
      </c>
      <c r="AA161" s="51" t="s">
        <v>3</v>
      </c>
      <c r="AB161" s="51" t="s">
        <v>51</v>
      </c>
      <c r="AC161" s="51" t="s">
        <v>64</v>
      </c>
      <c r="AD161" s="52" t="s">
        <v>75</v>
      </c>
      <c r="AE161" s="52" t="s">
        <v>76</v>
      </c>
      <c r="AF161" s="52" t="s">
        <v>77</v>
      </c>
      <c r="AG161" s="52" t="s">
        <v>78</v>
      </c>
      <c r="AH161" s="52" t="s">
        <v>79</v>
      </c>
      <c r="AI161" s="53" t="s">
        <v>59</v>
      </c>
      <c r="AJ161" s="19"/>
      <c r="AK161" s="19"/>
      <c r="AL161" s="19"/>
      <c r="AM161" s="19"/>
      <c r="AN161" s="19"/>
    </row>
    <row r="162" spans="1:40" ht="15" customHeight="1">
      <c r="A162" s="411" t="s">
        <v>30</v>
      </c>
      <c r="B162" s="400" t="s">
        <v>113</v>
      </c>
      <c r="C162" s="401"/>
      <c r="D162" s="401"/>
      <c r="E162" s="401"/>
      <c r="F162" s="401"/>
      <c r="G162" s="401"/>
      <c r="H162" s="401"/>
      <c r="I162" s="402"/>
      <c r="K162" s="446" t="s">
        <v>30</v>
      </c>
      <c r="L162" s="403" t="s">
        <v>113</v>
      </c>
      <c r="M162" s="404"/>
      <c r="N162" s="404"/>
      <c r="O162" s="404"/>
      <c r="P162" s="404"/>
      <c r="Q162" s="404"/>
      <c r="R162" s="404"/>
      <c r="S162" s="405"/>
      <c r="U162" s="448" t="s">
        <v>30</v>
      </c>
      <c r="V162" s="441" t="s">
        <v>113</v>
      </c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2"/>
      <c r="AJ162" s="19"/>
      <c r="AK162" s="19"/>
      <c r="AL162" s="19"/>
      <c r="AM162" s="19"/>
      <c r="AN162" s="19"/>
    </row>
    <row r="163" spans="1:40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  <c r="K163" s="50" t="s">
        <v>7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6">
        <v>0</v>
      </c>
      <c r="S163" s="107">
        <f>SUM(L163:R163)</f>
        <v>0</v>
      </c>
      <c r="U163" s="54" t="s">
        <v>7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6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8">
        <f>SUM(V163:AC163)</f>
        <v>0</v>
      </c>
      <c r="AJ163" s="19"/>
      <c r="AK163" s="19"/>
      <c r="AL163" s="19"/>
      <c r="AM163" s="19"/>
      <c r="AN163" s="19"/>
    </row>
    <row r="164" spans="1:40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149">SUM(B164:H164)</f>
        <v>0</v>
      </c>
      <c r="K164" s="42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50">SUM(L164:R164)</f>
        <v>0</v>
      </c>
      <c r="U164" s="59" t="s">
        <v>8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1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2">
        <f t="shared" ref="AI164:AI183" si="151">SUM(V164:AC164)</f>
        <v>0</v>
      </c>
      <c r="AJ164" s="19"/>
      <c r="AK164" s="19"/>
      <c r="AL164" s="19"/>
      <c r="AM164" s="19"/>
      <c r="AN164" s="19"/>
    </row>
    <row r="165" spans="1:40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149"/>
        <v>0</v>
      </c>
      <c r="K165" s="43" t="s">
        <v>9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5">
        <v>0</v>
      </c>
      <c r="S165" s="86">
        <f t="shared" si="150"/>
        <v>0</v>
      </c>
      <c r="U165" s="63" t="s">
        <v>9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6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8">
        <f t="shared" si="151"/>
        <v>0</v>
      </c>
      <c r="AJ165" s="19"/>
      <c r="AK165" s="19"/>
      <c r="AL165" s="19"/>
      <c r="AM165" s="19"/>
      <c r="AN165" s="19"/>
    </row>
    <row r="166" spans="1:40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149"/>
        <v>0</v>
      </c>
      <c r="K166" s="42" t="s">
        <v>52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50"/>
        <v>0</v>
      </c>
      <c r="U166" s="59" t="s">
        <v>52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1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2">
        <f t="shared" si="151"/>
        <v>0</v>
      </c>
      <c r="AJ166" s="19"/>
      <c r="AK166" s="19"/>
      <c r="AL166" s="19"/>
      <c r="AM166" s="19"/>
      <c r="AN166" s="19"/>
    </row>
    <row r="167" spans="1:40" ht="15">
      <c r="A167" s="32" t="s">
        <v>13</v>
      </c>
      <c r="B167" s="84">
        <v>14.387338807441125</v>
      </c>
      <c r="C167" s="84">
        <v>0</v>
      </c>
      <c r="D167" s="84">
        <v>88.865595876215011</v>
      </c>
      <c r="E167" s="84">
        <v>0</v>
      </c>
      <c r="F167" s="395"/>
      <c r="G167" s="84">
        <v>0</v>
      </c>
      <c r="H167" s="115">
        <v>0</v>
      </c>
      <c r="I167" s="111">
        <f t="shared" si="149"/>
        <v>103.25293468365614</v>
      </c>
      <c r="K167" s="43" t="s">
        <v>13</v>
      </c>
      <c r="L167" s="84">
        <v>14.387338807441125</v>
      </c>
      <c r="M167" s="84">
        <v>0</v>
      </c>
      <c r="N167" s="84">
        <v>88.865595876215011</v>
      </c>
      <c r="O167" s="84">
        <v>0</v>
      </c>
      <c r="P167" s="84">
        <v>0</v>
      </c>
      <c r="Q167" s="84">
        <v>0</v>
      </c>
      <c r="R167" s="85">
        <v>0</v>
      </c>
      <c r="S167" s="86">
        <f t="shared" si="150"/>
        <v>103.25293468365614</v>
      </c>
      <c r="U167" s="63" t="s">
        <v>13</v>
      </c>
      <c r="V167" s="55">
        <v>14.387338807441125</v>
      </c>
      <c r="W167" s="55">
        <v>0</v>
      </c>
      <c r="X167" s="55">
        <v>0</v>
      </c>
      <c r="Y167" s="55">
        <v>0</v>
      </c>
      <c r="Z167" s="55">
        <v>88.865595876215011</v>
      </c>
      <c r="AA167" s="55">
        <v>0</v>
      </c>
      <c r="AB167" s="55">
        <v>0</v>
      </c>
      <c r="AC167" s="56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8">
        <f t="shared" si="151"/>
        <v>103.25293468365614</v>
      </c>
      <c r="AJ167" s="19"/>
      <c r="AK167" s="19"/>
      <c r="AL167" s="19"/>
      <c r="AM167" s="19"/>
      <c r="AN167" s="19"/>
    </row>
    <row r="168" spans="1:40" ht="15">
      <c r="A168" s="31" t="s">
        <v>119</v>
      </c>
      <c r="B168" s="112">
        <v>7.0304102413455265</v>
      </c>
      <c r="C168" s="112">
        <v>0</v>
      </c>
      <c r="D168" s="112">
        <v>0.29820260651667868</v>
      </c>
      <c r="E168" s="112">
        <v>0</v>
      </c>
      <c r="F168" s="395"/>
      <c r="G168" s="112">
        <v>0</v>
      </c>
      <c r="H168" s="113">
        <v>0</v>
      </c>
      <c r="I168" s="114">
        <f t="shared" si="149"/>
        <v>7.328612847862205</v>
      </c>
      <c r="K168" s="42" t="s">
        <v>119</v>
      </c>
      <c r="L168" s="87">
        <v>7.0304102413455265</v>
      </c>
      <c r="M168" s="87">
        <v>0</v>
      </c>
      <c r="N168" s="87">
        <v>0.29820260651667868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50"/>
        <v>7.328612847862205</v>
      </c>
      <c r="U168" s="59" t="s">
        <v>53</v>
      </c>
      <c r="V168" s="60">
        <v>7.0304102413455265</v>
      </c>
      <c r="W168" s="60">
        <v>0</v>
      </c>
      <c r="X168" s="60">
        <v>0</v>
      </c>
      <c r="Y168" s="60">
        <v>0</v>
      </c>
      <c r="Z168" s="60">
        <v>0.29820260651667868</v>
      </c>
      <c r="AA168" s="60">
        <v>0</v>
      </c>
      <c r="AB168" s="60">
        <v>0</v>
      </c>
      <c r="AC168" s="61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2">
        <f t="shared" si="151"/>
        <v>7.328612847862205</v>
      </c>
      <c r="AJ168" s="19"/>
      <c r="AK168" s="19"/>
      <c r="AL168" s="19"/>
      <c r="AM168" s="19"/>
      <c r="AN168" s="19"/>
    </row>
    <row r="169" spans="1:40" ht="15">
      <c r="A169" s="32" t="s">
        <v>54</v>
      </c>
      <c r="B169" s="84">
        <v>0</v>
      </c>
      <c r="C169" s="84">
        <v>0</v>
      </c>
      <c r="D169" s="84">
        <v>0</v>
      </c>
      <c r="E169" s="84">
        <v>0.90412459865803052</v>
      </c>
      <c r="F169" s="395"/>
      <c r="G169" s="84">
        <v>0</v>
      </c>
      <c r="H169" s="115">
        <v>0</v>
      </c>
      <c r="I169" s="111">
        <f t="shared" si="149"/>
        <v>0.90412459865803052</v>
      </c>
      <c r="K169" s="43" t="s">
        <v>54</v>
      </c>
      <c r="L169" s="84">
        <v>0</v>
      </c>
      <c r="M169" s="84">
        <v>0</v>
      </c>
      <c r="N169" s="84">
        <v>0</v>
      </c>
      <c r="O169" s="84">
        <v>0.90412459865803052</v>
      </c>
      <c r="P169" s="84">
        <v>13.269317905618129</v>
      </c>
      <c r="Q169" s="84">
        <v>0</v>
      </c>
      <c r="R169" s="85">
        <v>0</v>
      </c>
      <c r="S169" s="86">
        <f t="shared" si="150"/>
        <v>14.17344250427616</v>
      </c>
      <c r="U169" s="63" t="s">
        <v>54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0.90412459865803052</v>
      </c>
      <c r="AB169" s="55">
        <v>13.269317905618129</v>
      </c>
      <c r="AC169" s="56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8">
        <f t="shared" si="151"/>
        <v>14.17344250427616</v>
      </c>
      <c r="AJ169" s="19"/>
      <c r="AK169" s="19"/>
      <c r="AL169" s="19"/>
      <c r="AM169" s="19"/>
      <c r="AN169" s="19"/>
    </row>
    <row r="170" spans="1:40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149"/>
        <v>0</v>
      </c>
      <c r="K170" s="42" t="s">
        <v>11</v>
      </c>
      <c r="L170" s="87">
        <v>0</v>
      </c>
      <c r="M170" s="87">
        <v>0</v>
      </c>
      <c r="N170" s="87">
        <v>0</v>
      </c>
      <c r="O170" s="87">
        <v>0</v>
      </c>
      <c r="P170" s="87">
        <v>0.61173652160727965</v>
      </c>
      <c r="Q170" s="87">
        <v>0</v>
      </c>
      <c r="R170" s="88">
        <v>0</v>
      </c>
      <c r="S170" s="89">
        <f t="shared" si="150"/>
        <v>0.61173652160727965</v>
      </c>
      <c r="U170" s="59" t="s">
        <v>11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0.61173652160727965</v>
      </c>
      <c r="AC170" s="61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2">
        <f t="shared" si="151"/>
        <v>0.61173652160727965</v>
      </c>
      <c r="AJ170" s="19"/>
      <c r="AK170" s="19"/>
      <c r="AL170" s="19"/>
      <c r="AM170" s="19"/>
      <c r="AN170" s="19"/>
    </row>
    <row r="171" spans="1:40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149"/>
        <v>0</v>
      </c>
      <c r="K171" s="43" t="s">
        <v>55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5">
        <v>0</v>
      </c>
      <c r="S171" s="86">
        <f t="shared" si="150"/>
        <v>0</v>
      </c>
      <c r="U171" s="63" t="s">
        <v>55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6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8">
        <f t="shared" si="151"/>
        <v>0</v>
      </c>
      <c r="AJ171" s="19"/>
      <c r="AK171" s="19"/>
      <c r="AL171" s="19"/>
      <c r="AM171" s="19"/>
      <c r="AN171" s="19"/>
    </row>
    <row r="172" spans="1:40" ht="15">
      <c r="A172" s="31" t="s">
        <v>14</v>
      </c>
      <c r="B172" s="112">
        <v>0.39578533076678213</v>
      </c>
      <c r="C172" s="112">
        <v>0</v>
      </c>
      <c r="D172" s="112">
        <v>22.195641349401143</v>
      </c>
      <c r="E172" s="112">
        <v>0.1515066246175242</v>
      </c>
      <c r="F172" s="395"/>
      <c r="G172" s="112">
        <v>0</v>
      </c>
      <c r="H172" s="113">
        <v>0</v>
      </c>
      <c r="I172" s="114">
        <f t="shared" si="149"/>
        <v>22.742933304785449</v>
      </c>
      <c r="K172" s="42" t="s">
        <v>14</v>
      </c>
      <c r="L172" s="87">
        <v>0.39578533076678213</v>
      </c>
      <c r="M172" s="87">
        <v>0</v>
      </c>
      <c r="N172" s="87">
        <v>22.195641349401143</v>
      </c>
      <c r="O172" s="87">
        <v>0.1515066246175242</v>
      </c>
      <c r="P172" s="87">
        <v>0.39578533076678213</v>
      </c>
      <c r="Q172" s="87">
        <v>0</v>
      </c>
      <c r="R172" s="88">
        <v>0</v>
      </c>
      <c r="S172" s="89">
        <f t="shared" si="150"/>
        <v>23.13871863555223</v>
      </c>
      <c r="U172" s="59" t="s">
        <v>14</v>
      </c>
      <c r="V172" s="60">
        <v>0.39578533076678213</v>
      </c>
      <c r="W172" s="60">
        <v>0</v>
      </c>
      <c r="X172" s="60">
        <v>0</v>
      </c>
      <c r="Y172" s="60">
        <v>0</v>
      </c>
      <c r="Z172" s="60">
        <v>22.195641349401143</v>
      </c>
      <c r="AA172" s="60">
        <v>0</v>
      </c>
      <c r="AB172" s="60">
        <v>0.39578533076678213</v>
      </c>
      <c r="AC172" s="61">
        <v>0.1515066246175242</v>
      </c>
      <c r="AD172" s="60">
        <v>0</v>
      </c>
      <c r="AE172" s="60">
        <v>0</v>
      </c>
      <c r="AF172" s="60">
        <v>0</v>
      </c>
      <c r="AG172" s="60">
        <v>0</v>
      </c>
      <c r="AH172" s="60">
        <v>0.1515066246175242</v>
      </c>
      <c r="AI172" s="62">
        <f t="shared" si="151"/>
        <v>23.13871863555223</v>
      </c>
      <c r="AJ172" s="19"/>
      <c r="AK172" s="19"/>
      <c r="AL172" s="19"/>
      <c r="AM172" s="19"/>
      <c r="AN172" s="19"/>
    </row>
    <row r="173" spans="1:40" ht="15">
      <c r="A173" s="32" t="s">
        <v>136</v>
      </c>
      <c r="B173" s="84">
        <v>9.6327764935928322</v>
      </c>
      <c r="C173" s="84">
        <v>24.548849404766365</v>
      </c>
      <c r="D173" s="84">
        <v>304.41804600608134</v>
      </c>
      <c r="E173" s="84">
        <v>0</v>
      </c>
      <c r="F173" s="395"/>
      <c r="G173" s="84">
        <v>0</v>
      </c>
      <c r="H173" s="115">
        <v>0</v>
      </c>
      <c r="I173" s="111">
        <f t="shared" si="149"/>
        <v>338.59967190444053</v>
      </c>
      <c r="K173" s="43" t="s">
        <v>136</v>
      </c>
      <c r="L173" s="84">
        <v>9.6327764935928322</v>
      </c>
      <c r="M173" s="84">
        <v>24.548849404766365</v>
      </c>
      <c r="N173" s="84">
        <v>304.41804600608134</v>
      </c>
      <c r="O173" s="84">
        <v>0</v>
      </c>
      <c r="P173" s="84">
        <v>0</v>
      </c>
      <c r="Q173" s="84">
        <v>0</v>
      </c>
      <c r="R173" s="85">
        <v>0</v>
      </c>
      <c r="S173" s="86">
        <f t="shared" si="150"/>
        <v>338.59967190444053</v>
      </c>
      <c r="U173" s="63" t="s">
        <v>136</v>
      </c>
      <c r="V173" s="55">
        <v>9.6327764935928322</v>
      </c>
      <c r="W173" s="55">
        <v>0</v>
      </c>
      <c r="X173" s="55">
        <v>0</v>
      </c>
      <c r="Y173" s="55">
        <v>24.548849404766365</v>
      </c>
      <c r="Z173" s="55">
        <v>304.41804600608134</v>
      </c>
      <c r="AA173" s="55">
        <v>0</v>
      </c>
      <c r="AB173" s="55">
        <v>0</v>
      </c>
      <c r="AC173" s="56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8">
        <f t="shared" si="151"/>
        <v>338.59967190444053</v>
      </c>
      <c r="AJ173" s="19"/>
      <c r="AK173" s="19"/>
      <c r="AL173" s="19"/>
      <c r="AM173" s="19"/>
      <c r="AN173" s="19"/>
    </row>
    <row r="174" spans="1:40" ht="15">
      <c r="A174" s="31" t="s">
        <v>21</v>
      </c>
      <c r="B174" s="112">
        <v>4.0668925108731084</v>
      </c>
      <c r="C174" s="112">
        <v>1.8773962212222568</v>
      </c>
      <c r="D174" s="112">
        <v>354.72607030533641</v>
      </c>
      <c r="E174" s="112">
        <v>34.938460004725826</v>
      </c>
      <c r="F174" s="395"/>
      <c r="G174" s="112">
        <v>5.8110419000563072</v>
      </c>
      <c r="H174" s="113">
        <v>3.8089328111138245</v>
      </c>
      <c r="I174" s="114">
        <f t="shared" si="149"/>
        <v>405.22879375332769</v>
      </c>
      <c r="K174" s="42" t="s">
        <v>21</v>
      </c>
      <c r="L174" s="87">
        <v>4.0668925108731084</v>
      </c>
      <c r="M174" s="87">
        <v>1.8773962212222568</v>
      </c>
      <c r="N174" s="87">
        <v>354.72607030533641</v>
      </c>
      <c r="O174" s="87">
        <v>34.938460004725826</v>
      </c>
      <c r="P174" s="87">
        <v>0.21121202598250316</v>
      </c>
      <c r="Q174" s="87">
        <v>5.8110419000563072</v>
      </c>
      <c r="R174" s="88">
        <v>3.8089328111138245</v>
      </c>
      <c r="S174" s="89">
        <f t="shared" si="150"/>
        <v>405.44000577931018</v>
      </c>
      <c r="U174" s="59" t="s">
        <v>21</v>
      </c>
      <c r="V174" s="60">
        <v>1.0094706965445337</v>
      </c>
      <c r="W174" s="60">
        <v>1.5207293489917419</v>
      </c>
      <c r="X174" s="60">
        <v>5.8110419000563072</v>
      </c>
      <c r="Y174" s="60">
        <v>1.8773962212222568</v>
      </c>
      <c r="Z174" s="60">
        <v>353.08938935018767</v>
      </c>
      <c r="AA174" s="60">
        <v>34.931408807374055</v>
      </c>
      <c r="AB174" s="60">
        <v>0.21121202598250316</v>
      </c>
      <c r="AC174" s="61">
        <v>6.9893574289511538</v>
      </c>
      <c r="AD174" s="60">
        <v>1.5366924653368323</v>
      </c>
      <c r="AE174" s="60">
        <v>7.0511973517734371E-3</v>
      </c>
      <c r="AF174" s="60">
        <v>3.8089328111138245</v>
      </c>
      <c r="AG174" s="60">
        <v>1.6366809551487236</v>
      </c>
      <c r="AH174" s="60">
        <v>0</v>
      </c>
      <c r="AI174" s="62">
        <f t="shared" si="151"/>
        <v>405.44000577931024</v>
      </c>
      <c r="AJ174" s="19"/>
      <c r="AK174" s="19"/>
      <c r="AL174" s="19"/>
      <c r="AM174" s="19"/>
      <c r="AN174" s="19"/>
    </row>
    <row r="175" spans="1:40" ht="15">
      <c r="A175" s="32" t="s">
        <v>20</v>
      </c>
      <c r="B175" s="84">
        <v>4.3568370223620541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149"/>
        <v>4.3568370223620541</v>
      </c>
      <c r="K175" s="43" t="s">
        <v>20</v>
      </c>
      <c r="L175" s="84">
        <v>4.3568370223620541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5">
        <v>0</v>
      </c>
      <c r="S175" s="86">
        <f t="shared" si="150"/>
        <v>4.3568370223620541</v>
      </c>
      <c r="U175" s="63" t="s">
        <v>20</v>
      </c>
      <c r="V175" s="55">
        <v>4.3568370223620541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6">
        <v>0</v>
      </c>
      <c r="AD175" s="55">
        <v>0</v>
      </c>
      <c r="AE175" s="55">
        <v>0</v>
      </c>
      <c r="AF175" s="55">
        <v>0</v>
      </c>
      <c r="AG175" s="55">
        <v>0</v>
      </c>
      <c r="AH175" s="55">
        <v>0</v>
      </c>
      <c r="AI175" s="58">
        <f t="shared" si="151"/>
        <v>4.3568370223620541</v>
      </c>
      <c r="AJ175" s="19"/>
      <c r="AK175" s="19"/>
      <c r="AL175" s="19"/>
      <c r="AM175" s="19"/>
      <c r="AN175" s="19"/>
    </row>
    <row r="176" spans="1:40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149"/>
        <v>0</v>
      </c>
      <c r="K176" s="42" t="s">
        <v>56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50"/>
        <v>0</v>
      </c>
      <c r="U176" s="59" t="s">
        <v>56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1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2">
        <f t="shared" si="151"/>
        <v>0</v>
      </c>
      <c r="AJ176" s="19"/>
      <c r="AK176" s="19"/>
      <c r="AL176" s="19"/>
      <c r="AM176" s="19"/>
      <c r="AN176" s="19"/>
    </row>
    <row r="177" spans="1:40" ht="15">
      <c r="A177" s="32" t="s">
        <v>18</v>
      </c>
      <c r="B177" s="84">
        <v>3.7054126968845906E-2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149"/>
        <v>3.7054126968845906E-2</v>
      </c>
      <c r="K177" s="43" t="s">
        <v>18</v>
      </c>
      <c r="L177" s="84">
        <v>3.7054126968845906E-2</v>
      </c>
      <c r="M177" s="84">
        <v>0</v>
      </c>
      <c r="N177" s="84">
        <v>0</v>
      </c>
      <c r="O177" s="84">
        <v>0</v>
      </c>
      <c r="P177" s="84">
        <v>0.4828927578888485</v>
      </c>
      <c r="Q177" s="84">
        <v>0</v>
      </c>
      <c r="R177" s="85">
        <v>0</v>
      </c>
      <c r="S177" s="86">
        <f t="shared" si="150"/>
        <v>0.51994688485769436</v>
      </c>
      <c r="U177" s="63" t="s">
        <v>18</v>
      </c>
      <c r="V177" s="55">
        <v>3.7054126968845906E-2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55">
        <v>0.4828927578888485</v>
      </c>
      <c r="AC177" s="56">
        <v>0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8">
        <f t="shared" si="151"/>
        <v>0.51994688485769436</v>
      </c>
      <c r="AJ177" s="19"/>
      <c r="AK177" s="19"/>
      <c r="AL177" s="19"/>
      <c r="AM177" s="19"/>
      <c r="AN177" s="19"/>
    </row>
    <row r="178" spans="1:4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149"/>
        <v>0</v>
      </c>
      <c r="K178" s="42" t="s">
        <v>17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50"/>
        <v>0</v>
      </c>
      <c r="U178" s="59" t="s">
        <v>57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1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2">
        <f t="shared" si="151"/>
        <v>0</v>
      </c>
      <c r="AJ178" s="19"/>
      <c r="AK178" s="19"/>
      <c r="AL178" s="19"/>
      <c r="AM178" s="19"/>
      <c r="AN178" s="19"/>
    </row>
    <row r="179" spans="1:40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149"/>
        <v>0</v>
      </c>
      <c r="K179" s="44" t="s">
        <v>60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5">
        <v>0</v>
      </c>
      <c r="S179" s="86">
        <f t="shared" si="150"/>
        <v>0</v>
      </c>
      <c r="U179" s="64" t="s">
        <v>58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6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8">
        <f t="shared" si="151"/>
        <v>0</v>
      </c>
      <c r="AJ179" s="19"/>
      <c r="AK179" s="19"/>
      <c r="AL179" s="19"/>
      <c r="AM179" s="19"/>
      <c r="AN179" s="19"/>
    </row>
    <row r="180" spans="1:40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149"/>
        <v>0</v>
      </c>
      <c r="K180" s="45" t="s">
        <v>19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50"/>
        <v>0</v>
      </c>
      <c r="U180" s="65" t="s">
        <v>62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7">
        <v>0</v>
      </c>
      <c r="AI180" s="68">
        <f t="shared" si="151"/>
        <v>0</v>
      </c>
      <c r="AJ180" s="19"/>
      <c r="AK180" s="19"/>
      <c r="AL180" s="19"/>
      <c r="AM180" s="19"/>
      <c r="AN180" s="19"/>
    </row>
    <row r="181" spans="1:40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149"/>
        <v>0</v>
      </c>
      <c r="K181" s="46" t="s">
        <v>15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4">
        <v>0</v>
      </c>
      <c r="S181" s="95">
        <f t="shared" si="150"/>
        <v>0</v>
      </c>
      <c r="U181" s="69" t="s">
        <v>15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2">
        <f t="shared" si="151"/>
        <v>0</v>
      </c>
      <c r="AJ181" s="19"/>
      <c r="AK181" s="19"/>
      <c r="AL181" s="19"/>
      <c r="AM181" s="19"/>
      <c r="AN181" s="19"/>
    </row>
    <row r="182" spans="1:40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149"/>
        <v>0</v>
      </c>
      <c r="K182" s="45" t="s">
        <v>16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50"/>
        <v>0</v>
      </c>
      <c r="U182" s="65" t="s">
        <v>16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7">
        <v>0</v>
      </c>
      <c r="AI182" s="68">
        <f t="shared" si="151"/>
        <v>0</v>
      </c>
      <c r="AJ182" s="19"/>
      <c r="AK182" s="19"/>
      <c r="AL182" s="19"/>
      <c r="AM182" s="19"/>
      <c r="AN182" s="19"/>
    </row>
    <row r="183" spans="1:40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149"/>
        <v>0</v>
      </c>
      <c r="K183" s="47" t="s">
        <v>10</v>
      </c>
      <c r="L183" s="96">
        <v>0</v>
      </c>
      <c r="M183" s="96">
        <v>0</v>
      </c>
      <c r="N183" s="96">
        <v>0</v>
      </c>
      <c r="O183" s="96">
        <v>0</v>
      </c>
      <c r="P183" s="96">
        <v>0</v>
      </c>
      <c r="Q183" s="96">
        <v>0</v>
      </c>
      <c r="R183" s="97">
        <v>0</v>
      </c>
      <c r="S183" s="98">
        <f t="shared" si="150"/>
        <v>0</v>
      </c>
      <c r="U183" s="69" t="s">
        <v>10</v>
      </c>
      <c r="V183" s="70">
        <v>0</v>
      </c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1">
        <v>0</v>
      </c>
      <c r="AE183" s="71">
        <v>0</v>
      </c>
      <c r="AF183" s="71">
        <v>0</v>
      </c>
      <c r="AG183" s="71">
        <v>0</v>
      </c>
      <c r="AH183" s="71">
        <v>0</v>
      </c>
      <c r="AI183" s="72">
        <f t="shared" si="151"/>
        <v>0</v>
      </c>
      <c r="AJ183" s="19"/>
      <c r="AK183" s="19"/>
      <c r="AL183" s="19"/>
      <c r="AM183" s="19"/>
      <c r="AN183" s="19"/>
    </row>
    <row r="184" spans="1:40" ht="15">
      <c r="A184" s="37" t="s">
        <v>22</v>
      </c>
      <c r="B184" s="99">
        <f>SUM(B163:B179)</f>
        <v>39.907094533350282</v>
      </c>
      <c r="C184" s="99">
        <f t="shared" ref="C184:I184" si="152">SUM(C163:C179)</f>
        <v>26.426245625988621</v>
      </c>
      <c r="D184" s="99">
        <f t="shared" si="152"/>
        <v>770.50355614355055</v>
      </c>
      <c r="E184" s="99">
        <f t="shared" si="152"/>
        <v>35.994091228001381</v>
      </c>
      <c r="F184" s="99">
        <f t="shared" si="152"/>
        <v>0</v>
      </c>
      <c r="G184" s="99">
        <f t="shared" si="152"/>
        <v>5.8110419000563072</v>
      </c>
      <c r="H184" s="100">
        <f t="shared" si="152"/>
        <v>3.8089328111138245</v>
      </c>
      <c r="I184" s="111">
        <f t="shared" si="152"/>
        <v>882.45096224206088</v>
      </c>
      <c r="K184" s="48" t="s">
        <v>22</v>
      </c>
      <c r="L184" s="99">
        <f>SUM(L163:L179)</f>
        <v>39.907094533350282</v>
      </c>
      <c r="M184" s="99">
        <f t="shared" ref="M184:S184" si="153">SUM(M163:M179)</f>
        <v>26.426245625988621</v>
      </c>
      <c r="N184" s="99">
        <f t="shared" si="153"/>
        <v>770.50355614355055</v>
      </c>
      <c r="O184" s="99">
        <f t="shared" si="153"/>
        <v>35.994091228001381</v>
      </c>
      <c r="P184" s="99">
        <f t="shared" si="153"/>
        <v>14.970944541863542</v>
      </c>
      <c r="Q184" s="99">
        <f t="shared" si="153"/>
        <v>5.8110419000563072</v>
      </c>
      <c r="R184" s="100">
        <f t="shared" si="153"/>
        <v>3.8089328111138245</v>
      </c>
      <c r="S184" s="101">
        <f t="shared" si="153"/>
        <v>897.42190678392444</v>
      </c>
      <c r="U184" s="73" t="s">
        <v>59</v>
      </c>
      <c r="V184" s="74">
        <f>SUM(V163:V179)</f>
        <v>36.849672719021704</v>
      </c>
      <c r="W184" s="74">
        <f t="shared" ref="W184:AH184" si="154">SUM(W163:W179)</f>
        <v>1.5207293489917419</v>
      </c>
      <c r="X184" s="74">
        <f t="shared" si="154"/>
        <v>5.8110419000563072</v>
      </c>
      <c r="Y184" s="74">
        <f t="shared" si="154"/>
        <v>26.426245625988621</v>
      </c>
      <c r="Z184" s="74">
        <f t="shared" si="154"/>
        <v>768.86687518840176</v>
      </c>
      <c r="AA184" s="74">
        <f t="shared" si="154"/>
        <v>35.835533406032084</v>
      </c>
      <c r="AB184" s="74">
        <f t="shared" si="154"/>
        <v>14.970944541863542</v>
      </c>
      <c r="AC184" s="74">
        <f t="shared" si="154"/>
        <v>7.140864053568678</v>
      </c>
      <c r="AD184" s="75">
        <f t="shared" si="154"/>
        <v>1.5366924653368323</v>
      </c>
      <c r="AE184" s="75">
        <f t="shared" si="154"/>
        <v>7.0511973517734371E-3</v>
      </c>
      <c r="AF184" s="75">
        <f t="shared" si="154"/>
        <v>3.8089328111138245</v>
      </c>
      <c r="AG184" s="75">
        <f t="shared" si="154"/>
        <v>1.6366809551487236</v>
      </c>
      <c r="AH184" s="75">
        <f t="shared" si="154"/>
        <v>0.1515066246175242</v>
      </c>
      <c r="AI184" s="76">
        <f>SUM(V184:AC184)</f>
        <v>897.42190678392444</v>
      </c>
      <c r="AJ184" s="19"/>
      <c r="AK184" s="19"/>
      <c r="AL184" s="19"/>
      <c r="AM184" s="19"/>
      <c r="AN184" s="19"/>
    </row>
    <row r="185" spans="1:40" s="22" customFormat="1" ht="15" thickBot="1">
      <c r="A185" s="38" t="s">
        <v>108</v>
      </c>
      <c r="B185" s="125">
        <f>IF($I184=0,"-",B184/$I184)</f>
        <v>4.5223016621748054E-2</v>
      </c>
      <c r="C185" s="125">
        <f t="shared" ref="C185:H185" si="155">IF($I184=0,"-",C184/$I184)</f>
        <v>2.9946418278979408E-2</v>
      </c>
      <c r="D185" s="125">
        <f t="shared" si="155"/>
        <v>0.87314036599372813</v>
      </c>
      <c r="E185" s="125">
        <f t="shared" si="155"/>
        <v>4.0788772144970495E-2</v>
      </c>
      <c r="F185" s="125">
        <f t="shared" si="155"/>
        <v>0</v>
      </c>
      <c r="G185" s="125">
        <f t="shared" si="155"/>
        <v>6.5851159426378505E-3</v>
      </c>
      <c r="H185" s="126">
        <f t="shared" si="155"/>
        <v>4.3163110179362174E-3</v>
      </c>
      <c r="I185" s="127">
        <f>SUM(B185:H185)</f>
        <v>1.0000000000000002</v>
      </c>
      <c r="K185" s="49" t="s">
        <v>108</v>
      </c>
      <c r="L185" s="102">
        <f>IF($S184=0,"-",L184/$S184)</f>
        <v>4.446859858409815E-2</v>
      </c>
      <c r="M185" s="102">
        <f t="shared" ref="M185:R185" si="156">IF($S184=0,"-",M184/$S184)</f>
        <v>2.9446847047329059E-2</v>
      </c>
      <c r="N185" s="102">
        <f t="shared" si="156"/>
        <v>0.85857449023591481</v>
      </c>
      <c r="O185" s="102">
        <f t="shared" si="156"/>
        <v>4.0108326926175435E-2</v>
      </c>
      <c r="P185" s="102">
        <f t="shared" si="156"/>
        <v>1.6682169700441857E-2</v>
      </c>
      <c r="Q185" s="102">
        <f t="shared" si="156"/>
        <v>6.4752619209856805E-3</v>
      </c>
      <c r="R185" s="103">
        <f t="shared" si="156"/>
        <v>4.2443055850551184E-3</v>
      </c>
      <c r="S185" s="104">
        <f>SUM(L185:R185)</f>
        <v>1</v>
      </c>
      <c r="U185" s="77" t="s">
        <v>108</v>
      </c>
      <c r="V185" s="78">
        <f>+V184/$AI184</f>
        <v>4.1061704021778618E-2</v>
      </c>
      <c r="W185" s="78">
        <f t="shared" ref="W185:AH185" si="157">+W184/$AI184</f>
        <v>1.6945534062585499E-3</v>
      </c>
      <c r="X185" s="78">
        <f t="shared" si="157"/>
        <v>6.4752619209856805E-3</v>
      </c>
      <c r="Y185" s="78">
        <f t="shared" si="157"/>
        <v>2.9446847047329059E-2</v>
      </c>
      <c r="Z185" s="78">
        <f t="shared" si="157"/>
        <v>0.85675073159711113</v>
      </c>
      <c r="AA185" s="78">
        <f t="shared" si="157"/>
        <v>3.9931645455876234E-2</v>
      </c>
      <c r="AB185" s="78">
        <f t="shared" si="157"/>
        <v>1.6682169700441857E-2</v>
      </c>
      <c r="AC185" s="78">
        <f t="shared" si="157"/>
        <v>7.9570868502188349E-3</v>
      </c>
      <c r="AD185" s="78">
        <f t="shared" si="157"/>
        <v>1.712341156060978E-3</v>
      </c>
      <c r="AE185" s="78">
        <f t="shared" si="157"/>
        <v>7.8571709677142743E-6</v>
      </c>
      <c r="AF185" s="78">
        <f t="shared" si="157"/>
        <v>4.2443055850551184E-3</v>
      </c>
      <c r="AG185" s="78">
        <f t="shared" si="157"/>
        <v>1.8237586388035357E-3</v>
      </c>
      <c r="AH185" s="78">
        <f t="shared" si="157"/>
        <v>1.6882429933148826E-4</v>
      </c>
      <c r="AI185" s="79">
        <f>SUM(V185:AC185)</f>
        <v>1</v>
      </c>
    </row>
    <row r="186" spans="1:40" ht="15" thickBot="1">
      <c r="A186" s="6"/>
      <c r="B186" s="6"/>
      <c r="C186" s="6"/>
      <c r="D186" s="6"/>
      <c r="E186" s="6"/>
      <c r="F186" s="6"/>
      <c r="G186" s="6"/>
      <c r="H186" s="6"/>
      <c r="I186" s="6"/>
      <c r="K186" s="6"/>
      <c r="L186" s="6"/>
      <c r="M186" s="6"/>
      <c r="N186" s="6"/>
      <c r="O186" s="6"/>
      <c r="P186" s="6"/>
      <c r="Q186" s="6"/>
      <c r="R186" s="6"/>
      <c r="S186" s="6"/>
      <c r="U186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19"/>
      <c r="AK186" s="19"/>
      <c r="AL186" s="19"/>
      <c r="AM186" s="19"/>
      <c r="AN186" s="19"/>
    </row>
    <row r="187" spans="1:40" ht="42.7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  <c r="K187" s="445" t="s">
        <v>31</v>
      </c>
      <c r="L187" s="82" t="s">
        <v>0</v>
      </c>
      <c r="M187" s="82" t="s">
        <v>1</v>
      </c>
      <c r="N187" s="82" t="s">
        <v>2</v>
      </c>
      <c r="O187" s="82" t="s">
        <v>3</v>
      </c>
      <c r="P187" s="82" t="s">
        <v>23</v>
      </c>
      <c r="Q187" s="82" t="s">
        <v>4</v>
      </c>
      <c r="R187" s="82" t="s">
        <v>5</v>
      </c>
      <c r="S187" s="83" t="s">
        <v>6</v>
      </c>
      <c r="U187" s="447" t="s">
        <v>31</v>
      </c>
      <c r="V187" s="51" t="s">
        <v>73</v>
      </c>
      <c r="W187" s="51" t="s">
        <v>74</v>
      </c>
      <c r="X187" s="51" t="s">
        <v>4</v>
      </c>
      <c r="Y187" s="51" t="s">
        <v>1</v>
      </c>
      <c r="Z187" s="51" t="s">
        <v>2</v>
      </c>
      <c r="AA187" s="51" t="s">
        <v>3</v>
      </c>
      <c r="AB187" s="51" t="s">
        <v>51</v>
      </c>
      <c r="AC187" s="51" t="s">
        <v>64</v>
      </c>
      <c r="AD187" s="52" t="s">
        <v>75</v>
      </c>
      <c r="AE187" s="52" t="s">
        <v>76</v>
      </c>
      <c r="AF187" s="52" t="s">
        <v>77</v>
      </c>
      <c r="AG187" s="52" t="s">
        <v>78</v>
      </c>
      <c r="AH187" s="52" t="s">
        <v>79</v>
      </c>
      <c r="AI187" s="53" t="s">
        <v>59</v>
      </c>
      <c r="AJ187" s="19"/>
      <c r="AK187" s="19"/>
      <c r="AL187" s="19"/>
      <c r="AM187" s="19"/>
      <c r="AN187" s="19"/>
    </row>
    <row r="188" spans="1:40" ht="15" customHeight="1">
      <c r="A188" s="411" t="s">
        <v>31</v>
      </c>
      <c r="B188" s="400" t="s">
        <v>113</v>
      </c>
      <c r="C188" s="401"/>
      <c r="D188" s="401"/>
      <c r="E188" s="401"/>
      <c r="F188" s="401"/>
      <c r="G188" s="401"/>
      <c r="H188" s="401"/>
      <c r="I188" s="402"/>
      <c r="K188" s="446" t="s">
        <v>31</v>
      </c>
      <c r="L188" s="403" t="s">
        <v>113</v>
      </c>
      <c r="M188" s="404"/>
      <c r="N188" s="404"/>
      <c r="O188" s="404"/>
      <c r="P188" s="404"/>
      <c r="Q188" s="404"/>
      <c r="R188" s="404"/>
      <c r="S188" s="405"/>
      <c r="U188" s="448" t="s">
        <v>31</v>
      </c>
      <c r="V188" s="441" t="s">
        <v>113</v>
      </c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2"/>
      <c r="AJ188" s="19"/>
      <c r="AK188" s="19"/>
      <c r="AL188" s="19"/>
      <c r="AM188" s="19"/>
      <c r="AN188" s="19"/>
    </row>
    <row r="189" spans="1:40" ht="15" customHeight="1">
      <c r="A189" s="30" t="s">
        <v>7</v>
      </c>
      <c r="B189" s="105">
        <v>0</v>
      </c>
      <c r="C189" s="105">
        <v>0</v>
      </c>
      <c r="D189" s="105">
        <v>479.22826236269395</v>
      </c>
      <c r="E189" s="105">
        <v>0</v>
      </c>
      <c r="F189" s="394"/>
      <c r="G189" s="105">
        <v>0</v>
      </c>
      <c r="H189" s="110">
        <v>0</v>
      </c>
      <c r="I189" s="111">
        <f>SUM(B189:H189)</f>
        <v>479.22826236269395</v>
      </c>
      <c r="K189" s="50" t="s">
        <v>7</v>
      </c>
      <c r="L189" s="105">
        <v>0</v>
      </c>
      <c r="M189" s="105">
        <v>0</v>
      </c>
      <c r="N189" s="105">
        <v>479.22826236269395</v>
      </c>
      <c r="O189" s="105">
        <v>0</v>
      </c>
      <c r="P189" s="105">
        <v>0</v>
      </c>
      <c r="Q189" s="105">
        <v>0</v>
      </c>
      <c r="R189" s="106">
        <v>0</v>
      </c>
      <c r="S189" s="107">
        <f>SUM(L189:R189)</f>
        <v>479.22826236269395</v>
      </c>
      <c r="U189" s="54" t="s">
        <v>7</v>
      </c>
      <c r="V189" s="55">
        <v>0</v>
      </c>
      <c r="W189" s="55">
        <v>0</v>
      </c>
      <c r="X189" s="55">
        <v>0</v>
      </c>
      <c r="Y189" s="55">
        <v>0</v>
      </c>
      <c r="Z189" s="55">
        <v>479.22826236269395</v>
      </c>
      <c r="AA189" s="55">
        <v>0</v>
      </c>
      <c r="AB189" s="55">
        <v>0</v>
      </c>
      <c r="AC189" s="56">
        <v>0</v>
      </c>
      <c r="AD189" s="57">
        <v>0</v>
      </c>
      <c r="AE189" s="57">
        <v>0</v>
      </c>
      <c r="AF189" s="57">
        <v>0</v>
      </c>
      <c r="AG189" s="57">
        <v>0</v>
      </c>
      <c r="AH189" s="57">
        <v>0</v>
      </c>
      <c r="AI189" s="58">
        <f>SUM(V189:AC189)</f>
        <v>479.22826236269395</v>
      </c>
      <c r="AJ189" s="19"/>
      <c r="AK189" s="19"/>
      <c r="AL189" s="19"/>
      <c r="AM189" s="19"/>
      <c r="AN189" s="19"/>
    </row>
    <row r="190" spans="1:4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158">SUM(B190:H190)</f>
        <v>0</v>
      </c>
      <c r="K190" s="42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59">SUM(L190:R190)</f>
        <v>0</v>
      </c>
      <c r="U190" s="59" t="s">
        <v>8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1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2">
        <f t="shared" ref="AI190:AI209" si="160">SUM(V190:AC190)</f>
        <v>0</v>
      </c>
      <c r="AJ190" s="19"/>
      <c r="AK190" s="19"/>
      <c r="AL190" s="19"/>
      <c r="AM190" s="19"/>
      <c r="AN190" s="19"/>
    </row>
    <row r="191" spans="1:40" ht="15">
      <c r="A191" s="32" t="s">
        <v>9</v>
      </c>
      <c r="B191" s="84">
        <v>0</v>
      </c>
      <c r="C191" s="84">
        <v>0</v>
      </c>
      <c r="D191" s="84">
        <v>224.19328466393412</v>
      </c>
      <c r="E191" s="84">
        <v>0</v>
      </c>
      <c r="F191" s="395"/>
      <c r="G191" s="84">
        <v>0</v>
      </c>
      <c r="H191" s="115">
        <v>0</v>
      </c>
      <c r="I191" s="111">
        <f t="shared" si="158"/>
        <v>224.19328466393412</v>
      </c>
      <c r="K191" s="43" t="s">
        <v>9</v>
      </c>
      <c r="L191" s="84">
        <v>0</v>
      </c>
      <c r="M191" s="84">
        <v>0</v>
      </c>
      <c r="N191" s="84">
        <v>224.19328466393412</v>
      </c>
      <c r="O191" s="84">
        <v>0</v>
      </c>
      <c r="P191" s="84">
        <v>0</v>
      </c>
      <c r="Q191" s="84">
        <v>0</v>
      </c>
      <c r="R191" s="85">
        <v>0</v>
      </c>
      <c r="S191" s="86">
        <f t="shared" si="159"/>
        <v>224.19328466393412</v>
      </c>
      <c r="U191" s="63" t="s">
        <v>9</v>
      </c>
      <c r="V191" s="55">
        <v>0</v>
      </c>
      <c r="W191" s="55">
        <v>0</v>
      </c>
      <c r="X191" s="55">
        <v>0</v>
      </c>
      <c r="Y191" s="55">
        <v>0</v>
      </c>
      <c r="Z191" s="55">
        <v>224.19328466393412</v>
      </c>
      <c r="AA191" s="55">
        <v>0</v>
      </c>
      <c r="AB191" s="55">
        <v>0</v>
      </c>
      <c r="AC191" s="56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8">
        <f t="shared" si="160"/>
        <v>224.19328466393412</v>
      </c>
      <c r="AJ191" s="19"/>
      <c r="AK191" s="19"/>
      <c r="AL191" s="19"/>
      <c r="AM191" s="19"/>
      <c r="AN191" s="19"/>
    </row>
    <row r="192" spans="1:40" ht="15">
      <c r="A192" s="31" t="s">
        <v>52</v>
      </c>
      <c r="B192" s="112">
        <v>0</v>
      </c>
      <c r="C192" s="112">
        <v>0</v>
      </c>
      <c r="D192" s="112">
        <v>439.74219479999994</v>
      </c>
      <c r="E192" s="112">
        <v>0</v>
      </c>
      <c r="F192" s="395"/>
      <c r="G192" s="112">
        <v>0</v>
      </c>
      <c r="H192" s="113">
        <v>0</v>
      </c>
      <c r="I192" s="114">
        <f t="shared" si="158"/>
        <v>439.74219479999994</v>
      </c>
      <c r="K192" s="42" t="s">
        <v>52</v>
      </c>
      <c r="L192" s="87">
        <v>0</v>
      </c>
      <c r="M192" s="87">
        <v>0</v>
      </c>
      <c r="N192" s="87">
        <v>439.74219479999994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59"/>
        <v>439.74219479999994</v>
      </c>
      <c r="U192" s="59" t="s">
        <v>52</v>
      </c>
      <c r="V192" s="60">
        <v>0</v>
      </c>
      <c r="W192" s="60">
        <v>0</v>
      </c>
      <c r="X192" s="60">
        <v>0</v>
      </c>
      <c r="Y192" s="60">
        <v>0</v>
      </c>
      <c r="Z192" s="60">
        <v>439.50216085087328</v>
      </c>
      <c r="AA192" s="60">
        <v>0</v>
      </c>
      <c r="AB192" s="60">
        <v>0</v>
      </c>
      <c r="AC192" s="61">
        <v>0.24003394912663756</v>
      </c>
      <c r="AD192" s="60">
        <v>0</v>
      </c>
      <c r="AE192" s="60">
        <v>0</v>
      </c>
      <c r="AF192" s="60">
        <v>0</v>
      </c>
      <c r="AG192" s="60">
        <v>0.24003394912663756</v>
      </c>
      <c r="AH192" s="60">
        <v>0</v>
      </c>
      <c r="AI192" s="62">
        <f t="shared" si="160"/>
        <v>439.74219479999994</v>
      </c>
      <c r="AJ192" s="19"/>
      <c r="AK192" s="19"/>
      <c r="AL192" s="19"/>
      <c r="AM192" s="19"/>
      <c r="AN192" s="19"/>
    </row>
    <row r="193" spans="1:40" ht="15">
      <c r="A193" s="32" t="s">
        <v>13</v>
      </c>
      <c r="B193" s="84">
        <v>123.13382929638881</v>
      </c>
      <c r="C193" s="84">
        <v>0</v>
      </c>
      <c r="D193" s="84">
        <v>152.48297002256078</v>
      </c>
      <c r="E193" s="84">
        <v>0</v>
      </c>
      <c r="F193" s="395"/>
      <c r="G193" s="84">
        <v>0</v>
      </c>
      <c r="H193" s="115">
        <v>0</v>
      </c>
      <c r="I193" s="111">
        <f t="shared" si="158"/>
        <v>275.61679931894957</v>
      </c>
      <c r="K193" s="43" t="s">
        <v>13</v>
      </c>
      <c r="L193" s="84">
        <v>123.13382929638881</v>
      </c>
      <c r="M193" s="84">
        <v>0</v>
      </c>
      <c r="N193" s="84">
        <v>152.48297002256078</v>
      </c>
      <c r="O193" s="84">
        <v>0</v>
      </c>
      <c r="P193" s="84">
        <v>0</v>
      </c>
      <c r="Q193" s="84">
        <v>0</v>
      </c>
      <c r="R193" s="85">
        <v>0</v>
      </c>
      <c r="S193" s="86">
        <f t="shared" si="159"/>
        <v>275.61679931894957</v>
      </c>
      <c r="U193" s="63" t="s">
        <v>13</v>
      </c>
      <c r="V193" s="55">
        <v>123.13382929638881</v>
      </c>
      <c r="W193" s="55">
        <v>0</v>
      </c>
      <c r="X193" s="55">
        <v>0</v>
      </c>
      <c r="Y193" s="55">
        <v>0</v>
      </c>
      <c r="Z193" s="55">
        <v>152.48297002256078</v>
      </c>
      <c r="AA193" s="55">
        <v>0</v>
      </c>
      <c r="AB193" s="55">
        <v>0</v>
      </c>
      <c r="AC193" s="56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8">
        <f t="shared" si="160"/>
        <v>275.61679931894957</v>
      </c>
      <c r="AJ193" s="19"/>
      <c r="AK193" s="19"/>
      <c r="AL193" s="19"/>
      <c r="AM193" s="19"/>
      <c r="AN193" s="19"/>
    </row>
    <row r="194" spans="1:40" ht="15">
      <c r="A194" s="31" t="s">
        <v>119</v>
      </c>
      <c r="B194" s="112">
        <v>5.0862631612142879</v>
      </c>
      <c r="C194" s="112">
        <v>3.2129808003321845</v>
      </c>
      <c r="D194" s="112">
        <v>14.672825029719377</v>
      </c>
      <c r="E194" s="112">
        <v>0</v>
      </c>
      <c r="F194" s="395"/>
      <c r="G194" s="112">
        <v>0</v>
      </c>
      <c r="H194" s="113">
        <v>0</v>
      </c>
      <c r="I194" s="114">
        <f t="shared" si="158"/>
        <v>22.97206899126585</v>
      </c>
      <c r="K194" s="42" t="s">
        <v>119</v>
      </c>
      <c r="L194" s="87">
        <v>5.0862631612142879</v>
      </c>
      <c r="M194" s="87">
        <v>3.2129808003321845</v>
      </c>
      <c r="N194" s="87">
        <v>14.672825029719377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59"/>
        <v>22.97206899126585</v>
      </c>
      <c r="U194" s="59" t="s">
        <v>53</v>
      </c>
      <c r="V194" s="60">
        <v>4.9574045061978333</v>
      </c>
      <c r="W194" s="60">
        <v>0</v>
      </c>
      <c r="X194" s="60">
        <v>0</v>
      </c>
      <c r="Y194" s="60">
        <v>3.2129808003321845</v>
      </c>
      <c r="Z194" s="60">
        <v>10.040960903529706</v>
      </c>
      <c r="AA194" s="60">
        <v>0</v>
      </c>
      <c r="AB194" s="60">
        <v>0</v>
      </c>
      <c r="AC194" s="61">
        <v>4.760722781206125</v>
      </c>
      <c r="AD194" s="60">
        <v>0.12885865501645458</v>
      </c>
      <c r="AE194" s="60">
        <v>0</v>
      </c>
      <c r="AF194" s="60">
        <v>0</v>
      </c>
      <c r="AG194" s="60">
        <v>4.6318641261896705</v>
      </c>
      <c r="AH194" s="60">
        <v>0</v>
      </c>
      <c r="AI194" s="62">
        <f t="shared" si="160"/>
        <v>22.97206899126585</v>
      </c>
      <c r="AJ194" s="19"/>
      <c r="AK194" s="19"/>
      <c r="AL194" s="19"/>
      <c r="AM194" s="19"/>
      <c r="AN194" s="19"/>
    </row>
    <row r="195" spans="1:40" ht="15">
      <c r="A195" s="32" t="s">
        <v>54</v>
      </c>
      <c r="B195" s="84">
        <v>0</v>
      </c>
      <c r="C195" s="84">
        <v>0</v>
      </c>
      <c r="D195" s="84">
        <v>0.26295920324911431</v>
      </c>
      <c r="E195" s="84">
        <v>3.6860513804228625</v>
      </c>
      <c r="F195" s="395"/>
      <c r="G195" s="84">
        <v>0</v>
      </c>
      <c r="H195" s="115">
        <v>0</v>
      </c>
      <c r="I195" s="111">
        <f t="shared" si="158"/>
        <v>3.9490105836719769</v>
      </c>
      <c r="K195" s="43" t="s">
        <v>54</v>
      </c>
      <c r="L195" s="84">
        <v>0</v>
      </c>
      <c r="M195" s="84">
        <v>0</v>
      </c>
      <c r="N195" s="84">
        <v>0.26295920324911431</v>
      </c>
      <c r="O195" s="84">
        <v>3.6860513804228625</v>
      </c>
      <c r="P195" s="84">
        <v>600.65942757591085</v>
      </c>
      <c r="Q195" s="84">
        <v>0</v>
      </c>
      <c r="R195" s="85">
        <v>0</v>
      </c>
      <c r="S195" s="86">
        <f t="shared" si="159"/>
        <v>604.60843815958287</v>
      </c>
      <c r="U195" s="63" t="s">
        <v>54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0.47275925474271441</v>
      </c>
      <c r="AB195" s="55">
        <v>600.65942757591085</v>
      </c>
      <c r="AC195" s="56">
        <v>3.4762513289292625</v>
      </c>
      <c r="AD195" s="55">
        <v>0</v>
      </c>
      <c r="AE195" s="55">
        <v>3.2132921256801481</v>
      </c>
      <c r="AF195" s="55">
        <v>0</v>
      </c>
      <c r="AG195" s="55">
        <v>0.26295920324911431</v>
      </c>
      <c r="AH195" s="55">
        <v>0</v>
      </c>
      <c r="AI195" s="58">
        <f t="shared" si="160"/>
        <v>604.60843815958287</v>
      </c>
      <c r="AJ195" s="19"/>
      <c r="AK195" s="19"/>
      <c r="AL195" s="19"/>
      <c r="AM195" s="19"/>
      <c r="AN195" s="19"/>
    </row>
    <row r="196" spans="1:40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158"/>
        <v>0</v>
      </c>
      <c r="K196" s="42" t="s">
        <v>11</v>
      </c>
      <c r="L196" s="87">
        <v>0</v>
      </c>
      <c r="M196" s="87">
        <v>0</v>
      </c>
      <c r="N196" s="87">
        <v>0</v>
      </c>
      <c r="O196" s="87">
        <v>0</v>
      </c>
      <c r="P196" s="87">
        <v>3.0544817181550341</v>
      </c>
      <c r="Q196" s="87">
        <v>0</v>
      </c>
      <c r="R196" s="88">
        <v>0</v>
      </c>
      <c r="S196" s="89">
        <f t="shared" si="159"/>
        <v>3.0544817181550341</v>
      </c>
      <c r="U196" s="59" t="s">
        <v>11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3.0544817181550341</v>
      </c>
      <c r="AC196" s="61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2">
        <f t="shared" si="160"/>
        <v>3.0544817181550341</v>
      </c>
      <c r="AJ196" s="19"/>
      <c r="AK196" s="19"/>
      <c r="AL196" s="19"/>
      <c r="AM196" s="19"/>
      <c r="AN196" s="19"/>
    </row>
    <row r="197" spans="1:40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158"/>
        <v>0</v>
      </c>
      <c r="K197" s="43" t="s">
        <v>55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5">
        <v>0</v>
      </c>
      <c r="S197" s="86">
        <f t="shared" si="159"/>
        <v>0</v>
      </c>
      <c r="U197" s="63" t="s">
        <v>55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6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8">
        <f t="shared" si="160"/>
        <v>0</v>
      </c>
      <c r="AJ197" s="19"/>
      <c r="AK197" s="19"/>
      <c r="AL197" s="19"/>
      <c r="AM197" s="19"/>
      <c r="AN197" s="19"/>
    </row>
    <row r="198" spans="1:40" ht="15">
      <c r="A198" s="31" t="s">
        <v>14</v>
      </c>
      <c r="B198" s="112">
        <v>15.978694281165616</v>
      </c>
      <c r="C198" s="112">
        <v>0</v>
      </c>
      <c r="D198" s="112">
        <v>9.5141301643639942</v>
      </c>
      <c r="E198" s="112">
        <v>0</v>
      </c>
      <c r="F198" s="395"/>
      <c r="G198" s="112">
        <v>0</v>
      </c>
      <c r="H198" s="113">
        <v>0</v>
      </c>
      <c r="I198" s="114">
        <f t="shared" si="158"/>
        <v>25.49282444552961</v>
      </c>
      <c r="K198" s="42" t="s">
        <v>14</v>
      </c>
      <c r="L198" s="87">
        <v>15.978694281165616</v>
      </c>
      <c r="M198" s="87">
        <v>0</v>
      </c>
      <c r="N198" s="87">
        <v>9.5141301643639942</v>
      </c>
      <c r="O198" s="87">
        <v>0</v>
      </c>
      <c r="P198" s="87">
        <v>4.9082536244836081</v>
      </c>
      <c r="Q198" s="87">
        <v>0</v>
      </c>
      <c r="R198" s="88">
        <v>0</v>
      </c>
      <c r="S198" s="89">
        <f t="shared" si="159"/>
        <v>30.40107807001322</v>
      </c>
      <c r="U198" s="59" t="s">
        <v>14</v>
      </c>
      <c r="V198" s="60">
        <v>15.978694281165616</v>
      </c>
      <c r="W198" s="60">
        <v>0</v>
      </c>
      <c r="X198" s="60">
        <v>0</v>
      </c>
      <c r="Y198" s="60">
        <v>0</v>
      </c>
      <c r="Z198" s="60">
        <v>3.5532890107757984</v>
      </c>
      <c r="AA198" s="60">
        <v>0</v>
      </c>
      <c r="AB198" s="60">
        <v>4.9082536244836081</v>
      </c>
      <c r="AC198" s="61">
        <v>5.9608411535881958</v>
      </c>
      <c r="AD198" s="60">
        <v>0</v>
      </c>
      <c r="AE198" s="60">
        <v>0</v>
      </c>
      <c r="AF198" s="60">
        <v>0</v>
      </c>
      <c r="AG198" s="60">
        <v>5.9608411535881958</v>
      </c>
      <c r="AH198" s="60">
        <v>0</v>
      </c>
      <c r="AI198" s="62">
        <f t="shared" si="160"/>
        <v>30.401078070013217</v>
      </c>
      <c r="AJ198" s="19"/>
      <c r="AK198" s="19"/>
      <c r="AL198" s="19"/>
      <c r="AM198" s="19"/>
      <c r="AN198" s="19"/>
    </row>
    <row r="199" spans="1:40" ht="15">
      <c r="A199" s="32" t="s">
        <v>136</v>
      </c>
      <c r="B199" s="84">
        <v>316.39945050767869</v>
      </c>
      <c r="C199" s="84">
        <v>447.85989240990659</v>
      </c>
      <c r="D199" s="84">
        <v>3504.4252898872023</v>
      </c>
      <c r="E199" s="84">
        <v>0</v>
      </c>
      <c r="F199" s="395"/>
      <c r="G199" s="84">
        <v>0</v>
      </c>
      <c r="H199" s="115">
        <v>0</v>
      </c>
      <c r="I199" s="111">
        <f t="shared" si="158"/>
        <v>4268.6846328047877</v>
      </c>
      <c r="K199" s="43" t="s">
        <v>136</v>
      </c>
      <c r="L199" s="84">
        <v>316.39945050767869</v>
      </c>
      <c r="M199" s="84">
        <v>447.85989240990659</v>
      </c>
      <c r="N199" s="84">
        <v>3504.4252898872023</v>
      </c>
      <c r="O199" s="84">
        <v>0</v>
      </c>
      <c r="P199" s="84">
        <v>0</v>
      </c>
      <c r="Q199" s="84">
        <v>0</v>
      </c>
      <c r="R199" s="85">
        <v>0</v>
      </c>
      <c r="S199" s="86">
        <f t="shared" si="159"/>
        <v>4268.6846328047877</v>
      </c>
      <c r="U199" s="63" t="s">
        <v>136</v>
      </c>
      <c r="V199" s="55">
        <v>235.944401162487</v>
      </c>
      <c r="W199" s="55">
        <v>0</v>
      </c>
      <c r="X199" s="55">
        <v>0</v>
      </c>
      <c r="Y199" s="55">
        <v>447.85989240990659</v>
      </c>
      <c r="Z199" s="55">
        <v>3411.7617969607531</v>
      </c>
      <c r="AA199" s="55">
        <v>0</v>
      </c>
      <c r="AB199" s="55">
        <v>0</v>
      </c>
      <c r="AC199" s="56">
        <v>173.11854227164105</v>
      </c>
      <c r="AD199" s="55">
        <v>80.455049345191682</v>
      </c>
      <c r="AE199" s="55">
        <v>0</v>
      </c>
      <c r="AF199" s="55">
        <v>0</v>
      </c>
      <c r="AG199" s="55">
        <v>92.663492926449379</v>
      </c>
      <c r="AH199" s="55">
        <v>0</v>
      </c>
      <c r="AI199" s="58">
        <f t="shared" si="160"/>
        <v>4268.6846328047877</v>
      </c>
      <c r="AJ199" s="19"/>
      <c r="AK199" s="19"/>
      <c r="AL199" s="19"/>
      <c r="AM199" s="19"/>
      <c r="AN199" s="19"/>
    </row>
    <row r="200" spans="1:40" ht="15">
      <c r="A200" s="31" t="s">
        <v>21</v>
      </c>
      <c r="B200" s="112">
        <v>64.659653472081615</v>
      </c>
      <c r="C200" s="112">
        <v>0.64292921529928015</v>
      </c>
      <c r="D200" s="112">
        <v>671.15781312880654</v>
      </c>
      <c r="E200" s="112">
        <v>496.09016614141836</v>
      </c>
      <c r="F200" s="395"/>
      <c r="G200" s="112">
        <v>55.97316703274884</v>
      </c>
      <c r="H200" s="113">
        <v>0</v>
      </c>
      <c r="I200" s="114">
        <f t="shared" si="158"/>
        <v>1288.5237289903546</v>
      </c>
      <c r="K200" s="42" t="s">
        <v>21</v>
      </c>
      <c r="L200" s="87">
        <v>64.659653472081615</v>
      </c>
      <c r="M200" s="87">
        <v>0.64292921529928015</v>
      </c>
      <c r="N200" s="87">
        <v>671.15781312880654</v>
      </c>
      <c r="O200" s="87">
        <v>496.09016614141836</v>
      </c>
      <c r="P200" s="87">
        <v>17.233493113537165</v>
      </c>
      <c r="Q200" s="87">
        <v>55.97316703274884</v>
      </c>
      <c r="R200" s="88">
        <v>0</v>
      </c>
      <c r="S200" s="89">
        <f t="shared" si="159"/>
        <v>1305.7572221038918</v>
      </c>
      <c r="U200" s="59" t="s">
        <v>21</v>
      </c>
      <c r="V200" s="60">
        <v>6.1172495610907731</v>
      </c>
      <c r="W200" s="60">
        <v>11.337305640067855</v>
      </c>
      <c r="X200" s="60">
        <v>55.97316703274884</v>
      </c>
      <c r="Y200" s="60">
        <v>0.64292921529928015</v>
      </c>
      <c r="Z200" s="60">
        <v>660.45446691815414</v>
      </c>
      <c r="AA200" s="60">
        <v>495.42396128277232</v>
      </c>
      <c r="AB200" s="60">
        <v>17.233493113537165</v>
      </c>
      <c r="AC200" s="61">
        <v>58.57464934022142</v>
      </c>
      <c r="AD200" s="60">
        <v>47.205098270922988</v>
      </c>
      <c r="AE200" s="60">
        <v>0.51679832355416011</v>
      </c>
      <c r="AF200" s="60">
        <v>0</v>
      </c>
      <c r="AG200" s="60">
        <v>10.703346210652356</v>
      </c>
      <c r="AH200" s="60">
        <v>0.14940653509191046</v>
      </c>
      <c r="AI200" s="62">
        <f t="shared" si="160"/>
        <v>1305.7572221038918</v>
      </c>
      <c r="AJ200" s="19"/>
      <c r="AK200" s="19"/>
      <c r="AL200" s="19"/>
      <c r="AM200" s="19"/>
      <c r="AN200" s="19"/>
    </row>
    <row r="201" spans="1:40" ht="15">
      <c r="A201" s="32" t="s">
        <v>20</v>
      </c>
      <c r="B201" s="84">
        <v>2.7804555263289696</v>
      </c>
      <c r="C201" s="84">
        <v>0.45572591377037824</v>
      </c>
      <c r="D201" s="84">
        <v>0</v>
      </c>
      <c r="E201" s="84">
        <v>0</v>
      </c>
      <c r="F201" s="395"/>
      <c r="G201" s="84">
        <v>0</v>
      </c>
      <c r="H201" s="115">
        <v>0</v>
      </c>
      <c r="I201" s="111">
        <f t="shared" si="158"/>
        <v>3.2361814400993478</v>
      </c>
      <c r="K201" s="43" t="s">
        <v>20</v>
      </c>
      <c r="L201" s="84">
        <v>2.7804555263289696</v>
      </c>
      <c r="M201" s="84">
        <v>0.45572591377037824</v>
      </c>
      <c r="N201" s="84">
        <v>0</v>
      </c>
      <c r="O201" s="84">
        <v>0</v>
      </c>
      <c r="P201" s="84">
        <v>0</v>
      </c>
      <c r="Q201" s="84">
        <v>0</v>
      </c>
      <c r="R201" s="85">
        <v>0</v>
      </c>
      <c r="S201" s="86">
        <f t="shared" si="159"/>
        <v>3.2361814400993478</v>
      </c>
      <c r="U201" s="63" t="s">
        <v>20</v>
      </c>
      <c r="V201" s="55">
        <v>2.7801944629163491</v>
      </c>
      <c r="W201" s="55">
        <v>0</v>
      </c>
      <c r="X201" s="55">
        <v>0</v>
      </c>
      <c r="Y201" s="55">
        <v>0.45572591377037824</v>
      </c>
      <c r="Z201" s="55">
        <v>0</v>
      </c>
      <c r="AA201" s="55">
        <v>0</v>
      </c>
      <c r="AB201" s="55">
        <v>0</v>
      </c>
      <c r="AC201" s="56">
        <v>2.6106341262064009E-4</v>
      </c>
      <c r="AD201" s="55">
        <v>2.6106341262064009E-4</v>
      </c>
      <c r="AE201" s="55">
        <v>0</v>
      </c>
      <c r="AF201" s="55">
        <v>0</v>
      </c>
      <c r="AG201" s="55">
        <v>0</v>
      </c>
      <c r="AH201" s="55">
        <v>0</v>
      </c>
      <c r="AI201" s="58">
        <f t="shared" si="160"/>
        <v>3.2361814400993478</v>
      </c>
      <c r="AJ201" s="19"/>
      <c r="AK201" s="19"/>
      <c r="AL201" s="19"/>
      <c r="AM201" s="19"/>
      <c r="AN201" s="19"/>
    </row>
    <row r="202" spans="1:40" ht="15">
      <c r="A202" s="31" t="s">
        <v>56</v>
      </c>
      <c r="B202" s="112">
        <v>0.50194163317711604</v>
      </c>
      <c r="C202" s="112">
        <v>0.85123091399624318</v>
      </c>
      <c r="D202" s="112">
        <v>1.5523968036405649</v>
      </c>
      <c r="E202" s="112">
        <v>0</v>
      </c>
      <c r="F202" s="395"/>
      <c r="G202" s="112">
        <v>0</v>
      </c>
      <c r="H202" s="113">
        <v>0</v>
      </c>
      <c r="I202" s="114">
        <f t="shared" si="158"/>
        <v>2.9055693508139244</v>
      </c>
      <c r="K202" s="42" t="s">
        <v>56</v>
      </c>
      <c r="L202" s="87">
        <v>0.50194163317711604</v>
      </c>
      <c r="M202" s="87">
        <v>0.85123091399624318</v>
      </c>
      <c r="N202" s="87">
        <v>1.5523968036405649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59"/>
        <v>2.9055693508139244</v>
      </c>
      <c r="U202" s="59" t="s">
        <v>56</v>
      </c>
      <c r="V202" s="60">
        <v>0.50194163317711604</v>
      </c>
      <c r="W202" s="60">
        <v>0</v>
      </c>
      <c r="X202" s="60">
        <v>0</v>
      </c>
      <c r="Y202" s="60">
        <v>0.85123091399624318</v>
      </c>
      <c r="Z202" s="60">
        <v>1.5523968036405649</v>
      </c>
      <c r="AA202" s="60">
        <v>0</v>
      </c>
      <c r="AB202" s="60">
        <v>0</v>
      </c>
      <c r="AC202" s="61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2">
        <f t="shared" si="160"/>
        <v>2.9055693508139244</v>
      </c>
      <c r="AJ202" s="19"/>
      <c r="AK202" s="19"/>
      <c r="AL202" s="19"/>
      <c r="AM202" s="19"/>
      <c r="AN202" s="19"/>
    </row>
    <row r="203" spans="1:40" ht="15">
      <c r="A203" s="32" t="s">
        <v>18</v>
      </c>
      <c r="B203" s="84">
        <v>0</v>
      </c>
      <c r="C203" s="84">
        <v>0</v>
      </c>
      <c r="D203" s="84">
        <v>615.76761899237579</v>
      </c>
      <c r="E203" s="84">
        <v>0</v>
      </c>
      <c r="F203" s="395"/>
      <c r="G203" s="84">
        <v>0</v>
      </c>
      <c r="H203" s="115">
        <v>0</v>
      </c>
      <c r="I203" s="111">
        <f t="shared" si="158"/>
        <v>615.76761899237579</v>
      </c>
      <c r="K203" s="43" t="s">
        <v>18</v>
      </c>
      <c r="L203" s="84">
        <v>0</v>
      </c>
      <c r="M203" s="84">
        <v>0</v>
      </c>
      <c r="N203" s="84">
        <v>615.76761899237579</v>
      </c>
      <c r="O203" s="84">
        <v>0</v>
      </c>
      <c r="P203" s="84">
        <v>21.915358452331208</v>
      </c>
      <c r="Q203" s="84">
        <v>0</v>
      </c>
      <c r="R203" s="85">
        <v>0</v>
      </c>
      <c r="S203" s="86">
        <f t="shared" si="159"/>
        <v>637.68297744470703</v>
      </c>
      <c r="U203" s="63" t="s">
        <v>18</v>
      </c>
      <c r="V203" s="55">
        <v>0</v>
      </c>
      <c r="W203" s="55">
        <v>0</v>
      </c>
      <c r="X203" s="55">
        <v>0</v>
      </c>
      <c r="Y203" s="55">
        <v>0</v>
      </c>
      <c r="Z203" s="55">
        <v>615.76761899237579</v>
      </c>
      <c r="AA203" s="55">
        <v>0</v>
      </c>
      <c r="AB203" s="55">
        <v>21.915358452331208</v>
      </c>
      <c r="AC203" s="56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8">
        <f t="shared" si="160"/>
        <v>637.68297744470703</v>
      </c>
      <c r="AJ203" s="19"/>
      <c r="AK203" s="19"/>
      <c r="AL203" s="19"/>
      <c r="AM203" s="19"/>
      <c r="AN203" s="19"/>
    </row>
    <row r="204" spans="1:40" ht="15">
      <c r="A204" s="31" t="s">
        <v>17</v>
      </c>
      <c r="B204" s="112">
        <v>0</v>
      </c>
      <c r="C204" s="112">
        <v>0</v>
      </c>
      <c r="D204" s="112">
        <v>1084.8027695643439</v>
      </c>
      <c r="E204" s="112">
        <v>0</v>
      </c>
      <c r="F204" s="395"/>
      <c r="G204" s="112">
        <v>0</v>
      </c>
      <c r="H204" s="113">
        <v>0</v>
      </c>
      <c r="I204" s="114">
        <f t="shared" si="158"/>
        <v>1084.8027695643439</v>
      </c>
      <c r="K204" s="42" t="s">
        <v>17</v>
      </c>
      <c r="L204" s="87">
        <v>0</v>
      </c>
      <c r="M204" s="87">
        <v>0</v>
      </c>
      <c r="N204" s="87">
        <v>1084.8027695643439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59"/>
        <v>1084.8027695643439</v>
      </c>
      <c r="U204" s="59" t="s">
        <v>57</v>
      </c>
      <c r="V204" s="60">
        <v>0</v>
      </c>
      <c r="W204" s="60">
        <v>0</v>
      </c>
      <c r="X204" s="60">
        <v>0</v>
      </c>
      <c r="Y204" s="60">
        <v>0</v>
      </c>
      <c r="Z204" s="60">
        <v>1084.8027695643439</v>
      </c>
      <c r="AA204" s="60">
        <v>0</v>
      </c>
      <c r="AB204" s="60">
        <v>0</v>
      </c>
      <c r="AC204" s="61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2">
        <f t="shared" si="160"/>
        <v>1084.8027695643439</v>
      </c>
      <c r="AJ204" s="19"/>
      <c r="AK204" s="19"/>
      <c r="AL204" s="19"/>
      <c r="AM204" s="19"/>
      <c r="AN204" s="19"/>
    </row>
    <row r="205" spans="1:40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158"/>
        <v>0</v>
      </c>
      <c r="K205" s="44" t="s">
        <v>60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5">
        <v>0</v>
      </c>
      <c r="S205" s="86">
        <f t="shared" si="159"/>
        <v>0</v>
      </c>
      <c r="U205" s="64" t="s">
        <v>58</v>
      </c>
      <c r="V205" s="55">
        <v>0</v>
      </c>
      <c r="W205" s="55">
        <v>0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6">
        <v>0</v>
      </c>
      <c r="AD205" s="57">
        <v>0</v>
      </c>
      <c r="AE205" s="57">
        <v>0</v>
      </c>
      <c r="AF205" s="57">
        <v>0</v>
      </c>
      <c r="AG205" s="57">
        <v>0</v>
      </c>
      <c r="AH205" s="57">
        <v>0</v>
      </c>
      <c r="AI205" s="58">
        <f t="shared" si="160"/>
        <v>0</v>
      </c>
      <c r="AJ205" s="19"/>
      <c r="AK205" s="19"/>
      <c r="AL205" s="19"/>
      <c r="AM205" s="19"/>
      <c r="AN205" s="19"/>
    </row>
    <row r="206" spans="1:40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158"/>
        <v>0</v>
      </c>
      <c r="K206" s="45" t="s">
        <v>19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59"/>
        <v>0</v>
      </c>
      <c r="U206" s="65" t="s">
        <v>62</v>
      </c>
      <c r="V206" s="66">
        <v>0</v>
      </c>
      <c r="W206" s="66">
        <v>0</v>
      </c>
      <c r="X206" s="66">
        <v>0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>
        <v>0</v>
      </c>
      <c r="AF206" s="66">
        <v>0</v>
      </c>
      <c r="AG206" s="66">
        <v>0</v>
      </c>
      <c r="AH206" s="67">
        <v>0</v>
      </c>
      <c r="AI206" s="68">
        <f t="shared" si="160"/>
        <v>0</v>
      </c>
      <c r="AJ206" s="19"/>
      <c r="AK206" s="19"/>
      <c r="AL206" s="19"/>
      <c r="AM206" s="19"/>
      <c r="AN206" s="19"/>
    </row>
    <row r="207" spans="1:40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158"/>
        <v>0</v>
      </c>
      <c r="K207" s="46" t="s">
        <v>15</v>
      </c>
      <c r="L207" s="93">
        <v>0</v>
      </c>
      <c r="M207" s="93">
        <v>0</v>
      </c>
      <c r="N207" s="93">
        <v>0</v>
      </c>
      <c r="O207" s="93">
        <v>0</v>
      </c>
      <c r="P207" s="93">
        <v>0</v>
      </c>
      <c r="Q207" s="93">
        <v>0</v>
      </c>
      <c r="R207" s="94">
        <v>0</v>
      </c>
      <c r="S207" s="95">
        <f t="shared" si="159"/>
        <v>0</v>
      </c>
      <c r="U207" s="69" t="s">
        <v>15</v>
      </c>
      <c r="V207" s="70">
        <v>0</v>
      </c>
      <c r="W207" s="70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1">
        <v>0</v>
      </c>
      <c r="AE207" s="71">
        <v>0</v>
      </c>
      <c r="AF207" s="71">
        <v>0</v>
      </c>
      <c r="AG207" s="71">
        <v>0</v>
      </c>
      <c r="AH207" s="71">
        <v>0</v>
      </c>
      <c r="AI207" s="72">
        <f t="shared" si="160"/>
        <v>0</v>
      </c>
      <c r="AJ207" s="19"/>
      <c r="AK207" s="19"/>
      <c r="AL207" s="19"/>
      <c r="AM207" s="19"/>
      <c r="AN207" s="19"/>
    </row>
    <row r="208" spans="1:40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158"/>
        <v>0</v>
      </c>
      <c r="K208" s="45" t="s">
        <v>16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59"/>
        <v>0</v>
      </c>
      <c r="U208" s="65" t="s">
        <v>16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>
        <v>0</v>
      </c>
      <c r="AE208" s="66">
        <v>0</v>
      </c>
      <c r="AF208" s="66">
        <v>0</v>
      </c>
      <c r="AG208" s="66">
        <v>0</v>
      </c>
      <c r="AH208" s="67">
        <v>0</v>
      </c>
      <c r="AI208" s="68">
        <f t="shared" si="160"/>
        <v>0</v>
      </c>
      <c r="AJ208" s="19"/>
      <c r="AK208" s="19"/>
      <c r="AL208" s="19"/>
      <c r="AM208" s="19"/>
      <c r="AN208" s="19"/>
    </row>
    <row r="209" spans="1:40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158"/>
        <v>0</v>
      </c>
      <c r="K209" s="47" t="s">
        <v>10</v>
      </c>
      <c r="L209" s="96">
        <v>0</v>
      </c>
      <c r="M209" s="96">
        <v>0</v>
      </c>
      <c r="N209" s="96">
        <v>0</v>
      </c>
      <c r="O209" s="96">
        <v>0</v>
      </c>
      <c r="P209" s="96">
        <v>0</v>
      </c>
      <c r="Q209" s="96">
        <v>0</v>
      </c>
      <c r="R209" s="97">
        <v>0</v>
      </c>
      <c r="S209" s="98">
        <f t="shared" si="159"/>
        <v>0</v>
      </c>
      <c r="U209" s="69" t="s">
        <v>10</v>
      </c>
      <c r="V209" s="70">
        <v>0</v>
      </c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1">
        <v>0</v>
      </c>
      <c r="AE209" s="71">
        <v>0</v>
      </c>
      <c r="AF209" s="71">
        <v>0</v>
      </c>
      <c r="AG209" s="71">
        <v>0</v>
      </c>
      <c r="AH209" s="71">
        <v>0</v>
      </c>
      <c r="AI209" s="72">
        <f t="shared" si="160"/>
        <v>0</v>
      </c>
      <c r="AJ209" s="19"/>
      <c r="AK209" s="19"/>
      <c r="AL209" s="19"/>
      <c r="AM209" s="19"/>
      <c r="AN209" s="19"/>
    </row>
    <row r="210" spans="1:40" ht="15">
      <c r="A210" s="37" t="s">
        <v>22</v>
      </c>
      <c r="B210" s="99">
        <f>SUM(B189:B205)</f>
        <v>528.54028787803509</v>
      </c>
      <c r="C210" s="99">
        <f t="shared" ref="C210:I210" si="161">SUM(C189:C205)</f>
        <v>453.02275925330463</v>
      </c>
      <c r="D210" s="99">
        <f t="shared" si="161"/>
        <v>7197.8025146228911</v>
      </c>
      <c r="E210" s="99">
        <f t="shared" si="161"/>
        <v>499.7762175218412</v>
      </c>
      <c r="F210" s="99">
        <f t="shared" si="161"/>
        <v>0</v>
      </c>
      <c r="G210" s="99">
        <f t="shared" si="161"/>
        <v>55.97316703274884</v>
      </c>
      <c r="H210" s="100">
        <f t="shared" si="161"/>
        <v>0</v>
      </c>
      <c r="I210" s="111">
        <f t="shared" si="161"/>
        <v>8735.1149463088186</v>
      </c>
      <c r="K210" s="48" t="s">
        <v>22</v>
      </c>
      <c r="L210" s="99">
        <f>SUM(L189:L205)</f>
        <v>528.54028787803509</v>
      </c>
      <c r="M210" s="99">
        <f t="shared" ref="M210:S210" si="162">SUM(M189:M205)</f>
        <v>453.02275925330463</v>
      </c>
      <c r="N210" s="99">
        <f t="shared" si="162"/>
        <v>7197.8025146228911</v>
      </c>
      <c r="O210" s="99">
        <f t="shared" si="162"/>
        <v>499.7762175218412</v>
      </c>
      <c r="P210" s="99">
        <f t="shared" si="162"/>
        <v>647.77101448441783</v>
      </c>
      <c r="Q210" s="99">
        <f t="shared" si="162"/>
        <v>55.97316703274884</v>
      </c>
      <c r="R210" s="100">
        <f t="shared" si="162"/>
        <v>0</v>
      </c>
      <c r="S210" s="101">
        <f t="shared" si="162"/>
        <v>9382.8859607932372</v>
      </c>
      <c r="U210" s="73" t="s">
        <v>59</v>
      </c>
      <c r="V210" s="74">
        <f>SUM(V189:V205)</f>
        <v>389.41371490342357</v>
      </c>
      <c r="W210" s="74">
        <f t="shared" ref="W210:AH210" si="163">SUM(W189:W205)</f>
        <v>11.337305640067855</v>
      </c>
      <c r="X210" s="74">
        <f t="shared" si="163"/>
        <v>55.97316703274884</v>
      </c>
      <c r="Y210" s="74">
        <f t="shared" si="163"/>
        <v>453.02275925330463</v>
      </c>
      <c r="Z210" s="74">
        <f t="shared" si="163"/>
        <v>7083.3399770536353</v>
      </c>
      <c r="AA210" s="74">
        <f t="shared" si="163"/>
        <v>495.89672053751502</v>
      </c>
      <c r="AB210" s="74">
        <f t="shared" si="163"/>
        <v>647.77101448441783</v>
      </c>
      <c r="AC210" s="74">
        <f t="shared" si="163"/>
        <v>246.13130188812528</v>
      </c>
      <c r="AD210" s="75">
        <f t="shared" si="163"/>
        <v>127.78926733454375</v>
      </c>
      <c r="AE210" s="75">
        <f t="shared" si="163"/>
        <v>3.7300904492343081</v>
      </c>
      <c r="AF210" s="75">
        <f t="shared" si="163"/>
        <v>0</v>
      </c>
      <c r="AG210" s="75">
        <f t="shared" si="163"/>
        <v>114.46253756925536</v>
      </c>
      <c r="AH210" s="75">
        <f t="shared" si="163"/>
        <v>0.14940653509191046</v>
      </c>
      <c r="AI210" s="76">
        <f>SUM(V210:AC210)</f>
        <v>9382.8859607932391</v>
      </c>
      <c r="AJ210" s="19"/>
      <c r="AK210" s="19"/>
      <c r="AL210" s="19"/>
      <c r="AM210" s="19"/>
      <c r="AN210" s="19"/>
    </row>
    <row r="211" spans="1:40" s="22" customFormat="1" ht="15" thickBot="1">
      <c r="A211" s="38" t="s">
        <v>108</v>
      </c>
      <c r="B211" s="125">
        <f>IF($I210=0,"-",B210/$I210)</f>
        <v>6.0507536663999981E-2</v>
      </c>
      <c r="C211" s="125">
        <f t="shared" ref="C211:H211" si="164">IF($I210=0,"-",C210/$I210)</f>
        <v>5.1862255051919791E-2</v>
      </c>
      <c r="D211" s="125">
        <f t="shared" si="164"/>
        <v>0.82400776164536371</v>
      </c>
      <c r="E211" s="125">
        <f t="shared" si="164"/>
        <v>5.7214612583092649E-2</v>
      </c>
      <c r="F211" s="125">
        <f t="shared" si="164"/>
        <v>0</v>
      </c>
      <c r="G211" s="125">
        <f t="shared" si="164"/>
        <v>6.4078340556241124E-3</v>
      </c>
      <c r="H211" s="126">
        <f t="shared" si="164"/>
        <v>0</v>
      </c>
      <c r="I211" s="127">
        <f>SUM(B211:H211)</f>
        <v>1.0000000000000002</v>
      </c>
      <c r="K211" s="49" t="s">
        <v>108</v>
      </c>
      <c r="L211" s="102">
        <f>IF($S210=0,"-",L210/$S210)</f>
        <v>5.6330247440559519E-2</v>
      </c>
      <c r="M211" s="102">
        <f t="shared" ref="M211:R211" si="165">IF($S210=0,"-",M210/$S210)</f>
        <v>4.8281814480776841E-2</v>
      </c>
      <c r="N211" s="102">
        <f t="shared" si="165"/>
        <v>0.7671203236082369</v>
      </c>
      <c r="O211" s="102">
        <f t="shared" si="165"/>
        <v>5.3264658614649699E-2</v>
      </c>
      <c r="P211" s="102">
        <f t="shared" si="165"/>
        <v>6.9037502660818303E-2</v>
      </c>
      <c r="Q211" s="102">
        <f t="shared" si="165"/>
        <v>5.9654531949588805E-3</v>
      </c>
      <c r="R211" s="103">
        <f t="shared" si="165"/>
        <v>0</v>
      </c>
      <c r="S211" s="104">
        <f>SUM(L211:R211)</f>
        <v>1</v>
      </c>
      <c r="U211" s="77" t="s">
        <v>108</v>
      </c>
      <c r="V211" s="78">
        <f>+V210/$AI210</f>
        <v>4.1502552256374448E-2</v>
      </c>
      <c r="W211" s="78">
        <f t="shared" ref="W211:AH211" si="166">+W210/$AI210</f>
        <v>1.2082962201012818E-3</v>
      </c>
      <c r="X211" s="78">
        <f t="shared" si="166"/>
        <v>5.9654531949588788E-3</v>
      </c>
      <c r="Y211" s="78">
        <f t="shared" si="166"/>
        <v>4.8281814480776827E-2</v>
      </c>
      <c r="Z211" s="78">
        <f t="shared" si="166"/>
        <v>0.75492124775379899</v>
      </c>
      <c r="AA211" s="78">
        <f t="shared" si="166"/>
        <v>5.2851193397174291E-2</v>
      </c>
      <c r="AB211" s="78">
        <f t="shared" si="166"/>
        <v>6.903750266081829E-2</v>
      </c>
      <c r="AC211" s="78">
        <f t="shared" si="166"/>
        <v>2.6231940035996885E-2</v>
      </c>
      <c r="AD211" s="78">
        <f t="shared" si="166"/>
        <v>1.3619398964083788E-2</v>
      </c>
      <c r="AE211" s="78">
        <f t="shared" si="166"/>
        <v>3.9754191459009935E-4</v>
      </c>
      <c r="AF211" s="78">
        <f t="shared" si="166"/>
        <v>0</v>
      </c>
      <c r="AG211" s="78">
        <f t="shared" si="166"/>
        <v>1.2199075854437708E-2</v>
      </c>
      <c r="AH211" s="78">
        <f t="shared" si="166"/>
        <v>1.5923302885296867E-5</v>
      </c>
      <c r="AI211" s="79">
        <f>SUM(V211:AC211)</f>
        <v>0.99999999999999989</v>
      </c>
    </row>
    <row r="212" spans="1:40" ht="15" thickBot="1">
      <c r="A212" s="6"/>
      <c r="B212" s="6"/>
      <c r="C212" s="6"/>
      <c r="D212" s="6"/>
      <c r="E212" s="6"/>
      <c r="F212" s="6"/>
      <c r="G212" s="6"/>
      <c r="H212" s="6"/>
      <c r="I212" s="6"/>
      <c r="K212" s="6"/>
      <c r="L212" s="6"/>
      <c r="M212" s="6"/>
      <c r="N212" s="6"/>
      <c r="O212" s="6"/>
      <c r="P212" s="6"/>
      <c r="Q212" s="6"/>
      <c r="R212" s="6"/>
      <c r="S212" s="6"/>
      <c r="U212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19"/>
      <c r="AK212" s="19"/>
      <c r="AL212" s="19"/>
      <c r="AM212" s="19"/>
      <c r="AN212" s="19"/>
    </row>
    <row r="213" spans="1:40" ht="42.7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  <c r="K213" s="445" t="s">
        <v>32</v>
      </c>
      <c r="L213" s="82" t="s">
        <v>0</v>
      </c>
      <c r="M213" s="82" t="s">
        <v>1</v>
      </c>
      <c r="N213" s="82" t="s">
        <v>2</v>
      </c>
      <c r="O213" s="82" t="s">
        <v>3</v>
      </c>
      <c r="P213" s="82" t="s">
        <v>23</v>
      </c>
      <c r="Q213" s="82" t="s">
        <v>4</v>
      </c>
      <c r="R213" s="82" t="s">
        <v>5</v>
      </c>
      <c r="S213" s="83" t="s">
        <v>6</v>
      </c>
      <c r="U213" s="447" t="s">
        <v>32</v>
      </c>
      <c r="V213" s="51" t="s">
        <v>73</v>
      </c>
      <c r="W213" s="51" t="s">
        <v>74</v>
      </c>
      <c r="X213" s="51" t="s">
        <v>4</v>
      </c>
      <c r="Y213" s="51" t="s">
        <v>1</v>
      </c>
      <c r="Z213" s="51" t="s">
        <v>2</v>
      </c>
      <c r="AA213" s="51" t="s">
        <v>3</v>
      </c>
      <c r="AB213" s="51" t="s">
        <v>51</v>
      </c>
      <c r="AC213" s="51" t="s">
        <v>64</v>
      </c>
      <c r="AD213" s="52" t="s">
        <v>75</v>
      </c>
      <c r="AE213" s="52" t="s">
        <v>76</v>
      </c>
      <c r="AF213" s="52" t="s">
        <v>77</v>
      </c>
      <c r="AG213" s="52" t="s">
        <v>78</v>
      </c>
      <c r="AH213" s="52" t="s">
        <v>79</v>
      </c>
      <c r="AI213" s="53" t="s">
        <v>59</v>
      </c>
      <c r="AJ213" s="19"/>
      <c r="AK213" s="19"/>
      <c r="AL213" s="19"/>
      <c r="AM213" s="19"/>
      <c r="AN213" s="19"/>
    </row>
    <row r="214" spans="1:40" ht="15" customHeight="1">
      <c r="A214" s="411" t="s">
        <v>32</v>
      </c>
      <c r="B214" s="400" t="s">
        <v>113</v>
      </c>
      <c r="C214" s="401"/>
      <c r="D214" s="401"/>
      <c r="E214" s="401"/>
      <c r="F214" s="401"/>
      <c r="G214" s="401"/>
      <c r="H214" s="401"/>
      <c r="I214" s="402"/>
      <c r="K214" s="446" t="s">
        <v>32</v>
      </c>
      <c r="L214" s="403" t="s">
        <v>113</v>
      </c>
      <c r="M214" s="404"/>
      <c r="N214" s="404"/>
      <c r="O214" s="404"/>
      <c r="P214" s="404"/>
      <c r="Q214" s="404"/>
      <c r="R214" s="404"/>
      <c r="S214" s="405"/>
      <c r="U214" s="448" t="s">
        <v>32</v>
      </c>
      <c r="V214" s="441" t="s">
        <v>113</v>
      </c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2"/>
      <c r="AJ214" s="19"/>
      <c r="AK214" s="19"/>
      <c r="AL214" s="19"/>
      <c r="AM214" s="19"/>
      <c r="AN214" s="19"/>
    </row>
    <row r="215" spans="1:40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  <c r="K215" s="50" t="s">
        <v>7</v>
      </c>
      <c r="L215" s="105">
        <v>0</v>
      </c>
      <c r="M215" s="105">
        <v>0</v>
      </c>
      <c r="N215" s="105">
        <v>0</v>
      </c>
      <c r="O215" s="105">
        <v>0</v>
      </c>
      <c r="P215" s="105">
        <v>0</v>
      </c>
      <c r="Q215" s="105">
        <v>0</v>
      </c>
      <c r="R215" s="106">
        <v>0</v>
      </c>
      <c r="S215" s="107">
        <f>SUM(L215:R215)</f>
        <v>0</v>
      </c>
      <c r="U215" s="54" t="s">
        <v>7</v>
      </c>
      <c r="V215" s="55">
        <v>0</v>
      </c>
      <c r="W215" s="55">
        <v>0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6">
        <v>0</v>
      </c>
      <c r="AD215" s="57">
        <v>0</v>
      </c>
      <c r="AE215" s="57">
        <v>0</v>
      </c>
      <c r="AF215" s="57">
        <v>0</v>
      </c>
      <c r="AG215" s="57">
        <v>0</v>
      </c>
      <c r="AH215" s="57">
        <v>0</v>
      </c>
      <c r="AI215" s="58">
        <f>SUM(V215:AC215)</f>
        <v>0</v>
      </c>
      <c r="AJ215" s="19"/>
      <c r="AK215" s="19"/>
      <c r="AL215" s="19"/>
      <c r="AM215" s="19"/>
      <c r="AN215" s="19"/>
    </row>
    <row r="216" spans="1:4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167">SUM(B216:H216)</f>
        <v>0</v>
      </c>
      <c r="K216" s="42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68">SUM(L216:R216)</f>
        <v>0</v>
      </c>
      <c r="U216" s="59" t="s">
        <v>8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1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2">
        <f t="shared" ref="AI216:AI235" si="169">SUM(V216:AC216)</f>
        <v>0</v>
      </c>
      <c r="AJ216" s="19"/>
      <c r="AK216" s="19"/>
      <c r="AL216" s="19"/>
      <c r="AM216" s="19"/>
      <c r="AN216" s="19"/>
    </row>
    <row r="217" spans="1:40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167"/>
        <v>0</v>
      </c>
      <c r="K217" s="43" t="s">
        <v>9</v>
      </c>
      <c r="L217" s="84">
        <v>0</v>
      </c>
      <c r="M217" s="84">
        <v>0</v>
      </c>
      <c r="N217" s="84">
        <v>0</v>
      </c>
      <c r="O217" s="84">
        <v>0</v>
      </c>
      <c r="P217" s="84">
        <v>0</v>
      </c>
      <c r="Q217" s="84">
        <v>0</v>
      </c>
      <c r="R217" s="85">
        <v>0</v>
      </c>
      <c r="S217" s="86">
        <f t="shared" si="168"/>
        <v>0</v>
      </c>
      <c r="U217" s="63" t="s">
        <v>9</v>
      </c>
      <c r="V217" s="55">
        <v>0</v>
      </c>
      <c r="W217" s="55">
        <v>0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6">
        <v>0</v>
      </c>
      <c r="AD217" s="57">
        <v>0</v>
      </c>
      <c r="AE217" s="57">
        <v>0</v>
      </c>
      <c r="AF217" s="57">
        <v>0</v>
      </c>
      <c r="AG217" s="57">
        <v>0</v>
      </c>
      <c r="AH217" s="57">
        <v>0</v>
      </c>
      <c r="AI217" s="58">
        <f t="shared" si="169"/>
        <v>0</v>
      </c>
      <c r="AJ217" s="19"/>
      <c r="AK217" s="19"/>
      <c r="AL217" s="19"/>
      <c r="AM217" s="19"/>
      <c r="AN217" s="19"/>
    </row>
    <row r="218" spans="1:40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167"/>
        <v>0</v>
      </c>
      <c r="K218" s="42" t="s">
        <v>52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68"/>
        <v>0</v>
      </c>
      <c r="U218" s="59" t="s">
        <v>52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1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2">
        <f t="shared" si="169"/>
        <v>0</v>
      </c>
      <c r="AJ218" s="19"/>
      <c r="AK218" s="19"/>
      <c r="AL218" s="19"/>
      <c r="AM218" s="19"/>
      <c r="AN218" s="19"/>
    </row>
    <row r="219" spans="1:40" ht="15">
      <c r="A219" s="32" t="s">
        <v>13</v>
      </c>
      <c r="B219" s="84">
        <v>8.8565502794358881</v>
      </c>
      <c r="C219" s="84">
        <v>4.5383350253431995</v>
      </c>
      <c r="D219" s="84">
        <v>1.1989986506358521</v>
      </c>
      <c r="E219" s="84">
        <v>0</v>
      </c>
      <c r="F219" s="395"/>
      <c r="G219" s="84">
        <v>0</v>
      </c>
      <c r="H219" s="115">
        <v>0</v>
      </c>
      <c r="I219" s="111">
        <f t="shared" si="167"/>
        <v>14.59388395541494</v>
      </c>
      <c r="K219" s="43" t="s">
        <v>13</v>
      </c>
      <c r="L219" s="84">
        <v>8.8565502794358881</v>
      </c>
      <c r="M219" s="84">
        <v>4.5383350253431995</v>
      </c>
      <c r="N219" s="84">
        <v>1.1989986506358521</v>
      </c>
      <c r="O219" s="84">
        <v>0</v>
      </c>
      <c r="P219" s="84">
        <v>0</v>
      </c>
      <c r="Q219" s="84">
        <v>0</v>
      </c>
      <c r="R219" s="85">
        <v>0</v>
      </c>
      <c r="S219" s="86">
        <f t="shared" si="168"/>
        <v>14.59388395541494</v>
      </c>
      <c r="U219" s="63" t="s">
        <v>13</v>
      </c>
      <c r="V219" s="55">
        <v>8.8565502794358881</v>
      </c>
      <c r="W219" s="55">
        <v>0</v>
      </c>
      <c r="X219" s="55">
        <v>0</v>
      </c>
      <c r="Y219" s="55">
        <v>4.5383350253431995</v>
      </c>
      <c r="Z219" s="55">
        <v>0.84635198868413086</v>
      </c>
      <c r="AA219" s="55">
        <v>0</v>
      </c>
      <c r="AB219" s="55">
        <v>0</v>
      </c>
      <c r="AC219" s="56">
        <v>0.35264666195172123</v>
      </c>
      <c r="AD219" s="57">
        <v>0</v>
      </c>
      <c r="AE219" s="57">
        <v>0</v>
      </c>
      <c r="AF219" s="57">
        <v>0</v>
      </c>
      <c r="AG219" s="57">
        <v>0.35264666195172123</v>
      </c>
      <c r="AH219" s="57">
        <v>0</v>
      </c>
      <c r="AI219" s="58">
        <f t="shared" si="169"/>
        <v>14.59388395541494</v>
      </c>
      <c r="AJ219" s="19"/>
      <c r="AK219" s="19"/>
      <c r="AL219" s="19"/>
      <c r="AM219" s="19"/>
      <c r="AN219" s="19"/>
    </row>
    <row r="220" spans="1:40" ht="15">
      <c r="A220" s="31" t="s">
        <v>119</v>
      </c>
      <c r="B220" s="112">
        <v>4.0750332066538189</v>
      </c>
      <c r="C220" s="112">
        <v>0</v>
      </c>
      <c r="D220" s="112">
        <v>4.011897146224249</v>
      </c>
      <c r="E220" s="112">
        <v>0</v>
      </c>
      <c r="F220" s="395"/>
      <c r="G220" s="112">
        <v>0</v>
      </c>
      <c r="H220" s="113">
        <v>0</v>
      </c>
      <c r="I220" s="114">
        <f t="shared" si="167"/>
        <v>8.0869303528780669</v>
      </c>
      <c r="K220" s="42" t="s">
        <v>119</v>
      </c>
      <c r="L220" s="87">
        <v>4.0750332066538189</v>
      </c>
      <c r="M220" s="87">
        <v>0</v>
      </c>
      <c r="N220" s="87">
        <v>4.011897146224249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68"/>
        <v>8.0869303528780669</v>
      </c>
      <c r="U220" s="59" t="s">
        <v>53</v>
      </c>
      <c r="V220" s="60">
        <v>4.0750332066538189</v>
      </c>
      <c r="W220" s="60">
        <v>0</v>
      </c>
      <c r="X220" s="60">
        <v>0</v>
      </c>
      <c r="Y220" s="60">
        <v>0</v>
      </c>
      <c r="Z220" s="60">
        <v>4.011897146224249</v>
      </c>
      <c r="AA220" s="60">
        <v>0</v>
      </c>
      <c r="AB220" s="60">
        <v>0</v>
      </c>
      <c r="AC220" s="61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2">
        <f t="shared" si="169"/>
        <v>8.0869303528780669</v>
      </c>
      <c r="AJ220" s="19"/>
      <c r="AK220" s="19"/>
      <c r="AL220" s="19"/>
      <c r="AM220" s="19"/>
      <c r="AN220" s="19"/>
    </row>
    <row r="221" spans="1:40" ht="15">
      <c r="A221" s="32" t="s">
        <v>54</v>
      </c>
      <c r="B221" s="84">
        <v>0</v>
      </c>
      <c r="C221" s="84">
        <v>0</v>
      </c>
      <c r="D221" s="84">
        <v>0</v>
      </c>
      <c r="E221" s="84">
        <v>5.6938685251427805E-2</v>
      </c>
      <c r="F221" s="395"/>
      <c r="G221" s="84">
        <v>0</v>
      </c>
      <c r="H221" s="115">
        <v>0</v>
      </c>
      <c r="I221" s="111">
        <f t="shared" si="167"/>
        <v>5.6938685251427805E-2</v>
      </c>
      <c r="K221" s="43" t="s">
        <v>54</v>
      </c>
      <c r="L221" s="84">
        <v>0</v>
      </c>
      <c r="M221" s="84">
        <v>0</v>
      </c>
      <c r="N221" s="84">
        <v>0</v>
      </c>
      <c r="O221" s="84">
        <v>5.6938685251427805E-2</v>
      </c>
      <c r="P221" s="84">
        <v>85.0195823284526</v>
      </c>
      <c r="Q221" s="84">
        <v>0</v>
      </c>
      <c r="R221" s="85">
        <v>0</v>
      </c>
      <c r="S221" s="86">
        <f t="shared" si="168"/>
        <v>85.076521013704024</v>
      </c>
      <c r="U221" s="63" t="s">
        <v>54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5.6938685251427805E-2</v>
      </c>
      <c r="AB221" s="55">
        <v>85.0195823284526</v>
      </c>
      <c r="AC221" s="56">
        <v>0</v>
      </c>
      <c r="AD221" s="55">
        <v>0</v>
      </c>
      <c r="AE221" s="55">
        <v>0</v>
      </c>
      <c r="AF221" s="55">
        <v>0</v>
      </c>
      <c r="AG221" s="55">
        <v>0</v>
      </c>
      <c r="AH221" s="55">
        <v>0</v>
      </c>
      <c r="AI221" s="58">
        <f t="shared" si="169"/>
        <v>85.076521013704024</v>
      </c>
      <c r="AJ221" s="19"/>
      <c r="AK221" s="19"/>
      <c r="AL221" s="19"/>
      <c r="AM221" s="19"/>
      <c r="AN221" s="19"/>
    </row>
    <row r="222" spans="1:40" ht="15">
      <c r="A222" s="31" t="s">
        <v>11</v>
      </c>
      <c r="B222" s="112">
        <v>0</v>
      </c>
      <c r="C222" s="112">
        <v>0</v>
      </c>
      <c r="D222" s="112">
        <v>0</v>
      </c>
      <c r="E222" s="112">
        <v>6.8642278039929329E-14</v>
      </c>
      <c r="F222" s="395"/>
      <c r="G222" s="112">
        <v>0</v>
      </c>
      <c r="H222" s="113">
        <v>0</v>
      </c>
      <c r="I222" s="114">
        <f t="shared" si="167"/>
        <v>6.8642278039929329E-14</v>
      </c>
      <c r="K222" s="42" t="s">
        <v>11</v>
      </c>
      <c r="L222" s="87">
        <v>0</v>
      </c>
      <c r="M222" s="87">
        <v>0</v>
      </c>
      <c r="N222" s="87">
        <v>0</v>
      </c>
      <c r="O222" s="87">
        <v>6.8642278039929329E-14</v>
      </c>
      <c r="P222" s="87">
        <v>57.998458072818721</v>
      </c>
      <c r="Q222" s="87">
        <v>0</v>
      </c>
      <c r="R222" s="88">
        <v>0</v>
      </c>
      <c r="S222" s="89">
        <f t="shared" si="168"/>
        <v>57.998458072818792</v>
      </c>
      <c r="U222" s="59" t="s">
        <v>11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6.8642278039929329E-14</v>
      </c>
      <c r="AB222" s="60">
        <v>57.998458072818721</v>
      </c>
      <c r="AC222" s="61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2">
        <f t="shared" si="169"/>
        <v>57.998458072818792</v>
      </c>
      <c r="AJ222" s="19"/>
      <c r="AK222" s="19"/>
      <c r="AL222" s="19"/>
      <c r="AM222" s="19"/>
      <c r="AN222" s="19"/>
    </row>
    <row r="223" spans="1:40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167"/>
        <v>0</v>
      </c>
      <c r="K223" s="43" t="s">
        <v>55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5">
        <v>0</v>
      </c>
      <c r="S223" s="86">
        <f t="shared" si="168"/>
        <v>0</v>
      </c>
      <c r="U223" s="63" t="s">
        <v>55</v>
      </c>
      <c r="V223" s="55">
        <v>0</v>
      </c>
      <c r="W223" s="55">
        <v>0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6">
        <v>0</v>
      </c>
      <c r="AD223" s="55">
        <v>0</v>
      </c>
      <c r="AE223" s="55">
        <v>0</v>
      </c>
      <c r="AF223" s="55">
        <v>0</v>
      </c>
      <c r="AG223" s="55">
        <v>0</v>
      </c>
      <c r="AH223" s="55">
        <v>0</v>
      </c>
      <c r="AI223" s="58">
        <f t="shared" si="169"/>
        <v>0</v>
      </c>
      <c r="AJ223" s="19"/>
      <c r="AK223" s="19"/>
      <c r="AL223" s="19"/>
      <c r="AM223" s="19"/>
      <c r="AN223" s="19"/>
    </row>
    <row r="224" spans="1:40" ht="15">
      <c r="A224" s="31" t="s">
        <v>14</v>
      </c>
      <c r="B224" s="112">
        <v>0.48732458283414132</v>
      </c>
      <c r="C224" s="112">
        <v>0</v>
      </c>
      <c r="D224" s="112">
        <v>1.9302755591305218</v>
      </c>
      <c r="E224" s="112">
        <v>0.10201634295000125</v>
      </c>
      <c r="F224" s="395"/>
      <c r="G224" s="112">
        <v>0</v>
      </c>
      <c r="H224" s="113">
        <v>0</v>
      </c>
      <c r="I224" s="114">
        <f t="shared" si="167"/>
        <v>2.5196164849146645</v>
      </c>
      <c r="K224" s="42" t="s">
        <v>14</v>
      </c>
      <c r="L224" s="87">
        <v>0.48732458283414132</v>
      </c>
      <c r="M224" s="87">
        <v>0</v>
      </c>
      <c r="N224" s="87">
        <v>1.9302755591305218</v>
      </c>
      <c r="O224" s="87">
        <v>0.10201634295000125</v>
      </c>
      <c r="P224" s="87">
        <v>0</v>
      </c>
      <c r="Q224" s="87">
        <v>0</v>
      </c>
      <c r="R224" s="88">
        <v>0</v>
      </c>
      <c r="S224" s="89">
        <f t="shared" si="168"/>
        <v>2.5196164849146645</v>
      </c>
      <c r="U224" s="59" t="s">
        <v>14</v>
      </c>
      <c r="V224" s="60">
        <v>0.48732458283414132</v>
      </c>
      <c r="W224" s="60">
        <v>0</v>
      </c>
      <c r="X224" s="60">
        <v>0</v>
      </c>
      <c r="Y224" s="60">
        <v>0</v>
      </c>
      <c r="Z224" s="60">
        <v>1.9302755591305218</v>
      </c>
      <c r="AA224" s="60">
        <v>0.10201634295000125</v>
      </c>
      <c r="AB224" s="60">
        <v>0</v>
      </c>
      <c r="AC224" s="61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2">
        <f t="shared" si="169"/>
        <v>2.5196164849146645</v>
      </c>
      <c r="AJ224" s="19"/>
      <c r="AK224" s="19"/>
      <c r="AL224" s="19"/>
      <c r="AM224" s="19"/>
      <c r="AN224" s="19"/>
    </row>
    <row r="225" spans="1:40" ht="15">
      <c r="A225" s="32" t="s">
        <v>136</v>
      </c>
      <c r="B225" s="84">
        <v>110.22710290811909</v>
      </c>
      <c r="C225" s="84">
        <v>4.3497135797079585</v>
      </c>
      <c r="D225" s="84">
        <v>946.32779521015698</v>
      </c>
      <c r="E225" s="84">
        <v>1.2045360682268194</v>
      </c>
      <c r="F225" s="395"/>
      <c r="G225" s="84">
        <v>0</v>
      </c>
      <c r="H225" s="115">
        <v>0</v>
      </c>
      <c r="I225" s="111">
        <f t="shared" si="167"/>
        <v>1062.1091477662108</v>
      </c>
      <c r="K225" s="43" t="s">
        <v>136</v>
      </c>
      <c r="L225" s="84">
        <v>110.22710290811909</v>
      </c>
      <c r="M225" s="84">
        <v>4.3497135797079585</v>
      </c>
      <c r="N225" s="84">
        <v>946.32779521015698</v>
      </c>
      <c r="O225" s="84">
        <v>1.2045360682268194</v>
      </c>
      <c r="P225" s="84">
        <v>0</v>
      </c>
      <c r="Q225" s="84">
        <v>0</v>
      </c>
      <c r="R225" s="85">
        <v>0</v>
      </c>
      <c r="S225" s="86">
        <f t="shared" si="168"/>
        <v>1062.1091477662108</v>
      </c>
      <c r="U225" s="63" t="s">
        <v>136</v>
      </c>
      <c r="V225" s="55">
        <v>101.25782792552414</v>
      </c>
      <c r="W225" s="55">
        <v>0</v>
      </c>
      <c r="X225" s="55">
        <v>0</v>
      </c>
      <c r="Y225" s="55">
        <v>4.3497135797079585</v>
      </c>
      <c r="Z225" s="55">
        <v>316.53534906239383</v>
      </c>
      <c r="AA225" s="55">
        <v>1.2045360682268194</v>
      </c>
      <c r="AB225" s="55">
        <v>0</v>
      </c>
      <c r="AC225" s="56">
        <v>638.76172113035818</v>
      </c>
      <c r="AD225" s="55">
        <v>8.9692749825949551</v>
      </c>
      <c r="AE225" s="55">
        <v>0</v>
      </c>
      <c r="AF225" s="55">
        <v>0</v>
      </c>
      <c r="AG225" s="55">
        <v>629.79244614776314</v>
      </c>
      <c r="AH225" s="55">
        <v>0</v>
      </c>
      <c r="AI225" s="58">
        <f t="shared" si="169"/>
        <v>1062.109147766211</v>
      </c>
      <c r="AJ225" s="19"/>
      <c r="AK225" s="19"/>
      <c r="AL225" s="19"/>
      <c r="AM225" s="19"/>
      <c r="AN225" s="19"/>
    </row>
    <row r="226" spans="1:40" ht="15">
      <c r="A226" s="31" t="s">
        <v>21</v>
      </c>
      <c r="B226" s="112">
        <v>50.09931919025901</v>
      </c>
      <c r="C226" s="112">
        <v>2.1076279028997673</v>
      </c>
      <c r="D226" s="112">
        <v>63.875575447592745</v>
      </c>
      <c r="E226" s="112">
        <v>617.10886977245741</v>
      </c>
      <c r="F226" s="395"/>
      <c r="G226" s="112">
        <v>118.12204780473483</v>
      </c>
      <c r="H226" s="113">
        <v>13.010048783331893</v>
      </c>
      <c r="I226" s="114">
        <f t="shared" si="167"/>
        <v>864.3234889012756</v>
      </c>
      <c r="K226" s="42" t="s">
        <v>21</v>
      </c>
      <c r="L226" s="87">
        <v>50.09931919025901</v>
      </c>
      <c r="M226" s="87">
        <v>2.1076279028997673</v>
      </c>
      <c r="N226" s="87">
        <v>63.875575447592745</v>
      </c>
      <c r="O226" s="87">
        <v>617.10886977245741</v>
      </c>
      <c r="P226" s="87">
        <v>19.511905290596427</v>
      </c>
      <c r="Q226" s="87">
        <v>118.12204780473483</v>
      </c>
      <c r="R226" s="88">
        <v>13.010048783331893</v>
      </c>
      <c r="S226" s="89">
        <f t="shared" si="168"/>
        <v>883.83539419187207</v>
      </c>
      <c r="U226" s="59" t="s">
        <v>21</v>
      </c>
      <c r="V226" s="60">
        <v>0</v>
      </c>
      <c r="W226" s="60">
        <v>44.940581448311541</v>
      </c>
      <c r="X226" s="60">
        <v>118.12204780473483</v>
      </c>
      <c r="Y226" s="60">
        <v>2.1076279028997673</v>
      </c>
      <c r="Z226" s="60">
        <v>63.075086378465748</v>
      </c>
      <c r="AA226" s="60">
        <v>611.065040806654</v>
      </c>
      <c r="AB226" s="60">
        <v>19.511905290596427</v>
      </c>
      <c r="AC226" s="61">
        <v>25.013104560209815</v>
      </c>
      <c r="AD226" s="60">
        <v>5.1587377419474674</v>
      </c>
      <c r="AE226" s="60">
        <v>3.3533508774104281</v>
      </c>
      <c r="AF226" s="60">
        <v>13.010048783331893</v>
      </c>
      <c r="AG226" s="60">
        <v>0.80048906912699525</v>
      </c>
      <c r="AH226" s="60">
        <v>2.6904780883930357</v>
      </c>
      <c r="AI226" s="62">
        <f t="shared" si="169"/>
        <v>883.83539419187218</v>
      </c>
      <c r="AJ226" s="19"/>
      <c r="AK226" s="19"/>
      <c r="AL226" s="19"/>
      <c r="AM226" s="19"/>
      <c r="AN226" s="19"/>
    </row>
    <row r="227" spans="1:40" ht="15">
      <c r="A227" s="32" t="s">
        <v>20</v>
      </c>
      <c r="B227" s="84">
        <v>12.781852255258643</v>
      </c>
      <c r="C227" s="84">
        <v>0</v>
      </c>
      <c r="D227" s="84">
        <v>3.5190398853977429</v>
      </c>
      <c r="E227" s="84">
        <v>0</v>
      </c>
      <c r="F227" s="395"/>
      <c r="G227" s="84">
        <v>0</v>
      </c>
      <c r="H227" s="115">
        <v>0</v>
      </c>
      <c r="I227" s="111">
        <f t="shared" si="167"/>
        <v>16.300892140656387</v>
      </c>
      <c r="K227" s="43" t="s">
        <v>20</v>
      </c>
      <c r="L227" s="84">
        <v>12.781852255258643</v>
      </c>
      <c r="M227" s="84">
        <v>0</v>
      </c>
      <c r="N227" s="84">
        <v>3.5190398853977429</v>
      </c>
      <c r="O227" s="84">
        <v>0</v>
      </c>
      <c r="P227" s="84">
        <v>0</v>
      </c>
      <c r="Q227" s="84">
        <v>0</v>
      </c>
      <c r="R227" s="85">
        <v>0</v>
      </c>
      <c r="S227" s="86">
        <f t="shared" si="168"/>
        <v>16.300892140656387</v>
      </c>
      <c r="U227" s="63" t="s">
        <v>20</v>
      </c>
      <c r="V227" s="55">
        <v>12.781852255258643</v>
      </c>
      <c r="W227" s="55">
        <v>0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6">
        <v>3.5190398853977429</v>
      </c>
      <c r="AD227" s="55">
        <v>0</v>
      </c>
      <c r="AE227" s="55">
        <v>0</v>
      </c>
      <c r="AF227" s="55">
        <v>0</v>
      </c>
      <c r="AG227" s="55">
        <v>3.5190398853977429</v>
      </c>
      <c r="AH227" s="55">
        <v>0</v>
      </c>
      <c r="AI227" s="58">
        <f t="shared" si="169"/>
        <v>16.300892140656387</v>
      </c>
      <c r="AJ227" s="19"/>
      <c r="AK227" s="19"/>
      <c r="AL227" s="19"/>
      <c r="AM227" s="19"/>
      <c r="AN227" s="19"/>
    </row>
    <row r="228" spans="1:40" ht="15">
      <c r="A228" s="31" t="s">
        <v>56</v>
      </c>
      <c r="B228" s="112">
        <v>9.115385055102608E-2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167"/>
        <v>9.115385055102608E-2</v>
      </c>
      <c r="K228" s="42" t="s">
        <v>56</v>
      </c>
      <c r="L228" s="87">
        <v>9.115385055102608E-2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68"/>
        <v>9.115385055102608E-2</v>
      </c>
      <c r="U228" s="59" t="s">
        <v>56</v>
      </c>
      <c r="V228" s="60">
        <v>9.115385055102608E-2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1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2">
        <f t="shared" si="169"/>
        <v>9.115385055102608E-2</v>
      </c>
      <c r="AJ228" s="19"/>
      <c r="AK228" s="19"/>
      <c r="AL228" s="19"/>
      <c r="AM228" s="19"/>
      <c r="AN228" s="19"/>
    </row>
    <row r="229" spans="1:40" ht="15">
      <c r="A229" s="32" t="s">
        <v>18</v>
      </c>
      <c r="B229" s="84">
        <v>0.3361121966735523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167"/>
        <v>0.3361121966735523</v>
      </c>
      <c r="K229" s="43" t="s">
        <v>18</v>
      </c>
      <c r="L229" s="84">
        <v>0.3361121966735523</v>
      </c>
      <c r="M229" s="84">
        <v>0</v>
      </c>
      <c r="N229" s="84">
        <v>0</v>
      </c>
      <c r="O229" s="84">
        <v>0</v>
      </c>
      <c r="P229" s="84">
        <v>3.1027468824544417</v>
      </c>
      <c r="Q229" s="84">
        <v>0</v>
      </c>
      <c r="R229" s="85">
        <v>0</v>
      </c>
      <c r="S229" s="86">
        <f t="shared" si="168"/>
        <v>3.4388590791279938</v>
      </c>
      <c r="U229" s="63" t="s">
        <v>18</v>
      </c>
      <c r="V229" s="55">
        <v>0.3361121966735523</v>
      </c>
      <c r="W229" s="55">
        <v>0</v>
      </c>
      <c r="X229" s="55">
        <v>0</v>
      </c>
      <c r="Y229" s="55">
        <v>0</v>
      </c>
      <c r="Z229" s="55">
        <v>0</v>
      </c>
      <c r="AA229" s="55">
        <v>0</v>
      </c>
      <c r="AB229" s="55">
        <v>3.1027468824544417</v>
      </c>
      <c r="AC229" s="56">
        <v>0</v>
      </c>
      <c r="AD229" s="55">
        <v>0</v>
      </c>
      <c r="AE229" s="55">
        <v>0</v>
      </c>
      <c r="AF229" s="55">
        <v>0</v>
      </c>
      <c r="AG229" s="55">
        <v>0</v>
      </c>
      <c r="AH229" s="55">
        <v>0</v>
      </c>
      <c r="AI229" s="58">
        <f t="shared" si="169"/>
        <v>3.4388590791279938</v>
      </c>
      <c r="AJ229" s="19"/>
      <c r="AK229" s="19"/>
      <c r="AL229" s="19"/>
      <c r="AM229" s="19"/>
      <c r="AN229" s="19"/>
    </row>
    <row r="230" spans="1:4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167"/>
        <v>0</v>
      </c>
      <c r="K230" s="42" t="s">
        <v>17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68"/>
        <v>0</v>
      </c>
      <c r="U230" s="59" t="s">
        <v>57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1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2">
        <f t="shared" si="169"/>
        <v>0</v>
      </c>
      <c r="AJ230" s="19"/>
      <c r="AK230" s="19"/>
      <c r="AL230" s="19"/>
      <c r="AM230" s="19"/>
      <c r="AN230" s="19"/>
    </row>
    <row r="231" spans="1:40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167"/>
        <v>0</v>
      </c>
      <c r="K231" s="44" t="s">
        <v>60</v>
      </c>
      <c r="L231" s="84">
        <v>0</v>
      </c>
      <c r="M231" s="84">
        <v>0</v>
      </c>
      <c r="N231" s="84">
        <v>0</v>
      </c>
      <c r="O231" s="84">
        <v>0</v>
      </c>
      <c r="P231" s="84">
        <v>0</v>
      </c>
      <c r="Q231" s="84">
        <v>0</v>
      </c>
      <c r="R231" s="85">
        <v>0</v>
      </c>
      <c r="S231" s="86">
        <f t="shared" si="168"/>
        <v>0</v>
      </c>
      <c r="U231" s="64" t="s">
        <v>58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6">
        <v>0</v>
      </c>
      <c r="AD231" s="57">
        <v>0</v>
      </c>
      <c r="AE231" s="57">
        <v>0</v>
      </c>
      <c r="AF231" s="57">
        <v>0</v>
      </c>
      <c r="AG231" s="57">
        <v>0</v>
      </c>
      <c r="AH231" s="57">
        <v>0</v>
      </c>
      <c r="AI231" s="58">
        <f t="shared" si="169"/>
        <v>0</v>
      </c>
      <c r="AJ231" s="19"/>
      <c r="AK231" s="19"/>
      <c r="AL231" s="19"/>
      <c r="AM231" s="19"/>
      <c r="AN231" s="19"/>
    </row>
    <row r="232" spans="1:40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167"/>
        <v>0</v>
      </c>
      <c r="K232" s="45" t="s">
        <v>19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68"/>
        <v>0</v>
      </c>
      <c r="U232" s="65" t="s">
        <v>62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>
        <v>0</v>
      </c>
      <c r="AF232" s="66">
        <v>0</v>
      </c>
      <c r="AG232" s="66">
        <v>0</v>
      </c>
      <c r="AH232" s="67">
        <v>0</v>
      </c>
      <c r="AI232" s="68">
        <f t="shared" si="169"/>
        <v>0</v>
      </c>
      <c r="AJ232" s="19"/>
      <c r="AK232" s="19"/>
      <c r="AL232" s="19"/>
      <c r="AM232" s="19"/>
      <c r="AN232" s="19"/>
    </row>
    <row r="233" spans="1:40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167"/>
        <v>0</v>
      </c>
      <c r="K233" s="46" t="s">
        <v>15</v>
      </c>
      <c r="L233" s="93">
        <v>0</v>
      </c>
      <c r="M233" s="93">
        <v>0</v>
      </c>
      <c r="N233" s="93">
        <v>0</v>
      </c>
      <c r="O233" s="93">
        <v>0</v>
      </c>
      <c r="P233" s="93">
        <v>0</v>
      </c>
      <c r="Q233" s="93">
        <v>0</v>
      </c>
      <c r="R233" s="94">
        <v>0</v>
      </c>
      <c r="S233" s="95">
        <f t="shared" si="168"/>
        <v>0</v>
      </c>
      <c r="U233" s="69" t="s">
        <v>15</v>
      </c>
      <c r="V233" s="70">
        <v>0</v>
      </c>
      <c r="W233" s="70">
        <v>0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1">
        <v>0</v>
      </c>
      <c r="AE233" s="71">
        <v>0</v>
      </c>
      <c r="AF233" s="71">
        <v>0</v>
      </c>
      <c r="AG233" s="71">
        <v>0</v>
      </c>
      <c r="AH233" s="71">
        <v>0</v>
      </c>
      <c r="AI233" s="72">
        <f t="shared" si="169"/>
        <v>0</v>
      </c>
      <c r="AJ233" s="19"/>
      <c r="AK233" s="19"/>
      <c r="AL233" s="19"/>
      <c r="AM233" s="19"/>
      <c r="AN233" s="19"/>
    </row>
    <row r="234" spans="1:40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167"/>
        <v>0</v>
      </c>
      <c r="K234" s="45" t="s">
        <v>16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68"/>
        <v>0</v>
      </c>
      <c r="U234" s="65" t="s">
        <v>16</v>
      </c>
      <c r="V234" s="66">
        <v>0</v>
      </c>
      <c r="W234" s="66">
        <v>0</v>
      </c>
      <c r="X234" s="66">
        <v>0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>
        <v>0</v>
      </c>
      <c r="AE234" s="66">
        <v>0</v>
      </c>
      <c r="AF234" s="66">
        <v>0</v>
      </c>
      <c r="AG234" s="66">
        <v>0</v>
      </c>
      <c r="AH234" s="67">
        <v>0</v>
      </c>
      <c r="AI234" s="68">
        <f t="shared" si="169"/>
        <v>0</v>
      </c>
      <c r="AJ234" s="19"/>
      <c r="AK234" s="19"/>
      <c r="AL234" s="19"/>
      <c r="AM234" s="19"/>
      <c r="AN234" s="19"/>
    </row>
    <row r="235" spans="1:40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167"/>
        <v>0</v>
      </c>
      <c r="K235" s="47" t="s">
        <v>10</v>
      </c>
      <c r="L235" s="96">
        <v>0</v>
      </c>
      <c r="M235" s="96">
        <v>0</v>
      </c>
      <c r="N235" s="96">
        <v>0</v>
      </c>
      <c r="O235" s="96">
        <v>0</v>
      </c>
      <c r="P235" s="96">
        <v>0</v>
      </c>
      <c r="Q235" s="96">
        <v>0</v>
      </c>
      <c r="R235" s="97">
        <v>0</v>
      </c>
      <c r="S235" s="98">
        <f t="shared" si="168"/>
        <v>0</v>
      </c>
      <c r="U235" s="69" t="s">
        <v>10</v>
      </c>
      <c r="V235" s="70">
        <v>0</v>
      </c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1">
        <v>0</v>
      </c>
      <c r="AE235" s="71">
        <v>0</v>
      </c>
      <c r="AF235" s="71">
        <v>0</v>
      </c>
      <c r="AG235" s="71">
        <v>0</v>
      </c>
      <c r="AH235" s="71">
        <v>0</v>
      </c>
      <c r="AI235" s="72">
        <f t="shared" si="169"/>
        <v>0</v>
      </c>
      <c r="AJ235" s="19"/>
      <c r="AK235" s="19"/>
      <c r="AL235" s="19"/>
      <c r="AM235" s="19"/>
      <c r="AN235" s="19"/>
    </row>
    <row r="236" spans="1:40" ht="15">
      <c r="A236" s="37" t="s">
        <v>22</v>
      </c>
      <c r="B236" s="99">
        <f>SUM(B215:B231)</f>
        <v>186.95444846978521</v>
      </c>
      <c r="C236" s="99">
        <f t="shared" ref="C236:I236" si="170">SUM(C215:C231)</f>
        <v>10.995676507950925</v>
      </c>
      <c r="D236" s="99">
        <f t="shared" si="170"/>
        <v>1020.8635818991381</v>
      </c>
      <c r="E236" s="99">
        <f t="shared" si="170"/>
        <v>618.47236086888574</v>
      </c>
      <c r="F236" s="99">
        <f t="shared" si="170"/>
        <v>0</v>
      </c>
      <c r="G236" s="99">
        <f t="shared" si="170"/>
        <v>118.12204780473483</v>
      </c>
      <c r="H236" s="100">
        <f t="shared" si="170"/>
        <v>13.010048783331893</v>
      </c>
      <c r="I236" s="111">
        <f t="shared" si="170"/>
        <v>1968.4181643338266</v>
      </c>
      <c r="K236" s="48" t="s">
        <v>22</v>
      </c>
      <c r="L236" s="99">
        <f>SUM(L215:L231)</f>
        <v>186.95444846978521</v>
      </c>
      <c r="M236" s="99">
        <f t="shared" ref="M236:S236" si="171">SUM(M215:M231)</f>
        <v>10.995676507950925</v>
      </c>
      <c r="N236" s="99">
        <f t="shared" si="171"/>
        <v>1020.8635818991381</v>
      </c>
      <c r="O236" s="99">
        <f t="shared" si="171"/>
        <v>618.47236086888574</v>
      </c>
      <c r="P236" s="99">
        <f t="shared" si="171"/>
        <v>165.63269257432219</v>
      </c>
      <c r="Q236" s="99">
        <f t="shared" si="171"/>
        <v>118.12204780473483</v>
      </c>
      <c r="R236" s="100">
        <f t="shared" si="171"/>
        <v>13.010048783331893</v>
      </c>
      <c r="S236" s="101">
        <f t="shared" si="171"/>
        <v>2134.0508569081489</v>
      </c>
      <c r="U236" s="73" t="s">
        <v>59</v>
      </c>
      <c r="V236" s="74">
        <f>SUM(V215:V231)</f>
        <v>127.88585429693121</v>
      </c>
      <c r="W236" s="74">
        <f t="shared" ref="W236:AH236" si="172">SUM(W215:W231)</f>
        <v>44.940581448311541</v>
      </c>
      <c r="X236" s="74">
        <f t="shared" si="172"/>
        <v>118.12204780473483</v>
      </c>
      <c r="Y236" s="74">
        <f t="shared" si="172"/>
        <v>10.995676507950925</v>
      </c>
      <c r="Z236" s="74">
        <f t="shared" si="172"/>
        <v>386.39896013489852</v>
      </c>
      <c r="AA236" s="74">
        <f t="shared" si="172"/>
        <v>612.42853190308233</v>
      </c>
      <c r="AB236" s="74">
        <f t="shared" si="172"/>
        <v>165.63269257432219</v>
      </c>
      <c r="AC236" s="74">
        <f t="shared" si="172"/>
        <v>667.64651223791748</v>
      </c>
      <c r="AD236" s="75">
        <f t="shared" si="172"/>
        <v>14.128012724542423</v>
      </c>
      <c r="AE236" s="75">
        <f t="shared" si="172"/>
        <v>3.3533508774104281</v>
      </c>
      <c r="AF236" s="75">
        <f t="shared" si="172"/>
        <v>13.010048783331893</v>
      </c>
      <c r="AG236" s="75">
        <f t="shared" si="172"/>
        <v>634.46462176423961</v>
      </c>
      <c r="AH236" s="75">
        <f t="shared" si="172"/>
        <v>2.6904780883930357</v>
      </c>
      <c r="AI236" s="76">
        <f>SUM(V236:AC236)</f>
        <v>2134.0508569081489</v>
      </c>
      <c r="AJ236" s="19"/>
      <c r="AK236" s="19"/>
      <c r="AL236" s="19"/>
      <c r="AM236" s="19"/>
      <c r="AN236" s="19"/>
    </row>
    <row r="237" spans="1:40" s="22" customFormat="1" ht="15" thickBot="1">
      <c r="A237" s="38" t="s">
        <v>108</v>
      </c>
      <c r="B237" s="125">
        <f>IF($I236=0,"-",B236/$I236)</f>
        <v>9.4976998209654481E-2</v>
      </c>
      <c r="C237" s="125">
        <f t="shared" ref="C237:H237" si="173">IF($I236=0,"-",C236/$I236)</f>
        <v>5.5860470641776469E-3</v>
      </c>
      <c r="D237" s="125">
        <f t="shared" si="173"/>
        <v>0.5186212972407872</v>
      </c>
      <c r="E237" s="125">
        <f t="shared" si="173"/>
        <v>0.314197649704272</v>
      </c>
      <c r="F237" s="125">
        <f t="shared" si="173"/>
        <v>0</v>
      </c>
      <c r="G237" s="125">
        <f t="shared" si="173"/>
        <v>6.0008615011288E-2</v>
      </c>
      <c r="H237" s="126">
        <f t="shared" si="173"/>
        <v>6.6093927698207839E-3</v>
      </c>
      <c r="I237" s="127">
        <f>SUM(B237:H237)</f>
        <v>1</v>
      </c>
      <c r="K237" s="49" t="s">
        <v>108</v>
      </c>
      <c r="L237" s="102">
        <f>IF($S236=0,"-",L236/$S236)</f>
        <v>8.760543258123106E-2</v>
      </c>
      <c r="M237" s="102">
        <f t="shared" ref="M237:R237" si="174">IF($S236=0,"-",M236/$S236)</f>
        <v>5.1524903787352368E-3</v>
      </c>
      <c r="N237" s="102">
        <f t="shared" si="174"/>
        <v>0.47836890981041735</v>
      </c>
      <c r="O237" s="102">
        <f t="shared" si="174"/>
        <v>0.28981144421503596</v>
      </c>
      <c r="P237" s="102">
        <f t="shared" si="174"/>
        <v>7.7614219941456217E-2</v>
      </c>
      <c r="Q237" s="102">
        <f t="shared" si="174"/>
        <v>5.5351093167419714E-2</v>
      </c>
      <c r="R237" s="103">
        <f t="shared" si="174"/>
        <v>6.0964099057044426E-3</v>
      </c>
      <c r="S237" s="104">
        <f>SUM(L237:R237)</f>
        <v>1</v>
      </c>
      <c r="U237" s="77" t="s">
        <v>108</v>
      </c>
      <c r="V237" s="78">
        <f>+V236/$AI236</f>
        <v>5.9926338626350509E-2</v>
      </c>
      <c r="W237" s="78">
        <f t="shared" ref="W237:AH237" si="175">+W236/$AI236</f>
        <v>2.1058814649535702E-2</v>
      </c>
      <c r="X237" s="78">
        <f t="shared" si="175"/>
        <v>5.5351093167419714E-2</v>
      </c>
      <c r="Y237" s="78">
        <f t="shared" si="175"/>
        <v>5.1524903787352368E-3</v>
      </c>
      <c r="Z237" s="78">
        <f t="shared" si="175"/>
        <v>0.18106361377662772</v>
      </c>
      <c r="AA237" s="78">
        <f t="shared" si="175"/>
        <v>0.28697935193089996</v>
      </c>
      <c r="AB237" s="78">
        <f t="shared" si="175"/>
        <v>7.7614219941456217E-2</v>
      </c>
      <c r="AC237" s="78">
        <f t="shared" si="175"/>
        <v>0.31285407752897498</v>
      </c>
      <c r="AD237" s="78">
        <f t="shared" si="175"/>
        <v>6.6202793053448316E-3</v>
      </c>
      <c r="AE237" s="78">
        <f t="shared" si="175"/>
        <v>1.5713547156363569E-3</v>
      </c>
      <c r="AF237" s="78">
        <f t="shared" si="175"/>
        <v>6.0964099057044426E-3</v>
      </c>
      <c r="AG237" s="78">
        <f t="shared" si="175"/>
        <v>0.29730529603378963</v>
      </c>
      <c r="AH237" s="78">
        <f t="shared" si="175"/>
        <v>1.2607375684996788E-3</v>
      </c>
      <c r="AI237" s="79">
        <f>SUM(V237:AC237)</f>
        <v>1</v>
      </c>
    </row>
    <row r="238" spans="1:40" ht="15" thickBot="1">
      <c r="A238" s="6"/>
      <c r="B238" s="6"/>
      <c r="C238" s="6"/>
      <c r="D238" s="6"/>
      <c r="E238" s="6"/>
      <c r="F238" s="6"/>
      <c r="G238" s="6"/>
      <c r="H238" s="6"/>
      <c r="I238" s="6"/>
      <c r="K238" s="6"/>
      <c r="L238" s="6"/>
      <c r="M238" s="6"/>
      <c r="N238" s="6"/>
      <c r="O238" s="6"/>
      <c r="P238" s="6"/>
      <c r="Q238" s="6"/>
      <c r="R238" s="6"/>
      <c r="S238" s="6"/>
      <c r="U238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19"/>
      <c r="AK238" s="19"/>
      <c r="AL238" s="19"/>
      <c r="AM238" s="19"/>
      <c r="AN238" s="19"/>
    </row>
    <row r="239" spans="1:40" ht="42.7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  <c r="K239" s="445" t="s">
        <v>65</v>
      </c>
      <c r="L239" s="82" t="s">
        <v>0</v>
      </c>
      <c r="M239" s="82" t="s">
        <v>1</v>
      </c>
      <c r="N239" s="82" t="s">
        <v>2</v>
      </c>
      <c r="O239" s="82" t="s">
        <v>3</v>
      </c>
      <c r="P239" s="82" t="s">
        <v>23</v>
      </c>
      <c r="Q239" s="82" t="s">
        <v>4</v>
      </c>
      <c r="R239" s="82" t="s">
        <v>5</v>
      </c>
      <c r="S239" s="83" t="s">
        <v>6</v>
      </c>
      <c r="U239" s="447" t="s">
        <v>65</v>
      </c>
      <c r="V239" s="51" t="s">
        <v>73</v>
      </c>
      <c r="W239" s="51" t="s">
        <v>74</v>
      </c>
      <c r="X239" s="51" t="s">
        <v>4</v>
      </c>
      <c r="Y239" s="51" t="s">
        <v>1</v>
      </c>
      <c r="Z239" s="51" t="s">
        <v>2</v>
      </c>
      <c r="AA239" s="51" t="s">
        <v>3</v>
      </c>
      <c r="AB239" s="51" t="s">
        <v>51</v>
      </c>
      <c r="AC239" s="51" t="s">
        <v>64</v>
      </c>
      <c r="AD239" s="52" t="s">
        <v>75</v>
      </c>
      <c r="AE239" s="52" t="s">
        <v>76</v>
      </c>
      <c r="AF239" s="52" t="s">
        <v>77</v>
      </c>
      <c r="AG239" s="52" t="s">
        <v>78</v>
      </c>
      <c r="AH239" s="52" t="s">
        <v>79</v>
      </c>
      <c r="AI239" s="53" t="s">
        <v>59</v>
      </c>
      <c r="AJ239" s="19"/>
      <c r="AK239" s="19"/>
      <c r="AL239" s="19"/>
      <c r="AM239" s="19"/>
      <c r="AN239" s="19"/>
    </row>
    <row r="240" spans="1:40" ht="15" customHeight="1">
      <c r="A240" s="411" t="s">
        <v>65</v>
      </c>
      <c r="B240" s="400" t="s">
        <v>113</v>
      </c>
      <c r="C240" s="401"/>
      <c r="D240" s="401"/>
      <c r="E240" s="401"/>
      <c r="F240" s="401"/>
      <c r="G240" s="401"/>
      <c r="H240" s="401"/>
      <c r="I240" s="402"/>
      <c r="K240" s="446" t="s">
        <v>65</v>
      </c>
      <c r="L240" s="403" t="s">
        <v>113</v>
      </c>
      <c r="M240" s="404"/>
      <c r="N240" s="404"/>
      <c r="O240" s="404"/>
      <c r="P240" s="404"/>
      <c r="Q240" s="404"/>
      <c r="R240" s="404"/>
      <c r="S240" s="405"/>
      <c r="U240" s="448" t="s">
        <v>65</v>
      </c>
      <c r="V240" s="441" t="s">
        <v>113</v>
      </c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2"/>
      <c r="AJ240" s="19"/>
      <c r="AK240" s="19"/>
      <c r="AL240" s="19"/>
      <c r="AM240" s="19"/>
      <c r="AN240" s="19"/>
    </row>
    <row r="241" spans="1:40" ht="15" customHeight="1">
      <c r="A241" s="30" t="s">
        <v>7</v>
      </c>
      <c r="B241" s="105">
        <v>0</v>
      </c>
      <c r="C241" s="105">
        <v>0</v>
      </c>
      <c r="D241" s="105">
        <v>14.968700521040981</v>
      </c>
      <c r="E241" s="105">
        <v>0</v>
      </c>
      <c r="F241" s="394"/>
      <c r="G241" s="105">
        <v>0</v>
      </c>
      <c r="H241" s="110">
        <v>0</v>
      </c>
      <c r="I241" s="111">
        <f>SUM(B241:H241)</f>
        <v>14.968700521040981</v>
      </c>
      <c r="K241" s="50" t="s">
        <v>7</v>
      </c>
      <c r="L241" s="105">
        <v>0</v>
      </c>
      <c r="M241" s="105">
        <v>0</v>
      </c>
      <c r="N241" s="105">
        <v>14.968700521040981</v>
      </c>
      <c r="O241" s="105">
        <v>0</v>
      </c>
      <c r="P241" s="105">
        <v>0</v>
      </c>
      <c r="Q241" s="105">
        <v>0</v>
      </c>
      <c r="R241" s="106">
        <v>0</v>
      </c>
      <c r="S241" s="107">
        <f>SUM(L241:R241)</f>
        <v>14.968700521040981</v>
      </c>
      <c r="U241" s="54" t="s">
        <v>7</v>
      </c>
      <c r="V241" s="55">
        <v>0</v>
      </c>
      <c r="W241" s="55">
        <v>0</v>
      </c>
      <c r="X241" s="55">
        <v>0</v>
      </c>
      <c r="Y241" s="55">
        <v>0</v>
      </c>
      <c r="Z241" s="55">
        <v>14.968700521040981</v>
      </c>
      <c r="AA241" s="55">
        <v>0</v>
      </c>
      <c r="AB241" s="55">
        <v>0</v>
      </c>
      <c r="AC241" s="56">
        <v>0</v>
      </c>
      <c r="AD241" s="57">
        <v>0</v>
      </c>
      <c r="AE241" s="57">
        <v>0</v>
      </c>
      <c r="AF241" s="57">
        <v>0</v>
      </c>
      <c r="AG241" s="57">
        <v>0</v>
      </c>
      <c r="AH241" s="57">
        <v>0</v>
      </c>
      <c r="AI241" s="58">
        <f>SUM(V241:AC241)</f>
        <v>14.968700521040981</v>
      </c>
      <c r="AJ241" s="19"/>
      <c r="AK241" s="19"/>
      <c r="AL241" s="19"/>
      <c r="AM241" s="19"/>
      <c r="AN241" s="19"/>
    </row>
    <row r="242" spans="1:40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176">SUM(B242:H242)</f>
        <v>0</v>
      </c>
      <c r="K242" s="42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77">SUM(L242:R242)</f>
        <v>0</v>
      </c>
      <c r="U242" s="59" t="s">
        <v>8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1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2">
        <f t="shared" ref="AI242:AI261" si="178">SUM(V242:AC242)</f>
        <v>0</v>
      </c>
      <c r="AJ242" s="19"/>
      <c r="AK242" s="19"/>
      <c r="AL242" s="19"/>
      <c r="AM242" s="19"/>
      <c r="AN242" s="19"/>
    </row>
    <row r="243" spans="1:40" ht="15">
      <c r="A243" s="32" t="s">
        <v>9</v>
      </c>
      <c r="B243" s="84">
        <v>0</v>
      </c>
      <c r="C243" s="84">
        <v>0</v>
      </c>
      <c r="D243" s="84">
        <v>1.7802233157228375</v>
      </c>
      <c r="E243" s="84">
        <v>0</v>
      </c>
      <c r="F243" s="395"/>
      <c r="G243" s="84">
        <v>0</v>
      </c>
      <c r="H243" s="115">
        <v>0</v>
      </c>
      <c r="I243" s="111">
        <f t="shared" si="176"/>
        <v>1.7802233157228375</v>
      </c>
      <c r="K243" s="43" t="s">
        <v>9</v>
      </c>
      <c r="L243" s="84">
        <v>0</v>
      </c>
      <c r="M243" s="84">
        <v>0</v>
      </c>
      <c r="N243" s="84">
        <v>1.7802233157228375</v>
      </c>
      <c r="O243" s="84">
        <v>0</v>
      </c>
      <c r="P243" s="84">
        <v>0</v>
      </c>
      <c r="Q243" s="84">
        <v>0</v>
      </c>
      <c r="R243" s="85">
        <v>0</v>
      </c>
      <c r="S243" s="86">
        <f t="shared" si="177"/>
        <v>1.7802233157228375</v>
      </c>
      <c r="U243" s="63" t="s">
        <v>9</v>
      </c>
      <c r="V243" s="55">
        <v>0</v>
      </c>
      <c r="W243" s="55">
        <v>0</v>
      </c>
      <c r="X243" s="55">
        <v>0</v>
      </c>
      <c r="Y243" s="55">
        <v>0</v>
      </c>
      <c r="Z243" s="55">
        <v>1.7802233157228375</v>
      </c>
      <c r="AA243" s="55">
        <v>0</v>
      </c>
      <c r="AB243" s="55">
        <v>0</v>
      </c>
      <c r="AC243" s="56">
        <v>0</v>
      </c>
      <c r="AD243" s="57">
        <v>0</v>
      </c>
      <c r="AE243" s="57">
        <v>0</v>
      </c>
      <c r="AF243" s="57">
        <v>0</v>
      </c>
      <c r="AG243" s="57">
        <v>0</v>
      </c>
      <c r="AH243" s="57">
        <v>0</v>
      </c>
      <c r="AI243" s="58">
        <f t="shared" si="178"/>
        <v>1.7802233157228375</v>
      </c>
      <c r="AJ243" s="19"/>
      <c r="AK243" s="19"/>
      <c r="AL243" s="19"/>
      <c r="AM243" s="19"/>
      <c r="AN243" s="19"/>
    </row>
    <row r="244" spans="1:40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176"/>
        <v>0</v>
      </c>
      <c r="K244" s="42" t="s">
        <v>52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77"/>
        <v>0</v>
      </c>
      <c r="U244" s="59" t="s">
        <v>52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1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2">
        <f t="shared" si="178"/>
        <v>0</v>
      </c>
      <c r="AJ244" s="19"/>
      <c r="AK244" s="19"/>
      <c r="AL244" s="19"/>
      <c r="AM244" s="19"/>
      <c r="AN244" s="19"/>
    </row>
    <row r="245" spans="1:40" ht="15">
      <c r="A245" s="32" t="s">
        <v>13</v>
      </c>
      <c r="B245" s="84">
        <v>184.35668407565785</v>
      </c>
      <c r="C245" s="84">
        <v>1.0878437488895907</v>
      </c>
      <c r="D245" s="84">
        <v>3.9374676125697463</v>
      </c>
      <c r="E245" s="84">
        <v>0</v>
      </c>
      <c r="F245" s="395"/>
      <c r="G245" s="84">
        <v>0</v>
      </c>
      <c r="H245" s="115">
        <v>0</v>
      </c>
      <c r="I245" s="111">
        <f t="shared" si="176"/>
        <v>189.38199543711718</v>
      </c>
      <c r="K245" s="43" t="s">
        <v>13</v>
      </c>
      <c r="L245" s="84">
        <v>184.35668407565785</v>
      </c>
      <c r="M245" s="84">
        <v>1.0878437488895907</v>
      </c>
      <c r="N245" s="84">
        <v>3.9374676125697463</v>
      </c>
      <c r="O245" s="84">
        <v>0</v>
      </c>
      <c r="P245" s="84">
        <v>0</v>
      </c>
      <c r="Q245" s="84">
        <v>0</v>
      </c>
      <c r="R245" s="85">
        <v>0</v>
      </c>
      <c r="S245" s="86">
        <f t="shared" si="177"/>
        <v>189.38199543711718</v>
      </c>
      <c r="U245" s="63" t="s">
        <v>13</v>
      </c>
      <c r="V245" s="55">
        <v>184.04686046723853</v>
      </c>
      <c r="W245" s="55">
        <v>0</v>
      </c>
      <c r="X245" s="55">
        <v>0</v>
      </c>
      <c r="Y245" s="55">
        <v>1.0878437488895907</v>
      </c>
      <c r="Z245" s="55">
        <v>3.7789343051630833</v>
      </c>
      <c r="AA245" s="55">
        <v>0</v>
      </c>
      <c r="AB245" s="55">
        <v>0</v>
      </c>
      <c r="AC245" s="56">
        <v>0.46835691582597394</v>
      </c>
      <c r="AD245" s="57">
        <v>0.30982360841931089</v>
      </c>
      <c r="AE245" s="57">
        <v>0</v>
      </c>
      <c r="AF245" s="57">
        <v>0</v>
      </c>
      <c r="AG245" s="57">
        <v>0.15853330740666316</v>
      </c>
      <c r="AH245" s="57">
        <v>0</v>
      </c>
      <c r="AI245" s="58">
        <f t="shared" si="178"/>
        <v>189.38199543711718</v>
      </c>
      <c r="AJ245" s="19"/>
      <c r="AK245" s="19"/>
      <c r="AL245" s="19"/>
      <c r="AM245" s="19"/>
      <c r="AN245" s="19"/>
    </row>
    <row r="246" spans="1:40" ht="15">
      <c r="A246" s="31" t="s">
        <v>119</v>
      </c>
      <c r="B246" s="112">
        <v>81.299793436036722</v>
      </c>
      <c r="C246" s="112">
        <v>0.39582510276331018</v>
      </c>
      <c r="D246" s="112">
        <v>1.3632555437976903</v>
      </c>
      <c r="E246" s="112">
        <v>0</v>
      </c>
      <c r="F246" s="395"/>
      <c r="G246" s="112">
        <v>0</v>
      </c>
      <c r="H246" s="113">
        <v>0</v>
      </c>
      <c r="I246" s="114">
        <f t="shared" si="176"/>
        <v>83.058874082597725</v>
      </c>
      <c r="K246" s="42" t="s">
        <v>119</v>
      </c>
      <c r="L246" s="87">
        <v>81.299793436036722</v>
      </c>
      <c r="M246" s="87">
        <v>0.39582510276331018</v>
      </c>
      <c r="N246" s="87">
        <v>1.3632555437976903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77"/>
        <v>83.058874082597725</v>
      </c>
      <c r="U246" s="59" t="s">
        <v>53</v>
      </c>
      <c r="V246" s="60">
        <v>81.291224136862482</v>
      </c>
      <c r="W246" s="60">
        <v>0</v>
      </c>
      <c r="X246" s="60">
        <v>0</v>
      </c>
      <c r="Y246" s="60">
        <v>0.39582510276331018</v>
      </c>
      <c r="Z246" s="60">
        <v>1.3563293445006723</v>
      </c>
      <c r="AA246" s="60">
        <v>0</v>
      </c>
      <c r="AB246" s="60">
        <v>0</v>
      </c>
      <c r="AC246" s="61">
        <v>1.5495498471258038E-2</v>
      </c>
      <c r="AD246" s="60">
        <v>8.5692991742401144E-3</v>
      </c>
      <c r="AE246" s="60">
        <v>0</v>
      </c>
      <c r="AF246" s="60">
        <v>0</v>
      </c>
      <c r="AG246" s="60">
        <v>6.9261992970179242E-3</v>
      </c>
      <c r="AH246" s="60">
        <v>0</v>
      </c>
      <c r="AI246" s="62">
        <f t="shared" si="178"/>
        <v>83.058874082597725</v>
      </c>
      <c r="AJ246" s="19"/>
      <c r="AK246" s="19"/>
      <c r="AL246" s="19"/>
      <c r="AM246" s="19"/>
      <c r="AN246" s="19"/>
    </row>
    <row r="247" spans="1:40" ht="15">
      <c r="A247" s="32" t="s">
        <v>54</v>
      </c>
      <c r="B247" s="84">
        <v>0</v>
      </c>
      <c r="C247" s="84">
        <v>0</v>
      </c>
      <c r="D247" s="84">
        <v>0</v>
      </c>
      <c r="E247" s="84">
        <v>1.8701584399265454</v>
      </c>
      <c r="F247" s="395"/>
      <c r="G247" s="84">
        <v>0</v>
      </c>
      <c r="H247" s="115">
        <v>0</v>
      </c>
      <c r="I247" s="111">
        <f t="shared" si="176"/>
        <v>1.8701584399265454</v>
      </c>
      <c r="K247" s="43" t="s">
        <v>54</v>
      </c>
      <c r="L247" s="84">
        <v>0</v>
      </c>
      <c r="M247" s="84">
        <v>0</v>
      </c>
      <c r="N247" s="84">
        <v>0</v>
      </c>
      <c r="O247" s="84">
        <v>1.8701584399265454</v>
      </c>
      <c r="P247" s="84">
        <v>348.11008706004719</v>
      </c>
      <c r="Q247" s="84">
        <v>0</v>
      </c>
      <c r="R247" s="85">
        <v>0</v>
      </c>
      <c r="S247" s="86">
        <f t="shared" si="177"/>
        <v>349.98024549997376</v>
      </c>
      <c r="U247" s="63" t="s">
        <v>54</v>
      </c>
      <c r="V247" s="55">
        <v>0</v>
      </c>
      <c r="W247" s="55">
        <v>0</v>
      </c>
      <c r="X247" s="55">
        <v>0</v>
      </c>
      <c r="Y247" s="55">
        <v>0</v>
      </c>
      <c r="Z247" s="55">
        <v>0</v>
      </c>
      <c r="AA247" s="55">
        <v>1.8701584399265454</v>
      </c>
      <c r="AB247" s="55">
        <v>348.11008706004719</v>
      </c>
      <c r="AC247" s="56">
        <v>0</v>
      </c>
      <c r="AD247" s="55">
        <v>0</v>
      </c>
      <c r="AE247" s="55">
        <v>0</v>
      </c>
      <c r="AF247" s="55">
        <v>0</v>
      </c>
      <c r="AG247" s="55">
        <v>0</v>
      </c>
      <c r="AH247" s="55">
        <v>0</v>
      </c>
      <c r="AI247" s="58">
        <f t="shared" si="178"/>
        <v>349.98024549997376</v>
      </c>
      <c r="AJ247" s="19"/>
      <c r="AK247" s="19"/>
      <c r="AL247" s="19"/>
      <c r="AM247" s="19"/>
      <c r="AN247" s="19"/>
    </row>
    <row r="248" spans="1:40" ht="15">
      <c r="A248" s="31" t="s">
        <v>11</v>
      </c>
      <c r="B248" s="112">
        <v>0</v>
      </c>
      <c r="C248" s="112">
        <v>0</v>
      </c>
      <c r="D248" s="112">
        <v>0</v>
      </c>
      <c r="E248" s="112">
        <v>0.18785510318287671</v>
      </c>
      <c r="F248" s="395"/>
      <c r="G248" s="112">
        <v>0</v>
      </c>
      <c r="H248" s="113">
        <v>0</v>
      </c>
      <c r="I248" s="114">
        <f t="shared" si="176"/>
        <v>0.18785510318287671</v>
      </c>
      <c r="K248" s="42" t="s">
        <v>11</v>
      </c>
      <c r="L248" s="87">
        <v>0</v>
      </c>
      <c r="M248" s="87">
        <v>0</v>
      </c>
      <c r="N248" s="87">
        <v>0</v>
      </c>
      <c r="O248" s="87">
        <v>0.18785510318287671</v>
      </c>
      <c r="P248" s="87">
        <v>34.719221688470199</v>
      </c>
      <c r="Q248" s="87">
        <v>0</v>
      </c>
      <c r="R248" s="88">
        <v>0</v>
      </c>
      <c r="S248" s="89">
        <f t="shared" si="177"/>
        <v>34.907076791653076</v>
      </c>
      <c r="U248" s="59" t="s">
        <v>11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0.18785510318287671</v>
      </c>
      <c r="AB248" s="60">
        <v>34.719221688470199</v>
      </c>
      <c r="AC248" s="61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2">
        <f t="shared" si="178"/>
        <v>34.907076791653076</v>
      </c>
      <c r="AJ248" s="19"/>
      <c r="AK248" s="19"/>
      <c r="AL248" s="19"/>
      <c r="AM248" s="19"/>
      <c r="AN248" s="19"/>
    </row>
    <row r="249" spans="1:40" ht="15">
      <c r="A249" s="32" t="s">
        <v>55</v>
      </c>
      <c r="B249" s="84">
        <v>0</v>
      </c>
      <c r="C249" s="84">
        <v>0</v>
      </c>
      <c r="D249" s="84">
        <v>0.37750100441944551</v>
      </c>
      <c r="E249" s="84">
        <v>0</v>
      </c>
      <c r="F249" s="395"/>
      <c r="G249" s="84">
        <v>0</v>
      </c>
      <c r="H249" s="115">
        <v>0</v>
      </c>
      <c r="I249" s="111">
        <f t="shared" si="176"/>
        <v>0.37750100441944551</v>
      </c>
      <c r="K249" s="43" t="s">
        <v>55</v>
      </c>
      <c r="L249" s="84">
        <v>0</v>
      </c>
      <c r="M249" s="84">
        <v>0</v>
      </c>
      <c r="N249" s="84">
        <v>0.37750100441944551</v>
      </c>
      <c r="O249" s="84">
        <v>0</v>
      </c>
      <c r="P249" s="84">
        <v>0</v>
      </c>
      <c r="Q249" s="84">
        <v>0</v>
      </c>
      <c r="R249" s="85">
        <v>0</v>
      </c>
      <c r="S249" s="86">
        <f t="shared" si="177"/>
        <v>0.37750100441944551</v>
      </c>
      <c r="U249" s="63" t="s">
        <v>55</v>
      </c>
      <c r="V249" s="55">
        <v>0</v>
      </c>
      <c r="W249" s="55">
        <v>0</v>
      </c>
      <c r="X249" s="55">
        <v>0</v>
      </c>
      <c r="Y249" s="55">
        <v>0</v>
      </c>
      <c r="Z249" s="55">
        <v>0.37750100441944551</v>
      </c>
      <c r="AA249" s="55">
        <v>0</v>
      </c>
      <c r="AB249" s="55">
        <v>0</v>
      </c>
      <c r="AC249" s="56">
        <v>0</v>
      </c>
      <c r="AD249" s="55">
        <v>0</v>
      </c>
      <c r="AE249" s="55">
        <v>0</v>
      </c>
      <c r="AF249" s="55">
        <v>0</v>
      </c>
      <c r="AG249" s="55">
        <v>0</v>
      </c>
      <c r="AH249" s="55">
        <v>0</v>
      </c>
      <c r="AI249" s="58">
        <f t="shared" si="178"/>
        <v>0.37750100441944551</v>
      </c>
      <c r="AJ249" s="19"/>
      <c r="AK249" s="19"/>
      <c r="AL249" s="19"/>
      <c r="AM249" s="19"/>
      <c r="AN249" s="19"/>
    </row>
    <row r="250" spans="1:40" ht="15">
      <c r="A250" s="31" t="s">
        <v>14</v>
      </c>
      <c r="B250" s="112">
        <v>45.587982324432502</v>
      </c>
      <c r="C250" s="112">
        <v>2.1835784235686497</v>
      </c>
      <c r="D250" s="112">
        <v>22.380760942931069</v>
      </c>
      <c r="E250" s="112">
        <v>8.4958089459813507E-2</v>
      </c>
      <c r="F250" s="395"/>
      <c r="G250" s="112">
        <v>0</v>
      </c>
      <c r="H250" s="113">
        <v>0</v>
      </c>
      <c r="I250" s="114">
        <f t="shared" si="176"/>
        <v>70.237279780392029</v>
      </c>
      <c r="K250" s="42" t="s">
        <v>14</v>
      </c>
      <c r="L250" s="87">
        <v>45.587982324432502</v>
      </c>
      <c r="M250" s="87">
        <v>2.1835784235686497</v>
      </c>
      <c r="N250" s="87">
        <v>22.380760942931069</v>
      </c>
      <c r="O250" s="87">
        <v>8.4958089459813507E-2</v>
      </c>
      <c r="P250" s="87">
        <v>2.5116479793147562E-2</v>
      </c>
      <c r="Q250" s="87">
        <v>0</v>
      </c>
      <c r="R250" s="88">
        <v>0</v>
      </c>
      <c r="S250" s="89">
        <f t="shared" si="177"/>
        <v>70.26239626018517</v>
      </c>
      <c r="U250" s="59" t="s">
        <v>14</v>
      </c>
      <c r="V250" s="60">
        <v>45.548488597447282</v>
      </c>
      <c r="W250" s="60">
        <v>0</v>
      </c>
      <c r="X250" s="60">
        <v>0</v>
      </c>
      <c r="Y250" s="60">
        <v>2.1835784235686497</v>
      </c>
      <c r="Z250" s="60">
        <v>22.380760942931069</v>
      </c>
      <c r="AA250" s="60">
        <v>0</v>
      </c>
      <c r="AB250" s="60">
        <v>2.5116479793147562E-2</v>
      </c>
      <c r="AC250" s="61">
        <v>0.12445181644503445</v>
      </c>
      <c r="AD250" s="60">
        <v>3.9493726985220919E-2</v>
      </c>
      <c r="AE250" s="60">
        <v>0</v>
      </c>
      <c r="AF250" s="60">
        <v>0</v>
      </c>
      <c r="AG250" s="60">
        <v>0</v>
      </c>
      <c r="AH250" s="60">
        <v>8.4958089459813507E-2</v>
      </c>
      <c r="AI250" s="62">
        <f t="shared" si="178"/>
        <v>70.26239626018517</v>
      </c>
      <c r="AJ250" s="19"/>
      <c r="AK250" s="19"/>
      <c r="AL250" s="19"/>
      <c r="AM250" s="19"/>
      <c r="AN250" s="19"/>
    </row>
    <row r="251" spans="1:40" ht="15">
      <c r="A251" s="32" t="s">
        <v>136</v>
      </c>
      <c r="B251" s="84">
        <v>1087.5315943277521</v>
      </c>
      <c r="C251" s="84">
        <v>31.895336285493073</v>
      </c>
      <c r="D251" s="84">
        <v>749.82309548245246</v>
      </c>
      <c r="E251" s="84">
        <v>4.3967968256335084</v>
      </c>
      <c r="F251" s="395"/>
      <c r="G251" s="84">
        <v>0</v>
      </c>
      <c r="H251" s="115">
        <v>0</v>
      </c>
      <c r="I251" s="111">
        <f t="shared" si="176"/>
        <v>1873.6468229213312</v>
      </c>
      <c r="K251" s="43" t="s">
        <v>136</v>
      </c>
      <c r="L251" s="84">
        <v>1087.5315943277521</v>
      </c>
      <c r="M251" s="84">
        <v>31.895336285493073</v>
      </c>
      <c r="N251" s="84">
        <v>749.82309548245246</v>
      </c>
      <c r="O251" s="84">
        <v>4.3967968256335084</v>
      </c>
      <c r="P251" s="84">
        <v>0.73488355207788425</v>
      </c>
      <c r="Q251" s="84">
        <v>0</v>
      </c>
      <c r="R251" s="85">
        <v>0</v>
      </c>
      <c r="S251" s="86">
        <f t="shared" si="177"/>
        <v>1874.3817064734092</v>
      </c>
      <c r="U251" s="63" t="s">
        <v>136</v>
      </c>
      <c r="V251" s="55">
        <v>1057.2297415244179</v>
      </c>
      <c r="W251" s="55">
        <v>0</v>
      </c>
      <c r="X251" s="55">
        <v>0</v>
      </c>
      <c r="Y251" s="55">
        <v>31.895336285493073</v>
      </c>
      <c r="Z251" s="55">
        <v>749.05044099889517</v>
      </c>
      <c r="AA251" s="55">
        <v>4.3967968256335084</v>
      </c>
      <c r="AB251" s="55">
        <v>0.73488355207788425</v>
      </c>
      <c r="AC251" s="56">
        <v>31.074507286891421</v>
      </c>
      <c r="AD251" s="55">
        <v>30.301852803334157</v>
      </c>
      <c r="AE251" s="55">
        <v>0</v>
      </c>
      <c r="AF251" s="55">
        <v>0</v>
      </c>
      <c r="AG251" s="55">
        <v>0.77265448355726529</v>
      </c>
      <c r="AH251" s="55">
        <v>0</v>
      </c>
      <c r="AI251" s="58">
        <f t="shared" si="178"/>
        <v>1874.3817064734094</v>
      </c>
      <c r="AJ251" s="19"/>
      <c r="AK251" s="19"/>
      <c r="AL251" s="19"/>
      <c r="AM251" s="19"/>
      <c r="AN251" s="19"/>
    </row>
    <row r="252" spans="1:40" ht="15">
      <c r="A252" s="31" t="s">
        <v>21</v>
      </c>
      <c r="B252" s="112">
        <v>353.04792171310157</v>
      </c>
      <c r="C252" s="112">
        <v>15.526637211242573</v>
      </c>
      <c r="D252" s="112">
        <v>253.60665837011555</v>
      </c>
      <c r="E252" s="112">
        <v>1689.5111399799343</v>
      </c>
      <c r="F252" s="395"/>
      <c r="G252" s="112">
        <v>264.11640557199064</v>
      </c>
      <c r="H252" s="113">
        <v>39.59937314032296</v>
      </c>
      <c r="I252" s="114">
        <f t="shared" si="176"/>
        <v>2615.4081359867073</v>
      </c>
      <c r="K252" s="42" t="s">
        <v>21</v>
      </c>
      <c r="L252" s="87">
        <v>353.04792171310157</v>
      </c>
      <c r="M252" s="87">
        <v>15.526637211242573</v>
      </c>
      <c r="N252" s="87">
        <v>253.60665837011555</v>
      </c>
      <c r="O252" s="87">
        <v>1689.5111399799343</v>
      </c>
      <c r="P252" s="87">
        <v>48.03854585641092</v>
      </c>
      <c r="Q252" s="87">
        <v>264.11640557199064</v>
      </c>
      <c r="R252" s="88">
        <v>39.59937314032296</v>
      </c>
      <c r="S252" s="89">
        <f t="shared" si="177"/>
        <v>2663.4466818431183</v>
      </c>
      <c r="U252" s="59" t="s">
        <v>21</v>
      </c>
      <c r="V252" s="60">
        <v>13.072624542584386</v>
      </c>
      <c r="W252" s="60">
        <v>131.33794052477549</v>
      </c>
      <c r="X252" s="60">
        <v>264.11640557199064</v>
      </c>
      <c r="Y252" s="60">
        <v>15.526637211242573</v>
      </c>
      <c r="Z252" s="60">
        <v>250.71702219796163</v>
      </c>
      <c r="AA252" s="60">
        <v>1567.0223164786757</v>
      </c>
      <c r="AB252" s="60">
        <v>48.03854585641092</v>
      </c>
      <c r="AC252" s="61">
        <v>373.61518945947745</v>
      </c>
      <c r="AD252" s="60">
        <v>208.6373566457417</v>
      </c>
      <c r="AE252" s="60">
        <v>116.94585120708101</v>
      </c>
      <c r="AF252" s="60">
        <v>39.59937314032296</v>
      </c>
      <c r="AG252" s="60">
        <v>2.889636172153935</v>
      </c>
      <c r="AH252" s="60">
        <v>5.5429722941776802</v>
      </c>
      <c r="AI252" s="62">
        <f t="shared" si="178"/>
        <v>2663.4466818431188</v>
      </c>
      <c r="AJ252" s="19"/>
      <c r="AK252" s="19"/>
      <c r="AL252" s="19"/>
      <c r="AM252" s="19"/>
      <c r="AN252" s="19"/>
    </row>
    <row r="253" spans="1:40" ht="15">
      <c r="A253" s="32" t="s">
        <v>20</v>
      </c>
      <c r="B253" s="84">
        <v>129.29974626408051</v>
      </c>
      <c r="C253" s="84">
        <v>0</v>
      </c>
      <c r="D253" s="84">
        <v>2.3760056170787069</v>
      </c>
      <c r="E253" s="84">
        <v>0</v>
      </c>
      <c r="F253" s="395"/>
      <c r="G253" s="84">
        <v>0</v>
      </c>
      <c r="H253" s="115">
        <v>0</v>
      </c>
      <c r="I253" s="111">
        <f t="shared" si="176"/>
        <v>131.67575188115921</v>
      </c>
      <c r="K253" s="43" t="s">
        <v>20</v>
      </c>
      <c r="L253" s="84">
        <v>129.29974626408051</v>
      </c>
      <c r="M253" s="84">
        <v>0</v>
      </c>
      <c r="N253" s="84">
        <v>2.3760056170787069</v>
      </c>
      <c r="O253" s="84">
        <v>0</v>
      </c>
      <c r="P253" s="84">
        <v>0</v>
      </c>
      <c r="Q253" s="84">
        <v>0</v>
      </c>
      <c r="R253" s="85">
        <v>0</v>
      </c>
      <c r="S253" s="86">
        <f t="shared" si="177"/>
        <v>131.67575188115921</v>
      </c>
      <c r="U253" s="63" t="s">
        <v>20</v>
      </c>
      <c r="V253" s="55">
        <v>128.26251614543312</v>
      </c>
      <c r="W253" s="55">
        <v>0</v>
      </c>
      <c r="X253" s="55">
        <v>0</v>
      </c>
      <c r="Y253" s="55">
        <v>0</v>
      </c>
      <c r="Z253" s="55">
        <v>2.3760056170787069</v>
      </c>
      <c r="AA253" s="55">
        <v>0</v>
      </c>
      <c r="AB253" s="55">
        <v>0</v>
      </c>
      <c r="AC253" s="56">
        <v>1.0372301186473869</v>
      </c>
      <c r="AD253" s="55">
        <v>1.0372301186473869</v>
      </c>
      <c r="AE253" s="55">
        <v>0</v>
      </c>
      <c r="AF253" s="55">
        <v>0</v>
      </c>
      <c r="AG253" s="55">
        <v>0</v>
      </c>
      <c r="AH253" s="55">
        <v>0</v>
      </c>
      <c r="AI253" s="58">
        <f t="shared" si="178"/>
        <v>131.67575188115921</v>
      </c>
      <c r="AJ253" s="19"/>
      <c r="AK253" s="19"/>
      <c r="AL253" s="19"/>
      <c r="AM253" s="19"/>
      <c r="AN253" s="19"/>
    </row>
    <row r="254" spans="1:40" ht="15">
      <c r="A254" s="31" t="s">
        <v>56</v>
      </c>
      <c r="B254" s="112">
        <v>1.0587994937818848</v>
      </c>
      <c r="C254" s="112">
        <v>1.7955929559496913</v>
      </c>
      <c r="D254" s="112">
        <v>3.2746376096346954</v>
      </c>
      <c r="E254" s="112">
        <v>0</v>
      </c>
      <c r="F254" s="395"/>
      <c r="G254" s="112">
        <v>0</v>
      </c>
      <c r="H254" s="113">
        <v>0</v>
      </c>
      <c r="I254" s="114">
        <f t="shared" si="176"/>
        <v>6.1290300593662721</v>
      </c>
      <c r="K254" s="42" t="s">
        <v>56</v>
      </c>
      <c r="L254" s="87">
        <v>1.0587994937818848</v>
      </c>
      <c r="M254" s="87">
        <v>1.7955929559496913</v>
      </c>
      <c r="N254" s="87">
        <v>3.2746376096346954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77"/>
        <v>6.1290300593662721</v>
      </c>
      <c r="U254" s="59" t="s">
        <v>56</v>
      </c>
      <c r="V254" s="60">
        <v>1.0587994937818848</v>
      </c>
      <c r="W254" s="60">
        <v>0</v>
      </c>
      <c r="X254" s="60">
        <v>0</v>
      </c>
      <c r="Y254" s="60">
        <v>1.7955929559496913</v>
      </c>
      <c r="Z254" s="60">
        <v>3.2746376096346954</v>
      </c>
      <c r="AA254" s="60">
        <v>0</v>
      </c>
      <c r="AB254" s="60">
        <v>0</v>
      </c>
      <c r="AC254" s="61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2">
        <f t="shared" si="178"/>
        <v>6.1290300593662721</v>
      </c>
      <c r="AJ254" s="19"/>
      <c r="AK254" s="19"/>
      <c r="AL254" s="19"/>
      <c r="AM254" s="19"/>
      <c r="AN254" s="19"/>
    </row>
    <row r="255" spans="1:40" ht="15">
      <c r="A255" s="32" t="s">
        <v>18</v>
      </c>
      <c r="B255" s="84">
        <v>0.51898190802776833</v>
      </c>
      <c r="C255" s="84">
        <v>0</v>
      </c>
      <c r="D255" s="84">
        <v>19.533993070242893</v>
      </c>
      <c r="E255" s="84">
        <v>0</v>
      </c>
      <c r="F255" s="395"/>
      <c r="G255" s="84">
        <v>0</v>
      </c>
      <c r="H255" s="115">
        <v>0</v>
      </c>
      <c r="I255" s="111">
        <f t="shared" si="176"/>
        <v>20.052974978270662</v>
      </c>
      <c r="K255" s="43" t="s">
        <v>18</v>
      </c>
      <c r="L255" s="84">
        <v>0.51898190802776833</v>
      </c>
      <c r="M255" s="84">
        <v>0</v>
      </c>
      <c r="N255" s="84">
        <v>19.533993070242893</v>
      </c>
      <c r="O255" s="84">
        <v>0</v>
      </c>
      <c r="P255" s="84">
        <v>12.701607697986509</v>
      </c>
      <c r="Q255" s="84">
        <v>0</v>
      </c>
      <c r="R255" s="85">
        <v>0</v>
      </c>
      <c r="S255" s="86">
        <f t="shared" si="177"/>
        <v>32.754582676257172</v>
      </c>
      <c r="U255" s="63" t="s">
        <v>18</v>
      </c>
      <c r="V255" s="55">
        <v>0.51898190802776833</v>
      </c>
      <c r="W255" s="55">
        <v>0</v>
      </c>
      <c r="X255" s="55">
        <v>0</v>
      </c>
      <c r="Y255" s="55">
        <v>0</v>
      </c>
      <c r="Z255" s="55">
        <v>19.52732147867167</v>
      </c>
      <c r="AA255" s="55">
        <v>0</v>
      </c>
      <c r="AB255" s="55">
        <v>12.701607697986509</v>
      </c>
      <c r="AC255" s="56">
        <v>6.6715915712231818E-3</v>
      </c>
      <c r="AD255" s="55">
        <v>0</v>
      </c>
      <c r="AE255" s="55">
        <v>0</v>
      </c>
      <c r="AF255" s="55">
        <v>0</v>
      </c>
      <c r="AG255" s="55">
        <v>6.6715915712231818E-3</v>
      </c>
      <c r="AH255" s="55">
        <v>0</v>
      </c>
      <c r="AI255" s="58">
        <f t="shared" si="178"/>
        <v>32.754582676257172</v>
      </c>
      <c r="AJ255" s="19"/>
      <c r="AK255" s="19"/>
      <c r="AL255" s="19"/>
      <c r="AM255" s="19"/>
      <c r="AN255" s="19"/>
    </row>
    <row r="256" spans="1:40" ht="15">
      <c r="A256" s="31" t="s">
        <v>17</v>
      </c>
      <c r="B256" s="112">
        <v>3.9241046070575649</v>
      </c>
      <c r="C256" s="112">
        <v>0</v>
      </c>
      <c r="D256" s="112">
        <v>0.98102615176439123</v>
      </c>
      <c r="E256" s="112">
        <v>0</v>
      </c>
      <c r="F256" s="395"/>
      <c r="G256" s="112">
        <v>0</v>
      </c>
      <c r="H256" s="113">
        <v>0</v>
      </c>
      <c r="I256" s="114">
        <f t="shared" si="176"/>
        <v>4.9051307588219561</v>
      </c>
      <c r="K256" s="42" t="s">
        <v>17</v>
      </c>
      <c r="L256" s="87">
        <v>3.9241046070575649</v>
      </c>
      <c r="M256" s="87">
        <v>0</v>
      </c>
      <c r="N256" s="87">
        <v>0.98102615176439123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77"/>
        <v>4.9051307588219561</v>
      </c>
      <c r="U256" s="59" t="s">
        <v>57</v>
      </c>
      <c r="V256" s="60">
        <v>3.9241046070575649</v>
      </c>
      <c r="W256" s="60">
        <v>0</v>
      </c>
      <c r="X256" s="60">
        <v>0</v>
      </c>
      <c r="Y256" s="60">
        <v>0</v>
      </c>
      <c r="Z256" s="60">
        <v>0.98102615176439123</v>
      </c>
      <c r="AA256" s="60">
        <v>0</v>
      </c>
      <c r="AB256" s="60">
        <v>0</v>
      </c>
      <c r="AC256" s="61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2">
        <f t="shared" si="178"/>
        <v>4.9051307588219561</v>
      </c>
      <c r="AJ256" s="19"/>
      <c r="AK256" s="19"/>
      <c r="AL256" s="19"/>
      <c r="AM256" s="19"/>
      <c r="AN256" s="19"/>
    </row>
    <row r="257" spans="1:40" ht="15">
      <c r="A257" s="33" t="s">
        <v>60</v>
      </c>
      <c r="B257" s="84">
        <v>2.7683999999999997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176"/>
        <v>2.7683999999999997</v>
      </c>
      <c r="K257" s="44" t="s">
        <v>60</v>
      </c>
      <c r="L257" s="84">
        <v>2.7683999999999997</v>
      </c>
      <c r="M257" s="84">
        <v>0</v>
      </c>
      <c r="N257" s="84">
        <v>0</v>
      </c>
      <c r="O257" s="84">
        <v>0</v>
      </c>
      <c r="P257" s="84">
        <v>0</v>
      </c>
      <c r="Q257" s="84">
        <v>0</v>
      </c>
      <c r="R257" s="85">
        <v>0</v>
      </c>
      <c r="S257" s="86">
        <f t="shared" si="177"/>
        <v>2.7683999999999997</v>
      </c>
      <c r="U257" s="64" t="s">
        <v>58</v>
      </c>
      <c r="V257" s="55">
        <v>2.7683999999999997</v>
      </c>
      <c r="W257" s="55">
        <v>0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6">
        <v>0</v>
      </c>
      <c r="AD257" s="57">
        <v>0</v>
      </c>
      <c r="AE257" s="57">
        <v>0</v>
      </c>
      <c r="AF257" s="57">
        <v>0</v>
      </c>
      <c r="AG257" s="57">
        <v>0</v>
      </c>
      <c r="AH257" s="57">
        <v>0</v>
      </c>
      <c r="AI257" s="58">
        <f t="shared" si="178"/>
        <v>2.7683999999999997</v>
      </c>
      <c r="AJ257" s="19"/>
      <c r="AK257" s="19"/>
      <c r="AL257" s="19"/>
      <c r="AM257" s="19"/>
      <c r="AN257" s="19"/>
    </row>
    <row r="258" spans="1:40">
      <c r="A258" s="34" t="s">
        <v>19</v>
      </c>
      <c r="B258" s="116">
        <v>2.7683999999999997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176"/>
        <v>2.7683999999999997</v>
      </c>
      <c r="K258" s="45" t="s">
        <v>19</v>
      </c>
      <c r="L258" s="90">
        <v>2.7683999999999997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77"/>
        <v>2.7683999999999997</v>
      </c>
      <c r="U258" s="65" t="s">
        <v>62</v>
      </c>
      <c r="V258" s="66">
        <v>2.7683999999999997</v>
      </c>
      <c r="W258" s="66">
        <v>0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>
        <v>0</v>
      </c>
      <c r="AE258" s="66">
        <v>0</v>
      </c>
      <c r="AF258" s="66">
        <v>0</v>
      </c>
      <c r="AG258" s="66">
        <v>0</v>
      </c>
      <c r="AH258" s="67">
        <v>0</v>
      </c>
      <c r="AI258" s="68">
        <f t="shared" si="178"/>
        <v>2.7683999999999997</v>
      </c>
      <c r="AJ258" s="19"/>
      <c r="AK258" s="19"/>
      <c r="AL258" s="19"/>
      <c r="AM258" s="19"/>
      <c r="AN258" s="19"/>
    </row>
    <row r="259" spans="1:40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176"/>
        <v>0</v>
      </c>
      <c r="K259" s="46" t="s">
        <v>15</v>
      </c>
      <c r="L259" s="93">
        <v>0</v>
      </c>
      <c r="M259" s="93">
        <v>0</v>
      </c>
      <c r="N259" s="93">
        <v>0</v>
      </c>
      <c r="O259" s="93">
        <v>0</v>
      </c>
      <c r="P259" s="93">
        <v>0</v>
      </c>
      <c r="Q259" s="93">
        <v>0</v>
      </c>
      <c r="R259" s="94">
        <v>0</v>
      </c>
      <c r="S259" s="95">
        <f t="shared" si="177"/>
        <v>0</v>
      </c>
      <c r="U259" s="69" t="s">
        <v>15</v>
      </c>
      <c r="V259" s="70">
        <v>0</v>
      </c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1">
        <v>0</v>
      </c>
      <c r="AE259" s="71">
        <v>0</v>
      </c>
      <c r="AF259" s="71">
        <v>0</v>
      </c>
      <c r="AG259" s="71">
        <v>0</v>
      </c>
      <c r="AH259" s="71">
        <v>0</v>
      </c>
      <c r="AI259" s="72">
        <f t="shared" si="178"/>
        <v>0</v>
      </c>
      <c r="AJ259" s="19"/>
      <c r="AK259" s="19"/>
      <c r="AL259" s="19"/>
      <c r="AM259" s="19"/>
      <c r="AN259" s="19"/>
    </row>
    <row r="260" spans="1:40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176"/>
        <v>0</v>
      </c>
      <c r="K260" s="45" t="s">
        <v>16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77"/>
        <v>0</v>
      </c>
      <c r="U260" s="65" t="s">
        <v>16</v>
      </c>
      <c r="V260" s="66">
        <v>0</v>
      </c>
      <c r="W260" s="66">
        <v>0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>
        <v>0</v>
      </c>
      <c r="AE260" s="66">
        <v>0</v>
      </c>
      <c r="AF260" s="66">
        <v>0</v>
      </c>
      <c r="AG260" s="66">
        <v>0</v>
      </c>
      <c r="AH260" s="67">
        <v>0</v>
      </c>
      <c r="AI260" s="68">
        <f t="shared" si="178"/>
        <v>0</v>
      </c>
      <c r="AJ260" s="19"/>
      <c r="AK260" s="19"/>
      <c r="AL260" s="19"/>
      <c r="AM260" s="19"/>
      <c r="AN260" s="19"/>
    </row>
    <row r="261" spans="1:40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176"/>
        <v>0</v>
      </c>
      <c r="K261" s="47" t="s">
        <v>10</v>
      </c>
      <c r="L261" s="96">
        <v>0</v>
      </c>
      <c r="M261" s="96">
        <v>0</v>
      </c>
      <c r="N261" s="96">
        <v>0</v>
      </c>
      <c r="O261" s="96">
        <v>0</v>
      </c>
      <c r="P261" s="96">
        <v>0</v>
      </c>
      <c r="Q261" s="96">
        <v>0</v>
      </c>
      <c r="R261" s="97">
        <v>0</v>
      </c>
      <c r="S261" s="98">
        <f t="shared" si="177"/>
        <v>0</v>
      </c>
      <c r="U261" s="69" t="s">
        <v>10</v>
      </c>
      <c r="V261" s="70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1">
        <v>0</v>
      </c>
      <c r="AE261" s="71">
        <v>0</v>
      </c>
      <c r="AF261" s="71">
        <v>0</v>
      </c>
      <c r="AG261" s="71">
        <v>0</v>
      </c>
      <c r="AH261" s="71">
        <v>0</v>
      </c>
      <c r="AI261" s="72">
        <f t="shared" si="178"/>
        <v>0</v>
      </c>
      <c r="AJ261" s="19"/>
      <c r="AK261" s="19"/>
      <c r="AL261" s="19"/>
      <c r="AM261" s="19"/>
      <c r="AN261" s="19"/>
    </row>
    <row r="262" spans="1:40" ht="15">
      <c r="A262" s="37" t="s">
        <v>22</v>
      </c>
      <c r="B262" s="99">
        <f>SUM(B241:B257)</f>
        <v>1889.3940081499288</v>
      </c>
      <c r="C262" s="99">
        <f t="shared" ref="C262:I262" si="179">SUM(C241:C257)</f>
        <v>52.884813727906888</v>
      </c>
      <c r="D262" s="99">
        <f t="shared" si="179"/>
        <v>1074.4033252417705</v>
      </c>
      <c r="E262" s="99">
        <f t="shared" si="179"/>
        <v>1696.0509084381372</v>
      </c>
      <c r="F262" s="99">
        <f t="shared" si="179"/>
        <v>0</v>
      </c>
      <c r="G262" s="99">
        <f t="shared" si="179"/>
        <v>264.11640557199064</v>
      </c>
      <c r="H262" s="100">
        <f t="shared" si="179"/>
        <v>39.59937314032296</v>
      </c>
      <c r="I262" s="111">
        <f t="shared" si="179"/>
        <v>5016.4488342700561</v>
      </c>
      <c r="K262" s="48" t="s">
        <v>22</v>
      </c>
      <c r="L262" s="99">
        <f>SUM(L241:L257)</f>
        <v>1889.3940081499288</v>
      </c>
      <c r="M262" s="99">
        <f t="shared" ref="M262:S262" si="180">SUM(M241:M257)</f>
        <v>52.884813727906888</v>
      </c>
      <c r="N262" s="99">
        <f t="shared" si="180"/>
        <v>1074.4033252417705</v>
      </c>
      <c r="O262" s="99">
        <f t="shared" si="180"/>
        <v>1696.0509084381372</v>
      </c>
      <c r="P262" s="99">
        <f t="shared" si="180"/>
        <v>444.32946233478583</v>
      </c>
      <c r="Q262" s="99">
        <f t="shared" si="180"/>
        <v>264.11640557199064</v>
      </c>
      <c r="R262" s="100">
        <f t="shared" si="180"/>
        <v>39.59937314032296</v>
      </c>
      <c r="S262" s="101">
        <f t="shared" si="180"/>
        <v>5460.7782966048417</v>
      </c>
      <c r="U262" s="73" t="s">
        <v>59</v>
      </c>
      <c r="V262" s="74">
        <f>SUM(V241:V257)</f>
        <v>1517.7217414228512</v>
      </c>
      <c r="W262" s="74">
        <f t="shared" ref="W262:AH262" si="181">SUM(W241:W257)</f>
        <v>131.33794052477549</v>
      </c>
      <c r="X262" s="74">
        <f t="shared" si="181"/>
        <v>264.11640557199064</v>
      </c>
      <c r="Y262" s="74">
        <f t="shared" si="181"/>
        <v>52.884813727906888</v>
      </c>
      <c r="Z262" s="74">
        <f t="shared" si="181"/>
        <v>1070.5689034877844</v>
      </c>
      <c r="AA262" s="74">
        <f t="shared" si="181"/>
        <v>1573.4771268474187</v>
      </c>
      <c r="AB262" s="74">
        <f t="shared" si="181"/>
        <v>444.32946233478583</v>
      </c>
      <c r="AC262" s="74">
        <f t="shared" si="181"/>
        <v>406.34190268732976</v>
      </c>
      <c r="AD262" s="75">
        <f t="shared" si="181"/>
        <v>240.33432620230201</v>
      </c>
      <c r="AE262" s="75">
        <f t="shared" si="181"/>
        <v>116.94585120708101</v>
      </c>
      <c r="AF262" s="75">
        <f t="shared" si="181"/>
        <v>39.59937314032296</v>
      </c>
      <c r="AG262" s="75">
        <f t="shared" si="181"/>
        <v>3.8344217539861045</v>
      </c>
      <c r="AH262" s="75">
        <f t="shared" si="181"/>
        <v>5.6279303836374934</v>
      </c>
      <c r="AI262" s="76">
        <f>SUM(V262:AC262)</f>
        <v>5460.7782966048426</v>
      </c>
      <c r="AJ262" s="19"/>
      <c r="AK262" s="19"/>
      <c r="AL262" s="19"/>
      <c r="AM262" s="19"/>
      <c r="AN262" s="19"/>
    </row>
    <row r="263" spans="1:40" s="22" customFormat="1" ht="15" thickBot="1">
      <c r="A263" s="38" t="s">
        <v>108</v>
      </c>
      <c r="B263" s="125">
        <f>IF($I262=0,"-",B262/$I262)</f>
        <v>0.3766397446820276</v>
      </c>
      <c r="C263" s="125">
        <f t="shared" ref="C263:H263" si="182">IF($I262=0,"-",C262/$I262)</f>
        <v>1.0542281098657345E-2</v>
      </c>
      <c r="D263" s="125">
        <f t="shared" si="182"/>
        <v>0.21417607569361505</v>
      </c>
      <c r="E263" s="125">
        <f t="shared" si="182"/>
        <v>0.33809791836238867</v>
      </c>
      <c r="F263" s="125">
        <f t="shared" si="182"/>
        <v>0</v>
      </c>
      <c r="G263" s="125">
        <f t="shared" si="182"/>
        <v>5.2650074643973171E-2</v>
      </c>
      <c r="H263" s="126">
        <f t="shared" si="182"/>
        <v>7.8939055193383758E-3</v>
      </c>
      <c r="I263" s="127">
        <f>SUM(B263:H263)</f>
        <v>1.0000000000000002</v>
      </c>
      <c r="K263" s="49" t="s">
        <v>108</v>
      </c>
      <c r="L263" s="102">
        <f>IF($S262=0,"-",L262/$S262)</f>
        <v>0.34599353892917273</v>
      </c>
      <c r="M263" s="102">
        <f t="shared" ref="M263:R263" si="183">IF($S262=0,"-",M262/$S262)</f>
        <v>9.6844828439175499E-3</v>
      </c>
      <c r="N263" s="102">
        <f t="shared" si="183"/>
        <v>0.19674912015925733</v>
      </c>
      <c r="O263" s="102">
        <f t="shared" si="183"/>
        <v>0.31058776172851255</v>
      </c>
      <c r="P263" s="102">
        <f t="shared" si="183"/>
        <v>8.1367423872718128E-2</v>
      </c>
      <c r="Q263" s="102">
        <f t="shared" si="183"/>
        <v>4.8366073703486757E-2</v>
      </c>
      <c r="R263" s="103">
        <f t="shared" si="183"/>
        <v>7.2515987629351818E-3</v>
      </c>
      <c r="S263" s="104">
        <f>SUM(L263:R263)</f>
        <v>1.0000000000000002</v>
      </c>
      <c r="U263" s="77" t="s">
        <v>108</v>
      </c>
      <c r="V263" s="78">
        <f>+V262/$AI262</f>
        <v>0.27793139713554604</v>
      </c>
      <c r="W263" s="78">
        <f t="shared" ref="W263:AH263" si="184">+W262/$AI262</f>
        <v>2.405113948801637E-2</v>
      </c>
      <c r="X263" s="78">
        <f t="shared" si="184"/>
        <v>4.8366073703486751E-2</v>
      </c>
      <c r="Y263" s="78">
        <f t="shared" si="184"/>
        <v>9.6844828439175482E-3</v>
      </c>
      <c r="Z263" s="78">
        <f t="shared" si="184"/>
        <v>0.19604694520438498</v>
      </c>
      <c r="AA263" s="78">
        <f t="shared" si="184"/>
        <v>0.28814155077962139</v>
      </c>
      <c r="AB263" s="78">
        <f t="shared" si="184"/>
        <v>8.1367423872718114E-2</v>
      </c>
      <c r="AC263" s="78">
        <f t="shared" si="184"/>
        <v>7.4410986972308829E-2</v>
      </c>
      <c r="AD263" s="78">
        <f t="shared" si="184"/>
        <v>4.4011002305610225E-2</v>
      </c>
      <c r="AE263" s="78">
        <f t="shared" si="184"/>
        <v>2.1415601376783663E-2</v>
      </c>
      <c r="AF263" s="78">
        <f t="shared" si="184"/>
        <v>7.2515987629351809E-3</v>
      </c>
      <c r="AG263" s="78">
        <f t="shared" si="184"/>
        <v>7.0217495487229339E-4</v>
      </c>
      <c r="AH263" s="78">
        <f t="shared" si="184"/>
        <v>1.0306095721074366E-3</v>
      </c>
      <c r="AI263" s="79">
        <f>SUM(V263:AC263)</f>
        <v>1</v>
      </c>
    </row>
    <row r="264" spans="1:40" ht="15" thickBot="1">
      <c r="A264" s="6"/>
      <c r="B264" s="6"/>
      <c r="C264" s="6"/>
      <c r="D264" s="6"/>
      <c r="E264" s="6"/>
      <c r="F264" s="6"/>
      <c r="G264" s="6"/>
      <c r="H264" s="6"/>
      <c r="I264" s="6"/>
      <c r="K264" s="6"/>
      <c r="L264" s="6"/>
      <c r="M264" s="6"/>
      <c r="N264" s="6"/>
      <c r="O264" s="6"/>
      <c r="P264" s="6"/>
      <c r="Q264" s="6"/>
      <c r="R264" s="6"/>
      <c r="S264" s="6"/>
      <c r="U264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19"/>
      <c r="AK264" s="19"/>
      <c r="AL264" s="19"/>
      <c r="AM264" s="19"/>
      <c r="AN264" s="19"/>
    </row>
    <row r="265" spans="1:40" ht="42.7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  <c r="K265" s="445" t="s">
        <v>33</v>
      </c>
      <c r="L265" s="82" t="s">
        <v>0</v>
      </c>
      <c r="M265" s="82" t="s">
        <v>1</v>
      </c>
      <c r="N265" s="82" t="s">
        <v>2</v>
      </c>
      <c r="O265" s="82" t="s">
        <v>3</v>
      </c>
      <c r="P265" s="82" t="s">
        <v>23</v>
      </c>
      <c r="Q265" s="82" t="s">
        <v>4</v>
      </c>
      <c r="R265" s="82" t="s">
        <v>5</v>
      </c>
      <c r="S265" s="83" t="s">
        <v>6</v>
      </c>
      <c r="U265" s="447" t="s">
        <v>33</v>
      </c>
      <c r="V265" s="51" t="s">
        <v>73</v>
      </c>
      <c r="W265" s="51" t="s">
        <v>74</v>
      </c>
      <c r="X265" s="51" t="s">
        <v>4</v>
      </c>
      <c r="Y265" s="51" t="s">
        <v>1</v>
      </c>
      <c r="Z265" s="51" t="s">
        <v>2</v>
      </c>
      <c r="AA265" s="51" t="s">
        <v>3</v>
      </c>
      <c r="AB265" s="51" t="s">
        <v>51</v>
      </c>
      <c r="AC265" s="51" t="s">
        <v>64</v>
      </c>
      <c r="AD265" s="52" t="s">
        <v>75</v>
      </c>
      <c r="AE265" s="52" t="s">
        <v>76</v>
      </c>
      <c r="AF265" s="52" t="s">
        <v>77</v>
      </c>
      <c r="AG265" s="52" t="s">
        <v>78</v>
      </c>
      <c r="AH265" s="52" t="s">
        <v>79</v>
      </c>
      <c r="AI265" s="53" t="s">
        <v>59</v>
      </c>
      <c r="AJ265" s="19"/>
      <c r="AK265" s="19"/>
      <c r="AL265" s="19"/>
      <c r="AM265" s="19"/>
      <c r="AN265" s="19"/>
    </row>
    <row r="266" spans="1:40" ht="15" customHeight="1">
      <c r="A266" s="411" t="s">
        <v>33</v>
      </c>
      <c r="B266" s="400" t="s">
        <v>113</v>
      </c>
      <c r="C266" s="401"/>
      <c r="D266" s="401"/>
      <c r="E266" s="401"/>
      <c r="F266" s="401"/>
      <c r="G266" s="401"/>
      <c r="H266" s="401"/>
      <c r="I266" s="402"/>
      <c r="K266" s="446" t="s">
        <v>33</v>
      </c>
      <c r="L266" s="403" t="s">
        <v>113</v>
      </c>
      <c r="M266" s="404"/>
      <c r="N266" s="404"/>
      <c r="O266" s="404"/>
      <c r="P266" s="404"/>
      <c r="Q266" s="404"/>
      <c r="R266" s="404"/>
      <c r="S266" s="405"/>
      <c r="U266" s="448" t="s">
        <v>33</v>
      </c>
      <c r="V266" s="441" t="s">
        <v>113</v>
      </c>
      <c r="W266" s="441"/>
      <c r="X266" s="441"/>
      <c r="Y266" s="441"/>
      <c r="Z266" s="441"/>
      <c r="AA266" s="441"/>
      <c r="AB266" s="441"/>
      <c r="AC266" s="441"/>
      <c r="AD266" s="441"/>
      <c r="AE266" s="441"/>
      <c r="AF266" s="441"/>
      <c r="AG266" s="441"/>
      <c r="AH266" s="441"/>
      <c r="AI266" s="442"/>
      <c r="AJ266" s="19"/>
      <c r="AK266" s="19"/>
      <c r="AL266" s="19"/>
      <c r="AM266" s="19"/>
      <c r="AN266" s="19"/>
    </row>
    <row r="267" spans="1:40" ht="15" customHeight="1">
      <c r="A267" s="30" t="s">
        <v>7</v>
      </c>
      <c r="B267" s="105">
        <v>0.12048362749893676</v>
      </c>
      <c r="C267" s="105">
        <v>0</v>
      </c>
      <c r="D267" s="105">
        <v>2.3169928365180146E-2</v>
      </c>
      <c r="E267" s="105">
        <v>0</v>
      </c>
      <c r="F267" s="394"/>
      <c r="G267" s="105">
        <v>0</v>
      </c>
      <c r="H267" s="110">
        <v>0</v>
      </c>
      <c r="I267" s="111">
        <f>SUM(B267:H267)</f>
        <v>0.14365355586411691</v>
      </c>
      <c r="K267" s="50" t="s">
        <v>7</v>
      </c>
      <c r="L267" s="105">
        <v>0.12048362749893676</v>
      </c>
      <c r="M267" s="105">
        <v>0</v>
      </c>
      <c r="N267" s="105">
        <v>2.3169928365180146E-2</v>
      </c>
      <c r="O267" s="105">
        <v>0</v>
      </c>
      <c r="P267" s="105">
        <v>0</v>
      </c>
      <c r="Q267" s="105">
        <v>0</v>
      </c>
      <c r="R267" s="106">
        <v>0</v>
      </c>
      <c r="S267" s="107">
        <f>SUM(L267:R267)</f>
        <v>0.14365355586411691</v>
      </c>
      <c r="U267" s="54" t="s">
        <v>7</v>
      </c>
      <c r="V267" s="55">
        <v>0.12048362749893676</v>
      </c>
      <c r="W267" s="55">
        <v>0</v>
      </c>
      <c r="X267" s="55">
        <v>0</v>
      </c>
      <c r="Y267" s="55">
        <v>0</v>
      </c>
      <c r="Z267" s="55">
        <v>2.3169928365180146E-2</v>
      </c>
      <c r="AA267" s="55">
        <v>0</v>
      </c>
      <c r="AB267" s="55">
        <v>0</v>
      </c>
      <c r="AC267" s="56">
        <v>0</v>
      </c>
      <c r="AD267" s="57">
        <v>0</v>
      </c>
      <c r="AE267" s="57">
        <v>0</v>
      </c>
      <c r="AF267" s="57">
        <v>0</v>
      </c>
      <c r="AG267" s="57">
        <v>0</v>
      </c>
      <c r="AH267" s="57">
        <v>0</v>
      </c>
      <c r="AI267" s="58">
        <f>SUM(V267:AC267)</f>
        <v>0.14365355586411691</v>
      </c>
      <c r="AJ267" s="19"/>
      <c r="AK267" s="19"/>
      <c r="AL267" s="19"/>
      <c r="AM267" s="19"/>
      <c r="AN267" s="19"/>
    </row>
    <row r="268" spans="1:40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185">SUM(B268:H268)</f>
        <v>0</v>
      </c>
      <c r="K268" s="42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86">SUM(L268:R268)</f>
        <v>0</v>
      </c>
      <c r="U268" s="59" t="s">
        <v>8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1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2">
        <f t="shared" ref="AI268:AI287" si="187">SUM(V268:AC268)</f>
        <v>0</v>
      </c>
      <c r="AJ268" s="19"/>
      <c r="AK268" s="19"/>
      <c r="AL268" s="19"/>
      <c r="AM268" s="19"/>
      <c r="AN268" s="19"/>
    </row>
    <row r="269" spans="1:40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185"/>
        <v>0</v>
      </c>
      <c r="K269" s="43" t="s">
        <v>9</v>
      </c>
      <c r="L269" s="84">
        <v>0</v>
      </c>
      <c r="M269" s="84">
        <v>0</v>
      </c>
      <c r="N269" s="84">
        <v>0</v>
      </c>
      <c r="O269" s="84">
        <v>0</v>
      </c>
      <c r="P269" s="84">
        <v>0</v>
      </c>
      <c r="Q269" s="84">
        <v>0</v>
      </c>
      <c r="R269" s="85">
        <v>0</v>
      </c>
      <c r="S269" s="86">
        <f t="shared" si="186"/>
        <v>0</v>
      </c>
      <c r="U269" s="63" t="s">
        <v>9</v>
      </c>
      <c r="V269" s="55">
        <v>0</v>
      </c>
      <c r="W269" s="55">
        <v>0</v>
      </c>
      <c r="X269" s="55">
        <v>0</v>
      </c>
      <c r="Y269" s="55">
        <v>0</v>
      </c>
      <c r="Z269" s="55">
        <v>0</v>
      </c>
      <c r="AA269" s="55">
        <v>0</v>
      </c>
      <c r="AB269" s="55">
        <v>0</v>
      </c>
      <c r="AC269" s="56">
        <v>0</v>
      </c>
      <c r="AD269" s="57">
        <v>0</v>
      </c>
      <c r="AE269" s="57">
        <v>0</v>
      </c>
      <c r="AF269" s="57">
        <v>0</v>
      </c>
      <c r="AG269" s="57">
        <v>0</v>
      </c>
      <c r="AH269" s="57">
        <v>0</v>
      </c>
      <c r="AI269" s="58">
        <f t="shared" si="187"/>
        <v>0</v>
      </c>
      <c r="AJ269" s="19"/>
      <c r="AK269" s="19"/>
      <c r="AL269" s="19"/>
      <c r="AM269" s="19"/>
      <c r="AN269" s="19"/>
    </row>
    <row r="270" spans="1:40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185"/>
        <v>0</v>
      </c>
      <c r="K270" s="42" t="s">
        <v>52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86"/>
        <v>0</v>
      </c>
      <c r="U270" s="59" t="s">
        <v>52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1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2">
        <f t="shared" si="187"/>
        <v>0</v>
      </c>
      <c r="AJ270" s="19"/>
      <c r="AK270" s="19"/>
      <c r="AL270" s="19"/>
      <c r="AM270" s="19"/>
      <c r="AN270" s="19"/>
    </row>
    <row r="271" spans="1:40" ht="15">
      <c r="A271" s="32" t="s">
        <v>13</v>
      </c>
      <c r="B271" s="84">
        <v>10.470577904153268</v>
      </c>
      <c r="C271" s="84">
        <v>56.726991799366985</v>
      </c>
      <c r="D271" s="84">
        <v>20.374857449304923</v>
      </c>
      <c r="E271" s="84">
        <v>0</v>
      </c>
      <c r="F271" s="395"/>
      <c r="G271" s="84">
        <v>0</v>
      </c>
      <c r="H271" s="115">
        <v>0</v>
      </c>
      <c r="I271" s="111">
        <f t="shared" si="185"/>
        <v>87.572427152825185</v>
      </c>
      <c r="K271" s="43" t="s">
        <v>13</v>
      </c>
      <c r="L271" s="84">
        <v>10.470577904153268</v>
      </c>
      <c r="M271" s="84">
        <v>56.726991799366985</v>
      </c>
      <c r="N271" s="84">
        <v>20.374857449304923</v>
      </c>
      <c r="O271" s="84">
        <v>0</v>
      </c>
      <c r="P271" s="84">
        <v>0</v>
      </c>
      <c r="Q271" s="84">
        <v>0</v>
      </c>
      <c r="R271" s="85">
        <v>0</v>
      </c>
      <c r="S271" s="86">
        <f t="shared" si="186"/>
        <v>87.572427152825185</v>
      </c>
      <c r="U271" s="63" t="s">
        <v>13</v>
      </c>
      <c r="V271" s="55">
        <v>10.470577904153268</v>
      </c>
      <c r="W271" s="55">
        <v>0</v>
      </c>
      <c r="X271" s="55">
        <v>0</v>
      </c>
      <c r="Y271" s="55">
        <v>56.726991799366985</v>
      </c>
      <c r="Z271" s="55">
        <v>20.374857449304923</v>
      </c>
      <c r="AA271" s="55">
        <v>0</v>
      </c>
      <c r="AB271" s="55">
        <v>0</v>
      </c>
      <c r="AC271" s="56">
        <v>0</v>
      </c>
      <c r="AD271" s="57">
        <v>0</v>
      </c>
      <c r="AE271" s="57">
        <v>0</v>
      </c>
      <c r="AF271" s="57">
        <v>0</v>
      </c>
      <c r="AG271" s="57">
        <v>0</v>
      </c>
      <c r="AH271" s="57">
        <v>0</v>
      </c>
      <c r="AI271" s="58">
        <f t="shared" si="187"/>
        <v>87.572427152825185</v>
      </c>
      <c r="AJ271" s="19"/>
      <c r="AK271" s="19"/>
      <c r="AL271" s="19"/>
      <c r="AM271" s="19"/>
      <c r="AN271" s="19"/>
    </row>
    <row r="272" spans="1:40" ht="15">
      <c r="A272" s="31" t="s">
        <v>119</v>
      </c>
      <c r="B272" s="112">
        <v>12.031800598718858</v>
      </c>
      <c r="C272" s="112">
        <v>1.9024957270249228</v>
      </c>
      <c r="D272" s="112">
        <v>33.64169273397728</v>
      </c>
      <c r="E272" s="112">
        <v>1.7215266212835276</v>
      </c>
      <c r="F272" s="395"/>
      <c r="G272" s="112">
        <v>0</v>
      </c>
      <c r="H272" s="113">
        <v>0</v>
      </c>
      <c r="I272" s="114">
        <f t="shared" si="185"/>
        <v>49.29751568100459</v>
      </c>
      <c r="K272" s="42" t="s">
        <v>119</v>
      </c>
      <c r="L272" s="87">
        <v>12.031800598718858</v>
      </c>
      <c r="M272" s="87">
        <v>1.9024957270249228</v>
      </c>
      <c r="N272" s="87">
        <v>33.64169273397728</v>
      </c>
      <c r="O272" s="87">
        <v>1.7215266212835276</v>
      </c>
      <c r="P272" s="87">
        <v>0</v>
      </c>
      <c r="Q272" s="87">
        <v>0</v>
      </c>
      <c r="R272" s="88">
        <v>0</v>
      </c>
      <c r="S272" s="89">
        <f t="shared" si="186"/>
        <v>49.29751568100459</v>
      </c>
      <c r="U272" s="59" t="s">
        <v>53</v>
      </c>
      <c r="V272" s="60">
        <v>12.031800598718858</v>
      </c>
      <c r="W272" s="60">
        <v>0</v>
      </c>
      <c r="X272" s="60">
        <v>0</v>
      </c>
      <c r="Y272" s="60">
        <v>1.9024957270249228</v>
      </c>
      <c r="Z272" s="60">
        <v>33.64169273397728</v>
      </c>
      <c r="AA272" s="60">
        <v>1.7215266212835276</v>
      </c>
      <c r="AB272" s="60">
        <v>0</v>
      </c>
      <c r="AC272" s="61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2">
        <f t="shared" si="187"/>
        <v>49.29751568100459</v>
      </c>
      <c r="AJ272" s="19"/>
      <c r="AK272" s="19"/>
      <c r="AL272" s="19"/>
      <c r="AM272" s="19"/>
      <c r="AN272" s="19"/>
    </row>
    <row r="273" spans="1:40" ht="15">
      <c r="A273" s="32" t="s">
        <v>54</v>
      </c>
      <c r="B273" s="84">
        <v>0</v>
      </c>
      <c r="C273" s="84">
        <v>0</v>
      </c>
      <c r="D273" s="84">
        <v>0</v>
      </c>
      <c r="E273" s="84">
        <v>45.667281110455995</v>
      </c>
      <c r="F273" s="395"/>
      <c r="G273" s="84">
        <v>0</v>
      </c>
      <c r="H273" s="115">
        <v>0</v>
      </c>
      <c r="I273" s="111">
        <f t="shared" si="185"/>
        <v>45.667281110455995</v>
      </c>
      <c r="K273" s="43" t="s">
        <v>54</v>
      </c>
      <c r="L273" s="84">
        <v>0</v>
      </c>
      <c r="M273" s="84">
        <v>0</v>
      </c>
      <c r="N273" s="84">
        <v>0</v>
      </c>
      <c r="O273" s="84">
        <v>45.667281110455995</v>
      </c>
      <c r="P273" s="84">
        <v>623.97903300991629</v>
      </c>
      <c r="Q273" s="84">
        <v>0</v>
      </c>
      <c r="R273" s="85">
        <v>0</v>
      </c>
      <c r="S273" s="86">
        <f t="shared" si="186"/>
        <v>669.64631412037227</v>
      </c>
      <c r="U273" s="63" t="s">
        <v>54</v>
      </c>
      <c r="V273" s="55">
        <v>0</v>
      </c>
      <c r="W273" s="55">
        <v>0</v>
      </c>
      <c r="X273" s="55">
        <v>0</v>
      </c>
      <c r="Y273" s="55">
        <v>0</v>
      </c>
      <c r="Z273" s="55">
        <v>0</v>
      </c>
      <c r="AA273" s="55">
        <v>45.667281110455995</v>
      </c>
      <c r="AB273" s="55">
        <v>623.97903300991629</v>
      </c>
      <c r="AC273" s="56">
        <v>0</v>
      </c>
      <c r="AD273" s="55">
        <v>0</v>
      </c>
      <c r="AE273" s="55">
        <v>0</v>
      </c>
      <c r="AF273" s="55">
        <v>0</v>
      </c>
      <c r="AG273" s="55">
        <v>0</v>
      </c>
      <c r="AH273" s="55">
        <v>0</v>
      </c>
      <c r="AI273" s="58">
        <f t="shared" si="187"/>
        <v>669.64631412037227</v>
      </c>
      <c r="AJ273" s="19"/>
      <c r="AK273" s="19"/>
      <c r="AL273" s="19"/>
      <c r="AM273" s="19"/>
      <c r="AN273" s="19"/>
    </row>
    <row r="274" spans="1:40" ht="15">
      <c r="A274" s="31" t="s">
        <v>11</v>
      </c>
      <c r="B274" s="112">
        <v>0</v>
      </c>
      <c r="C274" s="112">
        <v>0</v>
      </c>
      <c r="D274" s="112">
        <v>0</v>
      </c>
      <c r="E274" s="112">
        <v>9.5507847424685637E-3</v>
      </c>
      <c r="F274" s="395"/>
      <c r="G274" s="112">
        <v>0</v>
      </c>
      <c r="H274" s="113">
        <v>0</v>
      </c>
      <c r="I274" s="114">
        <f t="shared" si="185"/>
        <v>9.5507847424685637E-3</v>
      </c>
      <c r="K274" s="42" t="s">
        <v>11</v>
      </c>
      <c r="L274" s="87">
        <v>0</v>
      </c>
      <c r="M274" s="87">
        <v>0</v>
      </c>
      <c r="N274" s="87">
        <v>0</v>
      </c>
      <c r="O274" s="87">
        <v>9.5507847424685637E-3</v>
      </c>
      <c r="P274" s="87">
        <v>0.67341139003817652</v>
      </c>
      <c r="Q274" s="87">
        <v>0</v>
      </c>
      <c r="R274" s="88">
        <v>0</v>
      </c>
      <c r="S274" s="89">
        <f t="shared" si="186"/>
        <v>0.68296217478064503</v>
      </c>
      <c r="U274" s="59" t="s">
        <v>11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9.5507847424685637E-3</v>
      </c>
      <c r="AB274" s="60">
        <v>0.67341139003817652</v>
      </c>
      <c r="AC274" s="61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2">
        <f t="shared" si="187"/>
        <v>0.68296217478064503</v>
      </c>
      <c r="AJ274" s="19"/>
      <c r="AK274" s="19"/>
      <c r="AL274" s="19"/>
      <c r="AM274" s="19"/>
      <c r="AN274" s="19"/>
    </row>
    <row r="275" spans="1:40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185"/>
        <v>0</v>
      </c>
      <c r="K275" s="43" t="s">
        <v>55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5">
        <v>0</v>
      </c>
      <c r="S275" s="86">
        <f t="shared" si="186"/>
        <v>0</v>
      </c>
      <c r="U275" s="63" t="s">
        <v>55</v>
      </c>
      <c r="V275" s="55">
        <v>0</v>
      </c>
      <c r="W275" s="55">
        <v>0</v>
      </c>
      <c r="X275" s="55">
        <v>0</v>
      </c>
      <c r="Y275" s="55">
        <v>0</v>
      </c>
      <c r="Z275" s="55">
        <v>0</v>
      </c>
      <c r="AA275" s="55">
        <v>0</v>
      </c>
      <c r="AB275" s="55">
        <v>0</v>
      </c>
      <c r="AC275" s="56">
        <v>0</v>
      </c>
      <c r="AD275" s="55">
        <v>0</v>
      </c>
      <c r="AE275" s="55">
        <v>0</v>
      </c>
      <c r="AF275" s="55">
        <v>0</v>
      </c>
      <c r="AG275" s="55">
        <v>0</v>
      </c>
      <c r="AH275" s="55">
        <v>0</v>
      </c>
      <c r="AI275" s="58">
        <f t="shared" si="187"/>
        <v>0</v>
      </c>
      <c r="AJ275" s="19"/>
      <c r="AK275" s="19"/>
      <c r="AL275" s="19"/>
      <c r="AM275" s="19"/>
      <c r="AN275" s="19"/>
    </row>
    <row r="276" spans="1:40" ht="15">
      <c r="A276" s="31" t="s">
        <v>14</v>
      </c>
      <c r="B276" s="112">
        <v>0.21910353302537441</v>
      </c>
      <c r="C276" s="112">
        <v>0</v>
      </c>
      <c r="D276" s="112">
        <v>2.9608585543969514</v>
      </c>
      <c r="E276" s="112">
        <v>0</v>
      </c>
      <c r="F276" s="395"/>
      <c r="G276" s="112">
        <v>0</v>
      </c>
      <c r="H276" s="113">
        <v>0</v>
      </c>
      <c r="I276" s="114">
        <f t="shared" si="185"/>
        <v>3.179962087422326</v>
      </c>
      <c r="K276" s="42" t="s">
        <v>14</v>
      </c>
      <c r="L276" s="87">
        <v>0.21910353302537441</v>
      </c>
      <c r="M276" s="87">
        <v>0</v>
      </c>
      <c r="N276" s="87">
        <v>2.9608585543969514</v>
      </c>
      <c r="O276" s="87">
        <v>0</v>
      </c>
      <c r="P276" s="87">
        <v>1.131047967779635</v>
      </c>
      <c r="Q276" s="87">
        <v>0</v>
      </c>
      <c r="R276" s="88">
        <v>0</v>
      </c>
      <c r="S276" s="89">
        <f t="shared" si="186"/>
        <v>4.3110100552019608</v>
      </c>
      <c r="U276" s="59" t="s">
        <v>14</v>
      </c>
      <c r="V276" s="60">
        <v>0.21910353302537441</v>
      </c>
      <c r="W276" s="60">
        <v>0</v>
      </c>
      <c r="X276" s="60">
        <v>0</v>
      </c>
      <c r="Y276" s="60">
        <v>0</v>
      </c>
      <c r="Z276" s="60">
        <v>2.9608585543969514</v>
      </c>
      <c r="AA276" s="60">
        <v>0</v>
      </c>
      <c r="AB276" s="60">
        <v>1.131047967779635</v>
      </c>
      <c r="AC276" s="61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2">
        <f t="shared" si="187"/>
        <v>4.3110100552019608</v>
      </c>
      <c r="AJ276" s="19"/>
      <c r="AK276" s="19"/>
      <c r="AL276" s="19"/>
      <c r="AM276" s="19"/>
      <c r="AN276" s="19"/>
    </row>
    <row r="277" spans="1:40" ht="15">
      <c r="A277" s="32" t="s">
        <v>136</v>
      </c>
      <c r="B277" s="84">
        <v>24.168623772298478</v>
      </c>
      <c r="C277" s="84">
        <v>280.69022769392001</v>
      </c>
      <c r="D277" s="84">
        <v>1053.6499186732894</v>
      </c>
      <c r="E277" s="84">
        <v>0</v>
      </c>
      <c r="F277" s="395"/>
      <c r="G277" s="84">
        <v>0</v>
      </c>
      <c r="H277" s="115">
        <v>0</v>
      </c>
      <c r="I277" s="111">
        <f t="shared" si="185"/>
        <v>1358.508770139508</v>
      </c>
      <c r="K277" s="43" t="s">
        <v>136</v>
      </c>
      <c r="L277" s="84">
        <v>24.168623772298478</v>
      </c>
      <c r="M277" s="84">
        <v>280.69022769392001</v>
      </c>
      <c r="N277" s="84">
        <v>1053.6499186732894</v>
      </c>
      <c r="O277" s="84">
        <v>0</v>
      </c>
      <c r="P277" s="84">
        <v>0</v>
      </c>
      <c r="Q277" s="84">
        <v>0</v>
      </c>
      <c r="R277" s="85">
        <v>0</v>
      </c>
      <c r="S277" s="86">
        <f t="shared" si="186"/>
        <v>1358.508770139508</v>
      </c>
      <c r="U277" s="63" t="s">
        <v>136</v>
      </c>
      <c r="V277" s="55">
        <v>23.856398824919257</v>
      </c>
      <c r="W277" s="55">
        <v>0</v>
      </c>
      <c r="X277" s="55">
        <v>0</v>
      </c>
      <c r="Y277" s="55">
        <v>280.69022769392001</v>
      </c>
      <c r="Z277" s="55">
        <v>834.49922810781402</v>
      </c>
      <c r="AA277" s="55">
        <v>0</v>
      </c>
      <c r="AB277" s="55">
        <v>0</v>
      </c>
      <c r="AC277" s="56">
        <v>219.46291551285466</v>
      </c>
      <c r="AD277" s="55">
        <v>0.31222494737922141</v>
      </c>
      <c r="AE277" s="55">
        <v>0</v>
      </c>
      <c r="AF277" s="55">
        <v>0</v>
      </c>
      <c r="AG277" s="55">
        <v>219.15069056547546</v>
      </c>
      <c r="AH277" s="55">
        <v>0</v>
      </c>
      <c r="AI277" s="58">
        <f t="shared" si="187"/>
        <v>1358.5087701395078</v>
      </c>
      <c r="AJ277" s="19"/>
      <c r="AK277" s="19"/>
      <c r="AL277" s="19"/>
      <c r="AM277" s="19"/>
      <c r="AN277" s="19"/>
    </row>
    <row r="278" spans="1:40" ht="15">
      <c r="A278" s="31" t="s">
        <v>21</v>
      </c>
      <c r="B278" s="112">
        <v>4.1307739813093649</v>
      </c>
      <c r="C278" s="112">
        <v>0</v>
      </c>
      <c r="D278" s="112">
        <v>0.61983823419229689</v>
      </c>
      <c r="E278" s="112">
        <v>359.45619165702254</v>
      </c>
      <c r="F278" s="395"/>
      <c r="G278" s="112">
        <v>3.5894414994519832</v>
      </c>
      <c r="H278" s="113">
        <v>0</v>
      </c>
      <c r="I278" s="114">
        <f t="shared" si="185"/>
        <v>367.79624537197623</v>
      </c>
      <c r="K278" s="42" t="s">
        <v>21</v>
      </c>
      <c r="L278" s="87">
        <v>4.1307739813093649</v>
      </c>
      <c r="M278" s="87">
        <v>0</v>
      </c>
      <c r="N278" s="87">
        <v>0.61983823419229689</v>
      </c>
      <c r="O278" s="87">
        <v>359.45619165702254</v>
      </c>
      <c r="P278" s="87">
        <v>0.3612123316974038</v>
      </c>
      <c r="Q278" s="87">
        <v>3.5894414994519832</v>
      </c>
      <c r="R278" s="88">
        <v>0</v>
      </c>
      <c r="S278" s="89">
        <f t="shared" si="186"/>
        <v>368.15745770367363</v>
      </c>
      <c r="U278" s="59" t="s">
        <v>21</v>
      </c>
      <c r="V278" s="60">
        <v>2.1426277992059108</v>
      </c>
      <c r="W278" s="60">
        <v>1.1108569361161824</v>
      </c>
      <c r="X278" s="60">
        <v>3.5894414994519832</v>
      </c>
      <c r="Y278" s="60">
        <v>0</v>
      </c>
      <c r="Z278" s="60">
        <v>0</v>
      </c>
      <c r="AA278" s="60">
        <v>358.83635342283026</v>
      </c>
      <c r="AB278" s="60">
        <v>0.3612123316974038</v>
      </c>
      <c r="AC278" s="61">
        <v>2.1169657143718652</v>
      </c>
      <c r="AD278" s="60">
        <v>0.87728924598727165</v>
      </c>
      <c r="AE278" s="60">
        <v>0.61983823419229689</v>
      </c>
      <c r="AF278" s="60">
        <v>0</v>
      </c>
      <c r="AG278" s="60">
        <v>0.61983823419229689</v>
      </c>
      <c r="AH278" s="60">
        <v>0</v>
      </c>
      <c r="AI278" s="62">
        <f t="shared" si="187"/>
        <v>368.15745770367363</v>
      </c>
      <c r="AJ278" s="19"/>
      <c r="AK278" s="19"/>
      <c r="AL278" s="19"/>
      <c r="AM278" s="19"/>
      <c r="AN278" s="19"/>
    </row>
    <row r="279" spans="1:40" ht="15">
      <c r="A279" s="32" t="s">
        <v>20</v>
      </c>
      <c r="B279" s="84">
        <v>13.622399999999999</v>
      </c>
      <c r="C279" s="84">
        <v>0</v>
      </c>
      <c r="D279" s="84">
        <v>0</v>
      </c>
      <c r="E279" s="84">
        <v>0</v>
      </c>
      <c r="F279" s="395"/>
      <c r="G279" s="84">
        <v>0</v>
      </c>
      <c r="H279" s="115">
        <v>0</v>
      </c>
      <c r="I279" s="111">
        <f t="shared" si="185"/>
        <v>13.622399999999999</v>
      </c>
      <c r="K279" s="43" t="s">
        <v>20</v>
      </c>
      <c r="L279" s="84">
        <v>13.622399999999999</v>
      </c>
      <c r="M279" s="84">
        <v>0</v>
      </c>
      <c r="N279" s="84">
        <v>0</v>
      </c>
      <c r="O279" s="84">
        <v>0</v>
      </c>
      <c r="P279" s="84">
        <v>0</v>
      </c>
      <c r="Q279" s="84">
        <v>0</v>
      </c>
      <c r="R279" s="85">
        <v>0</v>
      </c>
      <c r="S279" s="86">
        <f t="shared" si="186"/>
        <v>13.622399999999999</v>
      </c>
      <c r="U279" s="63" t="s">
        <v>20</v>
      </c>
      <c r="V279" s="55">
        <v>13.622399999999999</v>
      </c>
      <c r="W279" s="55">
        <v>0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6">
        <v>0</v>
      </c>
      <c r="AD279" s="55">
        <v>0</v>
      </c>
      <c r="AE279" s="55">
        <v>0</v>
      </c>
      <c r="AF279" s="55">
        <v>0</v>
      </c>
      <c r="AG279" s="55">
        <v>0</v>
      </c>
      <c r="AH279" s="55">
        <v>0</v>
      </c>
      <c r="AI279" s="58">
        <f t="shared" si="187"/>
        <v>13.622399999999999</v>
      </c>
      <c r="AJ279" s="19"/>
      <c r="AK279" s="19"/>
      <c r="AL279" s="19"/>
      <c r="AM279" s="19"/>
      <c r="AN279" s="19"/>
    </row>
    <row r="280" spans="1:40" ht="15">
      <c r="A280" s="31" t="s">
        <v>56</v>
      </c>
      <c r="B280" s="112">
        <v>0.26942043944871646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185"/>
        <v>0.26942043944871646</v>
      </c>
      <c r="K280" s="42" t="s">
        <v>56</v>
      </c>
      <c r="L280" s="87">
        <v>0.26942043944871646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86"/>
        <v>0.26942043944871646</v>
      </c>
      <c r="U280" s="59" t="s">
        <v>56</v>
      </c>
      <c r="V280" s="60">
        <v>0.26942043944871646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1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2">
        <f t="shared" si="187"/>
        <v>0.26942043944871646</v>
      </c>
      <c r="AJ280" s="19"/>
      <c r="AK280" s="19"/>
      <c r="AL280" s="19"/>
      <c r="AM280" s="19"/>
      <c r="AN280" s="19"/>
    </row>
    <row r="281" spans="1:40" ht="15">
      <c r="A281" s="32" t="s">
        <v>18</v>
      </c>
      <c r="B281" s="84">
        <v>3.0176446956498264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185"/>
        <v>3.0176446956498264</v>
      </c>
      <c r="K281" s="43" t="s">
        <v>18</v>
      </c>
      <c r="L281" s="84">
        <v>3.0176446956498264</v>
      </c>
      <c r="M281" s="84">
        <v>0</v>
      </c>
      <c r="N281" s="84">
        <v>0</v>
      </c>
      <c r="O281" s="84">
        <v>0</v>
      </c>
      <c r="P281" s="84">
        <v>22.702841789011121</v>
      </c>
      <c r="Q281" s="84">
        <v>0</v>
      </c>
      <c r="R281" s="85">
        <v>0</v>
      </c>
      <c r="S281" s="86">
        <f t="shared" si="186"/>
        <v>25.720486484660945</v>
      </c>
      <c r="U281" s="63" t="s">
        <v>18</v>
      </c>
      <c r="V281" s="55">
        <v>0</v>
      </c>
      <c r="W281" s="55">
        <v>0</v>
      </c>
      <c r="X281" s="55">
        <v>0</v>
      </c>
      <c r="Y281" s="55">
        <v>0</v>
      </c>
      <c r="Z281" s="55">
        <v>0</v>
      </c>
      <c r="AA281" s="55">
        <v>0</v>
      </c>
      <c r="AB281" s="55">
        <v>22.702841789011121</v>
      </c>
      <c r="AC281" s="56">
        <v>3.0176446956498264</v>
      </c>
      <c r="AD281" s="55">
        <v>3.0176446956498264</v>
      </c>
      <c r="AE281" s="55">
        <v>0</v>
      </c>
      <c r="AF281" s="55">
        <v>0</v>
      </c>
      <c r="AG281" s="55">
        <v>0</v>
      </c>
      <c r="AH281" s="55">
        <v>0</v>
      </c>
      <c r="AI281" s="58">
        <f t="shared" si="187"/>
        <v>25.720486484660945</v>
      </c>
      <c r="AJ281" s="19"/>
      <c r="AK281" s="19"/>
      <c r="AL281" s="19"/>
      <c r="AM281" s="19"/>
      <c r="AN281" s="19"/>
    </row>
    <row r="282" spans="1:40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185"/>
        <v>0</v>
      </c>
      <c r="K282" s="42" t="s">
        <v>17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86"/>
        <v>0</v>
      </c>
      <c r="U282" s="59" t="s">
        <v>57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1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2">
        <f t="shared" si="187"/>
        <v>0</v>
      </c>
      <c r="AJ282" s="19"/>
      <c r="AK282" s="19"/>
      <c r="AL282" s="19"/>
      <c r="AM282" s="19"/>
      <c r="AN282" s="19"/>
    </row>
    <row r="283" spans="1:40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185"/>
        <v>0</v>
      </c>
      <c r="K283" s="44" t="s">
        <v>60</v>
      </c>
      <c r="L283" s="84">
        <v>0</v>
      </c>
      <c r="M283" s="84">
        <v>0</v>
      </c>
      <c r="N283" s="84">
        <v>0</v>
      </c>
      <c r="O283" s="84">
        <v>0</v>
      </c>
      <c r="P283" s="84">
        <v>0</v>
      </c>
      <c r="Q283" s="84">
        <v>0</v>
      </c>
      <c r="R283" s="85">
        <v>0</v>
      </c>
      <c r="S283" s="86">
        <f t="shared" si="186"/>
        <v>0</v>
      </c>
      <c r="U283" s="64" t="s">
        <v>58</v>
      </c>
      <c r="V283" s="55">
        <v>0</v>
      </c>
      <c r="W283" s="55">
        <v>0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6">
        <v>0</v>
      </c>
      <c r="AD283" s="57">
        <v>0</v>
      </c>
      <c r="AE283" s="57">
        <v>0</v>
      </c>
      <c r="AF283" s="57">
        <v>0</v>
      </c>
      <c r="AG283" s="57">
        <v>0</v>
      </c>
      <c r="AH283" s="57">
        <v>0</v>
      </c>
      <c r="AI283" s="58">
        <f t="shared" si="187"/>
        <v>0</v>
      </c>
      <c r="AJ283" s="19"/>
      <c r="AK283" s="19"/>
      <c r="AL283" s="19"/>
      <c r="AM283" s="19"/>
      <c r="AN283" s="19"/>
    </row>
    <row r="284" spans="1:40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185"/>
        <v>0</v>
      </c>
      <c r="K284" s="45" t="s">
        <v>19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86"/>
        <v>0</v>
      </c>
      <c r="U284" s="65" t="s">
        <v>62</v>
      </c>
      <c r="V284" s="66">
        <v>0</v>
      </c>
      <c r="W284" s="66">
        <v>0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0</v>
      </c>
      <c r="AF284" s="66">
        <v>0</v>
      </c>
      <c r="AG284" s="66">
        <v>0</v>
      </c>
      <c r="AH284" s="67">
        <v>0</v>
      </c>
      <c r="AI284" s="68">
        <f t="shared" si="187"/>
        <v>0</v>
      </c>
      <c r="AJ284" s="19"/>
      <c r="AK284" s="19"/>
      <c r="AL284" s="19"/>
      <c r="AM284" s="19"/>
      <c r="AN284" s="19"/>
    </row>
    <row r="285" spans="1:40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185"/>
        <v>0</v>
      </c>
      <c r="K285" s="46" t="s">
        <v>15</v>
      </c>
      <c r="L285" s="93">
        <v>0</v>
      </c>
      <c r="M285" s="93">
        <v>0</v>
      </c>
      <c r="N285" s="93">
        <v>0</v>
      </c>
      <c r="O285" s="93">
        <v>0</v>
      </c>
      <c r="P285" s="93">
        <v>0</v>
      </c>
      <c r="Q285" s="93">
        <v>0</v>
      </c>
      <c r="R285" s="94">
        <v>0</v>
      </c>
      <c r="S285" s="95">
        <f t="shared" si="186"/>
        <v>0</v>
      </c>
      <c r="U285" s="69" t="s">
        <v>15</v>
      </c>
      <c r="V285" s="70">
        <v>0</v>
      </c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1">
        <v>0</v>
      </c>
      <c r="AE285" s="71">
        <v>0</v>
      </c>
      <c r="AF285" s="71">
        <v>0</v>
      </c>
      <c r="AG285" s="71">
        <v>0</v>
      </c>
      <c r="AH285" s="71">
        <v>0</v>
      </c>
      <c r="AI285" s="72">
        <f t="shared" si="187"/>
        <v>0</v>
      </c>
      <c r="AJ285" s="19"/>
      <c r="AK285" s="19"/>
      <c r="AL285" s="19"/>
      <c r="AM285" s="19"/>
      <c r="AN285" s="19"/>
    </row>
    <row r="286" spans="1:40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185"/>
        <v>0</v>
      </c>
      <c r="K286" s="45" t="s">
        <v>16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86"/>
        <v>0</v>
      </c>
      <c r="U286" s="65" t="s">
        <v>16</v>
      </c>
      <c r="V286" s="66">
        <v>0</v>
      </c>
      <c r="W286" s="66">
        <v>0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>
        <v>0</v>
      </c>
      <c r="AF286" s="66">
        <v>0</v>
      </c>
      <c r="AG286" s="66">
        <v>0</v>
      </c>
      <c r="AH286" s="67">
        <v>0</v>
      </c>
      <c r="AI286" s="68">
        <f t="shared" si="187"/>
        <v>0</v>
      </c>
      <c r="AJ286" s="19"/>
      <c r="AK286" s="19"/>
      <c r="AL286" s="19"/>
      <c r="AM286" s="19"/>
      <c r="AN286" s="19"/>
    </row>
    <row r="287" spans="1:40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185"/>
        <v>0</v>
      </c>
      <c r="K287" s="47" t="s">
        <v>10</v>
      </c>
      <c r="L287" s="96">
        <v>0</v>
      </c>
      <c r="M287" s="96">
        <v>0</v>
      </c>
      <c r="N287" s="96">
        <v>0</v>
      </c>
      <c r="O287" s="96">
        <v>0</v>
      </c>
      <c r="P287" s="96">
        <v>0</v>
      </c>
      <c r="Q287" s="96">
        <v>0</v>
      </c>
      <c r="R287" s="97">
        <v>0</v>
      </c>
      <c r="S287" s="98">
        <f t="shared" si="186"/>
        <v>0</v>
      </c>
      <c r="U287" s="69" t="s">
        <v>10</v>
      </c>
      <c r="V287" s="70">
        <v>0</v>
      </c>
      <c r="W287" s="70">
        <v>0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1">
        <v>0</v>
      </c>
      <c r="AE287" s="71">
        <v>0</v>
      </c>
      <c r="AF287" s="71">
        <v>0</v>
      </c>
      <c r="AG287" s="71">
        <v>0</v>
      </c>
      <c r="AH287" s="71">
        <v>0</v>
      </c>
      <c r="AI287" s="72">
        <f t="shared" si="187"/>
        <v>0</v>
      </c>
      <c r="AJ287" s="19"/>
      <c r="AK287" s="19"/>
      <c r="AL287" s="19"/>
      <c r="AM287" s="19"/>
      <c r="AN287" s="19"/>
    </row>
    <row r="288" spans="1:40" ht="15">
      <c r="A288" s="37" t="s">
        <v>22</v>
      </c>
      <c r="B288" s="99">
        <f>SUM(B267:B283)</f>
        <v>68.050828552102814</v>
      </c>
      <c r="C288" s="99">
        <f t="shared" ref="C288:I288" si="188">SUM(C267:C283)</f>
        <v>339.31971522031193</v>
      </c>
      <c r="D288" s="99">
        <f t="shared" si="188"/>
        <v>1111.2703355735259</v>
      </c>
      <c r="E288" s="99">
        <f t="shared" si="188"/>
        <v>406.85455017350455</v>
      </c>
      <c r="F288" s="99">
        <f t="shared" si="188"/>
        <v>0</v>
      </c>
      <c r="G288" s="99">
        <f t="shared" si="188"/>
        <v>3.5894414994519832</v>
      </c>
      <c r="H288" s="100">
        <f t="shared" si="188"/>
        <v>0</v>
      </c>
      <c r="I288" s="111">
        <f t="shared" si="188"/>
        <v>1929.0848710188975</v>
      </c>
      <c r="K288" s="48" t="s">
        <v>22</v>
      </c>
      <c r="L288" s="99">
        <f>SUM(L267:L283)</f>
        <v>68.050828552102814</v>
      </c>
      <c r="M288" s="99">
        <f t="shared" ref="M288:S288" si="189">SUM(M267:M283)</f>
        <v>339.31971522031193</v>
      </c>
      <c r="N288" s="99">
        <f t="shared" si="189"/>
        <v>1111.2703355735259</v>
      </c>
      <c r="O288" s="99">
        <f t="shared" si="189"/>
        <v>406.85455017350455</v>
      </c>
      <c r="P288" s="99">
        <f t="shared" si="189"/>
        <v>648.84754648844262</v>
      </c>
      <c r="Q288" s="99">
        <f t="shared" si="189"/>
        <v>3.5894414994519832</v>
      </c>
      <c r="R288" s="100">
        <f t="shared" si="189"/>
        <v>0</v>
      </c>
      <c r="S288" s="101">
        <f t="shared" si="189"/>
        <v>2577.9324175073402</v>
      </c>
      <c r="U288" s="80" t="s">
        <v>108</v>
      </c>
      <c r="V288" s="74">
        <f>SUM(V267:V283)</f>
        <v>62.732812726970316</v>
      </c>
      <c r="W288" s="74">
        <f t="shared" ref="W288:AH288" si="190">SUM(W267:W283)</f>
        <v>1.1108569361161824</v>
      </c>
      <c r="X288" s="74">
        <f t="shared" si="190"/>
        <v>3.5894414994519832</v>
      </c>
      <c r="Y288" s="74">
        <f t="shared" si="190"/>
        <v>339.31971522031193</v>
      </c>
      <c r="Z288" s="74">
        <f t="shared" si="190"/>
        <v>891.49980677385838</v>
      </c>
      <c r="AA288" s="74">
        <f t="shared" si="190"/>
        <v>406.23471193931226</v>
      </c>
      <c r="AB288" s="74">
        <f t="shared" si="190"/>
        <v>648.84754648844262</v>
      </c>
      <c r="AC288" s="74">
        <f t="shared" si="190"/>
        <v>224.59752592287637</v>
      </c>
      <c r="AD288" s="75">
        <f t="shared" si="190"/>
        <v>4.2071588890163198</v>
      </c>
      <c r="AE288" s="75">
        <f t="shared" si="190"/>
        <v>0.61983823419229689</v>
      </c>
      <c r="AF288" s="75">
        <f t="shared" si="190"/>
        <v>0</v>
      </c>
      <c r="AG288" s="75">
        <f t="shared" si="190"/>
        <v>219.77052879966774</v>
      </c>
      <c r="AH288" s="75">
        <f t="shared" si="190"/>
        <v>0</v>
      </c>
      <c r="AI288" s="76">
        <f>SUM(V288:AC288)</f>
        <v>2577.9324175073398</v>
      </c>
      <c r="AJ288" s="19"/>
      <c r="AK288" s="19"/>
      <c r="AL288" s="19"/>
      <c r="AM288" s="19"/>
      <c r="AN288" s="19"/>
    </row>
    <row r="289" spans="1:40" s="22" customFormat="1" ht="15" thickBot="1">
      <c r="A289" s="38" t="s">
        <v>108</v>
      </c>
      <c r="B289" s="125">
        <f>IF($I288=0,"-",B288/$I288)</f>
        <v>3.5276223236440585E-2</v>
      </c>
      <c r="C289" s="125">
        <f t="shared" ref="C289:H289" si="191">IF($I288=0,"-",C288/$I288)</f>
        <v>0.17589672715700228</v>
      </c>
      <c r="D289" s="125">
        <f t="shared" si="191"/>
        <v>0.57606088372181308</v>
      </c>
      <c r="E289" s="125">
        <f t="shared" si="191"/>
        <v>0.21090546936828833</v>
      </c>
      <c r="F289" s="125">
        <f t="shared" si="191"/>
        <v>0</v>
      </c>
      <c r="G289" s="125">
        <f t="shared" si="191"/>
        <v>1.8606965164555587E-3</v>
      </c>
      <c r="H289" s="126">
        <f t="shared" si="191"/>
        <v>0</v>
      </c>
      <c r="I289" s="127">
        <f>SUM(B289:H289)</f>
        <v>0.99999999999999989</v>
      </c>
      <c r="K289" s="49" t="s">
        <v>108</v>
      </c>
      <c r="L289" s="102">
        <f>IF($S288=0,"-",L288/$S288)</f>
        <v>2.6397444746787683E-2</v>
      </c>
      <c r="M289" s="102">
        <f t="shared" ref="M289:R289" si="192">IF($S288=0,"-",M288/$S288)</f>
        <v>0.13162475203613277</v>
      </c>
      <c r="N289" s="102">
        <f t="shared" si="192"/>
        <v>0.43107039115014417</v>
      </c>
      <c r="O289" s="102">
        <f t="shared" si="192"/>
        <v>0.15782203885969254</v>
      </c>
      <c r="P289" s="102">
        <f t="shared" si="192"/>
        <v>0.25169300098092862</v>
      </c>
      <c r="Q289" s="102">
        <f t="shared" si="192"/>
        <v>1.3923722263140992E-3</v>
      </c>
      <c r="R289" s="103">
        <f t="shared" si="192"/>
        <v>0</v>
      </c>
      <c r="S289" s="104">
        <f>SUM(L289:R289)</f>
        <v>0.99999999999999978</v>
      </c>
      <c r="U289" s="81"/>
      <c r="V289" s="78">
        <f>+V288/$AI288</f>
        <v>2.4334545118769278E-2</v>
      </c>
      <c r="W289" s="78">
        <f t="shared" ref="W289:AH289" si="193">+W288/$AI288</f>
        <v>4.3091003029097817E-4</v>
      </c>
      <c r="X289" s="78">
        <f t="shared" si="193"/>
        <v>1.3923722263140994E-3</v>
      </c>
      <c r="Y289" s="78">
        <f t="shared" si="193"/>
        <v>0.13162475203613277</v>
      </c>
      <c r="Z289" s="78">
        <f t="shared" si="193"/>
        <v>0.34581969671488494</v>
      </c>
      <c r="AA289" s="78">
        <f t="shared" si="193"/>
        <v>0.15758159879618164</v>
      </c>
      <c r="AB289" s="78">
        <f t="shared" si="193"/>
        <v>0.25169300098092862</v>
      </c>
      <c r="AC289" s="78">
        <f t="shared" si="193"/>
        <v>8.7123124096497737E-2</v>
      </c>
      <c r="AD289" s="78">
        <f t="shared" si="193"/>
        <v>1.6319895977274358E-3</v>
      </c>
      <c r="AE289" s="78">
        <f t="shared" si="193"/>
        <v>2.4044006351090936E-4</v>
      </c>
      <c r="AF289" s="78">
        <f t="shared" si="193"/>
        <v>0</v>
      </c>
      <c r="AG289" s="78">
        <f t="shared" si="193"/>
        <v>8.5250694435259386E-2</v>
      </c>
      <c r="AH289" s="78">
        <f t="shared" si="193"/>
        <v>0</v>
      </c>
      <c r="AI289" s="79">
        <f>SUM(V289:AC289)</f>
        <v>1</v>
      </c>
    </row>
    <row r="290" spans="1:40" ht="15" thickBot="1">
      <c r="A290" s="6"/>
      <c r="B290" s="6"/>
      <c r="C290" s="6"/>
      <c r="D290" s="6"/>
      <c r="E290" s="6"/>
      <c r="F290" s="6"/>
      <c r="G290" s="6"/>
      <c r="H290" s="6"/>
      <c r="I290" s="6"/>
      <c r="K290" s="6"/>
      <c r="L290" s="6"/>
      <c r="M290" s="6"/>
      <c r="N290" s="6"/>
      <c r="O290" s="6"/>
      <c r="P290" s="6"/>
      <c r="Q290" s="6"/>
      <c r="R290" s="6"/>
      <c r="S290" s="6"/>
      <c r="U290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19"/>
      <c r="AK290" s="19"/>
      <c r="AL290" s="19"/>
      <c r="AM290" s="19"/>
      <c r="AN290" s="19"/>
    </row>
    <row r="291" spans="1:40" ht="42.7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  <c r="K291" s="445" t="s">
        <v>34</v>
      </c>
      <c r="L291" s="82" t="s">
        <v>0</v>
      </c>
      <c r="M291" s="82" t="s">
        <v>1</v>
      </c>
      <c r="N291" s="82" t="s">
        <v>2</v>
      </c>
      <c r="O291" s="82" t="s">
        <v>3</v>
      </c>
      <c r="P291" s="82" t="s">
        <v>23</v>
      </c>
      <c r="Q291" s="82" t="s">
        <v>4</v>
      </c>
      <c r="R291" s="82" t="s">
        <v>5</v>
      </c>
      <c r="S291" s="83" t="s">
        <v>6</v>
      </c>
      <c r="U291" s="447" t="s">
        <v>34</v>
      </c>
      <c r="V291" s="51" t="s">
        <v>73</v>
      </c>
      <c r="W291" s="51" t="s">
        <v>74</v>
      </c>
      <c r="X291" s="51" t="s">
        <v>4</v>
      </c>
      <c r="Y291" s="51" t="s">
        <v>1</v>
      </c>
      <c r="Z291" s="51" t="s">
        <v>2</v>
      </c>
      <c r="AA291" s="51" t="s">
        <v>3</v>
      </c>
      <c r="AB291" s="51" t="s">
        <v>51</v>
      </c>
      <c r="AC291" s="51" t="s">
        <v>64</v>
      </c>
      <c r="AD291" s="52" t="s">
        <v>75</v>
      </c>
      <c r="AE291" s="52" t="s">
        <v>76</v>
      </c>
      <c r="AF291" s="52" t="s">
        <v>77</v>
      </c>
      <c r="AG291" s="52" t="s">
        <v>78</v>
      </c>
      <c r="AH291" s="52" t="s">
        <v>79</v>
      </c>
      <c r="AI291" s="53" t="s">
        <v>59</v>
      </c>
      <c r="AJ291" s="19"/>
      <c r="AK291" s="19"/>
      <c r="AL291" s="19"/>
      <c r="AM291" s="19"/>
      <c r="AN291" s="19"/>
    </row>
    <row r="292" spans="1:40" ht="15" customHeight="1">
      <c r="A292" s="411" t="s">
        <v>34</v>
      </c>
      <c r="B292" s="400" t="s">
        <v>113</v>
      </c>
      <c r="C292" s="401"/>
      <c r="D292" s="401"/>
      <c r="E292" s="401"/>
      <c r="F292" s="401"/>
      <c r="G292" s="401"/>
      <c r="H292" s="401"/>
      <c r="I292" s="402"/>
      <c r="K292" s="446" t="s">
        <v>34</v>
      </c>
      <c r="L292" s="403" t="s">
        <v>113</v>
      </c>
      <c r="M292" s="404"/>
      <c r="N292" s="404"/>
      <c r="O292" s="404"/>
      <c r="P292" s="404"/>
      <c r="Q292" s="404"/>
      <c r="R292" s="404"/>
      <c r="S292" s="405"/>
      <c r="U292" s="448" t="s">
        <v>34</v>
      </c>
      <c r="V292" s="441" t="s">
        <v>113</v>
      </c>
      <c r="W292" s="441"/>
      <c r="X292" s="441"/>
      <c r="Y292" s="441"/>
      <c r="Z292" s="441"/>
      <c r="AA292" s="441"/>
      <c r="AB292" s="441"/>
      <c r="AC292" s="441"/>
      <c r="AD292" s="441"/>
      <c r="AE292" s="441"/>
      <c r="AF292" s="441"/>
      <c r="AG292" s="441"/>
      <c r="AH292" s="441"/>
      <c r="AI292" s="442"/>
      <c r="AJ292" s="19"/>
      <c r="AK292" s="19"/>
      <c r="AL292" s="19"/>
      <c r="AM292" s="19"/>
      <c r="AN292" s="19"/>
    </row>
    <row r="293" spans="1:40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  <c r="K293" s="50" t="s">
        <v>7</v>
      </c>
      <c r="L293" s="105">
        <v>0</v>
      </c>
      <c r="M293" s="105">
        <v>0</v>
      </c>
      <c r="N293" s="105">
        <v>0</v>
      </c>
      <c r="O293" s="105">
        <v>0</v>
      </c>
      <c r="P293" s="105">
        <v>0</v>
      </c>
      <c r="Q293" s="105">
        <v>0</v>
      </c>
      <c r="R293" s="106">
        <v>0</v>
      </c>
      <c r="S293" s="107">
        <f>SUM(L293:R293)</f>
        <v>0</v>
      </c>
      <c r="U293" s="54" t="s">
        <v>7</v>
      </c>
      <c r="V293" s="55">
        <v>0</v>
      </c>
      <c r="W293" s="55">
        <v>0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6">
        <v>0</v>
      </c>
      <c r="AD293" s="57">
        <v>0</v>
      </c>
      <c r="AE293" s="57">
        <v>0</v>
      </c>
      <c r="AF293" s="57">
        <v>0</v>
      </c>
      <c r="AG293" s="57">
        <v>0</v>
      </c>
      <c r="AH293" s="57">
        <v>0</v>
      </c>
      <c r="AI293" s="58">
        <f>SUM(V293:AC293)</f>
        <v>0</v>
      </c>
      <c r="AJ293" s="19"/>
      <c r="AK293" s="19"/>
      <c r="AL293" s="19"/>
      <c r="AM293" s="19"/>
      <c r="AN293" s="19"/>
    </row>
    <row r="294" spans="1:40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94">SUM(B294:H294)</f>
        <v>0</v>
      </c>
      <c r="K294" s="42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95">SUM(L294:R294)</f>
        <v>0</v>
      </c>
      <c r="U294" s="59" t="s">
        <v>8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1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2">
        <f t="shared" ref="AI294:AI313" si="196">SUM(V294:AC294)</f>
        <v>0</v>
      </c>
      <c r="AJ294" s="19"/>
      <c r="AK294" s="19"/>
      <c r="AL294" s="19"/>
      <c r="AM294" s="19"/>
      <c r="AN294" s="19"/>
    </row>
    <row r="295" spans="1:40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94"/>
        <v>0</v>
      </c>
      <c r="K295" s="43" t="s">
        <v>9</v>
      </c>
      <c r="L295" s="84">
        <v>0</v>
      </c>
      <c r="M295" s="84">
        <v>0</v>
      </c>
      <c r="N295" s="84">
        <v>0</v>
      </c>
      <c r="O295" s="84">
        <v>0</v>
      </c>
      <c r="P295" s="84">
        <v>0</v>
      </c>
      <c r="Q295" s="84">
        <v>0</v>
      </c>
      <c r="R295" s="85">
        <v>0</v>
      </c>
      <c r="S295" s="86">
        <f t="shared" si="195"/>
        <v>0</v>
      </c>
      <c r="U295" s="63" t="s">
        <v>9</v>
      </c>
      <c r="V295" s="55">
        <v>0</v>
      </c>
      <c r="W295" s="55">
        <v>0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6">
        <v>0</v>
      </c>
      <c r="AD295" s="57">
        <v>0</v>
      </c>
      <c r="AE295" s="57">
        <v>0</v>
      </c>
      <c r="AF295" s="57">
        <v>0</v>
      </c>
      <c r="AG295" s="57">
        <v>0</v>
      </c>
      <c r="AH295" s="57">
        <v>0</v>
      </c>
      <c r="AI295" s="58">
        <f t="shared" si="196"/>
        <v>0</v>
      </c>
      <c r="AJ295" s="19"/>
      <c r="AK295" s="19"/>
      <c r="AL295" s="19"/>
      <c r="AM295" s="19"/>
      <c r="AN295" s="19"/>
    </row>
    <row r="296" spans="1:40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194"/>
        <v>0</v>
      </c>
      <c r="K296" s="42" t="s">
        <v>52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95"/>
        <v>0</v>
      </c>
      <c r="U296" s="59" t="s">
        <v>52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1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2">
        <f t="shared" si="196"/>
        <v>0</v>
      </c>
      <c r="AJ296" s="19"/>
      <c r="AK296" s="19"/>
      <c r="AL296" s="19"/>
      <c r="AM296" s="19"/>
      <c r="AN296" s="19"/>
    </row>
    <row r="297" spans="1:40" ht="15">
      <c r="A297" s="32" t="s">
        <v>13</v>
      </c>
      <c r="B297" s="84">
        <v>65.29947942922594</v>
      </c>
      <c r="C297" s="84">
        <v>157.46614414827565</v>
      </c>
      <c r="D297" s="84">
        <v>20.773190484626021</v>
      </c>
      <c r="E297" s="84">
        <v>0</v>
      </c>
      <c r="F297" s="395"/>
      <c r="G297" s="84">
        <v>0</v>
      </c>
      <c r="H297" s="115">
        <v>0</v>
      </c>
      <c r="I297" s="111">
        <f t="shared" si="194"/>
        <v>243.53881406212759</v>
      </c>
      <c r="K297" s="43" t="s">
        <v>13</v>
      </c>
      <c r="L297" s="84">
        <v>65.29947942922594</v>
      </c>
      <c r="M297" s="84">
        <v>157.46614414827565</v>
      </c>
      <c r="N297" s="84">
        <v>20.773190484626021</v>
      </c>
      <c r="O297" s="84">
        <v>0</v>
      </c>
      <c r="P297" s="84">
        <v>0</v>
      </c>
      <c r="Q297" s="84">
        <v>0</v>
      </c>
      <c r="R297" s="85">
        <v>0</v>
      </c>
      <c r="S297" s="86">
        <f t="shared" si="195"/>
        <v>243.53881406212759</v>
      </c>
      <c r="U297" s="63" t="s">
        <v>13</v>
      </c>
      <c r="V297" s="55">
        <v>64.955576661761029</v>
      </c>
      <c r="W297" s="55">
        <v>0</v>
      </c>
      <c r="X297" s="55">
        <v>0</v>
      </c>
      <c r="Y297" s="55">
        <v>157.46614414827565</v>
      </c>
      <c r="Z297" s="55">
        <v>17.966333130651641</v>
      </c>
      <c r="AA297" s="55">
        <v>0</v>
      </c>
      <c r="AB297" s="55">
        <v>0</v>
      </c>
      <c r="AC297" s="56">
        <v>3.150760121439288</v>
      </c>
      <c r="AD297" s="57">
        <v>0.34390276746490672</v>
      </c>
      <c r="AE297" s="57">
        <v>0</v>
      </c>
      <c r="AF297" s="57">
        <v>0</v>
      </c>
      <c r="AG297" s="57">
        <v>2.8068573539743813</v>
      </c>
      <c r="AH297" s="57">
        <v>0</v>
      </c>
      <c r="AI297" s="58">
        <f t="shared" si="196"/>
        <v>243.53881406212759</v>
      </c>
      <c r="AJ297" s="19"/>
      <c r="AK297" s="19"/>
      <c r="AL297" s="19"/>
      <c r="AM297" s="19"/>
      <c r="AN297" s="19"/>
    </row>
    <row r="298" spans="1:40" ht="15">
      <c r="A298" s="31" t="s">
        <v>119</v>
      </c>
      <c r="B298" s="112">
        <v>52.420995771544149</v>
      </c>
      <c r="C298" s="112">
        <v>94.685404739521545</v>
      </c>
      <c r="D298" s="112">
        <v>27.319953500415586</v>
      </c>
      <c r="E298" s="112">
        <v>0.41066544311811765</v>
      </c>
      <c r="F298" s="395"/>
      <c r="G298" s="112">
        <v>0</v>
      </c>
      <c r="H298" s="113">
        <v>0</v>
      </c>
      <c r="I298" s="114">
        <f t="shared" si="194"/>
        <v>174.83701945459939</v>
      </c>
      <c r="K298" s="42" t="s">
        <v>119</v>
      </c>
      <c r="L298" s="87">
        <v>52.420995771544149</v>
      </c>
      <c r="M298" s="87">
        <v>94.685404739521545</v>
      </c>
      <c r="N298" s="87">
        <v>27.319953500415586</v>
      </c>
      <c r="O298" s="87">
        <v>0.41066544311811765</v>
      </c>
      <c r="P298" s="87">
        <v>0</v>
      </c>
      <c r="Q298" s="87">
        <v>0</v>
      </c>
      <c r="R298" s="88">
        <v>0</v>
      </c>
      <c r="S298" s="89">
        <f t="shared" si="195"/>
        <v>174.83701945459939</v>
      </c>
      <c r="U298" s="59" t="s">
        <v>53</v>
      </c>
      <c r="V298" s="60">
        <v>49.790683608372603</v>
      </c>
      <c r="W298" s="60">
        <v>0</v>
      </c>
      <c r="X298" s="60">
        <v>0</v>
      </c>
      <c r="Y298" s="60">
        <v>94.685404739521545</v>
      </c>
      <c r="Z298" s="60">
        <v>25.45770051991472</v>
      </c>
      <c r="AA298" s="60">
        <v>0.41066544311811765</v>
      </c>
      <c r="AB298" s="60">
        <v>0</v>
      </c>
      <c r="AC298" s="61">
        <v>4.4925651436724108</v>
      </c>
      <c r="AD298" s="60">
        <v>2.6303121631715434</v>
      </c>
      <c r="AE298" s="60">
        <v>0</v>
      </c>
      <c r="AF298" s="60">
        <v>0</v>
      </c>
      <c r="AG298" s="60">
        <v>1.862252980500867</v>
      </c>
      <c r="AH298" s="60">
        <v>0</v>
      </c>
      <c r="AI298" s="62">
        <f t="shared" si="196"/>
        <v>174.83701945459939</v>
      </c>
      <c r="AJ298" s="19"/>
      <c r="AK298" s="19"/>
      <c r="AL298" s="19"/>
      <c r="AM298" s="19"/>
      <c r="AN298" s="19"/>
    </row>
    <row r="299" spans="1:40" ht="15">
      <c r="A299" s="32" t="s">
        <v>54</v>
      </c>
      <c r="B299" s="84">
        <v>0</v>
      </c>
      <c r="C299" s="84">
        <v>0</v>
      </c>
      <c r="D299" s="84">
        <v>0</v>
      </c>
      <c r="E299" s="84">
        <v>0.90376822796820622</v>
      </c>
      <c r="F299" s="395"/>
      <c r="G299" s="84">
        <v>0</v>
      </c>
      <c r="H299" s="115">
        <v>0</v>
      </c>
      <c r="I299" s="111">
        <f t="shared" si="194"/>
        <v>0.90376822796820622</v>
      </c>
      <c r="K299" s="43" t="s">
        <v>54</v>
      </c>
      <c r="L299" s="84">
        <v>0</v>
      </c>
      <c r="M299" s="84">
        <v>0</v>
      </c>
      <c r="N299" s="84">
        <v>0</v>
      </c>
      <c r="O299" s="84">
        <v>0.90376822796820622</v>
      </c>
      <c r="P299" s="84">
        <v>337.4405396435136</v>
      </c>
      <c r="Q299" s="84">
        <v>0</v>
      </c>
      <c r="R299" s="85">
        <v>0</v>
      </c>
      <c r="S299" s="86">
        <f t="shared" si="195"/>
        <v>338.34430787148182</v>
      </c>
      <c r="U299" s="63" t="s">
        <v>54</v>
      </c>
      <c r="V299" s="55">
        <v>0</v>
      </c>
      <c r="W299" s="55">
        <v>0</v>
      </c>
      <c r="X299" s="55">
        <v>0</v>
      </c>
      <c r="Y299" s="55">
        <v>0</v>
      </c>
      <c r="Z299" s="55">
        <v>0</v>
      </c>
      <c r="AA299" s="55">
        <v>0.90376822796820622</v>
      </c>
      <c r="AB299" s="55">
        <v>337.4405396435136</v>
      </c>
      <c r="AC299" s="56">
        <v>0</v>
      </c>
      <c r="AD299" s="55">
        <v>0</v>
      </c>
      <c r="AE299" s="55">
        <v>0</v>
      </c>
      <c r="AF299" s="55">
        <v>0</v>
      </c>
      <c r="AG299" s="55">
        <v>0</v>
      </c>
      <c r="AH299" s="55">
        <v>0</v>
      </c>
      <c r="AI299" s="58">
        <f t="shared" si="196"/>
        <v>338.34430787148182</v>
      </c>
      <c r="AJ299" s="19"/>
      <c r="AK299" s="19"/>
      <c r="AL299" s="19"/>
      <c r="AM299" s="19"/>
      <c r="AN299" s="19"/>
    </row>
    <row r="300" spans="1:40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194"/>
        <v>0</v>
      </c>
      <c r="K300" s="42" t="s">
        <v>11</v>
      </c>
      <c r="L300" s="87">
        <v>0</v>
      </c>
      <c r="M300" s="87">
        <v>0</v>
      </c>
      <c r="N300" s="87">
        <v>0</v>
      </c>
      <c r="O300" s="87">
        <v>0</v>
      </c>
      <c r="P300" s="87">
        <v>9.4028285862446399</v>
      </c>
      <c r="Q300" s="87">
        <v>0</v>
      </c>
      <c r="R300" s="88">
        <v>0</v>
      </c>
      <c r="S300" s="89">
        <f t="shared" si="195"/>
        <v>9.4028285862446399</v>
      </c>
      <c r="U300" s="59" t="s">
        <v>11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9.4028285862446399</v>
      </c>
      <c r="AC300" s="61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2">
        <f t="shared" si="196"/>
        <v>9.4028285862446399</v>
      </c>
      <c r="AJ300" s="19"/>
      <c r="AK300" s="19"/>
      <c r="AL300" s="19"/>
      <c r="AM300" s="19"/>
      <c r="AN300" s="19"/>
    </row>
    <row r="301" spans="1:40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94"/>
        <v>0</v>
      </c>
      <c r="K301" s="43" t="s">
        <v>55</v>
      </c>
      <c r="L301" s="84">
        <v>0</v>
      </c>
      <c r="M301" s="84">
        <v>0</v>
      </c>
      <c r="N301" s="84">
        <v>0</v>
      </c>
      <c r="O301" s="84">
        <v>0</v>
      </c>
      <c r="P301" s="84">
        <v>0</v>
      </c>
      <c r="Q301" s="84">
        <v>0</v>
      </c>
      <c r="R301" s="85">
        <v>0</v>
      </c>
      <c r="S301" s="86">
        <f t="shared" si="195"/>
        <v>0</v>
      </c>
      <c r="U301" s="63" t="s">
        <v>55</v>
      </c>
      <c r="V301" s="55">
        <v>0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6">
        <v>0</v>
      </c>
      <c r="AD301" s="55">
        <v>0</v>
      </c>
      <c r="AE301" s="55">
        <v>0</v>
      </c>
      <c r="AF301" s="55">
        <v>0</v>
      </c>
      <c r="AG301" s="55">
        <v>0</v>
      </c>
      <c r="AH301" s="55">
        <v>0</v>
      </c>
      <c r="AI301" s="58">
        <f t="shared" si="196"/>
        <v>0</v>
      </c>
      <c r="AJ301" s="19"/>
      <c r="AK301" s="19"/>
      <c r="AL301" s="19"/>
      <c r="AM301" s="19"/>
      <c r="AN301" s="19"/>
    </row>
    <row r="302" spans="1:40" ht="15">
      <c r="A302" s="31" t="s">
        <v>14</v>
      </c>
      <c r="B302" s="112">
        <v>1.5213927898106492</v>
      </c>
      <c r="C302" s="112">
        <v>0.26499935460462487</v>
      </c>
      <c r="D302" s="112">
        <v>6.6255090322868559</v>
      </c>
      <c r="E302" s="112">
        <v>13.054155399242603</v>
      </c>
      <c r="F302" s="395"/>
      <c r="G302" s="112">
        <v>0</v>
      </c>
      <c r="H302" s="113">
        <v>0</v>
      </c>
      <c r="I302" s="114">
        <f t="shared" si="194"/>
        <v>21.466056575944734</v>
      </c>
      <c r="K302" s="42" t="s">
        <v>14</v>
      </c>
      <c r="L302" s="87">
        <v>1.5213927898106492</v>
      </c>
      <c r="M302" s="87">
        <v>0.26499935460462487</v>
      </c>
      <c r="N302" s="87">
        <v>6.6255090322868559</v>
      </c>
      <c r="O302" s="87">
        <v>13.054155399242603</v>
      </c>
      <c r="P302" s="87">
        <v>0.22237078507675329</v>
      </c>
      <c r="Q302" s="87">
        <v>0</v>
      </c>
      <c r="R302" s="88">
        <v>0</v>
      </c>
      <c r="S302" s="89">
        <f t="shared" si="195"/>
        <v>21.688427361021485</v>
      </c>
      <c r="U302" s="59" t="s">
        <v>14</v>
      </c>
      <c r="V302" s="60">
        <v>1.1996618764140745</v>
      </c>
      <c r="W302" s="60">
        <v>0</v>
      </c>
      <c r="X302" s="60">
        <v>0</v>
      </c>
      <c r="Y302" s="60">
        <v>0.26499935460462487</v>
      </c>
      <c r="Z302" s="60">
        <v>5.8227534991150405</v>
      </c>
      <c r="AA302" s="60">
        <v>13.054155399242603</v>
      </c>
      <c r="AB302" s="60">
        <v>0.22237078507675329</v>
      </c>
      <c r="AC302" s="61">
        <v>1.1244864465683901</v>
      </c>
      <c r="AD302" s="60">
        <v>0.32173091339657472</v>
      </c>
      <c r="AE302" s="60">
        <v>0</v>
      </c>
      <c r="AF302" s="60">
        <v>0</v>
      </c>
      <c r="AG302" s="60">
        <v>0.80275553317181536</v>
      </c>
      <c r="AH302" s="60">
        <v>0</v>
      </c>
      <c r="AI302" s="62">
        <f t="shared" si="196"/>
        <v>21.688427361021485</v>
      </c>
      <c r="AJ302" s="19"/>
      <c r="AK302" s="19"/>
      <c r="AL302" s="19"/>
      <c r="AM302" s="19"/>
      <c r="AN302" s="19"/>
    </row>
    <row r="303" spans="1:40" ht="15">
      <c r="A303" s="32" t="s">
        <v>136</v>
      </c>
      <c r="B303" s="84">
        <v>64.761106375760207</v>
      </c>
      <c r="C303" s="84">
        <v>707.53819625486358</v>
      </c>
      <c r="D303" s="84">
        <v>146.95295910294919</v>
      </c>
      <c r="E303" s="84">
        <v>0</v>
      </c>
      <c r="F303" s="395"/>
      <c r="G303" s="84">
        <v>0</v>
      </c>
      <c r="H303" s="115">
        <v>0</v>
      </c>
      <c r="I303" s="111">
        <f t="shared" si="194"/>
        <v>919.25226173357294</v>
      </c>
      <c r="K303" s="43" t="s">
        <v>136</v>
      </c>
      <c r="L303" s="84">
        <v>64.761106375760207</v>
      </c>
      <c r="M303" s="84">
        <v>707.53819625486358</v>
      </c>
      <c r="N303" s="84">
        <v>146.95295910294919</v>
      </c>
      <c r="O303" s="84">
        <v>0</v>
      </c>
      <c r="P303" s="84">
        <v>0.30498487285168702</v>
      </c>
      <c r="Q303" s="84">
        <v>0</v>
      </c>
      <c r="R303" s="85">
        <v>0</v>
      </c>
      <c r="S303" s="86">
        <f t="shared" si="195"/>
        <v>919.55724660642466</v>
      </c>
      <c r="U303" s="63" t="s">
        <v>136</v>
      </c>
      <c r="V303" s="55">
        <v>58.14467142839829</v>
      </c>
      <c r="W303" s="55">
        <v>0</v>
      </c>
      <c r="X303" s="55">
        <v>0</v>
      </c>
      <c r="Y303" s="55">
        <v>707.53819625486358</v>
      </c>
      <c r="Z303" s="55">
        <v>130.79717710019438</v>
      </c>
      <c r="AA303" s="55">
        <v>0</v>
      </c>
      <c r="AB303" s="55">
        <v>0.30498487285168702</v>
      </c>
      <c r="AC303" s="56">
        <v>22.772216950116732</v>
      </c>
      <c r="AD303" s="55">
        <v>6.6164349473619213</v>
      </c>
      <c r="AE303" s="55">
        <v>0</v>
      </c>
      <c r="AF303" s="55">
        <v>0</v>
      </c>
      <c r="AG303" s="55">
        <v>16.155782002754808</v>
      </c>
      <c r="AH303" s="55">
        <v>0</v>
      </c>
      <c r="AI303" s="58">
        <f t="shared" si="196"/>
        <v>919.55724660642477</v>
      </c>
      <c r="AJ303" s="19"/>
      <c r="AK303" s="19"/>
      <c r="AL303" s="19"/>
      <c r="AM303" s="19"/>
      <c r="AN303" s="19"/>
    </row>
    <row r="304" spans="1:40" ht="15">
      <c r="A304" s="31" t="s">
        <v>21</v>
      </c>
      <c r="B304" s="112">
        <v>100.03957063288959</v>
      </c>
      <c r="C304" s="112">
        <v>3.6295732831422929</v>
      </c>
      <c r="D304" s="112">
        <v>12.580040131185029</v>
      </c>
      <c r="E304" s="112">
        <v>620.43139631527333</v>
      </c>
      <c r="F304" s="395"/>
      <c r="G304" s="112">
        <v>41.749802992271412</v>
      </c>
      <c r="H304" s="113">
        <v>0</v>
      </c>
      <c r="I304" s="114">
        <f t="shared" si="194"/>
        <v>778.4303833547616</v>
      </c>
      <c r="K304" s="42" t="s">
        <v>21</v>
      </c>
      <c r="L304" s="87">
        <v>100.03957063288959</v>
      </c>
      <c r="M304" s="87">
        <v>3.6295732831422929</v>
      </c>
      <c r="N304" s="87">
        <v>12.580040131185029</v>
      </c>
      <c r="O304" s="87">
        <v>620.43139631527333</v>
      </c>
      <c r="P304" s="87">
        <v>9.5967613805397782</v>
      </c>
      <c r="Q304" s="87">
        <v>41.749802992271412</v>
      </c>
      <c r="R304" s="88">
        <v>0</v>
      </c>
      <c r="S304" s="89">
        <f t="shared" si="195"/>
        <v>788.02714473530136</v>
      </c>
      <c r="U304" s="59" t="s">
        <v>21</v>
      </c>
      <c r="V304" s="60">
        <v>2.0064503624092378</v>
      </c>
      <c r="W304" s="60">
        <v>56.814999610031713</v>
      </c>
      <c r="X304" s="60">
        <v>41.749802992271412</v>
      </c>
      <c r="Y304" s="60">
        <v>3.6295732831422929</v>
      </c>
      <c r="Z304" s="60">
        <v>5.398939456944265</v>
      </c>
      <c r="AA304" s="60">
        <v>547.99172411453139</v>
      </c>
      <c r="AB304" s="60">
        <v>9.5967613805397782</v>
      </c>
      <c r="AC304" s="61">
        <v>120.83889353543142</v>
      </c>
      <c r="AD304" s="60">
        <v>41.218120660448633</v>
      </c>
      <c r="AE304" s="60">
        <v>72.439672200741995</v>
      </c>
      <c r="AF304" s="60">
        <v>0</v>
      </c>
      <c r="AG304" s="60">
        <v>7.1811006742407635</v>
      </c>
      <c r="AH304" s="60">
        <v>0</v>
      </c>
      <c r="AI304" s="62">
        <f t="shared" si="196"/>
        <v>788.02714473530148</v>
      </c>
      <c r="AJ304" s="19"/>
      <c r="AK304" s="19"/>
      <c r="AL304" s="19"/>
      <c r="AM304" s="19"/>
      <c r="AN304" s="19"/>
    </row>
    <row r="305" spans="1:40" ht="15">
      <c r="A305" s="32" t="s">
        <v>20</v>
      </c>
      <c r="B305" s="84">
        <v>18.951372195096376</v>
      </c>
      <c r="C305" s="84">
        <v>0</v>
      </c>
      <c r="D305" s="84">
        <v>120.81274761995992</v>
      </c>
      <c r="E305" s="84">
        <v>0</v>
      </c>
      <c r="F305" s="395"/>
      <c r="G305" s="84">
        <v>0</v>
      </c>
      <c r="H305" s="115">
        <v>0</v>
      </c>
      <c r="I305" s="111">
        <f t="shared" si="194"/>
        <v>139.76411981505629</v>
      </c>
      <c r="K305" s="43" t="s">
        <v>20</v>
      </c>
      <c r="L305" s="84">
        <v>18.951372195096376</v>
      </c>
      <c r="M305" s="84">
        <v>0</v>
      </c>
      <c r="N305" s="84">
        <v>120.81274761995992</v>
      </c>
      <c r="O305" s="84">
        <v>0</v>
      </c>
      <c r="P305" s="84">
        <v>0</v>
      </c>
      <c r="Q305" s="84">
        <v>0</v>
      </c>
      <c r="R305" s="85">
        <v>0</v>
      </c>
      <c r="S305" s="86">
        <f t="shared" si="195"/>
        <v>139.76411981505629</v>
      </c>
      <c r="U305" s="63" t="s">
        <v>20</v>
      </c>
      <c r="V305" s="55">
        <v>14.944630272700367</v>
      </c>
      <c r="W305" s="55">
        <v>0</v>
      </c>
      <c r="X305" s="55">
        <v>0</v>
      </c>
      <c r="Y305" s="55">
        <v>0</v>
      </c>
      <c r="Z305" s="55">
        <v>5.1409679838280811</v>
      </c>
      <c r="AA305" s="55">
        <v>0</v>
      </c>
      <c r="AB305" s="55">
        <v>0</v>
      </c>
      <c r="AC305" s="56">
        <v>119.67852155852783</v>
      </c>
      <c r="AD305" s="55">
        <v>4.0067419223960101</v>
      </c>
      <c r="AE305" s="55">
        <v>0</v>
      </c>
      <c r="AF305" s="55">
        <v>0</v>
      </c>
      <c r="AG305" s="55">
        <v>115.67177963613184</v>
      </c>
      <c r="AH305" s="55">
        <v>0</v>
      </c>
      <c r="AI305" s="58">
        <f t="shared" si="196"/>
        <v>139.76411981505629</v>
      </c>
      <c r="AJ305" s="19"/>
      <c r="AK305" s="19"/>
      <c r="AL305" s="19"/>
      <c r="AM305" s="19"/>
      <c r="AN305" s="19"/>
    </row>
    <row r="306" spans="1:40" ht="15">
      <c r="A306" s="31" t="s">
        <v>56</v>
      </c>
      <c r="B306" s="112">
        <v>2.9673003972030534</v>
      </c>
      <c r="C306" s="112">
        <v>0</v>
      </c>
      <c r="D306" s="112">
        <v>2.386741623837239</v>
      </c>
      <c r="E306" s="112">
        <v>0</v>
      </c>
      <c r="F306" s="395"/>
      <c r="G306" s="112">
        <v>0</v>
      </c>
      <c r="H306" s="113">
        <v>0</v>
      </c>
      <c r="I306" s="114">
        <f t="shared" si="194"/>
        <v>5.3540420210402928</v>
      </c>
      <c r="K306" s="42" t="s">
        <v>56</v>
      </c>
      <c r="L306" s="87">
        <v>2.9673003972030534</v>
      </c>
      <c r="M306" s="87">
        <v>0</v>
      </c>
      <c r="N306" s="87">
        <v>2.386741623837239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95"/>
        <v>5.3540420210402928</v>
      </c>
      <c r="U306" s="59" t="s">
        <v>56</v>
      </c>
      <c r="V306" s="60">
        <v>1.0321044859836705</v>
      </c>
      <c r="W306" s="60">
        <v>0</v>
      </c>
      <c r="X306" s="60">
        <v>0</v>
      </c>
      <c r="Y306" s="60">
        <v>0</v>
      </c>
      <c r="Z306" s="60">
        <v>2.386741623837239</v>
      </c>
      <c r="AA306" s="60">
        <v>0</v>
      </c>
      <c r="AB306" s="60">
        <v>0</v>
      </c>
      <c r="AC306" s="61">
        <v>1.9351959112193826</v>
      </c>
      <c r="AD306" s="60">
        <v>1.9351959112193826</v>
      </c>
      <c r="AE306" s="60">
        <v>0</v>
      </c>
      <c r="AF306" s="60">
        <v>0</v>
      </c>
      <c r="AG306" s="60">
        <v>0</v>
      </c>
      <c r="AH306" s="60">
        <v>0</v>
      </c>
      <c r="AI306" s="62">
        <f t="shared" si="196"/>
        <v>5.3540420210402919</v>
      </c>
      <c r="AJ306" s="19"/>
      <c r="AK306" s="19"/>
      <c r="AL306" s="19"/>
      <c r="AM306" s="19"/>
      <c r="AN306" s="19"/>
    </row>
    <row r="307" spans="1:40" ht="15">
      <c r="A307" s="32" t="s">
        <v>18</v>
      </c>
      <c r="B307" s="84">
        <v>47.7488244446211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94"/>
        <v>47.7488244446211</v>
      </c>
      <c r="K307" s="43" t="s">
        <v>18</v>
      </c>
      <c r="L307" s="84">
        <v>47.7488244446211</v>
      </c>
      <c r="M307" s="84">
        <v>0</v>
      </c>
      <c r="N307" s="84">
        <v>0</v>
      </c>
      <c r="O307" s="84">
        <v>0</v>
      </c>
      <c r="P307" s="84">
        <v>12.313689800943074</v>
      </c>
      <c r="Q307" s="84">
        <v>0</v>
      </c>
      <c r="R307" s="85">
        <v>0</v>
      </c>
      <c r="S307" s="86">
        <f t="shared" si="195"/>
        <v>60.062514245564174</v>
      </c>
      <c r="U307" s="63" t="s">
        <v>18</v>
      </c>
      <c r="V307" s="55">
        <v>47.7488244446211</v>
      </c>
      <c r="W307" s="55">
        <v>0</v>
      </c>
      <c r="X307" s="55">
        <v>0</v>
      </c>
      <c r="Y307" s="55">
        <v>0</v>
      </c>
      <c r="Z307" s="55">
        <v>0</v>
      </c>
      <c r="AA307" s="55">
        <v>0</v>
      </c>
      <c r="AB307" s="55">
        <v>12.313689800943074</v>
      </c>
      <c r="AC307" s="56">
        <v>0</v>
      </c>
      <c r="AD307" s="55">
        <v>0</v>
      </c>
      <c r="AE307" s="55">
        <v>0</v>
      </c>
      <c r="AF307" s="55">
        <v>0</v>
      </c>
      <c r="AG307" s="55">
        <v>0</v>
      </c>
      <c r="AH307" s="55">
        <v>0</v>
      </c>
      <c r="AI307" s="58">
        <f t="shared" si="196"/>
        <v>60.062514245564174</v>
      </c>
      <c r="AJ307" s="19"/>
      <c r="AK307" s="19"/>
      <c r="AL307" s="19"/>
      <c r="AM307" s="19"/>
      <c r="AN307" s="19"/>
    </row>
    <row r="308" spans="1:40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94"/>
        <v>0</v>
      </c>
      <c r="K308" s="42" t="s">
        <v>17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95"/>
        <v>0</v>
      </c>
      <c r="U308" s="59" t="s">
        <v>57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1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2">
        <f t="shared" si="196"/>
        <v>0</v>
      </c>
      <c r="AJ308" s="19"/>
      <c r="AK308" s="19"/>
      <c r="AL308" s="19"/>
      <c r="AM308" s="19"/>
      <c r="AN308" s="19"/>
    </row>
    <row r="309" spans="1:40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94"/>
        <v>0</v>
      </c>
      <c r="K309" s="44" t="s">
        <v>60</v>
      </c>
      <c r="L309" s="84">
        <v>0</v>
      </c>
      <c r="M309" s="84">
        <v>0</v>
      </c>
      <c r="N309" s="84">
        <v>0</v>
      </c>
      <c r="O309" s="84">
        <v>0</v>
      </c>
      <c r="P309" s="84">
        <v>0</v>
      </c>
      <c r="Q309" s="84">
        <v>0</v>
      </c>
      <c r="R309" s="85">
        <v>0</v>
      </c>
      <c r="S309" s="86">
        <f t="shared" si="195"/>
        <v>0</v>
      </c>
      <c r="U309" s="64" t="s">
        <v>58</v>
      </c>
      <c r="V309" s="55">
        <v>0</v>
      </c>
      <c r="W309" s="55">
        <v>0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6">
        <v>0</v>
      </c>
      <c r="AD309" s="57">
        <v>0</v>
      </c>
      <c r="AE309" s="57">
        <v>0</v>
      </c>
      <c r="AF309" s="57">
        <v>0</v>
      </c>
      <c r="AG309" s="57">
        <v>0</v>
      </c>
      <c r="AH309" s="57">
        <v>0</v>
      </c>
      <c r="AI309" s="58">
        <f t="shared" si="196"/>
        <v>0</v>
      </c>
      <c r="AJ309" s="19"/>
      <c r="AK309" s="19"/>
      <c r="AL309" s="19"/>
      <c r="AM309" s="19"/>
      <c r="AN309" s="19"/>
    </row>
    <row r="310" spans="1:40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194"/>
        <v>0</v>
      </c>
      <c r="K310" s="45" t="s">
        <v>19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95"/>
        <v>0</v>
      </c>
      <c r="U310" s="65" t="s">
        <v>62</v>
      </c>
      <c r="V310" s="66">
        <v>0</v>
      </c>
      <c r="W310" s="66">
        <v>0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>
        <v>0</v>
      </c>
      <c r="AF310" s="66">
        <v>0</v>
      </c>
      <c r="AG310" s="66">
        <v>0</v>
      </c>
      <c r="AH310" s="67">
        <v>0</v>
      </c>
      <c r="AI310" s="68">
        <f t="shared" si="196"/>
        <v>0</v>
      </c>
      <c r="AJ310" s="19"/>
      <c r="AK310" s="19"/>
      <c r="AL310" s="19"/>
      <c r="AM310" s="19"/>
      <c r="AN310" s="19"/>
    </row>
    <row r="311" spans="1:40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194"/>
        <v>0</v>
      </c>
      <c r="K311" s="46" t="s">
        <v>15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4">
        <v>0</v>
      </c>
      <c r="S311" s="95">
        <f t="shared" si="195"/>
        <v>0</v>
      </c>
      <c r="U311" s="69" t="s">
        <v>15</v>
      </c>
      <c r="V311" s="70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1">
        <v>0</v>
      </c>
      <c r="AE311" s="71">
        <v>0</v>
      </c>
      <c r="AF311" s="71">
        <v>0</v>
      </c>
      <c r="AG311" s="71">
        <v>0</v>
      </c>
      <c r="AH311" s="71">
        <v>0</v>
      </c>
      <c r="AI311" s="72">
        <f t="shared" si="196"/>
        <v>0</v>
      </c>
      <c r="AJ311" s="19"/>
      <c r="AK311" s="19"/>
      <c r="AL311" s="19"/>
      <c r="AM311" s="19"/>
      <c r="AN311" s="19"/>
    </row>
    <row r="312" spans="1:40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194"/>
        <v>0</v>
      </c>
      <c r="K312" s="45" t="s">
        <v>16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95"/>
        <v>0</v>
      </c>
      <c r="U312" s="65" t="s">
        <v>16</v>
      </c>
      <c r="V312" s="66">
        <v>0</v>
      </c>
      <c r="W312" s="66">
        <v>0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>
        <v>0</v>
      </c>
      <c r="AF312" s="66">
        <v>0</v>
      </c>
      <c r="AG312" s="66">
        <v>0</v>
      </c>
      <c r="AH312" s="67">
        <v>0</v>
      </c>
      <c r="AI312" s="68">
        <f t="shared" si="196"/>
        <v>0</v>
      </c>
      <c r="AJ312" s="19"/>
      <c r="AK312" s="19"/>
      <c r="AL312" s="19"/>
      <c r="AM312" s="19"/>
      <c r="AN312" s="19"/>
    </row>
    <row r="313" spans="1:40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194"/>
        <v>0</v>
      </c>
      <c r="K313" s="47" t="s">
        <v>10</v>
      </c>
      <c r="L313" s="96">
        <v>0</v>
      </c>
      <c r="M313" s="96">
        <v>0</v>
      </c>
      <c r="N313" s="96">
        <v>0</v>
      </c>
      <c r="O313" s="96">
        <v>0</v>
      </c>
      <c r="P313" s="96">
        <v>0</v>
      </c>
      <c r="Q313" s="96">
        <v>0</v>
      </c>
      <c r="R313" s="97">
        <v>0</v>
      </c>
      <c r="S313" s="98">
        <f t="shared" si="195"/>
        <v>0</v>
      </c>
      <c r="U313" s="69" t="s">
        <v>10</v>
      </c>
      <c r="V313" s="70">
        <v>0</v>
      </c>
      <c r="W313" s="70">
        <v>0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1">
        <v>0</v>
      </c>
      <c r="AE313" s="71">
        <v>0</v>
      </c>
      <c r="AF313" s="71">
        <v>0</v>
      </c>
      <c r="AG313" s="71">
        <v>0</v>
      </c>
      <c r="AH313" s="71">
        <v>0</v>
      </c>
      <c r="AI313" s="72">
        <f t="shared" si="196"/>
        <v>0</v>
      </c>
      <c r="AJ313" s="19"/>
      <c r="AK313" s="19"/>
      <c r="AL313" s="19"/>
      <c r="AM313" s="19"/>
      <c r="AN313" s="19"/>
    </row>
    <row r="314" spans="1:40" ht="15">
      <c r="A314" s="37" t="s">
        <v>22</v>
      </c>
      <c r="B314" s="99">
        <f>SUM(B293:B309)</f>
        <v>353.71004203615109</v>
      </c>
      <c r="C314" s="99">
        <f t="shared" ref="C314:I314" si="197">SUM(C293:C309)</f>
        <v>963.58431778040779</v>
      </c>
      <c r="D314" s="99">
        <f t="shared" si="197"/>
        <v>337.45114149525983</v>
      </c>
      <c r="E314" s="99">
        <f t="shared" si="197"/>
        <v>634.79998538560221</v>
      </c>
      <c r="F314" s="99">
        <f t="shared" si="197"/>
        <v>0</v>
      </c>
      <c r="G314" s="99">
        <f t="shared" si="197"/>
        <v>41.749802992271412</v>
      </c>
      <c r="H314" s="100">
        <f t="shared" si="197"/>
        <v>0</v>
      </c>
      <c r="I314" s="111">
        <f t="shared" si="197"/>
        <v>2331.2952896896923</v>
      </c>
      <c r="K314" s="48" t="s">
        <v>22</v>
      </c>
      <c r="L314" s="99">
        <f>SUM(L293:L309)</f>
        <v>353.71004203615109</v>
      </c>
      <c r="M314" s="99">
        <f t="shared" ref="M314:S314" si="198">SUM(M293:M309)</f>
        <v>963.58431778040779</v>
      </c>
      <c r="N314" s="99">
        <f t="shared" si="198"/>
        <v>337.45114149525983</v>
      </c>
      <c r="O314" s="99">
        <f t="shared" si="198"/>
        <v>634.79998538560221</v>
      </c>
      <c r="P314" s="99">
        <f t="shared" si="198"/>
        <v>369.28117506916948</v>
      </c>
      <c r="Q314" s="99">
        <f t="shared" si="198"/>
        <v>41.749802992271412</v>
      </c>
      <c r="R314" s="100">
        <f t="shared" si="198"/>
        <v>0</v>
      </c>
      <c r="S314" s="101">
        <f t="shared" si="198"/>
        <v>2700.5764647588612</v>
      </c>
      <c r="U314" s="73" t="s">
        <v>59</v>
      </c>
      <c r="V314" s="74">
        <f>SUM(V293:V309)</f>
        <v>239.82260314066036</v>
      </c>
      <c r="W314" s="74">
        <f t="shared" ref="W314:AH314" si="199">SUM(W293:W309)</f>
        <v>56.814999610031713</v>
      </c>
      <c r="X314" s="74">
        <f t="shared" si="199"/>
        <v>41.749802992271412</v>
      </c>
      <c r="Y314" s="74">
        <f t="shared" si="199"/>
        <v>963.58431778040779</v>
      </c>
      <c r="Z314" s="74">
        <f t="shared" si="199"/>
        <v>192.9706133144854</v>
      </c>
      <c r="AA314" s="74">
        <f t="shared" si="199"/>
        <v>562.36031318486027</v>
      </c>
      <c r="AB314" s="74">
        <f t="shared" si="199"/>
        <v>369.28117506916948</v>
      </c>
      <c r="AC314" s="74">
        <f t="shared" si="199"/>
        <v>273.99263966697549</v>
      </c>
      <c r="AD314" s="75">
        <f t="shared" si="199"/>
        <v>57.072439285458969</v>
      </c>
      <c r="AE314" s="75">
        <f t="shared" si="199"/>
        <v>72.439672200741995</v>
      </c>
      <c r="AF314" s="75">
        <f t="shared" si="199"/>
        <v>0</v>
      </c>
      <c r="AG314" s="75">
        <f t="shared" si="199"/>
        <v>144.48052818077448</v>
      </c>
      <c r="AH314" s="75">
        <f t="shared" si="199"/>
        <v>0</v>
      </c>
      <c r="AI314" s="76">
        <f>SUM(V314:AC314)</f>
        <v>2700.5764647588621</v>
      </c>
      <c r="AJ314" s="19"/>
      <c r="AK314" s="19"/>
      <c r="AL314" s="19"/>
      <c r="AM314" s="19"/>
      <c r="AN314" s="19"/>
    </row>
    <row r="315" spans="1:40" s="22" customFormat="1" ht="15" thickBot="1">
      <c r="A315" s="38" t="s">
        <v>108</v>
      </c>
      <c r="B315" s="125">
        <f>IF($I314=0,"-",B314/$I314)</f>
        <v>0.15172253965443896</v>
      </c>
      <c r="C315" s="125">
        <f t="shared" ref="C315:H315" si="200">IF($I314=0,"-",C314/$I314)</f>
        <v>0.41332572584945509</v>
      </c>
      <c r="D315" s="125">
        <f t="shared" si="200"/>
        <v>0.14474834783378143</v>
      </c>
      <c r="E315" s="125">
        <f t="shared" si="200"/>
        <v>0.27229497189525803</v>
      </c>
      <c r="F315" s="125">
        <f t="shared" si="200"/>
        <v>0</v>
      </c>
      <c r="G315" s="125">
        <f t="shared" si="200"/>
        <v>1.7908414767066481E-2</v>
      </c>
      <c r="H315" s="126">
        <f t="shared" si="200"/>
        <v>0</v>
      </c>
      <c r="I315" s="127">
        <f>SUM(B315:H315)</f>
        <v>1</v>
      </c>
      <c r="K315" s="49" t="s">
        <v>108</v>
      </c>
      <c r="L315" s="102">
        <f>IF($S314=0,"-",L314/$S314)</f>
        <v>0.13097575523296076</v>
      </c>
      <c r="M315" s="102">
        <f t="shared" ref="M315:R315" si="201">IF($S314=0,"-",M314/$S314)</f>
        <v>0.35680690043577334</v>
      </c>
      <c r="N315" s="102">
        <f t="shared" si="201"/>
        <v>0.12495522563379496</v>
      </c>
      <c r="O315" s="102">
        <f t="shared" si="201"/>
        <v>0.23506091890728395</v>
      </c>
      <c r="P315" s="102">
        <f t="shared" si="201"/>
        <v>0.13674161049986902</v>
      </c>
      <c r="Q315" s="102">
        <f t="shared" si="201"/>
        <v>1.5459589290318177E-2</v>
      </c>
      <c r="R315" s="103">
        <f t="shared" si="201"/>
        <v>0</v>
      </c>
      <c r="S315" s="104">
        <f>SUM(L315:R315)</f>
        <v>1.0000000000000002</v>
      </c>
      <c r="U315" s="77" t="s">
        <v>108</v>
      </c>
      <c r="V315" s="78">
        <f>+V314/$AI314</f>
        <v>8.8804226160681746E-2</v>
      </c>
      <c r="W315" s="78">
        <f t="shared" ref="W315:AH315" si="202">+W314/$AI314</f>
        <v>2.1038100698661313E-2</v>
      </c>
      <c r="X315" s="78">
        <f t="shared" si="202"/>
        <v>1.5459589290318172E-2</v>
      </c>
      <c r="Y315" s="78">
        <f t="shared" si="202"/>
        <v>0.35680690043577323</v>
      </c>
      <c r="Z315" s="78">
        <f t="shared" si="202"/>
        <v>7.1455341417898346E-2</v>
      </c>
      <c r="AA315" s="78">
        <f t="shared" si="202"/>
        <v>0.20823713770869812</v>
      </c>
      <c r="AB315" s="78">
        <f t="shared" si="202"/>
        <v>0.13674161049986899</v>
      </c>
      <c r="AC315" s="78">
        <f t="shared" si="202"/>
        <v>0.10145709378810003</v>
      </c>
      <c r="AD315" s="78">
        <f t="shared" si="202"/>
        <v>2.1133428373617646E-2</v>
      </c>
      <c r="AE315" s="78">
        <f t="shared" si="202"/>
        <v>2.6823781198585771E-2</v>
      </c>
      <c r="AF315" s="78">
        <f t="shared" si="202"/>
        <v>0</v>
      </c>
      <c r="AG315" s="78">
        <f t="shared" si="202"/>
        <v>5.3499884215896597E-2</v>
      </c>
      <c r="AH315" s="78">
        <f t="shared" si="202"/>
        <v>0</v>
      </c>
      <c r="AI315" s="79">
        <f>SUM(V315:AC315)</f>
        <v>1</v>
      </c>
    </row>
    <row r="316" spans="1:40" ht="15" thickBot="1">
      <c r="A316" s="6"/>
      <c r="B316" s="6"/>
      <c r="C316" s="6"/>
      <c r="D316" s="6"/>
      <c r="E316" s="6"/>
      <c r="F316" s="6"/>
      <c r="G316" s="6"/>
      <c r="H316" s="6"/>
      <c r="I316" s="6"/>
      <c r="K316" s="6"/>
      <c r="L316" s="6"/>
      <c r="M316" s="6"/>
      <c r="N316" s="6"/>
      <c r="O316" s="6"/>
      <c r="P316" s="6"/>
      <c r="Q316" s="6"/>
      <c r="R316" s="6"/>
      <c r="S316" s="6"/>
      <c r="U316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19"/>
      <c r="AK316" s="19"/>
      <c r="AL316" s="19"/>
      <c r="AM316" s="19"/>
      <c r="AN316" s="19"/>
    </row>
    <row r="317" spans="1:40" ht="42.7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  <c r="K317" s="445" t="s">
        <v>35</v>
      </c>
      <c r="L317" s="82" t="s">
        <v>0</v>
      </c>
      <c r="M317" s="82" t="s">
        <v>1</v>
      </c>
      <c r="N317" s="82" t="s">
        <v>2</v>
      </c>
      <c r="O317" s="82" t="s">
        <v>3</v>
      </c>
      <c r="P317" s="82" t="s">
        <v>23</v>
      </c>
      <c r="Q317" s="82" t="s">
        <v>4</v>
      </c>
      <c r="R317" s="82" t="s">
        <v>5</v>
      </c>
      <c r="S317" s="83" t="s">
        <v>6</v>
      </c>
      <c r="U317" s="447" t="s">
        <v>35</v>
      </c>
      <c r="V317" s="51" t="s">
        <v>73</v>
      </c>
      <c r="W317" s="51" t="s">
        <v>74</v>
      </c>
      <c r="X317" s="51" t="s">
        <v>4</v>
      </c>
      <c r="Y317" s="51" t="s">
        <v>1</v>
      </c>
      <c r="Z317" s="51" t="s">
        <v>2</v>
      </c>
      <c r="AA317" s="51" t="s">
        <v>3</v>
      </c>
      <c r="AB317" s="51" t="s">
        <v>51</v>
      </c>
      <c r="AC317" s="51" t="s">
        <v>64</v>
      </c>
      <c r="AD317" s="52" t="s">
        <v>75</v>
      </c>
      <c r="AE317" s="52" t="s">
        <v>76</v>
      </c>
      <c r="AF317" s="52" t="s">
        <v>77</v>
      </c>
      <c r="AG317" s="52" t="s">
        <v>78</v>
      </c>
      <c r="AH317" s="52" t="s">
        <v>79</v>
      </c>
      <c r="AI317" s="53" t="s">
        <v>59</v>
      </c>
      <c r="AJ317" s="19"/>
      <c r="AK317" s="19"/>
      <c r="AL317" s="19"/>
      <c r="AM317" s="19"/>
      <c r="AN317" s="19"/>
    </row>
    <row r="318" spans="1:40" ht="15" customHeight="1">
      <c r="A318" s="411" t="s">
        <v>35</v>
      </c>
      <c r="B318" s="400" t="s">
        <v>113</v>
      </c>
      <c r="C318" s="401"/>
      <c r="D318" s="401"/>
      <c r="E318" s="401"/>
      <c r="F318" s="401"/>
      <c r="G318" s="401"/>
      <c r="H318" s="401"/>
      <c r="I318" s="402"/>
      <c r="K318" s="446" t="s">
        <v>35</v>
      </c>
      <c r="L318" s="403" t="s">
        <v>113</v>
      </c>
      <c r="M318" s="404"/>
      <c r="N318" s="404"/>
      <c r="O318" s="404"/>
      <c r="P318" s="404"/>
      <c r="Q318" s="404"/>
      <c r="R318" s="404"/>
      <c r="S318" s="405"/>
      <c r="U318" s="448" t="s">
        <v>35</v>
      </c>
      <c r="V318" s="441" t="s">
        <v>113</v>
      </c>
      <c r="W318" s="441"/>
      <c r="X318" s="441"/>
      <c r="Y318" s="441"/>
      <c r="Z318" s="441"/>
      <c r="AA318" s="441"/>
      <c r="AB318" s="441"/>
      <c r="AC318" s="441"/>
      <c r="AD318" s="441"/>
      <c r="AE318" s="441"/>
      <c r="AF318" s="441"/>
      <c r="AG318" s="441"/>
      <c r="AH318" s="441"/>
      <c r="AI318" s="442"/>
      <c r="AJ318" s="19"/>
      <c r="AK318" s="19"/>
      <c r="AL318" s="19"/>
      <c r="AM318" s="19"/>
      <c r="AN318" s="19"/>
    </row>
    <row r="319" spans="1:40" ht="15" customHeight="1">
      <c r="A319" s="30" t="s">
        <v>7</v>
      </c>
      <c r="B319" s="105">
        <v>0</v>
      </c>
      <c r="C319" s="105">
        <v>2310.9553601779862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2310.9553601779862</v>
      </c>
      <c r="K319" s="50" t="s">
        <v>7</v>
      </c>
      <c r="L319" s="105">
        <v>0</v>
      </c>
      <c r="M319" s="105">
        <v>2310.9553601779862</v>
      </c>
      <c r="N319" s="105">
        <v>0</v>
      </c>
      <c r="O319" s="105">
        <v>0</v>
      </c>
      <c r="P319" s="105">
        <v>0</v>
      </c>
      <c r="Q319" s="105">
        <v>0</v>
      </c>
      <c r="R319" s="106">
        <v>0</v>
      </c>
      <c r="S319" s="107">
        <f>SUM(L319:R319)</f>
        <v>2310.9553601779862</v>
      </c>
      <c r="U319" s="54" t="s">
        <v>7</v>
      </c>
      <c r="V319" s="55">
        <v>0</v>
      </c>
      <c r="W319" s="55">
        <v>0</v>
      </c>
      <c r="X319" s="55">
        <v>0</v>
      </c>
      <c r="Y319" s="55">
        <v>2310.9553601779862</v>
      </c>
      <c r="Z319" s="55">
        <v>0</v>
      </c>
      <c r="AA319" s="55">
        <v>0</v>
      </c>
      <c r="AB319" s="55">
        <v>0</v>
      </c>
      <c r="AC319" s="56">
        <v>0</v>
      </c>
      <c r="AD319" s="57">
        <v>0</v>
      </c>
      <c r="AE319" s="57">
        <v>0</v>
      </c>
      <c r="AF319" s="57">
        <v>0</v>
      </c>
      <c r="AG319" s="57">
        <v>0</v>
      </c>
      <c r="AH319" s="57">
        <v>0</v>
      </c>
      <c r="AI319" s="58">
        <f>SUM(V319:AC319)</f>
        <v>2310.9553601779862</v>
      </c>
      <c r="AJ319" s="19"/>
      <c r="AK319" s="19"/>
      <c r="AL319" s="19"/>
      <c r="AM319" s="19"/>
      <c r="AN319" s="19"/>
    </row>
    <row r="320" spans="1:40" ht="15">
      <c r="A320" s="31" t="s">
        <v>8</v>
      </c>
      <c r="B320" s="112">
        <v>0</v>
      </c>
      <c r="C320" s="112">
        <v>36.131518512594958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203">SUM(B320:H320)</f>
        <v>36.131518512594958</v>
      </c>
      <c r="K320" s="42" t="s">
        <v>8</v>
      </c>
      <c r="L320" s="87">
        <v>0</v>
      </c>
      <c r="M320" s="87">
        <v>36.131518512594958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204">SUM(L320:R320)</f>
        <v>36.131518512594958</v>
      </c>
      <c r="U320" s="59" t="s">
        <v>8</v>
      </c>
      <c r="V320" s="60">
        <v>0</v>
      </c>
      <c r="W320" s="60">
        <v>0</v>
      </c>
      <c r="X320" s="60">
        <v>0</v>
      </c>
      <c r="Y320" s="60">
        <v>36.131518512594958</v>
      </c>
      <c r="Z320" s="60">
        <v>0</v>
      </c>
      <c r="AA320" s="60">
        <v>0</v>
      </c>
      <c r="AB320" s="60">
        <v>0</v>
      </c>
      <c r="AC320" s="61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2">
        <f t="shared" ref="AI320:AI339" si="205">SUM(V320:AC320)</f>
        <v>36.131518512594958</v>
      </c>
      <c r="AJ320" s="19"/>
      <c r="AK320" s="19"/>
      <c r="AL320" s="19"/>
      <c r="AM320" s="19"/>
      <c r="AN320" s="19"/>
    </row>
    <row r="321" spans="1:40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203"/>
        <v>0</v>
      </c>
      <c r="K321" s="43" t="s">
        <v>9</v>
      </c>
      <c r="L321" s="84">
        <v>0</v>
      </c>
      <c r="M321" s="84">
        <v>0</v>
      </c>
      <c r="N321" s="84">
        <v>0</v>
      </c>
      <c r="O321" s="84">
        <v>0</v>
      </c>
      <c r="P321" s="84">
        <v>0</v>
      </c>
      <c r="Q321" s="84">
        <v>0</v>
      </c>
      <c r="R321" s="85">
        <v>0</v>
      </c>
      <c r="S321" s="86">
        <f t="shared" si="204"/>
        <v>0</v>
      </c>
      <c r="U321" s="63" t="s">
        <v>9</v>
      </c>
      <c r="V321" s="55">
        <v>0</v>
      </c>
      <c r="W321" s="55">
        <v>0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6">
        <v>0</v>
      </c>
      <c r="AD321" s="57">
        <v>0</v>
      </c>
      <c r="AE321" s="57">
        <v>0</v>
      </c>
      <c r="AF321" s="57">
        <v>0</v>
      </c>
      <c r="AG321" s="57">
        <v>0</v>
      </c>
      <c r="AH321" s="57">
        <v>0</v>
      </c>
      <c r="AI321" s="58">
        <f t="shared" si="205"/>
        <v>0</v>
      </c>
      <c r="AJ321" s="19"/>
      <c r="AK321" s="19"/>
      <c r="AL321" s="19"/>
      <c r="AM321" s="19"/>
      <c r="AN321" s="19"/>
    </row>
    <row r="322" spans="1:40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203"/>
        <v>0</v>
      </c>
      <c r="K322" s="42" t="s">
        <v>52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204"/>
        <v>0</v>
      </c>
      <c r="U322" s="59" t="s">
        <v>52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1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2">
        <f t="shared" si="205"/>
        <v>0</v>
      </c>
      <c r="AJ322" s="19"/>
      <c r="AK322" s="19"/>
      <c r="AL322" s="19"/>
      <c r="AM322" s="19"/>
      <c r="AN322" s="19"/>
    </row>
    <row r="323" spans="1:40" ht="15">
      <c r="A323" s="32" t="s">
        <v>13</v>
      </c>
      <c r="B323" s="84">
        <v>113.63262769925386</v>
      </c>
      <c r="C323" s="84">
        <v>307.74311769892887</v>
      </c>
      <c r="D323" s="84">
        <v>172.21146792557167</v>
      </c>
      <c r="E323" s="84">
        <v>0</v>
      </c>
      <c r="F323" s="395"/>
      <c r="G323" s="84">
        <v>0</v>
      </c>
      <c r="H323" s="115">
        <v>0</v>
      </c>
      <c r="I323" s="111">
        <f t="shared" si="203"/>
        <v>593.58721332375444</v>
      </c>
      <c r="K323" s="43" t="s">
        <v>13</v>
      </c>
      <c r="L323" s="84">
        <v>113.63262769925386</v>
      </c>
      <c r="M323" s="84">
        <v>307.74311769892887</v>
      </c>
      <c r="N323" s="84">
        <v>172.21146792557167</v>
      </c>
      <c r="O323" s="84">
        <v>0</v>
      </c>
      <c r="P323" s="84">
        <v>0</v>
      </c>
      <c r="Q323" s="84">
        <v>0</v>
      </c>
      <c r="R323" s="85">
        <v>0</v>
      </c>
      <c r="S323" s="86">
        <f t="shared" si="204"/>
        <v>593.58721332375444</v>
      </c>
      <c r="U323" s="63" t="s">
        <v>13</v>
      </c>
      <c r="V323" s="55">
        <v>113.63262769925386</v>
      </c>
      <c r="W323" s="55">
        <v>0</v>
      </c>
      <c r="X323" s="55">
        <v>0</v>
      </c>
      <c r="Y323" s="55">
        <v>307.74311769892887</v>
      </c>
      <c r="Z323" s="55">
        <v>172.21146792557167</v>
      </c>
      <c r="AA323" s="55">
        <v>0</v>
      </c>
      <c r="AB323" s="55">
        <v>0</v>
      </c>
      <c r="AC323" s="56">
        <v>0</v>
      </c>
      <c r="AD323" s="57">
        <v>0</v>
      </c>
      <c r="AE323" s="57">
        <v>0</v>
      </c>
      <c r="AF323" s="57">
        <v>0</v>
      </c>
      <c r="AG323" s="57">
        <v>0</v>
      </c>
      <c r="AH323" s="57">
        <v>0</v>
      </c>
      <c r="AI323" s="58">
        <f t="shared" si="205"/>
        <v>593.58721332375444</v>
      </c>
      <c r="AJ323" s="19"/>
      <c r="AK323" s="19"/>
      <c r="AL323" s="19"/>
      <c r="AM323" s="19"/>
      <c r="AN323" s="19"/>
    </row>
    <row r="324" spans="1:40" ht="15">
      <c r="A324" s="31" t="s">
        <v>119</v>
      </c>
      <c r="B324" s="112">
        <v>12.296697055205101</v>
      </c>
      <c r="C324" s="112">
        <v>5.4592347549195811E-4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203"/>
        <v>12.297242978680593</v>
      </c>
      <c r="K324" s="42" t="s">
        <v>119</v>
      </c>
      <c r="L324" s="87">
        <v>12.296697055205101</v>
      </c>
      <c r="M324" s="87">
        <v>5.4592347549195811E-4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204"/>
        <v>12.297242978680593</v>
      </c>
      <c r="U324" s="59" t="s">
        <v>53</v>
      </c>
      <c r="V324" s="60">
        <v>12.290693818625323</v>
      </c>
      <c r="W324" s="60">
        <v>0</v>
      </c>
      <c r="X324" s="60">
        <v>0</v>
      </c>
      <c r="Y324" s="60">
        <v>5.4592347549195811E-4</v>
      </c>
      <c r="Z324" s="60">
        <v>0</v>
      </c>
      <c r="AA324" s="60">
        <v>0</v>
      </c>
      <c r="AB324" s="60">
        <v>0</v>
      </c>
      <c r="AC324" s="61">
        <v>6.0032365797778077E-3</v>
      </c>
      <c r="AD324" s="60">
        <v>6.0032365797778077E-3</v>
      </c>
      <c r="AE324" s="60">
        <v>0</v>
      </c>
      <c r="AF324" s="60">
        <v>0</v>
      </c>
      <c r="AG324" s="60">
        <v>0</v>
      </c>
      <c r="AH324" s="60">
        <v>0</v>
      </c>
      <c r="AI324" s="62">
        <f t="shared" si="205"/>
        <v>12.297242978680593</v>
      </c>
      <c r="AJ324" s="19"/>
      <c r="AK324" s="19"/>
      <c r="AL324" s="19"/>
      <c r="AM324" s="19"/>
      <c r="AN324" s="19"/>
    </row>
    <row r="325" spans="1:40" ht="15">
      <c r="A325" s="32" t="s">
        <v>54</v>
      </c>
      <c r="B325" s="84">
        <v>0</v>
      </c>
      <c r="C325" s="84">
        <v>0</v>
      </c>
      <c r="D325" s="84">
        <v>0</v>
      </c>
      <c r="E325" s="84">
        <v>3.3190686051183849</v>
      </c>
      <c r="F325" s="395"/>
      <c r="G325" s="84">
        <v>0</v>
      </c>
      <c r="H325" s="115">
        <v>0</v>
      </c>
      <c r="I325" s="111">
        <f t="shared" si="203"/>
        <v>3.3190686051183849</v>
      </c>
      <c r="K325" s="43" t="s">
        <v>54</v>
      </c>
      <c r="L325" s="84">
        <v>0</v>
      </c>
      <c r="M325" s="84">
        <v>0</v>
      </c>
      <c r="N325" s="84">
        <v>0</v>
      </c>
      <c r="O325" s="84">
        <v>3.3190686051183849</v>
      </c>
      <c r="P325" s="84">
        <v>51.688185131272938</v>
      </c>
      <c r="Q325" s="84">
        <v>0</v>
      </c>
      <c r="R325" s="85">
        <v>0</v>
      </c>
      <c r="S325" s="86">
        <f t="shared" si="204"/>
        <v>55.00725373639132</v>
      </c>
      <c r="U325" s="63" t="s">
        <v>54</v>
      </c>
      <c r="V325" s="55">
        <v>0</v>
      </c>
      <c r="W325" s="55">
        <v>0</v>
      </c>
      <c r="X325" s="55">
        <v>0</v>
      </c>
      <c r="Y325" s="55">
        <v>0</v>
      </c>
      <c r="Z325" s="55">
        <v>0</v>
      </c>
      <c r="AA325" s="55">
        <v>3.3190686051183849</v>
      </c>
      <c r="AB325" s="55">
        <v>51.688185131272938</v>
      </c>
      <c r="AC325" s="56">
        <v>0</v>
      </c>
      <c r="AD325" s="55">
        <v>0</v>
      </c>
      <c r="AE325" s="55">
        <v>0</v>
      </c>
      <c r="AF325" s="55">
        <v>0</v>
      </c>
      <c r="AG325" s="55">
        <v>0</v>
      </c>
      <c r="AH325" s="55">
        <v>0</v>
      </c>
      <c r="AI325" s="58">
        <f t="shared" si="205"/>
        <v>55.00725373639132</v>
      </c>
      <c r="AJ325" s="19"/>
      <c r="AK325" s="19"/>
      <c r="AL325" s="19"/>
      <c r="AM325" s="19"/>
      <c r="AN325" s="19"/>
    </row>
    <row r="326" spans="1:40" ht="15">
      <c r="A326" s="31" t="s">
        <v>11</v>
      </c>
      <c r="B326" s="112">
        <v>0</v>
      </c>
      <c r="C326" s="112">
        <v>0</v>
      </c>
      <c r="D326" s="112">
        <v>0</v>
      </c>
      <c r="E326" s="112">
        <v>0</v>
      </c>
      <c r="F326" s="395"/>
      <c r="G326" s="112">
        <v>0</v>
      </c>
      <c r="H326" s="113">
        <v>0</v>
      </c>
      <c r="I326" s="114">
        <f t="shared" si="203"/>
        <v>0</v>
      </c>
      <c r="K326" s="42" t="s">
        <v>11</v>
      </c>
      <c r="L326" s="87">
        <v>0</v>
      </c>
      <c r="M326" s="87">
        <v>0</v>
      </c>
      <c r="N326" s="87">
        <v>0</v>
      </c>
      <c r="O326" s="87">
        <v>0</v>
      </c>
      <c r="P326" s="87">
        <v>10.107002619630054</v>
      </c>
      <c r="Q326" s="87">
        <v>0</v>
      </c>
      <c r="R326" s="88">
        <v>0</v>
      </c>
      <c r="S326" s="89">
        <f t="shared" si="204"/>
        <v>10.107002619630054</v>
      </c>
      <c r="U326" s="59" t="s">
        <v>11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10.107002619630054</v>
      </c>
      <c r="AC326" s="61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2">
        <f t="shared" si="205"/>
        <v>10.107002619630054</v>
      </c>
      <c r="AJ326" s="19"/>
      <c r="AK326" s="19"/>
      <c r="AL326" s="19"/>
      <c r="AM326" s="19"/>
      <c r="AN326" s="19"/>
    </row>
    <row r="327" spans="1:40" ht="15">
      <c r="A327" s="32" t="s">
        <v>55</v>
      </c>
      <c r="B327" s="84">
        <v>0.49988950276243088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203"/>
        <v>0.49988950276243088</v>
      </c>
      <c r="K327" s="43" t="s">
        <v>55</v>
      </c>
      <c r="L327" s="84">
        <v>0.49988950276243088</v>
      </c>
      <c r="M327" s="84">
        <v>0</v>
      </c>
      <c r="N327" s="84">
        <v>0</v>
      </c>
      <c r="O327" s="84">
        <v>0</v>
      </c>
      <c r="P327" s="84">
        <v>0</v>
      </c>
      <c r="Q327" s="84">
        <v>0</v>
      </c>
      <c r="R327" s="85">
        <v>0</v>
      </c>
      <c r="S327" s="86">
        <f t="shared" si="204"/>
        <v>0.49988950276243088</v>
      </c>
      <c r="U327" s="63" t="s">
        <v>55</v>
      </c>
      <c r="V327" s="55">
        <v>0.49988950276243088</v>
      </c>
      <c r="W327" s="55">
        <v>0</v>
      </c>
      <c r="X327" s="55">
        <v>0</v>
      </c>
      <c r="Y327" s="55">
        <v>0</v>
      </c>
      <c r="Z327" s="55">
        <v>0</v>
      </c>
      <c r="AA327" s="55">
        <v>0</v>
      </c>
      <c r="AB327" s="55">
        <v>0</v>
      </c>
      <c r="AC327" s="56">
        <v>0</v>
      </c>
      <c r="AD327" s="55">
        <v>0</v>
      </c>
      <c r="AE327" s="55">
        <v>0</v>
      </c>
      <c r="AF327" s="55">
        <v>0</v>
      </c>
      <c r="AG327" s="55">
        <v>0</v>
      </c>
      <c r="AH327" s="55">
        <v>0</v>
      </c>
      <c r="AI327" s="58">
        <f t="shared" si="205"/>
        <v>0.49988950276243088</v>
      </c>
      <c r="AJ327" s="19"/>
      <c r="AK327" s="19"/>
      <c r="AL327" s="19"/>
      <c r="AM327" s="19"/>
      <c r="AN327" s="19"/>
    </row>
    <row r="328" spans="1:40" ht="15">
      <c r="A328" s="31" t="s">
        <v>14</v>
      </c>
      <c r="B328" s="112">
        <v>4.2833561702343284</v>
      </c>
      <c r="C328" s="112">
        <v>0</v>
      </c>
      <c r="D328" s="112">
        <v>5.4549524968848566E-2</v>
      </c>
      <c r="E328" s="112">
        <v>0</v>
      </c>
      <c r="F328" s="395"/>
      <c r="G328" s="112">
        <v>0</v>
      </c>
      <c r="H328" s="113">
        <v>0</v>
      </c>
      <c r="I328" s="114">
        <f t="shared" si="203"/>
        <v>4.3379056952031769</v>
      </c>
      <c r="K328" s="42" t="s">
        <v>14</v>
      </c>
      <c r="L328" s="87">
        <v>4.2833561702343284</v>
      </c>
      <c r="M328" s="87">
        <v>0</v>
      </c>
      <c r="N328" s="87">
        <v>5.4549524968848566E-2</v>
      </c>
      <c r="O328" s="87">
        <v>0</v>
      </c>
      <c r="P328" s="87">
        <v>1.272616048319642</v>
      </c>
      <c r="Q328" s="87">
        <v>0</v>
      </c>
      <c r="R328" s="88">
        <v>0</v>
      </c>
      <c r="S328" s="89">
        <f t="shared" si="204"/>
        <v>5.6105217435228187</v>
      </c>
      <c r="U328" s="59" t="s">
        <v>14</v>
      </c>
      <c r="V328" s="60">
        <v>0</v>
      </c>
      <c r="W328" s="60">
        <v>4.2833561702343284</v>
      </c>
      <c r="X328" s="60">
        <v>0</v>
      </c>
      <c r="Y328" s="60">
        <v>0</v>
      </c>
      <c r="Z328" s="60">
        <v>0</v>
      </c>
      <c r="AA328" s="60">
        <v>0</v>
      </c>
      <c r="AB328" s="60">
        <v>1.272616048319642</v>
      </c>
      <c r="AC328" s="61">
        <v>5.4549524968848566E-2</v>
      </c>
      <c r="AD328" s="60">
        <v>0</v>
      </c>
      <c r="AE328" s="60">
        <v>0</v>
      </c>
      <c r="AF328" s="60">
        <v>0</v>
      </c>
      <c r="AG328" s="60">
        <v>5.4549524968848566E-2</v>
      </c>
      <c r="AH328" s="60">
        <v>0</v>
      </c>
      <c r="AI328" s="62">
        <f t="shared" si="205"/>
        <v>5.6105217435228187</v>
      </c>
      <c r="AJ328" s="19"/>
      <c r="AK328" s="19"/>
      <c r="AL328" s="19"/>
      <c r="AM328" s="19"/>
      <c r="AN328" s="19"/>
    </row>
    <row r="329" spans="1:40" ht="15">
      <c r="A329" s="32" t="s">
        <v>136</v>
      </c>
      <c r="B329" s="84">
        <v>453.88820351328224</v>
      </c>
      <c r="C329" s="84">
        <v>4914.050150551755</v>
      </c>
      <c r="D329" s="84">
        <v>1015.4791499699547</v>
      </c>
      <c r="E329" s="84">
        <v>0</v>
      </c>
      <c r="F329" s="395"/>
      <c r="G329" s="84">
        <v>0</v>
      </c>
      <c r="H329" s="115">
        <v>0</v>
      </c>
      <c r="I329" s="111">
        <f t="shared" si="203"/>
        <v>6383.4175040349919</v>
      </c>
      <c r="K329" s="43" t="s">
        <v>136</v>
      </c>
      <c r="L329" s="84">
        <v>453.88820351328224</v>
      </c>
      <c r="M329" s="84">
        <v>4914.050150551755</v>
      </c>
      <c r="N329" s="84">
        <v>1015.4791499699547</v>
      </c>
      <c r="O329" s="84">
        <v>0</v>
      </c>
      <c r="P329" s="84">
        <v>1.8147210865177663</v>
      </c>
      <c r="Q329" s="84">
        <v>0</v>
      </c>
      <c r="R329" s="85">
        <v>0</v>
      </c>
      <c r="S329" s="86">
        <f t="shared" si="204"/>
        <v>6385.2322251215101</v>
      </c>
      <c r="U329" s="63" t="s">
        <v>136</v>
      </c>
      <c r="V329" s="55">
        <v>445.02924770611105</v>
      </c>
      <c r="W329" s="55">
        <v>0</v>
      </c>
      <c r="X329" s="55">
        <v>0</v>
      </c>
      <c r="Y329" s="55">
        <v>4914.050150551755</v>
      </c>
      <c r="Z329" s="55">
        <v>292.37673014763828</v>
      </c>
      <c r="AA329" s="55">
        <v>0</v>
      </c>
      <c r="AB329" s="55">
        <v>1.8147210865177663</v>
      </c>
      <c r="AC329" s="56">
        <v>731.96137562948763</v>
      </c>
      <c r="AD329" s="55">
        <v>8.858955807171208</v>
      </c>
      <c r="AE329" s="55">
        <v>0</v>
      </c>
      <c r="AF329" s="55">
        <v>0</v>
      </c>
      <c r="AG329" s="55">
        <v>723.10241982231639</v>
      </c>
      <c r="AH329" s="55">
        <v>0</v>
      </c>
      <c r="AI329" s="58">
        <f t="shared" si="205"/>
        <v>6385.2322251215101</v>
      </c>
      <c r="AJ329" s="19"/>
      <c r="AK329" s="19"/>
      <c r="AL329" s="19"/>
      <c r="AM329" s="19"/>
      <c r="AN329" s="19"/>
    </row>
    <row r="330" spans="1:40" ht="15">
      <c r="A330" s="31" t="s">
        <v>21</v>
      </c>
      <c r="B330" s="112">
        <v>262.83400764539488</v>
      </c>
      <c r="C330" s="112">
        <v>15.237014299636865</v>
      </c>
      <c r="D330" s="112">
        <v>31.900084509619305</v>
      </c>
      <c r="E330" s="112">
        <v>3832.6256963377268</v>
      </c>
      <c r="F330" s="395"/>
      <c r="G330" s="112">
        <v>187.203053836045</v>
      </c>
      <c r="H330" s="113">
        <v>0</v>
      </c>
      <c r="I330" s="114">
        <f t="shared" si="203"/>
        <v>4329.7998566284232</v>
      </c>
      <c r="K330" s="42" t="s">
        <v>21</v>
      </c>
      <c r="L330" s="87">
        <v>262.83400764539488</v>
      </c>
      <c r="M330" s="87">
        <v>15.237014299636865</v>
      </c>
      <c r="N330" s="87">
        <v>31.900084509619305</v>
      </c>
      <c r="O330" s="87">
        <v>3832.6256963377268</v>
      </c>
      <c r="P330" s="87">
        <v>31.851443948942119</v>
      </c>
      <c r="Q330" s="87">
        <v>187.203053836045</v>
      </c>
      <c r="R330" s="88">
        <v>0</v>
      </c>
      <c r="S330" s="89">
        <f t="shared" si="204"/>
        <v>4361.651300577365</v>
      </c>
      <c r="U330" s="59" t="s">
        <v>21</v>
      </c>
      <c r="V330" s="60">
        <v>7.6126410123032588</v>
      </c>
      <c r="W330" s="60">
        <v>78.743662185780877</v>
      </c>
      <c r="X330" s="60">
        <v>187.203053836045</v>
      </c>
      <c r="Y330" s="60">
        <v>15.237014299636865</v>
      </c>
      <c r="Z330" s="60">
        <v>0.26373465757917891</v>
      </c>
      <c r="AA330" s="60">
        <v>3777.2830907731495</v>
      </c>
      <c r="AB330" s="60">
        <v>31.851443948942119</v>
      </c>
      <c r="AC330" s="61">
        <v>263.45665986392817</v>
      </c>
      <c r="AD330" s="60">
        <v>176.47770444731077</v>
      </c>
      <c r="AE330" s="60">
        <v>55.342605564577276</v>
      </c>
      <c r="AF330" s="60">
        <v>0</v>
      </c>
      <c r="AG330" s="60">
        <v>31.636349852040127</v>
      </c>
      <c r="AH330" s="60">
        <v>0</v>
      </c>
      <c r="AI330" s="62">
        <f t="shared" si="205"/>
        <v>4361.651300577365</v>
      </c>
      <c r="AJ330" s="19"/>
      <c r="AK330" s="19"/>
      <c r="AL330" s="19"/>
      <c r="AM330" s="19"/>
      <c r="AN330" s="19"/>
    </row>
    <row r="331" spans="1:40" ht="15">
      <c r="A331" s="32" t="s">
        <v>20</v>
      </c>
      <c r="B331" s="84">
        <v>715.41923680500258</v>
      </c>
      <c r="C331" s="84">
        <v>0</v>
      </c>
      <c r="D331" s="84">
        <v>0</v>
      </c>
      <c r="E331" s="84">
        <v>0</v>
      </c>
      <c r="F331" s="395"/>
      <c r="G331" s="84">
        <v>0</v>
      </c>
      <c r="H331" s="115">
        <v>0</v>
      </c>
      <c r="I331" s="111">
        <f t="shared" si="203"/>
        <v>715.41923680500258</v>
      </c>
      <c r="K331" s="43" t="s">
        <v>20</v>
      </c>
      <c r="L331" s="84">
        <v>715.41923680500258</v>
      </c>
      <c r="M331" s="84">
        <v>0</v>
      </c>
      <c r="N331" s="84">
        <v>0</v>
      </c>
      <c r="O331" s="84">
        <v>0</v>
      </c>
      <c r="P331" s="84">
        <v>0</v>
      </c>
      <c r="Q331" s="84">
        <v>0</v>
      </c>
      <c r="R331" s="85">
        <v>0</v>
      </c>
      <c r="S331" s="86">
        <f t="shared" si="204"/>
        <v>715.41923680500258</v>
      </c>
      <c r="U331" s="63" t="s">
        <v>20</v>
      </c>
      <c r="V331" s="55">
        <v>663.72644242355989</v>
      </c>
      <c r="W331" s="55">
        <v>0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6">
        <v>51.692794381442638</v>
      </c>
      <c r="AD331" s="55">
        <v>51.692794381442638</v>
      </c>
      <c r="AE331" s="55">
        <v>0</v>
      </c>
      <c r="AF331" s="55">
        <v>0</v>
      </c>
      <c r="AG331" s="55">
        <v>0</v>
      </c>
      <c r="AH331" s="55">
        <v>0</v>
      </c>
      <c r="AI331" s="58">
        <f t="shared" si="205"/>
        <v>715.41923680500258</v>
      </c>
      <c r="AJ331" s="19"/>
      <c r="AK331" s="19"/>
      <c r="AL331" s="19"/>
      <c r="AM331" s="19"/>
      <c r="AN331" s="19"/>
    </row>
    <row r="332" spans="1:40" ht="15">
      <c r="A332" s="31" t="s">
        <v>56</v>
      </c>
      <c r="B332" s="112">
        <v>0</v>
      </c>
      <c r="C332" s="112">
        <v>0.14895116249023754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203"/>
        <v>0.14895116249023754</v>
      </c>
      <c r="K332" s="42" t="s">
        <v>56</v>
      </c>
      <c r="L332" s="87">
        <v>0</v>
      </c>
      <c r="M332" s="87">
        <v>0.14895116249023754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204"/>
        <v>0.14895116249023754</v>
      </c>
      <c r="U332" s="59" t="s">
        <v>56</v>
      </c>
      <c r="V332" s="60">
        <v>0</v>
      </c>
      <c r="W332" s="60">
        <v>0</v>
      </c>
      <c r="X332" s="60">
        <v>0</v>
      </c>
      <c r="Y332" s="60">
        <v>0.14895116249023754</v>
      </c>
      <c r="Z332" s="60">
        <v>0</v>
      </c>
      <c r="AA332" s="60">
        <v>0</v>
      </c>
      <c r="AB332" s="60">
        <v>0</v>
      </c>
      <c r="AC332" s="61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2">
        <f t="shared" si="205"/>
        <v>0.14895116249023754</v>
      </c>
      <c r="AJ332" s="19"/>
      <c r="AK332" s="19"/>
      <c r="AL332" s="19"/>
      <c r="AM332" s="19"/>
      <c r="AN332" s="19"/>
    </row>
    <row r="333" spans="1:40" ht="15">
      <c r="A333" s="32" t="s">
        <v>18</v>
      </c>
      <c r="B333" s="84">
        <v>0</v>
      </c>
      <c r="C333" s="84">
        <v>10364.706856221879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203"/>
        <v>10364.706856221879</v>
      </c>
      <c r="K333" s="43" t="s">
        <v>18</v>
      </c>
      <c r="L333" s="84">
        <v>0</v>
      </c>
      <c r="M333" s="84">
        <v>10364.706856221879</v>
      </c>
      <c r="N333" s="84">
        <v>0</v>
      </c>
      <c r="O333" s="84">
        <v>0</v>
      </c>
      <c r="P333" s="84">
        <v>1.8813288776833983</v>
      </c>
      <c r="Q333" s="84">
        <v>0</v>
      </c>
      <c r="R333" s="85">
        <v>0</v>
      </c>
      <c r="S333" s="86">
        <f t="shared" si="204"/>
        <v>10366.588185099563</v>
      </c>
      <c r="U333" s="63" t="s">
        <v>18</v>
      </c>
      <c r="V333" s="55">
        <v>0</v>
      </c>
      <c r="W333" s="55">
        <v>0</v>
      </c>
      <c r="X333" s="55">
        <v>0</v>
      </c>
      <c r="Y333" s="55">
        <v>10364.706856221879</v>
      </c>
      <c r="Z333" s="55">
        <v>0</v>
      </c>
      <c r="AA333" s="55">
        <v>0</v>
      </c>
      <c r="AB333" s="55">
        <v>1.8813288776833983</v>
      </c>
      <c r="AC333" s="56">
        <v>0</v>
      </c>
      <c r="AD333" s="55">
        <v>0</v>
      </c>
      <c r="AE333" s="55">
        <v>0</v>
      </c>
      <c r="AF333" s="55">
        <v>0</v>
      </c>
      <c r="AG333" s="55">
        <v>0</v>
      </c>
      <c r="AH333" s="55">
        <v>0</v>
      </c>
      <c r="AI333" s="58">
        <f t="shared" si="205"/>
        <v>10366.588185099563</v>
      </c>
      <c r="AJ333" s="19"/>
      <c r="AK333" s="19"/>
      <c r="AL333" s="19"/>
      <c r="AM333" s="19"/>
      <c r="AN333" s="19"/>
    </row>
    <row r="334" spans="1:40" ht="15">
      <c r="A334" s="31" t="s">
        <v>17</v>
      </c>
      <c r="B334" s="112">
        <v>0.21224687899138889</v>
      </c>
      <c r="C334" s="112">
        <v>11.42627003419719</v>
      </c>
      <c r="D334" s="112">
        <v>3.5574830868114202</v>
      </c>
      <c r="E334" s="112">
        <v>0</v>
      </c>
      <c r="F334" s="395"/>
      <c r="G334" s="112">
        <v>0</v>
      </c>
      <c r="H334" s="113">
        <v>0</v>
      </c>
      <c r="I334" s="114">
        <f t="shared" si="203"/>
        <v>15.195999999999998</v>
      </c>
      <c r="K334" s="42" t="s">
        <v>17</v>
      </c>
      <c r="L334" s="87">
        <v>0.21224687899138889</v>
      </c>
      <c r="M334" s="87">
        <v>11.42627003419719</v>
      </c>
      <c r="N334" s="87">
        <v>3.5574830868114202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204"/>
        <v>15.195999999999998</v>
      </c>
      <c r="U334" s="59" t="s">
        <v>57</v>
      </c>
      <c r="V334" s="60">
        <v>0.21224687899138889</v>
      </c>
      <c r="W334" s="60">
        <v>0</v>
      </c>
      <c r="X334" s="60">
        <v>0</v>
      </c>
      <c r="Y334" s="60">
        <v>11.42627003419719</v>
      </c>
      <c r="Z334" s="60">
        <v>3.5574830868114202</v>
      </c>
      <c r="AA334" s="60">
        <v>0</v>
      </c>
      <c r="AB334" s="60">
        <v>0</v>
      </c>
      <c r="AC334" s="61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2">
        <f t="shared" si="205"/>
        <v>15.195999999999998</v>
      </c>
      <c r="AJ334" s="19"/>
      <c r="AK334" s="19"/>
      <c r="AL334" s="19"/>
      <c r="AM334" s="19"/>
      <c r="AN334" s="19"/>
    </row>
    <row r="335" spans="1:40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203"/>
        <v>0</v>
      </c>
      <c r="K335" s="44" t="s">
        <v>60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5">
        <v>0</v>
      </c>
      <c r="S335" s="86">
        <f t="shared" si="204"/>
        <v>0</v>
      </c>
      <c r="U335" s="64" t="s">
        <v>58</v>
      </c>
      <c r="V335" s="55">
        <v>0</v>
      </c>
      <c r="W335" s="55">
        <v>0</v>
      </c>
      <c r="X335" s="55">
        <v>0</v>
      </c>
      <c r="Y335" s="55">
        <v>0</v>
      </c>
      <c r="Z335" s="55">
        <v>0</v>
      </c>
      <c r="AA335" s="55">
        <v>0</v>
      </c>
      <c r="AB335" s="55">
        <v>0</v>
      </c>
      <c r="AC335" s="56">
        <v>0</v>
      </c>
      <c r="AD335" s="57">
        <v>0</v>
      </c>
      <c r="AE335" s="57">
        <v>0</v>
      </c>
      <c r="AF335" s="57">
        <v>0</v>
      </c>
      <c r="AG335" s="57">
        <v>0</v>
      </c>
      <c r="AH335" s="57">
        <v>0</v>
      </c>
      <c r="AI335" s="58">
        <f t="shared" si="205"/>
        <v>0</v>
      </c>
      <c r="AJ335" s="19"/>
      <c r="AK335" s="19"/>
      <c r="AL335" s="19"/>
      <c r="AM335" s="19"/>
      <c r="AN335" s="19"/>
    </row>
    <row r="336" spans="1:40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203"/>
        <v>0</v>
      </c>
      <c r="K336" s="45" t="s">
        <v>19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204"/>
        <v>0</v>
      </c>
      <c r="U336" s="65" t="s">
        <v>62</v>
      </c>
      <c r="V336" s="66">
        <v>0</v>
      </c>
      <c r="W336" s="66">
        <v>0</v>
      </c>
      <c r="X336" s="66">
        <v>0</v>
      </c>
      <c r="Y336" s="66">
        <v>0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>
        <v>0</v>
      </c>
      <c r="AF336" s="66">
        <v>0</v>
      </c>
      <c r="AG336" s="66">
        <v>0</v>
      </c>
      <c r="AH336" s="67">
        <v>0</v>
      </c>
      <c r="AI336" s="68">
        <f t="shared" si="205"/>
        <v>0</v>
      </c>
      <c r="AJ336" s="19"/>
      <c r="AK336" s="19"/>
      <c r="AL336" s="19"/>
      <c r="AM336" s="19"/>
      <c r="AN336" s="19"/>
    </row>
    <row r="337" spans="1:40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203"/>
        <v>0</v>
      </c>
      <c r="K337" s="46" t="s">
        <v>15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4">
        <v>0</v>
      </c>
      <c r="S337" s="95">
        <f t="shared" si="204"/>
        <v>0</v>
      </c>
      <c r="U337" s="69" t="s">
        <v>15</v>
      </c>
      <c r="V337" s="70">
        <v>0</v>
      </c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1">
        <v>0</v>
      </c>
      <c r="AE337" s="71">
        <v>0</v>
      </c>
      <c r="AF337" s="71">
        <v>0</v>
      </c>
      <c r="AG337" s="71">
        <v>0</v>
      </c>
      <c r="AH337" s="71">
        <v>0</v>
      </c>
      <c r="AI337" s="72">
        <f t="shared" si="205"/>
        <v>0</v>
      </c>
      <c r="AJ337" s="19"/>
      <c r="AK337" s="19"/>
      <c r="AL337" s="19"/>
      <c r="AM337" s="19"/>
      <c r="AN337" s="19"/>
    </row>
    <row r="338" spans="1:40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203"/>
        <v>0</v>
      </c>
      <c r="K338" s="45" t="s">
        <v>16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204"/>
        <v>0</v>
      </c>
      <c r="U338" s="65" t="s">
        <v>16</v>
      </c>
      <c r="V338" s="66">
        <v>0</v>
      </c>
      <c r="W338" s="66">
        <v>0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>
        <v>0</v>
      </c>
      <c r="AF338" s="66">
        <v>0</v>
      </c>
      <c r="AG338" s="66">
        <v>0</v>
      </c>
      <c r="AH338" s="67">
        <v>0</v>
      </c>
      <c r="AI338" s="68">
        <f t="shared" si="205"/>
        <v>0</v>
      </c>
      <c r="AJ338" s="19"/>
      <c r="AK338" s="19"/>
      <c r="AL338" s="19"/>
      <c r="AM338" s="19"/>
      <c r="AN338" s="19"/>
    </row>
    <row r="339" spans="1:40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203"/>
        <v>0</v>
      </c>
      <c r="K339" s="47" t="s">
        <v>10</v>
      </c>
      <c r="L339" s="96">
        <v>0</v>
      </c>
      <c r="M339" s="96">
        <v>0</v>
      </c>
      <c r="N339" s="96">
        <v>0</v>
      </c>
      <c r="O339" s="96">
        <v>0</v>
      </c>
      <c r="P339" s="96">
        <v>0</v>
      </c>
      <c r="Q339" s="96">
        <v>0</v>
      </c>
      <c r="R339" s="97">
        <v>0</v>
      </c>
      <c r="S339" s="98">
        <f t="shared" si="204"/>
        <v>0</v>
      </c>
      <c r="U339" s="69" t="s">
        <v>10</v>
      </c>
      <c r="V339" s="70">
        <v>0</v>
      </c>
      <c r="W339" s="70">
        <v>0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1">
        <v>0</v>
      </c>
      <c r="AE339" s="71">
        <v>0</v>
      </c>
      <c r="AF339" s="71">
        <v>0</v>
      </c>
      <c r="AG339" s="71">
        <v>0</v>
      </c>
      <c r="AH339" s="71">
        <v>0</v>
      </c>
      <c r="AI339" s="72">
        <f t="shared" si="205"/>
        <v>0</v>
      </c>
      <c r="AJ339" s="19"/>
      <c r="AK339" s="19"/>
      <c r="AL339" s="19"/>
      <c r="AM339" s="19"/>
      <c r="AN339" s="19"/>
    </row>
    <row r="340" spans="1:40" ht="15">
      <c r="A340" s="37" t="s">
        <v>22</v>
      </c>
      <c r="B340" s="99">
        <f>SUM(B319:B335)</f>
        <v>1563.0662652701269</v>
      </c>
      <c r="C340" s="99">
        <f t="shared" ref="C340:I340" si="206">SUM(C319:C335)</f>
        <v>17960.399784582944</v>
      </c>
      <c r="D340" s="99">
        <f t="shared" si="206"/>
        <v>1223.202735016926</v>
      </c>
      <c r="E340" s="99">
        <f t="shared" si="206"/>
        <v>3835.9447649428453</v>
      </c>
      <c r="F340" s="99">
        <f t="shared" si="206"/>
        <v>0</v>
      </c>
      <c r="G340" s="99">
        <f t="shared" si="206"/>
        <v>187.203053836045</v>
      </c>
      <c r="H340" s="100">
        <f t="shared" si="206"/>
        <v>0</v>
      </c>
      <c r="I340" s="111">
        <f t="shared" si="206"/>
        <v>24769.816603648887</v>
      </c>
      <c r="K340" s="48" t="s">
        <v>22</v>
      </c>
      <c r="L340" s="99">
        <f>SUM(L319:L335)</f>
        <v>1563.0662652701269</v>
      </c>
      <c r="M340" s="99">
        <f t="shared" ref="M340:S340" si="207">SUM(M319:M335)</f>
        <v>17960.399784582944</v>
      </c>
      <c r="N340" s="99">
        <f t="shared" si="207"/>
        <v>1223.202735016926</v>
      </c>
      <c r="O340" s="99">
        <f t="shared" si="207"/>
        <v>3835.9447649428453</v>
      </c>
      <c r="P340" s="99">
        <f t="shared" si="207"/>
        <v>98.615297712365916</v>
      </c>
      <c r="Q340" s="99">
        <f t="shared" si="207"/>
        <v>187.203053836045</v>
      </c>
      <c r="R340" s="100">
        <f t="shared" si="207"/>
        <v>0</v>
      </c>
      <c r="S340" s="101">
        <f t="shared" si="207"/>
        <v>24868.431901361251</v>
      </c>
      <c r="U340" s="73" t="s">
        <v>59</v>
      </c>
      <c r="V340" s="74">
        <f>SUM(V319:V335)</f>
        <v>1243.0037890416072</v>
      </c>
      <c r="W340" s="74">
        <f t="shared" ref="W340:AH340" si="208">SUM(W319:W335)</f>
        <v>83.027018356015205</v>
      </c>
      <c r="X340" s="74">
        <f t="shared" si="208"/>
        <v>187.203053836045</v>
      </c>
      <c r="Y340" s="74">
        <f t="shared" si="208"/>
        <v>17960.399784582944</v>
      </c>
      <c r="Z340" s="74">
        <f t="shared" si="208"/>
        <v>468.40941581760052</v>
      </c>
      <c r="AA340" s="74">
        <f t="shared" si="208"/>
        <v>3780.602159378268</v>
      </c>
      <c r="AB340" s="74">
        <f t="shared" si="208"/>
        <v>98.615297712365916</v>
      </c>
      <c r="AC340" s="74">
        <f t="shared" si="208"/>
        <v>1047.1713826364071</v>
      </c>
      <c r="AD340" s="75">
        <f t="shared" si="208"/>
        <v>237.0354578725044</v>
      </c>
      <c r="AE340" s="75">
        <f t="shared" si="208"/>
        <v>55.342605564577276</v>
      </c>
      <c r="AF340" s="75">
        <f t="shared" si="208"/>
        <v>0</v>
      </c>
      <c r="AG340" s="75">
        <f t="shared" si="208"/>
        <v>754.79331919932531</v>
      </c>
      <c r="AH340" s="75">
        <f t="shared" si="208"/>
        <v>0</v>
      </c>
      <c r="AI340" s="76">
        <f>SUM(V340:AC340)</f>
        <v>24868.431901361255</v>
      </c>
      <c r="AJ340" s="19"/>
      <c r="AK340" s="19"/>
      <c r="AL340" s="19"/>
      <c r="AM340" s="19"/>
      <c r="AN340" s="19"/>
    </row>
    <row r="341" spans="1:40" s="22" customFormat="1" ht="15" thickBot="1">
      <c r="A341" s="38" t="s">
        <v>108</v>
      </c>
      <c r="B341" s="125">
        <f>IF($I340=0,"-",B340/$I340)</f>
        <v>6.3103667268972374E-2</v>
      </c>
      <c r="C341" s="125">
        <f t="shared" ref="C341:H341" si="209">IF($I340=0,"-",C340/$I340)</f>
        <v>0.72509215841094132</v>
      </c>
      <c r="D341" s="125">
        <f t="shared" si="209"/>
        <v>4.9382793364595751E-2</v>
      </c>
      <c r="E341" s="125">
        <f t="shared" si="209"/>
        <v>0.1548636724414732</v>
      </c>
      <c r="F341" s="125">
        <f t="shared" si="209"/>
        <v>0</v>
      </c>
      <c r="G341" s="125">
        <f t="shared" si="209"/>
        <v>7.5577085140173294E-3</v>
      </c>
      <c r="H341" s="126">
        <f t="shared" si="209"/>
        <v>0</v>
      </c>
      <c r="I341" s="127">
        <f>SUM(B341:H341)</f>
        <v>1</v>
      </c>
      <c r="K341" s="49" t="s">
        <v>108</v>
      </c>
      <c r="L341" s="102">
        <f>IF($S340=0,"-",L340/$S340)</f>
        <v>6.2853430866486107E-2</v>
      </c>
      <c r="M341" s="102">
        <f t="shared" ref="M341:R341" si="210">IF($S340=0,"-",M340/$S340)</f>
        <v>0.72221681913123859</v>
      </c>
      <c r="N341" s="102">
        <f t="shared" si="210"/>
        <v>4.9186966828816021E-2</v>
      </c>
      <c r="O341" s="102">
        <f t="shared" si="210"/>
        <v>0.15424956346897259</v>
      </c>
      <c r="P341" s="102">
        <f t="shared" si="210"/>
        <v>3.9654811410512738E-3</v>
      </c>
      <c r="Q341" s="102">
        <f t="shared" si="210"/>
        <v>7.5277385634354311E-3</v>
      </c>
      <c r="R341" s="103">
        <f t="shared" si="210"/>
        <v>0</v>
      </c>
      <c r="S341" s="104">
        <f>SUM(L341:R341)</f>
        <v>1</v>
      </c>
      <c r="U341" s="77" t="s">
        <v>108</v>
      </c>
      <c r="V341" s="78">
        <f>+V340/$AI340</f>
        <v>4.998319934171512E-2</v>
      </c>
      <c r="W341" s="78">
        <f t="shared" ref="W341:AH341" si="211">+W340/$AI340</f>
        <v>3.338651133506751E-3</v>
      </c>
      <c r="X341" s="78">
        <f t="shared" si="211"/>
        <v>7.5277385634354302E-3</v>
      </c>
      <c r="Y341" s="78">
        <f t="shared" si="211"/>
        <v>0.72221681913123847</v>
      </c>
      <c r="Z341" s="78">
        <f t="shared" si="211"/>
        <v>1.8835502683704018E-2</v>
      </c>
      <c r="AA341" s="78">
        <f t="shared" si="211"/>
        <v>0.15202414749646215</v>
      </c>
      <c r="AB341" s="78">
        <f t="shared" si="211"/>
        <v>3.965481141051273E-3</v>
      </c>
      <c r="AC341" s="78">
        <f t="shared" si="211"/>
        <v>4.2108460508886641E-2</v>
      </c>
      <c r="AD341" s="78">
        <f t="shared" si="211"/>
        <v>9.531580391264215E-3</v>
      </c>
      <c r="AE341" s="78">
        <f t="shared" si="211"/>
        <v>2.2254159725104308E-3</v>
      </c>
      <c r="AF341" s="78">
        <f t="shared" si="211"/>
        <v>0</v>
      </c>
      <c r="AG341" s="78">
        <f t="shared" si="211"/>
        <v>3.035146414511199E-2</v>
      </c>
      <c r="AH341" s="78">
        <f t="shared" si="211"/>
        <v>0</v>
      </c>
      <c r="AI341" s="79">
        <f>SUM(V341:AC341)</f>
        <v>0.99999999999999978</v>
      </c>
    </row>
    <row r="342" spans="1:40" ht="15" thickBot="1">
      <c r="A342" s="6"/>
      <c r="B342" s="6"/>
      <c r="C342" s="6"/>
      <c r="D342" s="6"/>
      <c r="E342" s="6"/>
      <c r="F342" s="6"/>
      <c r="G342" s="6"/>
      <c r="H342" s="6"/>
      <c r="I342" s="6"/>
      <c r="K342" s="6"/>
      <c r="L342" s="6"/>
      <c r="M342" s="6"/>
      <c r="N342" s="6"/>
      <c r="O342" s="6"/>
      <c r="P342" s="6"/>
      <c r="Q342" s="6"/>
      <c r="R342" s="6"/>
      <c r="S342" s="6"/>
      <c r="U342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19"/>
      <c r="AK342" s="19"/>
      <c r="AL342" s="19"/>
      <c r="AM342" s="19"/>
      <c r="AN342" s="19"/>
    </row>
    <row r="343" spans="1:40" ht="42.7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  <c r="K343" s="445" t="s">
        <v>36</v>
      </c>
      <c r="L343" s="82" t="s">
        <v>0</v>
      </c>
      <c r="M343" s="82" t="s">
        <v>1</v>
      </c>
      <c r="N343" s="82" t="s">
        <v>2</v>
      </c>
      <c r="O343" s="82" t="s">
        <v>3</v>
      </c>
      <c r="P343" s="82" t="s">
        <v>23</v>
      </c>
      <c r="Q343" s="82" t="s">
        <v>4</v>
      </c>
      <c r="R343" s="82" t="s">
        <v>5</v>
      </c>
      <c r="S343" s="83" t="s">
        <v>6</v>
      </c>
      <c r="U343" s="447" t="s">
        <v>36</v>
      </c>
      <c r="V343" s="51" t="s">
        <v>73</v>
      </c>
      <c r="W343" s="51" t="s">
        <v>74</v>
      </c>
      <c r="X343" s="51" t="s">
        <v>4</v>
      </c>
      <c r="Y343" s="51" t="s">
        <v>1</v>
      </c>
      <c r="Z343" s="51" t="s">
        <v>2</v>
      </c>
      <c r="AA343" s="51" t="s">
        <v>3</v>
      </c>
      <c r="AB343" s="51" t="s">
        <v>51</v>
      </c>
      <c r="AC343" s="51" t="s">
        <v>64</v>
      </c>
      <c r="AD343" s="52" t="s">
        <v>75</v>
      </c>
      <c r="AE343" s="52" t="s">
        <v>76</v>
      </c>
      <c r="AF343" s="52" t="s">
        <v>77</v>
      </c>
      <c r="AG343" s="52" t="s">
        <v>78</v>
      </c>
      <c r="AH343" s="52" t="s">
        <v>79</v>
      </c>
      <c r="AI343" s="53" t="s">
        <v>59</v>
      </c>
      <c r="AJ343" s="19"/>
      <c r="AK343" s="19"/>
      <c r="AL343" s="19"/>
      <c r="AM343" s="19"/>
      <c r="AN343" s="19"/>
    </row>
    <row r="344" spans="1:40" ht="15" customHeight="1">
      <c r="A344" s="411" t="s">
        <v>36</v>
      </c>
      <c r="B344" s="400" t="s">
        <v>113</v>
      </c>
      <c r="C344" s="401"/>
      <c r="D344" s="401"/>
      <c r="E344" s="401"/>
      <c r="F344" s="401"/>
      <c r="G344" s="401"/>
      <c r="H344" s="401"/>
      <c r="I344" s="402"/>
      <c r="K344" s="446" t="s">
        <v>36</v>
      </c>
      <c r="L344" s="403" t="s">
        <v>113</v>
      </c>
      <c r="M344" s="404"/>
      <c r="N344" s="404"/>
      <c r="O344" s="404"/>
      <c r="P344" s="404"/>
      <c r="Q344" s="404"/>
      <c r="R344" s="404"/>
      <c r="S344" s="405"/>
      <c r="U344" s="448" t="s">
        <v>36</v>
      </c>
      <c r="V344" s="441" t="s">
        <v>113</v>
      </c>
      <c r="W344" s="441"/>
      <c r="X344" s="441"/>
      <c r="Y344" s="441"/>
      <c r="Z344" s="441"/>
      <c r="AA344" s="441"/>
      <c r="AB344" s="441"/>
      <c r="AC344" s="441"/>
      <c r="AD344" s="441"/>
      <c r="AE344" s="441"/>
      <c r="AF344" s="441"/>
      <c r="AG344" s="441"/>
      <c r="AH344" s="441"/>
      <c r="AI344" s="442"/>
      <c r="AJ344" s="19"/>
      <c r="AK344" s="19"/>
      <c r="AL344" s="19"/>
      <c r="AM344" s="19"/>
      <c r="AN344" s="19"/>
    </row>
    <row r="345" spans="1:40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  <c r="K345" s="50" t="s">
        <v>7</v>
      </c>
      <c r="L345" s="105">
        <v>0</v>
      </c>
      <c r="M345" s="105">
        <v>0</v>
      </c>
      <c r="N345" s="105">
        <v>0</v>
      </c>
      <c r="O345" s="105">
        <v>0</v>
      </c>
      <c r="P345" s="105">
        <v>0</v>
      </c>
      <c r="Q345" s="105">
        <v>0</v>
      </c>
      <c r="R345" s="106">
        <v>0</v>
      </c>
      <c r="S345" s="107">
        <f>SUM(L345:R345)</f>
        <v>0</v>
      </c>
      <c r="U345" s="54" t="s">
        <v>7</v>
      </c>
      <c r="V345" s="55">
        <v>0</v>
      </c>
      <c r="W345" s="55">
        <v>0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6">
        <v>0</v>
      </c>
      <c r="AD345" s="57">
        <v>0</v>
      </c>
      <c r="AE345" s="57">
        <v>0</v>
      </c>
      <c r="AF345" s="57">
        <v>0</v>
      </c>
      <c r="AG345" s="57">
        <v>0</v>
      </c>
      <c r="AH345" s="57">
        <v>0</v>
      </c>
      <c r="AI345" s="58">
        <f>SUM(V345:AC345)</f>
        <v>0</v>
      </c>
      <c r="AJ345" s="19"/>
      <c r="AK345" s="19"/>
      <c r="AL345" s="19"/>
      <c r="AM345" s="19"/>
      <c r="AN345" s="19"/>
    </row>
    <row r="346" spans="1:40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212">SUM(B346:H346)</f>
        <v>0</v>
      </c>
      <c r="K346" s="42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213">SUM(L346:R346)</f>
        <v>0</v>
      </c>
      <c r="U346" s="59" t="s">
        <v>8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1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2">
        <f t="shared" ref="AI346:AI365" si="214">SUM(V346:AC346)</f>
        <v>0</v>
      </c>
      <c r="AJ346" s="19"/>
      <c r="AK346" s="19"/>
      <c r="AL346" s="19"/>
      <c r="AM346" s="19"/>
      <c r="AN346" s="19"/>
    </row>
    <row r="347" spans="1:40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212"/>
        <v>0</v>
      </c>
      <c r="K347" s="43" t="s">
        <v>9</v>
      </c>
      <c r="L347" s="84">
        <v>0</v>
      </c>
      <c r="M347" s="84">
        <v>0</v>
      </c>
      <c r="N347" s="84">
        <v>0</v>
      </c>
      <c r="O347" s="84">
        <v>0</v>
      </c>
      <c r="P347" s="84">
        <v>0</v>
      </c>
      <c r="Q347" s="84">
        <v>0</v>
      </c>
      <c r="R347" s="85">
        <v>0</v>
      </c>
      <c r="S347" s="86">
        <f t="shared" si="213"/>
        <v>0</v>
      </c>
      <c r="U347" s="63" t="s">
        <v>9</v>
      </c>
      <c r="V347" s="55">
        <v>0</v>
      </c>
      <c r="W347" s="55">
        <v>0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6">
        <v>0</v>
      </c>
      <c r="AD347" s="57">
        <v>0</v>
      </c>
      <c r="AE347" s="57">
        <v>0</v>
      </c>
      <c r="AF347" s="57">
        <v>0</v>
      </c>
      <c r="AG347" s="57">
        <v>0</v>
      </c>
      <c r="AH347" s="57">
        <v>0</v>
      </c>
      <c r="AI347" s="58">
        <f t="shared" si="214"/>
        <v>0</v>
      </c>
      <c r="AJ347" s="19"/>
      <c r="AK347" s="19"/>
      <c r="AL347" s="19"/>
      <c r="AM347" s="19"/>
      <c r="AN347" s="19"/>
    </row>
    <row r="348" spans="1:40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212"/>
        <v>0</v>
      </c>
      <c r="K348" s="42" t="s">
        <v>52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213"/>
        <v>0</v>
      </c>
      <c r="U348" s="59" t="s">
        <v>52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1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2">
        <f t="shared" si="214"/>
        <v>0</v>
      </c>
      <c r="AJ348" s="19"/>
      <c r="AK348" s="19"/>
      <c r="AL348" s="19"/>
      <c r="AM348" s="19"/>
      <c r="AN348" s="19"/>
    </row>
    <row r="349" spans="1:40" ht="15">
      <c r="A349" s="32" t="s">
        <v>13</v>
      </c>
      <c r="B349" s="84">
        <v>3.7255607369693395</v>
      </c>
      <c r="C349" s="84">
        <v>0</v>
      </c>
      <c r="D349" s="84">
        <v>3.4007539333845629</v>
      </c>
      <c r="E349" s="84">
        <v>0</v>
      </c>
      <c r="F349" s="395"/>
      <c r="G349" s="84">
        <v>0</v>
      </c>
      <c r="H349" s="115">
        <v>0</v>
      </c>
      <c r="I349" s="111">
        <f t="shared" si="212"/>
        <v>7.1263146703539029</v>
      </c>
      <c r="K349" s="43" t="s">
        <v>13</v>
      </c>
      <c r="L349" s="84">
        <v>3.7255607369693395</v>
      </c>
      <c r="M349" s="84">
        <v>0</v>
      </c>
      <c r="N349" s="84">
        <v>3.4007539333845629</v>
      </c>
      <c r="O349" s="84">
        <v>0</v>
      </c>
      <c r="P349" s="84">
        <v>0</v>
      </c>
      <c r="Q349" s="84">
        <v>0</v>
      </c>
      <c r="R349" s="85">
        <v>0</v>
      </c>
      <c r="S349" s="86">
        <f t="shared" si="213"/>
        <v>7.1263146703539029</v>
      </c>
      <c r="U349" s="63" t="s">
        <v>13</v>
      </c>
      <c r="V349" s="55">
        <v>3.7255607369693395</v>
      </c>
      <c r="W349" s="55">
        <v>0</v>
      </c>
      <c r="X349" s="55">
        <v>0</v>
      </c>
      <c r="Y349" s="55">
        <v>0</v>
      </c>
      <c r="Z349" s="55">
        <v>2.9885413353985553</v>
      </c>
      <c r="AA349" s="55">
        <v>0</v>
      </c>
      <c r="AB349" s="55">
        <v>0</v>
      </c>
      <c r="AC349" s="56">
        <v>0.41221259798600762</v>
      </c>
      <c r="AD349" s="57">
        <v>0</v>
      </c>
      <c r="AE349" s="57">
        <v>0</v>
      </c>
      <c r="AF349" s="57">
        <v>0</v>
      </c>
      <c r="AG349" s="57">
        <v>0.41221259798600762</v>
      </c>
      <c r="AH349" s="57">
        <v>0</v>
      </c>
      <c r="AI349" s="58">
        <f t="shared" si="214"/>
        <v>7.1263146703539029</v>
      </c>
      <c r="AJ349" s="19"/>
      <c r="AK349" s="19"/>
      <c r="AL349" s="19"/>
      <c r="AM349" s="19"/>
      <c r="AN349" s="19"/>
    </row>
    <row r="350" spans="1:40" ht="15">
      <c r="A350" s="31" t="s">
        <v>119</v>
      </c>
      <c r="B350" s="112">
        <v>61.173884605375534</v>
      </c>
      <c r="C350" s="112">
        <v>0</v>
      </c>
      <c r="D350" s="112">
        <v>0.11935979128893376</v>
      </c>
      <c r="E350" s="112">
        <v>0</v>
      </c>
      <c r="F350" s="395"/>
      <c r="G350" s="112">
        <v>0</v>
      </c>
      <c r="H350" s="113">
        <v>0</v>
      </c>
      <c r="I350" s="114">
        <f t="shared" si="212"/>
        <v>61.29324439666447</v>
      </c>
      <c r="K350" s="42" t="s">
        <v>119</v>
      </c>
      <c r="L350" s="87">
        <v>61.173884605375534</v>
      </c>
      <c r="M350" s="87">
        <v>0</v>
      </c>
      <c r="N350" s="87">
        <v>0.11935979128893376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213"/>
        <v>61.29324439666447</v>
      </c>
      <c r="U350" s="59" t="s">
        <v>53</v>
      </c>
      <c r="V350" s="60">
        <v>61.173884605375534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1">
        <v>0.11935979128893376</v>
      </c>
      <c r="AD350" s="60">
        <v>0</v>
      </c>
      <c r="AE350" s="60">
        <v>0</v>
      </c>
      <c r="AF350" s="60">
        <v>0</v>
      </c>
      <c r="AG350" s="60">
        <v>0.11935979128893376</v>
      </c>
      <c r="AH350" s="60">
        <v>0</v>
      </c>
      <c r="AI350" s="62">
        <f t="shared" si="214"/>
        <v>61.29324439666447</v>
      </c>
      <c r="AJ350" s="19"/>
      <c r="AK350" s="19"/>
      <c r="AL350" s="19"/>
      <c r="AM350" s="19"/>
      <c r="AN350" s="19"/>
    </row>
    <row r="351" spans="1:40" ht="15">
      <c r="A351" s="32" t="s">
        <v>54</v>
      </c>
      <c r="B351" s="84">
        <v>0</v>
      </c>
      <c r="C351" s="84">
        <v>0</v>
      </c>
      <c r="D351" s="84">
        <v>7.7297489028185664</v>
      </c>
      <c r="E351" s="84">
        <v>0</v>
      </c>
      <c r="F351" s="395"/>
      <c r="G351" s="84">
        <v>0</v>
      </c>
      <c r="H351" s="115">
        <v>0</v>
      </c>
      <c r="I351" s="111">
        <f t="shared" si="212"/>
        <v>7.7297489028185664</v>
      </c>
      <c r="K351" s="43" t="s">
        <v>54</v>
      </c>
      <c r="L351" s="84">
        <v>0</v>
      </c>
      <c r="M351" s="84">
        <v>0</v>
      </c>
      <c r="N351" s="84">
        <v>7.7297489028185664</v>
      </c>
      <c r="O351" s="84">
        <v>0</v>
      </c>
      <c r="P351" s="84">
        <v>448.57839951441753</v>
      </c>
      <c r="Q351" s="84">
        <v>0</v>
      </c>
      <c r="R351" s="85">
        <v>0</v>
      </c>
      <c r="S351" s="86">
        <f t="shared" si="213"/>
        <v>456.30814841723611</v>
      </c>
      <c r="U351" s="63" t="s">
        <v>54</v>
      </c>
      <c r="V351" s="55">
        <v>0</v>
      </c>
      <c r="W351" s="55">
        <v>0</v>
      </c>
      <c r="X351" s="55">
        <v>0</v>
      </c>
      <c r="Y351" s="55">
        <v>0</v>
      </c>
      <c r="Z351" s="55">
        <v>0</v>
      </c>
      <c r="AA351" s="55">
        <v>0</v>
      </c>
      <c r="AB351" s="55">
        <v>448.57839951441753</v>
      </c>
      <c r="AC351" s="56">
        <v>7.7297489028185664</v>
      </c>
      <c r="AD351" s="55">
        <v>0</v>
      </c>
      <c r="AE351" s="55">
        <v>0</v>
      </c>
      <c r="AF351" s="55">
        <v>0</v>
      </c>
      <c r="AG351" s="55">
        <v>7.7297489028185664</v>
      </c>
      <c r="AH351" s="55">
        <v>0</v>
      </c>
      <c r="AI351" s="58">
        <f t="shared" si="214"/>
        <v>456.30814841723611</v>
      </c>
      <c r="AJ351" s="19"/>
      <c r="AK351" s="19"/>
      <c r="AL351" s="19"/>
      <c r="AM351" s="19"/>
      <c r="AN351" s="19"/>
    </row>
    <row r="352" spans="1:40" ht="15">
      <c r="A352" s="31" t="s">
        <v>11</v>
      </c>
      <c r="B352" s="112">
        <v>0</v>
      </c>
      <c r="C352" s="112">
        <v>0</v>
      </c>
      <c r="D352" s="112">
        <v>0</v>
      </c>
      <c r="E352" s="112">
        <v>0</v>
      </c>
      <c r="F352" s="395"/>
      <c r="G352" s="112">
        <v>0</v>
      </c>
      <c r="H352" s="113">
        <v>0</v>
      </c>
      <c r="I352" s="114">
        <f t="shared" si="212"/>
        <v>0</v>
      </c>
      <c r="K352" s="42" t="s">
        <v>11</v>
      </c>
      <c r="L352" s="87">
        <v>0</v>
      </c>
      <c r="M352" s="87">
        <v>0</v>
      </c>
      <c r="N352" s="87">
        <v>0</v>
      </c>
      <c r="O352" s="87">
        <v>0</v>
      </c>
      <c r="P352" s="87">
        <v>19.768483658222852</v>
      </c>
      <c r="Q352" s="87">
        <v>0</v>
      </c>
      <c r="R352" s="88">
        <v>0</v>
      </c>
      <c r="S352" s="89">
        <f t="shared" si="213"/>
        <v>19.768483658222852</v>
      </c>
      <c r="U352" s="59" t="s">
        <v>11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19.768483658222852</v>
      </c>
      <c r="AC352" s="61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2">
        <f t="shared" si="214"/>
        <v>19.768483658222852</v>
      </c>
      <c r="AJ352" s="19"/>
      <c r="AK352" s="19"/>
      <c r="AL352" s="19"/>
      <c r="AM352" s="19"/>
      <c r="AN352" s="19"/>
    </row>
    <row r="353" spans="1:40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212"/>
        <v>0</v>
      </c>
      <c r="K353" s="43" t="s">
        <v>55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5">
        <v>0</v>
      </c>
      <c r="S353" s="86">
        <f t="shared" si="213"/>
        <v>0</v>
      </c>
      <c r="U353" s="63" t="s">
        <v>55</v>
      </c>
      <c r="V353" s="55">
        <v>0</v>
      </c>
      <c r="W353" s="55">
        <v>0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6">
        <v>0</v>
      </c>
      <c r="AD353" s="55">
        <v>0</v>
      </c>
      <c r="AE353" s="55">
        <v>0</v>
      </c>
      <c r="AF353" s="55">
        <v>0</v>
      </c>
      <c r="AG353" s="55">
        <v>0</v>
      </c>
      <c r="AH353" s="55">
        <v>0</v>
      </c>
      <c r="AI353" s="58">
        <f t="shared" si="214"/>
        <v>0</v>
      </c>
      <c r="AJ353" s="19"/>
      <c r="AK353" s="19"/>
      <c r="AL353" s="19"/>
      <c r="AM353" s="19"/>
      <c r="AN353" s="19"/>
    </row>
    <row r="354" spans="1:40" ht="15">
      <c r="A354" s="31" t="s">
        <v>14</v>
      </c>
      <c r="B354" s="112">
        <v>0</v>
      </c>
      <c r="C354" s="112">
        <v>3.4536908266578203</v>
      </c>
      <c r="D354" s="112">
        <v>0</v>
      </c>
      <c r="E354" s="112">
        <v>0</v>
      </c>
      <c r="F354" s="395"/>
      <c r="G354" s="112">
        <v>0</v>
      </c>
      <c r="H354" s="113">
        <v>0</v>
      </c>
      <c r="I354" s="114">
        <f t="shared" si="212"/>
        <v>3.4536908266578203</v>
      </c>
      <c r="K354" s="42" t="s">
        <v>14</v>
      </c>
      <c r="L354" s="87">
        <v>0</v>
      </c>
      <c r="M354" s="87">
        <v>3.4536908266578203</v>
      </c>
      <c r="N354" s="87">
        <v>0</v>
      </c>
      <c r="O354" s="87">
        <v>0</v>
      </c>
      <c r="P354" s="87">
        <v>5.4935138463445329E-3</v>
      </c>
      <c r="Q354" s="87">
        <v>0</v>
      </c>
      <c r="R354" s="88">
        <v>0</v>
      </c>
      <c r="S354" s="89">
        <f t="shared" si="213"/>
        <v>3.4591843405041649</v>
      </c>
      <c r="U354" s="59" t="s">
        <v>14</v>
      </c>
      <c r="V354" s="60">
        <v>0</v>
      </c>
      <c r="W354" s="60">
        <v>0</v>
      </c>
      <c r="X354" s="60">
        <v>0</v>
      </c>
      <c r="Y354" s="60">
        <v>3.4536908266578203</v>
      </c>
      <c r="Z354" s="60">
        <v>0</v>
      </c>
      <c r="AA354" s="60">
        <v>0</v>
      </c>
      <c r="AB354" s="60">
        <v>5.4935138463445329E-3</v>
      </c>
      <c r="AC354" s="61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2">
        <f t="shared" si="214"/>
        <v>3.4591843405041649</v>
      </c>
      <c r="AJ354" s="19"/>
      <c r="AK354" s="19"/>
      <c r="AL354" s="19"/>
      <c r="AM354" s="19"/>
      <c r="AN354" s="19"/>
    </row>
    <row r="355" spans="1:40" ht="15">
      <c r="A355" s="32" t="s">
        <v>136</v>
      </c>
      <c r="B355" s="84">
        <v>6.547572143209452</v>
      </c>
      <c r="C355" s="84">
        <v>227.19444130204519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212"/>
        <v>233.74201344525466</v>
      </c>
      <c r="K355" s="43" t="s">
        <v>136</v>
      </c>
      <c r="L355" s="84">
        <v>6.547572143209452</v>
      </c>
      <c r="M355" s="84">
        <v>227.19444130204519</v>
      </c>
      <c r="N355" s="84">
        <v>0</v>
      </c>
      <c r="O355" s="84">
        <v>0</v>
      </c>
      <c r="P355" s="84">
        <v>0</v>
      </c>
      <c r="Q355" s="84">
        <v>0</v>
      </c>
      <c r="R355" s="85">
        <v>0</v>
      </c>
      <c r="S355" s="86">
        <f t="shared" si="213"/>
        <v>233.74201344525466</v>
      </c>
      <c r="U355" s="63" t="s">
        <v>136</v>
      </c>
      <c r="V355" s="55">
        <v>6.547572143209452</v>
      </c>
      <c r="W355" s="55">
        <v>0</v>
      </c>
      <c r="X355" s="55">
        <v>0</v>
      </c>
      <c r="Y355" s="55">
        <v>227.19444130204519</v>
      </c>
      <c r="Z355" s="55">
        <v>0</v>
      </c>
      <c r="AA355" s="55">
        <v>0</v>
      </c>
      <c r="AB355" s="55">
        <v>0</v>
      </c>
      <c r="AC355" s="56">
        <v>0</v>
      </c>
      <c r="AD355" s="55">
        <v>0</v>
      </c>
      <c r="AE355" s="55">
        <v>0</v>
      </c>
      <c r="AF355" s="55">
        <v>0</v>
      </c>
      <c r="AG355" s="55">
        <v>0</v>
      </c>
      <c r="AH355" s="55">
        <v>0</v>
      </c>
      <c r="AI355" s="58">
        <f t="shared" si="214"/>
        <v>233.74201344525466</v>
      </c>
      <c r="AJ355" s="19"/>
      <c r="AK355" s="19"/>
      <c r="AL355" s="19"/>
      <c r="AM355" s="19"/>
      <c r="AN355" s="19"/>
    </row>
    <row r="356" spans="1:40" ht="15">
      <c r="A356" s="31" t="s">
        <v>21</v>
      </c>
      <c r="B356" s="112">
        <v>6.8855029475790319</v>
      </c>
      <c r="C356" s="112">
        <v>0</v>
      </c>
      <c r="D356" s="112">
        <v>51.976526369544501</v>
      </c>
      <c r="E356" s="112">
        <v>791.02002540811282</v>
      </c>
      <c r="F356" s="395"/>
      <c r="G356" s="112">
        <v>22.538293422547763</v>
      </c>
      <c r="H356" s="113">
        <v>0</v>
      </c>
      <c r="I356" s="114">
        <f t="shared" si="212"/>
        <v>872.42034814778413</v>
      </c>
      <c r="K356" s="42" t="s">
        <v>21</v>
      </c>
      <c r="L356" s="87">
        <v>6.8855029475790319</v>
      </c>
      <c r="M356" s="87">
        <v>0</v>
      </c>
      <c r="N356" s="87">
        <v>51.976526369544501</v>
      </c>
      <c r="O356" s="87">
        <v>791.02002540811282</v>
      </c>
      <c r="P356" s="87">
        <v>0.91171556985086655</v>
      </c>
      <c r="Q356" s="87">
        <v>22.538293422547763</v>
      </c>
      <c r="R356" s="88">
        <v>0</v>
      </c>
      <c r="S356" s="89">
        <f t="shared" si="213"/>
        <v>873.33206371763504</v>
      </c>
      <c r="U356" s="59" t="s">
        <v>21</v>
      </c>
      <c r="V356" s="60">
        <v>0.48668954290553695</v>
      </c>
      <c r="W356" s="60">
        <v>1.089926045790472</v>
      </c>
      <c r="X356" s="60">
        <v>22.538293422547763</v>
      </c>
      <c r="Y356" s="60">
        <v>0</v>
      </c>
      <c r="Z356" s="60">
        <v>51.044593789108582</v>
      </c>
      <c r="AA356" s="60">
        <v>790.74008047131019</v>
      </c>
      <c r="AB356" s="60">
        <v>0.91171556985086655</v>
      </c>
      <c r="AC356" s="61">
        <v>6.5207648761215333</v>
      </c>
      <c r="AD356" s="60">
        <v>5.3088873588830232</v>
      </c>
      <c r="AE356" s="60">
        <v>0.27994493680258875</v>
      </c>
      <c r="AF356" s="60">
        <v>0</v>
      </c>
      <c r="AG356" s="60">
        <v>0.93193258043592209</v>
      </c>
      <c r="AH356" s="60">
        <v>0</v>
      </c>
      <c r="AI356" s="62">
        <f t="shared" si="214"/>
        <v>873.33206371763504</v>
      </c>
      <c r="AJ356" s="19"/>
      <c r="AK356" s="19"/>
      <c r="AL356" s="19"/>
      <c r="AM356" s="19"/>
      <c r="AN356" s="19"/>
    </row>
    <row r="357" spans="1:40" ht="15">
      <c r="A357" s="32" t="s">
        <v>20</v>
      </c>
      <c r="B357" s="84">
        <v>15.998378854121736</v>
      </c>
      <c r="C357" s="84">
        <v>0</v>
      </c>
      <c r="D357" s="84">
        <v>60.23810378220837</v>
      </c>
      <c r="E357" s="84">
        <v>0</v>
      </c>
      <c r="F357" s="395"/>
      <c r="G357" s="84">
        <v>0</v>
      </c>
      <c r="H357" s="115">
        <v>0</v>
      </c>
      <c r="I357" s="111">
        <f t="shared" si="212"/>
        <v>76.236482636330109</v>
      </c>
      <c r="K357" s="43" t="s">
        <v>20</v>
      </c>
      <c r="L357" s="84">
        <v>15.998378854121736</v>
      </c>
      <c r="M357" s="84">
        <v>0</v>
      </c>
      <c r="N357" s="84">
        <v>60.23810378220837</v>
      </c>
      <c r="O357" s="84">
        <v>0</v>
      </c>
      <c r="P357" s="84">
        <v>0</v>
      </c>
      <c r="Q357" s="84">
        <v>0</v>
      </c>
      <c r="R357" s="85">
        <v>0</v>
      </c>
      <c r="S357" s="86">
        <f t="shared" si="213"/>
        <v>76.236482636330109</v>
      </c>
      <c r="U357" s="63" t="s">
        <v>20</v>
      </c>
      <c r="V357" s="55">
        <v>15.998378854121736</v>
      </c>
      <c r="W357" s="55">
        <v>0</v>
      </c>
      <c r="X357" s="55">
        <v>0</v>
      </c>
      <c r="Y357" s="55">
        <v>0</v>
      </c>
      <c r="Z357" s="55">
        <v>0</v>
      </c>
      <c r="AA357" s="55">
        <v>0</v>
      </c>
      <c r="AB357" s="55">
        <v>0</v>
      </c>
      <c r="AC357" s="56">
        <v>60.23810378220837</v>
      </c>
      <c r="AD357" s="55">
        <v>0</v>
      </c>
      <c r="AE357" s="55">
        <v>0</v>
      </c>
      <c r="AF357" s="55">
        <v>0</v>
      </c>
      <c r="AG357" s="55">
        <v>60.23810378220837</v>
      </c>
      <c r="AH357" s="55">
        <v>0</v>
      </c>
      <c r="AI357" s="58">
        <f t="shared" si="214"/>
        <v>76.236482636330109</v>
      </c>
      <c r="AJ357" s="19"/>
      <c r="AK357" s="19"/>
      <c r="AL357" s="19"/>
      <c r="AM357" s="19"/>
      <c r="AN357" s="19"/>
    </row>
    <row r="358" spans="1:40" ht="15">
      <c r="A358" s="31" t="s">
        <v>56</v>
      </c>
      <c r="B358" s="112">
        <v>7.9346352425991995</v>
      </c>
      <c r="C358" s="112">
        <v>13.456159767088334</v>
      </c>
      <c r="D358" s="112">
        <v>24.540108997729483</v>
      </c>
      <c r="E358" s="112">
        <v>0</v>
      </c>
      <c r="F358" s="395"/>
      <c r="G358" s="112">
        <v>0</v>
      </c>
      <c r="H358" s="113">
        <v>0</v>
      </c>
      <c r="I358" s="114">
        <f t="shared" si="212"/>
        <v>45.930904007417013</v>
      </c>
      <c r="K358" s="42" t="s">
        <v>56</v>
      </c>
      <c r="L358" s="87">
        <v>7.9346352425991995</v>
      </c>
      <c r="M358" s="87">
        <v>13.456159767088334</v>
      </c>
      <c r="N358" s="87">
        <v>24.540108997729483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213"/>
        <v>45.930904007417013</v>
      </c>
      <c r="U358" s="59" t="s">
        <v>56</v>
      </c>
      <c r="V358" s="60">
        <v>7.9346352425991995</v>
      </c>
      <c r="W358" s="60">
        <v>0</v>
      </c>
      <c r="X358" s="60">
        <v>0</v>
      </c>
      <c r="Y358" s="60">
        <v>13.456159767088334</v>
      </c>
      <c r="Z358" s="60">
        <v>24.540108997729483</v>
      </c>
      <c r="AA358" s="60">
        <v>0</v>
      </c>
      <c r="AB358" s="60">
        <v>0</v>
      </c>
      <c r="AC358" s="61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2">
        <f t="shared" si="214"/>
        <v>45.930904007417013</v>
      </c>
      <c r="AJ358" s="19"/>
      <c r="AK358" s="19"/>
      <c r="AL358" s="19"/>
      <c r="AM358" s="19"/>
      <c r="AN358" s="19"/>
    </row>
    <row r="359" spans="1:40" ht="15">
      <c r="A359" s="32" t="s">
        <v>18</v>
      </c>
      <c r="B359" s="84">
        <v>15.483919553529271</v>
      </c>
      <c r="C359" s="84">
        <v>724.57348706501887</v>
      </c>
      <c r="D359" s="84">
        <v>320.26783199365019</v>
      </c>
      <c r="E359" s="84">
        <v>0</v>
      </c>
      <c r="F359" s="395"/>
      <c r="G359" s="84">
        <v>0</v>
      </c>
      <c r="H359" s="115">
        <v>0</v>
      </c>
      <c r="I359" s="111">
        <f t="shared" si="212"/>
        <v>1060.3252386121983</v>
      </c>
      <c r="K359" s="43" t="s">
        <v>18</v>
      </c>
      <c r="L359" s="84">
        <v>15.483919553529271</v>
      </c>
      <c r="M359" s="84">
        <v>724.57348706501887</v>
      </c>
      <c r="N359" s="84">
        <v>320.26783199365019</v>
      </c>
      <c r="O359" s="84">
        <v>0</v>
      </c>
      <c r="P359" s="84">
        <v>16.359320866902497</v>
      </c>
      <c r="Q359" s="84">
        <v>0</v>
      </c>
      <c r="R359" s="85">
        <v>0</v>
      </c>
      <c r="S359" s="86">
        <f t="shared" si="213"/>
        <v>1076.6845594791007</v>
      </c>
      <c r="U359" s="63" t="s">
        <v>18</v>
      </c>
      <c r="V359" s="55">
        <v>15.483919553529271</v>
      </c>
      <c r="W359" s="55">
        <v>0</v>
      </c>
      <c r="X359" s="55">
        <v>0</v>
      </c>
      <c r="Y359" s="55">
        <v>724.57348706501887</v>
      </c>
      <c r="Z359" s="55">
        <v>97.686736756187244</v>
      </c>
      <c r="AA359" s="55">
        <v>0</v>
      </c>
      <c r="AB359" s="55">
        <v>16.359320866902497</v>
      </c>
      <c r="AC359" s="56">
        <v>222.58109523746296</v>
      </c>
      <c r="AD359" s="55">
        <v>0</v>
      </c>
      <c r="AE359" s="55">
        <v>0</v>
      </c>
      <c r="AF359" s="55">
        <v>0</v>
      </c>
      <c r="AG359" s="55">
        <v>222.58109523746296</v>
      </c>
      <c r="AH359" s="55">
        <v>0</v>
      </c>
      <c r="AI359" s="58">
        <f t="shared" si="214"/>
        <v>1076.6845594791009</v>
      </c>
      <c r="AJ359" s="19"/>
      <c r="AK359" s="19"/>
      <c r="AL359" s="19"/>
      <c r="AM359" s="19"/>
      <c r="AN359" s="19"/>
    </row>
    <row r="360" spans="1:40" ht="15">
      <c r="A360" s="31" t="s">
        <v>17</v>
      </c>
      <c r="B360" s="112">
        <v>0.35094003100366716</v>
      </c>
      <c r="C360" s="112">
        <v>18.892789279695947</v>
      </c>
      <c r="D360" s="112">
        <v>5.8821275993004019</v>
      </c>
      <c r="E360" s="112">
        <v>0</v>
      </c>
      <c r="F360" s="395"/>
      <c r="G360" s="112">
        <v>0</v>
      </c>
      <c r="H360" s="113">
        <v>0</v>
      </c>
      <c r="I360" s="114">
        <f t="shared" si="212"/>
        <v>25.125856910000017</v>
      </c>
      <c r="K360" s="42" t="s">
        <v>17</v>
      </c>
      <c r="L360" s="87">
        <v>0.35094003100366716</v>
      </c>
      <c r="M360" s="87">
        <v>18.892789279695947</v>
      </c>
      <c r="N360" s="87">
        <v>5.8821275993004019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213"/>
        <v>25.125856910000017</v>
      </c>
      <c r="U360" s="59" t="s">
        <v>57</v>
      </c>
      <c r="V360" s="60">
        <v>0.35094003100366716</v>
      </c>
      <c r="W360" s="60">
        <v>0</v>
      </c>
      <c r="X360" s="60">
        <v>0</v>
      </c>
      <c r="Y360" s="60">
        <v>18.892789279695947</v>
      </c>
      <c r="Z360" s="60">
        <v>5.8821275993004019</v>
      </c>
      <c r="AA360" s="60">
        <v>0</v>
      </c>
      <c r="AB360" s="60">
        <v>0</v>
      </c>
      <c r="AC360" s="61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2">
        <f t="shared" si="214"/>
        <v>25.125856910000017</v>
      </c>
      <c r="AJ360" s="19"/>
      <c r="AK360" s="19"/>
      <c r="AL360" s="19"/>
      <c r="AM360" s="19"/>
      <c r="AN360" s="19"/>
    </row>
    <row r="361" spans="1:40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212"/>
        <v>0</v>
      </c>
      <c r="K361" s="44" t="s">
        <v>60</v>
      </c>
      <c r="L361" s="84">
        <v>0</v>
      </c>
      <c r="M361" s="84">
        <v>0</v>
      </c>
      <c r="N361" s="84">
        <v>0</v>
      </c>
      <c r="O361" s="84">
        <v>0</v>
      </c>
      <c r="P361" s="84">
        <v>0</v>
      </c>
      <c r="Q361" s="84">
        <v>0</v>
      </c>
      <c r="R361" s="85">
        <v>0</v>
      </c>
      <c r="S361" s="86">
        <f t="shared" si="213"/>
        <v>0</v>
      </c>
      <c r="U361" s="64" t="s">
        <v>58</v>
      </c>
      <c r="V361" s="55">
        <v>0</v>
      </c>
      <c r="W361" s="55">
        <v>0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6">
        <v>0</v>
      </c>
      <c r="AD361" s="57">
        <v>0</v>
      </c>
      <c r="AE361" s="57">
        <v>0</v>
      </c>
      <c r="AF361" s="57">
        <v>0</v>
      </c>
      <c r="AG361" s="57">
        <v>0</v>
      </c>
      <c r="AH361" s="57">
        <v>0</v>
      </c>
      <c r="AI361" s="58">
        <f t="shared" si="214"/>
        <v>0</v>
      </c>
      <c r="AJ361" s="19"/>
      <c r="AK361" s="19"/>
      <c r="AL361" s="19"/>
      <c r="AM361" s="19"/>
      <c r="AN361" s="19"/>
    </row>
    <row r="362" spans="1:40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212"/>
        <v>0</v>
      </c>
      <c r="K362" s="45" t="s">
        <v>19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213"/>
        <v>0</v>
      </c>
      <c r="U362" s="65" t="s">
        <v>62</v>
      </c>
      <c r="V362" s="66">
        <v>0</v>
      </c>
      <c r="W362" s="66">
        <v>0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>
        <v>0</v>
      </c>
      <c r="AE362" s="66">
        <v>0</v>
      </c>
      <c r="AF362" s="66">
        <v>0</v>
      </c>
      <c r="AG362" s="66">
        <v>0</v>
      </c>
      <c r="AH362" s="67">
        <v>0</v>
      </c>
      <c r="AI362" s="68">
        <f t="shared" si="214"/>
        <v>0</v>
      </c>
      <c r="AJ362" s="19"/>
      <c r="AK362" s="19"/>
      <c r="AL362" s="19"/>
      <c r="AM362" s="19"/>
      <c r="AN362" s="19"/>
    </row>
    <row r="363" spans="1:40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212"/>
        <v>0</v>
      </c>
      <c r="K363" s="46" t="s">
        <v>15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4">
        <v>0</v>
      </c>
      <c r="S363" s="95">
        <f t="shared" si="213"/>
        <v>0</v>
      </c>
      <c r="U363" s="69" t="s">
        <v>15</v>
      </c>
      <c r="V363" s="70">
        <v>0</v>
      </c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1">
        <v>0</v>
      </c>
      <c r="AE363" s="71">
        <v>0</v>
      </c>
      <c r="AF363" s="71">
        <v>0</v>
      </c>
      <c r="AG363" s="71">
        <v>0</v>
      </c>
      <c r="AH363" s="71">
        <v>0</v>
      </c>
      <c r="AI363" s="72">
        <f t="shared" si="214"/>
        <v>0</v>
      </c>
      <c r="AJ363" s="19"/>
      <c r="AK363" s="19"/>
      <c r="AL363" s="19"/>
      <c r="AM363" s="19"/>
      <c r="AN363" s="19"/>
    </row>
    <row r="364" spans="1:40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212"/>
        <v>0</v>
      </c>
      <c r="K364" s="45" t="s">
        <v>16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213"/>
        <v>0</v>
      </c>
      <c r="U364" s="65" t="s">
        <v>16</v>
      </c>
      <c r="V364" s="66">
        <v>0</v>
      </c>
      <c r="W364" s="66">
        <v>0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>
        <v>0</v>
      </c>
      <c r="AE364" s="66">
        <v>0</v>
      </c>
      <c r="AF364" s="66">
        <v>0</v>
      </c>
      <c r="AG364" s="66">
        <v>0</v>
      </c>
      <c r="AH364" s="67">
        <v>0</v>
      </c>
      <c r="AI364" s="68">
        <f t="shared" si="214"/>
        <v>0</v>
      </c>
      <c r="AJ364" s="19"/>
      <c r="AK364" s="19"/>
      <c r="AL364" s="19"/>
      <c r="AM364" s="19"/>
      <c r="AN364" s="19"/>
    </row>
    <row r="365" spans="1:40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212"/>
        <v>0</v>
      </c>
      <c r="K365" s="47" t="s">
        <v>10</v>
      </c>
      <c r="L365" s="96">
        <v>0</v>
      </c>
      <c r="M365" s="96">
        <v>0</v>
      </c>
      <c r="N365" s="96">
        <v>0</v>
      </c>
      <c r="O365" s="96">
        <v>0</v>
      </c>
      <c r="P365" s="96">
        <v>0</v>
      </c>
      <c r="Q365" s="96">
        <v>0</v>
      </c>
      <c r="R365" s="97">
        <v>0</v>
      </c>
      <c r="S365" s="98">
        <f t="shared" si="213"/>
        <v>0</v>
      </c>
      <c r="U365" s="69" t="s">
        <v>10</v>
      </c>
      <c r="V365" s="70">
        <v>0</v>
      </c>
      <c r="W365" s="70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1">
        <v>0</v>
      </c>
      <c r="AE365" s="71">
        <v>0</v>
      </c>
      <c r="AF365" s="71">
        <v>0</v>
      </c>
      <c r="AG365" s="71">
        <v>0</v>
      </c>
      <c r="AH365" s="71">
        <v>0</v>
      </c>
      <c r="AI365" s="72">
        <f t="shared" si="214"/>
        <v>0</v>
      </c>
      <c r="AJ365" s="19"/>
      <c r="AK365" s="19"/>
      <c r="AL365" s="19"/>
      <c r="AM365" s="19"/>
      <c r="AN365" s="19"/>
    </row>
    <row r="366" spans="1:40" ht="18" customHeight="1">
      <c r="A366" s="37" t="s">
        <v>22</v>
      </c>
      <c r="B366" s="99">
        <f>SUM(B345:B361)</f>
        <v>118.10039411438724</v>
      </c>
      <c r="C366" s="99">
        <f t="shared" ref="C366:I366" si="215">SUM(C345:C361)</f>
        <v>987.57056824050619</v>
      </c>
      <c r="D366" s="99">
        <f t="shared" si="215"/>
        <v>474.15456136992503</v>
      </c>
      <c r="E366" s="99">
        <f t="shared" si="215"/>
        <v>791.02002540811282</v>
      </c>
      <c r="F366" s="99">
        <f t="shared" si="215"/>
        <v>0</v>
      </c>
      <c r="G366" s="99">
        <f t="shared" si="215"/>
        <v>22.538293422547763</v>
      </c>
      <c r="H366" s="100">
        <f t="shared" si="215"/>
        <v>0</v>
      </c>
      <c r="I366" s="111">
        <f t="shared" si="215"/>
        <v>2393.3838425554786</v>
      </c>
      <c r="K366" s="48" t="s">
        <v>22</v>
      </c>
      <c r="L366" s="99">
        <f>SUM(L345:L361)</f>
        <v>118.10039411438724</v>
      </c>
      <c r="M366" s="99">
        <f t="shared" ref="M366:S366" si="216">SUM(M345:M361)</f>
        <v>987.57056824050619</v>
      </c>
      <c r="N366" s="99">
        <f t="shared" si="216"/>
        <v>474.15456136992503</v>
      </c>
      <c r="O366" s="99">
        <f t="shared" si="216"/>
        <v>791.02002540811282</v>
      </c>
      <c r="P366" s="99">
        <f t="shared" si="216"/>
        <v>485.62341312324008</v>
      </c>
      <c r="Q366" s="99">
        <f t="shared" si="216"/>
        <v>22.538293422547763</v>
      </c>
      <c r="R366" s="100">
        <f t="shared" si="216"/>
        <v>0</v>
      </c>
      <c r="S366" s="101">
        <f t="shared" si="216"/>
        <v>2879.007255678719</v>
      </c>
      <c r="U366" s="73" t="s">
        <v>59</v>
      </c>
      <c r="V366" s="74">
        <f>SUM(V345:V361)</f>
        <v>111.70158070971375</v>
      </c>
      <c r="W366" s="74">
        <f t="shared" ref="W366:AH366" si="217">SUM(W345:W361)</f>
        <v>1.089926045790472</v>
      </c>
      <c r="X366" s="74">
        <f t="shared" si="217"/>
        <v>22.538293422547763</v>
      </c>
      <c r="Y366" s="74">
        <f t="shared" si="217"/>
        <v>987.57056824050619</v>
      </c>
      <c r="Z366" s="74">
        <f t="shared" si="217"/>
        <v>182.14210847772424</v>
      </c>
      <c r="AA366" s="74">
        <f t="shared" si="217"/>
        <v>790.74008047131019</v>
      </c>
      <c r="AB366" s="74">
        <f t="shared" si="217"/>
        <v>485.62341312324008</v>
      </c>
      <c r="AC366" s="74">
        <f t="shared" si="217"/>
        <v>297.60128518788639</v>
      </c>
      <c r="AD366" s="75">
        <f t="shared" si="217"/>
        <v>5.3088873588830232</v>
      </c>
      <c r="AE366" s="75">
        <f t="shared" si="217"/>
        <v>0.27994493680258875</v>
      </c>
      <c r="AF366" s="75">
        <f t="shared" si="217"/>
        <v>0</v>
      </c>
      <c r="AG366" s="75">
        <f t="shared" si="217"/>
        <v>292.01245289220077</v>
      </c>
      <c r="AH366" s="75">
        <f t="shared" si="217"/>
        <v>0</v>
      </c>
      <c r="AI366" s="76">
        <f>SUM(V366:AC366)</f>
        <v>2879.007255678719</v>
      </c>
      <c r="AJ366" s="19"/>
      <c r="AK366" s="19"/>
      <c r="AL366" s="19"/>
      <c r="AM366" s="19"/>
      <c r="AN366" s="19"/>
    </row>
    <row r="367" spans="1:40" s="22" customFormat="1" ht="15" thickBot="1">
      <c r="A367" s="38" t="s">
        <v>108</v>
      </c>
      <c r="B367" s="125">
        <f>IF($I366=0,"-",B366/$I366)</f>
        <v>4.9344527198064626E-2</v>
      </c>
      <c r="C367" s="125">
        <f t="shared" ref="C367:H367" si="218">IF($I366=0,"-",C366/$I366)</f>
        <v>0.41262523406444124</v>
      </c>
      <c r="D367" s="125">
        <f t="shared" si="218"/>
        <v>0.1981105382844307</v>
      </c>
      <c r="E367" s="125">
        <f t="shared" si="218"/>
        <v>0.33050278494548541</v>
      </c>
      <c r="F367" s="125">
        <f t="shared" si="218"/>
        <v>0</v>
      </c>
      <c r="G367" s="125">
        <f t="shared" si="218"/>
        <v>9.4169155075781892E-3</v>
      </c>
      <c r="H367" s="126">
        <f t="shared" si="218"/>
        <v>0</v>
      </c>
      <c r="I367" s="127">
        <f>SUM(B367:H367)</f>
        <v>1.0000000000000002</v>
      </c>
      <c r="K367" s="49" t="s">
        <v>108</v>
      </c>
      <c r="L367" s="102">
        <f>IF($S366=0,"-",L366/$S366)</f>
        <v>4.1021221423266391E-2</v>
      </c>
      <c r="M367" s="102">
        <f t="shared" ref="M367:R367" si="219">IF($S366=0,"-",M366/$S366)</f>
        <v>0.34302468890711035</v>
      </c>
      <c r="N367" s="102">
        <f t="shared" si="219"/>
        <v>0.16469377089435094</v>
      </c>
      <c r="O367" s="102">
        <f t="shared" si="219"/>
        <v>0.27475443969370328</v>
      </c>
      <c r="P367" s="102">
        <f t="shared" si="219"/>
        <v>0.16867738424950773</v>
      </c>
      <c r="Q367" s="102">
        <f t="shared" si="219"/>
        <v>7.8284948320612741E-3</v>
      </c>
      <c r="R367" s="103">
        <f t="shared" si="219"/>
        <v>0</v>
      </c>
      <c r="S367" s="104">
        <f>SUM(L367:R367)</f>
        <v>0.99999999999999989</v>
      </c>
      <c r="U367" s="77" t="s">
        <v>108</v>
      </c>
      <c r="V367" s="78">
        <f>+V366/$AI366</f>
        <v>3.8798645084824689E-2</v>
      </c>
      <c r="W367" s="78">
        <f t="shared" ref="W367:AH367" si="220">+W366/$AI366</f>
        <v>3.7857704027686605E-4</v>
      </c>
      <c r="X367" s="78">
        <f t="shared" si="220"/>
        <v>7.8284948320612741E-3</v>
      </c>
      <c r="Y367" s="78">
        <f t="shared" si="220"/>
        <v>0.34302468890711035</v>
      </c>
      <c r="Z367" s="78">
        <f t="shared" si="220"/>
        <v>6.3265595499440538E-2</v>
      </c>
      <c r="AA367" s="78">
        <f t="shared" si="220"/>
        <v>0.2746572030729027</v>
      </c>
      <c r="AB367" s="78">
        <f t="shared" si="220"/>
        <v>0.16867738424950773</v>
      </c>
      <c r="AC367" s="78">
        <f t="shared" si="220"/>
        <v>0.10336941131387584</v>
      </c>
      <c r="AD367" s="78">
        <f t="shared" si="220"/>
        <v>1.8439992981648342E-3</v>
      </c>
      <c r="AE367" s="78">
        <f t="shared" si="220"/>
        <v>9.7236620800593429E-5</v>
      </c>
      <c r="AF367" s="78">
        <f t="shared" si="220"/>
        <v>0</v>
      </c>
      <c r="AG367" s="78">
        <f t="shared" si="220"/>
        <v>0.10142817539491041</v>
      </c>
      <c r="AH367" s="78">
        <f t="shared" si="220"/>
        <v>0</v>
      </c>
      <c r="AI367" s="79">
        <f>SUM(V367:AC367)</f>
        <v>1</v>
      </c>
    </row>
    <row r="368" spans="1:40" ht="15" thickBot="1">
      <c r="A368" s="6"/>
      <c r="B368" s="6"/>
      <c r="C368" s="6"/>
      <c r="D368" s="6"/>
      <c r="E368" s="6"/>
      <c r="F368" s="6"/>
      <c r="G368" s="6"/>
      <c r="H368" s="6"/>
      <c r="I368" s="6"/>
      <c r="K368" s="6"/>
      <c r="L368" s="6"/>
      <c r="M368" s="6"/>
      <c r="N368" s="6"/>
      <c r="O368" s="6"/>
      <c r="P368" s="6"/>
      <c r="Q368" s="6"/>
      <c r="R368" s="6"/>
      <c r="S368" s="6"/>
      <c r="U368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19"/>
      <c r="AK368" s="19"/>
      <c r="AL368" s="19"/>
      <c r="AM368" s="19"/>
      <c r="AN368" s="19"/>
    </row>
    <row r="369" spans="1:40" ht="42.7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  <c r="K369" s="445" t="s">
        <v>37</v>
      </c>
      <c r="L369" s="82" t="s">
        <v>0</v>
      </c>
      <c r="M369" s="82" t="s">
        <v>1</v>
      </c>
      <c r="N369" s="82" t="s">
        <v>2</v>
      </c>
      <c r="O369" s="82" t="s">
        <v>3</v>
      </c>
      <c r="P369" s="82" t="s">
        <v>23</v>
      </c>
      <c r="Q369" s="82" t="s">
        <v>4</v>
      </c>
      <c r="R369" s="82" t="s">
        <v>5</v>
      </c>
      <c r="S369" s="83" t="s">
        <v>6</v>
      </c>
      <c r="U369" s="447" t="s">
        <v>37</v>
      </c>
      <c r="V369" s="51" t="s">
        <v>73</v>
      </c>
      <c r="W369" s="51" t="s">
        <v>74</v>
      </c>
      <c r="X369" s="51" t="s">
        <v>4</v>
      </c>
      <c r="Y369" s="51" t="s">
        <v>1</v>
      </c>
      <c r="Z369" s="51" t="s">
        <v>2</v>
      </c>
      <c r="AA369" s="51" t="s">
        <v>3</v>
      </c>
      <c r="AB369" s="51" t="s">
        <v>51</v>
      </c>
      <c r="AC369" s="51" t="s">
        <v>64</v>
      </c>
      <c r="AD369" s="52" t="s">
        <v>75</v>
      </c>
      <c r="AE369" s="52" t="s">
        <v>76</v>
      </c>
      <c r="AF369" s="52" t="s">
        <v>77</v>
      </c>
      <c r="AG369" s="52" t="s">
        <v>78</v>
      </c>
      <c r="AH369" s="52" t="s">
        <v>79</v>
      </c>
      <c r="AI369" s="53" t="s">
        <v>59</v>
      </c>
      <c r="AJ369" s="19"/>
      <c r="AK369" s="19"/>
      <c r="AL369" s="19"/>
      <c r="AM369" s="19"/>
      <c r="AN369" s="19"/>
    </row>
    <row r="370" spans="1:40" ht="15" customHeight="1">
      <c r="A370" s="411" t="s">
        <v>37</v>
      </c>
      <c r="B370" s="400" t="s">
        <v>113</v>
      </c>
      <c r="C370" s="401"/>
      <c r="D370" s="401"/>
      <c r="E370" s="401"/>
      <c r="F370" s="401"/>
      <c r="G370" s="401"/>
      <c r="H370" s="401"/>
      <c r="I370" s="402"/>
      <c r="K370" s="446" t="s">
        <v>37</v>
      </c>
      <c r="L370" s="403" t="s">
        <v>113</v>
      </c>
      <c r="M370" s="404"/>
      <c r="N370" s="404"/>
      <c r="O370" s="404"/>
      <c r="P370" s="404"/>
      <c r="Q370" s="404"/>
      <c r="R370" s="404"/>
      <c r="S370" s="405"/>
      <c r="U370" s="448" t="s">
        <v>37</v>
      </c>
      <c r="V370" s="441" t="s">
        <v>113</v>
      </c>
      <c r="W370" s="441"/>
      <c r="X370" s="441"/>
      <c r="Y370" s="441"/>
      <c r="Z370" s="441"/>
      <c r="AA370" s="441"/>
      <c r="AB370" s="441"/>
      <c r="AC370" s="441"/>
      <c r="AD370" s="441"/>
      <c r="AE370" s="441"/>
      <c r="AF370" s="441"/>
      <c r="AG370" s="441"/>
      <c r="AH370" s="441"/>
      <c r="AI370" s="442"/>
      <c r="AJ370" s="19"/>
      <c r="AK370" s="19"/>
      <c r="AL370" s="19"/>
      <c r="AM370" s="19"/>
      <c r="AN370" s="19"/>
    </row>
    <row r="371" spans="1:40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  <c r="K371" s="50" t="s">
        <v>7</v>
      </c>
      <c r="L371" s="105">
        <v>0</v>
      </c>
      <c r="M371" s="105">
        <v>0</v>
      </c>
      <c r="N371" s="105">
        <v>0</v>
      </c>
      <c r="O371" s="105">
        <v>0</v>
      </c>
      <c r="P371" s="105">
        <v>0</v>
      </c>
      <c r="Q371" s="105">
        <v>0</v>
      </c>
      <c r="R371" s="106">
        <v>0</v>
      </c>
      <c r="S371" s="107">
        <f>SUM(L371:R371)</f>
        <v>0</v>
      </c>
      <c r="U371" s="54" t="s">
        <v>7</v>
      </c>
      <c r="V371" s="55">
        <v>0</v>
      </c>
      <c r="W371" s="55">
        <v>0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6">
        <v>0</v>
      </c>
      <c r="AD371" s="57">
        <v>0</v>
      </c>
      <c r="AE371" s="57">
        <v>0</v>
      </c>
      <c r="AF371" s="57">
        <v>0</v>
      </c>
      <c r="AG371" s="57">
        <v>0</v>
      </c>
      <c r="AH371" s="57">
        <v>0</v>
      </c>
      <c r="AI371" s="58">
        <f>SUM(V371:AC371)</f>
        <v>0</v>
      </c>
      <c r="AJ371" s="19"/>
      <c r="AK371" s="19"/>
      <c r="AL371" s="19"/>
      <c r="AM371" s="19"/>
      <c r="AN371" s="19"/>
    </row>
    <row r="372" spans="1:40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221">SUM(B372:H372)</f>
        <v>0</v>
      </c>
      <c r="K372" s="42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222">SUM(L372:R372)</f>
        <v>0</v>
      </c>
      <c r="U372" s="59" t="s">
        <v>8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1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2">
        <f t="shared" ref="AI372:AI391" si="223">SUM(V372:AC372)</f>
        <v>0</v>
      </c>
      <c r="AJ372" s="19"/>
      <c r="AK372" s="19"/>
      <c r="AL372" s="19"/>
      <c r="AM372" s="19"/>
      <c r="AN372" s="19"/>
    </row>
    <row r="373" spans="1:40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221"/>
        <v>0</v>
      </c>
      <c r="K373" s="43" t="s">
        <v>9</v>
      </c>
      <c r="L373" s="84">
        <v>0</v>
      </c>
      <c r="M373" s="84">
        <v>0</v>
      </c>
      <c r="N373" s="84">
        <v>0</v>
      </c>
      <c r="O373" s="84">
        <v>0</v>
      </c>
      <c r="P373" s="84">
        <v>0</v>
      </c>
      <c r="Q373" s="84">
        <v>0</v>
      </c>
      <c r="R373" s="85">
        <v>0</v>
      </c>
      <c r="S373" s="86">
        <f t="shared" si="222"/>
        <v>0</v>
      </c>
      <c r="U373" s="63" t="s">
        <v>9</v>
      </c>
      <c r="V373" s="55">
        <v>0</v>
      </c>
      <c r="W373" s="55">
        <v>0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6">
        <v>0</v>
      </c>
      <c r="AD373" s="57">
        <v>0</v>
      </c>
      <c r="AE373" s="57">
        <v>0</v>
      </c>
      <c r="AF373" s="57">
        <v>0</v>
      </c>
      <c r="AG373" s="57">
        <v>0</v>
      </c>
      <c r="AH373" s="57">
        <v>0</v>
      </c>
      <c r="AI373" s="58">
        <f t="shared" si="223"/>
        <v>0</v>
      </c>
      <c r="AJ373" s="19"/>
      <c r="AK373" s="19"/>
      <c r="AL373" s="19"/>
      <c r="AM373" s="19"/>
      <c r="AN373" s="19"/>
    </row>
    <row r="374" spans="1:40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221"/>
        <v>0</v>
      </c>
      <c r="K374" s="42" t="s">
        <v>52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222"/>
        <v>0</v>
      </c>
      <c r="U374" s="59" t="s">
        <v>52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1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2">
        <f t="shared" si="223"/>
        <v>0</v>
      </c>
      <c r="AJ374" s="19"/>
      <c r="AK374" s="19"/>
      <c r="AL374" s="19"/>
      <c r="AM374" s="19"/>
      <c r="AN374" s="19"/>
    </row>
    <row r="375" spans="1:40" ht="15">
      <c r="A375" s="32" t="s">
        <v>13</v>
      </c>
      <c r="B375" s="84">
        <v>130.50818345150552</v>
      </c>
      <c r="C375" s="84">
        <v>2.6852033439321721</v>
      </c>
      <c r="D375" s="84">
        <v>2.6852033439321721</v>
      </c>
      <c r="E375" s="84">
        <v>0</v>
      </c>
      <c r="F375" s="395"/>
      <c r="G375" s="84">
        <v>0</v>
      </c>
      <c r="H375" s="115">
        <v>0</v>
      </c>
      <c r="I375" s="111">
        <f t="shared" si="221"/>
        <v>135.87859013936983</v>
      </c>
      <c r="K375" s="43" t="s">
        <v>13</v>
      </c>
      <c r="L375" s="84">
        <v>130.50818345150552</v>
      </c>
      <c r="M375" s="84">
        <v>2.6852033439321721</v>
      </c>
      <c r="N375" s="84">
        <v>2.6852033439321721</v>
      </c>
      <c r="O375" s="84">
        <v>0</v>
      </c>
      <c r="P375" s="84">
        <v>0</v>
      </c>
      <c r="Q375" s="84">
        <v>0</v>
      </c>
      <c r="R375" s="85">
        <v>0</v>
      </c>
      <c r="S375" s="86">
        <f t="shared" si="222"/>
        <v>135.87859013936983</v>
      </c>
      <c r="U375" s="63" t="s">
        <v>13</v>
      </c>
      <c r="V375" s="55">
        <v>130.50818345150552</v>
      </c>
      <c r="W375" s="55">
        <v>0</v>
      </c>
      <c r="X375" s="55">
        <v>0</v>
      </c>
      <c r="Y375" s="55">
        <v>2.6852033439321721</v>
      </c>
      <c r="Z375" s="55">
        <v>2.6852033439321721</v>
      </c>
      <c r="AA375" s="55">
        <v>0</v>
      </c>
      <c r="AB375" s="55">
        <v>0</v>
      </c>
      <c r="AC375" s="56">
        <v>0</v>
      </c>
      <c r="AD375" s="57">
        <v>0</v>
      </c>
      <c r="AE375" s="57">
        <v>0</v>
      </c>
      <c r="AF375" s="57">
        <v>0</v>
      </c>
      <c r="AG375" s="57">
        <v>0</v>
      </c>
      <c r="AH375" s="57">
        <v>0</v>
      </c>
      <c r="AI375" s="58">
        <f t="shared" si="223"/>
        <v>135.87859013936983</v>
      </c>
      <c r="AJ375" s="19"/>
      <c r="AK375" s="19"/>
      <c r="AL375" s="19"/>
      <c r="AM375" s="19"/>
      <c r="AN375" s="19"/>
    </row>
    <row r="376" spans="1:40" ht="15">
      <c r="A376" s="31" t="s">
        <v>119</v>
      </c>
      <c r="B376" s="112">
        <v>165.94005719224191</v>
      </c>
      <c r="C376" s="112">
        <v>0.81908777914503716</v>
      </c>
      <c r="D376" s="112">
        <v>0</v>
      </c>
      <c r="E376" s="112">
        <v>1.7232986907442878</v>
      </c>
      <c r="F376" s="395"/>
      <c r="G376" s="112">
        <v>0</v>
      </c>
      <c r="H376" s="113">
        <v>0</v>
      </c>
      <c r="I376" s="114">
        <f t="shared" si="221"/>
        <v>168.48244366213123</v>
      </c>
      <c r="K376" s="42" t="s">
        <v>119</v>
      </c>
      <c r="L376" s="87">
        <v>165.94005719224191</v>
      </c>
      <c r="M376" s="87">
        <v>0.81908777914503716</v>
      </c>
      <c r="N376" s="87">
        <v>0</v>
      </c>
      <c r="O376" s="87">
        <v>1.7232986907442878</v>
      </c>
      <c r="P376" s="87">
        <v>0</v>
      </c>
      <c r="Q376" s="87">
        <v>0</v>
      </c>
      <c r="R376" s="88">
        <v>0</v>
      </c>
      <c r="S376" s="89">
        <f t="shared" si="222"/>
        <v>168.48244366213123</v>
      </c>
      <c r="U376" s="59" t="s">
        <v>53</v>
      </c>
      <c r="V376" s="60">
        <v>163.81042896646483</v>
      </c>
      <c r="W376" s="60">
        <v>2.1296282257770969</v>
      </c>
      <c r="X376" s="60">
        <v>0</v>
      </c>
      <c r="Y376" s="60">
        <v>0.81908777914503716</v>
      </c>
      <c r="Z376" s="60">
        <v>0</v>
      </c>
      <c r="AA376" s="60">
        <v>0</v>
      </c>
      <c r="AB376" s="60">
        <v>0</v>
      </c>
      <c r="AC376" s="61">
        <v>1.7232986907442878</v>
      </c>
      <c r="AD376" s="60">
        <v>0</v>
      </c>
      <c r="AE376" s="60">
        <v>0</v>
      </c>
      <c r="AF376" s="60">
        <v>0</v>
      </c>
      <c r="AG376" s="60">
        <v>0</v>
      </c>
      <c r="AH376" s="60">
        <v>1.7232986907442878</v>
      </c>
      <c r="AI376" s="62">
        <f t="shared" si="223"/>
        <v>168.48244366213123</v>
      </c>
      <c r="AJ376" s="19"/>
      <c r="AK376" s="19"/>
      <c r="AL376" s="19"/>
      <c r="AM376" s="19"/>
      <c r="AN376" s="19"/>
    </row>
    <row r="377" spans="1:40" ht="15">
      <c r="A377" s="32" t="s">
        <v>54</v>
      </c>
      <c r="B377" s="84">
        <v>0</v>
      </c>
      <c r="C377" s="84">
        <v>0</v>
      </c>
      <c r="D377" s="84">
        <v>0</v>
      </c>
      <c r="E377" s="84">
        <v>1631.8487007882252</v>
      </c>
      <c r="F377" s="395"/>
      <c r="G377" s="84">
        <v>0</v>
      </c>
      <c r="H377" s="115">
        <v>0</v>
      </c>
      <c r="I377" s="111">
        <f t="shared" si="221"/>
        <v>1631.8487007882252</v>
      </c>
      <c r="K377" s="43" t="s">
        <v>54</v>
      </c>
      <c r="L377" s="84">
        <v>0</v>
      </c>
      <c r="M377" s="84">
        <v>0</v>
      </c>
      <c r="N377" s="84">
        <v>0</v>
      </c>
      <c r="O377" s="84">
        <v>1631.8487007882252</v>
      </c>
      <c r="P377" s="84">
        <v>1024.4051144645994</v>
      </c>
      <c r="Q377" s="84">
        <v>0</v>
      </c>
      <c r="R377" s="85">
        <v>0</v>
      </c>
      <c r="S377" s="86">
        <f t="shared" si="222"/>
        <v>2656.2538152528246</v>
      </c>
      <c r="U377" s="63" t="s">
        <v>54</v>
      </c>
      <c r="V377" s="55">
        <v>0</v>
      </c>
      <c r="W377" s="55">
        <v>0</v>
      </c>
      <c r="X377" s="55">
        <v>0</v>
      </c>
      <c r="Y377" s="55">
        <v>0</v>
      </c>
      <c r="Z377" s="55">
        <v>0</v>
      </c>
      <c r="AA377" s="55">
        <v>1631.8487007882252</v>
      </c>
      <c r="AB377" s="55">
        <v>1024.4051144645994</v>
      </c>
      <c r="AC377" s="56">
        <v>0</v>
      </c>
      <c r="AD377" s="55">
        <v>0</v>
      </c>
      <c r="AE377" s="55">
        <v>0</v>
      </c>
      <c r="AF377" s="55">
        <v>0</v>
      </c>
      <c r="AG377" s="55">
        <v>0</v>
      </c>
      <c r="AH377" s="55">
        <v>0</v>
      </c>
      <c r="AI377" s="58">
        <f t="shared" si="223"/>
        <v>2656.2538152528246</v>
      </c>
      <c r="AJ377" s="19"/>
      <c r="AK377" s="19"/>
      <c r="AL377" s="19"/>
      <c r="AM377" s="19"/>
      <c r="AN377" s="19"/>
    </row>
    <row r="378" spans="1:40" ht="15">
      <c r="A378" s="31" t="s">
        <v>11</v>
      </c>
      <c r="B378" s="112">
        <v>0</v>
      </c>
      <c r="C378" s="112">
        <v>0</v>
      </c>
      <c r="D378" s="112">
        <v>0</v>
      </c>
      <c r="E378" s="112">
        <v>24.18289657714471</v>
      </c>
      <c r="F378" s="395"/>
      <c r="G378" s="112">
        <v>0</v>
      </c>
      <c r="H378" s="113">
        <v>0</v>
      </c>
      <c r="I378" s="114">
        <f t="shared" si="221"/>
        <v>24.18289657714471</v>
      </c>
      <c r="K378" s="42" t="s">
        <v>11</v>
      </c>
      <c r="L378" s="87">
        <v>0</v>
      </c>
      <c r="M378" s="87">
        <v>0</v>
      </c>
      <c r="N378" s="87">
        <v>0</v>
      </c>
      <c r="O378" s="87">
        <v>24.18289657714471</v>
      </c>
      <c r="P378" s="87">
        <v>102.69005429361009</v>
      </c>
      <c r="Q378" s="87">
        <v>0</v>
      </c>
      <c r="R378" s="88">
        <v>0</v>
      </c>
      <c r="S378" s="89">
        <f t="shared" si="222"/>
        <v>126.87295087075481</v>
      </c>
      <c r="U378" s="59" t="s">
        <v>11</v>
      </c>
      <c r="V378" s="60">
        <v>0</v>
      </c>
      <c r="W378" s="60">
        <v>0</v>
      </c>
      <c r="X378" s="60">
        <v>0</v>
      </c>
      <c r="Y378" s="60">
        <v>0</v>
      </c>
      <c r="Z378" s="60">
        <v>0</v>
      </c>
      <c r="AA378" s="60">
        <v>24.18289657714471</v>
      </c>
      <c r="AB378" s="60">
        <v>102.69005429361009</v>
      </c>
      <c r="AC378" s="61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2">
        <f t="shared" si="223"/>
        <v>126.87295087075481</v>
      </c>
      <c r="AJ378" s="19"/>
      <c r="AK378" s="19"/>
      <c r="AL378" s="19"/>
      <c r="AM378" s="19"/>
      <c r="AN378" s="19"/>
    </row>
    <row r="379" spans="1:40" ht="15">
      <c r="A379" s="32" t="s">
        <v>55</v>
      </c>
      <c r="B379" s="84">
        <v>0</v>
      </c>
      <c r="C379" s="84">
        <v>0</v>
      </c>
      <c r="D379" s="84">
        <v>0</v>
      </c>
      <c r="E379" s="84">
        <v>0.16048607690850539</v>
      </c>
      <c r="F379" s="395"/>
      <c r="G379" s="84">
        <v>0</v>
      </c>
      <c r="H379" s="115">
        <v>0</v>
      </c>
      <c r="I379" s="111">
        <f t="shared" si="221"/>
        <v>0.16048607690850539</v>
      </c>
      <c r="K379" s="43" t="s">
        <v>55</v>
      </c>
      <c r="L379" s="84">
        <v>0</v>
      </c>
      <c r="M379" s="84">
        <v>0</v>
      </c>
      <c r="N379" s="84">
        <v>0</v>
      </c>
      <c r="O379" s="84">
        <v>0.16048607690850539</v>
      </c>
      <c r="P379" s="84">
        <v>0</v>
      </c>
      <c r="Q379" s="84">
        <v>0</v>
      </c>
      <c r="R379" s="85">
        <v>0</v>
      </c>
      <c r="S379" s="86">
        <f t="shared" si="222"/>
        <v>0.16048607690850539</v>
      </c>
      <c r="U379" s="63" t="s">
        <v>55</v>
      </c>
      <c r="V379" s="55">
        <v>0</v>
      </c>
      <c r="W379" s="55">
        <v>0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6">
        <v>0.16048607690850539</v>
      </c>
      <c r="AD379" s="55">
        <v>0</v>
      </c>
      <c r="AE379" s="55">
        <v>0</v>
      </c>
      <c r="AF379" s="55">
        <v>0</v>
      </c>
      <c r="AG379" s="55">
        <v>0</v>
      </c>
      <c r="AH379" s="55">
        <v>0.16048607690850539</v>
      </c>
      <c r="AI379" s="58">
        <f t="shared" si="223"/>
        <v>0.16048607690850539</v>
      </c>
      <c r="AJ379" s="19"/>
      <c r="AK379" s="19"/>
      <c r="AL379" s="19"/>
      <c r="AM379" s="19"/>
      <c r="AN379" s="19"/>
    </row>
    <row r="380" spans="1:40" ht="15">
      <c r="A380" s="31" t="s">
        <v>14</v>
      </c>
      <c r="B380" s="112">
        <v>14.990071144877177</v>
      </c>
      <c r="C380" s="112">
        <v>0</v>
      </c>
      <c r="D380" s="112">
        <v>0</v>
      </c>
      <c r="E380" s="112">
        <v>7.8193327019291381</v>
      </c>
      <c r="F380" s="395"/>
      <c r="G380" s="112">
        <v>0</v>
      </c>
      <c r="H380" s="113">
        <v>0</v>
      </c>
      <c r="I380" s="114">
        <f t="shared" si="221"/>
        <v>22.809403846806315</v>
      </c>
      <c r="K380" s="42" t="s">
        <v>14</v>
      </c>
      <c r="L380" s="87">
        <v>14.990071144877177</v>
      </c>
      <c r="M380" s="87">
        <v>0</v>
      </c>
      <c r="N380" s="87">
        <v>0</v>
      </c>
      <c r="O380" s="87">
        <v>7.8193327019291381</v>
      </c>
      <c r="P380" s="87">
        <v>4.0970360980869681E-2</v>
      </c>
      <c r="Q380" s="87">
        <v>0</v>
      </c>
      <c r="R380" s="88">
        <v>0</v>
      </c>
      <c r="S380" s="89">
        <f t="shared" si="222"/>
        <v>22.850374207787183</v>
      </c>
      <c r="U380" s="59" t="s">
        <v>14</v>
      </c>
      <c r="V380" s="60">
        <v>13.765840410474821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4.0970360980869681E-2</v>
      </c>
      <c r="AC380" s="61">
        <v>9.0435634363314943</v>
      </c>
      <c r="AD380" s="60">
        <v>1.2242307344023564</v>
      </c>
      <c r="AE380" s="60">
        <v>0</v>
      </c>
      <c r="AF380" s="60">
        <v>0</v>
      </c>
      <c r="AG380" s="60">
        <v>0</v>
      </c>
      <c r="AH380" s="60">
        <v>7.8193327019291381</v>
      </c>
      <c r="AI380" s="62">
        <f t="shared" si="223"/>
        <v>22.850374207787183</v>
      </c>
      <c r="AJ380" s="19"/>
      <c r="AK380" s="19"/>
      <c r="AL380" s="19"/>
      <c r="AM380" s="19"/>
      <c r="AN380" s="19"/>
    </row>
    <row r="381" spans="1:40" ht="15">
      <c r="A381" s="32" t="s">
        <v>136</v>
      </c>
      <c r="B381" s="84">
        <v>161.14166118324115</v>
      </c>
      <c r="C381" s="84">
        <v>0</v>
      </c>
      <c r="D381" s="84">
        <v>122.78527455854643</v>
      </c>
      <c r="E381" s="84">
        <v>6.90455777979323E-2</v>
      </c>
      <c r="F381" s="395"/>
      <c r="G381" s="84">
        <v>0</v>
      </c>
      <c r="H381" s="115">
        <v>0</v>
      </c>
      <c r="I381" s="111">
        <f t="shared" si="221"/>
        <v>283.9959813195855</v>
      </c>
      <c r="K381" s="43" t="s">
        <v>136</v>
      </c>
      <c r="L381" s="84">
        <v>161.14166118324115</v>
      </c>
      <c r="M381" s="84">
        <v>0</v>
      </c>
      <c r="N381" s="84">
        <v>122.78527455854643</v>
      </c>
      <c r="O381" s="84">
        <v>6.90455777979323E-2</v>
      </c>
      <c r="P381" s="84">
        <v>0</v>
      </c>
      <c r="Q381" s="84">
        <v>0</v>
      </c>
      <c r="R381" s="85">
        <v>0</v>
      </c>
      <c r="S381" s="86">
        <f t="shared" si="222"/>
        <v>283.9959813195855</v>
      </c>
      <c r="U381" s="63" t="s">
        <v>136</v>
      </c>
      <c r="V381" s="55">
        <v>160.37205719623523</v>
      </c>
      <c r="W381" s="55">
        <v>0</v>
      </c>
      <c r="X381" s="55">
        <v>0</v>
      </c>
      <c r="Y381" s="55">
        <v>0</v>
      </c>
      <c r="Z381" s="55">
        <v>122.78527455854643</v>
      </c>
      <c r="AA381" s="55">
        <v>6.90455777979323E-2</v>
      </c>
      <c r="AB381" s="55">
        <v>0</v>
      </c>
      <c r="AC381" s="56">
        <v>0.76960398700591937</v>
      </c>
      <c r="AD381" s="55">
        <v>0.76960398700591937</v>
      </c>
      <c r="AE381" s="55">
        <v>0</v>
      </c>
      <c r="AF381" s="55">
        <v>0</v>
      </c>
      <c r="AG381" s="55">
        <v>0</v>
      </c>
      <c r="AH381" s="55">
        <v>0</v>
      </c>
      <c r="AI381" s="58">
        <f t="shared" si="223"/>
        <v>283.9959813195855</v>
      </c>
      <c r="AJ381" s="19"/>
      <c r="AK381" s="19"/>
      <c r="AL381" s="19"/>
      <c r="AM381" s="19"/>
      <c r="AN381" s="19"/>
    </row>
    <row r="382" spans="1:40" ht="15">
      <c r="A382" s="31" t="s">
        <v>21</v>
      </c>
      <c r="B382" s="112">
        <v>35.835977390657277</v>
      </c>
      <c r="C382" s="112">
        <v>6.125476432137446E-3</v>
      </c>
      <c r="D382" s="112">
        <v>10.899620429318739</v>
      </c>
      <c r="E382" s="112">
        <v>129.01284062839429</v>
      </c>
      <c r="F382" s="395"/>
      <c r="G382" s="112">
        <v>141.44397672464777</v>
      </c>
      <c r="H382" s="113">
        <v>0</v>
      </c>
      <c r="I382" s="114">
        <f t="shared" si="221"/>
        <v>317.19854064945019</v>
      </c>
      <c r="K382" s="42" t="s">
        <v>21</v>
      </c>
      <c r="L382" s="87">
        <v>35.835977390657277</v>
      </c>
      <c r="M382" s="87">
        <v>6.125476432137446E-3</v>
      </c>
      <c r="N382" s="87">
        <v>10.899620429318739</v>
      </c>
      <c r="O382" s="87">
        <v>129.01284062839429</v>
      </c>
      <c r="P382" s="87">
        <v>3.4225778801432565</v>
      </c>
      <c r="Q382" s="87">
        <v>141.44397672464777</v>
      </c>
      <c r="R382" s="88">
        <v>0</v>
      </c>
      <c r="S382" s="89">
        <f t="shared" si="222"/>
        <v>320.62111852959345</v>
      </c>
      <c r="U382" s="59" t="s">
        <v>21</v>
      </c>
      <c r="V382" s="60">
        <v>9.6322310236029836</v>
      </c>
      <c r="W382" s="60">
        <v>16.994815892665113</v>
      </c>
      <c r="X382" s="60">
        <v>141.44397672464777</v>
      </c>
      <c r="Y382" s="60">
        <v>6.125476432137446E-3</v>
      </c>
      <c r="Z382" s="60">
        <v>10.899620429318739</v>
      </c>
      <c r="AA382" s="60">
        <v>121.35799663880154</v>
      </c>
      <c r="AB382" s="60">
        <v>3.4225778801432565</v>
      </c>
      <c r="AC382" s="61">
        <v>16.863774463981919</v>
      </c>
      <c r="AD382" s="60">
        <v>9.2089304743891827</v>
      </c>
      <c r="AE382" s="60">
        <v>0</v>
      </c>
      <c r="AF382" s="60">
        <v>0</v>
      </c>
      <c r="AG382" s="60">
        <v>0</v>
      </c>
      <c r="AH382" s="60">
        <v>7.6548439895927363</v>
      </c>
      <c r="AI382" s="62">
        <f t="shared" si="223"/>
        <v>320.62111852959345</v>
      </c>
      <c r="AJ382" s="19"/>
      <c r="AK382" s="19"/>
      <c r="AL382" s="19"/>
      <c r="AM382" s="19"/>
      <c r="AN382" s="19"/>
    </row>
    <row r="383" spans="1:40" ht="15">
      <c r="A383" s="32" t="s">
        <v>20</v>
      </c>
      <c r="B383" s="84">
        <v>55.790854435643766</v>
      </c>
      <c r="C383" s="84">
        <v>0</v>
      </c>
      <c r="D383" s="84">
        <v>0</v>
      </c>
      <c r="E383" s="84">
        <v>0</v>
      </c>
      <c r="F383" s="395"/>
      <c r="G383" s="84">
        <v>0</v>
      </c>
      <c r="H383" s="115">
        <v>0</v>
      </c>
      <c r="I383" s="111">
        <f t="shared" si="221"/>
        <v>55.790854435643766</v>
      </c>
      <c r="K383" s="43" t="s">
        <v>20</v>
      </c>
      <c r="L383" s="84">
        <v>55.790854435643766</v>
      </c>
      <c r="M383" s="84">
        <v>0</v>
      </c>
      <c r="N383" s="84">
        <v>0</v>
      </c>
      <c r="O383" s="84">
        <v>0</v>
      </c>
      <c r="P383" s="84">
        <v>0</v>
      </c>
      <c r="Q383" s="84">
        <v>0</v>
      </c>
      <c r="R383" s="85">
        <v>0</v>
      </c>
      <c r="S383" s="86">
        <f t="shared" si="222"/>
        <v>55.790854435643766</v>
      </c>
      <c r="U383" s="63" t="s">
        <v>20</v>
      </c>
      <c r="V383" s="55">
        <v>55.790854435643766</v>
      </c>
      <c r="W383" s="55">
        <v>0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6">
        <v>0</v>
      </c>
      <c r="AD383" s="55">
        <v>0</v>
      </c>
      <c r="AE383" s="55">
        <v>0</v>
      </c>
      <c r="AF383" s="55">
        <v>0</v>
      </c>
      <c r="AG383" s="55">
        <v>0</v>
      </c>
      <c r="AH383" s="55">
        <v>0</v>
      </c>
      <c r="AI383" s="58">
        <f t="shared" si="223"/>
        <v>55.790854435643766</v>
      </c>
      <c r="AJ383" s="19"/>
      <c r="AK383" s="19"/>
      <c r="AL383" s="19"/>
      <c r="AM383" s="19"/>
      <c r="AN383" s="19"/>
    </row>
    <row r="384" spans="1:40" ht="15">
      <c r="A384" s="31" t="s">
        <v>56</v>
      </c>
      <c r="B384" s="112">
        <v>38.309327346732985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221"/>
        <v>38.309327346732985</v>
      </c>
      <c r="K384" s="42" t="s">
        <v>56</v>
      </c>
      <c r="L384" s="87">
        <v>38.309327346732985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222"/>
        <v>38.309327346732985</v>
      </c>
      <c r="U384" s="59" t="s">
        <v>56</v>
      </c>
      <c r="V384" s="60">
        <v>38.309327346732985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1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2">
        <f t="shared" si="223"/>
        <v>38.309327346732985</v>
      </c>
      <c r="AJ384" s="19"/>
      <c r="AK384" s="19"/>
      <c r="AL384" s="19"/>
      <c r="AM384" s="19"/>
      <c r="AN384" s="19"/>
    </row>
    <row r="385" spans="1:40" ht="15">
      <c r="A385" s="32" t="s">
        <v>18</v>
      </c>
      <c r="B385" s="84">
        <v>160.11035715391606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221"/>
        <v>160.11035715391606</v>
      </c>
      <c r="K385" s="43" t="s">
        <v>18</v>
      </c>
      <c r="L385" s="84">
        <v>160.11035715391606</v>
      </c>
      <c r="M385" s="84">
        <v>0</v>
      </c>
      <c r="N385" s="84">
        <v>0</v>
      </c>
      <c r="O385" s="84">
        <v>0</v>
      </c>
      <c r="P385" s="84">
        <v>88.167095311879606</v>
      </c>
      <c r="Q385" s="84">
        <v>0</v>
      </c>
      <c r="R385" s="85">
        <v>0</v>
      </c>
      <c r="S385" s="86">
        <f t="shared" si="222"/>
        <v>248.27745246579565</v>
      </c>
      <c r="U385" s="63" t="s">
        <v>18</v>
      </c>
      <c r="V385" s="55">
        <v>158.60670392374044</v>
      </c>
      <c r="W385" s="55">
        <v>0</v>
      </c>
      <c r="X385" s="55">
        <v>0</v>
      </c>
      <c r="Y385" s="55">
        <v>0</v>
      </c>
      <c r="Z385" s="55">
        <v>0</v>
      </c>
      <c r="AA385" s="55">
        <v>0</v>
      </c>
      <c r="AB385" s="55">
        <v>88.167095311879606</v>
      </c>
      <c r="AC385" s="56">
        <v>1.5036532301756134</v>
      </c>
      <c r="AD385" s="55">
        <v>1.5036532301756134</v>
      </c>
      <c r="AE385" s="55">
        <v>0</v>
      </c>
      <c r="AF385" s="55">
        <v>0</v>
      </c>
      <c r="AG385" s="55">
        <v>0</v>
      </c>
      <c r="AH385" s="55">
        <v>0</v>
      </c>
      <c r="AI385" s="58">
        <f t="shared" si="223"/>
        <v>248.27745246579568</v>
      </c>
      <c r="AJ385" s="19"/>
      <c r="AK385" s="19"/>
      <c r="AL385" s="19"/>
      <c r="AM385" s="19"/>
      <c r="AN385" s="19"/>
    </row>
    <row r="386" spans="1:40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221"/>
        <v>0</v>
      </c>
      <c r="K386" s="42" t="s">
        <v>17</v>
      </c>
      <c r="L386" s="87">
        <v>0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222"/>
        <v>0</v>
      </c>
      <c r="U386" s="59" t="s">
        <v>57</v>
      </c>
      <c r="V386" s="60">
        <v>0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1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2">
        <f t="shared" si="223"/>
        <v>0</v>
      </c>
      <c r="AJ386" s="19"/>
      <c r="AK386" s="19"/>
      <c r="AL386" s="19"/>
      <c r="AM386" s="19"/>
      <c r="AN386" s="19"/>
    </row>
    <row r="387" spans="1:40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221"/>
        <v>0</v>
      </c>
      <c r="K387" s="44" t="s">
        <v>60</v>
      </c>
      <c r="L387" s="84">
        <v>0</v>
      </c>
      <c r="M387" s="84">
        <v>0</v>
      </c>
      <c r="N387" s="84">
        <v>0</v>
      </c>
      <c r="O387" s="84">
        <v>0</v>
      </c>
      <c r="P387" s="84">
        <v>0</v>
      </c>
      <c r="Q387" s="84">
        <v>0</v>
      </c>
      <c r="R387" s="85">
        <v>0</v>
      </c>
      <c r="S387" s="86">
        <f t="shared" si="222"/>
        <v>0</v>
      </c>
      <c r="U387" s="64" t="s">
        <v>58</v>
      </c>
      <c r="V387" s="55">
        <v>0</v>
      </c>
      <c r="W387" s="55">
        <v>0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6">
        <v>0</v>
      </c>
      <c r="AD387" s="57">
        <v>0</v>
      </c>
      <c r="AE387" s="57">
        <v>0</v>
      </c>
      <c r="AF387" s="57">
        <v>0</v>
      </c>
      <c r="AG387" s="57">
        <v>0</v>
      </c>
      <c r="AH387" s="57">
        <v>0</v>
      </c>
      <c r="AI387" s="58">
        <f t="shared" si="223"/>
        <v>0</v>
      </c>
      <c r="AJ387" s="19"/>
      <c r="AK387" s="19"/>
      <c r="AL387" s="19"/>
      <c r="AM387" s="19"/>
      <c r="AN387" s="19"/>
    </row>
    <row r="388" spans="1:40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221"/>
        <v>0</v>
      </c>
      <c r="K388" s="45" t="s">
        <v>19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222"/>
        <v>0</v>
      </c>
      <c r="U388" s="65" t="s">
        <v>62</v>
      </c>
      <c r="V388" s="66">
        <v>0</v>
      </c>
      <c r="W388" s="66">
        <v>0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>
        <v>0</v>
      </c>
      <c r="AE388" s="66">
        <v>0</v>
      </c>
      <c r="AF388" s="66">
        <v>0</v>
      </c>
      <c r="AG388" s="66">
        <v>0</v>
      </c>
      <c r="AH388" s="67">
        <v>0</v>
      </c>
      <c r="AI388" s="68">
        <f t="shared" si="223"/>
        <v>0</v>
      </c>
      <c r="AJ388" s="19"/>
      <c r="AK388" s="19"/>
      <c r="AL388" s="19"/>
      <c r="AM388" s="19"/>
      <c r="AN388" s="19"/>
    </row>
    <row r="389" spans="1:40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221"/>
        <v>0</v>
      </c>
      <c r="K389" s="46" t="s">
        <v>15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4">
        <v>0</v>
      </c>
      <c r="S389" s="95">
        <f t="shared" si="222"/>
        <v>0</v>
      </c>
      <c r="U389" s="69" t="s">
        <v>15</v>
      </c>
      <c r="V389" s="70">
        <v>0</v>
      </c>
      <c r="W389" s="70">
        <v>0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1">
        <v>0</v>
      </c>
      <c r="AE389" s="71">
        <v>0</v>
      </c>
      <c r="AF389" s="71">
        <v>0</v>
      </c>
      <c r="AG389" s="71">
        <v>0</v>
      </c>
      <c r="AH389" s="71">
        <v>0</v>
      </c>
      <c r="AI389" s="72">
        <f t="shared" si="223"/>
        <v>0</v>
      </c>
      <c r="AJ389" s="19"/>
      <c r="AK389" s="19"/>
      <c r="AL389" s="19"/>
      <c r="AM389" s="19"/>
      <c r="AN389" s="19"/>
    </row>
    <row r="390" spans="1:40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221"/>
        <v>0</v>
      </c>
      <c r="K390" s="45" t="s">
        <v>16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222"/>
        <v>0</v>
      </c>
      <c r="U390" s="65" t="s">
        <v>16</v>
      </c>
      <c r="V390" s="66">
        <v>0</v>
      </c>
      <c r="W390" s="66">
        <v>0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>
        <v>0</v>
      </c>
      <c r="AF390" s="66">
        <v>0</v>
      </c>
      <c r="AG390" s="66">
        <v>0</v>
      </c>
      <c r="AH390" s="67">
        <v>0</v>
      </c>
      <c r="AI390" s="68">
        <f t="shared" si="223"/>
        <v>0</v>
      </c>
      <c r="AJ390" s="19"/>
      <c r="AK390" s="19"/>
      <c r="AL390" s="19"/>
      <c r="AM390" s="19"/>
      <c r="AN390" s="19"/>
    </row>
    <row r="391" spans="1:40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221"/>
        <v>0</v>
      </c>
      <c r="K391" s="47" t="s">
        <v>10</v>
      </c>
      <c r="L391" s="96">
        <v>0</v>
      </c>
      <c r="M391" s="96">
        <v>0</v>
      </c>
      <c r="N391" s="96">
        <v>0</v>
      </c>
      <c r="O391" s="96">
        <v>0</v>
      </c>
      <c r="P391" s="96">
        <v>0</v>
      </c>
      <c r="Q391" s="96">
        <v>0</v>
      </c>
      <c r="R391" s="97">
        <v>0</v>
      </c>
      <c r="S391" s="98">
        <f t="shared" si="222"/>
        <v>0</v>
      </c>
      <c r="U391" s="69" t="s">
        <v>10</v>
      </c>
      <c r="V391" s="70">
        <v>0</v>
      </c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0">
        <v>0</v>
      </c>
      <c r="AD391" s="71">
        <v>0</v>
      </c>
      <c r="AE391" s="71">
        <v>0</v>
      </c>
      <c r="AF391" s="71">
        <v>0</v>
      </c>
      <c r="AG391" s="71">
        <v>0</v>
      </c>
      <c r="AH391" s="71">
        <v>0</v>
      </c>
      <c r="AI391" s="72">
        <f t="shared" si="223"/>
        <v>0</v>
      </c>
      <c r="AJ391" s="19"/>
      <c r="AK391" s="19"/>
      <c r="AL391" s="19"/>
      <c r="AM391" s="19"/>
      <c r="AN391" s="19"/>
    </row>
    <row r="392" spans="1:40" ht="15">
      <c r="A392" s="37" t="s">
        <v>22</v>
      </c>
      <c r="B392" s="99">
        <f>SUM(B371:B387)</f>
        <v>762.62648929881584</v>
      </c>
      <c r="C392" s="99">
        <f t="shared" ref="C392:I392" si="224">SUM(C371:C387)</f>
        <v>3.5104165995093464</v>
      </c>
      <c r="D392" s="99">
        <f t="shared" si="224"/>
        <v>136.37009833179735</v>
      </c>
      <c r="E392" s="99">
        <f t="shared" si="224"/>
        <v>1794.8166010411439</v>
      </c>
      <c r="F392" s="99">
        <f t="shared" si="224"/>
        <v>0</v>
      </c>
      <c r="G392" s="99">
        <f t="shared" si="224"/>
        <v>141.44397672464777</v>
      </c>
      <c r="H392" s="100">
        <f t="shared" si="224"/>
        <v>0</v>
      </c>
      <c r="I392" s="111">
        <f t="shared" si="224"/>
        <v>2838.767581995914</v>
      </c>
      <c r="K392" s="48" t="s">
        <v>22</v>
      </c>
      <c r="L392" s="99">
        <f>SUM(L371:L387)</f>
        <v>762.62648929881584</v>
      </c>
      <c r="M392" s="99">
        <f t="shared" ref="M392:S392" si="225">SUM(M371:M387)</f>
        <v>3.5104165995093464</v>
      </c>
      <c r="N392" s="99">
        <f t="shared" si="225"/>
        <v>136.37009833179735</v>
      </c>
      <c r="O392" s="99">
        <f t="shared" si="225"/>
        <v>1794.8166010411439</v>
      </c>
      <c r="P392" s="99">
        <f t="shared" si="225"/>
        <v>1218.7258123112133</v>
      </c>
      <c r="Q392" s="99">
        <f t="shared" si="225"/>
        <v>141.44397672464777</v>
      </c>
      <c r="R392" s="100">
        <f t="shared" si="225"/>
        <v>0</v>
      </c>
      <c r="S392" s="101">
        <f t="shared" si="225"/>
        <v>4057.4933943071273</v>
      </c>
      <c r="U392" s="73" t="s">
        <v>59</v>
      </c>
      <c r="V392" s="74">
        <f>SUM(V371:V387)</f>
        <v>730.79562675440047</v>
      </c>
      <c r="W392" s="74">
        <f t="shared" ref="W392:AH392" si="226">SUM(W371:W387)</f>
        <v>19.124444118442209</v>
      </c>
      <c r="X392" s="74">
        <f t="shared" si="226"/>
        <v>141.44397672464777</v>
      </c>
      <c r="Y392" s="74">
        <f t="shared" si="226"/>
        <v>3.5104165995093464</v>
      </c>
      <c r="Z392" s="74">
        <f t="shared" si="226"/>
        <v>136.37009833179735</v>
      </c>
      <c r="AA392" s="74">
        <f t="shared" si="226"/>
        <v>1777.4586395819692</v>
      </c>
      <c r="AB392" s="74">
        <f t="shared" si="226"/>
        <v>1218.7258123112133</v>
      </c>
      <c r="AC392" s="74">
        <f t="shared" si="226"/>
        <v>30.064379885147737</v>
      </c>
      <c r="AD392" s="75">
        <f t="shared" si="226"/>
        <v>12.706418425973071</v>
      </c>
      <c r="AE392" s="75">
        <f t="shared" si="226"/>
        <v>0</v>
      </c>
      <c r="AF392" s="75">
        <f t="shared" si="226"/>
        <v>0</v>
      </c>
      <c r="AG392" s="75">
        <f t="shared" si="226"/>
        <v>0</v>
      </c>
      <c r="AH392" s="75">
        <f t="shared" si="226"/>
        <v>17.357961459174668</v>
      </c>
      <c r="AI392" s="76">
        <f>SUM(V392:AC392)</f>
        <v>4057.4933943071273</v>
      </c>
      <c r="AJ392" s="19"/>
      <c r="AK392" s="19"/>
      <c r="AL392" s="19"/>
      <c r="AM392" s="19"/>
      <c r="AN392" s="19"/>
    </row>
    <row r="393" spans="1:40" s="22" customFormat="1" ht="15" thickBot="1">
      <c r="A393" s="38" t="s">
        <v>108</v>
      </c>
      <c r="B393" s="125">
        <f>IF($I392=0,"-",B392/$I392)</f>
        <v>0.26864703335896889</v>
      </c>
      <c r="C393" s="125">
        <f t="shared" ref="C393:H393" si="227">IF($I392=0,"-",C392/$I392)</f>
        <v>1.2365988049790259E-3</v>
      </c>
      <c r="D393" s="125">
        <f t="shared" si="227"/>
        <v>4.8038486558986508E-2</v>
      </c>
      <c r="E393" s="125">
        <f t="shared" si="227"/>
        <v>0.63225204219755926</v>
      </c>
      <c r="F393" s="125">
        <f t="shared" si="227"/>
        <v>0</v>
      </c>
      <c r="G393" s="125">
        <f t="shared" si="227"/>
        <v>4.982583907950635E-2</v>
      </c>
      <c r="H393" s="126">
        <f t="shared" si="227"/>
        <v>0</v>
      </c>
      <c r="I393" s="127">
        <f>SUM(B393:H393)</f>
        <v>1</v>
      </c>
      <c r="K393" s="49" t="s">
        <v>108</v>
      </c>
      <c r="L393" s="102">
        <f>IF($S392=0,"-",L392/$S392)</f>
        <v>0.187955078465148</v>
      </c>
      <c r="M393" s="102">
        <f t="shared" ref="M393:R393" si="228">IF($S392=0,"-",M392/$S392)</f>
        <v>8.6516877746113945E-4</v>
      </c>
      <c r="N393" s="102">
        <f t="shared" si="228"/>
        <v>3.3609444324205588E-2</v>
      </c>
      <c r="O393" s="102">
        <f t="shared" si="228"/>
        <v>0.44234615478594846</v>
      </c>
      <c r="P393" s="102">
        <f t="shared" si="228"/>
        <v>0.3003642135366501</v>
      </c>
      <c r="Q393" s="102">
        <f t="shared" si="228"/>
        <v>3.485994011058674E-2</v>
      </c>
      <c r="R393" s="103">
        <f t="shared" si="228"/>
        <v>0</v>
      </c>
      <c r="S393" s="104">
        <f>SUM(L393:R393)</f>
        <v>1</v>
      </c>
      <c r="U393" s="77" t="s">
        <v>108</v>
      </c>
      <c r="V393" s="78">
        <f>+V392/$AI392</f>
        <v>0.18011012113531583</v>
      </c>
      <c r="W393" s="78">
        <f t="shared" ref="W393:AH393" si="229">+W392/$AI392</f>
        <v>4.7133642029521952E-3</v>
      </c>
      <c r="X393" s="78">
        <f t="shared" si="229"/>
        <v>3.485994011058674E-2</v>
      </c>
      <c r="Y393" s="78">
        <f t="shared" si="229"/>
        <v>8.6516877746113945E-4</v>
      </c>
      <c r="Z393" s="78">
        <f t="shared" si="229"/>
        <v>3.3609444324205588E-2</v>
      </c>
      <c r="AA393" s="78">
        <f t="shared" si="229"/>
        <v>0.43806815362308055</v>
      </c>
      <c r="AB393" s="78">
        <f t="shared" si="229"/>
        <v>0.3003642135366501</v>
      </c>
      <c r="AC393" s="78">
        <f t="shared" si="229"/>
        <v>7.4095942897478562E-3</v>
      </c>
      <c r="AD393" s="78">
        <f t="shared" si="229"/>
        <v>3.1315931268799677E-3</v>
      </c>
      <c r="AE393" s="78">
        <f t="shared" si="229"/>
        <v>0</v>
      </c>
      <c r="AF393" s="78">
        <f t="shared" si="229"/>
        <v>0</v>
      </c>
      <c r="AG393" s="78">
        <f t="shared" si="229"/>
        <v>0</v>
      </c>
      <c r="AH393" s="78">
        <f t="shared" si="229"/>
        <v>4.2780011628678885E-3</v>
      </c>
      <c r="AI393" s="79">
        <f>SUM(V393:AC393)</f>
        <v>1</v>
      </c>
    </row>
    <row r="394" spans="1:40" ht="15" thickBot="1">
      <c r="A394" s="6"/>
      <c r="B394" s="6"/>
      <c r="C394" s="6"/>
      <c r="D394" s="6"/>
      <c r="E394" s="6"/>
      <c r="F394" s="6"/>
      <c r="G394" s="6"/>
      <c r="H394" s="6"/>
      <c r="I394" s="6"/>
      <c r="K394" s="6"/>
      <c r="L394" s="6"/>
      <c r="M394" s="6"/>
      <c r="N394" s="6"/>
      <c r="O394" s="6"/>
      <c r="P394" s="6"/>
      <c r="Q394" s="6"/>
      <c r="R394" s="6"/>
      <c r="S394" s="6"/>
      <c r="U394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19"/>
      <c r="AK394" s="19"/>
      <c r="AL394" s="19"/>
      <c r="AM394" s="19"/>
      <c r="AN394" s="19"/>
    </row>
    <row r="395" spans="1:40" ht="48.75" customHeight="1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  <c r="K395" s="445" t="s">
        <v>38</v>
      </c>
      <c r="L395" s="82" t="s">
        <v>0</v>
      </c>
      <c r="M395" s="82" t="s">
        <v>1</v>
      </c>
      <c r="N395" s="82" t="s">
        <v>2</v>
      </c>
      <c r="O395" s="82" t="s">
        <v>3</v>
      </c>
      <c r="P395" s="82" t="s">
        <v>23</v>
      </c>
      <c r="Q395" s="82" t="s">
        <v>4</v>
      </c>
      <c r="R395" s="82" t="s">
        <v>5</v>
      </c>
      <c r="S395" s="83" t="s">
        <v>6</v>
      </c>
      <c r="U395" s="447" t="s">
        <v>38</v>
      </c>
      <c r="V395" s="51" t="s">
        <v>73</v>
      </c>
      <c r="W395" s="51" t="s">
        <v>74</v>
      </c>
      <c r="X395" s="51" t="s">
        <v>4</v>
      </c>
      <c r="Y395" s="51" t="s">
        <v>1</v>
      </c>
      <c r="Z395" s="51" t="s">
        <v>2</v>
      </c>
      <c r="AA395" s="51" t="s">
        <v>3</v>
      </c>
      <c r="AB395" s="51" t="s">
        <v>51</v>
      </c>
      <c r="AC395" s="51" t="s">
        <v>64</v>
      </c>
      <c r="AD395" s="52" t="s">
        <v>75</v>
      </c>
      <c r="AE395" s="52" t="s">
        <v>76</v>
      </c>
      <c r="AF395" s="52" t="s">
        <v>77</v>
      </c>
      <c r="AG395" s="52" t="s">
        <v>78</v>
      </c>
      <c r="AH395" s="52" t="s">
        <v>79</v>
      </c>
      <c r="AI395" s="53" t="s">
        <v>59</v>
      </c>
      <c r="AJ395" s="19"/>
      <c r="AK395" s="19"/>
      <c r="AL395" s="19"/>
      <c r="AM395" s="19"/>
      <c r="AN395" s="19"/>
    </row>
    <row r="396" spans="1:40" ht="15" customHeight="1">
      <c r="A396" s="411" t="s">
        <v>38</v>
      </c>
      <c r="B396" s="400" t="s">
        <v>113</v>
      </c>
      <c r="C396" s="401"/>
      <c r="D396" s="401"/>
      <c r="E396" s="401"/>
      <c r="F396" s="401"/>
      <c r="G396" s="401"/>
      <c r="H396" s="401"/>
      <c r="I396" s="402"/>
      <c r="K396" s="446" t="s">
        <v>38</v>
      </c>
      <c r="L396" s="403" t="s">
        <v>113</v>
      </c>
      <c r="M396" s="404"/>
      <c r="N396" s="404"/>
      <c r="O396" s="404"/>
      <c r="P396" s="404"/>
      <c r="Q396" s="404"/>
      <c r="R396" s="404"/>
      <c r="S396" s="405"/>
      <c r="U396" s="448" t="s">
        <v>38</v>
      </c>
      <c r="V396" s="441" t="s">
        <v>113</v>
      </c>
      <c r="W396" s="441"/>
      <c r="X396" s="441"/>
      <c r="Y396" s="441"/>
      <c r="Z396" s="441"/>
      <c r="AA396" s="441"/>
      <c r="AB396" s="441"/>
      <c r="AC396" s="441"/>
      <c r="AD396" s="441"/>
      <c r="AE396" s="441"/>
      <c r="AF396" s="441"/>
      <c r="AG396" s="441"/>
      <c r="AH396" s="441"/>
      <c r="AI396" s="442"/>
      <c r="AJ396" s="19"/>
      <c r="AK396" s="19"/>
      <c r="AL396" s="19"/>
      <c r="AM396" s="19"/>
      <c r="AN396" s="19"/>
    </row>
    <row r="397" spans="1:40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  <c r="K397" s="50" t="s">
        <v>7</v>
      </c>
      <c r="L397" s="105">
        <v>0</v>
      </c>
      <c r="M397" s="105">
        <v>0</v>
      </c>
      <c r="N397" s="105">
        <v>0</v>
      </c>
      <c r="O397" s="105">
        <v>0</v>
      </c>
      <c r="P397" s="105">
        <v>0</v>
      </c>
      <c r="Q397" s="105">
        <v>0</v>
      </c>
      <c r="R397" s="106">
        <v>0</v>
      </c>
      <c r="S397" s="107">
        <f>SUM(L397:R397)</f>
        <v>0</v>
      </c>
      <c r="U397" s="54" t="s">
        <v>7</v>
      </c>
      <c r="V397" s="55">
        <v>0</v>
      </c>
      <c r="W397" s="55">
        <v>0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6">
        <v>0</v>
      </c>
      <c r="AD397" s="57">
        <v>0</v>
      </c>
      <c r="AE397" s="57">
        <v>0</v>
      </c>
      <c r="AF397" s="57">
        <v>0</v>
      </c>
      <c r="AG397" s="57">
        <v>0</v>
      </c>
      <c r="AH397" s="57">
        <v>0</v>
      </c>
      <c r="AI397" s="58">
        <f>SUM(V397:AC397)</f>
        <v>0</v>
      </c>
      <c r="AJ397" s="19"/>
      <c r="AK397" s="19"/>
      <c r="AL397" s="19"/>
      <c r="AM397" s="19"/>
      <c r="AN397" s="19"/>
    </row>
    <row r="398" spans="1:40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230">SUM(B398:H398)</f>
        <v>0</v>
      </c>
      <c r="K398" s="42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31">SUM(L398:R398)</f>
        <v>0</v>
      </c>
      <c r="U398" s="59" t="s">
        <v>8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1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2">
        <f t="shared" ref="AI398:AI417" si="232">SUM(V398:AC398)</f>
        <v>0</v>
      </c>
      <c r="AJ398" s="19"/>
      <c r="AK398" s="19"/>
      <c r="AL398" s="19"/>
      <c r="AM398" s="19"/>
      <c r="AN398" s="19"/>
    </row>
    <row r="399" spans="1:40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230"/>
        <v>0</v>
      </c>
      <c r="K399" s="43" t="s">
        <v>9</v>
      </c>
      <c r="L399" s="84">
        <v>0</v>
      </c>
      <c r="M399" s="84">
        <v>0</v>
      </c>
      <c r="N399" s="84">
        <v>0</v>
      </c>
      <c r="O399" s="84">
        <v>0</v>
      </c>
      <c r="P399" s="84">
        <v>0</v>
      </c>
      <c r="Q399" s="84">
        <v>0</v>
      </c>
      <c r="R399" s="85">
        <v>0</v>
      </c>
      <c r="S399" s="86">
        <f t="shared" si="231"/>
        <v>0</v>
      </c>
      <c r="U399" s="63" t="s">
        <v>9</v>
      </c>
      <c r="V399" s="55">
        <v>0</v>
      </c>
      <c r="W399" s="55">
        <v>0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6">
        <v>0</v>
      </c>
      <c r="AD399" s="57">
        <v>0</v>
      </c>
      <c r="AE399" s="57">
        <v>0</v>
      </c>
      <c r="AF399" s="57">
        <v>0</v>
      </c>
      <c r="AG399" s="57">
        <v>0</v>
      </c>
      <c r="AH399" s="57">
        <v>0</v>
      </c>
      <c r="AI399" s="58">
        <f t="shared" si="232"/>
        <v>0</v>
      </c>
      <c r="AJ399" s="19"/>
      <c r="AK399" s="19"/>
      <c r="AL399" s="19"/>
      <c r="AM399" s="19"/>
      <c r="AN399" s="19"/>
    </row>
    <row r="400" spans="1:40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230"/>
        <v>0</v>
      </c>
      <c r="K400" s="42" t="s">
        <v>52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31"/>
        <v>0</v>
      </c>
      <c r="U400" s="59" t="s">
        <v>52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1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2">
        <f t="shared" si="232"/>
        <v>0</v>
      </c>
      <c r="AJ400" s="19"/>
      <c r="AK400" s="19"/>
      <c r="AL400" s="19"/>
      <c r="AM400" s="19"/>
      <c r="AN400" s="19"/>
    </row>
    <row r="401" spans="1:40" ht="15">
      <c r="A401" s="32" t="s">
        <v>13</v>
      </c>
      <c r="B401" s="84">
        <v>29.815252335531078</v>
      </c>
      <c r="C401" s="84">
        <v>12.999696108433101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230"/>
        <v>42.814948443964177</v>
      </c>
      <c r="K401" s="43" t="s">
        <v>13</v>
      </c>
      <c r="L401" s="84">
        <v>29.815252335531078</v>
      </c>
      <c r="M401" s="84">
        <v>12.999696108433101</v>
      </c>
      <c r="N401" s="84">
        <v>0</v>
      </c>
      <c r="O401" s="84">
        <v>0</v>
      </c>
      <c r="P401" s="84">
        <v>0</v>
      </c>
      <c r="Q401" s="84">
        <v>0</v>
      </c>
      <c r="R401" s="85">
        <v>0</v>
      </c>
      <c r="S401" s="86">
        <f t="shared" si="231"/>
        <v>42.814948443964177</v>
      </c>
      <c r="U401" s="63" t="s">
        <v>13</v>
      </c>
      <c r="V401" s="55">
        <v>29.815252335531078</v>
      </c>
      <c r="W401" s="55">
        <v>0</v>
      </c>
      <c r="X401" s="55">
        <v>0</v>
      </c>
      <c r="Y401" s="55">
        <v>12.999696108433101</v>
      </c>
      <c r="Z401" s="55">
        <v>0</v>
      </c>
      <c r="AA401" s="55">
        <v>0</v>
      </c>
      <c r="AB401" s="55">
        <v>0</v>
      </c>
      <c r="AC401" s="56">
        <v>0</v>
      </c>
      <c r="AD401" s="57">
        <v>0</v>
      </c>
      <c r="AE401" s="57">
        <v>0</v>
      </c>
      <c r="AF401" s="57">
        <v>0</v>
      </c>
      <c r="AG401" s="57">
        <v>0</v>
      </c>
      <c r="AH401" s="57">
        <v>0</v>
      </c>
      <c r="AI401" s="58">
        <f t="shared" si="232"/>
        <v>42.814948443964177</v>
      </c>
      <c r="AJ401" s="19"/>
      <c r="AK401" s="19"/>
      <c r="AL401" s="19"/>
      <c r="AM401" s="19"/>
      <c r="AN401" s="19"/>
    </row>
    <row r="402" spans="1:40" ht="15">
      <c r="A402" s="31" t="s">
        <v>119</v>
      </c>
      <c r="B402" s="112">
        <v>11.034884787168155</v>
      </c>
      <c r="C402" s="112">
        <v>6.9659742264109177</v>
      </c>
      <c r="D402" s="112">
        <v>1.6788484275089455</v>
      </c>
      <c r="E402" s="112">
        <v>0</v>
      </c>
      <c r="F402" s="395"/>
      <c r="G402" s="112">
        <v>0</v>
      </c>
      <c r="H402" s="113">
        <v>0</v>
      </c>
      <c r="I402" s="114">
        <f t="shared" si="230"/>
        <v>19.67970744108802</v>
      </c>
      <c r="K402" s="42" t="s">
        <v>119</v>
      </c>
      <c r="L402" s="87">
        <v>11.034884787168155</v>
      </c>
      <c r="M402" s="87">
        <v>6.9659742264109177</v>
      </c>
      <c r="N402" s="87">
        <v>1.6788484275089455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31"/>
        <v>19.67970744108802</v>
      </c>
      <c r="U402" s="59" t="s">
        <v>53</v>
      </c>
      <c r="V402" s="60">
        <v>11.034884787168155</v>
      </c>
      <c r="W402" s="60">
        <v>0</v>
      </c>
      <c r="X402" s="60">
        <v>0</v>
      </c>
      <c r="Y402" s="60">
        <v>6.9659742264109177</v>
      </c>
      <c r="Z402" s="60">
        <v>1.6788484275089455</v>
      </c>
      <c r="AA402" s="60">
        <v>0</v>
      </c>
      <c r="AB402" s="60">
        <v>0</v>
      </c>
      <c r="AC402" s="61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2">
        <f t="shared" si="232"/>
        <v>19.67970744108802</v>
      </c>
      <c r="AJ402" s="19"/>
      <c r="AK402" s="19"/>
      <c r="AL402" s="19"/>
      <c r="AM402" s="19"/>
      <c r="AN402" s="19"/>
    </row>
    <row r="403" spans="1:40" ht="15">
      <c r="A403" s="32" t="s">
        <v>54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230"/>
        <v>0</v>
      </c>
      <c r="K403" s="43" t="s">
        <v>54</v>
      </c>
      <c r="L403" s="84">
        <v>0</v>
      </c>
      <c r="M403" s="84">
        <v>0</v>
      </c>
      <c r="N403" s="84">
        <v>0</v>
      </c>
      <c r="O403" s="84">
        <v>0</v>
      </c>
      <c r="P403" s="84">
        <v>12.620250201600268</v>
      </c>
      <c r="Q403" s="84">
        <v>0</v>
      </c>
      <c r="R403" s="85">
        <v>0</v>
      </c>
      <c r="S403" s="86">
        <f t="shared" si="231"/>
        <v>12.620250201600268</v>
      </c>
      <c r="U403" s="63" t="s">
        <v>54</v>
      </c>
      <c r="V403" s="55">
        <v>0</v>
      </c>
      <c r="W403" s="55">
        <v>0</v>
      </c>
      <c r="X403" s="55">
        <v>0</v>
      </c>
      <c r="Y403" s="55">
        <v>0</v>
      </c>
      <c r="Z403" s="55">
        <v>0</v>
      </c>
      <c r="AA403" s="55">
        <v>0</v>
      </c>
      <c r="AB403" s="55">
        <v>12.620250201600268</v>
      </c>
      <c r="AC403" s="56">
        <v>0</v>
      </c>
      <c r="AD403" s="55">
        <v>0</v>
      </c>
      <c r="AE403" s="55">
        <v>0</v>
      </c>
      <c r="AF403" s="55">
        <v>0</v>
      </c>
      <c r="AG403" s="55">
        <v>0</v>
      </c>
      <c r="AH403" s="55">
        <v>0</v>
      </c>
      <c r="AI403" s="58">
        <f t="shared" si="232"/>
        <v>12.620250201600268</v>
      </c>
      <c r="AJ403" s="19"/>
      <c r="AK403" s="19"/>
      <c r="AL403" s="19"/>
      <c r="AM403" s="19"/>
      <c r="AN403" s="19"/>
    </row>
    <row r="404" spans="1:40" ht="15">
      <c r="A404" s="31" t="s">
        <v>11</v>
      </c>
      <c r="B404" s="112">
        <v>0</v>
      </c>
      <c r="C404" s="112">
        <v>0.12974498858406686</v>
      </c>
      <c r="D404" s="112">
        <v>0</v>
      </c>
      <c r="E404" s="112">
        <v>0</v>
      </c>
      <c r="F404" s="395"/>
      <c r="G404" s="112">
        <v>0</v>
      </c>
      <c r="H404" s="113">
        <v>0</v>
      </c>
      <c r="I404" s="114">
        <f t="shared" si="230"/>
        <v>0.12974498858406686</v>
      </c>
      <c r="K404" s="42" t="s">
        <v>11</v>
      </c>
      <c r="L404" s="87">
        <v>0</v>
      </c>
      <c r="M404" s="87">
        <v>0.12974498858406686</v>
      </c>
      <c r="N404" s="87">
        <v>0</v>
      </c>
      <c r="O404" s="87">
        <v>0</v>
      </c>
      <c r="P404" s="87">
        <v>11.062570433791359</v>
      </c>
      <c r="Q404" s="87">
        <v>0</v>
      </c>
      <c r="R404" s="88">
        <v>0</v>
      </c>
      <c r="S404" s="89">
        <f t="shared" si="231"/>
        <v>11.192315422375426</v>
      </c>
      <c r="U404" s="59" t="s">
        <v>11</v>
      </c>
      <c r="V404" s="60">
        <v>0</v>
      </c>
      <c r="W404" s="60">
        <v>0</v>
      </c>
      <c r="X404" s="60">
        <v>0</v>
      </c>
      <c r="Y404" s="60">
        <v>0.12974498858406686</v>
      </c>
      <c r="Z404" s="60">
        <v>0</v>
      </c>
      <c r="AA404" s="60">
        <v>0</v>
      </c>
      <c r="AB404" s="60">
        <v>11.062570433791359</v>
      </c>
      <c r="AC404" s="61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2">
        <f t="shared" si="232"/>
        <v>11.192315422375426</v>
      </c>
      <c r="AJ404" s="19"/>
      <c r="AK404" s="19"/>
      <c r="AL404" s="19"/>
      <c r="AM404" s="19"/>
      <c r="AN404" s="19"/>
    </row>
    <row r="405" spans="1:40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230"/>
        <v>0</v>
      </c>
      <c r="K405" s="43" t="s">
        <v>55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5">
        <v>0</v>
      </c>
      <c r="S405" s="86">
        <f t="shared" si="231"/>
        <v>0</v>
      </c>
      <c r="U405" s="63" t="s">
        <v>55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6">
        <v>0</v>
      </c>
      <c r="AD405" s="55">
        <v>0</v>
      </c>
      <c r="AE405" s="55">
        <v>0</v>
      </c>
      <c r="AF405" s="55">
        <v>0</v>
      </c>
      <c r="AG405" s="55">
        <v>0</v>
      </c>
      <c r="AH405" s="55">
        <v>0</v>
      </c>
      <c r="AI405" s="58">
        <f t="shared" si="232"/>
        <v>0</v>
      </c>
      <c r="AJ405" s="19"/>
      <c r="AK405" s="19"/>
      <c r="AL405" s="19"/>
      <c r="AM405" s="19"/>
      <c r="AN405" s="19"/>
    </row>
    <row r="406" spans="1:40" ht="15">
      <c r="A406" s="31" t="s">
        <v>14</v>
      </c>
      <c r="B406" s="112">
        <v>0</v>
      </c>
      <c r="C406" s="112">
        <v>0</v>
      </c>
      <c r="D406" s="112">
        <v>2.088120338132756</v>
      </c>
      <c r="E406" s="112">
        <v>0</v>
      </c>
      <c r="F406" s="395"/>
      <c r="G406" s="112">
        <v>0</v>
      </c>
      <c r="H406" s="113">
        <v>0</v>
      </c>
      <c r="I406" s="114">
        <f t="shared" si="230"/>
        <v>2.088120338132756</v>
      </c>
      <c r="K406" s="42" t="s">
        <v>14</v>
      </c>
      <c r="L406" s="87">
        <v>0</v>
      </c>
      <c r="M406" s="87">
        <v>0</v>
      </c>
      <c r="N406" s="87">
        <v>2.088120338132756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31"/>
        <v>2.088120338132756</v>
      </c>
      <c r="U406" s="59" t="s">
        <v>14</v>
      </c>
      <c r="V406" s="60">
        <v>0</v>
      </c>
      <c r="W406" s="60">
        <v>0</v>
      </c>
      <c r="X406" s="60">
        <v>0</v>
      </c>
      <c r="Y406" s="60">
        <v>0</v>
      </c>
      <c r="Z406" s="60">
        <v>2.088120338132756</v>
      </c>
      <c r="AA406" s="60">
        <v>0</v>
      </c>
      <c r="AB406" s="60">
        <v>0</v>
      </c>
      <c r="AC406" s="61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2">
        <f t="shared" si="232"/>
        <v>2.088120338132756</v>
      </c>
      <c r="AJ406" s="19"/>
      <c r="AK406" s="19"/>
      <c r="AL406" s="19"/>
      <c r="AM406" s="19"/>
      <c r="AN406" s="19"/>
    </row>
    <row r="407" spans="1:40" ht="15">
      <c r="A407" s="32" t="s">
        <v>136</v>
      </c>
      <c r="B407" s="84">
        <v>45.820457285897049</v>
      </c>
      <c r="C407" s="84">
        <v>338.44022361135183</v>
      </c>
      <c r="D407" s="84">
        <v>133.72908121086971</v>
      </c>
      <c r="E407" s="84">
        <v>0</v>
      </c>
      <c r="F407" s="395"/>
      <c r="G407" s="84">
        <v>0</v>
      </c>
      <c r="H407" s="115">
        <v>0</v>
      </c>
      <c r="I407" s="111">
        <f t="shared" si="230"/>
        <v>517.98976210811861</v>
      </c>
      <c r="K407" s="43" t="s">
        <v>136</v>
      </c>
      <c r="L407" s="84">
        <v>45.820457285897049</v>
      </c>
      <c r="M407" s="84">
        <v>338.44022361135183</v>
      </c>
      <c r="N407" s="84">
        <v>133.72908121086971</v>
      </c>
      <c r="O407" s="84">
        <v>0</v>
      </c>
      <c r="P407" s="84">
        <v>0</v>
      </c>
      <c r="Q407" s="84">
        <v>0</v>
      </c>
      <c r="R407" s="85">
        <v>0</v>
      </c>
      <c r="S407" s="86">
        <f t="shared" si="231"/>
        <v>517.98976210811861</v>
      </c>
      <c r="U407" s="63" t="s">
        <v>136</v>
      </c>
      <c r="V407" s="55">
        <v>45.820457285897049</v>
      </c>
      <c r="W407" s="55">
        <v>0</v>
      </c>
      <c r="X407" s="55">
        <v>0</v>
      </c>
      <c r="Y407" s="55">
        <v>338.44022361135183</v>
      </c>
      <c r="Z407" s="55">
        <v>57.971141645033988</v>
      </c>
      <c r="AA407" s="55">
        <v>0</v>
      </c>
      <c r="AB407" s="55">
        <v>0</v>
      </c>
      <c r="AC407" s="56">
        <v>75.757939565835713</v>
      </c>
      <c r="AD407" s="55">
        <v>0</v>
      </c>
      <c r="AE407" s="55">
        <v>0</v>
      </c>
      <c r="AF407" s="55">
        <v>0</v>
      </c>
      <c r="AG407" s="55">
        <v>75.757939565835713</v>
      </c>
      <c r="AH407" s="55">
        <v>0</v>
      </c>
      <c r="AI407" s="58">
        <f t="shared" si="232"/>
        <v>517.98976210811861</v>
      </c>
      <c r="AJ407" s="19"/>
      <c r="AK407" s="19"/>
      <c r="AL407" s="19"/>
      <c r="AM407" s="19"/>
      <c r="AN407" s="19"/>
    </row>
    <row r="408" spans="1:40" ht="15">
      <c r="A408" s="31" t="s">
        <v>21</v>
      </c>
      <c r="B408" s="112">
        <v>47.551598507019825</v>
      </c>
      <c r="C408" s="112">
        <v>1.1622157054906475</v>
      </c>
      <c r="D408" s="112">
        <v>9.3669051502043832</v>
      </c>
      <c r="E408" s="112">
        <v>347.80280534247578</v>
      </c>
      <c r="F408" s="395"/>
      <c r="G408" s="112">
        <v>48.413755528905106</v>
      </c>
      <c r="H408" s="113">
        <v>0</v>
      </c>
      <c r="I408" s="114">
        <f t="shared" si="230"/>
        <v>454.29728023409569</v>
      </c>
      <c r="K408" s="42" t="s">
        <v>21</v>
      </c>
      <c r="L408" s="87">
        <v>47.551598507019825</v>
      </c>
      <c r="M408" s="87">
        <v>1.1622157054906475</v>
      </c>
      <c r="N408" s="87">
        <v>9.3669051502043832</v>
      </c>
      <c r="O408" s="87">
        <v>347.80280534247578</v>
      </c>
      <c r="P408" s="87">
        <v>4.8234296314328438</v>
      </c>
      <c r="Q408" s="87">
        <v>48.413755528905106</v>
      </c>
      <c r="R408" s="88">
        <v>0</v>
      </c>
      <c r="S408" s="89">
        <f t="shared" si="231"/>
        <v>459.12070986552851</v>
      </c>
      <c r="U408" s="59" t="s">
        <v>21</v>
      </c>
      <c r="V408" s="60">
        <v>0</v>
      </c>
      <c r="W408" s="60">
        <v>36.703733815064062</v>
      </c>
      <c r="X408" s="60">
        <v>48.413755528905106</v>
      </c>
      <c r="Y408" s="60">
        <v>1.1622157054906475</v>
      </c>
      <c r="Z408" s="60">
        <v>9.3669051502043832</v>
      </c>
      <c r="AA408" s="60">
        <v>333.62312166847954</v>
      </c>
      <c r="AB408" s="60">
        <v>4.8234296314328438</v>
      </c>
      <c r="AC408" s="61">
        <v>25.027548365951986</v>
      </c>
      <c r="AD408" s="60">
        <v>10.847864691955763</v>
      </c>
      <c r="AE408" s="60">
        <v>14.179683673996212</v>
      </c>
      <c r="AF408" s="60">
        <v>0</v>
      </c>
      <c r="AG408" s="60">
        <v>0</v>
      </c>
      <c r="AH408" s="60">
        <v>0</v>
      </c>
      <c r="AI408" s="62">
        <f t="shared" si="232"/>
        <v>459.12070986552857</v>
      </c>
      <c r="AJ408" s="19"/>
      <c r="AK408" s="19"/>
      <c r="AL408" s="19"/>
      <c r="AM408" s="19"/>
      <c r="AN408" s="19"/>
    </row>
    <row r="409" spans="1:40" ht="15">
      <c r="A409" s="32" t="s">
        <v>20</v>
      </c>
      <c r="B409" s="84">
        <v>4.3469558089143856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230"/>
        <v>4.3469558089143856</v>
      </c>
      <c r="K409" s="43" t="s">
        <v>20</v>
      </c>
      <c r="L409" s="84">
        <v>4.3469558089143856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5">
        <v>0</v>
      </c>
      <c r="S409" s="86">
        <f t="shared" si="231"/>
        <v>4.3469558089143856</v>
      </c>
      <c r="U409" s="63" t="s">
        <v>20</v>
      </c>
      <c r="V409" s="55">
        <v>4.3469558089143856</v>
      </c>
      <c r="W409" s="55">
        <v>0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6">
        <v>0</v>
      </c>
      <c r="AD409" s="55">
        <v>0</v>
      </c>
      <c r="AE409" s="55">
        <v>0</v>
      </c>
      <c r="AF409" s="55">
        <v>0</v>
      </c>
      <c r="AG409" s="55">
        <v>0</v>
      </c>
      <c r="AH409" s="55">
        <v>0</v>
      </c>
      <c r="AI409" s="58">
        <f t="shared" si="232"/>
        <v>4.3469558089143856</v>
      </c>
      <c r="AJ409" s="19"/>
      <c r="AK409" s="19"/>
      <c r="AL409" s="19"/>
      <c r="AM409" s="19"/>
      <c r="AN409" s="19"/>
    </row>
    <row r="410" spans="1:40" ht="15">
      <c r="A410" s="31" t="s">
        <v>56</v>
      </c>
      <c r="B410" s="112">
        <v>0.27477088220902529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230"/>
        <v>0.27477088220902529</v>
      </c>
      <c r="K410" s="42" t="s">
        <v>56</v>
      </c>
      <c r="L410" s="87">
        <v>0.27477088220902529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31"/>
        <v>0.27477088220902529</v>
      </c>
      <c r="U410" s="59" t="s">
        <v>56</v>
      </c>
      <c r="V410" s="60">
        <v>0.27477088220902529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1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2">
        <f t="shared" si="232"/>
        <v>0.27477088220902529</v>
      </c>
      <c r="AJ410" s="19"/>
      <c r="AK410" s="19"/>
      <c r="AL410" s="19"/>
      <c r="AM410" s="19"/>
      <c r="AN410" s="19"/>
    </row>
    <row r="411" spans="1:40" ht="15">
      <c r="A411" s="32" t="s">
        <v>18</v>
      </c>
      <c r="B411" s="84">
        <v>1.3797219578835926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230"/>
        <v>1.3797219578835926</v>
      </c>
      <c r="K411" s="43" t="s">
        <v>18</v>
      </c>
      <c r="L411" s="84">
        <v>1.3797219578835926</v>
      </c>
      <c r="M411" s="84">
        <v>0</v>
      </c>
      <c r="N411" s="84">
        <v>0</v>
      </c>
      <c r="O411" s="84">
        <v>0</v>
      </c>
      <c r="P411" s="84">
        <v>0.46058256224343525</v>
      </c>
      <c r="Q411" s="84">
        <v>0</v>
      </c>
      <c r="R411" s="85">
        <v>0</v>
      </c>
      <c r="S411" s="86">
        <f t="shared" si="231"/>
        <v>1.8403045201270278</v>
      </c>
      <c r="U411" s="63" t="s">
        <v>18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0.46058256224343525</v>
      </c>
      <c r="AC411" s="56">
        <v>1.3797219578835926</v>
      </c>
      <c r="AD411" s="55">
        <v>1.3797219578835926</v>
      </c>
      <c r="AE411" s="55">
        <v>0</v>
      </c>
      <c r="AF411" s="55">
        <v>0</v>
      </c>
      <c r="AG411" s="55">
        <v>0</v>
      </c>
      <c r="AH411" s="55">
        <v>0</v>
      </c>
      <c r="AI411" s="58">
        <f t="shared" si="232"/>
        <v>1.8403045201270278</v>
      </c>
      <c r="AJ411" s="19"/>
      <c r="AK411" s="19"/>
      <c r="AL411" s="19"/>
      <c r="AM411" s="19"/>
      <c r="AN411" s="19"/>
    </row>
    <row r="412" spans="1:40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230"/>
        <v>0</v>
      </c>
      <c r="K412" s="42" t="s">
        <v>17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31"/>
        <v>0</v>
      </c>
      <c r="U412" s="59" t="s">
        <v>57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1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2">
        <f t="shared" si="232"/>
        <v>0</v>
      </c>
      <c r="AJ412" s="19"/>
      <c r="AK412" s="19"/>
      <c r="AL412" s="19"/>
      <c r="AM412" s="19"/>
      <c r="AN412" s="19"/>
    </row>
    <row r="413" spans="1:40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230"/>
        <v>0</v>
      </c>
      <c r="K413" s="44" t="s">
        <v>60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5">
        <v>0</v>
      </c>
      <c r="S413" s="86">
        <f t="shared" si="231"/>
        <v>0</v>
      </c>
      <c r="U413" s="64" t="s">
        <v>58</v>
      </c>
      <c r="V413" s="55">
        <v>0</v>
      </c>
      <c r="W413" s="55">
        <v>0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6">
        <v>0</v>
      </c>
      <c r="AD413" s="57">
        <v>0</v>
      </c>
      <c r="AE413" s="57">
        <v>0</v>
      </c>
      <c r="AF413" s="57">
        <v>0</v>
      </c>
      <c r="AG413" s="57">
        <v>0</v>
      </c>
      <c r="AH413" s="57">
        <v>0</v>
      </c>
      <c r="AI413" s="58">
        <f t="shared" si="232"/>
        <v>0</v>
      </c>
      <c r="AJ413" s="19"/>
      <c r="AK413" s="19"/>
      <c r="AL413" s="19"/>
      <c r="AM413" s="19"/>
      <c r="AN413" s="19"/>
    </row>
    <row r="414" spans="1:40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230"/>
        <v>0</v>
      </c>
      <c r="K414" s="45" t="s">
        <v>19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31"/>
        <v>0</v>
      </c>
      <c r="U414" s="65" t="s">
        <v>62</v>
      </c>
      <c r="V414" s="66">
        <v>0</v>
      </c>
      <c r="W414" s="66">
        <v>0</v>
      </c>
      <c r="X414" s="66">
        <v>0</v>
      </c>
      <c r="Y414" s="66">
        <v>0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>
        <v>0</v>
      </c>
      <c r="AF414" s="66">
        <v>0</v>
      </c>
      <c r="AG414" s="66">
        <v>0</v>
      </c>
      <c r="AH414" s="67">
        <v>0</v>
      </c>
      <c r="AI414" s="68">
        <f t="shared" si="232"/>
        <v>0</v>
      </c>
      <c r="AJ414" s="19"/>
      <c r="AK414" s="19"/>
      <c r="AL414" s="19"/>
      <c r="AM414" s="19"/>
      <c r="AN414" s="19"/>
    </row>
    <row r="415" spans="1:40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230"/>
        <v>0</v>
      </c>
      <c r="K415" s="46" t="s">
        <v>15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4">
        <v>0</v>
      </c>
      <c r="S415" s="95">
        <f t="shared" si="231"/>
        <v>0</v>
      </c>
      <c r="U415" s="69" t="s">
        <v>15</v>
      </c>
      <c r="V415" s="70">
        <v>0</v>
      </c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0">
        <v>0</v>
      </c>
      <c r="AD415" s="71">
        <v>0</v>
      </c>
      <c r="AE415" s="71">
        <v>0</v>
      </c>
      <c r="AF415" s="71">
        <v>0</v>
      </c>
      <c r="AG415" s="71">
        <v>0</v>
      </c>
      <c r="AH415" s="71">
        <v>0</v>
      </c>
      <c r="AI415" s="72">
        <f t="shared" si="232"/>
        <v>0</v>
      </c>
      <c r="AJ415" s="19"/>
      <c r="AK415" s="19"/>
      <c r="AL415" s="19"/>
      <c r="AM415" s="19"/>
      <c r="AN415" s="19"/>
    </row>
    <row r="416" spans="1:40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230"/>
        <v>0</v>
      </c>
      <c r="K416" s="45" t="s">
        <v>16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31"/>
        <v>0</v>
      </c>
      <c r="U416" s="65" t="s">
        <v>16</v>
      </c>
      <c r="V416" s="66">
        <v>0</v>
      </c>
      <c r="W416" s="66">
        <v>0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>
        <v>0</v>
      </c>
      <c r="AE416" s="66">
        <v>0</v>
      </c>
      <c r="AF416" s="66">
        <v>0</v>
      </c>
      <c r="AG416" s="66">
        <v>0</v>
      </c>
      <c r="AH416" s="67">
        <v>0</v>
      </c>
      <c r="AI416" s="68">
        <f t="shared" si="232"/>
        <v>0</v>
      </c>
      <c r="AJ416" s="19"/>
      <c r="AK416" s="19"/>
      <c r="AL416" s="19"/>
      <c r="AM416" s="19"/>
      <c r="AN416" s="19"/>
    </row>
    <row r="417" spans="1:40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230"/>
        <v>0</v>
      </c>
      <c r="K417" s="47" t="s">
        <v>10</v>
      </c>
      <c r="L417" s="96">
        <v>0</v>
      </c>
      <c r="M417" s="96">
        <v>0</v>
      </c>
      <c r="N417" s="96">
        <v>0</v>
      </c>
      <c r="O417" s="96">
        <v>0</v>
      </c>
      <c r="P417" s="96">
        <v>0</v>
      </c>
      <c r="Q417" s="96">
        <v>0</v>
      </c>
      <c r="R417" s="97">
        <v>0</v>
      </c>
      <c r="S417" s="98">
        <f t="shared" si="231"/>
        <v>0</v>
      </c>
      <c r="U417" s="69" t="s">
        <v>10</v>
      </c>
      <c r="V417" s="70">
        <v>0</v>
      </c>
      <c r="W417" s="70">
        <v>0</v>
      </c>
      <c r="X417" s="70">
        <v>0</v>
      </c>
      <c r="Y417" s="70">
        <v>0</v>
      </c>
      <c r="Z417" s="70">
        <v>0</v>
      </c>
      <c r="AA417" s="70">
        <v>0</v>
      </c>
      <c r="AB417" s="70">
        <v>0</v>
      </c>
      <c r="AC417" s="70">
        <v>0</v>
      </c>
      <c r="AD417" s="71">
        <v>0</v>
      </c>
      <c r="AE417" s="71">
        <v>0</v>
      </c>
      <c r="AF417" s="71">
        <v>0</v>
      </c>
      <c r="AG417" s="71">
        <v>0</v>
      </c>
      <c r="AH417" s="71">
        <v>0</v>
      </c>
      <c r="AI417" s="72">
        <f t="shared" si="232"/>
        <v>0</v>
      </c>
      <c r="AJ417" s="19"/>
      <c r="AK417" s="19"/>
      <c r="AL417" s="19"/>
      <c r="AM417" s="19"/>
      <c r="AN417" s="19"/>
    </row>
    <row r="418" spans="1:40" ht="15">
      <c r="A418" s="37" t="s">
        <v>22</v>
      </c>
      <c r="B418" s="99">
        <f>SUM(B397:B413)</f>
        <v>140.22364156462311</v>
      </c>
      <c r="C418" s="99">
        <f t="shared" ref="C418:I418" si="233">SUM(C397:C413)</f>
        <v>359.69785464027058</v>
      </c>
      <c r="D418" s="99">
        <f t="shared" si="233"/>
        <v>146.8629551267158</v>
      </c>
      <c r="E418" s="99">
        <f t="shared" si="233"/>
        <v>347.80280534247578</v>
      </c>
      <c r="F418" s="99">
        <f t="shared" si="233"/>
        <v>0</v>
      </c>
      <c r="G418" s="99">
        <f t="shared" si="233"/>
        <v>48.413755528905106</v>
      </c>
      <c r="H418" s="100">
        <f t="shared" si="233"/>
        <v>0</v>
      </c>
      <c r="I418" s="111">
        <f t="shared" si="233"/>
        <v>1043.0010122029903</v>
      </c>
      <c r="K418" s="48" t="s">
        <v>22</v>
      </c>
      <c r="L418" s="99">
        <f>SUM(L397:L413)</f>
        <v>140.22364156462311</v>
      </c>
      <c r="M418" s="99">
        <f t="shared" ref="M418:S418" si="234">SUM(M397:M413)</f>
        <v>359.69785464027058</v>
      </c>
      <c r="N418" s="99">
        <f t="shared" si="234"/>
        <v>146.8629551267158</v>
      </c>
      <c r="O418" s="99">
        <f t="shared" si="234"/>
        <v>347.80280534247578</v>
      </c>
      <c r="P418" s="99">
        <f t="shared" si="234"/>
        <v>28.966832829067908</v>
      </c>
      <c r="Q418" s="99">
        <f t="shared" si="234"/>
        <v>48.413755528905106</v>
      </c>
      <c r="R418" s="100">
        <f t="shared" si="234"/>
        <v>0</v>
      </c>
      <c r="S418" s="101">
        <f t="shared" si="234"/>
        <v>1071.9678450320582</v>
      </c>
      <c r="U418" s="73" t="s">
        <v>59</v>
      </c>
      <c r="V418" s="74">
        <f>SUM(V397:V413)</f>
        <v>91.2923210997197</v>
      </c>
      <c r="W418" s="74">
        <f t="shared" ref="W418:AH418" si="235">SUM(W397:W413)</f>
        <v>36.703733815064062</v>
      </c>
      <c r="X418" s="74">
        <f t="shared" si="235"/>
        <v>48.413755528905106</v>
      </c>
      <c r="Y418" s="74">
        <f t="shared" si="235"/>
        <v>359.69785464027058</v>
      </c>
      <c r="Z418" s="74">
        <f t="shared" si="235"/>
        <v>71.105015560880076</v>
      </c>
      <c r="AA418" s="74">
        <f t="shared" si="235"/>
        <v>333.62312166847954</v>
      </c>
      <c r="AB418" s="74">
        <f t="shared" si="235"/>
        <v>28.966832829067908</v>
      </c>
      <c r="AC418" s="74">
        <f t="shared" si="235"/>
        <v>102.16520988967129</v>
      </c>
      <c r="AD418" s="75">
        <f t="shared" si="235"/>
        <v>12.227586649839356</v>
      </c>
      <c r="AE418" s="75">
        <f t="shared" si="235"/>
        <v>14.179683673996212</v>
      </c>
      <c r="AF418" s="75">
        <f t="shared" si="235"/>
        <v>0</v>
      </c>
      <c r="AG418" s="75">
        <f t="shared" si="235"/>
        <v>75.757939565835713</v>
      </c>
      <c r="AH418" s="75">
        <f t="shared" si="235"/>
        <v>0</v>
      </c>
      <c r="AI418" s="76">
        <f>SUM(V418:AC418)</f>
        <v>1071.9678450320584</v>
      </c>
      <c r="AJ418" s="19"/>
      <c r="AK418" s="19"/>
      <c r="AL418" s="19"/>
      <c r="AM418" s="19"/>
      <c r="AN418" s="19"/>
    </row>
    <row r="419" spans="1:40" s="22" customFormat="1" ht="15" thickBot="1">
      <c r="A419" s="38" t="s">
        <v>108</v>
      </c>
      <c r="B419" s="125">
        <f>IF($I418=0,"-",B418/$I418)</f>
        <v>0.13444247888930388</v>
      </c>
      <c r="C419" s="125">
        <f t="shared" ref="C419:H419" si="236">IF($I418=0,"-",C418/$I418)</f>
        <v>0.34486817407830633</v>
      </c>
      <c r="D419" s="125">
        <f t="shared" si="236"/>
        <v>0.14080806577216737</v>
      </c>
      <c r="E419" s="125">
        <f t="shared" si="236"/>
        <v>0.33346353577151266</v>
      </c>
      <c r="F419" s="125">
        <f t="shared" si="236"/>
        <v>0</v>
      </c>
      <c r="G419" s="125">
        <f t="shared" si="236"/>
        <v>4.6417745488709798E-2</v>
      </c>
      <c r="H419" s="126">
        <f t="shared" si="236"/>
        <v>0</v>
      </c>
      <c r="I419" s="127">
        <f>SUM(B419:H419)</f>
        <v>1</v>
      </c>
      <c r="K419" s="49" t="s">
        <v>108</v>
      </c>
      <c r="L419" s="102">
        <f>IF($S418=0,"-",L418/$S418)</f>
        <v>0.13080955946064743</v>
      </c>
      <c r="M419" s="102">
        <f t="shared" ref="M419:R419" si="237">IF($S418=0,"-",M418/$S418)</f>
        <v>0.33554910840587149</v>
      </c>
      <c r="N419" s="102">
        <f t="shared" si="237"/>
        <v>0.13700313475571063</v>
      </c>
      <c r="O419" s="102">
        <f t="shared" si="237"/>
        <v>0.32445264748783059</v>
      </c>
      <c r="P419" s="102">
        <f t="shared" si="237"/>
        <v>2.7022109817297389E-2</v>
      </c>
      <c r="Q419" s="102">
        <f t="shared" si="237"/>
        <v>4.5163440072642523E-2</v>
      </c>
      <c r="R419" s="103">
        <f t="shared" si="237"/>
        <v>0</v>
      </c>
      <c r="S419" s="104">
        <f>SUM(L419:R419)</f>
        <v>1.0000000000000002</v>
      </c>
      <c r="U419" s="77" t="s">
        <v>108</v>
      </c>
      <c r="V419" s="78">
        <f>+V418/$AI418</f>
        <v>8.5163301793804741E-2</v>
      </c>
      <c r="W419" s="78">
        <f t="shared" ref="W419:AH419" si="238">+W418/$AI418</f>
        <v>3.4239584690123233E-2</v>
      </c>
      <c r="X419" s="78">
        <f t="shared" si="238"/>
        <v>4.5163440072642509E-2</v>
      </c>
      <c r="Y419" s="78">
        <f t="shared" si="238"/>
        <v>0.33554910840587143</v>
      </c>
      <c r="Z419" s="78">
        <f t="shared" si="238"/>
        <v>6.6331295188013409E-2</v>
      </c>
      <c r="AA419" s="78">
        <f t="shared" si="238"/>
        <v>0.31122493385844252</v>
      </c>
      <c r="AB419" s="78">
        <f t="shared" si="238"/>
        <v>2.7022109817297385E-2</v>
      </c>
      <c r="AC419" s="78">
        <f t="shared" si="238"/>
        <v>9.5306226173804603E-2</v>
      </c>
      <c r="AD419" s="78">
        <f t="shared" si="238"/>
        <v>1.1406672976719443E-2</v>
      </c>
      <c r="AE419" s="78">
        <f t="shared" si="238"/>
        <v>1.3227713629387971E-2</v>
      </c>
      <c r="AF419" s="78">
        <f t="shared" si="238"/>
        <v>0</v>
      </c>
      <c r="AG419" s="78">
        <f t="shared" si="238"/>
        <v>7.0671839567697181E-2</v>
      </c>
      <c r="AH419" s="78">
        <f t="shared" si="238"/>
        <v>0</v>
      </c>
      <c r="AI419" s="79">
        <f>SUM(V419:AC419)</f>
        <v>0.99999999999999978</v>
      </c>
    </row>
    <row r="420" spans="1:40" ht="15" thickBot="1">
      <c r="A420" s="6"/>
      <c r="B420" s="6"/>
      <c r="C420" s="6"/>
      <c r="D420" s="6"/>
      <c r="E420" s="6"/>
      <c r="F420" s="6"/>
      <c r="G420" s="6"/>
      <c r="H420" s="6"/>
      <c r="I420" s="6"/>
      <c r="K420" s="6"/>
      <c r="L420" s="6"/>
      <c r="M420" s="6"/>
      <c r="N420" s="6"/>
      <c r="O420" s="6"/>
      <c r="P420" s="6"/>
      <c r="Q420" s="6"/>
      <c r="R420" s="6"/>
      <c r="S420" s="6"/>
      <c r="U420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19"/>
      <c r="AK420" s="19"/>
      <c r="AL420" s="19"/>
      <c r="AM420" s="19"/>
      <c r="AN420" s="19"/>
    </row>
    <row r="421" spans="1:40" ht="51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  <c r="K421" s="445" t="s">
        <v>39</v>
      </c>
      <c r="L421" s="82" t="s">
        <v>0</v>
      </c>
      <c r="M421" s="82" t="s">
        <v>1</v>
      </c>
      <c r="N421" s="82" t="s">
        <v>2</v>
      </c>
      <c r="O421" s="82" t="s">
        <v>3</v>
      </c>
      <c r="P421" s="82" t="s">
        <v>23</v>
      </c>
      <c r="Q421" s="82" t="s">
        <v>4</v>
      </c>
      <c r="R421" s="82" t="s">
        <v>5</v>
      </c>
      <c r="S421" s="83" t="s">
        <v>6</v>
      </c>
      <c r="U421" s="447" t="s">
        <v>39</v>
      </c>
      <c r="V421" s="51" t="s">
        <v>73</v>
      </c>
      <c r="W421" s="51" t="s">
        <v>74</v>
      </c>
      <c r="X421" s="51" t="s">
        <v>4</v>
      </c>
      <c r="Y421" s="51" t="s">
        <v>1</v>
      </c>
      <c r="Z421" s="51" t="s">
        <v>2</v>
      </c>
      <c r="AA421" s="51" t="s">
        <v>3</v>
      </c>
      <c r="AB421" s="51" t="s">
        <v>51</v>
      </c>
      <c r="AC421" s="51" t="s">
        <v>64</v>
      </c>
      <c r="AD421" s="52" t="s">
        <v>75</v>
      </c>
      <c r="AE421" s="52" t="s">
        <v>76</v>
      </c>
      <c r="AF421" s="52" t="s">
        <v>77</v>
      </c>
      <c r="AG421" s="52" t="s">
        <v>78</v>
      </c>
      <c r="AH421" s="52" t="s">
        <v>79</v>
      </c>
      <c r="AI421" s="53" t="s">
        <v>59</v>
      </c>
      <c r="AJ421" s="19"/>
      <c r="AK421" s="19"/>
      <c r="AL421" s="19"/>
      <c r="AM421" s="19"/>
      <c r="AN421" s="19"/>
    </row>
    <row r="422" spans="1:40" ht="15" customHeight="1">
      <c r="A422" s="411" t="s">
        <v>39</v>
      </c>
      <c r="B422" s="400" t="s">
        <v>113</v>
      </c>
      <c r="C422" s="401"/>
      <c r="D422" s="401"/>
      <c r="E422" s="401"/>
      <c r="F422" s="401"/>
      <c r="G422" s="401"/>
      <c r="H422" s="401"/>
      <c r="I422" s="402"/>
      <c r="K422" s="446" t="s">
        <v>39</v>
      </c>
      <c r="L422" s="403" t="s">
        <v>113</v>
      </c>
      <c r="M422" s="404"/>
      <c r="N422" s="404"/>
      <c r="O422" s="404"/>
      <c r="P422" s="404"/>
      <c r="Q422" s="404"/>
      <c r="R422" s="404"/>
      <c r="S422" s="405"/>
      <c r="U422" s="448" t="s">
        <v>39</v>
      </c>
      <c r="V422" s="441" t="s">
        <v>113</v>
      </c>
      <c r="W422" s="441"/>
      <c r="X422" s="441"/>
      <c r="Y422" s="441"/>
      <c r="Z422" s="441"/>
      <c r="AA422" s="441"/>
      <c r="AB422" s="441"/>
      <c r="AC422" s="441"/>
      <c r="AD422" s="441"/>
      <c r="AE422" s="441"/>
      <c r="AF422" s="441"/>
      <c r="AG422" s="441"/>
      <c r="AH422" s="441"/>
      <c r="AI422" s="442"/>
      <c r="AJ422" s="19"/>
      <c r="AK422" s="19"/>
      <c r="AL422" s="19"/>
      <c r="AM422" s="19"/>
      <c r="AN422" s="19"/>
    </row>
    <row r="423" spans="1:40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  <c r="K423" s="50" t="s">
        <v>7</v>
      </c>
      <c r="L423" s="105">
        <v>0</v>
      </c>
      <c r="M423" s="105">
        <v>0</v>
      </c>
      <c r="N423" s="105">
        <v>0</v>
      </c>
      <c r="O423" s="105">
        <v>0</v>
      </c>
      <c r="P423" s="105">
        <v>0</v>
      </c>
      <c r="Q423" s="105">
        <v>0</v>
      </c>
      <c r="R423" s="106">
        <v>0</v>
      </c>
      <c r="S423" s="107">
        <f>SUM(L423:R423)</f>
        <v>0</v>
      </c>
      <c r="U423" s="54" t="s">
        <v>7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6">
        <v>0</v>
      </c>
      <c r="AD423" s="57">
        <v>0</v>
      </c>
      <c r="AE423" s="57">
        <v>0</v>
      </c>
      <c r="AF423" s="57">
        <v>0</v>
      </c>
      <c r="AG423" s="57">
        <v>0</v>
      </c>
      <c r="AH423" s="57">
        <v>0</v>
      </c>
      <c r="AI423" s="58">
        <f>SUM(V423:AC423)</f>
        <v>0</v>
      </c>
      <c r="AJ423" s="19"/>
      <c r="AK423" s="19"/>
      <c r="AL423" s="19"/>
      <c r="AM423" s="19"/>
      <c r="AN423" s="19"/>
    </row>
    <row r="424" spans="1:40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239">SUM(B424:H424)</f>
        <v>0</v>
      </c>
      <c r="K424" s="42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40">SUM(L424:R424)</f>
        <v>0</v>
      </c>
      <c r="U424" s="59" t="s">
        <v>8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1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2">
        <f t="shared" ref="AI424:AI443" si="241">SUM(V424:AC424)</f>
        <v>0</v>
      </c>
      <c r="AJ424" s="19"/>
      <c r="AK424" s="19"/>
      <c r="AL424" s="19"/>
      <c r="AM424" s="19"/>
      <c r="AN424" s="19"/>
    </row>
    <row r="425" spans="1:40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239"/>
        <v>0</v>
      </c>
      <c r="K425" s="43" t="s">
        <v>9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5">
        <v>0</v>
      </c>
      <c r="S425" s="86">
        <f t="shared" si="240"/>
        <v>0</v>
      </c>
      <c r="U425" s="63" t="s">
        <v>9</v>
      </c>
      <c r="V425" s="55">
        <v>0</v>
      </c>
      <c r="W425" s="55">
        <v>0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6">
        <v>0</v>
      </c>
      <c r="AD425" s="57">
        <v>0</v>
      </c>
      <c r="AE425" s="57">
        <v>0</v>
      </c>
      <c r="AF425" s="57">
        <v>0</v>
      </c>
      <c r="AG425" s="57">
        <v>0</v>
      </c>
      <c r="AH425" s="57">
        <v>0</v>
      </c>
      <c r="AI425" s="58">
        <f t="shared" si="241"/>
        <v>0</v>
      </c>
      <c r="AJ425" s="19"/>
      <c r="AK425" s="19"/>
      <c r="AL425" s="19"/>
      <c r="AM425" s="19"/>
      <c r="AN425" s="19"/>
    </row>
    <row r="426" spans="1:40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239"/>
        <v>0</v>
      </c>
      <c r="K426" s="42" t="s">
        <v>52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40"/>
        <v>0</v>
      </c>
      <c r="U426" s="59" t="s">
        <v>52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1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2">
        <f t="shared" si="241"/>
        <v>0</v>
      </c>
      <c r="AJ426" s="19"/>
      <c r="AK426" s="19"/>
      <c r="AL426" s="19"/>
      <c r="AM426" s="19"/>
      <c r="AN426" s="19"/>
    </row>
    <row r="427" spans="1:40" ht="15">
      <c r="A427" s="32" t="s">
        <v>13</v>
      </c>
      <c r="B427" s="84">
        <v>67.429223149117234</v>
      </c>
      <c r="C427" s="84">
        <v>0</v>
      </c>
      <c r="D427" s="84">
        <v>2.4106182191234042</v>
      </c>
      <c r="E427" s="84">
        <v>0</v>
      </c>
      <c r="F427" s="395"/>
      <c r="G427" s="84">
        <v>0</v>
      </c>
      <c r="H427" s="115">
        <v>0</v>
      </c>
      <c r="I427" s="111">
        <f t="shared" si="239"/>
        <v>69.839841368240641</v>
      </c>
      <c r="K427" s="43" t="s">
        <v>13</v>
      </c>
      <c r="L427" s="84">
        <v>67.429223149117234</v>
      </c>
      <c r="M427" s="84">
        <v>0</v>
      </c>
      <c r="N427" s="84">
        <v>2.4106182191234042</v>
      </c>
      <c r="O427" s="84">
        <v>0</v>
      </c>
      <c r="P427" s="84">
        <v>0</v>
      </c>
      <c r="Q427" s="84">
        <v>0</v>
      </c>
      <c r="R427" s="85">
        <v>0</v>
      </c>
      <c r="S427" s="86">
        <f t="shared" si="240"/>
        <v>69.839841368240641</v>
      </c>
      <c r="U427" s="63" t="s">
        <v>13</v>
      </c>
      <c r="V427" s="55">
        <v>45.539074320762204</v>
      </c>
      <c r="W427" s="55">
        <v>0</v>
      </c>
      <c r="X427" s="55">
        <v>0</v>
      </c>
      <c r="Y427" s="55">
        <v>0</v>
      </c>
      <c r="Z427" s="55">
        <v>2.2591042573696294</v>
      </c>
      <c r="AA427" s="55">
        <v>0</v>
      </c>
      <c r="AB427" s="55">
        <v>0</v>
      </c>
      <c r="AC427" s="56">
        <v>22.041662790108809</v>
      </c>
      <c r="AD427" s="57">
        <v>21.890148828355034</v>
      </c>
      <c r="AE427" s="57">
        <v>0</v>
      </c>
      <c r="AF427" s="57">
        <v>0</v>
      </c>
      <c r="AG427" s="57">
        <v>0.15151396175377471</v>
      </c>
      <c r="AH427" s="57">
        <v>0</v>
      </c>
      <c r="AI427" s="58">
        <f t="shared" si="241"/>
        <v>69.839841368240641</v>
      </c>
      <c r="AJ427" s="19"/>
      <c r="AK427" s="19"/>
      <c r="AL427" s="19"/>
      <c r="AM427" s="19"/>
      <c r="AN427" s="19"/>
    </row>
    <row r="428" spans="1:40" ht="15">
      <c r="A428" s="31" t="s">
        <v>119</v>
      </c>
      <c r="B428" s="112">
        <v>27.954269151369811</v>
      </c>
      <c r="C428" s="112">
        <v>13.116626056287599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239"/>
        <v>41.070895207657408</v>
      </c>
      <c r="K428" s="42" t="s">
        <v>119</v>
      </c>
      <c r="L428" s="87">
        <v>27.954269151369811</v>
      </c>
      <c r="M428" s="87">
        <v>13.116626056287599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40"/>
        <v>41.070895207657408</v>
      </c>
      <c r="U428" s="59" t="s">
        <v>53</v>
      </c>
      <c r="V428" s="60">
        <v>27.762192558558048</v>
      </c>
      <c r="W428" s="60">
        <v>0</v>
      </c>
      <c r="X428" s="60">
        <v>0</v>
      </c>
      <c r="Y428" s="60">
        <v>13.116626056287599</v>
      </c>
      <c r="Z428" s="60">
        <v>0</v>
      </c>
      <c r="AA428" s="60">
        <v>0</v>
      </c>
      <c r="AB428" s="60">
        <v>0</v>
      </c>
      <c r="AC428" s="61">
        <v>0.19207659281176148</v>
      </c>
      <c r="AD428" s="60">
        <v>0.19207659281176148</v>
      </c>
      <c r="AE428" s="60">
        <v>0</v>
      </c>
      <c r="AF428" s="60">
        <v>0</v>
      </c>
      <c r="AG428" s="60">
        <v>0</v>
      </c>
      <c r="AH428" s="60">
        <v>0</v>
      </c>
      <c r="AI428" s="62">
        <f t="shared" si="241"/>
        <v>41.070895207657408</v>
      </c>
      <c r="AJ428" s="19"/>
      <c r="AK428" s="19"/>
      <c r="AL428" s="19"/>
      <c r="AM428" s="19"/>
      <c r="AN428" s="19"/>
    </row>
    <row r="429" spans="1:40" ht="15">
      <c r="A429" s="32" t="s">
        <v>54</v>
      </c>
      <c r="B429" s="84">
        <v>0</v>
      </c>
      <c r="C429" s="84">
        <v>0</v>
      </c>
      <c r="D429" s="84">
        <v>0</v>
      </c>
      <c r="E429" s="84">
        <v>2.0795169595194118E-2</v>
      </c>
      <c r="F429" s="395"/>
      <c r="G429" s="84">
        <v>0</v>
      </c>
      <c r="H429" s="115">
        <v>0</v>
      </c>
      <c r="I429" s="111">
        <f t="shared" si="239"/>
        <v>2.0795169595194118E-2</v>
      </c>
      <c r="K429" s="43" t="s">
        <v>54</v>
      </c>
      <c r="L429" s="84">
        <v>0</v>
      </c>
      <c r="M429" s="84">
        <v>0</v>
      </c>
      <c r="N429" s="84">
        <v>0</v>
      </c>
      <c r="O429" s="84">
        <v>2.0795169595194118E-2</v>
      </c>
      <c r="P429" s="84">
        <v>240.24685748995412</v>
      </c>
      <c r="Q429" s="84">
        <v>0</v>
      </c>
      <c r="R429" s="85">
        <v>0</v>
      </c>
      <c r="S429" s="86">
        <f t="shared" si="240"/>
        <v>240.26765265954933</v>
      </c>
      <c r="U429" s="63" t="s">
        <v>54</v>
      </c>
      <c r="V429" s="55">
        <v>0</v>
      </c>
      <c r="W429" s="55">
        <v>0</v>
      </c>
      <c r="X429" s="55">
        <v>0</v>
      </c>
      <c r="Y429" s="55">
        <v>0</v>
      </c>
      <c r="Z429" s="55">
        <v>0</v>
      </c>
      <c r="AA429" s="55">
        <v>2.0795169595194118E-2</v>
      </c>
      <c r="AB429" s="55">
        <v>240.24685748995412</v>
      </c>
      <c r="AC429" s="56">
        <v>0</v>
      </c>
      <c r="AD429" s="55">
        <v>0</v>
      </c>
      <c r="AE429" s="55">
        <v>0</v>
      </c>
      <c r="AF429" s="55">
        <v>0</v>
      </c>
      <c r="AG429" s="55">
        <v>0</v>
      </c>
      <c r="AH429" s="55">
        <v>0</v>
      </c>
      <c r="AI429" s="58">
        <f t="shared" si="241"/>
        <v>240.26765265954933</v>
      </c>
      <c r="AJ429" s="19"/>
      <c r="AK429" s="19"/>
      <c r="AL429" s="19"/>
      <c r="AM429" s="19"/>
      <c r="AN429" s="19"/>
    </row>
    <row r="430" spans="1:40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239"/>
        <v>0</v>
      </c>
      <c r="K430" s="42" t="s">
        <v>11</v>
      </c>
      <c r="L430" s="87">
        <v>0</v>
      </c>
      <c r="M430" s="87">
        <v>0</v>
      </c>
      <c r="N430" s="87">
        <v>0</v>
      </c>
      <c r="O430" s="87">
        <v>0</v>
      </c>
      <c r="P430" s="87">
        <v>22.610426447310982</v>
      </c>
      <c r="Q430" s="87">
        <v>0</v>
      </c>
      <c r="R430" s="88">
        <v>0</v>
      </c>
      <c r="S430" s="89">
        <f t="shared" si="240"/>
        <v>22.610426447310982</v>
      </c>
      <c r="U430" s="59" t="s">
        <v>11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22.610426447310982</v>
      </c>
      <c r="AC430" s="61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2">
        <f t="shared" si="241"/>
        <v>22.610426447310982</v>
      </c>
      <c r="AJ430" s="19"/>
      <c r="AK430" s="19"/>
      <c r="AL430" s="19"/>
      <c r="AM430" s="19"/>
      <c r="AN430" s="19"/>
    </row>
    <row r="431" spans="1:40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239"/>
        <v>0</v>
      </c>
      <c r="K431" s="43" t="s">
        <v>55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5">
        <v>0</v>
      </c>
      <c r="S431" s="86">
        <f t="shared" si="240"/>
        <v>0</v>
      </c>
      <c r="U431" s="63" t="s">
        <v>55</v>
      </c>
      <c r="V431" s="55">
        <v>0</v>
      </c>
      <c r="W431" s="55">
        <v>0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6">
        <v>0</v>
      </c>
      <c r="AD431" s="55">
        <v>0</v>
      </c>
      <c r="AE431" s="55">
        <v>0</v>
      </c>
      <c r="AF431" s="55">
        <v>0</v>
      </c>
      <c r="AG431" s="55">
        <v>0</v>
      </c>
      <c r="AH431" s="55">
        <v>0</v>
      </c>
      <c r="AI431" s="58">
        <f t="shared" si="241"/>
        <v>0</v>
      </c>
      <c r="AJ431" s="19"/>
      <c r="AK431" s="19"/>
      <c r="AL431" s="19"/>
      <c r="AM431" s="19"/>
      <c r="AN431" s="19"/>
    </row>
    <row r="432" spans="1:40" ht="15">
      <c r="A432" s="31" t="s">
        <v>14</v>
      </c>
      <c r="B432" s="112">
        <v>0</v>
      </c>
      <c r="C432" s="112">
        <v>0</v>
      </c>
      <c r="D432" s="112">
        <v>0</v>
      </c>
      <c r="E432" s="112">
        <v>0</v>
      </c>
      <c r="F432" s="395"/>
      <c r="G432" s="112">
        <v>0</v>
      </c>
      <c r="H432" s="113">
        <v>0</v>
      </c>
      <c r="I432" s="114">
        <f t="shared" si="239"/>
        <v>0</v>
      </c>
      <c r="K432" s="42" t="s">
        <v>14</v>
      </c>
      <c r="L432" s="87">
        <v>0</v>
      </c>
      <c r="M432" s="87">
        <v>0</v>
      </c>
      <c r="N432" s="87">
        <v>0</v>
      </c>
      <c r="O432" s="87">
        <v>0</v>
      </c>
      <c r="P432" s="87">
        <v>2.8250364362403984</v>
      </c>
      <c r="Q432" s="87">
        <v>0</v>
      </c>
      <c r="R432" s="88">
        <v>0</v>
      </c>
      <c r="S432" s="89">
        <f t="shared" si="240"/>
        <v>2.8250364362403984</v>
      </c>
      <c r="U432" s="59" t="s">
        <v>14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2.8250364362403984</v>
      </c>
      <c r="AC432" s="61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2">
        <f t="shared" si="241"/>
        <v>2.8250364362403984</v>
      </c>
      <c r="AJ432" s="19"/>
      <c r="AK432" s="19"/>
      <c r="AL432" s="19"/>
      <c r="AM432" s="19"/>
      <c r="AN432" s="19"/>
    </row>
    <row r="433" spans="1:40" ht="15">
      <c r="A433" s="32" t="s">
        <v>136</v>
      </c>
      <c r="B433" s="84">
        <v>30.894023118078604</v>
      </c>
      <c r="C433" s="84">
        <v>61.356560150573642</v>
      </c>
      <c r="D433" s="84">
        <v>25.148616559591659</v>
      </c>
      <c r="E433" s="84">
        <v>0</v>
      </c>
      <c r="F433" s="395"/>
      <c r="G433" s="84">
        <v>0</v>
      </c>
      <c r="H433" s="115">
        <v>0</v>
      </c>
      <c r="I433" s="111">
        <f t="shared" si="239"/>
        <v>117.39919982824391</v>
      </c>
      <c r="K433" s="43" t="s">
        <v>136</v>
      </c>
      <c r="L433" s="84">
        <v>30.894023118078604</v>
      </c>
      <c r="M433" s="84">
        <v>61.356560150573642</v>
      </c>
      <c r="N433" s="84">
        <v>25.148616559591659</v>
      </c>
      <c r="O433" s="84">
        <v>0</v>
      </c>
      <c r="P433" s="84">
        <v>3.0425439269053948E-2</v>
      </c>
      <c r="Q433" s="84">
        <v>0</v>
      </c>
      <c r="R433" s="85">
        <v>0</v>
      </c>
      <c r="S433" s="86">
        <f t="shared" si="240"/>
        <v>117.42962526751296</v>
      </c>
      <c r="U433" s="63" t="s">
        <v>136</v>
      </c>
      <c r="V433" s="55">
        <v>29.636761022010802</v>
      </c>
      <c r="W433" s="55">
        <v>0</v>
      </c>
      <c r="X433" s="55">
        <v>0</v>
      </c>
      <c r="Y433" s="55">
        <v>61.356560150573642</v>
      </c>
      <c r="Z433" s="55">
        <v>25.148616559591659</v>
      </c>
      <c r="AA433" s="55">
        <v>0</v>
      </c>
      <c r="AB433" s="55">
        <v>3.0425439269053948E-2</v>
      </c>
      <c r="AC433" s="56">
        <v>1.2572620960678009</v>
      </c>
      <c r="AD433" s="55">
        <v>1.2572620960678009</v>
      </c>
      <c r="AE433" s="55">
        <v>0</v>
      </c>
      <c r="AF433" s="55">
        <v>0</v>
      </c>
      <c r="AG433" s="55">
        <v>0</v>
      </c>
      <c r="AH433" s="55">
        <v>0</v>
      </c>
      <c r="AI433" s="58">
        <f t="shared" si="241"/>
        <v>117.42962526751296</v>
      </c>
      <c r="AJ433" s="19"/>
      <c r="AK433" s="19"/>
      <c r="AL433" s="19"/>
      <c r="AM433" s="19"/>
      <c r="AN433" s="19"/>
    </row>
    <row r="434" spans="1:40" ht="15">
      <c r="A434" s="31" t="s">
        <v>21</v>
      </c>
      <c r="B434" s="112">
        <v>165.27405536683617</v>
      </c>
      <c r="C434" s="112">
        <v>3.3305692283505249E-4</v>
      </c>
      <c r="D434" s="112">
        <v>4.7224352170112702</v>
      </c>
      <c r="E434" s="112">
        <v>313.98036003426358</v>
      </c>
      <c r="F434" s="395"/>
      <c r="G434" s="112">
        <v>87.90021229366036</v>
      </c>
      <c r="H434" s="113">
        <v>0</v>
      </c>
      <c r="I434" s="114">
        <f t="shared" si="239"/>
        <v>571.87739596869426</v>
      </c>
      <c r="K434" s="42" t="s">
        <v>21</v>
      </c>
      <c r="L434" s="87">
        <v>165.27405536683617</v>
      </c>
      <c r="M434" s="87">
        <v>3.3305692283505249E-4</v>
      </c>
      <c r="N434" s="87">
        <v>4.7224352170112702</v>
      </c>
      <c r="O434" s="87">
        <v>313.98036003426358</v>
      </c>
      <c r="P434" s="87">
        <v>0.65441920629986228</v>
      </c>
      <c r="Q434" s="87">
        <v>87.90021229366036</v>
      </c>
      <c r="R434" s="88">
        <v>0</v>
      </c>
      <c r="S434" s="89">
        <f t="shared" si="240"/>
        <v>572.53181517499411</v>
      </c>
      <c r="U434" s="59" t="s">
        <v>21</v>
      </c>
      <c r="V434" s="60">
        <v>0.2251888856066579</v>
      </c>
      <c r="W434" s="60">
        <v>156.98453213754297</v>
      </c>
      <c r="X434" s="60">
        <v>87.90021229366036</v>
      </c>
      <c r="Y434" s="60">
        <v>3.3305692283505249E-4</v>
      </c>
      <c r="Z434" s="60">
        <v>2.5316098149903237</v>
      </c>
      <c r="AA434" s="60">
        <v>312.30819039083275</v>
      </c>
      <c r="AB434" s="60">
        <v>0.65441920629986228</v>
      </c>
      <c r="AC434" s="61">
        <v>11.927329389138345</v>
      </c>
      <c r="AD434" s="60">
        <v>8.0643343436865411</v>
      </c>
      <c r="AE434" s="60">
        <v>1.6721696434308582</v>
      </c>
      <c r="AF434" s="60">
        <v>0</v>
      </c>
      <c r="AG434" s="60">
        <v>2.1908254020209466</v>
      </c>
      <c r="AH434" s="60">
        <v>0</v>
      </c>
      <c r="AI434" s="62">
        <f t="shared" si="241"/>
        <v>572.53181517499411</v>
      </c>
      <c r="AJ434" s="19"/>
      <c r="AK434" s="19"/>
      <c r="AL434" s="19"/>
      <c r="AM434" s="19"/>
      <c r="AN434" s="19"/>
    </row>
    <row r="435" spans="1:40" ht="15">
      <c r="A435" s="32" t="s">
        <v>20</v>
      </c>
      <c r="B435" s="84">
        <v>45.292962023694443</v>
      </c>
      <c r="C435" s="84">
        <v>0</v>
      </c>
      <c r="D435" s="84">
        <v>0</v>
      </c>
      <c r="E435" s="84">
        <v>0</v>
      </c>
      <c r="F435" s="395"/>
      <c r="G435" s="84">
        <v>0</v>
      </c>
      <c r="H435" s="115">
        <v>0</v>
      </c>
      <c r="I435" s="111">
        <f t="shared" si="239"/>
        <v>45.292962023694443</v>
      </c>
      <c r="K435" s="43" t="s">
        <v>20</v>
      </c>
      <c r="L435" s="84">
        <v>45.292962023694443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5">
        <v>0</v>
      </c>
      <c r="S435" s="86">
        <f t="shared" si="240"/>
        <v>45.292962023694443</v>
      </c>
      <c r="U435" s="63" t="s">
        <v>20</v>
      </c>
      <c r="V435" s="55">
        <v>38.198446818499782</v>
      </c>
      <c r="W435" s="55">
        <v>0</v>
      </c>
      <c r="X435" s="55">
        <v>0</v>
      </c>
      <c r="Y435" s="55">
        <v>0</v>
      </c>
      <c r="Z435" s="55">
        <v>0</v>
      </c>
      <c r="AA435" s="55">
        <v>0</v>
      </c>
      <c r="AB435" s="55">
        <v>0</v>
      </c>
      <c r="AC435" s="56">
        <v>7.0945152051946572</v>
      </c>
      <c r="AD435" s="55">
        <v>7.0945152051946572</v>
      </c>
      <c r="AE435" s="55">
        <v>0</v>
      </c>
      <c r="AF435" s="55">
        <v>0</v>
      </c>
      <c r="AG435" s="55">
        <v>0</v>
      </c>
      <c r="AH435" s="55">
        <v>0</v>
      </c>
      <c r="AI435" s="58">
        <f t="shared" si="241"/>
        <v>45.292962023694443</v>
      </c>
      <c r="AJ435" s="19"/>
      <c r="AK435" s="19"/>
      <c r="AL435" s="19"/>
      <c r="AM435" s="19"/>
      <c r="AN435" s="19"/>
    </row>
    <row r="436" spans="1:40" ht="15">
      <c r="A436" s="31" t="s">
        <v>56</v>
      </c>
      <c r="B436" s="112">
        <v>23.117116781308329</v>
      </c>
      <c r="C436" s="112">
        <v>1.5325852648733969</v>
      </c>
      <c r="D436" s="112">
        <v>17.53838782071097</v>
      </c>
      <c r="E436" s="112">
        <v>0</v>
      </c>
      <c r="F436" s="395"/>
      <c r="G436" s="112">
        <v>0</v>
      </c>
      <c r="H436" s="113">
        <v>0</v>
      </c>
      <c r="I436" s="114">
        <f t="shared" si="239"/>
        <v>42.188089866892696</v>
      </c>
      <c r="K436" s="42" t="s">
        <v>56</v>
      </c>
      <c r="L436" s="87">
        <v>23.117116781308329</v>
      </c>
      <c r="M436" s="87">
        <v>1.5325852648733969</v>
      </c>
      <c r="N436" s="87">
        <v>17.53838782071097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40"/>
        <v>42.188089866892696</v>
      </c>
      <c r="U436" s="59" t="s">
        <v>56</v>
      </c>
      <c r="V436" s="60">
        <v>23.117116781308329</v>
      </c>
      <c r="W436" s="60">
        <v>0</v>
      </c>
      <c r="X436" s="60">
        <v>0</v>
      </c>
      <c r="Y436" s="60">
        <v>1.5325852648733969</v>
      </c>
      <c r="Z436" s="60">
        <v>17.53838782071097</v>
      </c>
      <c r="AA436" s="60">
        <v>0</v>
      </c>
      <c r="AB436" s="60">
        <v>0</v>
      </c>
      <c r="AC436" s="61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2">
        <f t="shared" si="241"/>
        <v>42.188089866892696</v>
      </c>
      <c r="AJ436" s="19"/>
      <c r="AK436" s="19"/>
      <c r="AL436" s="19"/>
      <c r="AM436" s="19"/>
      <c r="AN436" s="19"/>
    </row>
    <row r="437" spans="1:40" ht="15">
      <c r="A437" s="32" t="s">
        <v>18</v>
      </c>
      <c r="B437" s="84">
        <v>31.850217112829061</v>
      </c>
      <c r="C437" s="84">
        <v>0</v>
      </c>
      <c r="D437" s="84">
        <v>169.58387245166512</v>
      </c>
      <c r="E437" s="84">
        <v>0</v>
      </c>
      <c r="F437" s="395"/>
      <c r="G437" s="84">
        <v>0</v>
      </c>
      <c r="H437" s="115">
        <v>0</v>
      </c>
      <c r="I437" s="111">
        <f t="shared" si="239"/>
        <v>201.43408956449417</v>
      </c>
      <c r="K437" s="43" t="s">
        <v>18</v>
      </c>
      <c r="L437" s="84">
        <v>31.850217112829061</v>
      </c>
      <c r="M437" s="84">
        <v>0</v>
      </c>
      <c r="N437" s="84">
        <v>169.58387245166512</v>
      </c>
      <c r="O437" s="84">
        <v>0</v>
      </c>
      <c r="P437" s="84">
        <v>8.7679017034412556</v>
      </c>
      <c r="Q437" s="84">
        <v>0</v>
      </c>
      <c r="R437" s="85">
        <v>0</v>
      </c>
      <c r="S437" s="86">
        <f t="shared" si="240"/>
        <v>210.20199126793543</v>
      </c>
      <c r="U437" s="63" t="s">
        <v>18</v>
      </c>
      <c r="V437" s="55">
        <v>31.753306204563184</v>
      </c>
      <c r="W437" s="55">
        <v>0</v>
      </c>
      <c r="X437" s="55">
        <v>0</v>
      </c>
      <c r="Y437" s="55">
        <v>0</v>
      </c>
      <c r="Z437" s="55">
        <v>157.6888864870601</v>
      </c>
      <c r="AA437" s="55">
        <v>0</v>
      </c>
      <c r="AB437" s="55">
        <v>8.7679017034412556</v>
      </c>
      <c r="AC437" s="56">
        <v>11.991896872870896</v>
      </c>
      <c r="AD437" s="55">
        <v>9.6910908265875326E-2</v>
      </c>
      <c r="AE437" s="55">
        <v>0</v>
      </c>
      <c r="AF437" s="55">
        <v>0</v>
      </c>
      <c r="AG437" s="55">
        <v>11.894985964605018</v>
      </c>
      <c r="AH437" s="55">
        <v>0</v>
      </c>
      <c r="AI437" s="58">
        <f t="shared" si="241"/>
        <v>210.20199126793545</v>
      </c>
      <c r="AJ437" s="19"/>
      <c r="AK437" s="19"/>
      <c r="AL437" s="19"/>
      <c r="AM437" s="19"/>
      <c r="AN437" s="19"/>
    </row>
    <row r="438" spans="1:40" ht="15">
      <c r="A438" s="31" t="s">
        <v>17</v>
      </c>
      <c r="B438" s="112">
        <v>0.5428946125195252</v>
      </c>
      <c r="C438" s="112">
        <v>6.344972353483848E-3</v>
      </c>
      <c r="D438" s="112">
        <v>0.32494213452100307</v>
      </c>
      <c r="E438" s="112">
        <v>0</v>
      </c>
      <c r="F438" s="395"/>
      <c r="G438" s="112">
        <v>0</v>
      </c>
      <c r="H438" s="113">
        <v>0</v>
      </c>
      <c r="I438" s="114">
        <f t="shared" si="239"/>
        <v>0.87418171939401212</v>
      </c>
      <c r="K438" s="42" t="s">
        <v>17</v>
      </c>
      <c r="L438" s="87">
        <v>0.5428946125195252</v>
      </c>
      <c r="M438" s="87">
        <v>6.344972353483848E-3</v>
      </c>
      <c r="N438" s="87">
        <v>0.32494213452100307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40"/>
        <v>0.87418171939401212</v>
      </c>
      <c r="U438" s="59" t="s">
        <v>57</v>
      </c>
      <c r="V438" s="60">
        <v>0.5428946125195252</v>
      </c>
      <c r="W438" s="60">
        <v>0</v>
      </c>
      <c r="X438" s="60">
        <v>0</v>
      </c>
      <c r="Y438" s="60">
        <v>6.344972353483848E-3</v>
      </c>
      <c r="Z438" s="60">
        <v>0.32494213452100307</v>
      </c>
      <c r="AA438" s="60">
        <v>0</v>
      </c>
      <c r="AB438" s="60">
        <v>0</v>
      </c>
      <c r="AC438" s="61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2">
        <f t="shared" si="241"/>
        <v>0.87418171939401212</v>
      </c>
      <c r="AJ438" s="19"/>
      <c r="AK438" s="19"/>
      <c r="AL438" s="19"/>
      <c r="AM438" s="19"/>
      <c r="AN438" s="19"/>
    </row>
    <row r="439" spans="1:40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239"/>
        <v>0</v>
      </c>
      <c r="K439" s="44" t="s">
        <v>60</v>
      </c>
      <c r="L439" s="84">
        <v>0</v>
      </c>
      <c r="M439" s="84">
        <v>0</v>
      </c>
      <c r="N439" s="84">
        <v>0</v>
      </c>
      <c r="O439" s="84">
        <v>0</v>
      </c>
      <c r="P439" s="84">
        <v>0</v>
      </c>
      <c r="Q439" s="84">
        <v>0</v>
      </c>
      <c r="R439" s="85">
        <v>0</v>
      </c>
      <c r="S439" s="86">
        <f t="shared" si="240"/>
        <v>0</v>
      </c>
      <c r="U439" s="64" t="s">
        <v>58</v>
      </c>
      <c r="V439" s="55">
        <v>0</v>
      </c>
      <c r="W439" s="55">
        <v>0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6">
        <v>0</v>
      </c>
      <c r="AD439" s="57">
        <v>0</v>
      </c>
      <c r="AE439" s="57">
        <v>0</v>
      </c>
      <c r="AF439" s="57">
        <v>0</v>
      </c>
      <c r="AG439" s="57">
        <v>0</v>
      </c>
      <c r="AH439" s="57">
        <v>0</v>
      </c>
      <c r="AI439" s="58">
        <f t="shared" si="241"/>
        <v>0</v>
      </c>
      <c r="AJ439" s="19"/>
      <c r="AK439" s="19"/>
      <c r="AL439" s="19"/>
      <c r="AM439" s="19"/>
      <c r="AN439" s="19"/>
    </row>
    <row r="440" spans="1:40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239"/>
        <v>0</v>
      </c>
      <c r="K440" s="45" t="s">
        <v>19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40"/>
        <v>0</v>
      </c>
      <c r="U440" s="65" t="s">
        <v>62</v>
      </c>
      <c r="V440" s="66">
        <v>0</v>
      </c>
      <c r="W440" s="66">
        <v>0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>
        <v>0</v>
      </c>
      <c r="AE440" s="66">
        <v>0</v>
      </c>
      <c r="AF440" s="66">
        <v>0</v>
      </c>
      <c r="AG440" s="66">
        <v>0</v>
      </c>
      <c r="AH440" s="67">
        <v>0</v>
      </c>
      <c r="AI440" s="68">
        <f t="shared" si="241"/>
        <v>0</v>
      </c>
      <c r="AJ440" s="19"/>
      <c r="AK440" s="19"/>
      <c r="AL440" s="19"/>
      <c r="AM440" s="19"/>
      <c r="AN440" s="19"/>
    </row>
    <row r="441" spans="1:40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239"/>
        <v>0</v>
      </c>
      <c r="K441" s="46" t="s">
        <v>15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4">
        <v>0</v>
      </c>
      <c r="S441" s="95">
        <f t="shared" si="240"/>
        <v>0</v>
      </c>
      <c r="U441" s="69" t="s">
        <v>15</v>
      </c>
      <c r="V441" s="70">
        <v>0</v>
      </c>
      <c r="W441" s="70">
        <v>0</v>
      </c>
      <c r="X441" s="70">
        <v>0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1">
        <v>0</v>
      </c>
      <c r="AE441" s="71">
        <v>0</v>
      </c>
      <c r="AF441" s="71">
        <v>0</v>
      </c>
      <c r="AG441" s="71">
        <v>0</v>
      </c>
      <c r="AH441" s="71">
        <v>0</v>
      </c>
      <c r="AI441" s="72">
        <f t="shared" si="241"/>
        <v>0</v>
      </c>
      <c r="AJ441" s="19"/>
      <c r="AK441" s="19"/>
      <c r="AL441" s="19"/>
      <c r="AM441" s="19"/>
      <c r="AN441" s="19"/>
    </row>
    <row r="442" spans="1:40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239"/>
        <v>0</v>
      </c>
      <c r="K442" s="45" t="s">
        <v>16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40"/>
        <v>0</v>
      </c>
      <c r="U442" s="65" t="s">
        <v>16</v>
      </c>
      <c r="V442" s="66">
        <v>0</v>
      </c>
      <c r="W442" s="66">
        <v>0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>
        <v>0</v>
      </c>
      <c r="AE442" s="66">
        <v>0</v>
      </c>
      <c r="AF442" s="66">
        <v>0</v>
      </c>
      <c r="AG442" s="66">
        <v>0</v>
      </c>
      <c r="AH442" s="67">
        <v>0</v>
      </c>
      <c r="AI442" s="68">
        <f t="shared" si="241"/>
        <v>0</v>
      </c>
      <c r="AJ442" s="19"/>
      <c r="AK442" s="19"/>
      <c r="AL442" s="19"/>
      <c r="AM442" s="19"/>
      <c r="AN442" s="19"/>
    </row>
    <row r="443" spans="1:40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239"/>
        <v>0</v>
      </c>
      <c r="K443" s="47" t="s">
        <v>10</v>
      </c>
      <c r="L443" s="96">
        <v>0</v>
      </c>
      <c r="M443" s="96">
        <v>0</v>
      </c>
      <c r="N443" s="96">
        <v>0</v>
      </c>
      <c r="O443" s="96">
        <v>0</v>
      </c>
      <c r="P443" s="96">
        <v>0</v>
      </c>
      <c r="Q443" s="96">
        <v>0</v>
      </c>
      <c r="R443" s="97">
        <v>0</v>
      </c>
      <c r="S443" s="98">
        <f t="shared" si="240"/>
        <v>0</v>
      </c>
      <c r="U443" s="69" t="s">
        <v>10</v>
      </c>
      <c r="V443" s="70">
        <v>0</v>
      </c>
      <c r="W443" s="70">
        <v>0</v>
      </c>
      <c r="X443" s="70">
        <v>0</v>
      </c>
      <c r="Y443" s="70">
        <v>0</v>
      </c>
      <c r="Z443" s="70">
        <v>0</v>
      </c>
      <c r="AA443" s="70">
        <v>0</v>
      </c>
      <c r="AB443" s="70">
        <v>0</v>
      </c>
      <c r="AC443" s="70">
        <v>0</v>
      </c>
      <c r="AD443" s="71">
        <v>0</v>
      </c>
      <c r="AE443" s="71">
        <v>0</v>
      </c>
      <c r="AF443" s="71">
        <v>0</v>
      </c>
      <c r="AG443" s="71">
        <v>0</v>
      </c>
      <c r="AH443" s="71">
        <v>0</v>
      </c>
      <c r="AI443" s="72">
        <f t="shared" si="241"/>
        <v>0</v>
      </c>
      <c r="AJ443" s="19"/>
      <c r="AK443" s="19"/>
      <c r="AL443" s="19"/>
      <c r="AM443" s="19"/>
      <c r="AN443" s="19"/>
    </row>
    <row r="444" spans="1:40" ht="15">
      <c r="A444" s="37" t="s">
        <v>22</v>
      </c>
      <c r="B444" s="99">
        <f>SUM(B423:B439)</f>
        <v>392.35476131575319</v>
      </c>
      <c r="C444" s="99">
        <f t="shared" ref="C444:I444" si="242">SUM(C423:C439)</f>
        <v>76.012449501010963</v>
      </c>
      <c r="D444" s="99">
        <f t="shared" si="242"/>
        <v>219.72887240262341</v>
      </c>
      <c r="E444" s="99">
        <f t="shared" si="242"/>
        <v>314.00115520385879</v>
      </c>
      <c r="F444" s="99">
        <f t="shared" si="242"/>
        <v>0</v>
      </c>
      <c r="G444" s="99">
        <f t="shared" si="242"/>
        <v>87.90021229366036</v>
      </c>
      <c r="H444" s="100">
        <f t="shared" si="242"/>
        <v>0</v>
      </c>
      <c r="I444" s="111">
        <f t="shared" si="242"/>
        <v>1089.9974507169068</v>
      </c>
      <c r="K444" s="48" t="s">
        <v>22</v>
      </c>
      <c r="L444" s="99">
        <f>SUM(L423:L439)</f>
        <v>392.35476131575319</v>
      </c>
      <c r="M444" s="99">
        <f t="shared" ref="M444:S444" si="243">SUM(M423:M439)</f>
        <v>76.012449501010963</v>
      </c>
      <c r="N444" s="99">
        <f t="shared" si="243"/>
        <v>219.72887240262341</v>
      </c>
      <c r="O444" s="99">
        <f t="shared" si="243"/>
        <v>314.00115520385879</v>
      </c>
      <c r="P444" s="99">
        <f t="shared" si="243"/>
        <v>275.13506672251566</v>
      </c>
      <c r="Q444" s="99">
        <f t="shared" si="243"/>
        <v>87.90021229366036</v>
      </c>
      <c r="R444" s="100">
        <f t="shared" si="243"/>
        <v>0</v>
      </c>
      <c r="S444" s="101">
        <f t="shared" si="243"/>
        <v>1365.1325174394224</v>
      </c>
      <c r="U444" s="73" t="s">
        <v>59</v>
      </c>
      <c r="V444" s="74">
        <f>SUM(V423:V439)</f>
        <v>196.77498120382853</v>
      </c>
      <c r="W444" s="74">
        <f t="shared" ref="W444:AH444" si="244">SUM(W423:W439)</f>
        <v>156.98453213754297</v>
      </c>
      <c r="X444" s="74">
        <f t="shared" si="244"/>
        <v>87.90021229366036</v>
      </c>
      <c r="Y444" s="74">
        <f t="shared" si="244"/>
        <v>76.012449501010963</v>
      </c>
      <c r="Z444" s="74">
        <f t="shared" si="244"/>
        <v>205.49154707424367</v>
      </c>
      <c r="AA444" s="74">
        <f t="shared" si="244"/>
        <v>312.32898556042795</v>
      </c>
      <c r="AB444" s="74">
        <f t="shared" si="244"/>
        <v>275.13506672251566</v>
      </c>
      <c r="AC444" s="74">
        <f t="shared" si="244"/>
        <v>54.504742946192266</v>
      </c>
      <c r="AD444" s="75">
        <f t="shared" si="244"/>
        <v>38.595247974381671</v>
      </c>
      <c r="AE444" s="75">
        <f t="shared" si="244"/>
        <v>1.6721696434308582</v>
      </c>
      <c r="AF444" s="75">
        <f t="shared" si="244"/>
        <v>0</v>
      </c>
      <c r="AG444" s="75">
        <f t="shared" si="244"/>
        <v>14.23732532837974</v>
      </c>
      <c r="AH444" s="75">
        <f t="shared" si="244"/>
        <v>0</v>
      </c>
      <c r="AI444" s="76">
        <f>SUM(V444:AC444)</f>
        <v>1365.1325174394224</v>
      </c>
      <c r="AJ444" s="19"/>
      <c r="AK444" s="19"/>
      <c r="AL444" s="19"/>
      <c r="AM444" s="19"/>
      <c r="AN444" s="19"/>
    </row>
    <row r="445" spans="1:40" s="22" customFormat="1" ht="15" thickBot="1">
      <c r="A445" s="38" t="s">
        <v>108</v>
      </c>
      <c r="B445" s="125">
        <f>IF($I444=0,"-",B444/$I444)</f>
        <v>0.35995933848991657</v>
      </c>
      <c r="C445" s="125">
        <f t="shared" ref="C445:H445" si="245">IF($I444=0,"-",C444/$I444)</f>
        <v>6.9736355301580288E-2</v>
      </c>
      <c r="D445" s="125">
        <f t="shared" si="245"/>
        <v>0.20158659293937303</v>
      </c>
      <c r="E445" s="125">
        <f t="shared" si="245"/>
        <v>0.28807512806322233</v>
      </c>
      <c r="F445" s="125">
        <f t="shared" si="245"/>
        <v>0</v>
      </c>
      <c r="G445" s="125">
        <f t="shared" si="245"/>
        <v>8.0642585205907724E-2</v>
      </c>
      <c r="H445" s="126">
        <f t="shared" si="245"/>
        <v>0</v>
      </c>
      <c r="I445" s="127">
        <f>SUM(B445:H445)</f>
        <v>0.99999999999999989</v>
      </c>
      <c r="K445" s="49" t="s">
        <v>108</v>
      </c>
      <c r="L445" s="102">
        <f>IF($S444=0,"-",L444/$S444)</f>
        <v>0.28741148299045183</v>
      </c>
      <c r="M445" s="102">
        <f t="shared" ref="M445:R445" si="246">IF($S444=0,"-",M444/$S444)</f>
        <v>5.5681370511624348E-2</v>
      </c>
      <c r="N445" s="102">
        <f t="shared" si="246"/>
        <v>0.16095790672012458</v>
      </c>
      <c r="O445" s="102">
        <f t="shared" si="246"/>
        <v>0.23001514592358435</v>
      </c>
      <c r="P445" s="102">
        <f t="shared" si="246"/>
        <v>0.20154458501844658</v>
      </c>
      <c r="Q445" s="102">
        <f t="shared" si="246"/>
        <v>6.4389508835768341E-2</v>
      </c>
      <c r="R445" s="103">
        <f t="shared" si="246"/>
        <v>0</v>
      </c>
      <c r="S445" s="104">
        <f>SUM(L445:R445)</f>
        <v>0.99999999999999989</v>
      </c>
      <c r="U445" s="77" t="s">
        <v>108</v>
      </c>
      <c r="V445" s="78">
        <f>+V444/$AI444</f>
        <v>0.14414350159420358</v>
      </c>
      <c r="W445" s="78">
        <f t="shared" ref="W445:AH445" si="247">+W444/$AI444</f>
        <v>0.11499581918391241</v>
      </c>
      <c r="X445" s="78">
        <f t="shared" si="247"/>
        <v>6.4389508835768341E-2</v>
      </c>
      <c r="Y445" s="78">
        <f t="shared" si="247"/>
        <v>5.5681370511624348E-2</v>
      </c>
      <c r="Z445" s="78">
        <f t="shared" si="247"/>
        <v>0.15052864425182982</v>
      </c>
      <c r="AA445" s="78">
        <f t="shared" si="247"/>
        <v>0.22879023213531174</v>
      </c>
      <c r="AB445" s="78">
        <f t="shared" si="247"/>
        <v>0.20154458501844658</v>
      </c>
      <c r="AC445" s="78">
        <f t="shared" si="247"/>
        <v>3.9926338468903193E-2</v>
      </c>
      <c r="AD445" s="78">
        <f t="shared" si="247"/>
        <v>2.8272162212335795E-2</v>
      </c>
      <c r="AE445" s="78">
        <f t="shared" si="247"/>
        <v>1.2249137882726178E-3</v>
      </c>
      <c r="AF445" s="78">
        <f t="shared" si="247"/>
        <v>0</v>
      </c>
      <c r="AG445" s="78">
        <f t="shared" si="247"/>
        <v>1.0429262468294781E-2</v>
      </c>
      <c r="AH445" s="78">
        <f t="shared" si="247"/>
        <v>0</v>
      </c>
      <c r="AI445" s="79">
        <f>SUM(V445:AC445)</f>
        <v>0.99999999999999989</v>
      </c>
    </row>
    <row r="446" spans="1:40" ht="15" thickBot="1">
      <c r="A446" s="6"/>
      <c r="B446" s="6"/>
      <c r="C446" s="6"/>
      <c r="D446" s="6"/>
      <c r="E446" s="6"/>
      <c r="F446" s="6"/>
      <c r="G446" s="6"/>
      <c r="H446" s="6"/>
      <c r="I446" s="6"/>
      <c r="K446" s="6"/>
      <c r="L446" s="6"/>
      <c r="M446" s="6"/>
      <c r="N446" s="6"/>
      <c r="O446" s="6"/>
      <c r="P446" s="6"/>
      <c r="Q446" s="6"/>
      <c r="R446" s="6"/>
      <c r="S446" s="6"/>
    </row>
    <row r="447" spans="1:40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  <c r="K447" s="449" t="s">
        <v>40</v>
      </c>
      <c r="L447" s="82" t="s">
        <v>0</v>
      </c>
      <c r="M447" s="82" t="s">
        <v>1</v>
      </c>
      <c r="N447" s="82" t="s">
        <v>2</v>
      </c>
      <c r="O447" s="82" t="s">
        <v>3</v>
      </c>
      <c r="P447" s="82" t="s">
        <v>23</v>
      </c>
      <c r="Q447" s="82" t="s">
        <v>4</v>
      </c>
      <c r="R447" s="82" t="s">
        <v>5</v>
      </c>
      <c r="S447" s="83" t="s">
        <v>6</v>
      </c>
    </row>
    <row r="448" spans="1:40" ht="15" customHeight="1">
      <c r="A448" s="413" t="s">
        <v>40</v>
      </c>
      <c r="B448" s="400" t="s">
        <v>113</v>
      </c>
      <c r="C448" s="401"/>
      <c r="D448" s="401"/>
      <c r="E448" s="401"/>
      <c r="F448" s="401"/>
      <c r="G448" s="401"/>
      <c r="H448" s="401"/>
      <c r="I448" s="402"/>
      <c r="K448" s="450" t="s">
        <v>40</v>
      </c>
      <c r="L448" s="403" t="s">
        <v>113</v>
      </c>
      <c r="M448" s="404"/>
      <c r="N448" s="404"/>
      <c r="O448" s="404"/>
      <c r="P448" s="404"/>
      <c r="Q448" s="404"/>
      <c r="R448" s="404"/>
      <c r="S448" s="405"/>
    </row>
    <row r="449" spans="1:38" ht="14.25" customHeight="1">
      <c r="A449" s="30" t="s">
        <v>7</v>
      </c>
      <c r="B449" s="385"/>
      <c r="C449" s="386"/>
      <c r="D449" s="386"/>
      <c r="E449" s="387"/>
      <c r="F449" s="105">
        <v>0.53570499718803499</v>
      </c>
      <c r="G449" s="385"/>
      <c r="H449" s="387"/>
      <c r="I449" s="111">
        <f>SUM(B449:H449)</f>
        <v>0.53570499718803499</v>
      </c>
      <c r="K449" s="50" t="s">
        <v>7</v>
      </c>
      <c r="L449" s="385"/>
      <c r="M449" s="386"/>
      <c r="N449" s="386"/>
      <c r="O449" s="387"/>
      <c r="P449" s="105">
        <v>0</v>
      </c>
      <c r="Q449" s="385"/>
      <c r="R449" s="397"/>
      <c r="S449" s="107">
        <f>SUM(L449:R449)</f>
        <v>0</v>
      </c>
    </row>
    <row r="450" spans="1:38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248">SUM(B450:H450)</f>
        <v>0</v>
      </c>
      <c r="K450" s="42" t="s">
        <v>8</v>
      </c>
      <c r="L450" s="388"/>
      <c r="M450" s="389"/>
      <c r="N450" s="389"/>
      <c r="O450" s="390"/>
      <c r="P450" s="87">
        <v>0</v>
      </c>
      <c r="Q450" s="388"/>
      <c r="R450" s="398"/>
      <c r="S450" s="89">
        <f t="shared" ref="S450:S469" si="249">SUM(L450:R450)</f>
        <v>0</v>
      </c>
    </row>
    <row r="451" spans="1:38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248"/>
        <v>0</v>
      </c>
      <c r="K451" s="43" t="s">
        <v>9</v>
      </c>
      <c r="L451" s="388"/>
      <c r="M451" s="389"/>
      <c r="N451" s="389"/>
      <c r="O451" s="390"/>
      <c r="P451" s="84">
        <v>0</v>
      </c>
      <c r="Q451" s="388"/>
      <c r="R451" s="398"/>
      <c r="S451" s="86">
        <f t="shared" si="249"/>
        <v>0</v>
      </c>
    </row>
    <row r="452" spans="1:38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248"/>
        <v>0</v>
      </c>
      <c r="K452" s="42" t="s">
        <v>52</v>
      </c>
      <c r="L452" s="388"/>
      <c r="M452" s="389"/>
      <c r="N452" s="389"/>
      <c r="O452" s="390"/>
      <c r="P452" s="87">
        <v>0</v>
      </c>
      <c r="Q452" s="388"/>
      <c r="R452" s="398"/>
      <c r="S452" s="89">
        <f t="shared" si="249"/>
        <v>0</v>
      </c>
    </row>
    <row r="453" spans="1:38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248"/>
        <v>0</v>
      </c>
      <c r="K453" s="43" t="s">
        <v>13</v>
      </c>
      <c r="L453" s="388"/>
      <c r="M453" s="389"/>
      <c r="N453" s="389"/>
      <c r="O453" s="390"/>
      <c r="P453" s="84">
        <v>0</v>
      </c>
      <c r="Q453" s="388"/>
      <c r="R453" s="398"/>
      <c r="S453" s="86">
        <f t="shared" si="249"/>
        <v>0</v>
      </c>
    </row>
    <row r="454" spans="1:38" ht="15">
      <c r="A454" s="31" t="s">
        <v>119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248"/>
        <v>0</v>
      </c>
      <c r="K454" s="42" t="s">
        <v>119</v>
      </c>
      <c r="L454" s="388"/>
      <c r="M454" s="389"/>
      <c r="N454" s="389"/>
      <c r="O454" s="390"/>
      <c r="P454" s="87">
        <v>0</v>
      </c>
      <c r="Q454" s="388"/>
      <c r="R454" s="398"/>
      <c r="S454" s="89">
        <f t="shared" si="249"/>
        <v>0</v>
      </c>
    </row>
    <row r="455" spans="1:38" ht="15">
      <c r="A455" s="32" t="s">
        <v>54</v>
      </c>
      <c r="B455" s="388"/>
      <c r="C455" s="389"/>
      <c r="D455" s="389"/>
      <c r="E455" s="390"/>
      <c r="F455" s="84">
        <v>288.32292084549306</v>
      </c>
      <c r="G455" s="388"/>
      <c r="H455" s="390"/>
      <c r="I455" s="111">
        <f t="shared" si="248"/>
        <v>288.32292084549306</v>
      </c>
      <c r="K455" s="43" t="s">
        <v>54</v>
      </c>
      <c r="L455" s="388"/>
      <c r="M455" s="389"/>
      <c r="N455" s="389"/>
      <c r="O455" s="390"/>
      <c r="P455" s="84">
        <v>0</v>
      </c>
      <c r="Q455" s="388"/>
      <c r="R455" s="398"/>
      <c r="S455" s="86">
        <f t="shared" si="249"/>
        <v>0</v>
      </c>
    </row>
    <row r="456" spans="1:38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248"/>
        <v>0</v>
      </c>
      <c r="K456" s="42" t="s">
        <v>11</v>
      </c>
      <c r="L456" s="388"/>
      <c r="M456" s="389"/>
      <c r="N456" s="389"/>
      <c r="O456" s="390"/>
      <c r="P456" s="87">
        <v>0</v>
      </c>
      <c r="Q456" s="388"/>
      <c r="R456" s="398"/>
      <c r="S456" s="89">
        <f t="shared" si="249"/>
        <v>0</v>
      </c>
    </row>
    <row r="457" spans="1:38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248"/>
        <v>0</v>
      </c>
      <c r="K457" s="43" t="s">
        <v>55</v>
      </c>
      <c r="L457" s="388"/>
      <c r="M457" s="389"/>
      <c r="N457" s="389"/>
      <c r="O457" s="390"/>
      <c r="P457" s="84">
        <v>0</v>
      </c>
      <c r="Q457" s="388"/>
      <c r="R457" s="398"/>
      <c r="S457" s="86">
        <f t="shared" si="249"/>
        <v>0</v>
      </c>
    </row>
    <row r="458" spans="1:38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248"/>
        <v>0</v>
      </c>
      <c r="K458" s="42" t="s">
        <v>14</v>
      </c>
      <c r="L458" s="388"/>
      <c r="M458" s="389"/>
      <c r="N458" s="389"/>
      <c r="O458" s="390"/>
      <c r="P458" s="87">
        <v>0</v>
      </c>
      <c r="Q458" s="388"/>
      <c r="R458" s="398"/>
      <c r="S458" s="89">
        <f t="shared" si="249"/>
        <v>0</v>
      </c>
    </row>
    <row r="459" spans="1:38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248"/>
        <v>0</v>
      </c>
      <c r="K459" s="43" t="s">
        <v>136</v>
      </c>
      <c r="L459" s="388"/>
      <c r="M459" s="389"/>
      <c r="N459" s="389"/>
      <c r="O459" s="390"/>
      <c r="P459" s="84">
        <v>0</v>
      </c>
      <c r="Q459" s="388"/>
      <c r="R459" s="398"/>
      <c r="S459" s="86">
        <f t="shared" si="249"/>
        <v>0</v>
      </c>
    </row>
    <row r="460" spans="1:38" ht="15">
      <c r="A460" s="31" t="s">
        <v>21</v>
      </c>
      <c r="B460" s="388"/>
      <c r="C460" s="389"/>
      <c r="D460" s="389"/>
      <c r="E460" s="390"/>
      <c r="F460" s="112">
        <v>607.82805379302192</v>
      </c>
      <c r="G460" s="388"/>
      <c r="H460" s="390"/>
      <c r="I460" s="114">
        <f t="shared" si="248"/>
        <v>607.82805379302192</v>
      </c>
      <c r="K460" s="42" t="s">
        <v>21</v>
      </c>
      <c r="L460" s="388"/>
      <c r="M460" s="389"/>
      <c r="N460" s="389"/>
      <c r="O460" s="390"/>
      <c r="P460" s="87">
        <v>0</v>
      </c>
      <c r="Q460" s="388"/>
      <c r="R460" s="398"/>
      <c r="S460" s="89">
        <f t="shared" si="249"/>
        <v>0</v>
      </c>
    </row>
    <row r="461" spans="1:38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248"/>
        <v>0</v>
      </c>
      <c r="K461" s="43" t="s">
        <v>20</v>
      </c>
      <c r="L461" s="388"/>
      <c r="M461" s="389"/>
      <c r="N461" s="389"/>
      <c r="O461" s="390"/>
      <c r="P461" s="84">
        <v>0</v>
      </c>
      <c r="Q461" s="388"/>
      <c r="R461" s="398"/>
      <c r="S461" s="86">
        <f t="shared" si="249"/>
        <v>0</v>
      </c>
    </row>
    <row r="462" spans="1:38" ht="15">
      <c r="A462" s="31" t="s">
        <v>56</v>
      </c>
      <c r="B462" s="388"/>
      <c r="C462" s="389"/>
      <c r="D462" s="389"/>
      <c r="E462" s="390"/>
      <c r="F462" s="112">
        <v>1.8265466029411762E-2</v>
      </c>
      <c r="G462" s="388"/>
      <c r="H462" s="390"/>
      <c r="I462" s="114">
        <f t="shared" si="248"/>
        <v>1.8265466029411762E-2</v>
      </c>
      <c r="K462" s="42" t="s">
        <v>56</v>
      </c>
      <c r="L462" s="388"/>
      <c r="M462" s="389"/>
      <c r="N462" s="389"/>
      <c r="O462" s="390"/>
      <c r="P462" s="87">
        <v>0</v>
      </c>
      <c r="Q462" s="388"/>
      <c r="R462" s="398"/>
      <c r="S462" s="89">
        <f t="shared" si="249"/>
        <v>0</v>
      </c>
    </row>
    <row r="463" spans="1:38" ht="15">
      <c r="A463" s="32" t="s">
        <v>18</v>
      </c>
      <c r="B463" s="388"/>
      <c r="C463" s="389"/>
      <c r="D463" s="389"/>
      <c r="E463" s="390"/>
      <c r="F463" s="84">
        <v>11.816462170031366</v>
      </c>
      <c r="G463" s="388"/>
      <c r="H463" s="390"/>
      <c r="I463" s="111">
        <f t="shared" si="248"/>
        <v>11.816462170031366</v>
      </c>
      <c r="K463" s="43" t="s">
        <v>18</v>
      </c>
      <c r="L463" s="388"/>
      <c r="M463" s="389"/>
      <c r="N463" s="389"/>
      <c r="O463" s="390"/>
      <c r="P463" s="84">
        <v>0</v>
      </c>
      <c r="Q463" s="388"/>
      <c r="R463" s="398"/>
      <c r="S463" s="86">
        <f t="shared" si="249"/>
        <v>0</v>
      </c>
    </row>
    <row r="464" spans="1:38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248"/>
        <v>0</v>
      </c>
      <c r="K464" s="42" t="s">
        <v>17</v>
      </c>
      <c r="L464" s="388"/>
      <c r="M464" s="389"/>
      <c r="N464" s="389"/>
      <c r="O464" s="390"/>
      <c r="P464" s="87">
        <v>0</v>
      </c>
      <c r="Q464" s="388"/>
      <c r="R464" s="398"/>
      <c r="S464" s="89">
        <f t="shared" si="249"/>
        <v>0</v>
      </c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5"/>
    </row>
    <row r="465" spans="1:38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248"/>
        <v>0</v>
      </c>
      <c r="K465" s="44" t="s">
        <v>60</v>
      </c>
      <c r="L465" s="388"/>
      <c r="M465" s="389"/>
      <c r="N465" s="389"/>
      <c r="O465" s="390"/>
      <c r="P465" s="84">
        <v>0</v>
      </c>
      <c r="Q465" s="388"/>
      <c r="R465" s="398"/>
      <c r="S465" s="86">
        <f t="shared" si="249"/>
        <v>0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5"/>
    </row>
    <row r="466" spans="1:38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248"/>
        <v>0</v>
      </c>
      <c r="K466" s="45" t="s">
        <v>19</v>
      </c>
      <c r="L466" s="388"/>
      <c r="M466" s="389"/>
      <c r="N466" s="389"/>
      <c r="O466" s="390"/>
      <c r="P466" s="90">
        <v>0</v>
      </c>
      <c r="Q466" s="388"/>
      <c r="R466" s="398"/>
      <c r="S466" s="92">
        <f t="shared" si="249"/>
        <v>0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5"/>
    </row>
    <row r="467" spans="1:38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248"/>
        <v>0</v>
      </c>
      <c r="K467" s="46" t="s">
        <v>15</v>
      </c>
      <c r="L467" s="388"/>
      <c r="M467" s="389"/>
      <c r="N467" s="389"/>
      <c r="O467" s="390"/>
      <c r="P467" s="93">
        <v>0</v>
      </c>
      <c r="Q467" s="388"/>
      <c r="R467" s="398"/>
      <c r="S467" s="95">
        <f t="shared" si="249"/>
        <v>0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5"/>
    </row>
    <row r="468" spans="1:38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248"/>
        <v>0</v>
      </c>
      <c r="K468" s="45" t="s">
        <v>16</v>
      </c>
      <c r="L468" s="388"/>
      <c r="M468" s="389"/>
      <c r="N468" s="389"/>
      <c r="O468" s="390"/>
      <c r="P468" s="90">
        <v>0</v>
      </c>
      <c r="Q468" s="388"/>
      <c r="R468" s="398"/>
      <c r="S468" s="92">
        <f t="shared" si="249"/>
        <v>0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5"/>
    </row>
    <row r="469" spans="1:38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248"/>
        <v>0</v>
      </c>
      <c r="K469" s="47" t="s">
        <v>10</v>
      </c>
      <c r="L469" s="391"/>
      <c r="M469" s="392"/>
      <c r="N469" s="392"/>
      <c r="O469" s="393"/>
      <c r="P469" s="96">
        <v>0</v>
      </c>
      <c r="Q469" s="391"/>
      <c r="R469" s="399"/>
      <c r="S469" s="98">
        <f t="shared" si="249"/>
        <v>0</v>
      </c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5"/>
    </row>
    <row r="470" spans="1:38" ht="15">
      <c r="A470" s="37" t="s">
        <v>22</v>
      </c>
      <c r="B470" s="99">
        <f>SUM(B449:B465)</f>
        <v>0</v>
      </c>
      <c r="C470" s="99">
        <f t="shared" ref="C470:I470" si="250">SUM(C449:C465)</f>
        <v>0</v>
      </c>
      <c r="D470" s="99">
        <f t="shared" si="250"/>
        <v>0</v>
      </c>
      <c r="E470" s="99">
        <f t="shared" si="250"/>
        <v>0</v>
      </c>
      <c r="F470" s="99">
        <f t="shared" si="250"/>
        <v>908.52140727176391</v>
      </c>
      <c r="G470" s="99">
        <f t="shared" si="250"/>
        <v>0</v>
      </c>
      <c r="H470" s="100">
        <f t="shared" si="250"/>
        <v>0</v>
      </c>
      <c r="I470" s="111">
        <f t="shared" si="250"/>
        <v>908.52140727176391</v>
      </c>
      <c r="K470" s="48" t="s">
        <v>22</v>
      </c>
      <c r="L470" s="99">
        <f>SUM(L449:L465)</f>
        <v>0</v>
      </c>
      <c r="M470" s="99">
        <f t="shared" ref="M470:S470" si="251">SUM(M449:M465)</f>
        <v>0</v>
      </c>
      <c r="N470" s="99">
        <f t="shared" si="251"/>
        <v>0</v>
      </c>
      <c r="O470" s="99">
        <f t="shared" si="251"/>
        <v>0</v>
      </c>
      <c r="P470" s="99">
        <f t="shared" si="251"/>
        <v>0</v>
      </c>
      <c r="Q470" s="99">
        <f t="shared" si="251"/>
        <v>0</v>
      </c>
      <c r="R470" s="100">
        <f t="shared" si="251"/>
        <v>0</v>
      </c>
      <c r="S470" s="101">
        <f t="shared" si="251"/>
        <v>0</v>
      </c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5"/>
    </row>
    <row r="471" spans="1:38" s="22" customFormat="1" ht="15.75" thickBot="1">
      <c r="A471" s="38" t="s">
        <v>108</v>
      </c>
      <c r="B471" s="125">
        <f>IF($I470=0,"-",B470/$I470)</f>
        <v>0</v>
      </c>
      <c r="C471" s="125">
        <f t="shared" ref="C471:H471" si="252">IF($I470=0,"-",C470/$I470)</f>
        <v>0</v>
      </c>
      <c r="D471" s="125">
        <f t="shared" si="252"/>
        <v>0</v>
      </c>
      <c r="E471" s="125">
        <f t="shared" si="252"/>
        <v>0</v>
      </c>
      <c r="F471" s="125">
        <f t="shared" si="252"/>
        <v>1</v>
      </c>
      <c r="G471" s="125">
        <f t="shared" si="252"/>
        <v>0</v>
      </c>
      <c r="H471" s="126">
        <f t="shared" si="252"/>
        <v>0</v>
      </c>
      <c r="I471" s="127">
        <f>SUM(B471:H471)</f>
        <v>1</v>
      </c>
      <c r="K471" s="49" t="s">
        <v>108</v>
      </c>
      <c r="L471" s="102" t="str">
        <f>IF($S470=0,"-",L470/$S470)</f>
        <v>-</v>
      </c>
      <c r="M471" s="102" t="str">
        <f t="shared" ref="M471:R471" si="253">IF($S470=0,"-",M470/$S470)</f>
        <v>-</v>
      </c>
      <c r="N471" s="102" t="str">
        <f t="shared" si="253"/>
        <v>-</v>
      </c>
      <c r="O471" s="102" t="str">
        <f t="shared" si="253"/>
        <v>-</v>
      </c>
      <c r="P471" s="102" t="str">
        <f t="shared" si="253"/>
        <v>-</v>
      </c>
      <c r="Q471" s="102" t="str">
        <f t="shared" si="253"/>
        <v>-</v>
      </c>
      <c r="R471" s="103" t="str">
        <f t="shared" si="253"/>
        <v>-</v>
      </c>
      <c r="S471" s="104">
        <f>SUM(L471:R471)</f>
        <v>0</v>
      </c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5"/>
      <c r="AK471" s="25"/>
      <c r="AL471" s="25"/>
    </row>
    <row r="472" spans="1:38" ht="15" thickBot="1">
      <c r="A472" s="6"/>
      <c r="B472" s="6"/>
      <c r="C472" s="6"/>
      <c r="D472" s="6"/>
      <c r="E472" s="6"/>
      <c r="F472" s="6"/>
      <c r="G472" s="6"/>
      <c r="H472" s="6"/>
      <c r="I472" s="6"/>
      <c r="K472" s="6"/>
      <c r="L472" s="6"/>
      <c r="M472" s="6"/>
      <c r="N472" s="6"/>
      <c r="O472" s="6"/>
      <c r="P472" s="6"/>
      <c r="Q472" s="6"/>
      <c r="R472" s="6"/>
      <c r="S472" s="6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5"/>
    </row>
    <row r="473" spans="1:38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  <c r="K473" s="449" t="s">
        <v>41</v>
      </c>
      <c r="L473" s="82" t="s">
        <v>0</v>
      </c>
      <c r="M473" s="82" t="s">
        <v>1</v>
      </c>
      <c r="N473" s="82" t="s">
        <v>2</v>
      </c>
      <c r="O473" s="82" t="s">
        <v>3</v>
      </c>
      <c r="P473" s="82" t="s">
        <v>23</v>
      </c>
      <c r="Q473" s="82" t="s">
        <v>4</v>
      </c>
      <c r="R473" s="82" t="s">
        <v>5</v>
      </c>
      <c r="S473" s="83" t="s">
        <v>6</v>
      </c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5"/>
    </row>
    <row r="474" spans="1:38" ht="15" customHeight="1">
      <c r="A474" s="413" t="s">
        <v>41</v>
      </c>
      <c r="B474" s="400" t="s">
        <v>113</v>
      </c>
      <c r="C474" s="401"/>
      <c r="D474" s="401"/>
      <c r="E474" s="401"/>
      <c r="F474" s="401"/>
      <c r="G474" s="401"/>
      <c r="H474" s="401"/>
      <c r="I474" s="402"/>
      <c r="K474" s="450" t="s">
        <v>41</v>
      </c>
      <c r="L474" s="403" t="s">
        <v>113</v>
      </c>
      <c r="M474" s="404"/>
      <c r="N474" s="404"/>
      <c r="O474" s="404"/>
      <c r="P474" s="404"/>
      <c r="Q474" s="404"/>
      <c r="R474" s="404"/>
      <c r="S474" s="405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5"/>
    </row>
    <row r="475" spans="1:38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  <c r="K475" s="50" t="s">
        <v>7</v>
      </c>
      <c r="L475" s="385"/>
      <c r="M475" s="386"/>
      <c r="N475" s="386"/>
      <c r="O475" s="387"/>
      <c r="P475" s="105">
        <v>0</v>
      </c>
      <c r="Q475" s="385"/>
      <c r="R475" s="397"/>
      <c r="S475" s="107">
        <f>SUM(L475:R475)</f>
        <v>0</v>
      </c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5"/>
    </row>
    <row r="476" spans="1:38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254">SUM(B476:H476)</f>
        <v>0</v>
      </c>
      <c r="K476" s="42" t="s">
        <v>8</v>
      </c>
      <c r="L476" s="388"/>
      <c r="M476" s="389"/>
      <c r="N476" s="389"/>
      <c r="O476" s="390"/>
      <c r="P476" s="87">
        <v>0</v>
      </c>
      <c r="Q476" s="388"/>
      <c r="R476" s="398"/>
      <c r="S476" s="89">
        <f t="shared" ref="S476:S495" si="255">SUM(L476:R476)</f>
        <v>0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5"/>
    </row>
    <row r="477" spans="1:38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254"/>
        <v>0</v>
      </c>
      <c r="K477" s="43" t="s">
        <v>9</v>
      </c>
      <c r="L477" s="388"/>
      <c r="M477" s="389"/>
      <c r="N477" s="389"/>
      <c r="O477" s="390"/>
      <c r="P477" s="84">
        <v>0</v>
      </c>
      <c r="Q477" s="388"/>
      <c r="R477" s="398"/>
      <c r="S477" s="86">
        <f t="shared" si="255"/>
        <v>0</v>
      </c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5"/>
    </row>
    <row r="478" spans="1:38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254"/>
        <v>0</v>
      </c>
      <c r="K478" s="42" t="s">
        <v>52</v>
      </c>
      <c r="L478" s="388"/>
      <c r="M478" s="389"/>
      <c r="N478" s="389"/>
      <c r="O478" s="390"/>
      <c r="P478" s="87">
        <v>0</v>
      </c>
      <c r="Q478" s="388"/>
      <c r="R478" s="398"/>
      <c r="S478" s="89">
        <f t="shared" si="255"/>
        <v>0</v>
      </c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5"/>
    </row>
    <row r="479" spans="1:38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254"/>
        <v>0</v>
      </c>
      <c r="K479" s="43" t="s">
        <v>13</v>
      </c>
      <c r="L479" s="388"/>
      <c r="M479" s="389"/>
      <c r="N479" s="389"/>
      <c r="O479" s="390"/>
      <c r="P479" s="84">
        <v>0</v>
      </c>
      <c r="Q479" s="388"/>
      <c r="R479" s="398"/>
      <c r="S479" s="86">
        <f t="shared" si="255"/>
        <v>0</v>
      </c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5"/>
    </row>
    <row r="480" spans="1:38" ht="15">
      <c r="A480" s="31" t="s">
        <v>119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254"/>
        <v>0</v>
      </c>
      <c r="K480" s="42" t="s">
        <v>119</v>
      </c>
      <c r="L480" s="388"/>
      <c r="M480" s="389"/>
      <c r="N480" s="389"/>
      <c r="O480" s="390"/>
      <c r="P480" s="87">
        <v>0</v>
      </c>
      <c r="Q480" s="388"/>
      <c r="R480" s="398"/>
      <c r="S480" s="89">
        <f t="shared" si="255"/>
        <v>0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5"/>
    </row>
    <row r="481" spans="1:38" ht="15">
      <c r="A481" s="32" t="s">
        <v>54</v>
      </c>
      <c r="B481" s="388"/>
      <c r="C481" s="389"/>
      <c r="D481" s="389"/>
      <c r="E481" s="390"/>
      <c r="F481" s="84">
        <v>34819.719416474385</v>
      </c>
      <c r="G481" s="388"/>
      <c r="H481" s="390"/>
      <c r="I481" s="111">
        <f t="shared" si="254"/>
        <v>34819.719416474385</v>
      </c>
      <c r="K481" s="43" t="s">
        <v>54</v>
      </c>
      <c r="L481" s="388"/>
      <c r="M481" s="389"/>
      <c r="N481" s="389"/>
      <c r="O481" s="390"/>
      <c r="P481" s="84">
        <v>12554.219666814646</v>
      </c>
      <c r="Q481" s="388"/>
      <c r="R481" s="398"/>
      <c r="S481" s="86">
        <f t="shared" si="255"/>
        <v>12554.219666814646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5"/>
    </row>
    <row r="482" spans="1:38" ht="15">
      <c r="A482" s="31" t="s">
        <v>11</v>
      </c>
      <c r="B482" s="388"/>
      <c r="C482" s="389"/>
      <c r="D482" s="389"/>
      <c r="E482" s="390"/>
      <c r="F482" s="112">
        <v>12889.1451152053</v>
      </c>
      <c r="G482" s="388"/>
      <c r="H482" s="390"/>
      <c r="I482" s="114">
        <f t="shared" si="254"/>
        <v>12889.1451152053</v>
      </c>
      <c r="K482" s="42" t="s">
        <v>11</v>
      </c>
      <c r="L482" s="388"/>
      <c r="M482" s="389"/>
      <c r="N482" s="389"/>
      <c r="O482" s="390"/>
      <c r="P482" s="87">
        <v>4703.0607146083485</v>
      </c>
      <c r="Q482" s="388"/>
      <c r="R482" s="398"/>
      <c r="S482" s="89">
        <f t="shared" si="255"/>
        <v>4703.0607146083485</v>
      </c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5"/>
    </row>
    <row r="483" spans="1:38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254"/>
        <v>0</v>
      </c>
      <c r="K483" s="43" t="s">
        <v>55</v>
      </c>
      <c r="L483" s="388"/>
      <c r="M483" s="389"/>
      <c r="N483" s="389"/>
      <c r="O483" s="390"/>
      <c r="P483" s="84">
        <v>6.1284310959308641E-14</v>
      </c>
      <c r="Q483" s="388"/>
      <c r="R483" s="398"/>
      <c r="S483" s="86">
        <f t="shared" si="255"/>
        <v>6.1284310959308641E-14</v>
      </c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5"/>
    </row>
    <row r="484" spans="1:38" ht="15">
      <c r="A484" s="31" t="s">
        <v>14</v>
      </c>
      <c r="B484" s="388"/>
      <c r="C484" s="389"/>
      <c r="D484" s="389"/>
      <c r="E484" s="390"/>
      <c r="F484" s="112">
        <v>12.588555147675155</v>
      </c>
      <c r="G484" s="388"/>
      <c r="H484" s="390"/>
      <c r="I484" s="114">
        <f t="shared" si="254"/>
        <v>12.588555147675155</v>
      </c>
      <c r="K484" s="42" t="s">
        <v>14</v>
      </c>
      <c r="L484" s="388"/>
      <c r="M484" s="389"/>
      <c r="N484" s="389"/>
      <c r="O484" s="390"/>
      <c r="P484" s="87">
        <v>1.7618646003880549</v>
      </c>
      <c r="Q484" s="388"/>
      <c r="R484" s="398"/>
      <c r="S484" s="89">
        <f t="shared" si="255"/>
        <v>1.7618646003880549</v>
      </c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5"/>
    </row>
    <row r="485" spans="1:38" ht="15">
      <c r="A485" s="32" t="s">
        <v>136</v>
      </c>
      <c r="B485" s="388"/>
      <c r="C485" s="389"/>
      <c r="D485" s="389"/>
      <c r="E485" s="390"/>
      <c r="F485" s="84">
        <v>3.0001827192396782</v>
      </c>
      <c r="G485" s="388"/>
      <c r="H485" s="390"/>
      <c r="I485" s="111">
        <f t="shared" si="254"/>
        <v>3.0001827192396782</v>
      </c>
      <c r="K485" s="43" t="s">
        <v>136</v>
      </c>
      <c r="L485" s="388"/>
      <c r="M485" s="389"/>
      <c r="N485" s="389"/>
      <c r="O485" s="390"/>
      <c r="P485" s="84">
        <v>-3.3275653768214397E-3</v>
      </c>
      <c r="Q485" s="388"/>
      <c r="R485" s="398"/>
      <c r="S485" s="86">
        <f t="shared" si="255"/>
        <v>-3.3275653768214397E-3</v>
      </c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5"/>
    </row>
    <row r="486" spans="1:38" ht="15">
      <c r="A486" s="31" t="s">
        <v>21</v>
      </c>
      <c r="B486" s="388"/>
      <c r="C486" s="389"/>
      <c r="D486" s="389"/>
      <c r="E486" s="390"/>
      <c r="F486" s="112">
        <v>997.09120776754139</v>
      </c>
      <c r="G486" s="388"/>
      <c r="H486" s="390"/>
      <c r="I486" s="114">
        <f t="shared" si="254"/>
        <v>997.09120776754139</v>
      </c>
      <c r="K486" s="42" t="s">
        <v>21</v>
      </c>
      <c r="L486" s="388"/>
      <c r="M486" s="389"/>
      <c r="N486" s="389"/>
      <c r="O486" s="390"/>
      <c r="P486" s="87">
        <v>-4.5474735088646412E-12</v>
      </c>
      <c r="Q486" s="388"/>
      <c r="R486" s="398"/>
      <c r="S486" s="89">
        <f t="shared" si="255"/>
        <v>-4.5474735088646412E-12</v>
      </c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5"/>
    </row>
    <row r="487" spans="1:38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254"/>
        <v>0</v>
      </c>
      <c r="K487" s="43" t="s">
        <v>20</v>
      </c>
      <c r="L487" s="388"/>
      <c r="M487" s="389"/>
      <c r="N487" s="389"/>
      <c r="O487" s="390"/>
      <c r="P487" s="84">
        <v>-3.979039320256561E-13</v>
      </c>
      <c r="Q487" s="388"/>
      <c r="R487" s="398"/>
      <c r="S487" s="86">
        <f t="shared" si="255"/>
        <v>-3.979039320256561E-13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5"/>
    </row>
    <row r="488" spans="1:38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254"/>
        <v>0</v>
      </c>
      <c r="K488" s="42" t="s">
        <v>56</v>
      </c>
      <c r="L488" s="388"/>
      <c r="M488" s="389"/>
      <c r="N488" s="389"/>
      <c r="O488" s="390"/>
      <c r="P488" s="87">
        <v>1.801149507318911E-12</v>
      </c>
      <c r="Q488" s="388"/>
      <c r="R488" s="398"/>
      <c r="S488" s="89">
        <f t="shared" si="255"/>
        <v>1.801149507318911E-12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5"/>
    </row>
    <row r="489" spans="1:38" ht="15">
      <c r="A489" s="32" t="s">
        <v>18</v>
      </c>
      <c r="B489" s="388"/>
      <c r="C489" s="389"/>
      <c r="D489" s="389"/>
      <c r="E489" s="390"/>
      <c r="F489" s="84">
        <v>1588.5527474629125</v>
      </c>
      <c r="G489" s="388"/>
      <c r="H489" s="390"/>
      <c r="I489" s="111">
        <f t="shared" si="254"/>
        <v>1588.5527474629125</v>
      </c>
      <c r="K489" s="43" t="s">
        <v>18</v>
      </c>
      <c r="L489" s="388"/>
      <c r="M489" s="389"/>
      <c r="N489" s="389"/>
      <c r="O489" s="390"/>
      <c r="P489" s="84">
        <v>643.7646553754887</v>
      </c>
      <c r="Q489" s="388"/>
      <c r="R489" s="398"/>
      <c r="S489" s="86">
        <f t="shared" si="255"/>
        <v>643.7646553754887</v>
      </c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5"/>
    </row>
    <row r="490" spans="1:38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254"/>
        <v>0</v>
      </c>
      <c r="K490" s="42" t="s">
        <v>17</v>
      </c>
      <c r="L490" s="388"/>
      <c r="M490" s="389"/>
      <c r="N490" s="389"/>
      <c r="O490" s="390"/>
      <c r="P490" s="87">
        <v>0</v>
      </c>
      <c r="Q490" s="388"/>
      <c r="R490" s="398"/>
      <c r="S490" s="89">
        <f t="shared" si="255"/>
        <v>0</v>
      </c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5"/>
    </row>
    <row r="491" spans="1:38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254"/>
        <v>0</v>
      </c>
      <c r="K491" s="44" t="s">
        <v>60</v>
      </c>
      <c r="L491" s="388"/>
      <c r="M491" s="389"/>
      <c r="N491" s="389"/>
      <c r="O491" s="390"/>
      <c r="P491" s="84">
        <v>0</v>
      </c>
      <c r="Q491" s="388"/>
      <c r="R491" s="398"/>
      <c r="S491" s="86">
        <f t="shared" si="255"/>
        <v>0</v>
      </c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5"/>
    </row>
    <row r="492" spans="1:38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254"/>
        <v>0</v>
      </c>
      <c r="K492" s="45" t="s">
        <v>19</v>
      </c>
      <c r="L492" s="388"/>
      <c r="M492" s="389"/>
      <c r="N492" s="389"/>
      <c r="O492" s="390"/>
      <c r="P492" s="90">
        <v>0</v>
      </c>
      <c r="Q492" s="388"/>
      <c r="R492" s="398"/>
      <c r="S492" s="92">
        <f t="shared" si="255"/>
        <v>0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5"/>
    </row>
    <row r="493" spans="1:38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254"/>
        <v>0</v>
      </c>
      <c r="K493" s="46" t="s">
        <v>15</v>
      </c>
      <c r="L493" s="388"/>
      <c r="M493" s="389"/>
      <c r="N493" s="389"/>
      <c r="O493" s="390"/>
      <c r="P493" s="93">
        <v>0</v>
      </c>
      <c r="Q493" s="388"/>
      <c r="R493" s="398"/>
      <c r="S493" s="95">
        <f t="shared" si="255"/>
        <v>0</v>
      </c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5"/>
    </row>
    <row r="494" spans="1:38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254"/>
        <v>0</v>
      </c>
      <c r="K494" s="45" t="s">
        <v>16</v>
      </c>
      <c r="L494" s="388"/>
      <c r="M494" s="389"/>
      <c r="N494" s="389"/>
      <c r="O494" s="390"/>
      <c r="P494" s="90">
        <v>0</v>
      </c>
      <c r="Q494" s="388"/>
      <c r="R494" s="398"/>
      <c r="S494" s="92">
        <f t="shared" si="255"/>
        <v>0</v>
      </c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5"/>
    </row>
    <row r="495" spans="1:38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254"/>
        <v>0</v>
      </c>
      <c r="K495" s="47" t="s">
        <v>10</v>
      </c>
      <c r="L495" s="391"/>
      <c r="M495" s="392"/>
      <c r="N495" s="392"/>
      <c r="O495" s="393"/>
      <c r="P495" s="96">
        <v>0</v>
      </c>
      <c r="Q495" s="391"/>
      <c r="R495" s="399"/>
      <c r="S495" s="98">
        <f t="shared" si="255"/>
        <v>0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5"/>
    </row>
    <row r="496" spans="1:38" ht="15">
      <c r="A496" s="37" t="s">
        <v>22</v>
      </c>
      <c r="B496" s="99">
        <f>SUM(B475:B491)</f>
        <v>0</v>
      </c>
      <c r="C496" s="99">
        <f t="shared" ref="C496:I496" si="256">SUM(C475:C491)</f>
        <v>0</v>
      </c>
      <c r="D496" s="99">
        <f t="shared" si="256"/>
        <v>0</v>
      </c>
      <c r="E496" s="99">
        <f t="shared" si="256"/>
        <v>0</v>
      </c>
      <c r="F496" s="99">
        <f t="shared" si="256"/>
        <v>50310.097224777048</v>
      </c>
      <c r="G496" s="99">
        <f t="shared" si="256"/>
        <v>0</v>
      </c>
      <c r="H496" s="100">
        <f t="shared" si="256"/>
        <v>0</v>
      </c>
      <c r="I496" s="111">
        <f t="shared" si="256"/>
        <v>50310.097224777048</v>
      </c>
      <c r="K496" s="48" t="s">
        <v>22</v>
      </c>
      <c r="L496" s="99">
        <f>SUM(L475:L491)</f>
        <v>0</v>
      </c>
      <c r="M496" s="99">
        <f t="shared" ref="M496:S496" si="257">SUM(M475:M491)</f>
        <v>0</v>
      </c>
      <c r="N496" s="99">
        <f t="shared" si="257"/>
        <v>0</v>
      </c>
      <c r="O496" s="99">
        <f t="shared" si="257"/>
        <v>0</v>
      </c>
      <c r="P496" s="99">
        <f t="shared" si="257"/>
        <v>17902.803573833491</v>
      </c>
      <c r="Q496" s="99">
        <f t="shared" si="257"/>
        <v>0</v>
      </c>
      <c r="R496" s="100">
        <f t="shared" si="257"/>
        <v>0</v>
      </c>
      <c r="S496" s="101">
        <f t="shared" si="257"/>
        <v>17902.803573833491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5"/>
    </row>
    <row r="497" spans="1:38" s="22" customFormat="1" ht="15.75" thickBot="1">
      <c r="A497" s="38" t="s">
        <v>108</v>
      </c>
      <c r="B497" s="125">
        <f>IF($I496=0,"-",B496/$I496)</f>
        <v>0</v>
      </c>
      <c r="C497" s="125">
        <f t="shared" ref="C497:H497" si="258">IF($I496=0,"-",C496/$I496)</f>
        <v>0</v>
      </c>
      <c r="D497" s="125">
        <f t="shared" si="258"/>
        <v>0</v>
      </c>
      <c r="E497" s="125">
        <f t="shared" si="258"/>
        <v>0</v>
      </c>
      <c r="F497" s="125">
        <f t="shared" si="258"/>
        <v>1</v>
      </c>
      <c r="G497" s="125">
        <f t="shared" si="258"/>
        <v>0</v>
      </c>
      <c r="H497" s="126">
        <f t="shared" si="258"/>
        <v>0</v>
      </c>
      <c r="I497" s="127">
        <f>SUM(B497:H497)</f>
        <v>1</v>
      </c>
      <c r="K497" s="49" t="s">
        <v>108</v>
      </c>
      <c r="L497" s="102">
        <f>IF($S496=0,"-",L496/$S496)</f>
        <v>0</v>
      </c>
      <c r="M497" s="102">
        <f t="shared" ref="M497:R497" si="259">IF($S496=0,"-",M496/$S496)</f>
        <v>0</v>
      </c>
      <c r="N497" s="102">
        <f t="shared" si="259"/>
        <v>0</v>
      </c>
      <c r="O497" s="102">
        <f t="shared" si="259"/>
        <v>0</v>
      </c>
      <c r="P497" s="102">
        <f t="shared" si="259"/>
        <v>1</v>
      </c>
      <c r="Q497" s="102">
        <f t="shared" si="259"/>
        <v>0</v>
      </c>
      <c r="R497" s="103">
        <f t="shared" si="259"/>
        <v>0</v>
      </c>
      <c r="S497" s="104">
        <f>SUM(L497:R497)</f>
        <v>1</v>
      </c>
      <c r="U497" s="24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5"/>
      <c r="AK497" s="25"/>
      <c r="AL497" s="25"/>
    </row>
    <row r="498" spans="1:38" ht="15" thickBot="1">
      <c r="A498" s="6"/>
      <c r="B498" s="6"/>
      <c r="C498" s="6"/>
      <c r="D498" s="6"/>
      <c r="E498" s="6"/>
      <c r="F498" s="6"/>
      <c r="G498" s="6"/>
      <c r="H498" s="6"/>
      <c r="I498" s="6"/>
      <c r="K498" s="6"/>
      <c r="L498" s="6"/>
      <c r="M498" s="6"/>
      <c r="N498" s="6"/>
      <c r="O498" s="6"/>
      <c r="P498" s="6"/>
      <c r="Q498" s="6"/>
      <c r="R498" s="6"/>
      <c r="S498" s="6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5"/>
    </row>
    <row r="499" spans="1:38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  <c r="K499" s="449" t="s">
        <v>42</v>
      </c>
      <c r="L499" s="82" t="s">
        <v>0</v>
      </c>
      <c r="M499" s="82" t="s">
        <v>1</v>
      </c>
      <c r="N499" s="82" t="s">
        <v>2</v>
      </c>
      <c r="O499" s="82" t="s">
        <v>3</v>
      </c>
      <c r="P499" s="82" t="s">
        <v>23</v>
      </c>
      <c r="Q499" s="82" t="s">
        <v>4</v>
      </c>
      <c r="R499" s="82" t="s">
        <v>5</v>
      </c>
      <c r="S499" s="83" t="s">
        <v>6</v>
      </c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5"/>
    </row>
    <row r="500" spans="1:38" ht="15" customHeight="1">
      <c r="A500" s="413" t="s">
        <v>42</v>
      </c>
      <c r="B500" s="400" t="s">
        <v>113</v>
      </c>
      <c r="C500" s="401"/>
      <c r="D500" s="401"/>
      <c r="E500" s="401"/>
      <c r="F500" s="401"/>
      <c r="G500" s="401"/>
      <c r="H500" s="401"/>
      <c r="I500" s="402"/>
      <c r="K500" s="450" t="s">
        <v>42</v>
      </c>
      <c r="L500" s="403" t="s">
        <v>113</v>
      </c>
      <c r="M500" s="404"/>
      <c r="N500" s="404"/>
      <c r="O500" s="404"/>
      <c r="P500" s="404"/>
      <c r="Q500" s="404"/>
      <c r="R500" s="404"/>
      <c r="S500" s="405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5"/>
    </row>
    <row r="501" spans="1:38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  <c r="K501" s="50" t="s">
        <v>7</v>
      </c>
      <c r="L501" s="385"/>
      <c r="M501" s="386"/>
      <c r="N501" s="386"/>
      <c r="O501" s="387"/>
      <c r="P501" s="105">
        <v>0</v>
      </c>
      <c r="Q501" s="385"/>
      <c r="R501" s="397"/>
      <c r="S501" s="107">
        <f>SUM(L501:R501)</f>
        <v>0</v>
      </c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5"/>
    </row>
    <row r="502" spans="1:38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260">SUM(B502:H502)</f>
        <v>0</v>
      </c>
      <c r="K502" s="42" t="s">
        <v>8</v>
      </c>
      <c r="L502" s="388"/>
      <c r="M502" s="389"/>
      <c r="N502" s="389"/>
      <c r="O502" s="390"/>
      <c r="P502" s="87">
        <v>0</v>
      </c>
      <c r="Q502" s="388"/>
      <c r="R502" s="398"/>
      <c r="S502" s="89">
        <f t="shared" ref="S502:S521" si="261">SUM(L502:R502)</f>
        <v>0</v>
      </c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5"/>
    </row>
    <row r="503" spans="1:38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260"/>
        <v>0</v>
      </c>
      <c r="K503" s="43" t="s">
        <v>9</v>
      </c>
      <c r="L503" s="388"/>
      <c r="M503" s="389"/>
      <c r="N503" s="389"/>
      <c r="O503" s="390"/>
      <c r="P503" s="84">
        <v>0</v>
      </c>
      <c r="Q503" s="388"/>
      <c r="R503" s="398"/>
      <c r="S503" s="86">
        <f t="shared" si="261"/>
        <v>0</v>
      </c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5"/>
    </row>
    <row r="504" spans="1:38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260"/>
        <v>0</v>
      </c>
      <c r="K504" s="42" t="s">
        <v>52</v>
      </c>
      <c r="L504" s="388"/>
      <c r="M504" s="389"/>
      <c r="N504" s="389"/>
      <c r="O504" s="390"/>
      <c r="P504" s="87">
        <v>0</v>
      </c>
      <c r="Q504" s="388"/>
      <c r="R504" s="398"/>
      <c r="S504" s="89">
        <f t="shared" si="261"/>
        <v>0</v>
      </c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5"/>
    </row>
    <row r="505" spans="1:38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260"/>
        <v>0</v>
      </c>
      <c r="K505" s="43" t="s">
        <v>13</v>
      </c>
      <c r="L505" s="388"/>
      <c r="M505" s="389"/>
      <c r="N505" s="389"/>
      <c r="O505" s="390"/>
      <c r="P505" s="84">
        <v>0</v>
      </c>
      <c r="Q505" s="388"/>
      <c r="R505" s="398"/>
      <c r="S505" s="86">
        <f t="shared" si="261"/>
        <v>0</v>
      </c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5"/>
    </row>
    <row r="506" spans="1:38" ht="15">
      <c r="A506" s="31" t="s">
        <v>119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260"/>
        <v>0</v>
      </c>
      <c r="K506" s="42" t="s">
        <v>119</v>
      </c>
      <c r="L506" s="388"/>
      <c r="M506" s="389"/>
      <c r="N506" s="389"/>
      <c r="O506" s="390"/>
      <c r="P506" s="87">
        <v>0</v>
      </c>
      <c r="Q506" s="388"/>
      <c r="R506" s="398"/>
      <c r="S506" s="89">
        <f t="shared" si="261"/>
        <v>0</v>
      </c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5"/>
    </row>
    <row r="507" spans="1:38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260"/>
        <v>0</v>
      </c>
      <c r="K507" s="43" t="s">
        <v>54</v>
      </c>
      <c r="L507" s="388"/>
      <c r="M507" s="389"/>
      <c r="N507" s="389"/>
      <c r="O507" s="390"/>
      <c r="P507" s="84">
        <v>0</v>
      </c>
      <c r="Q507" s="388"/>
      <c r="R507" s="398"/>
      <c r="S507" s="86">
        <f t="shared" si="261"/>
        <v>0</v>
      </c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5"/>
    </row>
    <row r="508" spans="1:38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260"/>
        <v>0</v>
      </c>
      <c r="K508" s="42" t="s">
        <v>11</v>
      </c>
      <c r="L508" s="388"/>
      <c r="M508" s="389"/>
      <c r="N508" s="389"/>
      <c r="O508" s="390"/>
      <c r="P508" s="87">
        <v>0</v>
      </c>
      <c r="Q508" s="388"/>
      <c r="R508" s="398"/>
      <c r="S508" s="89">
        <f t="shared" si="261"/>
        <v>0</v>
      </c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5"/>
    </row>
    <row r="509" spans="1:38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260"/>
        <v>0</v>
      </c>
      <c r="K509" s="43" t="s">
        <v>55</v>
      </c>
      <c r="L509" s="388"/>
      <c r="M509" s="389"/>
      <c r="N509" s="389"/>
      <c r="O509" s="390"/>
      <c r="P509" s="84">
        <v>0</v>
      </c>
      <c r="Q509" s="388"/>
      <c r="R509" s="398"/>
      <c r="S509" s="86">
        <f t="shared" si="261"/>
        <v>0</v>
      </c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5"/>
    </row>
    <row r="510" spans="1:38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260"/>
        <v>0</v>
      </c>
      <c r="K510" s="42" t="s">
        <v>14</v>
      </c>
      <c r="L510" s="388"/>
      <c r="M510" s="389"/>
      <c r="N510" s="389"/>
      <c r="O510" s="390"/>
      <c r="P510" s="87">
        <v>0</v>
      </c>
      <c r="Q510" s="388"/>
      <c r="R510" s="398"/>
      <c r="S510" s="89">
        <f t="shared" si="261"/>
        <v>0</v>
      </c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5"/>
    </row>
    <row r="511" spans="1:38" ht="15">
      <c r="A511" s="32" t="s">
        <v>136</v>
      </c>
      <c r="B511" s="388"/>
      <c r="C511" s="389"/>
      <c r="D511" s="389"/>
      <c r="E511" s="390"/>
      <c r="F511" s="84">
        <v>1714.5085983327153</v>
      </c>
      <c r="G511" s="388"/>
      <c r="H511" s="390"/>
      <c r="I511" s="111">
        <f t="shared" si="260"/>
        <v>1714.5085983327153</v>
      </c>
      <c r="K511" s="43" t="s">
        <v>136</v>
      </c>
      <c r="L511" s="388"/>
      <c r="M511" s="389"/>
      <c r="N511" s="389"/>
      <c r="O511" s="390"/>
      <c r="P511" s="84">
        <v>0</v>
      </c>
      <c r="Q511" s="388"/>
      <c r="R511" s="398"/>
      <c r="S511" s="86">
        <f t="shared" si="261"/>
        <v>0</v>
      </c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5"/>
    </row>
    <row r="512" spans="1:38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260"/>
        <v>0</v>
      </c>
      <c r="K512" s="42" t="s">
        <v>21</v>
      </c>
      <c r="L512" s="388"/>
      <c r="M512" s="389"/>
      <c r="N512" s="389"/>
      <c r="O512" s="390"/>
      <c r="P512" s="87">
        <v>0</v>
      </c>
      <c r="Q512" s="388"/>
      <c r="R512" s="398"/>
      <c r="S512" s="89">
        <f t="shared" si="261"/>
        <v>0</v>
      </c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5"/>
    </row>
    <row r="513" spans="1:38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260"/>
        <v>0</v>
      </c>
      <c r="K513" s="43" t="s">
        <v>20</v>
      </c>
      <c r="L513" s="388"/>
      <c r="M513" s="389"/>
      <c r="N513" s="389"/>
      <c r="O513" s="390"/>
      <c r="P513" s="84">
        <v>0</v>
      </c>
      <c r="Q513" s="388"/>
      <c r="R513" s="398"/>
      <c r="S513" s="86">
        <f t="shared" si="261"/>
        <v>0</v>
      </c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5"/>
    </row>
    <row r="514" spans="1:38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260"/>
        <v>0</v>
      </c>
      <c r="K514" s="42" t="s">
        <v>56</v>
      </c>
      <c r="L514" s="388"/>
      <c r="M514" s="389"/>
      <c r="N514" s="389"/>
      <c r="O514" s="390"/>
      <c r="P514" s="87">
        <v>0</v>
      </c>
      <c r="Q514" s="388"/>
      <c r="R514" s="398"/>
      <c r="S514" s="89">
        <f t="shared" si="261"/>
        <v>0</v>
      </c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5"/>
    </row>
    <row r="515" spans="1:38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260"/>
        <v>0</v>
      </c>
      <c r="K515" s="43" t="s">
        <v>18</v>
      </c>
      <c r="L515" s="388"/>
      <c r="M515" s="389"/>
      <c r="N515" s="389"/>
      <c r="O515" s="390"/>
      <c r="P515" s="84">
        <v>0</v>
      </c>
      <c r="Q515" s="388"/>
      <c r="R515" s="398"/>
      <c r="S515" s="86">
        <f t="shared" si="261"/>
        <v>0</v>
      </c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5"/>
    </row>
    <row r="516" spans="1:38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260"/>
        <v>0</v>
      </c>
      <c r="K516" s="42" t="s">
        <v>17</v>
      </c>
      <c r="L516" s="388"/>
      <c r="M516" s="389"/>
      <c r="N516" s="389"/>
      <c r="O516" s="390"/>
      <c r="P516" s="87">
        <v>0</v>
      </c>
      <c r="Q516" s="388"/>
      <c r="R516" s="398"/>
      <c r="S516" s="89">
        <f t="shared" si="261"/>
        <v>0</v>
      </c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5"/>
    </row>
    <row r="517" spans="1:38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260"/>
        <v>0</v>
      </c>
      <c r="K517" s="44" t="s">
        <v>60</v>
      </c>
      <c r="L517" s="388"/>
      <c r="M517" s="389"/>
      <c r="N517" s="389"/>
      <c r="O517" s="390"/>
      <c r="P517" s="84">
        <v>0</v>
      </c>
      <c r="Q517" s="388"/>
      <c r="R517" s="398"/>
      <c r="S517" s="86">
        <f t="shared" si="261"/>
        <v>0</v>
      </c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5"/>
    </row>
    <row r="518" spans="1:38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260"/>
        <v>0</v>
      </c>
      <c r="K518" s="45" t="s">
        <v>19</v>
      </c>
      <c r="L518" s="388"/>
      <c r="M518" s="389"/>
      <c r="N518" s="389"/>
      <c r="O518" s="390"/>
      <c r="P518" s="90">
        <v>0</v>
      </c>
      <c r="Q518" s="388"/>
      <c r="R518" s="398"/>
      <c r="S518" s="92">
        <f t="shared" si="261"/>
        <v>0</v>
      </c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5"/>
    </row>
    <row r="519" spans="1:38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260"/>
        <v>0</v>
      </c>
      <c r="K519" s="46" t="s">
        <v>15</v>
      </c>
      <c r="L519" s="388"/>
      <c r="M519" s="389"/>
      <c r="N519" s="389"/>
      <c r="O519" s="390"/>
      <c r="P519" s="93">
        <v>0</v>
      </c>
      <c r="Q519" s="388"/>
      <c r="R519" s="398"/>
      <c r="S519" s="95">
        <f t="shared" si="261"/>
        <v>0</v>
      </c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5"/>
    </row>
    <row r="520" spans="1:38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260"/>
        <v>0</v>
      </c>
      <c r="K520" s="45" t="s">
        <v>16</v>
      </c>
      <c r="L520" s="388"/>
      <c r="M520" s="389"/>
      <c r="N520" s="389"/>
      <c r="O520" s="390"/>
      <c r="P520" s="90">
        <v>0</v>
      </c>
      <c r="Q520" s="388"/>
      <c r="R520" s="398"/>
      <c r="S520" s="92">
        <f t="shared" si="261"/>
        <v>0</v>
      </c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5"/>
    </row>
    <row r="521" spans="1:38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260"/>
        <v>0</v>
      </c>
      <c r="K521" s="47" t="s">
        <v>10</v>
      </c>
      <c r="L521" s="391"/>
      <c r="M521" s="392"/>
      <c r="N521" s="392"/>
      <c r="O521" s="393"/>
      <c r="P521" s="96">
        <v>0</v>
      </c>
      <c r="Q521" s="391"/>
      <c r="R521" s="399"/>
      <c r="S521" s="98">
        <f t="shared" si="261"/>
        <v>0</v>
      </c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5"/>
    </row>
    <row r="522" spans="1:38" ht="15">
      <c r="A522" s="37" t="s">
        <v>22</v>
      </c>
      <c r="B522" s="99">
        <f>SUM(B501:B517)</f>
        <v>0</v>
      </c>
      <c r="C522" s="99">
        <f t="shared" ref="C522:I522" si="262">SUM(C501:C517)</f>
        <v>0</v>
      </c>
      <c r="D522" s="99">
        <f t="shared" si="262"/>
        <v>0</v>
      </c>
      <c r="E522" s="99">
        <f t="shared" si="262"/>
        <v>0</v>
      </c>
      <c r="F522" s="99">
        <f t="shared" si="262"/>
        <v>1714.5085983327153</v>
      </c>
      <c r="G522" s="99">
        <f t="shared" si="262"/>
        <v>0</v>
      </c>
      <c r="H522" s="100">
        <f t="shared" si="262"/>
        <v>0</v>
      </c>
      <c r="I522" s="111">
        <f t="shared" si="262"/>
        <v>1714.5085983327153</v>
      </c>
      <c r="K522" s="48" t="s">
        <v>22</v>
      </c>
      <c r="L522" s="99">
        <f>SUM(L501:L517)</f>
        <v>0</v>
      </c>
      <c r="M522" s="99">
        <f t="shared" ref="M522:S522" si="263">SUM(M501:M517)</f>
        <v>0</v>
      </c>
      <c r="N522" s="99">
        <f t="shared" si="263"/>
        <v>0</v>
      </c>
      <c r="O522" s="99">
        <f t="shared" si="263"/>
        <v>0</v>
      </c>
      <c r="P522" s="99">
        <f t="shared" si="263"/>
        <v>0</v>
      </c>
      <c r="Q522" s="99">
        <f t="shared" si="263"/>
        <v>0</v>
      </c>
      <c r="R522" s="100">
        <f t="shared" si="263"/>
        <v>0</v>
      </c>
      <c r="S522" s="101">
        <f t="shared" si="263"/>
        <v>0</v>
      </c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5"/>
    </row>
    <row r="523" spans="1:38" s="22" customFormat="1" ht="15.75" thickBot="1">
      <c r="A523" s="38" t="s">
        <v>108</v>
      </c>
      <c r="B523" s="125">
        <f>IF($I522=0,"-",B522/$I522)</f>
        <v>0</v>
      </c>
      <c r="C523" s="125">
        <f t="shared" ref="C523:H523" si="264">IF($I522=0,"-",C522/$I522)</f>
        <v>0</v>
      </c>
      <c r="D523" s="125">
        <f t="shared" si="264"/>
        <v>0</v>
      </c>
      <c r="E523" s="125">
        <f t="shared" si="264"/>
        <v>0</v>
      </c>
      <c r="F523" s="125">
        <f t="shared" si="264"/>
        <v>1</v>
      </c>
      <c r="G523" s="125">
        <f t="shared" si="264"/>
        <v>0</v>
      </c>
      <c r="H523" s="126">
        <f t="shared" si="264"/>
        <v>0</v>
      </c>
      <c r="I523" s="127">
        <f>SUM(B523:H523)</f>
        <v>1</v>
      </c>
      <c r="K523" s="49" t="s">
        <v>108</v>
      </c>
      <c r="L523" s="102" t="str">
        <f>IF($S522=0,"-",L522/$S522)</f>
        <v>-</v>
      </c>
      <c r="M523" s="102" t="str">
        <f t="shared" ref="M523:R523" si="265">IF($S522=0,"-",M522/$S522)</f>
        <v>-</v>
      </c>
      <c r="N523" s="102" t="str">
        <f t="shared" si="265"/>
        <v>-</v>
      </c>
      <c r="O523" s="102" t="str">
        <f t="shared" si="265"/>
        <v>-</v>
      </c>
      <c r="P523" s="102" t="str">
        <f t="shared" si="265"/>
        <v>-</v>
      </c>
      <c r="Q523" s="102" t="str">
        <f t="shared" si="265"/>
        <v>-</v>
      </c>
      <c r="R523" s="103" t="str">
        <f t="shared" si="265"/>
        <v>-</v>
      </c>
      <c r="S523" s="104">
        <f>SUM(L523:R523)</f>
        <v>0</v>
      </c>
      <c r="U523" s="24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5"/>
      <c r="AK523" s="25"/>
      <c r="AL523" s="25"/>
    </row>
    <row r="524" spans="1:38" ht="15" thickBot="1">
      <c r="A524" s="6"/>
      <c r="B524" s="6"/>
      <c r="C524" s="6"/>
      <c r="D524" s="6"/>
      <c r="E524" s="6"/>
      <c r="F524" s="6"/>
      <c r="G524" s="6"/>
      <c r="H524" s="6"/>
      <c r="I524" s="6"/>
      <c r="K524" s="6"/>
      <c r="L524" s="6"/>
      <c r="M524" s="6"/>
      <c r="N524" s="6"/>
      <c r="O524" s="6"/>
      <c r="P524" s="6"/>
      <c r="Q524" s="6"/>
      <c r="R524" s="6"/>
      <c r="S524" s="6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5"/>
    </row>
    <row r="525" spans="1:38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  <c r="K525" s="449" t="s">
        <v>43</v>
      </c>
      <c r="L525" s="82" t="s">
        <v>0</v>
      </c>
      <c r="M525" s="82" t="s">
        <v>1</v>
      </c>
      <c r="N525" s="82" t="s">
        <v>2</v>
      </c>
      <c r="O525" s="82" t="s">
        <v>3</v>
      </c>
      <c r="P525" s="82" t="s">
        <v>23</v>
      </c>
      <c r="Q525" s="82" t="s">
        <v>4</v>
      </c>
      <c r="R525" s="82" t="s">
        <v>5</v>
      </c>
      <c r="S525" s="83" t="s">
        <v>6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5"/>
    </row>
    <row r="526" spans="1:38" ht="15" customHeight="1">
      <c r="A526" s="413" t="s">
        <v>43</v>
      </c>
      <c r="B526" s="400" t="s">
        <v>113</v>
      </c>
      <c r="C526" s="401"/>
      <c r="D526" s="401"/>
      <c r="E526" s="401"/>
      <c r="F526" s="401"/>
      <c r="G526" s="401"/>
      <c r="H526" s="401"/>
      <c r="I526" s="402"/>
      <c r="K526" s="450" t="s">
        <v>43</v>
      </c>
      <c r="L526" s="403" t="s">
        <v>113</v>
      </c>
      <c r="M526" s="404"/>
      <c r="N526" s="404"/>
      <c r="O526" s="404"/>
      <c r="P526" s="404"/>
      <c r="Q526" s="404"/>
      <c r="R526" s="404"/>
      <c r="S526" s="405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5"/>
    </row>
    <row r="527" spans="1:38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  <c r="K527" s="50" t="s">
        <v>7</v>
      </c>
      <c r="L527" s="385"/>
      <c r="M527" s="386"/>
      <c r="N527" s="386"/>
      <c r="O527" s="387"/>
      <c r="P527" s="105">
        <v>0</v>
      </c>
      <c r="Q527" s="385"/>
      <c r="R527" s="397"/>
      <c r="S527" s="107">
        <f>SUM(L527:R527)</f>
        <v>0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5"/>
    </row>
    <row r="528" spans="1:38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266">SUM(B528:H528)</f>
        <v>0</v>
      </c>
      <c r="K528" s="42" t="s">
        <v>8</v>
      </c>
      <c r="L528" s="388"/>
      <c r="M528" s="389"/>
      <c r="N528" s="389"/>
      <c r="O528" s="390"/>
      <c r="P528" s="87">
        <v>0</v>
      </c>
      <c r="Q528" s="388"/>
      <c r="R528" s="398"/>
      <c r="S528" s="89">
        <f t="shared" ref="S528:S547" si="267">SUM(L528:R528)</f>
        <v>0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5"/>
    </row>
    <row r="529" spans="1:38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266"/>
        <v>0</v>
      </c>
      <c r="K529" s="43" t="s">
        <v>9</v>
      </c>
      <c r="L529" s="388"/>
      <c r="M529" s="389"/>
      <c r="N529" s="389"/>
      <c r="O529" s="390"/>
      <c r="P529" s="84">
        <v>0</v>
      </c>
      <c r="Q529" s="388"/>
      <c r="R529" s="398"/>
      <c r="S529" s="86">
        <f t="shared" si="267"/>
        <v>0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5"/>
    </row>
    <row r="530" spans="1:38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266"/>
        <v>0</v>
      </c>
      <c r="K530" s="42" t="s">
        <v>52</v>
      </c>
      <c r="L530" s="388"/>
      <c r="M530" s="389"/>
      <c r="N530" s="389"/>
      <c r="O530" s="390"/>
      <c r="P530" s="87">
        <v>0</v>
      </c>
      <c r="Q530" s="388"/>
      <c r="R530" s="398"/>
      <c r="S530" s="89">
        <f t="shared" si="267"/>
        <v>0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5"/>
    </row>
    <row r="531" spans="1:38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266"/>
        <v>0</v>
      </c>
      <c r="K531" s="43" t="s">
        <v>13</v>
      </c>
      <c r="L531" s="388"/>
      <c r="M531" s="389"/>
      <c r="N531" s="389"/>
      <c r="O531" s="390"/>
      <c r="P531" s="84">
        <v>0</v>
      </c>
      <c r="Q531" s="388"/>
      <c r="R531" s="398"/>
      <c r="S531" s="86">
        <f t="shared" si="267"/>
        <v>0</v>
      </c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5"/>
    </row>
    <row r="532" spans="1:38" ht="15">
      <c r="A532" s="31" t="s">
        <v>119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266"/>
        <v>0</v>
      </c>
      <c r="K532" s="42" t="s">
        <v>119</v>
      </c>
      <c r="L532" s="388"/>
      <c r="M532" s="389"/>
      <c r="N532" s="389"/>
      <c r="O532" s="390"/>
      <c r="P532" s="87">
        <v>0</v>
      </c>
      <c r="Q532" s="388"/>
      <c r="R532" s="398"/>
      <c r="S532" s="89">
        <f t="shared" si="267"/>
        <v>0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5"/>
    </row>
    <row r="533" spans="1:38" ht="15">
      <c r="A533" s="32" t="s">
        <v>54</v>
      </c>
      <c r="B533" s="388"/>
      <c r="C533" s="389"/>
      <c r="D533" s="389"/>
      <c r="E533" s="390"/>
      <c r="F533" s="84">
        <v>0.79258568582075506</v>
      </c>
      <c r="G533" s="388"/>
      <c r="H533" s="390"/>
      <c r="I533" s="111">
        <f t="shared" si="266"/>
        <v>0.79258568582075506</v>
      </c>
      <c r="K533" s="43" t="s">
        <v>54</v>
      </c>
      <c r="L533" s="388"/>
      <c r="M533" s="389"/>
      <c r="N533" s="389"/>
      <c r="O533" s="390"/>
      <c r="P533" s="84">
        <v>0</v>
      </c>
      <c r="Q533" s="388"/>
      <c r="R533" s="398"/>
      <c r="S533" s="86">
        <f t="shared" si="267"/>
        <v>0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5"/>
    </row>
    <row r="534" spans="1:38" ht="15">
      <c r="A534" s="31" t="s">
        <v>11</v>
      </c>
      <c r="B534" s="388"/>
      <c r="C534" s="389"/>
      <c r="D534" s="389"/>
      <c r="E534" s="390"/>
      <c r="F534" s="112">
        <v>8.7278409306384114E-2</v>
      </c>
      <c r="G534" s="388"/>
      <c r="H534" s="390"/>
      <c r="I534" s="114">
        <f t="shared" si="266"/>
        <v>8.7278409306384114E-2</v>
      </c>
      <c r="K534" s="42" t="s">
        <v>11</v>
      </c>
      <c r="L534" s="388"/>
      <c r="M534" s="389"/>
      <c r="N534" s="389"/>
      <c r="O534" s="390"/>
      <c r="P534" s="87">
        <v>0</v>
      </c>
      <c r="Q534" s="388"/>
      <c r="R534" s="398"/>
      <c r="S534" s="89">
        <f t="shared" si="267"/>
        <v>0</v>
      </c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5"/>
    </row>
    <row r="535" spans="1:38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266"/>
        <v>0</v>
      </c>
      <c r="K535" s="43" t="s">
        <v>55</v>
      </c>
      <c r="L535" s="388"/>
      <c r="M535" s="389"/>
      <c r="N535" s="389"/>
      <c r="O535" s="390"/>
      <c r="P535" s="84">
        <v>0</v>
      </c>
      <c r="Q535" s="388"/>
      <c r="R535" s="398"/>
      <c r="S535" s="86">
        <f t="shared" si="267"/>
        <v>0</v>
      </c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5"/>
    </row>
    <row r="536" spans="1:38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266"/>
        <v>0</v>
      </c>
      <c r="K536" s="42" t="s">
        <v>14</v>
      </c>
      <c r="L536" s="388"/>
      <c r="M536" s="389"/>
      <c r="N536" s="389"/>
      <c r="O536" s="390"/>
      <c r="P536" s="87">
        <v>0</v>
      </c>
      <c r="Q536" s="388"/>
      <c r="R536" s="398"/>
      <c r="S536" s="89">
        <f t="shared" si="267"/>
        <v>0</v>
      </c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5"/>
    </row>
    <row r="537" spans="1:38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266"/>
        <v>0</v>
      </c>
      <c r="K537" s="43" t="s">
        <v>136</v>
      </c>
      <c r="L537" s="388"/>
      <c r="M537" s="389"/>
      <c r="N537" s="389"/>
      <c r="O537" s="390"/>
      <c r="P537" s="84">
        <v>0</v>
      </c>
      <c r="Q537" s="388"/>
      <c r="R537" s="398"/>
      <c r="S537" s="86">
        <f t="shared" si="267"/>
        <v>0</v>
      </c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5"/>
    </row>
    <row r="538" spans="1:38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266"/>
        <v>0</v>
      </c>
      <c r="K538" s="42" t="s">
        <v>21</v>
      </c>
      <c r="L538" s="388"/>
      <c r="M538" s="389"/>
      <c r="N538" s="389"/>
      <c r="O538" s="390"/>
      <c r="P538" s="87">
        <v>0</v>
      </c>
      <c r="Q538" s="388"/>
      <c r="R538" s="398"/>
      <c r="S538" s="89">
        <f t="shared" si="267"/>
        <v>0</v>
      </c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5"/>
    </row>
    <row r="539" spans="1:38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266"/>
        <v>0</v>
      </c>
      <c r="K539" s="43" t="s">
        <v>20</v>
      </c>
      <c r="L539" s="388"/>
      <c r="M539" s="389"/>
      <c r="N539" s="389"/>
      <c r="O539" s="390"/>
      <c r="P539" s="84">
        <v>0</v>
      </c>
      <c r="Q539" s="388"/>
      <c r="R539" s="398"/>
      <c r="S539" s="86">
        <f t="shared" si="267"/>
        <v>0</v>
      </c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5"/>
    </row>
    <row r="540" spans="1:38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266"/>
        <v>0</v>
      </c>
      <c r="K540" s="42" t="s">
        <v>56</v>
      </c>
      <c r="L540" s="388"/>
      <c r="M540" s="389"/>
      <c r="N540" s="389"/>
      <c r="O540" s="390"/>
      <c r="P540" s="87">
        <v>0</v>
      </c>
      <c r="Q540" s="388"/>
      <c r="R540" s="398"/>
      <c r="S540" s="89">
        <f t="shared" si="267"/>
        <v>0</v>
      </c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5"/>
    </row>
    <row r="541" spans="1:38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266"/>
        <v>0</v>
      </c>
      <c r="K541" s="43" t="s">
        <v>18</v>
      </c>
      <c r="L541" s="388"/>
      <c r="M541" s="389"/>
      <c r="N541" s="389"/>
      <c r="O541" s="390"/>
      <c r="P541" s="84">
        <v>0</v>
      </c>
      <c r="Q541" s="388"/>
      <c r="R541" s="398"/>
      <c r="S541" s="86">
        <f t="shared" si="267"/>
        <v>0</v>
      </c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5"/>
    </row>
    <row r="542" spans="1:38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266"/>
        <v>0</v>
      </c>
      <c r="K542" s="42" t="s">
        <v>17</v>
      </c>
      <c r="L542" s="388"/>
      <c r="M542" s="389"/>
      <c r="N542" s="389"/>
      <c r="O542" s="390"/>
      <c r="P542" s="87">
        <v>0</v>
      </c>
      <c r="Q542" s="388"/>
      <c r="R542" s="398"/>
      <c r="S542" s="89">
        <f t="shared" si="267"/>
        <v>0</v>
      </c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5"/>
    </row>
    <row r="543" spans="1:38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266"/>
        <v>0</v>
      </c>
      <c r="K543" s="44" t="s">
        <v>60</v>
      </c>
      <c r="L543" s="388"/>
      <c r="M543" s="389"/>
      <c r="N543" s="389"/>
      <c r="O543" s="390"/>
      <c r="P543" s="84">
        <v>0</v>
      </c>
      <c r="Q543" s="388"/>
      <c r="R543" s="398"/>
      <c r="S543" s="86">
        <f t="shared" si="267"/>
        <v>0</v>
      </c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5"/>
    </row>
    <row r="544" spans="1:38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266"/>
        <v>0</v>
      </c>
      <c r="K544" s="45" t="s">
        <v>19</v>
      </c>
      <c r="L544" s="388"/>
      <c r="M544" s="389"/>
      <c r="N544" s="389"/>
      <c r="O544" s="390"/>
      <c r="P544" s="90">
        <v>0</v>
      </c>
      <c r="Q544" s="388"/>
      <c r="R544" s="398"/>
      <c r="S544" s="92">
        <f t="shared" si="267"/>
        <v>0</v>
      </c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5"/>
    </row>
    <row r="545" spans="1:40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266"/>
        <v>0</v>
      </c>
      <c r="K545" s="46" t="s">
        <v>15</v>
      </c>
      <c r="L545" s="388"/>
      <c r="M545" s="389"/>
      <c r="N545" s="389"/>
      <c r="O545" s="390"/>
      <c r="P545" s="93">
        <v>0</v>
      </c>
      <c r="Q545" s="388"/>
      <c r="R545" s="398"/>
      <c r="S545" s="95">
        <f t="shared" si="267"/>
        <v>0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5"/>
    </row>
    <row r="546" spans="1:40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266"/>
        <v>0</v>
      </c>
      <c r="K546" s="45" t="s">
        <v>16</v>
      </c>
      <c r="L546" s="388"/>
      <c r="M546" s="389"/>
      <c r="N546" s="389"/>
      <c r="O546" s="390"/>
      <c r="P546" s="90">
        <v>0</v>
      </c>
      <c r="Q546" s="388"/>
      <c r="R546" s="398"/>
      <c r="S546" s="92">
        <f t="shared" si="267"/>
        <v>0</v>
      </c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5"/>
    </row>
    <row r="547" spans="1:40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266"/>
        <v>0</v>
      </c>
      <c r="K547" s="47" t="s">
        <v>10</v>
      </c>
      <c r="L547" s="391"/>
      <c r="M547" s="392"/>
      <c r="N547" s="392"/>
      <c r="O547" s="393"/>
      <c r="P547" s="96">
        <v>0</v>
      </c>
      <c r="Q547" s="391"/>
      <c r="R547" s="399"/>
      <c r="S547" s="98">
        <f t="shared" si="267"/>
        <v>0</v>
      </c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5"/>
    </row>
    <row r="548" spans="1:40" ht="15">
      <c r="A548" s="37" t="s">
        <v>22</v>
      </c>
      <c r="B548" s="99">
        <f>SUM(B527:B543)</f>
        <v>0</v>
      </c>
      <c r="C548" s="99">
        <f t="shared" ref="C548:I548" si="268">SUM(C527:C543)</f>
        <v>0</v>
      </c>
      <c r="D548" s="99">
        <f t="shared" si="268"/>
        <v>0</v>
      </c>
      <c r="E548" s="99">
        <f t="shared" si="268"/>
        <v>0</v>
      </c>
      <c r="F548" s="99">
        <f t="shared" si="268"/>
        <v>0.87986409512713915</v>
      </c>
      <c r="G548" s="99">
        <f t="shared" si="268"/>
        <v>0</v>
      </c>
      <c r="H548" s="100">
        <f t="shared" si="268"/>
        <v>0</v>
      </c>
      <c r="I548" s="111">
        <f t="shared" si="268"/>
        <v>0.87986409512713915</v>
      </c>
      <c r="K548" s="48" t="s">
        <v>22</v>
      </c>
      <c r="L548" s="99">
        <f>SUM(L527:L543)</f>
        <v>0</v>
      </c>
      <c r="M548" s="99">
        <f t="shared" ref="M548:S548" si="269">SUM(M527:M543)</f>
        <v>0</v>
      </c>
      <c r="N548" s="99">
        <f t="shared" si="269"/>
        <v>0</v>
      </c>
      <c r="O548" s="99">
        <f t="shared" si="269"/>
        <v>0</v>
      </c>
      <c r="P548" s="99">
        <f t="shared" si="269"/>
        <v>0</v>
      </c>
      <c r="Q548" s="99">
        <f t="shared" si="269"/>
        <v>0</v>
      </c>
      <c r="R548" s="100">
        <f t="shared" si="269"/>
        <v>0</v>
      </c>
      <c r="S548" s="101">
        <f t="shared" si="269"/>
        <v>0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5"/>
    </row>
    <row r="549" spans="1:40" s="4" customFormat="1" ht="15.75" thickBot="1">
      <c r="A549" s="38" t="s">
        <v>108</v>
      </c>
      <c r="B549" s="125">
        <f>IF($I548=0,"-",B548/$I548)</f>
        <v>0</v>
      </c>
      <c r="C549" s="125">
        <f t="shared" ref="C549:H549" si="270">IF($I548=0,"-",C548/$I548)</f>
        <v>0</v>
      </c>
      <c r="D549" s="125">
        <f t="shared" si="270"/>
        <v>0</v>
      </c>
      <c r="E549" s="125">
        <f t="shared" si="270"/>
        <v>0</v>
      </c>
      <c r="F549" s="125">
        <f t="shared" si="270"/>
        <v>1</v>
      </c>
      <c r="G549" s="125">
        <f t="shared" si="270"/>
        <v>0</v>
      </c>
      <c r="H549" s="126">
        <f t="shared" si="270"/>
        <v>0</v>
      </c>
      <c r="I549" s="127">
        <f>SUM(B549:H549)</f>
        <v>1</v>
      </c>
      <c r="J549" s="19"/>
      <c r="K549" s="49" t="s">
        <v>108</v>
      </c>
      <c r="L549" s="102" t="str">
        <f>IF($S548=0,"-",L548/$S548)</f>
        <v>-</v>
      </c>
      <c r="M549" s="102" t="str">
        <f t="shared" ref="M549:R549" si="271">IF($S548=0,"-",M548/$S548)</f>
        <v>-</v>
      </c>
      <c r="N549" s="102" t="str">
        <f t="shared" si="271"/>
        <v>-</v>
      </c>
      <c r="O549" s="102" t="str">
        <f t="shared" si="271"/>
        <v>-</v>
      </c>
      <c r="P549" s="102" t="str">
        <f t="shared" si="271"/>
        <v>-</v>
      </c>
      <c r="Q549" s="102" t="str">
        <f t="shared" si="271"/>
        <v>-</v>
      </c>
      <c r="R549" s="103" t="str">
        <f t="shared" si="271"/>
        <v>-</v>
      </c>
      <c r="S549" s="104">
        <f>SUM(L549:R549)</f>
        <v>0</v>
      </c>
      <c r="T549" s="19"/>
      <c r="U549" s="12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2"/>
      <c r="AK549" s="14"/>
      <c r="AL549" s="15"/>
      <c r="AM549" s="16"/>
      <c r="AN549" s="16"/>
    </row>
    <row r="550" spans="1:40" ht="15" thickBot="1">
      <c r="A550" s="6"/>
      <c r="B550" s="6"/>
      <c r="C550" s="6"/>
      <c r="D550" s="6"/>
      <c r="E550" s="6"/>
      <c r="F550" s="6"/>
      <c r="G550" s="6"/>
      <c r="H550" s="6"/>
      <c r="I550" s="6"/>
      <c r="K550" s="6"/>
      <c r="L550" s="6"/>
      <c r="M550" s="6"/>
      <c r="N550" s="6"/>
      <c r="O550" s="6"/>
      <c r="P550" s="6"/>
      <c r="Q550" s="6"/>
      <c r="R550" s="6"/>
      <c r="S550" s="6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5"/>
    </row>
    <row r="551" spans="1:40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  <c r="K551" s="449" t="s">
        <v>44</v>
      </c>
      <c r="L551" s="82" t="s">
        <v>0</v>
      </c>
      <c r="M551" s="82" t="s">
        <v>1</v>
      </c>
      <c r="N551" s="82" t="s">
        <v>2</v>
      </c>
      <c r="O551" s="82" t="s">
        <v>3</v>
      </c>
      <c r="P551" s="82" t="s">
        <v>23</v>
      </c>
      <c r="Q551" s="82" t="s">
        <v>4</v>
      </c>
      <c r="R551" s="82" t="s">
        <v>5</v>
      </c>
      <c r="S551" s="83" t="s">
        <v>6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5"/>
    </row>
    <row r="552" spans="1:40" ht="15" customHeight="1">
      <c r="A552" s="413" t="s">
        <v>44</v>
      </c>
      <c r="B552" s="400" t="s">
        <v>113</v>
      </c>
      <c r="C552" s="401"/>
      <c r="D552" s="401"/>
      <c r="E552" s="401"/>
      <c r="F552" s="401"/>
      <c r="G552" s="401"/>
      <c r="H552" s="401"/>
      <c r="I552" s="402"/>
      <c r="K552" s="450" t="s">
        <v>44</v>
      </c>
      <c r="L552" s="403" t="s">
        <v>113</v>
      </c>
      <c r="M552" s="404"/>
      <c r="N552" s="404"/>
      <c r="O552" s="404"/>
      <c r="P552" s="404"/>
      <c r="Q552" s="404"/>
      <c r="R552" s="404"/>
      <c r="S552" s="405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5"/>
    </row>
    <row r="553" spans="1:40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  <c r="K553" s="50" t="s">
        <v>7</v>
      </c>
      <c r="L553" s="385"/>
      <c r="M553" s="386"/>
      <c r="N553" s="386"/>
      <c r="O553" s="387"/>
      <c r="P553" s="105">
        <v>0</v>
      </c>
      <c r="Q553" s="385"/>
      <c r="R553" s="397"/>
      <c r="S553" s="107">
        <f>SUM(L553:R553)</f>
        <v>0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5"/>
    </row>
    <row r="554" spans="1:40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272">SUM(B554:H554)</f>
        <v>0</v>
      </c>
      <c r="K554" s="42" t="s">
        <v>8</v>
      </c>
      <c r="L554" s="388"/>
      <c r="M554" s="389"/>
      <c r="N554" s="389"/>
      <c r="O554" s="390"/>
      <c r="P554" s="87">
        <v>0</v>
      </c>
      <c r="Q554" s="388"/>
      <c r="R554" s="398"/>
      <c r="S554" s="89">
        <f t="shared" ref="S554:S573" si="273">SUM(L554:R554)</f>
        <v>0</v>
      </c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5"/>
    </row>
    <row r="555" spans="1:40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272"/>
        <v>0</v>
      </c>
      <c r="K555" s="43" t="s">
        <v>9</v>
      </c>
      <c r="L555" s="388"/>
      <c r="M555" s="389"/>
      <c r="N555" s="389"/>
      <c r="O555" s="390"/>
      <c r="P555" s="84">
        <v>0</v>
      </c>
      <c r="Q555" s="388"/>
      <c r="R555" s="398"/>
      <c r="S555" s="86">
        <f t="shared" si="273"/>
        <v>0</v>
      </c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5"/>
    </row>
    <row r="556" spans="1:40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272"/>
        <v>0</v>
      </c>
      <c r="K556" s="42" t="s">
        <v>52</v>
      </c>
      <c r="L556" s="388"/>
      <c r="M556" s="389"/>
      <c r="N556" s="389"/>
      <c r="O556" s="390"/>
      <c r="P556" s="87">
        <v>0</v>
      </c>
      <c r="Q556" s="388"/>
      <c r="R556" s="398"/>
      <c r="S556" s="89">
        <f t="shared" si="273"/>
        <v>0</v>
      </c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5"/>
    </row>
    <row r="557" spans="1:40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272"/>
        <v>0</v>
      </c>
      <c r="K557" s="43" t="s">
        <v>13</v>
      </c>
      <c r="L557" s="388"/>
      <c r="M557" s="389"/>
      <c r="N557" s="389"/>
      <c r="O557" s="390"/>
      <c r="P557" s="84">
        <v>0</v>
      </c>
      <c r="Q557" s="388"/>
      <c r="R557" s="398"/>
      <c r="S557" s="86">
        <f t="shared" si="273"/>
        <v>0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5"/>
    </row>
    <row r="558" spans="1:40" ht="15">
      <c r="A558" s="31" t="s">
        <v>119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272"/>
        <v>0</v>
      </c>
      <c r="K558" s="42" t="s">
        <v>119</v>
      </c>
      <c r="L558" s="388"/>
      <c r="M558" s="389"/>
      <c r="N558" s="389"/>
      <c r="O558" s="390"/>
      <c r="P558" s="87">
        <v>0</v>
      </c>
      <c r="Q558" s="388"/>
      <c r="R558" s="398"/>
      <c r="S558" s="89">
        <f t="shared" si="273"/>
        <v>0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5"/>
    </row>
    <row r="559" spans="1:40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272"/>
        <v>0</v>
      </c>
      <c r="K559" s="43" t="s">
        <v>54</v>
      </c>
      <c r="L559" s="388"/>
      <c r="M559" s="389"/>
      <c r="N559" s="389"/>
      <c r="O559" s="390"/>
      <c r="P559" s="84">
        <v>0</v>
      </c>
      <c r="Q559" s="388"/>
      <c r="R559" s="398"/>
      <c r="S559" s="86">
        <f t="shared" si="273"/>
        <v>0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5"/>
    </row>
    <row r="560" spans="1:40" ht="15">
      <c r="A560" s="31" t="s">
        <v>11</v>
      </c>
      <c r="B560" s="388"/>
      <c r="C560" s="389"/>
      <c r="D560" s="389"/>
      <c r="E560" s="390"/>
      <c r="F560" s="112">
        <v>20.053068523966015</v>
      </c>
      <c r="G560" s="388"/>
      <c r="H560" s="390"/>
      <c r="I560" s="114">
        <f t="shared" si="272"/>
        <v>20.053068523966015</v>
      </c>
      <c r="K560" s="42" t="s">
        <v>11</v>
      </c>
      <c r="L560" s="388"/>
      <c r="M560" s="389"/>
      <c r="N560" s="389"/>
      <c r="O560" s="390"/>
      <c r="P560" s="87">
        <v>0</v>
      </c>
      <c r="Q560" s="388"/>
      <c r="R560" s="398"/>
      <c r="S560" s="89">
        <f t="shared" si="273"/>
        <v>0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5"/>
    </row>
    <row r="561" spans="1:38" ht="15">
      <c r="A561" s="32" t="s">
        <v>55</v>
      </c>
      <c r="B561" s="388"/>
      <c r="C561" s="389"/>
      <c r="D561" s="389"/>
      <c r="E561" s="390"/>
      <c r="F561" s="84">
        <v>1568.078814651049</v>
      </c>
      <c r="G561" s="388"/>
      <c r="H561" s="390"/>
      <c r="I561" s="111">
        <f t="shared" si="272"/>
        <v>1568.078814651049</v>
      </c>
      <c r="K561" s="43" t="s">
        <v>55</v>
      </c>
      <c r="L561" s="388"/>
      <c r="M561" s="389"/>
      <c r="N561" s="389"/>
      <c r="O561" s="390"/>
      <c r="P561" s="84">
        <v>0</v>
      </c>
      <c r="Q561" s="388"/>
      <c r="R561" s="398"/>
      <c r="S561" s="86">
        <f t="shared" si="273"/>
        <v>0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5"/>
    </row>
    <row r="562" spans="1:38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272"/>
        <v>0</v>
      </c>
      <c r="K562" s="42" t="s">
        <v>14</v>
      </c>
      <c r="L562" s="388"/>
      <c r="M562" s="389"/>
      <c r="N562" s="389"/>
      <c r="O562" s="390"/>
      <c r="P562" s="87">
        <v>0</v>
      </c>
      <c r="Q562" s="388"/>
      <c r="R562" s="398"/>
      <c r="S562" s="89">
        <f t="shared" si="273"/>
        <v>0</v>
      </c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5"/>
    </row>
    <row r="563" spans="1:38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272"/>
        <v>0</v>
      </c>
      <c r="K563" s="43" t="s">
        <v>136</v>
      </c>
      <c r="L563" s="388"/>
      <c r="M563" s="389"/>
      <c r="N563" s="389"/>
      <c r="O563" s="390"/>
      <c r="P563" s="84">
        <v>0</v>
      </c>
      <c r="Q563" s="388"/>
      <c r="R563" s="398"/>
      <c r="S563" s="86">
        <f t="shared" si="273"/>
        <v>0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5"/>
    </row>
    <row r="564" spans="1:38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272"/>
        <v>0</v>
      </c>
      <c r="K564" s="42" t="s">
        <v>21</v>
      </c>
      <c r="L564" s="388"/>
      <c r="M564" s="389"/>
      <c r="N564" s="389"/>
      <c r="O564" s="390"/>
      <c r="P564" s="87">
        <v>0</v>
      </c>
      <c r="Q564" s="388"/>
      <c r="R564" s="398"/>
      <c r="S564" s="89">
        <f t="shared" si="273"/>
        <v>0</v>
      </c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5"/>
    </row>
    <row r="565" spans="1:38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272"/>
        <v>0</v>
      </c>
      <c r="K565" s="43" t="s">
        <v>20</v>
      </c>
      <c r="L565" s="388"/>
      <c r="M565" s="389"/>
      <c r="N565" s="389"/>
      <c r="O565" s="390"/>
      <c r="P565" s="84">
        <v>0</v>
      </c>
      <c r="Q565" s="388"/>
      <c r="R565" s="398"/>
      <c r="S565" s="86">
        <f t="shared" si="273"/>
        <v>0</v>
      </c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5"/>
    </row>
    <row r="566" spans="1:38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272"/>
        <v>0</v>
      </c>
      <c r="K566" s="42" t="s">
        <v>56</v>
      </c>
      <c r="L566" s="388"/>
      <c r="M566" s="389"/>
      <c r="N566" s="389"/>
      <c r="O566" s="390"/>
      <c r="P566" s="87">
        <v>0</v>
      </c>
      <c r="Q566" s="388"/>
      <c r="R566" s="398"/>
      <c r="S566" s="89">
        <f t="shared" si="273"/>
        <v>0</v>
      </c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5"/>
    </row>
    <row r="567" spans="1:38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272"/>
        <v>0</v>
      </c>
      <c r="K567" s="43" t="s">
        <v>18</v>
      </c>
      <c r="L567" s="388"/>
      <c r="M567" s="389"/>
      <c r="N567" s="389"/>
      <c r="O567" s="390"/>
      <c r="P567" s="84">
        <v>0</v>
      </c>
      <c r="Q567" s="388"/>
      <c r="R567" s="398"/>
      <c r="S567" s="86">
        <f t="shared" si="273"/>
        <v>0</v>
      </c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5"/>
    </row>
    <row r="568" spans="1:38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272"/>
        <v>0</v>
      </c>
      <c r="K568" s="42" t="s">
        <v>17</v>
      </c>
      <c r="L568" s="388"/>
      <c r="M568" s="389"/>
      <c r="N568" s="389"/>
      <c r="O568" s="390"/>
      <c r="P568" s="87">
        <v>0</v>
      </c>
      <c r="Q568" s="388"/>
      <c r="R568" s="398"/>
      <c r="S568" s="89">
        <f t="shared" si="273"/>
        <v>0</v>
      </c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5"/>
    </row>
    <row r="569" spans="1:38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272"/>
        <v>0</v>
      </c>
      <c r="K569" s="44" t="s">
        <v>60</v>
      </c>
      <c r="L569" s="388"/>
      <c r="M569" s="389"/>
      <c r="N569" s="389"/>
      <c r="O569" s="390"/>
      <c r="P569" s="84">
        <v>0</v>
      </c>
      <c r="Q569" s="388"/>
      <c r="R569" s="398"/>
      <c r="S569" s="86">
        <f t="shared" si="273"/>
        <v>0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5"/>
    </row>
    <row r="570" spans="1:38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272"/>
        <v>0</v>
      </c>
      <c r="K570" s="45" t="s">
        <v>19</v>
      </c>
      <c r="L570" s="388"/>
      <c r="M570" s="389"/>
      <c r="N570" s="389"/>
      <c r="O570" s="390"/>
      <c r="P570" s="90">
        <v>0</v>
      </c>
      <c r="Q570" s="388"/>
      <c r="R570" s="398"/>
      <c r="S570" s="92">
        <f t="shared" si="273"/>
        <v>0</v>
      </c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5"/>
    </row>
    <row r="571" spans="1:38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272"/>
        <v>0</v>
      </c>
      <c r="K571" s="46" t="s">
        <v>15</v>
      </c>
      <c r="L571" s="388"/>
      <c r="M571" s="389"/>
      <c r="N571" s="389"/>
      <c r="O571" s="390"/>
      <c r="P571" s="93">
        <v>0</v>
      </c>
      <c r="Q571" s="388"/>
      <c r="R571" s="398"/>
      <c r="S571" s="95">
        <f t="shared" si="273"/>
        <v>0</v>
      </c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5"/>
    </row>
    <row r="572" spans="1:38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272"/>
        <v>0</v>
      </c>
      <c r="K572" s="45" t="s">
        <v>16</v>
      </c>
      <c r="L572" s="388"/>
      <c r="M572" s="389"/>
      <c r="N572" s="389"/>
      <c r="O572" s="390"/>
      <c r="P572" s="90">
        <v>0</v>
      </c>
      <c r="Q572" s="388"/>
      <c r="R572" s="398"/>
      <c r="S572" s="92">
        <f t="shared" si="273"/>
        <v>0</v>
      </c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5"/>
    </row>
    <row r="573" spans="1:38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272"/>
        <v>0</v>
      </c>
      <c r="K573" s="47" t="s">
        <v>10</v>
      </c>
      <c r="L573" s="391"/>
      <c r="M573" s="392"/>
      <c r="N573" s="392"/>
      <c r="O573" s="393"/>
      <c r="P573" s="96">
        <v>0</v>
      </c>
      <c r="Q573" s="391"/>
      <c r="R573" s="399"/>
      <c r="S573" s="98">
        <f t="shared" si="273"/>
        <v>0</v>
      </c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5"/>
    </row>
    <row r="574" spans="1:38" ht="15">
      <c r="A574" s="37" t="s">
        <v>22</v>
      </c>
      <c r="B574" s="99">
        <f>SUM(B553:B569)</f>
        <v>0</v>
      </c>
      <c r="C574" s="99">
        <f t="shared" ref="C574:I574" si="274">SUM(C553:C569)</f>
        <v>0</v>
      </c>
      <c r="D574" s="99">
        <f t="shared" si="274"/>
        <v>0</v>
      </c>
      <c r="E574" s="99">
        <f t="shared" si="274"/>
        <v>0</v>
      </c>
      <c r="F574" s="99">
        <f t="shared" si="274"/>
        <v>1588.131883175015</v>
      </c>
      <c r="G574" s="99">
        <f t="shared" si="274"/>
        <v>0</v>
      </c>
      <c r="H574" s="100">
        <f t="shared" si="274"/>
        <v>0</v>
      </c>
      <c r="I574" s="111">
        <f t="shared" si="274"/>
        <v>1588.131883175015</v>
      </c>
      <c r="K574" s="48" t="s">
        <v>22</v>
      </c>
      <c r="L574" s="99">
        <f>SUM(L553:L569)</f>
        <v>0</v>
      </c>
      <c r="M574" s="99">
        <f t="shared" ref="M574:S574" si="275">SUM(M553:M569)</f>
        <v>0</v>
      </c>
      <c r="N574" s="99">
        <f t="shared" si="275"/>
        <v>0</v>
      </c>
      <c r="O574" s="99">
        <f t="shared" si="275"/>
        <v>0</v>
      </c>
      <c r="P574" s="99">
        <f t="shared" si="275"/>
        <v>0</v>
      </c>
      <c r="Q574" s="99">
        <f t="shared" si="275"/>
        <v>0</v>
      </c>
      <c r="R574" s="100">
        <f t="shared" si="275"/>
        <v>0</v>
      </c>
      <c r="S574" s="101">
        <f t="shared" si="275"/>
        <v>0</v>
      </c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5"/>
    </row>
    <row r="575" spans="1:38" s="22" customFormat="1" ht="15.75" thickBot="1">
      <c r="A575" s="38" t="s">
        <v>108</v>
      </c>
      <c r="B575" s="125">
        <f>IF($I574=0,"-",B574/$I574)</f>
        <v>0</v>
      </c>
      <c r="C575" s="125">
        <f t="shared" ref="C575:H575" si="276">IF($I574=0,"-",C574/$I574)</f>
        <v>0</v>
      </c>
      <c r="D575" s="125">
        <f t="shared" si="276"/>
        <v>0</v>
      </c>
      <c r="E575" s="125">
        <f t="shared" si="276"/>
        <v>0</v>
      </c>
      <c r="F575" s="125">
        <f t="shared" si="276"/>
        <v>1</v>
      </c>
      <c r="G575" s="125">
        <f t="shared" si="276"/>
        <v>0</v>
      </c>
      <c r="H575" s="126">
        <f t="shared" si="276"/>
        <v>0</v>
      </c>
      <c r="I575" s="127">
        <f>SUM(B575:H575)</f>
        <v>1</v>
      </c>
      <c r="K575" s="49" t="s">
        <v>108</v>
      </c>
      <c r="L575" s="102" t="str">
        <f>IF($S574=0,"-",L574/$S574)</f>
        <v>-</v>
      </c>
      <c r="M575" s="102" t="str">
        <f t="shared" ref="M575:R575" si="277">IF($S574=0,"-",M574/$S574)</f>
        <v>-</v>
      </c>
      <c r="N575" s="102" t="str">
        <f t="shared" si="277"/>
        <v>-</v>
      </c>
      <c r="O575" s="102" t="str">
        <f t="shared" si="277"/>
        <v>-</v>
      </c>
      <c r="P575" s="102" t="str">
        <f t="shared" si="277"/>
        <v>-</v>
      </c>
      <c r="Q575" s="102" t="str">
        <f t="shared" si="277"/>
        <v>-</v>
      </c>
      <c r="R575" s="103" t="str">
        <f t="shared" si="277"/>
        <v>-</v>
      </c>
      <c r="S575" s="104">
        <f>SUM(L575:R575)</f>
        <v>0</v>
      </c>
      <c r="U575" s="24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5"/>
      <c r="AK575" s="25"/>
      <c r="AL575" s="25"/>
    </row>
    <row r="576" spans="1:38" ht="15" thickBot="1">
      <c r="A576" s="6"/>
      <c r="B576" s="6"/>
      <c r="C576" s="6"/>
      <c r="D576" s="6"/>
      <c r="E576" s="6"/>
      <c r="F576" s="6"/>
      <c r="G576" s="6"/>
      <c r="H576" s="6"/>
      <c r="I576" s="6"/>
      <c r="K576" s="6"/>
      <c r="L576" s="6"/>
      <c r="M576" s="6"/>
      <c r="N576" s="6"/>
      <c r="O576" s="6"/>
      <c r="P576" s="6"/>
      <c r="Q576" s="6"/>
      <c r="R576" s="6"/>
      <c r="S576" s="6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5"/>
    </row>
    <row r="577" spans="1:38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  <c r="K577" s="451" t="s">
        <v>45</v>
      </c>
      <c r="L577" s="82" t="s">
        <v>0</v>
      </c>
      <c r="M577" s="82" t="s">
        <v>1</v>
      </c>
      <c r="N577" s="82" t="s">
        <v>2</v>
      </c>
      <c r="O577" s="82" t="s">
        <v>3</v>
      </c>
      <c r="P577" s="82" t="s">
        <v>23</v>
      </c>
      <c r="Q577" s="82" t="s">
        <v>4</v>
      </c>
      <c r="R577" s="82" t="s">
        <v>5</v>
      </c>
      <c r="S577" s="83" t="s">
        <v>6</v>
      </c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5"/>
    </row>
    <row r="578" spans="1:38" ht="15" customHeight="1">
      <c r="A578" s="407" t="s">
        <v>45</v>
      </c>
      <c r="B578" s="400" t="s">
        <v>113</v>
      </c>
      <c r="C578" s="401"/>
      <c r="D578" s="401"/>
      <c r="E578" s="401"/>
      <c r="F578" s="401"/>
      <c r="G578" s="401"/>
      <c r="H578" s="401"/>
      <c r="I578" s="402"/>
      <c r="K578" s="452" t="s">
        <v>45</v>
      </c>
      <c r="L578" s="403" t="s">
        <v>113</v>
      </c>
      <c r="M578" s="404"/>
      <c r="N578" s="404"/>
      <c r="O578" s="404"/>
      <c r="P578" s="404"/>
      <c r="Q578" s="404"/>
      <c r="R578" s="404"/>
      <c r="S578" s="405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5"/>
    </row>
    <row r="579" spans="1:38" ht="15" customHeight="1">
      <c r="A579" s="30" t="s">
        <v>7</v>
      </c>
      <c r="B579" s="105">
        <v>21.151998562406622</v>
      </c>
      <c r="C579" s="105">
        <v>0</v>
      </c>
      <c r="D579" s="105">
        <v>4.032962278922688</v>
      </c>
      <c r="E579" s="105">
        <v>0</v>
      </c>
      <c r="F579" s="394"/>
      <c r="G579" s="105">
        <v>0</v>
      </c>
      <c r="H579" s="110">
        <v>0</v>
      </c>
      <c r="I579" s="111">
        <f>SUM(B579:H579)</f>
        <v>25.18496084132931</v>
      </c>
      <c r="K579" s="50" t="s">
        <v>7</v>
      </c>
      <c r="L579" s="105">
        <v>21.151998562406622</v>
      </c>
      <c r="M579" s="105">
        <v>0</v>
      </c>
      <c r="N579" s="105">
        <v>4.032962278922688</v>
      </c>
      <c r="O579" s="105">
        <v>0</v>
      </c>
      <c r="P579" s="105">
        <v>0.53570499718803499</v>
      </c>
      <c r="Q579" s="105">
        <v>0</v>
      </c>
      <c r="R579" s="106">
        <v>0</v>
      </c>
      <c r="S579" s="107">
        <f>SUM(L579:R579)</f>
        <v>25.720665838517345</v>
      </c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5"/>
    </row>
    <row r="580" spans="1:38" ht="15">
      <c r="A580" s="31" t="s">
        <v>8</v>
      </c>
      <c r="B580" s="112">
        <v>26.889136409029504</v>
      </c>
      <c r="C580" s="112">
        <v>0</v>
      </c>
      <c r="D580" s="112">
        <v>6.5733140314260865</v>
      </c>
      <c r="E580" s="112">
        <v>0</v>
      </c>
      <c r="F580" s="395"/>
      <c r="G580" s="112">
        <v>0</v>
      </c>
      <c r="H580" s="113">
        <v>0</v>
      </c>
      <c r="I580" s="114">
        <f t="shared" ref="I580:I599" si="278">SUM(B580:H580)</f>
        <v>33.462450440455591</v>
      </c>
      <c r="K580" s="42" t="s">
        <v>8</v>
      </c>
      <c r="L580" s="87">
        <v>26.889136409029504</v>
      </c>
      <c r="M580" s="87">
        <v>0</v>
      </c>
      <c r="N580" s="87">
        <v>6.5733140314260865</v>
      </c>
      <c r="O580" s="87">
        <v>0</v>
      </c>
      <c r="P580" s="87">
        <v>0</v>
      </c>
      <c r="Q580" s="87">
        <v>0</v>
      </c>
      <c r="R580" s="88">
        <v>0</v>
      </c>
      <c r="S580" s="89">
        <f t="shared" ref="S580:S599" si="279">SUM(L580:R580)</f>
        <v>33.462450440455591</v>
      </c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5"/>
    </row>
    <row r="581" spans="1:38" ht="15">
      <c r="A581" s="32" t="s">
        <v>9</v>
      </c>
      <c r="B581" s="84">
        <v>11.321831475208967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278"/>
        <v>11.321831475208967</v>
      </c>
      <c r="K581" s="43" t="s">
        <v>9</v>
      </c>
      <c r="L581" s="84">
        <v>11.321831475208967</v>
      </c>
      <c r="M581" s="84">
        <v>0</v>
      </c>
      <c r="N581" s="84">
        <v>0</v>
      </c>
      <c r="O581" s="84">
        <v>0</v>
      </c>
      <c r="P581" s="84">
        <v>0</v>
      </c>
      <c r="Q581" s="84">
        <v>0</v>
      </c>
      <c r="R581" s="85">
        <v>0</v>
      </c>
      <c r="S581" s="86">
        <f t="shared" si="279"/>
        <v>11.321831475208967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5"/>
    </row>
    <row r="582" spans="1:38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278"/>
        <v>0</v>
      </c>
      <c r="K582" s="42" t="s">
        <v>52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79"/>
        <v>0</v>
      </c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5"/>
    </row>
    <row r="583" spans="1:38" ht="15">
      <c r="A583" s="32" t="s">
        <v>13</v>
      </c>
      <c r="B583" s="84">
        <v>572.92860243853124</v>
      </c>
      <c r="C583" s="84">
        <v>69.395861816219607</v>
      </c>
      <c r="D583" s="84">
        <v>14.963268985644433</v>
      </c>
      <c r="E583" s="84">
        <v>33.372338603800969</v>
      </c>
      <c r="F583" s="395"/>
      <c r="G583" s="84">
        <v>0</v>
      </c>
      <c r="H583" s="115">
        <v>0</v>
      </c>
      <c r="I583" s="111">
        <f t="shared" si="278"/>
        <v>690.66007184419618</v>
      </c>
      <c r="K583" s="43" t="s">
        <v>13</v>
      </c>
      <c r="L583" s="84">
        <v>572.92860243853124</v>
      </c>
      <c r="M583" s="84">
        <v>69.395861816219607</v>
      </c>
      <c r="N583" s="84">
        <v>14.963268985644433</v>
      </c>
      <c r="O583" s="84">
        <v>33.372338603800969</v>
      </c>
      <c r="P583" s="84">
        <v>0</v>
      </c>
      <c r="Q583" s="84">
        <v>0</v>
      </c>
      <c r="R583" s="85">
        <v>0</v>
      </c>
      <c r="S583" s="86">
        <f t="shared" si="279"/>
        <v>690.66007184419618</v>
      </c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5"/>
    </row>
    <row r="584" spans="1:38" ht="15">
      <c r="A584" s="31" t="s">
        <v>119</v>
      </c>
      <c r="B584" s="112">
        <v>3122.7804441207882</v>
      </c>
      <c r="C584" s="112">
        <v>47.390831715753571</v>
      </c>
      <c r="D584" s="112">
        <v>56.034803196830964</v>
      </c>
      <c r="E584" s="112">
        <v>0</v>
      </c>
      <c r="F584" s="395"/>
      <c r="G584" s="112">
        <v>0</v>
      </c>
      <c r="H584" s="113">
        <v>0</v>
      </c>
      <c r="I584" s="114">
        <f t="shared" si="278"/>
        <v>3226.2060790333726</v>
      </c>
      <c r="K584" s="42" t="s">
        <v>119</v>
      </c>
      <c r="L584" s="87">
        <v>3122.7804441207882</v>
      </c>
      <c r="M584" s="87">
        <v>47.390831715753571</v>
      </c>
      <c r="N584" s="87">
        <v>56.034803196830964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79"/>
        <v>3226.2060790333726</v>
      </c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5"/>
    </row>
    <row r="585" spans="1:38" ht="15">
      <c r="A585" s="32" t="s">
        <v>54</v>
      </c>
      <c r="B585" s="84">
        <v>0</v>
      </c>
      <c r="C585" s="84">
        <v>0</v>
      </c>
      <c r="D585" s="84">
        <v>0.33433904664333547</v>
      </c>
      <c r="E585" s="84">
        <v>155.96403476477101</v>
      </c>
      <c r="F585" s="395"/>
      <c r="G585" s="84">
        <v>0</v>
      </c>
      <c r="H585" s="115">
        <v>0</v>
      </c>
      <c r="I585" s="111">
        <f t="shared" si="278"/>
        <v>156.29837381141434</v>
      </c>
      <c r="K585" s="43" t="s">
        <v>54</v>
      </c>
      <c r="L585" s="84">
        <v>0</v>
      </c>
      <c r="M585" s="84">
        <v>0</v>
      </c>
      <c r="N585" s="84">
        <v>0.33433904664333547</v>
      </c>
      <c r="O585" s="84">
        <v>155.96403476477101</v>
      </c>
      <c r="P585" s="84">
        <v>7080.7822065180744</v>
      </c>
      <c r="Q585" s="84">
        <v>0</v>
      </c>
      <c r="R585" s="85">
        <v>0</v>
      </c>
      <c r="S585" s="86">
        <f t="shared" si="279"/>
        <v>7237.0805803294888</v>
      </c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5"/>
    </row>
    <row r="586" spans="1:38" ht="15">
      <c r="A586" s="31" t="s">
        <v>11</v>
      </c>
      <c r="B586" s="112">
        <v>0</v>
      </c>
      <c r="C586" s="112">
        <v>0</v>
      </c>
      <c r="D586" s="112">
        <v>5.0185644128996391E-2</v>
      </c>
      <c r="E586" s="112">
        <v>1.4673032237867789</v>
      </c>
      <c r="F586" s="395"/>
      <c r="G586" s="112">
        <v>0</v>
      </c>
      <c r="H586" s="113">
        <v>0</v>
      </c>
      <c r="I586" s="114">
        <f t="shared" si="278"/>
        <v>1.5174888679157752</v>
      </c>
      <c r="K586" s="42" t="s">
        <v>11</v>
      </c>
      <c r="L586" s="87">
        <v>0</v>
      </c>
      <c r="M586" s="87">
        <v>0</v>
      </c>
      <c r="N586" s="87">
        <v>5.0185644128996391E-2</v>
      </c>
      <c r="O586" s="87">
        <v>1.4673032237867789</v>
      </c>
      <c r="P586" s="87">
        <v>437.66624755387556</v>
      </c>
      <c r="Q586" s="87">
        <v>0</v>
      </c>
      <c r="R586" s="88">
        <v>0</v>
      </c>
      <c r="S586" s="89">
        <f t="shared" si="279"/>
        <v>439.18373642179137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5"/>
    </row>
    <row r="587" spans="1:38" ht="15">
      <c r="A587" s="32" t="s">
        <v>55</v>
      </c>
      <c r="B587" s="84">
        <v>0</v>
      </c>
      <c r="C587" s="84">
        <v>0</v>
      </c>
      <c r="D587" s="84">
        <v>0</v>
      </c>
      <c r="E587" s="84">
        <v>0</v>
      </c>
      <c r="F587" s="395"/>
      <c r="G587" s="84">
        <v>0</v>
      </c>
      <c r="H587" s="115">
        <v>0</v>
      </c>
      <c r="I587" s="111">
        <f t="shared" si="278"/>
        <v>0</v>
      </c>
      <c r="K587" s="43" t="s">
        <v>55</v>
      </c>
      <c r="L587" s="84">
        <v>0</v>
      </c>
      <c r="M587" s="84">
        <v>0</v>
      </c>
      <c r="N587" s="84">
        <v>0</v>
      </c>
      <c r="O587" s="84">
        <v>0</v>
      </c>
      <c r="P587" s="84">
        <v>1568.078814651049</v>
      </c>
      <c r="Q587" s="84">
        <v>0</v>
      </c>
      <c r="R587" s="85">
        <v>0</v>
      </c>
      <c r="S587" s="86">
        <f t="shared" si="279"/>
        <v>1568.078814651049</v>
      </c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5"/>
    </row>
    <row r="588" spans="1:38" ht="15">
      <c r="A588" s="31" t="s">
        <v>14</v>
      </c>
      <c r="B588" s="112">
        <v>330.66639627881148</v>
      </c>
      <c r="C588" s="112">
        <v>1.7916479837562238</v>
      </c>
      <c r="D588" s="112">
        <v>41.966991930555764</v>
      </c>
      <c r="E588" s="112">
        <v>5.7208279245755982</v>
      </c>
      <c r="F588" s="395"/>
      <c r="G588" s="112">
        <v>0</v>
      </c>
      <c r="H588" s="113">
        <v>0</v>
      </c>
      <c r="I588" s="114">
        <f t="shared" si="278"/>
        <v>380.14586411769903</v>
      </c>
      <c r="K588" s="42" t="s">
        <v>14</v>
      </c>
      <c r="L588" s="87">
        <v>330.66639627881148</v>
      </c>
      <c r="M588" s="87">
        <v>1.7916479837562238</v>
      </c>
      <c r="N588" s="87">
        <v>41.966991930555764</v>
      </c>
      <c r="O588" s="87">
        <v>5.7208279245755982</v>
      </c>
      <c r="P588" s="87">
        <v>0</v>
      </c>
      <c r="Q588" s="87">
        <v>0</v>
      </c>
      <c r="R588" s="88">
        <v>0</v>
      </c>
      <c r="S588" s="89">
        <f t="shared" si="279"/>
        <v>380.14586411769903</v>
      </c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5"/>
    </row>
    <row r="589" spans="1:38" ht="15">
      <c r="A589" s="32" t="s">
        <v>136</v>
      </c>
      <c r="B589" s="84">
        <v>2740.8840324137991</v>
      </c>
      <c r="C589" s="84">
        <v>431.9270988611118</v>
      </c>
      <c r="D589" s="84">
        <v>84.23925922025758</v>
      </c>
      <c r="E589" s="84">
        <v>66.331629257019699</v>
      </c>
      <c r="F589" s="395"/>
      <c r="G589" s="84">
        <v>0</v>
      </c>
      <c r="H589" s="115">
        <v>0</v>
      </c>
      <c r="I589" s="111">
        <f t="shared" si="278"/>
        <v>3323.3820197521886</v>
      </c>
      <c r="K589" s="43" t="s">
        <v>136</v>
      </c>
      <c r="L589" s="84">
        <v>2740.8840324137991</v>
      </c>
      <c r="M589" s="84">
        <v>431.9270988611118</v>
      </c>
      <c r="N589" s="84">
        <v>84.23925922025758</v>
      </c>
      <c r="O589" s="84">
        <v>66.331629257019699</v>
      </c>
      <c r="P589" s="84">
        <v>1714.5085983327153</v>
      </c>
      <c r="Q589" s="84">
        <v>0</v>
      </c>
      <c r="R589" s="85">
        <v>0</v>
      </c>
      <c r="S589" s="86">
        <f t="shared" si="279"/>
        <v>5037.8906180849044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5"/>
    </row>
    <row r="590" spans="1:38" ht="15">
      <c r="A590" s="31" t="s">
        <v>21</v>
      </c>
      <c r="B590" s="112">
        <v>1242.7041574700386</v>
      </c>
      <c r="C590" s="112">
        <v>0</v>
      </c>
      <c r="D590" s="112">
        <v>2740.8207714290861</v>
      </c>
      <c r="E590" s="112">
        <v>603.97662147039091</v>
      </c>
      <c r="F590" s="395"/>
      <c r="G590" s="112">
        <v>1877.7728054442994</v>
      </c>
      <c r="H590" s="113">
        <v>0.48884631793429345</v>
      </c>
      <c r="I590" s="114">
        <f t="shared" si="278"/>
        <v>6465.7632021317495</v>
      </c>
      <c r="K590" s="42" t="s">
        <v>21</v>
      </c>
      <c r="L590" s="87">
        <v>1242.7041574700386</v>
      </c>
      <c r="M590" s="87">
        <v>0</v>
      </c>
      <c r="N590" s="87">
        <v>2740.8207714290861</v>
      </c>
      <c r="O590" s="87">
        <v>603.97662147039091</v>
      </c>
      <c r="P590" s="87">
        <v>1439.9309409269667</v>
      </c>
      <c r="Q590" s="87">
        <v>1877.7728054442994</v>
      </c>
      <c r="R590" s="88">
        <v>0.48884631793429345</v>
      </c>
      <c r="S590" s="89">
        <f t="shared" si="279"/>
        <v>7905.6941430587158</v>
      </c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5"/>
    </row>
    <row r="591" spans="1:38" ht="15">
      <c r="A591" s="32" t="s">
        <v>20</v>
      </c>
      <c r="B591" s="84">
        <v>2436.5663174166189</v>
      </c>
      <c r="C591" s="84">
        <v>15.447395636925537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278"/>
        <v>2452.0137130535445</v>
      </c>
      <c r="K591" s="43" t="s">
        <v>20</v>
      </c>
      <c r="L591" s="84">
        <v>2436.5663174166189</v>
      </c>
      <c r="M591" s="84">
        <v>15.447395636925537</v>
      </c>
      <c r="N591" s="84">
        <v>0</v>
      </c>
      <c r="O591" s="84">
        <v>0</v>
      </c>
      <c r="P591" s="84">
        <v>0</v>
      </c>
      <c r="Q591" s="84">
        <v>0</v>
      </c>
      <c r="R591" s="85">
        <v>0</v>
      </c>
      <c r="S591" s="86">
        <f t="shared" si="279"/>
        <v>2452.0137130535445</v>
      </c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5"/>
    </row>
    <row r="592" spans="1:38" ht="15">
      <c r="A592" s="31" t="s">
        <v>56</v>
      </c>
      <c r="B592" s="112">
        <v>61.495451489595503</v>
      </c>
      <c r="C592" s="112">
        <v>0</v>
      </c>
      <c r="D592" s="112">
        <v>10.932080365847771</v>
      </c>
      <c r="E592" s="112">
        <v>0</v>
      </c>
      <c r="F592" s="395"/>
      <c r="G592" s="112">
        <v>0</v>
      </c>
      <c r="H592" s="113">
        <v>0</v>
      </c>
      <c r="I592" s="114">
        <f t="shared" si="278"/>
        <v>72.427531855443277</v>
      </c>
      <c r="K592" s="42" t="s">
        <v>56</v>
      </c>
      <c r="L592" s="87">
        <v>61.495451489595503</v>
      </c>
      <c r="M592" s="87">
        <v>0</v>
      </c>
      <c r="N592" s="87">
        <v>10.932080365847771</v>
      </c>
      <c r="O592" s="87">
        <v>0</v>
      </c>
      <c r="P592" s="87">
        <v>1.8265466029411762E-2</v>
      </c>
      <c r="Q592" s="87">
        <v>0</v>
      </c>
      <c r="R592" s="88">
        <v>0</v>
      </c>
      <c r="S592" s="89">
        <f t="shared" si="279"/>
        <v>72.445797321472682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5"/>
    </row>
    <row r="593" spans="1:40" ht="15">
      <c r="A593" s="32" t="s">
        <v>18</v>
      </c>
      <c r="B593" s="84">
        <v>318.53725738191281</v>
      </c>
      <c r="C593" s="84">
        <v>0</v>
      </c>
      <c r="D593" s="84">
        <v>19.647128995267586</v>
      </c>
      <c r="E593" s="84">
        <v>0</v>
      </c>
      <c r="F593" s="395"/>
      <c r="G593" s="84">
        <v>0</v>
      </c>
      <c r="H593" s="115">
        <v>0</v>
      </c>
      <c r="I593" s="111">
        <f t="shared" si="278"/>
        <v>338.18438637718037</v>
      </c>
      <c r="K593" s="43" t="s">
        <v>18</v>
      </c>
      <c r="L593" s="84">
        <v>318.53725738191281</v>
      </c>
      <c r="M593" s="84">
        <v>0</v>
      </c>
      <c r="N593" s="84">
        <v>19.647128995267586</v>
      </c>
      <c r="O593" s="84">
        <v>0</v>
      </c>
      <c r="P593" s="84">
        <v>289.85108946783345</v>
      </c>
      <c r="Q593" s="84">
        <v>0</v>
      </c>
      <c r="R593" s="85">
        <v>0</v>
      </c>
      <c r="S593" s="86">
        <f t="shared" si="279"/>
        <v>628.03547584501382</v>
      </c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5"/>
    </row>
    <row r="594" spans="1:40" ht="15">
      <c r="A594" s="31" t="s">
        <v>17</v>
      </c>
      <c r="B594" s="112">
        <v>94.451152768260329</v>
      </c>
      <c r="C594" s="112">
        <v>0</v>
      </c>
      <c r="D594" s="112">
        <v>1.7451038236947289</v>
      </c>
      <c r="E594" s="112">
        <v>0</v>
      </c>
      <c r="F594" s="395"/>
      <c r="G594" s="112">
        <v>0</v>
      </c>
      <c r="H594" s="113">
        <v>0</v>
      </c>
      <c r="I594" s="114">
        <f t="shared" si="278"/>
        <v>96.196256591955063</v>
      </c>
      <c r="K594" s="42" t="s">
        <v>17</v>
      </c>
      <c r="L594" s="87">
        <v>94.451152768260329</v>
      </c>
      <c r="M594" s="87">
        <v>0</v>
      </c>
      <c r="N594" s="87">
        <v>1.7451038236947289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79"/>
        <v>96.196256591955063</v>
      </c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5"/>
    </row>
    <row r="595" spans="1:40" ht="15">
      <c r="A595" s="33" t="s">
        <v>60</v>
      </c>
      <c r="B595" s="84">
        <v>517.16537337409613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278"/>
        <v>517.16537337409613</v>
      </c>
      <c r="K595" s="44" t="s">
        <v>60</v>
      </c>
      <c r="L595" s="84">
        <v>517.16537337409613</v>
      </c>
      <c r="M595" s="84">
        <v>0</v>
      </c>
      <c r="N595" s="84">
        <v>0</v>
      </c>
      <c r="O595" s="84">
        <v>0</v>
      </c>
      <c r="P595" s="84">
        <v>0</v>
      </c>
      <c r="Q595" s="84">
        <v>0</v>
      </c>
      <c r="R595" s="85">
        <v>0</v>
      </c>
      <c r="S595" s="86">
        <f t="shared" si="279"/>
        <v>517.16537337409613</v>
      </c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5"/>
    </row>
    <row r="596" spans="1:40">
      <c r="A596" s="34" t="s">
        <v>19</v>
      </c>
      <c r="B596" s="116">
        <v>517.16537337409613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278"/>
        <v>517.16537337409613</v>
      </c>
      <c r="K596" s="45" t="s">
        <v>19</v>
      </c>
      <c r="L596" s="90">
        <v>517.16537337409613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79"/>
        <v>517.16537337409613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5"/>
    </row>
    <row r="597" spans="1:40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278"/>
        <v>0</v>
      </c>
      <c r="K597" s="46" t="s">
        <v>15</v>
      </c>
      <c r="L597" s="93">
        <v>0</v>
      </c>
      <c r="M597" s="93">
        <v>0</v>
      </c>
      <c r="N597" s="93">
        <v>0</v>
      </c>
      <c r="O597" s="93">
        <v>0</v>
      </c>
      <c r="P597" s="93">
        <v>0</v>
      </c>
      <c r="Q597" s="93">
        <v>0</v>
      </c>
      <c r="R597" s="94">
        <v>0</v>
      </c>
      <c r="S597" s="95">
        <f t="shared" si="279"/>
        <v>0</v>
      </c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5"/>
    </row>
    <row r="598" spans="1:40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278"/>
        <v>0</v>
      </c>
      <c r="K598" s="45" t="s">
        <v>16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79"/>
        <v>0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5"/>
    </row>
    <row r="599" spans="1:40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278"/>
        <v>0</v>
      </c>
      <c r="K599" s="47" t="s">
        <v>10</v>
      </c>
      <c r="L599" s="96">
        <v>0</v>
      </c>
      <c r="M599" s="96">
        <v>0</v>
      </c>
      <c r="N599" s="96">
        <v>0</v>
      </c>
      <c r="O599" s="96">
        <v>0</v>
      </c>
      <c r="P599" s="96">
        <v>0</v>
      </c>
      <c r="Q599" s="96">
        <v>0</v>
      </c>
      <c r="R599" s="97">
        <v>0</v>
      </c>
      <c r="S599" s="98">
        <f t="shared" si="279"/>
        <v>0</v>
      </c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5"/>
    </row>
    <row r="600" spans="1:40" ht="15">
      <c r="A600" s="37" t="s">
        <v>22</v>
      </c>
      <c r="B600" s="99">
        <f>SUM(B579:B595)</f>
        <v>11497.5421515991</v>
      </c>
      <c r="C600" s="99">
        <f t="shared" ref="C600:I600" si="280">SUM(C579:C595)</f>
        <v>565.95283601376673</v>
      </c>
      <c r="D600" s="99">
        <f t="shared" si="280"/>
        <v>2981.3402089483056</v>
      </c>
      <c r="E600" s="99">
        <f t="shared" si="280"/>
        <v>866.83275524434498</v>
      </c>
      <c r="F600" s="99">
        <f t="shared" si="280"/>
        <v>0</v>
      </c>
      <c r="G600" s="99">
        <f t="shared" si="280"/>
        <v>1877.7728054442994</v>
      </c>
      <c r="H600" s="100">
        <f t="shared" si="280"/>
        <v>0.48884631793429345</v>
      </c>
      <c r="I600" s="111">
        <f t="shared" si="280"/>
        <v>17789.929603567751</v>
      </c>
      <c r="K600" s="48" t="s">
        <v>22</v>
      </c>
      <c r="L600" s="99">
        <f>SUM(L579:L595)</f>
        <v>11497.5421515991</v>
      </c>
      <c r="M600" s="99">
        <f t="shared" ref="M600:S600" si="281">SUM(M579:M595)</f>
        <v>565.95283601376673</v>
      </c>
      <c r="N600" s="99">
        <f t="shared" si="281"/>
        <v>2981.3402089483056</v>
      </c>
      <c r="O600" s="99">
        <f t="shared" si="281"/>
        <v>866.83275524434498</v>
      </c>
      <c r="P600" s="99">
        <f t="shared" si="281"/>
        <v>12531.371867913731</v>
      </c>
      <c r="Q600" s="99">
        <f t="shared" si="281"/>
        <v>1877.7728054442994</v>
      </c>
      <c r="R600" s="100">
        <f t="shared" si="281"/>
        <v>0.48884631793429345</v>
      </c>
      <c r="S600" s="101">
        <f t="shared" si="281"/>
        <v>30321.301471481482</v>
      </c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5"/>
    </row>
    <row r="601" spans="1:40" s="22" customFormat="1" ht="15.75" thickBot="1">
      <c r="A601" s="39" t="s">
        <v>108</v>
      </c>
      <c r="B601" s="125">
        <f>IF($I600=0,"-",B600/$I600)</f>
        <v>0.64629497742887532</v>
      </c>
      <c r="C601" s="125">
        <f t="shared" ref="C601:H601" si="282">IF($I600=0,"-",C600/$I600)</f>
        <v>3.1813101491996093E-2</v>
      </c>
      <c r="D601" s="125">
        <f t="shared" si="282"/>
        <v>0.16758583509798719</v>
      </c>
      <c r="E601" s="125">
        <f t="shared" si="282"/>
        <v>4.8726036277878394E-2</v>
      </c>
      <c r="F601" s="125">
        <f t="shared" si="282"/>
        <v>0</v>
      </c>
      <c r="G601" s="125">
        <f t="shared" si="282"/>
        <v>0.10555257088075909</v>
      </c>
      <c r="H601" s="126">
        <f t="shared" si="282"/>
        <v>2.7478822503955038E-5</v>
      </c>
      <c r="I601" s="127">
        <f>SUM(B601:H601)</f>
        <v>1</v>
      </c>
      <c r="K601" s="49" t="s">
        <v>108</v>
      </c>
      <c r="L601" s="102">
        <f>IF($S600=0,"-",L600/$S600)</f>
        <v>0.37919025878269258</v>
      </c>
      <c r="M601" s="102">
        <f t="shared" ref="M601:R601" si="283">IF($S600=0,"-",M600/$S600)</f>
        <v>1.866518943938044E-2</v>
      </c>
      <c r="N601" s="102">
        <f t="shared" si="283"/>
        <v>9.8324942013204394E-2</v>
      </c>
      <c r="O601" s="102">
        <f t="shared" si="283"/>
        <v>2.8588243682733716E-2</v>
      </c>
      <c r="P601" s="102">
        <f t="shared" si="283"/>
        <v>0.41328608139396777</v>
      </c>
      <c r="Q601" s="102">
        <f t="shared" si="283"/>
        <v>6.1929162480391133E-2</v>
      </c>
      <c r="R601" s="103">
        <f t="shared" si="283"/>
        <v>1.6122207629975081E-5</v>
      </c>
      <c r="S601" s="104">
        <f>SUM(L601:R601)</f>
        <v>1</v>
      </c>
      <c r="U601" s="24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5"/>
      <c r="AK601" s="25"/>
      <c r="AL601" s="25"/>
    </row>
    <row r="602" spans="1:40" ht="15" thickBot="1">
      <c r="A602" s="6"/>
      <c r="B602" s="6"/>
      <c r="C602" s="6"/>
      <c r="D602" s="6"/>
      <c r="E602" s="6"/>
      <c r="F602" s="6"/>
      <c r="G602" s="6"/>
      <c r="H602" s="6"/>
      <c r="I602" s="6"/>
      <c r="K602" s="6"/>
      <c r="L602" s="6"/>
      <c r="M602" s="6"/>
      <c r="N602" s="6"/>
      <c r="O602" s="6"/>
      <c r="P602" s="6"/>
      <c r="Q602" s="6"/>
      <c r="R602" s="6"/>
      <c r="S602" s="6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5"/>
    </row>
    <row r="603" spans="1:40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5</v>
      </c>
      <c r="I603" s="109" t="s">
        <v>6</v>
      </c>
      <c r="K603" s="453" t="s">
        <v>46</v>
      </c>
      <c r="L603" s="82" t="s">
        <v>0</v>
      </c>
      <c r="M603" s="82" t="s">
        <v>24</v>
      </c>
      <c r="N603" s="82" t="s">
        <v>25</v>
      </c>
      <c r="O603" s="82" t="s">
        <v>26</v>
      </c>
      <c r="P603" s="82" t="s">
        <v>23</v>
      </c>
      <c r="Q603" s="82" t="s">
        <v>4</v>
      </c>
      <c r="R603" s="82" t="s">
        <v>5</v>
      </c>
      <c r="S603" s="83" t="s">
        <v>6</v>
      </c>
      <c r="U603" s="380" t="s">
        <v>46</v>
      </c>
      <c r="V603" s="52" t="s">
        <v>68</v>
      </c>
      <c r="W603" s="52" t="s">
        <v>61</v>
      </c>
      <c r="X603" s="52" t="s">
        <v>66</v>
      </c>
      <c r="Y603" s="52" t="s">
        <v>69</v>
      </c>
      <c r="Z603" s="52" t="s">
        <v>70</v>
      </c>
      <c r="AA603" s="52" t="s">
        <v>67</v>
      </c>
      <c r="AB603" s="52" t="s">
        <v>71</v>
      </c>
      <c r="AC603" s="52" t="s">
        <v>72</v>
      </c>
      <c r="AD603" s="52" t="s">
        <v>64</v>
      </c>
      <c r="AE603" s="129" t="s">
        <v>23</v>
      </c>
      <c r="AF603" s="130" t="s">
        <v>59</v>
      </c>
      <c r="AL603" s="3"/>
      <c r="AM603" s="3"/>
      <c r="AN603" s="3"/>
    </row>
    <row r="604" spans="1:40" ht="15" customHeight="1">
      <c r="A604" s="381" t="s">
        <v>46</v>
      </c>
      <c r="B604" s="400" t="s">
        <v>113</v>
      </c>
      <c r="C604" s="401"/>
      <c r="D604" s="401"/>
      <c r="E604" s="401"/>
      <c r="F604" s="401"/>
      <c r="G604" s="401"/>
      <c r="H604" s="401"/>
      <c r="I604" s="402"/>
      <c r="K604" s="454" t="s">
        <v>46</v>
      </c>
      <c r="L604" s="403" t="s">
        <v>113</v>
      </c>
      <c r="M604" s="404"/>
      <c r="N604" s="404"/>
      <c r="O604" s="404"/>
      <c r="P604" s="404"/>
      <c r="Q604" s="404"/>
      <c r="R604" s="404"/>
      <c r="S604" s="405"/>
      <c r="U604" s="381" t="s">
        <v>46</v>
      </c>
      <c r="V604" s="382" t="s">
        <v>113</v>
      </c>
      <c r="W604" s="383"/>
      <c r="X604" s="383"/>
      <c r="Y604" s="383"/>
      <c r="Z604" s="383"/>
      <c r="AA604" s="383"/>
      <c r="AB604" s="383"/>
      <c r="AC604" s="383"/>
      <c r="AD604" s="383"/>
      <c r="AE604" s="383"/>
      <c r="AF604" s="384"/>
      <c r="AG604" s="13"/>
      <c r="AL604" s="3"/>
      <c r="AM604" s="3"/>
      <c r="AN604" s="3"/>
    </row>
    <row r="605" spans="1:40" ht="15" customHeight="1">
      <c r="A605" s="30" t="s">
        <v>7</v>
      </c>
      <c r="B605" s="105">
        <v>318.59120991589151</v>
      </c>
      <c r="C605" s="105">
        <v>0</v>
      </c>
      <c r="D605" s="105">
        <v>39.591311143949561</v>
      </c>
      <c r="E605" s="105">
        <v>0</v>
      </c>
      <c r="F605" s="394"/>
      <c r="G605" s="105">
        <v>0</v>
      </c>
      <c r="H605" s="110">
        <v>0</v>
      </c>
      <c r="I605" s="111">
        <f>SUM(B605:H605)</f>
        <v>358.18252105984106</v>
      </c>
      <c r="K605" s="50" t="s">
        <v>7</v>
      </c>
      <c r="L605" s="105">
        <v>318.59120991589151</v>
      </c>
      <c r="M605" s="105">
        <v>0</v>
      </c>
      <c r="N605" s="105">
        <v>39.591311143949561</v>
      </c>
      <c r="O605" s="105">
        <v>0</v>
      </c>
      <c r="P605" s="105">
        <v>0</v>
      </c>
      <c r="Q605" s="105">
        <v>0</v>
      </c>
      <c r="R605" s="106">
        <v>0</v>
      </c>
      <c r="S605" s="107">
        <f>SUM(L605:R605)</f>
        <v>358.18252105984106</v>
      </c>
      <c r="U605" s="54" t="s">
        <v>7</v>
      </c>
      <c r="V605" s="55">
        <v>318.59120991589151</v>
      </c>
      <c r="W605" s="55">
        <v>37.864780446495026</v>
      </c>
      <c r="X605" s="55">
        <v>1.7265306974545382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7">
        <v>0</v>
      </c>
      <c r="AE605" s="57">
        <f t="shared" ref="AE605:AE610" si="284">+P605</f>
        <v>0</v>
      </c>
      <c r="AF605" s="58">
        <f t="shared" ref="AF605:AF625" si="285">SUM(V605:AE605)</f>
        <v>358.18252105984112</v>
      </c>
      <c r="AG605" s="22" t="str">
        <f>+IF(ABS(S605-AF605)&gt;0.01,S605-AF605,"")</f>
        <v/>
      </c>
      <c r="AL605" s="3"/>
      <c r="AM605" s="3"/>
      <c r="AN605" s="3"/>
    </row>
    <row r="606" spans="1:40" ht="15">
      <c r="A606" s="31" t="s">
        <v>8</v>
      </c>
      <c r="B606" s="112">
        <v>187.20994489645571</v>
      </c>
      <c r="C606" s="112">
        <v>0</v>
      </c>
      <c r="D606" s="112">
        <v>18.230745972117944</v>
      </c>
      <c r="E606" s="112">
        <v>0</v>
      </c>
      <c r="F606" s="395"/>
      <c r="G606" s="112">
        <v>0</v>
      </c>
      <c r="H606" s="113">
        <v>0</v>
      </c>
      <c r="I606" s="114">
        <f t="shared" ref="I606:I625" si="286">SUM(B606:H606)</f>
        <v>205.44069086857365</v>
      </c>
      <c r="K606" s="42" t="s">
        <v>8</v>
      </c>
      <c r="L606" s="87">
        <v>187.20994489645571</v>
      </c>
      <c r="M606" s="87">
        <v>0</v>
      </c>
      <c r="N606" s="87">
        <v>18.230745972117944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87">SUM(L606:R606)</f>
        <v>205.44069086857365</v>
      </c>
      <c r="U606" s="59" t="s">
        <v>8</v>
      </c>
      <c r="V606" s="60">
        <v>187.20994489645571</v>
      </c>
      <c r="W606" s="60">
        <v>15.984054711702974</v>
      </c>
      <c r="X606" s="60">
        <v>2.2466912604149689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f t="shared" si="284"/>
        <v>0</v>
      </c>
      <c r="AF606" s="62">
        <f t="shared" si="285"/>
        <v>205.44069086857365</v>
      </c>
      <c r="AG606" s="22" t="str">
        <f t="shared" ref="AG606:AG626" si="288">+IF(ABS(S606-AF606)&gt;0.01,S606-AF606,"")</f>
        <v/>
      </c>
      <c r="AL606" s="3"/>
      <c r="AM606" s="3"/>
      <c r="AN606" s="3"/>
    </row>
    <row r="607" spans="1:40" ht="15">
      <c r="A607" s="32" t="s">
        <v>9</v>
      </c>
      <c r="B607" s="84">
        <v>240.67225948990566</v>
      </c>
      <c r="C607" s="84">
        <v>0</v>
      </c>
      <c r="D607" s="84">
        <v>25.192312922548989</v>
      </c>
      <c r="E607" s="84">
        <v>0</v>
      </c>
      <c r="F607" s="395"/>
      <c r="G607" s="84">
        <v>0</v>
      </c>
      <c r="H607" s="115">
        <v>0</v>
      </c>
      <c r="I607" s="111">
        <f t="shared" si="286"/>
        <v>265.86457241245466</v>
      </c>
      <c r="K607" s="43" t="s">
        <v>9</v>
      </c>
      <c r="L607" s="84">
        <v>240.67225948990566</v>
      </c>
      <c r="M607" s="84">
        <v>0</v>
      </c>
      <c r="N607" s="84">
        <v>25.192312922548989</v>
      </c>
      <c r="O607" s="84">
        <v>0</v>
      </c>
      <c r="P607" s="84">
        <v>0</v>
      </c>
      <c r="Q607" s="84">
        <v>0</v>
      </c>
      <c r="R607" s="85">
        <v>0</v>
      </c>
      <c r="S607" s="86">
        <f t="shared" si="287"/>
        <v>265.86457241245466</v>
      </c>
      <c r="U607" s="267" t="s">
        <v>9</v>
      </c>
      <c r="V607" s="55">
        <v>240.67225948990566</v>
      </c>
      <c r="W607" s="55">
        <v>25.120859006230926</v>
      </c>
      <c r="X607" s="55">
        <v>7.1453916318062652E-2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7">
        <v>0</v>
      </c>
      <c r="AE607" s="57">
        <f t="shared" si="284"/>
        <v>0</v>
      </c>
      <c r="AF607" s="58">
        <f t="shared" si="285"/>
        <v>265.86457241245461</v>
      </c>
      <c r="AG607" s="22" t="str">
        <f t="shared" si="288"/>
        <v/>
      </c>
      <c r="AL607" s="3"/>
      <c r="AM607" s="3"/>
      <c r="AN607" s="3"/>
    </row>
    <row r="608" spans="1:40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286"/>
        <v>0</v>
      </c>
      <c r="K608" s="42" t="s">
        <v>52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87"/>
        <v>0</v>
      </c>
      <c r="U608" s="59" t="s">
        <v>52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f t="shared" si="284"/>
        <v>0</v>
      </c>
      <c r="AF608" s="62">
        <f t="shared" si="285"/>
        <v>0</v>
      </c>
      <c r="AG608" s="22" t="str">
        <f t="shared" si="288"/>
        <v/>
      </c>
      <c r="AL608" s="3"/>
      <c r="AM608" s="3"/>
      <c r="AN608" s="3"/>
    </row>
    <row r="609" spans="1:40" ht="15">
      <c r="A609" s="32" t="s">
        <v>13</v>
      </c>
      <c r="B609" s="84">
        <v>707.59214449018361</v>
      </c>
      <c r="C609" s="84">
        <v>0</v>
      </c>
      <c r="D609" s="84">
        <v>114.12697184028281</v>
      </c>
      <c r="E609" s="84">
        <v>0</v>
      </c>
      <c r="F609" s="395"/>
      <c r="G609" s="84">
        <v>0</v>
      </c>
      <c r="H609" s="115">
        <v>0</v>
      </c>
      <c r="I609" s="111">
        <f t="shared" si="286"/>
        <v>821.71911633046648</v>
      </c>
      <c r="K609" s="43" t="s">
        <v>13</v>
      </c>
      <c r="L609" s="84">
        <v>707.59214449018361</v>
      </c>
      <c r="M609" s="84">
        <v>0</v>
      </c>
      <c r="N609" s="84">
        <v>114.12697184028281</v>
      </c>
      <c r="O609" s="84">
        <v>0</v>
      </c>
      <c r="P609" s="84">
        <v>0</v>
      </c>
      <c r="Q609" s="84">
        <v>0</v>
      </c>
      <c r="R609" s="85">
        <v>0</v>
      </c>
      <c r="S609" s="86">
        <f t="shared" si="287"/>
        <v>821.71911633046648</v>
      </c>
      <c r="U609" s="267" t="s">
        <v>13</v>
      </c>
      <c r="V609" s="55">
        <v>707.59214449018361</v>
      </c>
      <c r="W609" s="55">
        <v>114.12697184028281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7">
        <v>0</v>
      </c>
      <c r="AE609" s="57">
        <f t="shared" si="284"/>
        <v>0</v>
      </c>
      <c r="AF609" s="58">
        <f t="shared" si="285"/>
        <v>821.71911633046648</v>
      </c>
      <c r="AG609" s="22" t="str">
        <f t="shared" si="288"/>
        <v/>
      </c>
      <c r="AL609" s="3"/>
      <c r="AM609" s="3"/>
      <c r="AN609" s="3"/>
    </row>
    <row r="610" spans="1:40" ht="15">
      <c r="A610" s="31" t="s">
        <v>119</v>
      </c>
      <c r="B610" s="112">
        <v>9445.9474246383925</v>
      </c>
      <c r="C610" s="112">
        <v>0</v>
      </c>
      <c r="D610" s="112">
        <v>1523.5293157659601</v>
      </c>
      <c r="E610" s="112">
        <v>0</v>
      </c>
      <c r="F610" s="395"/>
      <c r="G610" s="112">
        <v>0</v>
      </c>
      <c r="H610" s="113">
        <v>0</v>
      </c>
      <c r="I610" s="114">
        <f t="shared" si="286"/>
        <v>10969.476740404352</v>
      </c>
      <c r="K610" s="42" t="s">
        <v>119</v>
      </c>
      <c r="L610" s="87">
        <v>9445.9474246383925</v>
      </c>
      <c r="M610" s="87">
        <v>0</v>
      </c>
      <c r="N610" s="87">
        <v>1523.5293157659601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87"/>
        <v>10969.476740404352</v>
      </c>
      <c r="U610" s="59" t="s">
        <v>12</v>
      </c>
      <c r="V610" s="60">
        <v>9445.9474246383925</v>
      </c>
      <c r="W610" s="60">
        <v>1523.5293157659601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f t="shared" si="284"/>
        <v>0</v>
      </c>
      <c r="AF610" s="62">
        <f t="shared" si="285"/>
        <v>10969.476740404352</v>
      </c>
      <c r="AG610" s="22" t="str">
        <f t="shared" si="288"/>
        <v/>
      </c>
      <c r="AL610" s="3"/>
      <c r="AM610" s="3"/>
      <c r="AN610" s="3"/>
    </row>
    <row r="611" spans="1:40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286"/>
        <v>0</v>
      </c>
      <c r="K611" s="43" t="s">
        <v>54</v>
      </c>
      <c r="L611" s="84">
        <v>0</v>
      </c>
      <c r="M611" s="84">
        <v>0</v>
      </c>
      <c r="N611" s="84">
        <v>0</v>
      </c>
      <c r="O611" s="84">
        <v>0</v>
      </c>
      <c r="P611" s="84">
        <v>11566.291893079126</v>
      </c>
      <c r="Q611" s="84">
        <v>0</v>
      </c>
      <c r="R611" s="85">
        <v>0</v>
      </c>
      <c r="S611" s="86">
        <f t="shared" si="287"/>
        <v>11566.291893079126</v>
      </c>
      <c r="U611" s="268" t="s">
        <v>54</v>
      </c>
      <c r="V611" s="55">
        <v>0</v>
      </c>
      <c r="W611" s="55">
        <v>0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>
        <v>0</v>
      </c>
      <c r="AE611" s="55">
        <f>+P611</f>
        <v>11566.291893079126</v>
      </c>
      <c r="AF611" s="132">
        <f t="shared" si="285"/>
        <v>11566.291893079126</v>
      </c>
      <c r="AG611" s="22" t="str">
        <f t="shared" si="288"/>
        <v/>
      </c>
      <c r="AL611" s="3"/>
      <c r="AM611" s="3"/>
      <c r="AN611" s="3"/>
    </row>
    <row r="612" spans="1:40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286"/>
        <v>0</v>
      </c>
      <c r="K612" s="42" t="s">
        <v>11</v>
      </c>
      <c r="L612" s="87">
        <v>0</v>
      </c>
      <c r="M612" s="87">
        <v>0</v>
      </c>
      <c r="N612" s="87">
        <v>0</v>
      </c>
      <c r="O612" s="87">
        <v>0</v>
      </c>
      <c r="P612" s="87">
        <v>7491.4757443345561</v>
      </c>
      <c r="Q612" s="87">
        <v>0</v>
      </c>
      <c r="R612" s="88">
        <v>0</v>
      </c>
      <c r="S612" s="89">
        <f t="shared" si="287"/>
        <v>7491.4757443345561</v>
      </c>
      <c r="U612" s="59" t="s">
        <v>11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f t="shared" ref="AE612:AE625" si="289">+P612</f>
        <v>7491.4757443345561</v>
      </c>
      <c r="AF612" s="62">
        <f t="shared" si="285"/>
        <v>7491.4757443345561</v>
      </c>
      <c r="AG612" s="22" t="str">
        <f t="shared" si="288"/>
        <v/>
      </c>
      <c r="AL612" s="3"/>
      <c r="AM612" s="3"/>
      <c r="AN612" s="3"/>
    </row>
    <row r="613" spans="1:40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286"/>
        <v>0</v>
      </c>
      <c r="K613" s="43" t="s">
        <v>55</v>
      </c>
      <c r="L613" s="84">
        <v>0</v>
      </c>
      <c r="M613" s="84">
        <v>0</v>
      </c>
      <c r="N613" s="84">
        <v>0</v>
      </c>
      <c r="O613" s="84">
        <v>0</v>
      </c>
      <c r="P613" s="84">
        <v>0</v>
      </c>
      <c r="Q613" s="84">
        <v>0</v>
      </c>
      <c r="R613" s="85">
        <v>0</v>
      </c>
      <c r="S613" s="86">
        <f t="shared" si="287"/>
        <v>0</v>
      </c>
      <c r="U613" s="269" t="s">
        <v>55</v>
      </c>
      <c r="V613" s="55">
        <v>0</v>
      </c>
      <c r="W613" s="55">
        <v>0</v>
      </c>
      <c r="X613" s="55">
        <v>0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>
        <v>0</v>
      </c>
      <c r="AE613" s="55">
        <f t="shared" si="289"/>
        <v>0</v>
      </c>
      <c r="AF613" s="132">
        <f t="shared" si="285"/>
        <v>0</v>
      </c>
      <c r="AG613" s="22" t="str">
        <f t="shared" si="288"/>
        <v/>
      </c>
      <c r="AL613" s="3"/>
      <c r="AM613" s="3"/>
      <c r="AN613" s="3"/>
    </row>
    <row r="614" spans="1:40" ht="15">
      <c r="A614" s="31" t="s">
        <v>14</v>
      </c>
      <c r="B614" s="112">
        <v>148.32817924510465</v>
      </c>
      <c r="C614" s="112">
        <v>0</v>
      </c>
      <c r="D614" s="112">
        <v>57.920201471023383</v>
      </c>
      <c r="E614" s="112">
        <v>0</v>
      </c>
      <c r="F614" s="395"/>
      <c r="G614" s="112">
        <v>0</v>
      </c>
      <c r="H614" s="113">
        <v>0</v>
      </c>
      <c r="I614" s="114">
        <f t="shared" si="286"/>
        <v>206.24838071612803</v>
      </c>
      <c r="K614" s="42" t="s">
        <v>14</v>
      </c>
      <c r="L614" s="87">
        <v>148.32817924510465</v>
      </c>
      <c r="M614" s="87">
        <v>0</v>
      </c>
      <c r="N614" s="87">
        <v>57.920201471023383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87"/>
        <v>206.24838071612803</v>
      </c>
      <c r="U614" s="59" t="s">
        <v>14</v>
      </c>
      <c r="V614" s="60">
        <v>148.32817924510465</v>
      </c>
      <c r="W614" s="60">
        <v>51.708167627038435</v>
      </c>
      <c r="X614" s="60">
        <v>6.2120338439849476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f t="shared" si="289"/>
        <v>0</v>
      </c>
      <c r="AF614" s="62">
        <f t="shared" si="285"/>
        <v>206.24838071612805</v>
      </c>
      <c r="AG614" s="22" t="str">
        <f t="shared" si="288"/>
        <v/>
      </c>
      <c r="AL614" s="3"/>
      <c r="AM614" s="3"/>
      <c r="AN614" s="3"/>
    </row>
    <row r="615" spans="1:40" ht="15">
      <c r="A615" s="32" t="s">
        <v>136</v>
      </c>
      <c r="B615" s="84">
        <v>3483.0552019535276</v>
      </c>
      <c r="C615" s="84">
        <v>0</v>
      </c>
      <c r="D615" s="84">
        <v>493.50909986844709</v>
      </c>
      <c r="E615" s="84">
        <v>0</v>
      </c>
      <c r="F615" s="395"/>
      <c r="G615" s="84">
        <v>0</v>
      </c>
      <c r="H615" s="115">
        <v>0</v>
      </c>
      <c r="I615" s="111">
        <f t="shared" si="286"/>
        <v>3976.5643018219748</v>
      </c>
      <c r="K615" s="43" t="s">
        <v>136</v>
      </c>
      <c r="L615" s="84">
        <v>3483.0552019535276</v>
      </c>
      <c r="M615" s="84">
        <v>0</v>
      </c>
      <c r="N615" s="84">
        <v>493.50909986844709</v>
      </c>
      <c r="O615" s="84">
        <v>0</v>
      </c>
      <c r="P615" s="84">
        <v>0</v>
      </c>
      <c r="Q615" s="84">
        <v>0</v>
      </c>
      <c r="R615" s="85">
        <v>0</v>
      </c>
      <c r="S615" s="86">
        <f t="shared" si="287"/>
        <v>3976.5643018219748</v>
      </c>
      <c r="U615" s="63" t="s">
        <v>136</v>
      </c>
      <c r="V615" s="55">
        <v>3483.0552019535276</v>
      </c>
      <c r="W615" s="55">
        <v>486.76941253659055</v>
      </c>
      <c r="X615" s="55">
        <v>6.739687331856568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>
        <v>0</v>
      </c>
      <c r="AE615" s="55">
        <f t="shared" si="289"/>
        <v>0</v>
      </c>
      <c r="AF615" s="132">
        <f t="shared" si="285"/>
        <v>3976.5643018219748</v>
      </c>
      <c r="AG615" s="22" t="str">
        <f t="shared" si="288"/>
        <v/>
      </c>
      <c r="AL615" s="3"/>
      <c r="AM615" s="3"/>
      <c r="AN615" s="3"/>
    </row>
    <row r="616" spans="1:40" ht="15">
      <c r="A616" s="31" t="s">
        <v>21</v>
      </c>
      <c r="B616" s="112">
        <v>1284.7698838591543</v>
      </c>
      <c r="C616" s="112">
        <v>0</v>
      </c>
      <c r="D616" s="112">
        <v>2754.1276286408884</v>
      </c>
      <c r="E616" s="112">
        <v>3584.6108923315464</v>
      </c>
      <c r="F616" s="395"/>
      <c r="G616" s="112">
        <v>1553.0850046434221</v>
      </c>
      <c r="H616" s="113">
        <v>0</v>
      </c>
      <c r="I616" s="114">
        <f t="shared" si="286"/>
        <v>9176.5934094750119</v>
      </c>
      <c r="K616" s="42" t="s">
        <v>21</v>
      </c>
      <c r="L616" s="87">
        <v>1284.7698838591543</v>
      </c>
      <c r="M616" s="87">
        <v>0</v>
      </c>
      <c r="N616" s="87">
        <v>2754.1276286408884</v>
      </c>
      <c r="O616" s="87">
        <v>3584.6108923315464</v>
      </c>
      <c r="P616" s="87">
        <v>0</v>
      </c>
      <c r="Q616" s="87">
        <v>1553.0850046434221</v>
      </c>
      <c r="R616" s="88">
        <v>0</v>
      </c>
      <c r="S616" s="89">
        <f t="shared" si="287"/>
        <v>9176.5934094750119</v>
      </c>
      <c r="U616" s="59" t="s">
        <v>21</v>
      </c>
      <c r="V616" s="60">
        <v>1284.7698838591543</v>
      </c>
      <c r="W616" s="60">
        <v>1877.2877564455305</v>
      </c>
      <c r="X616" s="60">
        <v>876.83987219535811</v>
      </c>
      <c r="Y616" s="60">
        <v>1113.243277047274</v>
      </c>
      <c r="Z616" s="60">
        <v>1021.3853037281115</v>
      </c>
      <c r="AA616" s="60">
        <v>485.13514774615425</v>
      </c>
      <c r="AB616" s="60">
        <v>794.17379500003562</v>
      </c>
      <c r="AC616" s="60">
        <v>758.91120964338631</v>
      </c>
      <c r="AD616" s="60">
        <v>964.84716381000635</v>
      </c>
      <c r="AE616" s="60">
        <f t="shared" si="289"/>
        <v>0</v>
      </c>
      <c r="AF616" s="62">
        <f t="shared" si="285"/>
        <v>9176.5934094750082</v>
      </c>
      <c r="AG616" s="22" t="str">
        <f t="shared" si="288"/>
        <v/>
      </c>
      <c r="AL616" s="3"/>
      <c r="AM616" s="3"/>
      <c r="AN616" s="3"/>
    </row>
    <row r="617" spans="1:40" ht="15">
      <c r="A617" s="32" t="s">
        <v>20</v>
      </c>
      <c r="B617" s="84">
        <v>2465.0810609902637</v>
      </c>
      <c r="C617" s="84">
        <v>0</v>
      </c>
      <c r="D617" s="84">
        <v>226.48408329139923</v>
      </c>
      <c r="E617" s="84">
        <v>0</v>
      </c>
      <c r="F617" s="395"/>
      <c r="G617" s="84">
        <v>0</v>
      </c>
      <c r="H617" s="115">
        <v>0</v>
      </c>
      <c r="I617" s="111">
        <f t="shared" si="286"/>
        <v>2691.5651442816629</v>
      </c>
      <c r="K617" s="43" t="s">
        <v>20</v>
      </c>
      <c r="L617" s="84">
        <v>2465.0810609902637</v>
      </c>
      <c r="M617" s="84">
        <v>0</v>
      </c>
      <c r="N617" s="84">
        <v>226.48408329139923</v>
      </c>
      <c r="O617" s="84">
        <v>0</v>
      </c>
      <c r="P617" s="84">
        <v>0</v>
      </c>
      <c r="Q617" s="84">
        <v>0</v>
      </c>
      <c r="R617" s="85">
        <v>0</v>
      </c>
      <c r="S617" s="86">
        <f t="shared" si="287"/>
        <v>2691.5651442816629</v>
      </c>
      <c r="U617" s="269" t="s">
        <v>20</v>
      </c>
      <c r="V617" s="55">
        <v>2465.0810609902637</v>
      </c>
      <c r="W617" s="55">
        <v>226.48408329139923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>
        <v>0</v>
      </c>
      <c r="AE617" s="55">
        <f t="shared" si="289"/>
        <v>0</v>
      </c>
      <c r="AF617" s="132">
        <f t="shared" si="285"/>
        <v>2691.5651442816629</v>
      </c>
      <c r="AG617" s="22" t="str">
        <f t="shared" si="288"/>
        <v/>
      </c>
      <c r="AL617" s="3"/>
      <c r="AM617" s="3"/>
      <c r="AN617" s="3"/>
    </row>
    <row r="618" spans="1:40" ht="15">
      <c r="A618" s="31" t="s">
        <v>56</v>
      </c>
      <c r="B618" s="112">
        <v>9191.8466775694724</v>
      </c>
      <c r="C618" s="112">
        <v>0</v>
      </c>
      <c r="D618" s="112">
        <v>1412.805051973352</v>
      </c>
      <c r="E618" s="112">
        <v>0</v>
      </c>
      <c r="F618" s="395"/>
      <c r="G618" s="112">
        <v>0</v>
      </c>
      <c r="H618" s="113">
        <v>0</v>
      </c>
      <c r="I618" s="114">
        <f t="shared" si="286"/>
        <v>10604.651729542824</v>
      </c>
      <c r="K618" s="42" t="s">
        <v>56</v>
      </c>
      <c r="L618" s="87">
        <v>9191.8466775694724</v>
      </c>
      <c r="M618" s="87">
        <v>0</v>
      </c>
      <c r="N618" s="87">
        <v>1412.805051973352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87"/>
        <v>10604.651729542824</v>
      </c>
      <c r="U618" s="59" t="s">
        <v>56</v>
      </c>
      <c r="V618" s="60">
        <v>9191.8466775694724</v>
      </c>
      <c r="W618" s="60">
        <v>1292.1972064311076</v>
      </c>
      <c r="X618" s="60">
        <v>120.60784554224449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f t="shared" si="289"/>
        <v>0</v>
      </c>
      <c r="AF618" s="62">
        <f t="shared" si="285"/>
        <v>10604.651729542826</v>
      </c>
      <c r="AG618" s="22" t="str">
        <f t="shared" si="288"/>
        <v/>
      </c>
      <c r="AL618" s="3"/>
      <c r="AM618" s="3"/>
      <c r="AN618" s="3"/>
    </row>
    <row r="619" spans="1:40" ht="15">
      <c r="A619" s="32" t="s">
        <v>18</v>
      </c>
      <c r="B619" s="84">
        <v>931.62210449375277</v>
      </c>
      <c r="C619" s="84">
        <v>0</v>
      </c>
      <c r="D619" s="84">
        <v>266.56248451763389</v>
      </c>
      <c r="E619" s="84">
        <v>0</v>
      </c>
      <c r="F619" s="395"/>
      <c r="G619" s="84">
        <v>0</v>
      </c>
      <c r="H619" s="115">
        <v>0</v>
      </c>
      <c r="I619" s="111">
        <f t="shared" si="286"/>
        <v>1198.1845890113866</v>
      </c>
      <c r="K619" s="43" t="s">
        <v>18</v>
      </c>
      <c r="L619" s="84">
        <v>931.62210449375277</v>
      </c>
      <c r="M619" s="84">
        <v>0</v>
      </c>
      <c r="N619" s="84">
        <v>266.56248451763389</v>
      </c>
      <c r="O619" s="84">
        <v>0</v>
      </c>
      <c r="P619" s="84">
        <v>473.46496595049547</v>
      </c>
      <c r="Q619" s="84">
        <v>0</v>
      </c>
      <c r="R619" s="85">
        <v>0</v>
      </c>
      <c r="S619" s="86">
        <f t="shared" si="287"/>
        <v>1671.6495549618821</v>
      </c>
      <c r="U619" s="269" t="s">
        <v>18</v>
      </c>
      <c r="V619" s="55">
        <v>931.62210449375277</v>
      </c>
      <c r="W619" s="55">
        <v>264.38265788948519</v>
      </c>
      <c r="X619" s="55">
        <v>2.1798266281487066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>
        <v>0</v>
      </c>
      <c r="AE619" s="55">
        <f t="shared" si="289"/>
        <v>473.46496595049547</v>
      </c>
      <c r="AF619" s="132">
        <f t="shared" si="285"/>
        <v>1671.6495549618821</v>
      </c>
      <c r="AG619" s="22" t="str">
        <f t="shared" si="288"/>
        <v/>
      </c>
      <c r="AL619" s="3"/>
      <c r="AM619" s="3"/>
      <c r="AN619" s="3"/>
    </row>
    <row r="620" spans="1:40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286"/>
        <v>0</v>
      </c>
      <c r="K620" s="42" t="s">
        <v>17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87"/>
        <v>0</v>
      </c>
      <c r="U620" s="59" t="s">
        <v>17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f t="shared" si="289"/>
        <v>0</v>
      </c>
      <c r="AF620" s="62">
        <f t="shared" si="285"/>
        <v>0</v>
      </c>
      <c r="AG620" s="22" t="str">
        <f t="shared" si="288"/>
        <v/>
      </c>
      <c r="AL620" s="3"/>
      <c r="AM620" s="3"/>
      <c r="AN620" s="3"/>
    </row>
    <row r="621" spans="1:40" ht="15">
      <c r="A621" s="33" t="s">
        <v>60</v>
      </c>
      <c r="B621" s="84">
        <v>177.0706148177687</v>
      </c>
      <c r="C621" s="84">
        <v>0</v>
      </c>
      <c r="D621" s="84">
        <v>617.28084114987473</v>
      </c>
      <c r="E621" s="84">
        <v>0</v>
      </c>
      <c r="F621" s="395"/>
      <c r="G621" s="84">
        <v>0</v>
      </c>
      <c r="H621" s="115">
        <v>0</v>
      </c>
      <c r="I621" s="111">
        <f t="shared" si="286"/>
        <v>794.35145596764346</v>
      </c>
      <c r="K621" s="44" t="s">
        <v>60</v>
      </c>
      <c r="L621" s="84">
        <v>177.0706148177687</v>
      </c>
      <c r="M621" s="84">
        <v>0</v>
      </c>
      <c r="N621" s="84">
        <v>617.28084114987473</v>
      </c>
      <c r="O621" s="84">
        <v>0</v>
      </c>
      <c r="P621" s="84">
        <v>0</v>
      </c>
      <c r="Q621" s="84">
        <v>0</v>
      </c>
      <c r="R621" s="85">
        <v>0</v>
      </c>
      <c r="S621" s="86">
        <f t="shared" si="287"/>
        <v>794.35145596764346</v>
      </c>
      <c r="U621" s="270" t="s">
        <v>60</v>
      </c>
      <c r="V621" s="55">
        <v>177.0706148177687</v>
      </c>
      <c r="W621" s="55">
        <v>617.28084114987473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7">
        <v>0</v>
      </c>
      <c r="AE621" s="57">
        <f t="shared" si="289"/>
        <v>0</v>
      </c>
      <c r="AF621" s="58">
        <f t="shared" si="285"/>
        <v>794.35145596764346</v>
      </c>
      <c r="AG621" s="22" t="str">
        <f t="shared" si="288"/>
        <v/>
      </c>
      <c r="AL621" s="3"/>
      <c r="AM621" s="3"/>
      <c r="AN621" s="3"/>
    </row>
    <row r="622" spans="1:40" ht="15">
      <c r="A622" s="34" t="s">
        <v>19</v>
      </c>
      <c r="B622" s="116">
        <v>177.0706148177687</v>
      </c>
      <c r="C622" s="116">
        <v>0</v>
      </c>
      <c r="D622" s="116">
        <v>617.28084114987473</v>
      </c>
      <c r="E622" s="116">
        <v>0</v>
      </c>
      <c r="F622" s="395"/>
      <c r="G622" s="116">
        <v>0</v>
      </c>
      <c r="H622" s="117">
        <v>0</v>
      </c>
      <c r="I622" s="118">
        <f t="shared" si="286"/>
        <v>794.35145596764346</v>
      </c>
      <c r="K622" s="45" t="s">
        <v>19</v>
      </c>
      <c r="L622" s="90">
        <v>177.0706148177687</v>
      </c>
      <c r="M622" s="90">
        <v>0</v>
      </c>
      <c r="N622" s="90">
        <v>617.28084114987473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87"/>
        <v>794.35145596764346</v>
      </c>
      <c r="U622" s="271" t="s">
        <v>131</v>
      </c>
      <c r="V622" s="60">
        <v>177.0706148177687</v>
      </c>
      <c r="W622" s="60">
        <v>617.28084114987473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f t="shared" si="289"/>
        <v>0</v>
      </c>
      <c r="AF622" s="62">
        <f t="shared" si="285"/>
        <v>794.35145596764346</v>
      </c>
      <c r="AG622" s="22" t="str">
        <f t="shared" si="288"/>
        <v/>
      </c>
      <c r="AL622" s="3"/>
      <c r="AM622" s="3"/>
      <c r="AN622" s="3"/>
    </row>
    <row r="623" spans="1:40" ht="15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286"/>
        <v>0</v>
      </c>
      <c r="K623" s="46" t="s">
        <v>15</v>
      </c>
      <c r="L623" s="93">
        <v>0</v>
      </c>
      <c r="M623" s="93">
        <v>0</v>
      </c>
      <c r="N623" s="93">
        <v>0</v>
      </c>
      <c r="O623" s="93">
        <v>0</v>
      </c>
      <c r="P623" s="93">
        <v>0</v>
      </c>
      <c r="Q623" s="93">
        <v>0</v>
      </c>
      <c r="R623" s="94">
        <v>0</v>
      </c>
      <c r="S623" s="95">
        <f t="shared" si="287"/>
        <v>0</v>
      </c>
      <c r="U623" s="272" t="s">
        <v>15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>
        <v>0</v>
      </c>
      <c r="AE623" s="55">
        <f t="shared" si="289"/>
        <v>0</v>
      </c>
      <c r="AF623" s="132">
        <f t="shared" si="285"/>
        <v>0</v>
      </c>
      <c r="AG623" s="22" t="str">
        <f t="shared" si="288"/>
        <v/>
      </c>
      <c r="AL623" s="3"/>
      <c r="AM623" s="3"/>
      <c r="AN623" s="3"/>
    </row>
    <row r="624" spans="1:40" ht="15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286"/>
        <v>0</v>
      </c>
      <c r="K624" s="45" t="s">
        <v>16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87"/>
        <v>0</v>
      </c>
      <c r="U624" s="271" t="s">
        <v>132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0</v>
      </c>
      <c r="AD624" s="60">
        <v>0</v>
      </c>
      <c r="AE624" s="60">
        <f t="shared" si="289"/>
        <v>0</v>
      </c>
      <c r="AF624" s="62">
        <f t="shared" si="285"/>
        <v>0</v>
      </c>
      <c r="AG624" s="22" t="str">
        <f t="shared" si="288"/>
        <v/>
      </c>
      <c r="AL624" s="3"/>
      <c r="AM624" s="3"/>
      <c r="AN624" s="3"/>
    </row>
    <row r="625" spans="1:40" ht="15.7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286"/>
        <v>0</v>
      </c>
      <c r="K625" s="47" t="s">
        <v>10</v>
      </c>
      <c r="L625" s="96">
        <v>0</v>
      </c>
      <c r="M625" s="96">
        <v>0</v>
      </c>
      <c r="N625" s="96">
        <v>0</v>
      </c>
      <c r="O625" s="96">
        <v>0</v>
      </c>
      <c r="P625" s="96">
        <v>0</v>
      </c>
      <c r="Q625" s="96">
        <v>0</v>
      </c>
      <c r="R625" s="97">
        <v>0</v>
      </c>
      <c r="S625" s="98">
        <f t="shared" si="287"/>
        <v>0</v>
      </c>
      <c r="U625" s="273" t="s">
        <v>10</v>
      </c>
      <c r="V625" s="55">
        <v>0</v>
      </c>
      <c r="W625" s="55">
        <v>0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>
        <v>0</v>
      </c>
      <c r="AE625" s="131">
        <f t="shared" si="289"/>
        <v>0</v>
      </c>
      <c r="AF625" s="132">
        <f t="shared" si="285"/>
        <v>0</v>
      </c>
      <c r="AG625" s="22" t="str">
        <f t="shared" si="288"/>
        <v/>
      </c>
      <c r="AL625" s="3"/>
      <c r="AM625" s="3"/>
      <c r="AN625" s="3"/>
    </row>
    <row r="626" spans="1:40" ht="15">
      <c r="A626" s="37" t="s">
        <v>22</v>
      </c>
      <c r="B626" s="99">
        <f>SUM(B605:B621)</f>
        <v>28581.786706359871</v>
      </c>
      <c r="C626" s="99">
        <f t="shared" ref="C626:I626" si="290">SUM(C605:C621)</f>
        <v>0</v>
      </c>
      <c r="D626" s="99">
        <f t="shared" si="290"/>
        <v>7549.360048557478</v>
      </c>
      <c r="E626" s="99">
        <f t="shared" si="290"/>
        <v>3584.6108923315464</v>
      </c>
      <c r="F626" s="99">
        <f t="shared" si="290"/>
        <v>0</v>
      </c>
      <c r="G626" s="99">
        <f t="shared" si="290"/>
        <v>1553.0850046434221</v>
      </c>
      <c r="H626" s="100">
        <f t="shared" si="290"/>
        <v>0</v>
      </c>
      <c r="I626" s="111">
        <f t="shared" si="290"/>
        <v>41268.842651892315</v>
      </c>
      <c r="K626" s="48" t="s">
        <v>22</v>
      </c>
      <c r="L626" s="99">
        <f>SUM(L605:L621)</f>
        <v>28581.786706359871</v>
      </c>
      <c r="M626" s="99">
        <f t="shared" ref="M626:S626" si="291">SUM(M605:M621)</f>
        <v>0</v>
      </c>
      <c r="N626" s="99">
        <f t="shared" si="291"/>
        <v>7549.360048557478</v>
      </c>
      <c r="O626" s="99">
        <f t="shared" si="291"/>
        <v>3584.6108923315464</v>
      </c>
      <c r="P626" s="99">
        <f t="shared" si="291"/>
        <v>19531.232603364177</v>
      </c>
      <c r="Q626" s="99">
        <f t="shared" si="291"/>
        <v>1553.0850046434221</v>
      </c>
      <c r="R626" s="100">
        <f t="shared" si="291"/>
        <v>0</v>
      </c>
      <c r="S626" s="101">
        <f t="shared" si="291"/>
        <v>60800.075255256495</v>
      </c>
      <c r="U626" s="73" t="s">
        <v>59</v>
      </c>
      <c r="V626" s="74">
        <f>SUM(V605:V621)</f>
        <v>28581.786706359871</v>
      </c>
      <c r="W626" s="74">
        <f t="shared" ref="W626:AE626" si="292">SUM(W605:W621)</f>
        <v>6532.7361071416981</v>
      </c>
      <c r="X626" s="74">
        <f t="shared" si="292"/>
        <v>1016.6239414157803</v>
      </c>
      <c r="Y626" s="74">
        <f t="shared" si="292"/>
        <v>1113.243277047274</v>
      </c>
      <c r="Z626" s="74">
        <f t="shared" si="292"/>
        <v>1021.3853037281115</v>
      </c>
      <c r="AA626" s="74">
        <f t="shared" si="292"/>
        <v>485.13514774615425</v>
      </c>
      <c r="AB626" s="74">
        <f t="shared" si="292"/>
        <v>794.17379500003562</v>
      </c>
      <c r="AC626" s="74">
        <f t="shared" si="292"/>
        <v>758.91120964338631</v>
      </c>
      <c r="AD626" s="74">
        <f t="shared" si="292"/>
        <v>964.84716381000635</v>
      </c>
      <c r="AE626" s="74">
        <f t="shared" si="292"/>
        <v>19531.232603364177</v>
      </c>
      <c r="AF626" s="76">
        <f>SUM(AF605:AF621)</f>
        <v>60800.075255256503</v>
      </c>
      <c r="AG626" s="13" t="str">
        <f t="shared" si="288"/>
        <v/>
      </c>
      <c r="AL626" s="3"/>
      <c r="AM626" s="3"/>
      <c r="AN626" s="3"/>
    </row>
    <row r="627" spans="1:40" s="22" customFormat="1" ht="15" thickBot="1">
      <c r="A627" s="39" t="s">
        <v>108</v>
      </c>
      <c r="B627" s="125">
        <f>IF($I626=0,"-",B626/$I626)</f>
        <v>0.6925754363273694</v>
      </c>
      <c r="C627" s="125">
        <f t="shared" ref="C627:H627" si="293">IF($I626=0,"-",C626/$I626)</f>
        <v>0</v>
      </c>
      <c r="D627" s="125">
        <f t="shared" si="293"/>
        <v>0.18293122761491626</v>
      </c>
      <c r="E627" s="125">
        <f t="shared" si="293"/>
        <v>8.6859981089563706E-2</v>
      </c>
      <c r="F627" s="125">
        <f t="shared" si="293"/>
        <v>0</v>
      </c>
      <c r="G627" s="125">
        <f t="shared" si="293"/>
        <v>3.763335496815072E-2</v>
      </c>
      <c r="H627" s="126">
        <f t="shared" si="293"/>
        <v>0</v>
      </c>
      <c r="I627" s="127">
        <f>SUM(B627:H627)</f>
        <v>1.0000000000000002</v>
      </c>
      <c r="K627" s="49" t="s">
        <v>108</v>
      </c>
      <c r="L627" s="102">
        <f>IF($S626=0,"-",L626/$S626)</f>
        <v>0.47009459423142441</v>
      </c>
      <c r="M627" s="102">
        <f t="shared" ref="M627:R627" si="294">IF($S626=0,"-",M626/$S626)</f>
        <v>0</v>
      </c>
      <c r="N627" s="102">
        <f t="shared" si="294"/>
        <v>0.12416695237403995</v>
      </c>
      <c r="O627" s="102">
        <f t="shared" si="294"/>
        <v>5.8957343017789071E-2</v>
      </c>
      <c r="P627" s="102">
        <f t="shared" si="294"/>
        <v>0.32123698073343415</v>
      </c>
      <c r="Q627" s="102">
        <f t="shared" si="294"/>
        <v>2.5544129643312399E-2</v>
      </c>
      <c r="R627" s="103">
        <f t="shared" si="294"/>
        <v>0</v>
      </c>
      <c r="S627" s="104">
        <f>SUM(L627:R627)</f>
        <v>1</v>
      </c>
      <c r="U627" s="77" t="s">
        <v>108</v>
      </c>
      <c r="V627" s="78">
        <f>V626/$AF626</f>
        <v>0.47009459423142436</v>
      </c>
      <c r="W627" s="78">
        <f t="shared" ref="W627:AF627" si="295">W626/$AF626</f>
        <v>0.10744618456005788</v>
      </c>
      <c r="X627" s="78">
        <f t="shared" si="295"/>
        <v>1.6720767813982067E-2</v>
      </c>
      <c r="Y627" s="78">
        <f t="shared" si="295"/>
        <v>1.8309899656761164E-2</v>
      </c>
      <c r="Z627" s="78">
        <f t="shared" si="295"/>
        <v>1.6799079597188609E-2</v>
      </c>
      <c r="AA627" s="78">
        <f t="shared" si="295"/>
        <v>7.979186632737131E-3</v>
      </c>
      <c r="AB627" s="78">
        <f t="shared" si="295"/>
        <v>1.3062052829143083E-2</v>
      </c>
      <c r="AC627" s="78">
        <f t="shared" si="295"/>
        <v>1.2482076814169308E-2</v>
      </c>
      <c r="AD627" s="78">
        <f t="shared" si="295"/>
        <v>1.5869177131102152E-2</v>
      </c>
      <c r="AE627" s="78">
        <f t="shared" si="295"/>
        <v>0.3212369807334341</v>
      </c>
      <c r="AF627" s="79">
        <f t="shared" si="295"/>
        <v>1</v>
      </c>
      <c r="AG627" s="25"/>
      <c r="AH627" s="25"/>
      <c r="AI627" s="25"/>
      <c r="AJ627" s="25"/>
      <c r="AK627" s="25"/>
      <c r="AL627" s="25"/>
      <c r="AM627" s="25"/>
      <c r="AN627" s="25"/>
    </row>
    <row r="628" spans="1:40" ht="15" thickBot="1">
      <c r="A628" s="6"/>
      <c r="B628" s="6"/>
      <c r="C628" s="6"/>
      <c r="D628" s="6"/>
      <c r="E628" s="6"/>
      <c r="F628" s="6"/>
      <c r="G628" s="6"/>
      <c r="H628" s="6"/>
      <c r="I628" s="6"/>
      <c r="K628" s="6"/>
      <c r="L628" s="6"/>
      <c r="M628" s="6"/>
      <c r="N628" s="6"/>
      <c r="O628" s="6"/>
      <c r="P628" s="6"/>
      <c r="Q628" s="6"/>
      <c r="R628" s="6"/>
      <c r="S628" s="6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5"/>
    </row>
    <row r="629" spans="1:40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  <c r="K629" s="453" t="s">
        <v>47</v>
      </c>
      <c r="L629" s="82" t="s">
        <v>0</v>
      </c>
      <c r="M629" s="82" t="s">
        <v>1</v>
      </c>
      <c r="N629" s="82" t="s">
        <v>2</v>
      </c>
      <c r="O629" s="82" t="s">
        <v>3</v>
      </c>
      <c r="P629" s="82" t="s">
        <v>23</v>
      </c>
      <c r="Q629" s="82" t="s">
        <v>4</v>
      </c>
      <c r="R629" s="82" t="s">
        <v>5</v>
      </c>
      <c r="S629" s="83" t="s">
        <v>6</v>
      </c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5"/>
    </row>
    <row r="630" spans="1:40" ht="15" customHeight="1">
      <c r="A630" s="381" t="s">
        <v>47</v>
      </c>
      <c r="B630" s="400" t="s">
        <v>113</v>
      </c>
      <c r="C630" s="401"/>
      <c r="D630" s="401"/>
      <c r="E630" s="401"/>
      <c r="F630" s="401"/>
      <c r="G630" s="401"/>
      <c r="H630" s="401"/>
      <c r="I630" s="402"/>
      <c r="K630" s="454" t="s">
        <v>47</v>
      </c>
      <c r="L630" s="403" t="s">
        <v>113</v>
      </c>
      <c r="M630" s="404"/>
      <c r="N630" s="404"/>
      <c r="O630" s="404"/>
      <c r="P630" s="404"/>
      <c r="Q630" s="404"/>
      <c r="R630" s="404"/>
      <c r="S630" s="405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  <c r="AG630" s="13"/>
      <c r="AH630" s="13"/>
      <c r="AI630" s="13"/>
      <c r="AJ630" s="13"/>
      <c r="AK630" s="13"/>
      <c r="AL630" s="15"/>
    </row>
    <row r="631" spans="1:40" ht="15" customHeight="1">
      <c r="A631" s="30" t="s">
        <v>7</v>
      </c>
      <c r="B631" s="105">
        <v>1.0669556531488862</v>
      </c>
      <c r="C631" s="105">
        <v>0</v>
      </c>
      <c r="D631" s="105">
        <v>1.602055505092552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2.669011158241438</v>
      </c>
      <c r="K631" s="50" t="s">
        <v>7</v>
      </c>
      <c r="L631" s="105">
        <v>1.0669556531488862</v>
      </c>
      <c r="M631" s="105">
        <v>0</v>
      </c>
      <c r="N631" s="105">
        <v>1.602055505092552</v>
      </c>
      <c r="O631" s="105">
        <v>0</v>
      </c>
      <c r="P631" s="105">
        <v>0</v>
      </c>
      <c r="Q631" s="105">
        <v>0</v>
      </c>
      <c r="R631" s="106">
        <v>0</v>
      </c>
      <c r="S631" s="107">
        <f>SUM(L631:R631)</f>
        <v>2.669011158241438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  <c r="AG631" s="13"/>
      <c r="AH631" s="13"/>
      <c r="AI631" s="13"/>
      <c r="AJ631" s="13"/>
      <c r="AK631" s="13"/>
      <c r="AL631" s="15"/>
    </row>
    <row r="632" spans="1:40" ht="15">
      <c r="A632" s="31" t="s">
        <v>8</v>
      </c>
      <c r="B632" s="112">
        <v>17.629656560450123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296">SUM(B632:H632)</f>
        <v>17.629656560450123</v>
      </c>
      <c r="K632" s="42" t="s">
        <v>8</v>
      </c>
      <c r="L632" s="87">
        <v>17.629656560450123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97">SUM(L632:R632)</f>
        <v>17.629656560450123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5"/>
    </row>
    <row r="633" spans="1:40" ht="15">
      <c r="A633" s="32" t="s">
        <v>9</v>
      </c>
      <c r="B633" s="84">
        <v>6.1221138501320427</v>
      </c>
      <c r="C633" s="84">
        <v>0</v>
      </c>
      <c r="D633" s="84">
        <v>1.9611857691746577E-2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296"/>
        <v>6.141725707823789</v>
      </c>
      <c r="K633" s="43" t="s">
        <v>9</v>
      </c>
      <c r="L633" s="84">
        <v>6.1221138501320427</v>
      </c>
      <c r="M633" s="84">
        <v>0</v>
      </c>
      <c r="N633" s="84">
        <v>1.9611857691746577E-2</v>
      </c>
      <c r="O633" s="84">
        <v>0</v>
      </c>
      <c r="P633" s="84">
        <v>0</v>
      </c>
      <c r="Q633" s="84">
        <v>0</v>
      </c>
      <c r="R633" s="85">
        <v>0</v>
      </c>
      <c r="S633" s="86">
        <f t="shared" si="297"/>
        <v>6.141725707823789</v>
      </c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5"/>
    </row>
    <row r="634" spans="1:40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296"/>
        <v>0</v>
      </c>
      <c r="K634" s="42" t="s">
        <v>52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97"/>
        <v>0</v>
      </c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5"/>
    </row>
    <row r="635" spans="1:40" ht="15">
      <c r="A635" s="32" t="s">
        <v>13</v>
      </c>
      <c r="B635" s="84">
        <v>199.04198382035668</v>
      </c>
      <c r="C635" s="84">
        <v>0.8602719295801402</v>
      </c>
      <c r="D635" s="84">
        <v>16.03874927950142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296"/>
        <v>215.94100502943823</v>
      </c>
      <c r="K635" s="43" t="s">
        <v>13</v>
      </c>
      <c r="L635" s="84">
        <v>199.04198382035668</v>
      </c>
      <c r="M635" s="84">
        <v>0.8602719295801402</v>
      </c>
      <c r="N635" s="84">
        <v>16.03874927950142</v>
      </c>
      <c r="O635" s="84">
        <v>0</v>
      </c>
      <c r="P635" s="84">
        <v>0</v>
      </c>
      <c r="Q635" s="84">
        <v>0</v>
      </c>
      <c r="R635" s="85">
        <v>0</v>
      </c>
      <c r="S635" s="86">
        <f t="shared" si="297"/>
        <v>215.94100502943823</v>
      </c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5"/>
    </row>
    <row r="636" spans="1:40" ht="15">
      <c r="A636" s="31" t="s">
        <v>119</v>
      </c>
      <c r="B636" s="112">
        <v>10.961124793753328</v>
      </c>
      <c r="C636" s="112">
        <v>0.24736854206909539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296"/>
        <v>11.208493335822423</v>
      </c>
      <c r="K636" s="42" t="s">
        <v>119</v>
      </c>
      <c r="L636" s="87">
        <v>10.961124793753328</v>
      </c>
      <c r="M636" s="87">
        <v>0.24736854206909539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97"/>
        <v>11.208493335822423</v>
      </c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5"/>
    </row>
    <row r="637" spans="1:40" ht="15">
      <c r="A637" s="32" t="s">
        <v>54</v>
      </c>
      <c r="B637" s="84">
        <v>0</v>
      </c>
      <c r="C637" s="84">
        <v>0.77827527117375217</v>
      </c>
      <c r="D637" s="84">
        <v>0</v>
      </c>
      <c r="E637" s="84">
        <v>37.774104510448709</v>
      </c>
      <c r="F637" s="84">
        <v>1491.8043859054958</v>
      </c>
      <c r="G637" s="84">
        <v>0</v>
      </c>
      <c r="H637" s="115">
        <v>0</v>
      </c>
      <c r="I637" s="111">
        <f t="shared" si="296"/>
        <v>1530.3567656871182</v>
      </c>
      <c r="K637" s="43" t="s">
        <v>54</v>
      </c>
      <c r="L637" s="84">
        <v>0</v>
      </c>
      <c r="M637" s="84">
        <v>0.77827527117375217</v>
      </c>
      <c r="N637" s="84">
        <v>0</v>
      </c>
      <c r="O637" s="84">
        <v>37.774104510448709</v>
      </c>
      <c r="P637" s="84">
        <v>1491.8043859054958</v>
      </c>
      <c r="Q637" s="84">
        <v>0</v>
      </c>
      <c r="R637" s="85">
        <v>0</v>
      </c>
      <c r="S637" s="86">
        <f t="shared" si="297"/>
        <v>1530.3567656871182</v>
      </c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5"/>
    </row>
    <row r="638" spans="1:40" ht="15">
      <c r="A638" s="31" t="s">
        <v>11</v>
      </c>
      <c r="B638" s="112">
        <v>0</v>
      </c>
      <c r="C638" s="112">
        <v>0</v>
      </c>
      <c r="D638" s="112">
        <v>0</v>
      </c>
      <c r="E638" s="112">
        <v>46.459065354574697</v>
      </c>
      <c r="F638" s="112">
        <v>0</v>
      </c>
      <c r="G638" s="112">
        <v>0</v>
      </c>
      <c r="H638" s="113">
        <v>0</v>
      </c>
      <c r="I638" s="114">
        <f t="shared" si="296"/>
        <v>46.459065354574697</v>
      </c>
      <c r="K638" s="42" t="s">
        <v>11</v>
      </c>
      <c r="L638" s="87">
        <v>0</v>
      </c>
      <c r="M638" s="87">
        <v>0</v>
      </c>
      <c r="N638" s="87">
        <v>0</v>
      </c>
      <c r="O638" s="87">
        <v>46.459065354574697</v>
      </c>
      <c r="P638" s="87">
        <v>0</v>
      </c>
      <c r="Q638" s="87">
        <v>0</v>
      </c>
      <c r="R638" s="88">
        <v>0</v>
      </c>
      <c r="S638" s="89">
        <f t="shared" si="297"/>
        <v>46.459065354574697</v>
      </c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5"/>
    </row>
    <row r="639" spans="1:40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296"/>
        <v>0</v>
      </c>
      <c r="K639" s="43" t="s">
        <v>55</v>
      </c>
      <c r="L639" s="84">
        <v>0</v>
      </c>
      <c r="M639" s="84">
        <v>0</v>
      </c>
      <c r="N639" s="84">
        <v>0</v>
      </c>
      <c r="O639" s="84">
        <v>0</v>
      </c>
      <c r="P639" s="84">
        <v>0</v>
      </c>
      <c r="Q639" s="84">
        <v>0</v>
      </c>
      <c r="R639" s="85">
        <v>0</v>
      </c>
      <c r="S639" s="86">
        <f t="shared" si="297"/>
        <v>0</v>
      </c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5"/>
    </row>
    <row r="640" spans="1:40" ht="15">
      <c r="A640" s="31" t="s">
        <v>14</v>
      </c>
      <c r="B640" s="112">
        <v>20.403214130628111</v>
      </c>
      <c r="C640" s="112">
        <v>0</v>
      </c>
      <c r="D640" s="112">
        <v>9.8776689089628195E-2</v>
      </c>
      <c r="E640" s="112">
        <v>0.60102782694382861</v>
      </c>
      <c r="F640" s="112">
        <v>0</v>
      </c>
      <c r="G640" s="112">
        <v>0</v>
      </c>
      <c r="H640" s="113">
        <v>0</v>
      </c>
      <c r="I640" s="114">
        <f t="shared" si="296"/>
        <v>21.103018646661567</v>
      </c>
      <c r="K640" s="42" t="s">
        <v>14</v>
      </c>
      <c r="L640" s="87">
        <v>20.403214130628111</v>
      </c>
      <c r="M640" s="87">
        <v>0</v>
      </c>
      <c r="N640" s="87">
        <v>9.8776689089628195E-2</v>
      </c>
      <c r="O640" s="87">
        <v>0.60102782694382861</v>
      </c>
      <c r="P640" s="87">
        <v>0</v>
      </c>
      <c r="Q640" s="87">
        <v>0</v>
      </c>
      <c r="R640" s="88">
        <v>0</v>
      </c>
      <c r="S640" s="89">
        <f t="shared" si="297"/>
        <v>21.103018646661567</v>
      </c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5"/>
    </row>
    <row r="641" spans="1:38" ht="15">
      <c r="A641" s="32" t="s">
        <v>136</v>
      </c>
      <c r="B641" s="84">
        <v>34.386112632516387</v>
      </c>
      <c r="C641" s="84">
        <v>0</v>
      </c>
      <c r="D641" s="84">
        <v>8.8873087126799035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296"/>
        <v>43.27342134519629</v>
      </c>
      <c r="K641" s="43" t="s">
        <v>136</v>
      </c>
      <c r="L641" s="84">
        <v>34.386112632516387</v>
      </c>
      <c r="M641" s="84">
        <v>0</v>
      </c>
      <c r="N641" s="84">
        <v>8.8873087126799035</v>
      </c>
      <c r="O641" s="84">
        <v>0</v>
      </c>
      <c r="P641" s="84">
        <v>0</v>
      </c>
      <c r="Q641" s="84">
        <v>0</v>
      </c>
      <c r="R641" s="85">
        <v>0</v>
      </c>
      <c r="S641" s="86">
        <f t="shared" si="297"/>
        <v>43.27342134519629</v>
      </c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5"/>
    </row>
    <row r="642" spans="1:38" ht="15">
      <c r="A642" s="31" t="s">
        <v>21</v>
      </c>
      <c r="B642" s="112">
        <v>211.3509901743063</v>
      </c>
      <c r="C642" s="112">
        <v>0.27461330145792445</v>
      </c>
      <c r="D642" s="112">
        <v>4.3716475432832116</v>
      </c>
      <c r="E642" s="112">
        <v>351.19916608991787</v>
      </c>
      <c r="F642" s="112">
        <v>0</v>
      </c>
      <c r="G642" s="112">
        <v>118.43147179493789</v>
      </c>
      <c r="H642" s="113">
        <v>1.6615925042870561</v>
      </c>
      <c r="I642" s="114">
        <f t="shared" si="296"/>
        <v>687.28948140819023</v>
      </c>
      <c r="K642" s="42" t="s">
        <v>21</v>
      </c>
      <c r="L642" s="87">
        <v>211.3509901743063</v>
      </c>
      <c r="M642" s="87">
        <v>0.27461330145792445</v>
      </c>
      <c r="N642" s="87">
        <v>4.3716475432832116</v>
      </c>
      <c r="O642" s="87">
        <v>351.19916608991787</v>
      </c>
      <c r="P642" s="87">
        <v>0</v>
      </c>
      <c r="Q642" s="87">
        <v>118.43147179493789</v>
      </c>
      <c r="R642" s="88">
        <v>1.6615925042870561</v>
      </c>
      <c r="S642" s="89">
        <f t="shared" si="297"/>
        <v>687.28948140819023</v>
      </c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5"/>
    </row>
    <row r="643" spans="1:38" ht="15">
      <c r="A643" s="32" t="s">
        <v>20</v>
      </c>
      <c r="B643" s="84">
        <v>38.048352255704579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296"/>
        <v>38.048352255704579</v>
      </c>
      <c r="K643" s="43" t="s">
        <v>20</v>
      </c>
      <c r="L643" s="84">
        <v>38.048352255704579</v>
      </c>
      <c r="M643" s="84">
        <v>0</v>
      </c>
      <c r="N643" s="84">
        <v>0</v>
      </c>
      <c r="O643" s="84">
        <v>0</v>
      </c>
      <c r="P643" s="84">
        <v>0</v>
      </c>
      <c r="Q643" s="84">
        <v>0</v>
      </c>
      <c r="R643" s="85">
        <v>0</v>
      </c>
      <c r="S643" s="86">
        <f t="shared" si="297"/>
        <v>38.048352255704579</v>
      </c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5"/>
    </row>
    <row r="644" spans="1:38" ht="15">
      <c r="A644" s="31" t="s">
        <v>56</v>
      </c>
      <c r="B644" s="112">
        <v>478.91992137036101</v>
      </c>
      <c r="C644" s="112">
        <v>21.693446997602049</v>
      </c>
      <c r="D644" s="112">
        <v>272.70064154040483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296"/>
        <v>773.31400990836789</v>
      </c>
      <c r="K644" s="42" t="s">
        <v>56</v>
      </c>
      <c r="L644" s="87">
        <v>478.91992137036101</v>
      </c>
      <c r="M644" s="87">
        <v>21.693446997602049</v>
      </c>
      <c r="N644" s="87">
        <v>272.70064154040483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97"/>
        <v>773.31400990836789</v>
      </c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5"/>
    </row>
    <row r="645" spans="1:38" ht="15">
      <c r="A645" s="32" t="s">
        <v>18</v>
      </c>
      <c r="B645" s="84">
        <v>332.98043629150658</v>
      </c>
      <c r="C645" s="84">
        <v>0</v>
      </c>
      <c r="D645" s="84">
        <v>0</v>
      </c>
      <c r="E645" s="84">
        <v>1.5331932861517361</v>
      </c>
      <c r="F645" s="84">
        <v>82.788468925847368</v>
      </c>
      <c r="G645" s="84">
        <v>0</v>
      </c>
      <c r="H645" s="115">
        <v>0</v>
      </c>
      <c r="I645" s="111">
        <f t="shared" si="296"/>
        <v>417.3020985035057</v>
      </c>
      <c r="K645" s="43" t="s">
        <v>18</v>
      </c>
      <c r="L645" s="84">
        <v>332.98043629150658</v>
      </c>
      <c r="M645" s="84">
        <v>0</v>
      </c>
      <c r="N645" s="84">
        <v>0</v>
      </c>
      <c r="O645" s="84">
        <v>1.5331932861517361</v>
      </c>
      <c r="P645" s="84">
        <v>82.788468925847368</v>
      </c>
      <c r="Q645" s="84">
        <v>0</v>
      </c>
      <c r="R645" s="85">
        <v>0</v>
      </c>
      <c r="S645" s="86">
        <f t="shared" si="297"/>
        <v>417.3020985035057</v>
      </c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5"/>
    </row>
    <row r="646" spans="1:38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296"/>
        <v>0</v>
      </c>
      <c r="K646" s="42" t="s">
        <v>17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97"/>
        <v>0</v>
      </c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5"/>
    </row>
    <row r="647" spans="1:38" ht="15">
      <c r="A647" s="33" t="s">
        <v>60</v>
      </c>
      <c r="B647" s="84">
        <v>10.725959310917329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296"/>
        <v>10.725959310917329</v>
      </c>
      <c r="K647" s="44" t="s">
        <v>60</v>
      </c>
      <c r="L647" s="84">
        <v>10.725959310917329</v>
      </c>
      <c r="M647" s="84">
        <v>0</v>
      </c>
      <c r="N647" s="84">
        <v>0</v>
      </c>
      <c r="O647" s="84">
        <v>0</v>
      </c>
      <c r="P647" s="84">
        <v>0</v>
      </c>
      <c r="Q647" s="84">
        <v>0</v>
      </c>
      <c r="R647" s="85">
        <v>0</v>
      </c>
      <c r="S647" s="86">
        <f t="shared" si="297"/>
        <v>10.725959310917329</v>
      </c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5"/>
    </row>
    <row r="648" spans="1:38">
      <c r="A648" s="34" t="s">
        <v>19</v>
      </c>
      <c r="B648" s="116">
        <v>10.725959310917329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296"/>
        <v>10.725959310917329</v>
      </c>
      <c r="K648" s="45" t="s">
        <v>19</v>
      </c>
      <c r="L648" s="90">
        <v>10.725959310917329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97"/>
        <v>10.725959310917329</v>
      </c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5"/>
    </row>
    <row r="649" spans="1:38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296"/>
        <v>0</v>
      </c>
      <c r="K649" s="46" t="s">
        <v>15</v>
      </c>
      <c r="L649" s="93">
        <v>0</v>
      </c>
      <c r="M649" s="93">
        <v>0</v>
      </c>
      <c r="N649" s="93">
        <v>0</v>
      </c>
      <c r="O649" s="93">
        <v>0</v>
      </c>
      <c r="P649" s="93">
        <v>0</v>
      </c>
      <c r="Q649" s="93">
        <v>0</v>
      </c>
      <c r="R649" s="94">
        <v>0</v>
      </c>
      <c r="S649" s="95">
        <f t="shared" si="297"/>
        <v>0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5"/>
    </row>
    <row r="650" spans="1:38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296"/>
        <v>0</v>
      </c>
      <c r="K650" s="45" t="s">
        <v>16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97"/>
        <v>0</v>
      </c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5"/>
    </row>
    <row r="651" spans="1:38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296"/>
        <v>0</v>
      </c>
      <c r="K651" s="47" t="s">
        <v>10</v>
      </c>
      <c r="L651" s="96">
        <v>0</v>
      </c>
      <c r="M651" s="96">
        <v>0</v>
      </c>
      <c r="N651" s="96">
        <v>0</v>
      </c>
      <c r="O651" s="96">
        <v>0</v>
      </c>
      <c r="P651" s="96">
        <v>0</v>
      </c>
      <c r="Q651" s="96">
        <v>0</v>
      </c>
      <c r="R651" s="97">
        <v>0</v>
      </c>
      <c r="S651" s="98">
        <f t="shared" si="297"/>
        <v>0</v>
      </c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5"/>
    </row>
    <row r="652" spans="1:38" ht="15">
      <c r="A652" s="37" t="s">
        <v>22</v>
      </c>
      <c r="B652" s="99">
        <f>SUM(B631:B647)</f>
        <v>1361.6368208437812</v>
      </c>
      <c r="C652" s="99">
        <f t="shared" ref="C652:I652" si="298">SUM(C631:C647)</f>
        <v>23.853976041882962</v>
      </c>
      <c r="D652" s="99">
        <f t="shared" si="298"/>
        <v>303.71879112774332</v>
      </c>
      <c r="E652" s="99">
        <f t="shared" si="298"/>
        <v>437.56655706803684</v>
      </c>
      <c r="F652" s="99">
        <f t="shared" si="298"/>
        <v>1574.5928548313432</v>
      </c>
      <c r="G652" s="99">
        <f t="shared" si="298"/>
        <v>118.43147179493789</v>
      </c>
      <c r="H652" s="100">
        <f t="shared" si="298"/>
        <v>1.6615925042870561</v>
      </c>
      <c r="I652" s="111">
        <f t="shared" si="298"/>
        <v>3821.4620642120126</v>
      </c>
      <c r="K652" s="48" t="s">
        <v>22</v>
      </c>
      <c r="L652" s="99">
        <f>SUM(L631:L647)</f>
        <v>1361.6368208437812</v>
      </c>
      <c r="M652" s="99">
        <f t="shared" ref="M652:S652" si="299">SUM(M631:M647)</f>
        <v>23.853976041882962</v>
      </c>
      <c r="N652" s="99">
        <f t="shared" si="299"/>
        <v>303.71879112774332</v>
      </c>
      <c r="O652" s="99">
        <f t="shared" si="299"/>
        <v>437.56655706803684</v>
      </c>
      <c r="P652" s="99">
        <f t="shared" si="299"/>
        <v>1574.5928548313432</v>
      </c>
      <c r="Q652" s="99">
        <f t="shared" si="299"/>
        <v>118.43147179493789</v>
      </c>
      <c r="R652" s="100">
        <f t="shared" si="299"/>
        <v>1.6615925042870561</v>
      </c>
      <c r="S652" s="101">
        <f t="shared" si="299"/>
        <v>3821.4620642120126</v>
      </c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5"/>
    </row>
    <row r="653" spans="1:38" s="22" customFormat="1" ht="15.75" thickBot="1">
      <c r="A653" s="39" t="s">
        <v>108</v>
      </c>
      <c r="B653" s="125">
        <f>IF($I652=0,"-",B652/$I652)</f>
        <v>0.35631305452316492</v>
      </c>
      <c r="C653" s="125">
        <f t="shared" ref="C653:H653" si="300">IF($I652=0,"-",C652/$I652)</f>
        <v>6.2421072461441964E-3</v>
      </c>
      <c r="D653" s="125">
        <f t="shared" si="300"/>
        <v>7.9477117926164811E-2</v>
      </c>
      <c r="E653" s="125">
        <f t="shared" si="300"/>
        <v>0.11450239455883839</v>
      </c>
      <c r="F653" s="125">
        <f t="shared" si="300"/>
        <v>0.41203937874391144</v>
      </c>
      <c r="G653" s="125">
        <f t="shared" si="300"/>
        <v>3.0991141559155715E-2</v>
      </c>
      <c r="H653" s="126">
        <f t="shared" si="300"/>
        <v>4.3480544262047442E-4</v>
      </c>
      <c r="I653" s="127">
        <f>SUM(B653:H653)</f>
        <v>1</v>
      </c>
      <c r="K653" s="49" t="s">
        <v>108</v>
      </c>
      <c r="L653" s="102">
        <f>IF($S652=0,"-",L652/$S652)</f>
        <v>0.35631305452316492</v>
      </c>
      <c r="M653" s="102">
        <f t="shared" ref="M653:R653" si="301">IF($S652=0,"-",M652/$S652)</f>
        <v>6.2421072461441964E-3</v>
      </c>
      <c r="N653" s="102">
        <f t="shared" si="301"/>
        <v>7.9477117926164811E-2</v>
      </c>
      <c r="O653" s="102">
        <f t="shared" si="301"/>
        <v>0.11450239455883839</v>
      </c>
      <c r="P653" s="102">
        <f t="shared" si="301"/>
        <v>0.41203937874391144</v>
      </c>
      <c r="Q653" s="102">
        <f t="shared" si="301"/>
        <v>3.0991141559155715E-2</v>
      </c>
      <c r="R653" s="103">
        <f t="shared" si="301"/>
        <v>4.3480544262047442E-4</v>
      </c>
      <c r="S653" s="104">
        <f>SUM(L653:R653)</f>
        <v>1</v>
      </c>
      <c r="U653" s="24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5"/>
      <c r="AK653" s="25"/>
      <c r="AL653" s="25"/>
    </row>
    <row r="654" spans="1:38"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5"/>
    </row>
    <row r="655" spans="1:38">
      <c r="I655" s="13"/>
      <c r="R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8">
      <c r="I656" s="13"/>
    </row>
  </sheetData>
  <mergeCells count="173">
    <mergeCell ref="V32:AI32"/>
    <mergeCell ref="B58:I58"/>
    <mergeCell ref="L58:S58"/>
    <mergeCell ref="K5:K6"/>
    <mergeCell ref="U31:U32"/>
    <mergeCell ref="F33:F53"/>
    <mergeCell ref="B32:I32"/>
    <mergeCell ref="L32:S32"/>
    <mergeCell ref="B110:I110"/>
    <mergeCell ref="L110:S110"/>
    <mergeCell ref="K31:K32"/>
    <mergeCell ref="K57:K58"/>
    <mergeCell ref="K83:K84"/>
    <mergeCell ref="B6:I6"/>
    <mergeCell ref="L6:S6"/>
    <mergeCell ref="B59:E79"/>
    <mergeCell ref="G59:H79"/>
    <mergeCell ref="L59:O79"/>
    <mergeCell ref="Q59:R79"/>
    <mergeCell ref="B84:I84"/>
    <mergeCell ref="L84:S84"/>
    <mergeCell ref="V162:AI162"/>
    <mergeCell ref="B188:I188"/>
    <mergeCell ref="L188:S188"/>
    <mergeCell ref="V188:AI188"/>
    <mergeCell ref="V110:AI110"/>
    <mergeCell ref="B136:I136"/>
    <mergeCell ref="L136:S136"/>
    <mergeCell ref="V136:AI136"/>
    <mergeCell ref="K109:K110"/>
    <mergeCell ref="K135:K136"/>
    <mergeCell ref="K161:K162"/>
    <mergeCell ref="K187:K188"/>
    <mergeCell ref="U109:U110"/>
    <mergeCell ref="U135:U136"/>
    <mergeCell ref="U161:U162"/>
    <mergeCell ref="U187:U188"/>
    <mergeCell ref="B162:I162"/>
    <mergeCell ref="L162:S162"/>
    <mergeCell ref="F111:F131"/>
    <mergeCell ref="F137:F157"/>
    <mergeCell ref="F163:F183"/>
    <mergeCell ref="V214:AI214"/>
    <mergeCell ref="B240:I240"/>
    <mergeCell ref="L240:S240"/>
    <mergeCell ref="V240:AI240"/>
    <mergeCell ref="B214:I214"/>
    <mergeCell ref="L214:S214"/>
    <mergeCell ref="K213:K214"/>
    <mergeCell ref="K239:K240"/>
    <mergeCell ref="U213:U214"/>
    <mergeCell ref="U239:U240"/>
    <mergeCell ref="V266:AI266"/>
    <mergeCell ref="B292:I292"/>
    <mergeCell ref="L292:S292"/>
    <mergeCell ref="V292:AI292"/>
    <mergeCell ref="B266:I266"/>
    <mergeCell ref="L266:S266"/>
    <mergeCell ref="K265:K266"/>
    <mergeCell ref="K291:K292"/>
    <mergeCell ref="U265:U266"/>
    <mergeCell ref="U291:U292"/>
    <mergeCell ref="V318:AI318"/>
    <mergeCell ref="B344:I344"/>
    <mergeCell ref="L344:S344"/>
    <mergeCell ref="V344:AI344"/>
    <mergeCell ref="B318:I318"/>
    <mergeCell ref="L318:S318"/>
    <mergeCell ref="K317:K318"/>
    <mergeCell ref="K343:K344"/>
    <mergeCell ref="U317:U318"/>
    <mergeCell ref="U343:U344"/>
    <mergeCell ref="F319:F339"/>
    <mergeCell ref="V370:AI370"/>
    <mergeCell ref="B396:I396"/>
    <mergeCell ref="L396:S396"/>
    <mergeCell ref="V396:AI396"/>
    <mergeCell ref="B370:I370"/>
    <mergeCell ref="L370:S370"/>
    <mergeCell ref="K369:K370"/>
    <mergeCell ref="K395:K396"/>
    <mergeCell ref="U369:U370"/>
    <mergeCell ref="U395:U396"/>
    <mergeCell ref="V422:AI422"/>
    <mergeCell ref="B448:I448"/>
    <mergeCell ref="L448:S448"/>
    <mergeCell ref="B422:I422"/>
    <mergeCell ref="L422:S422"/>
    <mergeCell ref="K421:K422"/>
    <mergeCell ref="K447:K448"/>
    <mergeCell ref="K473:K474"/>
    <mergeCell ref="U421:U422"/>
    <mergeCell ref="G449:H469"/>
    <mergeCell ref="L449:O469"/>
    <mergeCell ref="Q449:R469"/>
    <mergeCell ref="A161:A162"/>
    <mergeCell ref="A1:I3"/>
    <mergeCell ref="K1:S3"/>
    <mergeCell ref="U1:AI3"/>
    <mergeCell ref="B630:I630"/>
    <mergeCell ref="L630:S630"/>
    <mergeCell ref="L578:S578"/>
    <mergeCell ref="B604:I604"/>
    <mergeCell ref="L604:S604"/>
    <mergeCell ref="B578:I578"/>
    <mergeCell ref="K577:K578"/>
    <mergeCell ref="K603:K604"/>
    <mergeCell ref="K629:K630"/>
    <mergeCell ref="B552:I552"/>
    <mergeCell ref="L552:S552"/>
    <mergeCell ref="B526:I526"/>
    <mergeCell ref="L526:S526"/>
    <mergeCell ref="B500:I500"/>
    <mergeCell ref="L500:S500"/>
    <mergeCell ref="K499:K500"/>
    <mergeCell ref="K525:K526"/>
    <mergeCell ref="K551:K552"/>
    <mergeCell ref="B474:I474"/>
    <mergeCell ref="L474:S474"/>
    <mergeCell ref="A577:A578"/>
    <mergeCell ref="A603:A604"/>
    <mergeCell ref="A629:A630"/>
    <mergeCell ref="A5:A6"/>
    <mergeCell ref="A31:A32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F345:F365"/>
    <mergeCell ref="F371:F391"/>
    <mergeCell ref="F397:F417"/>
    <mergeCell ref="F423:F443"/>
    <mergeCell ref="B449:E469"/>
    <mergeCell ref="F189:F209"/>
    <mergeCell ref="F215:F235"/>
    <mergeCell ref="F241:F261"/>
    <mergeCell ref="F267:F287"/>
    <mergeCell ref="F293:F313"/>
    <mergeCell ref="V604:AF604"/>
    <mergeCell ref="B553:E573"/>
    <mergeCell ref="G553:H573"/>
    <mergeCell ref="F579:F599"/>
    <mergeCell ref="F605:F625"/>
    <mergeCell ref="U603:U604"/>
    <mergeCell ref="B475:E495"/>
    <mergeCell ref="G475:H495"/>
    <mergeCell ref="B501:E521"/>
    <mergeCell ref="G501:H521"/>
    <mergeCell ref="B527:E547"/>
    <mergeCell ref="G527:H547"/>
    <mergeCell ref="L475:O495"/>
    <mergeCell ref="Q475:R495"/>
    <mergeCell ref="L501:O521"/>
    <mergeCell ref="Q501:R521"/>
    <mergeCell ref="L527:O547"/>
    <mergeCell ref="Q527:R547"/>
    <mergeCell ref="L553:O573"/>
    <mergeCell ref="Q553:R573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X656"/>
  <sheetViews>
    <sheetView tabSelected="1" zoomScale="60" zoomScaleNormal="60" workbookViewId="0">
      <pane xSplit="1" ySplit="5" topLeftCell="B6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40.625" style="3" customWidth="1"/>
    <col min="2" max="7" width="16.625" style="3" customWidth="1"/>
    <col min="8" max="8" width="16.875" style="3" customWidth="1"/>
    <col min="9" max="9" width="16.625" style="3" customWidth="1"/>
    <col min="10" max="10" width="16.625" style="19" customWidth="1"/>
    <col min="11" max="11" width="41.375" style="3" customWidth="1"/>
    <col min="12" max="17" width="16.625" style="3" customWidth="1"/>
    <col min="18" max="18" width="17.75" style="3" customWidth="1"/>
    <col min="19" max="19" width="16.625" style="3" customWidth="1"/>
    <col min="20" max="20" width="8.375" style="19" customWidth="1"/>
    <col min="21" max="21" width="36.625" style="3" customWidth="1"/>
    <col min="22" max="32" width="16.625" style="3" customWidth="1"/>
    <col min="33" max="34" width="11.125" style="3" bestFit="1" customWidth="1"/>
    <col min="35" max="35" width="12" style="3" bestFit="1" customWidth="1"/>
    <col min="36" max="40" width="16.625" style="3" customWidth="1"/>
    <col min="41" max="16384" width="11" style="3"/>
  </cols>
  <sheetData>
    <row r="1" spans="1:50" customFormat="1" ht="15" customHeight="1" thickTop="1">
      <c r="A1" s="414" t="s">
        <v>120</v>
      </c>
      <c r="B1" s="415"/>
      <c r="C1" s="415"/>
      <c r="D1" s="415"/>
      <c r="E1" s="415"/>
      <c r="F1" s="415"/>
      <c r="G1" s="415"/>
      <c r="H1" s="415"/>
      <c r="I1" s="416"/>
      <c r="K1" s="423" t="s">
        <v>100</v>
      </c>
      <c r="L1" s="424"/>
      <c r="M1" s="424"/>
      <c r="N1" s="424"/>
      <c r="O1" s="424"/>
      <c r="P1" s="424"/>
      <c r="Q1" s="424"/>
      <c r="R1" s="424"/>
      <c r="S1" s="425"/>
      <c r="U1" s="432" t="s">
        <v>101</v>
      </c>
      <c r="V1" s="433"/>
      <c r="W1" s="433"/>
      <c r="X1" s="433"/>
      <c r="Y1" s="433"/>
      <c r="Z1" s="433"/>
      <c r="AA1" s="433"/>
      <c r="AB1" s="433"/>
      <c r="AC1" s="433"/>
      <c r="AD1" s="433"/>
      <c r="AE1" s="433"/>
      <c r="AF1" s="433"/>
      <c r="AG1" s="433"/>
      <c r="AH1" s="433"/>
      <c r="AI1" s="434"/>
      <c r="AX1" s="26"/>
    </row>
    <row r="2" spans="1:50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K2" s="426"/>
      <c r="L2" s="427"/>
      <c r="M2" s="427"/>
      <c r="N2" s="427"/>
      <c r="O2" s="427"/>
      <c r="P2" s="427"/>
      <c r="Q2" s="427"/>
      <c r="R2" s="427"/>
      <c r="S2" s="428"/>
      <c r="U2" s="435"/>
      <c r="V2" s="436"/>
      <c r="W2" s="436"/>
      <c r="X2" s="436"/>
      <c r="Y2" s="436"/>
      <c r="Z2" s="436"/>
      <c r="AA2" s="436"/>
      <c r="AB2" s="436"/>
      <c r="AC2" s="436"/>
      <c r="AD2" s="436"/>
      <c r="AE2" s="436"/>
      <c r="AF2" s="436"/>
      <c r="AG2" s="436"/>
      <c r="AH2" s="436"/>
      <c r="AI2" s="437"/>
      <c r="AX2" s="26"/>
    </row>
    <row r="3" spans="1:50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  <c r="K3" s="429"/>
      <c r="L3" s="430"/>
      <c r="M3" s="430"/>
      <c r="N3" s="430"/>
      <c r="O3" s="430"/>
      <c r="P3" s="430"/>
      <c r="Q3" s="430"/>
      <c r="R3" s="430"/>
      <c r="S3" s="431"/>
      <c r="U3" s="438"/>
      <c r="V3" s="439"/>
      <c r="W3" s="439"/>
      <c r="X3" s="439"/>
      <c r="Y3" s="439"/>
      <c r="Z3" s="439"/>
      <c r="AA3" s="439"/>
      <c r="AB3" s="439"/>
      <c r="AC3" s="439"/>
      <c r="AD3" s="439"/>
      <c r="AE3" s="439"/>
      <c r="AF3" s="439"/>
      <c r="AG3" s="439"/>
      <c r="AH3" s="439"/>
      <c r="AI3" s="440"/>
      <c r="AX3" s="26"/>
    </row>
    <row r="4" spans="1:50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K4" s="27"/>
      <c r="L4" s="27"/>
      <c r="M4" s="27"/>
      <c r="N4" s="27"/>
      <c r="O4" s="27"/>
      <c r="P4" s="27"/>
      <c r="Q4" s="27"/>
      <c r="R4" s="27"/>
      <c r="S4" s="27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X4" s="26"/>
    </row>
    <row r="5" spans="1:50" ht="28.5">
      <c r="A5" s="408" t="s">
        <v>121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443" t="s">
        <v>121</v>
      </c>
      <c r="L5" s="82" t="s">
        <v>0</v>
      </c>
      <c r="M5" s="82" t="s">
        <v>1</v>
      </c>
      <c r="N5" s="82" t="s">
        <v>2</v>
      </c>
      <c r="O5" s="82" t="s">
        <v>3</v>
      </c>
      <c r="P5" s="82" t="s">
        <v>23</v>
      </c>
      <c r="Q5" s="82" t="s">
        <v>4</v>
      </c>
      <c r="R5" s="82" t="s">
        <v>5</v>
      </c>
      <c r="S5" s="83" t="s">
        <v>6</v>
      </c>
      <c r="V5" s="10"/>
      <c r="W5" s="9"/>
      <c r="X5" s="9"/>
      <c r="Y5" s="9"/>
      <c r="Z5" s="9"/>
      <c r="AA5" s="9"/>
      <c r="AB5" s="9"/>
      <c r="AC5" s="9"/>
      <c r="AD5" s="9"/>
      <c r="AE5" s="10"/>
      <c r="AF5" s="10"/>
      <c r="AG5" s="9"/>
      <c r="AH5" s="9"/>
      <c r="AI5" s="9"/>
      <c r="AJ5" s="9"/>
      <c r="AK5" s="9"/>
      <c r="AL5" s="9"/>
      <c r="AM5" s="9"/>
      <c r="AN5" s="9"/>
    </row>
    <row r="6" spans="1:50" ht="15" customHeight="1">
      <c r="A6" s="409" t="s">
        <v>107</v>
      </c>
      <c r="B6" s="400" t="s">
        <v>113</v>
      </c>
      <c r="C6" s="401"/>
      <c r="D6" s="401"/>
      <c r="E6" s="401"/>
      <c r="F6" s="401"/>
      <c r="G6" s="401"/>
      <c r="H6" s="401"/>
      <c r="I6" s="402"/>
      <c r="K6" s="444" t="s">
        <v>107</v>
      </c>
      <c r="L6" s="403" t="s">
        <v>113</v>
      </c>
      <c r="M6" s="404"/>
      <c r="N6" s="404"/>
      <c r="O6" s="404"/>
      <c r="P6" s="404"/>
      <c r="Q6" s="404"/>
      <c r="R6" s="404"/>
      <c r="S6" s="405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</row>
    <row r="7" spans="1:50" ht="15">
      <c r="A7" s="30" t="s">
        <v>7</v>
      </c>
      <c r="B7" s="105">
        <f>B33+B85</f>
        <v>470.09910110978421</v>
      </c>
      <c r="C7" s="105">
        <f t="shared" ref="C7:E7" si="0">C33+C85</f>
        <v>1398.5936638292458</v>
      </c>
      <c r="D7" s="105">
        <f t="shared" si="0"/>
        <v>381.57934531431579</v>
      </c>
      <c r="E7" s="105">
        <f t="shared" si="0"/>
        <v>0</v>
      </c>
      <c r="F7" s="105">
        <f>F59+F85</f>
        <v>0.61047815633005886</v>
      </c>
      <c r="G7" s="105">
        <f t="shared" ref="G7:H7" si="1">G33+G85</f>
        <v>0</v>
      </c>
      <c r="H7" s="105">
        <f t="shared" si="1"/>
        <v>0</v>
      </c>
      <c r="I7" s="111">
        <f>SUM(B7:H7)</f>
        <v>2250.8825884096759</v>
      </c>
      <c r="K7" s="41" t="s">
        <v>7</v>
      </c>
      <c r="L7" s="105">
        <f>L33+L85</f>
        <v>470.09910110978421</v>
      </c>
      <c r="M7" s="105">
        <f t="shared" ref="M7:O7" si="2">M33+M85</f>
        <v>1398.5936638292458</v>
      </c>
      <c r="N7" s="105">
        <f t="shared" si="2"/>
        <v>381.57934531431579</v>
      </c>
      <c r="O7" s="105">
        <f t="shared" si="2"/>
        <v>0</v>
      </c>
      <c r="P7" s="84">
        <f>P59+P85+P33</f>
        <v>0.61047815633005886</v>
      </c>
      <c r="Q7" s="105">
        <f t="shared" ref="Q7:R7" si="3">Q33+Q85</f>
        <v>0</v>
      </c>
      <c r="R7" s="105">
        <f t="shared" si="3"/>
        <v>0</v>
      </c>
      <c r="S7" s="86">
        <f>SUM(L7:R7)</f>
        <v>2250.8825884096759</v>
      </c>
      <c r="T7" s="19" t="str">
        <f>IF(ABS(S7-I7)&gt;0.01,S7-I7,"")</f>
        <v/>
      </c>
      <c r="V7" s="10"/>
      <c r="W7" s="11"/>
      <c r="X7" s="11"/>
      <c r="Y7" s="11"/>
      <c r="Z7" s="11"/>
      <c r="AA7" s="11"/>
      <c r="AB7" s="11"/>
      <c r="AC7" s="11"/>
      <c r="AD7" s="11"/>
      <c r="AE7" s="10"/>
      <c r="AF7" s="10"/>
      <c r="AG7" s="10"/>
      <c r="AH7" s="10"/>
      <c r="AI7" s="10"/>
      <c r="AJ7" s="10"/>
      <c r="AK7" s="10"/>
      <c r="AL7" s="10"/>
      <c r="AM7" s="10"/>
      <c r="AN7" s="10"/>
    </row>
    <row r="8" spans="1:50" ht="15">
      <c r="A8" s="31" t="s">
        <v>8</v>
      </c>
      <c r="B8" s="112">
        <f t="shared" ref="B8:E27" si="4">B34+B86</f>
        <v>257.65672789319348</v>
      </c>
      <c r="C8" s="112">
        <f t="shared" si="4"/>
        <v>585.6786656246594</v>
      </c>
      <c r="D8" s="112">
        <f t="shared" si="4"/>
        <v>25.464358865937704</v>
      </c>
      <c r="E8" s="112">
        <f t="shared" si="4"/>
        <v>0</v>
      </c>
      <c r="F8" s="112">
        <f t="shared" ref="F8:F27" si="5">F60+F86</f>
        <v>0.10289999999999999</v>
      </c>
      <c r="G8" s="112">
        <f t="shared" ref="G8:H8" si="6">G34+G86</f>
        <v>0</v>
      </c>
      <c r="H8" s="112">
        <f t="shared" si="6"/>
        <v>0</v>
      </c>
      <c r="I8" s="114">
        <f t="shared" ref="I8:I27" si="7">SUM(B8:H8)</f>
        <v>868.90265238379061</v>
      </c>
      <c r="K8" s="42" t="s">
        <v>8</v>
      </c>
      <c r="L8" s="87">
        <f t="shared" ref="L8:O27" si="8">L34+L86</f>
        <v>257.65672789319348</v>
      </c>
      <c r="M8" s="87">
        <f t="shared" si="8"/>
        <v>585.6786656246594</v>
      </c>
      <c r="N8" s="87">
        <f t="shared" si="8"/>
        <v>25.464358865937704</v>
      </c>
      <c r="O8" s="87">
        <f t="shared" si="8"/>
        <v>0</v>
      </c>
      <c r="P8" s="87">
        <f t="shared" ref="P8:P27" si="9">P60+P86+P34</f>
        <v>0.10289999999999999</v>
      </c>
      <c r="Q8" s="87">
        <f t="shared" ref="Q8:R8" si="10">Q34+Q86</f>
        <v>0</v>
      </c>
      <c r="R8" s="87">
        <f t="shared" si="10"/>
        <v>0</v>
      </c>
      <c r="S8" s="89">
        <f t="shared" ref="S8:S27" si="11">SUM(L8:R8)</f>
        <v>868.90265238379061</v>
      </c>
      <c r="T8" s="19" t="str">
        <f t="shared" ref="T8:T24" si="12">IF(ABS(S8-I8)&gt;0.01,S8-I8,"")</f>
        <v/>
      </c>
      <c r="V8" s="10"/>
      <c r="W8" s="11"/>
      <c r="X8" s="11"/>
      <c r="Y8" s="11"/>
      <c r="Z8" s="11"/>
      <c r="AA8" s="11"/>
      <c r="AB8" s="11"/>
      <c r="AC8" s="11"/>
      <c r="AD8" s="11"/>
      <c r="AE8" s="10"/>
      <c r="AF8" s="10"/>
      <c r="AG8" s="10"/>
      <c r="AH8" s="10"/>
      <c r="AI8" s="10"/>
      <c r="AJ8" s="10"/>
      <c r="AK8" s="10"/>
      <c r="AL8" s="10"/>
      <c r="AM8" s="10"/>
      <c r="AN8" s="10"/>
    </row>
    <row r="9" spans="1:50" ht="15">
      <c r="A9" s="32" t="s">
        <v>9</v>
      </c>
      <c r="B9" s="84">
        <f t="shared" si="4"/>
        <v>275.44276680606839</v>
      </c>
      <c r="C9" s="84">
        <f t="shared" si="4"/>
        <v>0</v>
      </c>
      <c r="D9" s="84">
        <f t="shared" si="4"/>
        <v>2869.023508633255</v>
      </c>
      <c r="E9" s="84">
        <f t="shared" si="4"/>
        <v>0</v>
      </c>
      <c r="F9" s="84">
        <f t="shared" si="5"/>
        <v>0</v>
      </c>
      <c r="G9" s="84">
        <f t="shared" ref="G9:H9" si="13">G35+G87</f>
        <v>0</v>
      </c>
      <c r="H9" s="84">
        <f t="shared" si="13"/>
        <v>0</v>
      </c>
      <c r="I9" s="111">
        <f t="shared" si="7"/>
        <v>3144.4662754393235</v>
      </c>
      <c r="K9" s="41" t="s">
        <v>9</v>
      </c>
      <c r="L9" s="84">
        <f t="shared" si="8"/>
        <v>275.44276680606839</v>
      </c>
      <c r="M9" s="84">
        <f t="shared" si="8"/>
        <v>0</v>
      </c>
      <c r="N9" s="84">
        <f t="shared" si="8"/>
        <v>2869.023508633255</v>
      </c>
      <c r="O9" s="84">
        <f t="shared" si="8"/>
        <v>0</v>
      </c>
      <c r="P9" s="84">
        <f t="shared" si="9"/>
        <v>0</v>
      </c>
      <c r="Q9" s="84">
        <f t="shared" ref="Q9:R9" si="14">Q35+Q87</f>
        <v>0</v>
      </c>
      <c r="R9" s="84">
        <f t="shared" si="14"/>
        <v>0</v>
      </c>
      <c r="S9" s="86">
        <f t="shared" si="11"/>
        <v>3144.4662754393235</v>
      </c>
      <c r="T9" s="19" t="str">
        <f t="shared" si="12"/>
        <v/>
      </c>
      <c r="V9" s="10"/>
      <c r="W9" s="11"/>
      <c r="X9" s="11"/>
      <c r="Y9" s="11"/>
      <c r="Z9" s="11"/>
      <c r="AA9" s="11"/>
      <c r="AB9" s="11"/>
      <c r="AC9" s="11"/>
      <c r="AD9" s="11"/>
      <c r="AE9" s="10"/>
      <c r="AF9" s="10"/>
      <c r="AG9" s="10"/>
      <c r="AH9" s="10"/>
      <c r="AI9" s="10"/>
      <c r="AJ9" s="10"/>
      <c r="AK9" s="10"/>
      <c r="AL9" s="10"/>
      <c r="AM9" s="10"/>
      <c r="AN9" s="10"/>
    </row>
    <row r="10" spans="1:50" ht="15">
      <c r="A10" s="31" t="s">
        <v>52</v>
      </c>
      <c r="B10" s="112">
        <f t="shared" si="4"/>
        <v>0</v>
      </c>
      <c r="C10" s="112">
        <f t="shared" si="4"/>
        <v>0</v>
      </c>
      <c r="D10" s="112">
        <f t="shared" si="4"/>
        <v>599.28202640000006</v>
      </c>
      <c r="E10" s="112">
        <f t="shared" si="4"/>
        <v>0</v>
      </c>
      <c r="F10" s="112">
        <f t="shared" si="5"/>
        <v>0</v>
      </c>
      <c r="G10" s="112">
        <f t="shared" ref="G10:H10" si="15">G36+G88</f>
        <v>0</v>
      </c>
      <c r="H10" s="112">
        <f t="shared" si="15"/>
        <v>0</v>
      </c>
      <c r="I10" s="114">
        <f t="shared" si="7"/>
        <v>599.28202640000006</v>
      </c>
      <c r="K10" s="42" t="s">
        <v>52</v>
      </c>
      <c r="L10" s="87">
        <f t="shared" si="8"/>
        <v>0</v>
      </c>
      <c r="M10" s="87">
        <f t="shared" si="8"/>
        <v>0</v>
      </c>
      <c r="N10" s="87">
        <f t="shared" si="8"/>
        <v>599.28202640000006</v>
      </c>
      <c r="O10" s="87">
        <f t="shared" si="8"/>
        <v>0</v>
      </c>
      <c r="P10" s="87">
        <f t="shared" si="9"/>
        <v>0</v>
      </c>
      <c r="Q10" s="87">
        <f t="shared" ref="Q10:R10" si="16">Q36+Q88</f>
        <v>0</v>
      </c>
      <c r="R10" s="87">
        <f t="shared" si="16"/>
        <v>0</v>
      </c>
      <c r="S10" s="89">
        <f t="shared" si="11"/>
        <v>599.28202640000006</v>
      </c>
      <c r="T10" s="19" t="str">
        <f t="shared" si="12"/>
        <v/>
      </c>
      <c r="V10" s="10"/>
      <c r="W10" s="11"/>
      <c r="X10" s="11"/>
      <c r="Y10" s="11"/>
      <c r="Z10" s="11"/>
      <c r="AA10" s="11"/>
      <c r="AB10" s="11"/>
      <c r="AC10" s="11"/>
      <c r="AD10" s="11"/>
      <c r="AE10" s="10"/>
      <c r="AF10" s="10"/>
      <c r="AG10" s="10"/>
      <c r="AH10" s="10"/>
      <c r="AI10" s="10"/>
      <c r="AJ10" s="10"/>
      <c r="AK10" s="10"/>
      <c r="AL10" s="10"/>
      <c r="AM10" s="10"/>
      <c r="AN10" s="10"/>
    </row>
    <row r="11" spans="1:50" ht="15">
      <c r="A11" s="32" t="s">
        <v>13</v>
      </c>
      <c r="B11" s="84">
        <f t="shared" si="4"/>
        <v>2236.4571277302248</v>
      </c>
      <c r="C11" s="84">
        <f t="shared" si="4"/>
        <v>754.93178414066438</v>
      </c>
      <c r="D11" s="84">
        <f t="shared" si="4"/>
        <v>642.14769697217457</v>
      </c>
      <c r="E11" s="84">
        <f t="shared" si="4"/>
        <v>22.916666402341928</v>
      </c>
      <c r="F11" s="84">
        <f t="shared" si="5"/>
        <v>0</v>
      </c>
      <c r="G11" s="84">
        <f t="shared" ref="G11:H11" si="17">G37+G89</f>
        <v>0</v>
      </c>
      <c r="H11" s="84">
        <f t="shared" si="17"/>
        <v>0</v>
      </c>
      <c r="I11" s="111">
        <f t="shared" si="7"/>
        <v>3656.4532752454056</v>
      </c>
      <c r="K11" s="41" t="s">
        <v>13</v>
      </c>
      <c r="L11" s="84">
        <f t="shared" si="8"/>
        <v>2236.4571277302248</v>
      </c>
      <c r="M11" s="84">
        <f t="shared" si="8"/>
        <v>754.93178414066438</v>
      </c>
      <c r="N11" s="84">
        <f t="shared" si="8"/>
        <v>642.14769697217457</v>
      </c>
      <c r="O11" s="84">
        <f t="shared" si="8"/>
        <v>22.916666402341928</v>
      </c>
      <c r="P11" s="84">
        <f t="shared" si="9"/>
        <v>0</v>
      </c>
      <c r="Q11" s="84">
        <f t="shared" ref="Q11:R11" si="18">Q37+Q89</f>
        <v>0</v>
      </c>
      <c r="R11" s="84">
        <f t="shared" si="18"/>
        <v>0</v>
      </c>
      <c r="S11" s="86">
        <f t="shared" si="11"/>
        <v>3656.4532752454056</v>
      </c>
      <c r="T11" s="19" t="str">
        <f t="shared" si="12"/>
        <v/>
      </c>
      <c r="V11" s="10"/>
      <c r="W11" s="11"/>
      <c r="X11" s="11"/>
      <c r="Y11" s="11"/>
      <c r="Z11" s="11"/>
      <c r="AA11" s="11"/>
      <c r="AB11" s="11"/>
      <c r="AC11" s="11"/>
      <c r="AD11" s="11"/>
      <c r="AE11" s="10"/>
      <c r="AF11" s="10"/>
      <c r="AG11" s="10"/>
      <c r="AH11" s="10"/>
      <c r="AI11" s="10"/>
      <c r="AJ11" s="10"/>
      <c r="AK11" s="10"/>
      <c r="AL11" s="10"/>
      <c r="AM11" s="10"/>
      <c r="AN11" s="10"/>
    </row>
    <row r="12" spans="1:50" ht="15">
      <c r="A12" s="31" t="s">
        <v>119</v>
      </c>
      <c r="B12" s="112">
        <f t="shared" si="4"/>
        <v>13813.476158972744</v>
      </c>
      <c r="C12" s="112">
        <f t="shared" si="4"/>
        <v>178.43625038314008</v>
      </c>
      <c r="D12" s="112">
        <f t="shared" si="4"/>
        <v>1561.8907914744459</v>
      </c>
      <c r="E12" s="112">
        <f t="shared" si="4"/>
        <v>4.4705550905197011</v>
      </c>
      <c r="F12" s="112">
        <f t="shared" si="5"/>
        <v>0</v>
      </c>
      <c r="G12" s="112">
        <f t="shared" ref="G12:H12" si="19">G38+G90</f>
        <v>0</v>
      </c>
      <c r="H12" s="112">
        <f t="shared" si="19"/>
        <v>0</v>
      </c>
      <c r="I12" s="114">
        <f t="shared" si="7"/>
        <v>15558.273755920851</v>
      </c>
      <c r="K12" s="42" t="s">
        <v>119</v>
      </c>
      <c r="L12" s="87">
        <f t="shared" si="8"/>
        <v>13813.476158972744</v>
      </c>
      <c r="M12" s="87">
        <f t="shared" si="8"/>
        <v>178.43625038314008</v>
      </c>
      <c r="N12" s="87">
        <f t="shared" si="8"/>
        <v>1561.8907914744459</v>
      </c>
      <c r="O12" s="87">
        <f t="shared" si="8"/>
        <v>4.4705550905197011</v>
      </c>
      <c r="P12" s="87">
        <f t="shared" si="9"/>
        <v>0</v>
      </c>
      <c r="Q12" s="87">
        <f t="shared" ref="Q12:R12" si="20">Q38+Q90</f>
        <v>0</v>
      </c>
      <c r="R12" s="87">
        <f t="shared" si="20"/>
        <v>0</v>
      </c>
      <c r="S12" s="89">
        <f t="shared" si="11"/>
        <v>15558.273755920851</v>
      </c>
      <c r="T12" s="19" t="str">
        <f t="shared" si="12"/>
        <v/>
      </c>
      <c r="V12" s="10"/>
      <c r="W12" s="11"/>
      <c r="X12" s="11"/>
      <c r="Y12" s="11"/>
      <c r="Z12" s="11"/>
      <c r="AA12" s="11"/>
      <c r="AB12" s="11"/>
      <c r="AC12" s="11"/>
      <c r="AD12" s="11"/>
      <c r="AE12" s="10"/>
      <c r="AF12" s="10"/>
      <c r="AG12" s="10"/>
      <c r="AH12" s="10"/>
      <c r="AI12" s="10"/>
      <c r="AJ12" s="10"/>
      <c r="AK12" s="10"/>
      <c r="AL12" s="10"/>
      <c r="AM12" s="10"/>
      <c r="AN12" s="10"/>
    </row>
    <row r="13" spans="1:50" ht="15">
      <c r="A13" s="32" t="s">
        <v>54</v>
      </c>
      <c r="B13" s="84">
        <f t="shared" si="4"/>
        <v>0</v>
      </c>
      <c r="C13" s="84">
        <f t="shared" si="4"/>
        <v>0.80757087389443527</v>
      </c>
      <c r="D13" s="84">
        <f t="shared" si="4"/>
        <v>7.3408740720611521</v>
      </c>
      <c r="E13" s="84">
        <f t="shared" si="4"/>
        <v>2020.7120539531338</v>
      </c>
      <c r="F13" s="84">
        <f t="shared" si="5"/>
        <v>38844.751059559683</v>
      </c>
      <c r="G13" s="84">
        <f t="shared" ref="G13:H13" si="21">G39+G91</f>
        <v>0</v>
      </c>
      <c r="H13" s="84">
        <f t="shared" si="21"/>
        <v>0</v>
      </c>
      <c r="I13" s="111">
        <f t="shared" si="7"/>
        <v>40873.611558458775</v>
      </c>
      <c r="K13" s="43" t="s">
        <v>54</v>
      </c>
      <c r="L13" s="84">
        <f t="shared" si="8"/>
        <v>0</v>
      </c>
      <c r="M13" s="84">
        <f t="shared" si="8"/>
        <v>0.80757087389443527</v>
      </c>
      <c r="N13" s="84">
        <f t="shared" si="8"/>
        <v>7.3408740720611521</v>
      </c>
      <c r="O13" s="84">
        <f t="shared" si="8"/>
        <v>2020.7120539531338</v>
      </c>
      <c r="P13" s="84">
        <f t="shared" si="9"/>
        <v>38844.75105955969</v>
      </c>
      <c r="Q13" s="84">
        <f t="shared" ref="Q13:R13" si="22">Q39+Q91</f>
        <v>0</v>
      </c>
      <c r="R13" s="84">
        <f t="shared" si="22"/>
        <v>0</v>
      </c>
      <c r="S13" s="86">
        <f t="shared" si="11"/>
        <v>40873.611558458782</v>
      </c>
      <c r="T13" s="19" t="str">
        <f t="shared" si="12"/>
        <v/>
      </c>
      <c r="V13" s="10"/>
      <c r="W13" s="11"/>
      <c r="X13" s="11"/>
      <c r="Y13" s="11"/>
      <c r="Z13" s="11"/>
      <c r="AA13" s="11"/>
      <c r="AB13" s="11"/>
      <c r="AC13" s="11"/>
      <c r="AD13" s="11"/>
      <c r="AE13" s="10"/>
      <c r="AF13" s="10"/>
      <c r="AG13" s="10"/>
      <c r="AH13" s="10"/>
      <c r="AI13" s="10"/>
      <c r="AJ13" s="10"/>
      <c r="AK13" s="10"/>
      <c r="AL13" s="10"/>
      <c r="AM13" s="10"/>
      <c r="AN13" s="10"/>
    </row>
    <row r="14" spans="1:50" ht="15">
      <c r="A14" s="31" t="s">
        <v>11</v>
      </c>
      <c r="B14" s="112">
        <f t="shared" si="4"/>
        <v>0</v>
      </c>
      <c r="C14" s="112">
        <f t="shared" si="4"/>
        <v>0.13561741181914799</v>
      </c>
      <c r="D14" s="112">
        <f t="shared" si="4"/>
        <v>5.1870016011361812E-2</v>
      </c>
      <c r="E14" s="112">
        <f t="shared" si="4"/>
        <v>64.904266722928014</v>
      </c>
      <c r="F14" s="112">
        <f t="shared" si="5"/>
        <v>13402.935143452381</v>
      </c>
      <c r="G14" s="112">
        <f t="shared" ref="G14:H14" si="23">G40+G92</f>
        <v>0</v>
      </c>
      <c r="H14" s="112">
        <f t="shared" si="23"/>
        <v>0</v>
      </c>
      <c r="I14" s="114">
        <f t="shared" si="7"/>
        <v>13468.02689760314</v>
      </c>
      <c r="K14" s="42" t="s">
        <v>11</v>
      </c>
      <c r="L14" s="87">
        <f t="shared" si="8"/>
        <v>0</v>
      </c>
      <c r="M14" s="87">
        <f t="shared" si="8"/>
        <v>0.13561741181914799</v>
      </c>
      <c r="N14" s="87">
        <f t="shared" si="8"/>
        <v>5.1870016011361812E-2</v>
      </c>
      <c r="O14" s="87">
        <f t="shared" si="8"/>
        <v>64.904266722928014</v>
      </c>
      <c r="P14" s="87">
        <f t="shared" si="9"/>
        <v>13402.935143452381</v>
      </c>
      <c r="Q14" s="87">
        <f t="shared" ref="Q14:R14" si="24">Q40+Q92</f>
        <v>0</v>
      </c>
      <c r="R14" s="87">
        <f t="shared" si="24"/>
        <v>0</v>
      </c>
      <c r="S14" s="89">
        <f t="shared" si="11"/>
        <v>13468.02689760314</v>
      </c>
      <c r="T14" s="19" t="str">
        <f t="shared" si="12"/>
        <v/>
      </c>
      <c r="V14" s="10"/>
      <c r="W14" s="11"/>
      <c r="X14" s="11"/>
      <c r="Y14" s="11"/>
      <c r="Z14" s="11"/>
      <c r="AA14" s="11"/>
      <c r="AB14" s="11"/>
      <c r="AC14" s="11"/>
      <c r="AD14" s="11"/>
      <c r="AE14" s="10"/>
      <c r="AF14" s="10"/>
      <c r="AG14" s="10"/>
      <c r="AH14" s="10"/>
      <c r="AI14" s="10"/>
      <c r="AJ14" s="10"/>
      <c r="AK14" s="10"/>
      <c r="AL14" s="10"/>
      <c r="AM14" s="10"/>
      <c r="AN14" s="10"/>
    </row>
    <row r="15" spans="1:50" ht="15">
      <c r="A15" s="32" t="s">
        <v>55</v>
      </c>
      <c r="B15" s="84">
        <f t="shared" si="4"/>
        <v>2.0404244340191142</v>
      </c>
      <c r="C15" s="84">
        <f t="shared" si="4"/>
        <v>0</v>
      </c>
      <c r="D15" s="84">
        <f t="shared" si="4"/>
        <v>0.32791964644435517</v>
      </c>
      <c r="E15" s="84">
        <f t="shared" si="4"/>
        <v>0.51703396205991414</v>
      </c>
      <c r="F15" s="84">
        <f t="shared" si="5"/>
        <v>1290.8095190257718</v>
      </c>
      <c r="G15" s="84">
        <f t="shared" ref="G15:H15" si="25">G41+G93</f>
        <v>0</v>
      </c>
      <c r="H15" s="84">
        <f t="shared" si="25"/>
        <v>0</v>
      </c>
      <c r="I15" s="111">
        <f t="shared" si="7"/>
        <v>1293.6948970682952</v>
      </c>
      <c r="K15" s="43" t="s">
        <v>55</v>
      </c>
      <c r="L15" s="84">
        <f t="shared" si="8"/>
        <v>2.0404244340191142</v>
      </c>
      <c r="M15" s="84">
        <f t="shared" si="8"/>
        <v>0</v>
      </c>
      <c r="N15" s="84">
        <f t="shared" si="8"/>
        <v>0.32791964644435517</v>
      </c>
      <c r="O15" s="84">
        <f t="shared" si="8"/>
        <v>0.51703396205991414</v>
      </c>
      <c r="P15" s="84">
        <f t="shared" si="9"/>
        <v>1290.8095190257718</v>
      </c>
      <c r="Q15" s="84">
        <f t="shared" ref="Q15:R15" si="26">Q41+Q93</f>
        <v>0</v>
      </c>
      <c r="R15" s="84">
        <f t="shared" si="26"/>
        <v>0</v>
      </c>
      <c r="S15" s="86">
        <f t="shared" si="11"/>
        <v>1293.6948970682952</v>
      </c>
      <c r="T15" s="19" t="str">
        <f t="shared" si="12"/>
        <v/>
      </c>
      <c r="V15" s="10"/>
      <c r="W15" s="11"/>
      <c r="X15" s="11"/>
      <c r="Y15" s="11"/>
      <c r="Z15" s="11"/>
      <c r="AA15" s="11"/>
      <c r="AB15" s="11"/>
      <c r="AC15" s="11"/>
      <c r="AD15" s="11"/>
      <c r="AE15" s="10"/>
      <c r="AF15" s="10"/>
      <c r="AG15" s="10"/>
      <c r="AH15" s="10"/>
      <c r="AI15" s="10"/>
      <c r="AJ15" s="10"/>
      <c r="AK15" s="10"/>
      <c r="AL15" s="10"/>
      <c r="AM15" s="10"/>
      <c r="AN15" s="10"/>
    </row>
    <row r="16" spans="1:50" ht="15">
      <c r="A16" s="31" t="s">
        <v>14</v>
      </c>
      <c r="B16" s="112">
        <f t="shared" si="4"/>
        <v>591.00642142972561</v>
      </c>
      <c r="C16" s="112">
        <f t="shared" si="4"/>
        <v>7.0811461173732688</v>
      </c>
      <c r="D16" s="112">
        <f t="shared" si="4"/>
        <v>154.52131725450425</v>
      </c>
      <c r="E16" s="112">
        <f t="shared" si="4"/>
        <v>23.871446679731925</v>
      </c>
      <c r="F16" s="112">
        <f t="shared" si="5"/>
        <v>11.554050183420527</v>
      </c>
      <c r="G16" s="112">
        <f t="shared" ref="G16:H16" si="27">G42+G94</f>
        <v>0</v>
      </c>
      <c r="H16" s="112">
        <f t="shared" si="27"/>
        <v>0</v>
      </c>
      <c r="I16" s="114">
        <f t="shared" si="7"/>
        <v>788.03438166475553</v>
      </c>
      <c r="K16" s="42" t="s">
        <v>14</v>
      </c>
      <c r="L16" s="87">
        <f t="shared" si="8"/>
        <v>591.00642142972561</v>
      </c>
      <c r="M16" s="87">
        <f t="shared" si="8"/>
        <v>7.0811461173732688</v>
      </c>
      <c r="N16" s="87">
        <f t="shared" si="8"/>
        <v>154.52131725450425</v>
      </c>
      <c r="O16" s="87">
        <f t="shared" si="8"/>
        <v>23.871446679731925</v>
      </c>
      <c r="P16" s="87">
        <f t="shared" si="9"/>
        <v>11.5540501834206</v>
      </c>
      <c r="Q16" s="87">
        <f t="shared" ref="Q16:R16" si="28">Q42+Q94</f>
        <v>0</v>
      </c>
      <c r="R16" s="87">
        <f t="shared" si="28"/>
        <v>0</v>
      </c>
      <c r="S16" s="89">
        <f t="shared" si="11"/>
        <v>788.03438166475564</v>
      </c>
      <c r="T16" s="19" t="str">
        <f t="shared" si="12"/>
        <v/>
      </c>
      <c r="V16" s="10"/>
      <c r="W16" s="11"/>
      <c r="X16" s="11"/>
      <c r="Y16" s="11"/>
      <c r="Z16" s="11"/>
      <c r="AA16" s="11"/>
      <c r="AB16" s="11"/>
      <c r="AC16" s="11"/>
      <c r="AD16" s="11"/>
      <c r="AE16" s="10"/>
      <c r="AF16" s="10"/>
      <c r="AG16" s="10"/>
      <c r="AH16" s="10"/>
      <c r="AI16" s="10"/>
      <c r="AJ16" s="10"/>
      <c r="AK16" s="10"/>
      <c r="AL16" s="10"/>
      <c r="AM16" s="10"/>
      <c r="AN16" s="10"/>
    </row>
    <row r="17" spans="1:40" ht="15">
      <c r="A17" s="32" t="s">
        <v>136</v>
      </c>
      <c r="B17" s="84">
        <f t="shared" si="4"/>
        <v>8625.9760801598895</v>
      </c>
      <c r="C17" s="84">
        <f t="shared" si="4"/>
        <v>7441.6362373887732</v>
      </c>
      <c r="D17" s="84">
        <f t="shared" si="4"/>
        <v>14593.782241461129</v>
      </c>
      <c r="E17" s="84">
        <f t="shared" si="4"/>
        <v>54.176686260355545</v>
      </c>
      <c r="F17" s="84">
        <f t="shared" si="5"/>
        <v>1320.8549194549669</v>
      </c>
      <c r="G17" s="84">
        <f t="shared" ref="G17:H17" si="29">G43+G95</f>
        <v>0</v>
      </c>
      <c r="H17" s="84">
        <f t="shared" si="29"/>
        <v>0</v>
      </c>
      <c r="I17" s="111">
        <f t="shared" si="7"/>
        <v>32036.426164725115</v>
      </c>
      <c r="K17" s="43" t="s">
        <v>136</v>
      </c>
      <c r="L17" s="84">
        <f t="shared" si="8"/>
        <v>8625.9760801598895</v>
      </c>
      <c r="M17" s="84">
        <f t="shared" si="8"/>
        <v>7441.6362373887732</v>
      </c>
      <c r="N17" s="84">
        <f t="shared" si="8"/>
        <v>14593.782241461129</v>
      </c>
      <c r="O17" s="84">
        <f t="shared" si="8"/>
        <v>54.176686260355545</v>
      </c>
      <c r="P17" s="84">
        <f t="shared" si="9"/>
        <v>1320.8549194549653</v>
      </c>
      <c r="Q17" s="84">
        <f t="shared" ref="Q17:R17" si="30">Q43+Q95</f>
        <v>0</v>
      </c>
      <c r="R17" s="84">
        <f t="shared" si="30"/>
        <v>0</v>
      </c>
      <c r="S17" s="86">
        <f t="shared" si="11"/>
        <v>32036.426164725115</v>
      </c>
      <c r="T17" s="19" t="str">
        <f t="shared" si="12"/>
        <v/>
      </c>
      <c r="V17" s="10"/>
      <c r="W17" s="11"/>
      <c r="X17" s="11"/>
      <c r="Y17" s="11"/>
      <c r="Z17" s="11"/>
      <c r="AA17" s="11"/>
      <c r="AB17" s="11"/>
      <c r="AC17" s="11"/>
      <c r="AD17" s="11"/>
      <c r="AE17" s="10"/>
      <c r="AF17" s="10"/>
      <c r="AG17" s="10"/>
      <c r="AH17" s="10"/>
      <c r="AI17" s="10"/>
      <c r="AJ17" s="10"/>
      <c r="AK17" s="10"/>
      <c r="AL17" s="10"/>
      <c r="AM17" s="10"/>
      <c r="AN17" s="10"/>
    </row>
    <row r="18" spans="1:40" ht="15">
      <c r="A18" s="31" t="s">
        <v>21</v>
      </c>
      <c r="B18" s="112">
        <f t="shared" si="4"/>
        <v>4145.8301195272597</v>
      </c>
      <c r="C18" s="112">
        <f t="shared" si="4"/>
        <v>48.643050878455767</v>
      </c>
      <c r="D18" s="112">
        <f t="shared" si="4"/>
        <v>8073.7066326997774</v>
      </c>
      <c r="E18" s="112">
        <f t="shared" si="4"/>
        <v>15470.455679298342</v>
      </c>
      <c r="F18" s="112">
        <f t="shared" si="5"/>
        <v>1556.6789913451689</v>
      </c>
      <c r="G18" s="112">
        <f t="shared" ref="G18:H18" si="31">G44+G96</f>
        <v>4659.5292748111169</v>
      </c>
      <c r="H18" s="112">
        <f t="shared" si="31"/>
        <v>63.844993266705487</v>
      </c>
      <c r="I18" s="114">
        <f t="shared" si="7"/>
        <v>34018.688741826823</v>
      </c>
      <c r="K18" s="42" t="s">
        <v>21</v>
      </c>
      <c r="L18" s="87">
        <f t="shared" si="8"/>
        <v>4145.8301195272597</v>
      </c>
      <c r="M18" s="87">
        <f t="shared" si="8"/>
        <v>48.643050878455767</v>
      </c>
      <c r="N18" s="87">
        <f t="shared" si="8"/>
        <v>8073.7066326997774</v>
      </c>
      <c r="O18" s="87">
        <f t="shared" si="8"/>
        <v>15470.455679298342</v>
      </c>
      <c r="P18" s="87">
        <f t="shared" si="9"/>
        <v>1556.6789913451616</v>
      </c>
      <c r="Q18" s="87">
        <f t="shared" ref="Q18:R18" si="32">Q44+Q96</f>
        <v>4659.5292748111169</v>
      </c>
      <c r="R18" s="87">
        <f t="shared" si="32"/>
        <v>63.844993266705487</v>
      </c>
      <c r="S18" s="89">
        <f t="shared" si="11"/>
        <v>34018.688741826823</v>
      </c>
      <c r="T18" s="19" t="str">
        <f t="shared" si="12"/>
        <v/>
      </c>
      <c r="V18" s="10"/>
      <c r="W18" s="11"/>
      <c r="X18" s="11"/>
      <c r="Y18" s="11"/>
      <c r="Z18" s="11"/>
      <c r="AA18" s="11"/>
      <c r="AB18" s="11"/>
      <c r="AC18" s="11"/>
      <c r="AD18" s="11"/>
      <c r="AE18" s="10"/>
      <c r="AF18" s="10"/>
      <c r="AG18" s="10"/>
      <c r="AH18" s="10"/>
      <c r="AI18" s="10"/>
      <c r="AJ18" s="10"/>
      <c r="AK18" s="10"/>
      <c r="AL18" s="10"/>
      <c r="AM18" s="10"/>
      <c r="AN18" s="10"/>
    </row>
    <row r="19" spans="1:40" ht="15">
      <c r="A19" s="32" t="s">
        <v>20</v>
      </c>
      <c r="B19" s="84">
        <f t="shared" si="4"/>
        <v>6207.1716830021751</v>
      </c>
      <c r="C19" s="84">
        <f t="shared" si="4"/>
        <v>14.748152752851441</v>
      </c>
      <c r="D19" s="84">
        <f t="shared" si="4"/>
        <v>553.2995720412323</v>
      </c>
      <c r="E19" s="84">
        <f t="shared" si="4"/>
        <v>0</v>
      </c>
      <c r="F19" s="84">
        <f t="shared" si="5"/>
        <v>0</v>
      </c>
      <c r="G19" s="84">
        <f t="shared" ref="G19:H19" si="33">G45+G97</f>
        <v>0</v>
      </c>
      <c r="H19" s="84">
        <f t="shared" si="33"/>
        <v>0</v>
      </c>
      <c r="I19" s="111">
        <f t="shared" si="7"/>
        <v>6775.2194077962595</v>
      </c>
      <c r="K19" s="43" t="s">
        <v>20</v>
      </c>
      <c r="L19" s="84">
        <f t="shared" si="8"/>
        <v>6207.1716830021751</v>
      </c>
      <c r="M19" s="84">
        <f t="shared" si="8"/>
        <v>14.748152752851441</v>
      </c>
      <c r="N19" s="84">
        <f t="shared" si="8"/>
        <v>553.2995720412323</v>
      </c>
      <c r="O19" s="84">
        <f t="shared" si="8"/>
        <v>0</v>
      </c>
      <c r="P19" s="84">
        <f t="shared" si="9"/>
        <v>9.3791641120333225E-13</v>
      </c>
      <c r="Q19" s="84">
        <f t="shared" ref="Q19:R19" si="34">Q45+Q97</f>
        <v>0</v>
      </c>
      <c r="R19" s="84">
        <f t="shared" si="34"/>
        <v>0</v>
      </c>
      <c r="S19" s="86">
        <f t="shared" si="11"/>
        <v>6775.2194077962604</v>
      </c>
      <c r="T19" s="19" t="str">
        <f t="shared" si="12"/>
        <v/>
      </c>
      <c r="V19" s="10"/>
      <c r="W19" s="11"/>
      <c r="X19" s="11"/>
      <c r="Y19" s="11"/>
      <c r="Z19" s="11"/>
      <c r="AA19" s="11"/>
      <c r="AB19" s="11"/>
      <c r="AC19" s="11"/>
      <c r="AD19" s="11"/>
      <c r="AE19" s="10"/>
      <c r="AF19" s="10"/>
      <c r="AG19" s="10"/>
      <c r="AH19" s="10"/>
      <c r="AI19" s="10"/>
      <c r="AJ19" s="10"/>
      <c r="AK19" s="10"/>
      <c r="AL19" s="10"/>
      <c r="AM19" s="10"/>
      <c r="AN19" s="10"/>
    </row>
    <row r="20" spans="1:40" ht="15">
      <c r="A20" s="31" t="s">
        <v>56</v>
      </c>
      <c r="B20" s="112">
        <f t="shared" si="4"/>
        <v>9367.1377432747086</v>
      </c>
      <c r="C20" s="112">
        <f t="shared" si="4"/>
        <v>40.070070083031951</v>
      </c>
      <c r="D20" s="112">
        <f t="shared" si="4"/>
        <v>1395.174084831873</v>
      </c>
      <c r="E20" s="112">
        <f t="shared" si="4"/>
        <v>0</v>
      </c>
      <c r="F20" s="112">
        <f t="shared" si="5"/>
        <v>1.8265466029411762E-2</v>
      </c>
      <c r="G20" s="112">
        <f t="shared" ref="G20:H20" si="35">G46+G98</f>
        <v>0</v>
      </c>
      <c r="H20" s="112">
        <f t="shared" si="35"/>
        <v>0</v>
      </c>
      <c r="I20" s="114">
        <f t="shared" si="7"/>
        <v>10802.400163655642</v>
      </c>
      <c r="K20" s="42" t="s">
        <v>56</v>
      </c>
      <c r="L20" s="87">
        <f t="shared" si="8"/>
        <v>9367.1377432747086</v>
      </c>
      <c r="M20" s="87">
        <f t="shared" si="8"/>
        <v>40.070070083031951</v>
      </c>
      <c r="N20" s="87">
        <f t="shared" si="8"/>
        <v>1395.174084831873</v>
      </c>
      <c r="O20" s="87">
        <f t="shared" si="8"/>
        <v>0</v>
      </c>
      <c r="P20" s="87">
        <f t="shared" si="9"/>
        <v>1.8265466027327606E-2</v>
      </c>
      <c r="Q20" s="87">
        <f t="shared" ref="Q20:R20" si="36">Q46+Q98</f>
        <v>0</v>
      </c>
      <c r="R20" s="87">
        <f t="shared" si="36"/>
        <v>0</v>
      </c>
      <c r="S20" s="89">
        <f t="shared" si="11"/>
        <v>10802.40016365564</v>
      </c>
      <c r="T20" s="19" t="str">
        <f t="shared" si="12"/>
        <v/>
      </c>
      <c r="V20" s="10"/>
      <c r="W20" s="11"/>
      <c r="X20" s="11"/>
      <c r="Y20" s="11"/>
      <c r="Z20" s="11"/>
      <c r="AA20" s="11"/>
      <c r="AB20" s="11"/>
      <c r="AC20" s="11"/>
      <c r="AD20" s="11"/>
      <c r="AE20" s="10"/>
      <c r="AF20" s="10"/>
      <c r="AG20" s="10"/>
      <c r="AH20" s="10"/>
      <c r="AI20" s="10"/>
      <c r="AJ20" s="10"/>
      <c r="AK20" s="10"/>
      <c r="AL20" s="10"/>
      <c r="AM20" s="10"/>
      <c r="AN20" s="10"/>
    </row>
    <row r="21" spans="1:40" ht="15">
      <c r="A21" s="32" t="s">
        <v>18</v>
      </c>
      <c r="B21" s="84">
        <f t="shared" si="4"/>
        <v>1665.8757560896231</v>
      </c>
      <c r="C21" s="84">
        <f t="shared" si="4"/>
        <v>10411.147874915194</v>
      </c>
      <c r="D21" s="84">
        <f t="shared" si="4"/>
        <v>1313.5330875508407</v>
      </c>
      <c r="E21" s="84">
        <f t="shared" si="4"/>
        <v>0.21458367694699976</v>
      </c>
      <c r="F21" s="84">
        <f t="shared" si="5"/>
        <v>476.99733032780284</v>
      </c>
      <c r="G21" s="84">
        <f t="shared" ref="G21:H21" si="37">G47+G99</f>
        <v>0</v>
      </c>
      <c r="H21" s="84">
        <f t="shared" si="37"/>
        <v>0</v>
      </c>
      <c r="I21" s="111">
        <f t="shared" si="7"/>
        <v>13867.768632560406</v>
      </c>
      <c r="K21" s="43" t="s">
        <v>18</v>
      </c>
      <c r="L21" s="84">
        <f t="shared" si="8"/>
        <v>1665.8757560896231</v>
      </c>
      <c r="M21" s="84">
        <f t="shared" si="8"/>
        <v>10411.147874915194</v>
      </c>
      <c r="N21" s="84">
        <f t="shared" si="8"/>
        <v>1313.5330875508407</v>
      </c>
      <c r="O21" s="84">
        <f t="shared" si="8"/>
        <v>0.21458367694699976</v>
      </c>
      <c r="P21" s="84">
        <f t="shared" si="9"/>
        <v>476.99733032780148</v>
      </c>
      <c r="Q21" s="84">
        <f t="shared" ref="Q21:R21" si="38">Q47+Q99</f>
        <v>0</v>
      </c>
      <c r="R21" s="84">
        <f t="shared" si="38"/>
        <v>0</v>
      </c>
      <c r="S21" s="86">
        <f t="shared" si="11"/>
        <v>13867.768632560406</v>
      </c>
      <c r="T21" s="19" t="str">
        <f t="shared" si="12"/>
        <v/>
      </c>
      <c r="V21" s="10"/>
      <c r="W21" s="11"/>
      <c r="X21" s="11"/>
      <c r="Y21" s="11"/>
      <c r="Z21" s="11"/>
      <c r="AA21" s="11"/>
      <c r="AB21" s="11"/>
      <c r="AC21" s="11"/>
      <c r="AD21" s="11"/>
      <c r="AE21" s="10"/>
      <c r="AF21" s="10"/>
      <c r="AG21" s="10"/>
      <c r="AH21" s="10"/>
      <c r="AI21" s="10"/>
      <c r="AJ21" s="10"/>
      <c r="AK21" s="10"/>
      <c r="AL21" s="10"/>
      <c r="AM21" s="10"/>
      <c r="AN21" s="10"/>
    </row>
    <row r="22" spans="1:40" ht="15">
      <c r="A22" s="31" t="s">
        <v>17</v>
      </c>
      <c r="B22" s="112">
        <f t="shared" si="4"/>
        <v>149.83274355033024</v>
      </c>
      <c r="C22" s="112">
        <f t="shared" si="4"/>
        <v>89.045747388145756</v>
      </c>
      <c r="D22" s="112">
        <f t="shared" si="4"/>
        <v>715.21499897403089</v>
      </c>
      <c r="E22" s="112">
        <f t="shared" si="4"/>
        <v>0</v>
      </c>
      <c r="F22" s="112">
        <f t="shared" si="5"/>
        <v>0</v>
      </c>
      <c r="G22" s="112">
        <f t="shared" ref="G22:H22" si="39">G48+G100</f>
        <v>0</v>
      </c>
      <c r="H22" s="112">
        <f t="shared" si="39"/>
        <v>0</v>
      </c>
      <c r="I22" s="114">
        <f t="shared" si="7"/>
        <v>954.09348991250681</v>
      </c>
      <c r="K22" s="42" t="s">
        <v>17</v>
      </c>
      <c r="L22" s="87">
        <f t="shared" si="8"/>
        <v>149.83274355033024</v>
      </c>
      <c r="M22" s="87">
        <f t="shared" si="8"/>
        <v>89.045747388145756</v>
      </c>
      <c r="N22" s="87">
        <f t="shared" si="8"/>
        <v>715.21499897403089</v>
      </c>
      <c r="O22" s="87">
        <f t="shared" si="8"/>
        <v>0</v>
      </c>
      <c r="P22" s="87">
        <f t="shared" si="9"/>
        <v>0</v>
      </c>
      <c r="Q22" s="87">
        <f t="shared" ref="Q22:R22" si="40">Q48+Q100</f>
        <v>0</v>
      </c>
      <c r="R22" s="87">
        <f t="shared" si="40"/>
        <v>0</v>
      </c>
      <c r="S22" s="89">
        <f t="shared" si="11"/>
        <v>954.09348991250681</v>
      </c>
      <c r="T22" s="19" t="str">
        <f t="shared" si="12"/>
        <v/>
      </c>
      <c r="V22" s="10"/>
      <c r="W22" s="11"/>
      <c r="X22" s="11"/>
      <c r="Y22" s="11"/>
      <c r="Z22" s="11"/>
      <c r="AA22" s="11"/>
      <c r="AB22" s="11"/>
      <c r="AC22" s="11"/>
      <c r="AD22" s="11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spans="1:40" ht="15">
      <c r="A23" s="33" t="s">
        <v>60</v>
      </c>
      <c r="B23" s="84">
        <f t="shared" si="4"/>
        <v>702.19669599373174</v>
      </c>
      <c r="C23" s="84">
        <f t="shared" si="4"/>
        <v>0.25417002953994888</v>
      </c>
      <c r="D23" s="84">
        <f t="shared" si="4"/>
        <v>569.17527098765834</v>
      </c>
      <c r="E23" s="84">
        <f t="shared" si="4"/>
        <v>0</v>
      </c>
      <c r="F23" s="84">
        <f t="shared" si="5"/>
        <v>0</v>
      </c>
      <c r="G23" s="84">
        <f t="shared" ref="G23:H23" si="41">G49+G101</f>
        <v>0</v>
      </c>
      <c r="H23" s="84">
        <f t="shared" si="41"/>
        <v>0</v>
      </c>
      <c r="I23" s="111">
        <f t="shared" si="7"/>
        <v>1271.6261370109301</v>
      </c>
      <c r="K23" s="44" t="s">
        <v>60</v>
      </c>
      <c r="L23" s="84">
        <f t="shared" si="8"/>
        <v>702.19669599373174</v>
      </c>
      <c r="M23" s="84">
        <f t="shared" si="8"/>
        <v>0.25417002953994888</v>
      </c>
      <c r="N23" s="84">
        <f t="shared" si="8"/>
        <v>569.17527098765834</v>
      </c>
      <c r="O23" s="84">
        <f t="shared" si="8"/>
        <v>0</v>
      </c>
      <c r="P23" s="84">
        <f t="shared" si="9"/>
        <v>0</v>
      </c>
      <c r="Q23" s="84">
        <f t="shared" ref="Q23:R23" si="42">Q49+Q101</f>
        <v>0</v>
      </c>
      <c r="R23" s="84">
        <f t="shared" si="42"/>
        <v>0</v>
      </c>
      <c r="S23" s="86">
        <f t="shared" si="11"/>
        <v>1271.6261370109301</v>
      </c>
      <c r="T23" s="19" t="str">
        <f t="shared" si="12"/>
        <v/>
      </c>
      <c r="V23" s="10"/>
      <c r="W23" s="11"/>
      <c r="X23" s="11"/>
      <c r="Y23" s="11"/>
      <c r="Z23" s="11"/>
      <c r="AA23" s="11"/>
      <c r="AB23" s="11"/>
      <c r="AC23" s="11"/>
      <c r="AD23" s="11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spans="1:40">
      <c r="A24" s="34" t="s">
        <v>19</v>
      </c>
      <c r="B24" s="116">
        <f t="shared" si="4"/>
        <v>702.19669599373174</v>
      </c>
      <c r="C24" s="116">
        <f t="shared" si="4"/>
        <v>0</v>
      </c>
      <c r="D24" s="116">
        <f t="shared" si="4"/>
        <v>458.1724426792984</v>
      </c>
      <c r="E24" s="116">
        <f t="shared" si="4"/>
        <v>0</v>
      </c>
      <c r="F24" s="116">
        <f t="shared" si="5"/>
        <v>0</v>
      </c>
      <c r="G24" s="116">
        <f t="shared" ref="G24:H24" si="43">G50+G102</f>
        <v>0</v>
      </c>
      <c r="H24" s="116">
        <f t="shared" si="43"/>
        <v>0</v>
      </c>
      <c r="I24" s="118">
        <f t="shared" si="7"/>
        <v>1160.3691386730302</v>
      </c>
      <c r="K24" s="45" t="s">
        <v>19</v>
      </c>
      <c r="L24" s="90">
        <f t="shared" si="8"/>
        <v>702.19669599373174</v>
      </c>
      <c r="M24" s="90">
        <f t="shared" si="8"/>
        <v>0</v>
      </c>
      <c r="N24" s="90">
        <f t="shared" si="8"/>
        <v>458.1724426792984</v>
      </c>
      <c r="O24" s="90">
        <f t="shared" si="8"/>
        <v>0</v>
      </c>
      <c r="P24" s="90">
        <f t="shared" si="9"/>
        <v>0</v>
      </c>
      <c r="Q24" s="90">
        <f t="shared" ref="Q24:R24" si="44">Q50+Q102</f>
        <v>0</v>
      </c>
      <c r="R24" s="90">
        <f t="shared" si="44"/>
        <v>0</v>
      </c>
      <c r="S24" s="92">
        <f t="shared" si="11"/>
        <v>1160.3691386730302</v>
      </c>
      <c r="T24" s="19" t="str">
        <f t="shared" si="12"/>
        <v/>
      </c>
      <c r="V24" s="10"/>
      <c r="W24" s="11"/>
      <c r="X24" s="11"/>
      <c r="Y24" s="11"/>
      <c r="Z24" s="11"/>
      <c r="AA24" s="11"/>
      <c r="AB24" s="11"/>
      <c r="AC24" s="11"/>
      <c r="AD24" s="11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spans="1:40">
      <c r="A25" s="35" t="s">
        <v>15</v>
      </c>
      <c r="B25" s="93">
        <f t="shared" si="4"/>
        <v>0</v>
      </c>
      <c r="C25" s="93">
        <f t="shared" si="4"/>
        <v>0</v>
      </c>
      <c r="D25" s="93">
        <f t="shared" si="4"/>
        <v>111.25699833789986</v>
      </c>
      <c r="E25" s="93">
        <f t="shared" si="4"/>
        <v>0</v>
      </c>
      <c r="F25" s="93">
        <f t="shared" si="5"/>
        <v>0</v>
      </c>
      <c r="G25" s="93">
        <f t="shared" ref="G25:H25" si="45">G51+G103</f>
        <v>0</v>
      </c>
      <c r="H25" s="93">
        <f t="shared" si="45"/>
        <v>0</v>
      </c>
      <c r="I25" s="120">
        <f t="shared" si="7"/>
        <v>111.25699833789986</v>
      </c>
      <c r="K25" s="46" t="s">
        <v>15</v>
      </c>
      <c r="L25" s="93">
        <f t="shared" si="8"/>
        <v>0</v>
      </c>
      <c r="M25" s="93">
        <f t="shared" si="8"/>
        <v>0</v>
      </c>
      <c r="N25" s="93">
        <f t="shared" si="8"/>
        <v>111.25699833789986</v>
      </c>
      <c r="O25" s="93">
        <f t="shared" si="8"/>
        <v>0</v>
      </c>
      <c r="P25" s="93">
        <f t="shared" si="9"/>
        <v>0</v>
      </c>
      <c r="Q25" s="93">
        <f t="shared" ref="Q25:R25" si="46">Q51+Q103</f>
        <v>0</v>
      </c>
      <c r="R25" s="93">
        <f t="shared" si="46"/>
        <v>0</v>
      </c>
      <c r="S25" s="95">
        <f t="shared" si="11"/>
        <v>111.25699833789986</v>
      </c>
      <c r="V25" s="10"/>
      <c r="W25" s="11"/>
      <c r="X25" s="11"/>
      <c r="Y25" s="11"/>
      <c r="Z25" s="11"/>
      <c r="AA25" s="11"/>
      <c r="AB25" s="11"/>
      <c r="AC25" s="11"/>
      <c r="AD25" s="11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spans="1:40">
      <c r="A26" s="34" t="s">
        <v>16</v>
      </c>
      <c r="B26" s="116">
        <f t="shared" si="4"/>
        <v>0</v>
      </c>
      <c r="C26" s="116">
        <f t="shared" si="4"/>
        <v>0</v>
      </c>
      <c r="D26" s="116">
        <f t="shared" si="4"/>
        <v>0</v>
      </c>
      <c r="E26" s="116">
        <f t="shared" si="4"/>
        <v>0</v>
      </c>
      <c r="F26" s="116">
        <f t="shared" si="5"/>
        <v>0</v>
      </c>
      <c r="G26" s="116">
        <f t="shared" ref="G26:H26" si="47">G52+G104</f>
        <v>0</v>
      </c>
      <c r="H26" s="116">
        <f t="shared" si="47"/>
        <v>0</v>
      </c>
      <c r="I26" s="118">
        <f t="shared" si="7"/>
        <v>0</v>
      </c>
      <c r="K26" s="45" t="s">
        <v>16</v>
      </c>
      <c r="L26" s="90">
        <f t="shared" si="8"/>
        <v>0</v>
      </c>
      <c r="M26" s="90">
        <f t="shared" si="8"/>
        <v>0</v>
      </c>
      <c r="N26" s="90">
        <f t="shared" si="8"/>
        <v>0</v>
      </c>
      <c r="O26" s="90">
        <f t="shared" si="8"/>
        <v>0</v>
      </c>
      <c r="P26" s="90">
        <f t="shared" si="9"/>
        <v>0</v>
      </c>
      <c r="Q26" s="90">
        <f t="shared" ref="Q26:R26" si="48">Q52+Q104</f>
        <v>0</v>
      </c>
      <c r="R26" s="90">
        <f t="shared" si="48"/>
        <v>0</v>
      </c>
      <c r="S26" s="92">
        <f t="shared" si="11"/>
        <v>0</v>
      </c>
      <c r="V26" s="10"/>
      <c r="W26" s="11"/>
      <c r="X26" s="11"/>
      <c r="Y26" s="11"/>
      <c r="Z26" s="11"/>
      <c r="AA26" s="11"/>
      <c r="AB26" s="11"/>
      <c r="AC26" s="11"/>
      <c r="AD26" s="11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spans="1:40" ht="15" thickBot="1">
      <c r="A27" s="36" t="s">
        <v>10</v>
      </c>
      <c r="B27" s="96">
        <f t="shared" si="4"/>
        <v>0</v>
      </c>
      <c r="C27" s="96">
        <f t="shared" si="4"/>
        <v>0</v>
      </c>
      <c r="D27" s="96">
        <f t="shared" si="4"/>
        <v>0</v>
      </c>
      <c r="E27" s="96">
        <f t="shared" si="4"/>
        <v>0</v>
      </c>
      <c r="F27" s="96">
        <f t="shared" si="5"/>
        <v>0</v>
      </c>
      <c r="G27" s="96">
        <f t="shared" ref="G27:H27" si="49">G53+G105</f>
        <v>0</v>
      </c>
      <c r="H27" s="96">
        <f t="shared" si="49"/>
        <v>0</v>
      </c>
      <c r="I27" s="122">
        <f t="shared" si="7"/>
        <v>0</v>
      </c>
      <c r="K27" s="47" t="s">
        <v>63</v>
      </c>
      <c r="L27" s="96">
        <f t="shared" si="8"/>
        <v>0</v>
      </c>
      <c r="M27" s="96">
        <f t="shared" si="8"/>
        <v>0</v>
      </c>
      <c r="N27" s="96">
        <f t="shared" si="8"/>
        <v>0</v>
      </c>
      <c r="O27" s="96">
        <f t="shared" si="8"/>
        <v>0</v>
      </c>
      <c r="P27" s="96">
        <f t="shared" si="9"/>
        <v>0</v>
      </c>
      <c r="Q27" s="96">
        <f t="shared" ref="Q27:R27" si="50">Q53+Q105</f>
        <v>0</v>
      </c>
      <c r="R27" s="96">
        <f t="shared" si="50"/>
        <v>0</v>
      </c>
      <c r="S27" s="98">
        <f t="shared" si="11"/>
        <v>0</v>
      </c>
      <c r="V27" s="10"/>
      <c r="W27" s="11"/>
      <c r="X27" s="11"/>
      <c r="Y27" s="11"/>
      <c r="Z27" s="11"/>
      <c r="AA27" s="11"/>
      <c r="AB27" s="11"/>
      <c r="AC27" s="11"/>
      <c r="AD27" s="11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spans="1:40" ht="15">
      <c r="A28" s="37" t="s">
        <v>22</v>
      </c>
      <c r="B28" s="99">
        <f>SUM(B7:B23)</f>
        <v>48510.199549973491</v>
      </c>
      <c r="C28" s="99">
        <f t="shared" ref="C28:I28" si="51">SUM(C7:C23)</f>
        <v>20971.210001816791</v>
      </c>
      <c r="D28" s="99">
        <f t="shared" si="51"/>
        <v>33455.515597195692</v>
      </c>
      <c r="E28" s="99">
        <f t="shared" si="51"/>
        <v>17662.238972046362</v>
      </c>
      <c r="F28" s="99">
        <f t="shared" si="51"/>
        <v>56905.312656971568</v>
      </c>
      <c r="G28" s="99">
        <f t="shared" si="51"/>
        <v>4659.5292748111169</v>
      </c>
      <c r="H28" s="100">
        <f t="shared" si="51"/>
        <v>63.844993266705487</v>
      </c>
      <c r="I28" s="111">
        <f t="shared" si="51"/>
        <v>182227.85104608169</v>
      </c>
      <c r="K28" s="48" t="s">
        <v>22</v>
      </c>
      <c r="L28" s="99">
        <f>SUM(L7:L23)</f>
        <v>48510.199549973491</v>
      </c>
      <c r="M28" s="99">
        <f t="shared" ref="M28:S28" si="52">SUM(M7:M23)</f>
        <v>20971.210001816791</v>
      </c>
      <c r="N28" s="99">
        <f t="shared" si="52"/>
        <v>33455.515597195692</v>
      </c>
      <c r="O28" s="99">
        <f t="shared" si="52"/>
        <v>17662.238972046362</v>
      </c>
      <c r="P28" s="99">
        <f t="shared" si="52"/>
        <v>56905.312656971546</v>
      </c>
      <c r="Q28" s="99">
        <f t="shared" si="52"/>
        <v>4659.5292748111169</v>
      </c>
      <c r="R28" s="100">
        <f t="shared" si="52"/>
        <v>63.844993266705487</v>
      </c>
      <c r="S28" s="101">
        <f t="shared" si="52"/>
        <v>182227.85104608169</v>
      </c>
      <c r="T28" s="19" t="str">
        <f>IF(ABS(S28-S54-S80-S106)&gt;0.01,S28-S54-S80-S106,"")</f>
        <v/>
      </c>
    </row>
    <row r="29" spans="1:40" s="22" customFormat="1" ht="15" thickBot="1">
      <c r="A29" s="38" t="s">
        <v>108</v>
      </c>
      <c r="B29" s="123">
        <f>IF($I28=0,"-",B28/$I28)</f>
        <v>0.26620628664334223</v>
      </c>
      <c r="C29" s="123">
        <f t="shared" ref="C29:H29" si="53">IF($I28=0,"-",C28/$I28)</f>
        <v>0.11508235366565125</v>
      </c>
      <c r="D29" s="123">
        <f t="shared" si="53"/>
        <v>0.18359167056596348</v>
      </c>
      <c r="E29" s="123">
        <f t="shared" si="53"/>
        <v>9.6923927218896644E-2</v>
      </c>
      <c r="F29" s="123">
        <f t="shared" si="53"/>
        <v>0.31227560622761985</v>
      </c>
      <c r="G29" s="123">
        <f t="shared" si="53"/>
        <v>2.5569797635559107E-2</v>
      </c>
      <c r="H29" s="123">
        <f t="shared" si="53"/>
        <v>3.5035804296764929E-4</v>
      </c>
      <c r="I29" s="124">
        <f>SUM(B29:H29)</f>
        <v>1.0000000000000002</v>
      </c>
      <c r="K29" s="49" t="s">
        <v>108</v>
      </c>
      <c r="L29" s="102">
        <f>IF($S28=0,"-",L28/$S28)</f>
        <v>0.26620628664334223</v>
      </c>
      <c r="M29" s="102">
        <f t="shared" ref="M29:R29" si="54">IF($S28=0,"-",M28/$S28)</f>
        <v>0.11508235366565125</v>
      </c>
      <c r="N29" s="102">
        <f t="shared" si="54"/>
        <v>0.18359167056596348</v>
      </c>
      <c r="O29" s="102">
        <f t="shared" si="54"/>
        <v>9.6923927218896644E-2</v>
      </c>
      <c r="P29" s="102">
        <f t="shared" si="54"/>
        <v>0.31227560622761974</v>
      </c>
      <c r="Q29" s="102">
        <f t="shared" si="54"/>
        <v>2.5569797635559107E-2</v>
      </c>
      <c r="R29" s="103">
        <f t="shared" si="54"/>
        <v>3.5035804296764929E-4</v>
      </c>
      <c r="S29" s="104">
        <f>SUM(L29:R29)</f>
        <v>1</v>
      </c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</row>
    <row r="30" spans="1:40" ht="15" thickBot="1">
      <c r="A30"/>
      <c r="B30" s="29"/>
      <c r="C30" s="29"/>
      <c r="D30" s="29"/>
      <c r="E30" s="29"/>
      <c r="F30" s="29"/>
      <c r="G30" s="29"/>
      <c r="H30" s="29"/>
      <c r="I30" s="29"/>
      <c r="K30"/>
      <c r="L30" s="29"/>
      <c r="M30" s="29"/>
      <c r="N30" s="29"/>
      <c r="O30" s="29"/>
      <c r="P30" s="29"/>
      <c r="Q30" s="29"/>
      <c r="R30" s="29"/>
      <c r="S30" s="29"/>
    </row>
    <row r="31" spans="1:40" ht="42.7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K31" s="445" t="s">
        <v>49</v>
      </c>
      <c r="L31" s="82" t="s">
        <v>0</v>
      </c>
      <c r="M31" s="82" t="s">
        <v>1</v>
      </c>
      <c r="N31" s="82" t="s">
        <v>2</v>
      </c>
      <c r="O31" s="82" t="s">
        <v>3</v>
      </c>
      <c r="P31" s="82" t="s">
        <v>23</v>
      </c>
      <c r="Q31" s="82" t="s">
        <v>4</v>
      </c>
      <c r="R31" s="82" t="s">
        <v>5</v>
      </c>
      <c r="S31" s="83" t="s">
        <v>6</v>
      </c>
      <c r="U31" s="447" t="s">
        <v>49</v>
      </c>
      <c r="V31" s="51" t="s">
        <v>73</v>
      </c>
      <c r="W31" s="51" t="s">
        <v>74</v>
      </c>
      <c r="X31" s="51" t="s">
        <v>4</v>
      </c>
      <c r="Y31" s="51" t="s">
        <v>1</v>
      </c>
      <c r="Z31" s="51" t="s">
        <v>2</v>
      </c>
      <c r="AA31" s="51" t="s">
        <v>3</v>
      </c>
      <c r="AB31" s="51" t="s">
        <v>51</v>
      </c>
      <c r="AC31" s="51" t="s">
        <v>64</v>
      </c>
      <c r="AD31" s="52" t="s">
        <v>75</v>
      </c>
      <c r="AE31" s="52" t="s">
        <v>76</v>
      </c>
      <c r="AF31" s="52" t="s">
        <v>77</v>
      </c>
      <c r="AG31" s="52" t="s">
        <v>78</v>
      </c>
      <c r="AH31" s="52" t="s">
        <v>79</v>
      </c>
      <c r="AI31" s="53" t="s">
        <v>59</v>
      </c>
    </row>
    <row r="32" spans="1:40" ht="15" customHeight="1">
      <c r="A32" s="411" t="s">
        <v>49</v>
      </c>
      <c r="B32" s="400" t="s">
        <v>113</v>
      </c>
      <c r="C32" s="401"/>
      <c r="D32" s="401"/>
      <c r="E32" s="401"/>
      <c r="F32" s="401"/>
      <c r="G32" s="401"/>
      <c r="H32" s="401"/>
      <c r="I32" s="402"/>
      <c r="K32" s="446" t="s">
        <v>49</v>
      </c>
      <c r="L32" s="403" t="s">
        <v>113</v>
      </c>
      <c r="M32" s="404"/>
      <c r="N32" s="404"/>
      <c r="O32" s="404"/>
      <c r="P32" s="404"/>
      <c r="Q32" s="404"/>
      <c r="R32" s="404"/>
      <c r="S32" s="405"/>
      <c r="U32" s="448" t="s">
        <v>49</v>
      </c>
      <c r="V32" s="441" t="s">
        <v>113</v>
      </c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2"/>
    </row>
    <row r="33" spans="1:36" ht="15">
      <c r="A33" s="30" t="s">
        <v>7</v>
      </c>
      <c r="B33" s="105">
        <f>B111+B137+B163+B189+B215+B241+B267+B293+B319+B345+B371+B397+B423</f>
        <v>96.942210378930724</v>
      </c>
      <c r="C33" s="105">
        <f t="shared" ref="C33:E33" si="55">C111+C137+C163+C189+C215+C241+C267+C293+C319+C345+C371+C397+C423</f>
        <v>1398.5936638292458</v>
      </c>
      <c r="D33" s="105">
        <f t="shared" si="55"/>
        <v>344.52173115154062</v>
      </c>
      <c r="E33" s="105">
        <f t="shared" si="55"/>
        <v>0</v>
      </c>
      <c r="F33" s="394">
        <v>0</v>
      </c>
      <c r="G33" s="105">
        <f t="shared" ref="G33:H48" si="56">G111+G137+G163+G189+G215+G241+G267+G293+G319+G345+G371+G397+G423</f>
        <v>0</v>
      </c>
      <c r="H33" s="105">
        <f t="shared" si="56"/>
        <v>0</v>
      </c>
      <c r="I33" s="111">
        <f>SUM(B33:H33)</f>
        <v>1840.0576053597169</v>
      </c>
      <c r="K33" s="50" t="s">
        <v>7</v>
      </c>
      <c r="L33" s="105">
        <f t="shared" ref="L33:R48" si="57">L111+L137+L163+L189+L215+L241+L267+L293+L319+L345+L371+L397+L423</f>
        <v>96.942210378930724</v>
      </c>
      <c r="M33" s="105">
        <f t="shared" si="57"/>
        <v>1398.5936638292458</v>
      </c>
      <c r="N33" s="105">
        <f t="shared" si="57"/>
        <v>344.52173115154062</v>
      </c>
      <c r="O33" s="105">
        <f t="shared" si="57"/>
        <v>0</v>
      </c>
      <c r="P33" s="105">
        <f t="shared" si="57"/>
        <v>0</v>
      </c>
      <c r="Q33" s="105">
        <f t="shared" si="57"/>
        <v>0</v>
      </c>
      <c r="R33" s="105">
        <f t="shared" si="57"/>
        <v>0</v>
      </c>
      <c r="S33" s="107">
        <f>SUM(L33:R33)</f>
        <v>1840.0576053597169</v>
      </c>
      <c r="U33" s="54" t="s">
        <v>7</v>
      </c>
      <c r="V33" s="55">
        <f t="shared" ref="V33:AH48" si="58">V111+V137+V163+V189+V215+V241+V267+V293+V319+V345+V371+V397+V423</f>
        <v>96.942210378930724</v>
      </c>
      <c r="W33" s="55">
        <f t="shared" si="58"/>
        <v>0</v>
      </c>
      <c r="X33" s="55">
        <f t="shared" si="58"/>
        <v>0</v>
      </c>
      <c r="Y33" s="55">
        <f t="shared" si="58"/>
        <v>1398.5936638292458</v>
      </c>
      <c r="Z33" s="55">
        <f t="shared" si="58"/>
        <v>344.52173115154062</v>
      </c>
      <c r="AA33" s="55">
        <f t="shared" si="58"/>
        <v>0</v>
      </c>
      <c r="AB33" s="55">
        <f t="shared" si="58"/>
        <v>0</v>
      </c>
      <c r="AC33" s="56">
        <f t="shared" si="58"/>
        <v>0</v>
      </c>
      <c r="AD33" s="55">
        <f t="shared" si="58"/>
        <v>0</v>
      </c>
      <c r="AE33" s="55">
        <f t="shared" si="58"/>
        <v>0</v>
      </c>
      <c r="AF33" s="55">
        <f t="shared" si="58"/>
        <v>0</v>
      </c>
      <c r="AG33" s="55">
        <f t="shared" si="58"/>
        <v>0</v>
      </c>
      <c r="AH33" s="55">
        <f t="shared" si="58"/>
        <v>0</v>
      </c>
      <c r="AI33" s="58">
        <f>SUM(V33:AC33)</f>
        <v>1840.0576053597169</v>
      </c>
      <c r="AJ33" s="3" t="str">
        <f>IF(ABS(S33-AI33)&gt;0.001,S33-AI33,"")</f>
        <v/>
      </c>
    </row>
    <row r="34" spans="1:36" ht="15">
      <c r="A34" s="31" t="s">
        <v>8</v>
      </c>
      <c r="B34" s="112">
        <f t="shared" ref="B34:E49" si="59">B112+B138+B164+B190+B216+B242+B268+B294+B320+B346+B372+B398+B424</f>
        <v>0</v>
      </c>
      <c r="C34" s="112">
        <f t="shared" si="59"/>
        <v>585.6786656246594</v>
      </c>
      <c r="D34" s="112">
        <f t="shared" si="59"/>
        <v>0</v>
      </c>
      <c r="E34" s="112">
        <f t="shared" si="59"/>
        <v>0</v>
      </c>
      <c r="F34" s="395">
        <v>0</v>
      </c>
      <c r="G34" s="112">
        <f t="shared" si="56"/>
        <v>0</v>
      </c>
      <c r="H34" s="112">
        <f t="shared" si="56"/>
        <v>0</v>
      </c>
      <c r="I34" s="114">
        <f t="shared" ref="I34:I53" si="60">SUM(B34:H34)</f>
        <v>585.6786656246594</v>
      </c>
      <c r="K34" s="42" t="s">
        <v>8</v>
      </c>
      <c r="L34" s="87">
        <f t="shared" si="57"/>
        <v>0</v>
      </c>
      <c r="M34" s="87">
        <f t="shared" si="57"/>
        <v>585.6786656246594</v>
      </c>
      <c r="N34" s="87">
        <f t="shared" si="57"/>
        <v>0</v>
      </c>
      <c r="O34" s="87">
        <f t="shared" si="57"/>
        <v>0</v>
      </c>
      <c r="P34" s="87">
        <f t="shared" si="57"/>
        <v>0</v>
      </c>
      <c r="Q34" s="87">
        <f t="shared" si="57"/>
        <v>0</v>
      </c>
      <c r="R34" s="87">
        <f t="shared" si="57"/>
        <v>0</v>
      </c>
      <c r="S34" s="89">
        <f t="shared" ref="S34:S53" si="61">SUM(L34:R34)</f>
        <v>585.6786656246594</v>
      </c>
      <c r="U34" s="59" t="s">
        <v>8</v>
      </c>
      <c r="V34" s="60">
        <f t="shared" si="58"/>
        <v>0</v>
      </c>
      <c r="W34" s="60">
        <f t="shared" si="58"/>
        <v>0</v>
      </c>
      <c r="X34" s="60">
        <f t="shared" si="58"/>
        <v>0</v>
      </c>
      <c r="Y34" s="60">
        <f t="shared" si="58"/>
        <v>585.6786656246594</v>
      </c>
      <c r="Z34" s="60">
        <f t="shared" si="58"/>
        <v>0</v>
      </c>
      <c r="AA34" s="60">
        <f t="shared" si="58"/>
        <v>0</v>
      </c>
      <c r="AB34" s="60">
        <f t="shared" si="58"/>
        <v>0</v>
      </c>
      <c r="AC34" s="61">
        <f t="shared" si="58"/>
        <v>0</v>
      </c>
      <c r="AD34" s="60">
        <f t="shared" si="58"/>
        <v>0</v>
      </c>
      <c r="AE34" s="60">
        <f t="shared" si="58"/>
        <v>0</v>
      </c>
      <c r="AF34" s="60">
        <f t="shared" si="58"/>
        <v>0</v>
      </c>
      <c r="AG34" s="60">
        <f t="shared" si="58"/>
        <v>0</v>
      </c>
      <c r="AH34" s="60">
        <f t="shared" si="58"/>
        <v>0</v>
      </c>
      <c r="AI34" s="62">
        <f t="shared" ref="AI34:AI53" si="62">SUM(V34:AC34)</f>
        <v>585.6786656246594</v>
      </c>
      <c r="AJ34" s="3" t="str">
        <f t="shared" ref="AJ34:AJ55" si="63">IF(ABS(S34-AI34)&gt;0.001,S34-AI34,"")</f>
        <v/>
      </c>
    </row>
    <row r="35" spans="1:36" ht="15">
      <c r="A35" s="32" t="s">
        <v>9</v>
      </c>
      <c r="B35" s="84">
        <f t="shared" si="59"/>
        <v>0</v>
      </c>
      <c r="C35" s="84">
        <f t="shared" si="59"/>
        <v>0</v>
      </c>
      <c r="D35" s="84">
        <f t="shared" si="59"/>
        <v>2841.5630770101798</v>
      </c>
      <c r="E35" s="84">
        <f t="shared" si="59"/>
        <v>0</v>
      </c>
      <c r="F35" s="395">
        <v>0</v>
      </c>
      <c r="G35" s="84">
        <f t="shared" si="56"/>
        <v>0</v>
      </c>
      <c r="H35" s="84">
        <f t="shared" si="56"/>
        <v>0</v>
      </c>
      <c r="I35" s="111">
        <f t="shared" si="60"/>
        <v>2841.5630770101798</v>
      </c>
      <c r="K35" s="43" t="s">
        <v>9</v>
      </c>
      <c r="L35" s="84">
        <f t="shared" si="57"/>
        <v>0</v>
      </c>
      <c r="M35" s="84">
        <f t="shared" si="57"/>
        <v>0</v>
      </c>
      <c r="N35" s="84">
        <f t="shared" si="57"/>
        <v>2841.5630770101798</v>
      </c>
      <c r="O35" s="84">
        <f t="shared" si="57"/>
        <v>0</v>
      </c>
      <c r="P35" s="84">
        <f t="shared" si="57"/>
        <v>0</v>
      </c>
      <c r="Q35" s="84">
        <f t="shared" si="57"/>
        <v>0</v>
      </c>
      <c r="R35" s="84">
        <f t="shared" si="57"/>
        <v>0</v>
      </c>
      <c r="S35" s="86">
        <f t="shared" si="61"/>
        <v>2841.5630770101798</v>
      </c>
      <c r="U35" s="63" t="s">
        <v>9</v>
      </c>
      <c r="V35" s="55">
        <f t="shared" si="58"/>
        <v>0</v>
      </c>
      <c r="W35" s="55">
        <f t="shared" si="58"/>
        <v>0</v>
      </c>
      <c r="X35" s="55">
        <f t="shared" si="58"/>
        <v>0</v>
      </c>
      <c r="Y35" s="55">
        <f t="shared" si="58"/>
        <v>0</v>
      </c>
      <c r="Z35" s="55">
        <f t="shared" si="58"/>
        <v>2841.5630770101798</v>
      </c>
      <c r="AA35" s="55">
        <f t="shared" si="58"/>
        <v>0</v>
      </c>
      <c r="AB35" s="55">
        <f t="shared" si="58"/>
        <v>0</v>
      </c>
      <c r="AC35" s="56">
        <f t="shared" si="58"/>
        <v>0</v>
      </c>
      <c r="AD35" s="55">
        <f t="shared" si="58"/>
        <v>0</v>
      </c>
      <c r="AE35" s="55">
        <f t="shared" si="58"/>
        <v>0</v>
      </c>
      <c r="AF35" s="55">
        <f t="shared" si="58"/>
        <v>0</v>
      </c>
      <c r="AG35" s="55">
        <f t="shared" si="58"/>
        <v>0</v>
      </c>
      <c r="AH35" s="55">
        <f t="shared" si="58"/>
        <v>0</v>
      </c>
      <c r="AI35" s="58">
        <f t="shared" si="62"/>
        <v>2841.5630770101798</v>
      </c>
      <c r="AJ35" s="3" t="str">
        <f t="shared" si="63"/>
        <v/>
      </c>
    </row>
    <row r="36" spans="1:36" ht="15">
      <c r="A36" s="31" t="s">
        <v>52</v>
      </c>
      <c r="B36" s="112">
        <f t="shared" si="59"/>
        <v>0</v>
      </c>
      <c r="C36" s="112">
        <f t="shared" si="59"/>
        <v>0</v>
      </c>
      <c r="D36" s="112">
        <f t="shared" si="59"/>
        <v>599.28202640000006</v>
      </c>
      <c r="E36" s="112">
        <f t="shared" si="59"/>
        <v>0</v>
      </c>
      <c r="F36" s="395">
        <v>0</v>
      </c>
      <c r="G36" s="112">
        <f t="shared" si="56"/>
        <v>0</v>
      </c>
      <c r="H36" s="112">
        <f t="shared" si="56"/>
        <v>0</v>
      </c>
      <c r="I36" s="114">
        <f t="shared" si="60"/>
        <v>599.28202640000006</v>
      </c>
      <c r="K36" s="42" t="s">
        <v>52</v>
      </c>
      <c r="L36" s="87">
        <f t="shared" si="57"/>
        <v>0</v>
      </c>
      <c r="M36" s="87">
        <f t="shared" si="57"/>
        <v>0</v>
      </c>
      <c r="N36" s="87">
        <f t="shared" si="57"/>
        <v>599.28202640000006</v>
      </c>
      <c r="O36" s="87">
        <f t="shared" si="57"/>
        <v>0</v>
      </c>
      <c r="P36" s="87">
        <f t="shared" si="57"/>
        <v>0</v>
      </c>
      <c r="Q36" s="87">
        <f t="shared" si="57"/>
        <v>0</v>
      </c>
      <c r="R36" s="87">
        <f t="shared" si="57"/>
        <v>0</v>
      </c>
      <c r="S36" s="89">
        <f t="shared" si="61"/>
        <v>599.28202640000006</v>
      </c>
      <c r="U36" s="59" t="s">
        <v>52</v>
      </c>
      <c r="V36" s="60">
        <f t="shared" si="58"/>
        <v>0</v>
      </c>
      <c r="W36" s="60">
        <f t="shared" si="58"/>
        <v>0</v>
      </c>
      <c r="X36" s="60">
        <f t="shared" si="58"/>
        <v>0</v>
      </c>
      <c r="Y36" s="60">
        <f t="shared" si="58"/>
        <v>0</v>
      </c>
      <c r="Z36" s="60">
        <f t="shared" si="58"/>
        <v>598.95490738995636</v>
      </c>
      <c r="AA36" s="60">
        <f t="shared" si="58"/>
        <v>0</v>
      </c>
      <c r="AB36" s="60">
        <f t="shared" si="58"/>
        <v>0</v>
      </c>
      <c r="AC36" s="61">
        <f t="shared" si="58"/>
        <v>0.32711901004366822</v>
      </c>
      <c r="AD36" s="60">
        <f t="shared" si="58"/>
        <v>0</v>
      </c>
      <c r="AE36" s="60">
        <f t="shared" si="58"/>
        <v>0</v>
      </c>
      <c r="AF36" s="60">
        <f t="shared" si="58"/>
        <v>0</v>
      </c>
      <c r="AG36" s="60">
        <f t="shared" si="58"/>
        <v>0.32711901004366822</v>
      </c>
      <c r="AH36" s="60">
        <f t="shared" si="58"/>
        <v>0</v>
      </c>
      <c r="AI36" s="62">
        <f t="shared" si="62"/>
        <v>599.28202640000006</v>
      </c>
      <c r="AJ36" s="3" t="str">
        <f t="shared" si="63"/>
        <v/>
      </c>
    </row>
    <row r="37" spans="1:36" ht="15">
      <c r="A37" s="32" t="s">
        <v>13</v>
      </c>
      <c r="B37" s="84">
        <f t="shared" si="59"/>
        <v>827.73753348469154</v>
      </c>
      <c r="C37" s="84">
        <f t="shared" si="59"/>
        <v>706.32967296965614</v>
      </c>
      <c r="D37" s="84">
        <f t="shared" si="59"/>
        <v>501.08823241751446</v>
      </c>
      <c r="E37" s="84">
        <f t="shared" si="59"/>
        <v>0</v>
      </c>
      <c r="F37" s="395">
        <v>0</v>
      </c>
      <c r="G37" s="84">
        <f t="shared" si="56"/>
        <v>0</v>
      </c>
      <c r="H37" s="84">
        <f t="shared" si="56"/>
        <v>0</v>
      </c>
      <c r="I37" s="111">
        <f t="shared" si="60"/>
        <v>2035.1554388718623</v>
      </c>
      <c r="K37" s="43" t="s">
        <v>13</v>
      </c>
      <c r="L37" s="84">
        <f t="shared" si="57"/>
        <v>827.73753348469154</v>
      </c>
      <c r="M37" s="84">
        <f t="shared" si="57"/>
        <v>706.32967296965614</v>
      </c>
      <c r="N37" s="84">
        <f t="shared" si="57"/>
        <v>501.08823241751446</v>
      </c>
      <c r="O37" s="84">
        <f t="shared" si="57"/>
        <v>0</v>
      </c>
      <c r="P37" s="84">
        <f t="shared" si="57"/>
        <v>0</v>
      </c>
      <c r="Q37" s="84">
        <f t="shared" si="57"/>
        <v>0</v>
      </c>
      <c r="R37" s="84">
        <f t="shared" si="57"/>
        <v>0</v>
      </c>
      <c r="S37" s="86">
        <f t="shared" si="61"/>
        <v>2035.1554388718623</v>
      </c>
      <c r="U37" s="63" t="s">
        <v>13</v>
      </c>
      <c r="V37" s="55">
        <f t="shared" si="58"/>
        <v>804.5688446209557</v>
      </c>
      <c r="W37" s="55">
        <f t="shared" si="58"/>
        <v>0</v>
      </c>
      <c r="X37" s="55">
        <f t="shared" si="58"/>
        <v>0</v>
      </c>
      <c r="Y37" s="55">
        <f t="shared" si="58"/>
        <v>706.32967296965614</v>
      </c>
      <c r="Z37" s="55">
        <f t="shared" si="58"/>
        <v>492.18271658334419</v>
      </c>
      <c r="AA37" s="55">
        <f t="shared" si="58"/>
        <v>0</v>
      </c>
      <c r="AB37" s="55">
        <f t="shared" si="58"/>
        <v>0</v>
      </c>
      <c r="AC37" s="56">
        <f t="shared" si="58"/>
        <v>32.074204697905884</v>
      </c>
      <c r="AD37" s="55">
        <f t="shared" si="58"/>
        <v>23.168688863735692</v>
      </c>
      <c r="AE37" s="55">
        <f t="shared" si="58"/>
        <v>0</v>
      </c>
      <c r="AF37" s="55">
        <f t="shared" si="58"/>
        <v>0</v>
      </c>
      <c r="AG37" s="55">
        <f t="shared" si="58"/>
        <v>8.9055158341701901</v>
      </c>
      <c r="AH37" s="55">
        <f t="shared" si="58"/>
        <v>0</v>
      </c>
      <c r="AI37" s="58">
        <f t="shared" si="62"/>
        <v>2035.1554388718619</v>
      </c>
      <c r="AJ37" s="3" t="str">
        <f t="shared" si="63"/>
        <v/>
      </c>
    </row>
    <row r="38" spans="1:36" ht="15">
      <c r="A38" s="31" t="s">
        <v>119</v>
      </c>
      <c r="B38" s="112">
        <f t="shared" si="59"/>
        <v>486.82526056053189</v>
      </c>
      <c r="C38" s="112">
        <f t="shared" si="59"/>
        <v>126.59560022188239</v>
      </c>
      <c r="D38" s="112">
        <f t="shared" si="59"/>
        <v>91.704020057963135</v>
      </c>
      <c r="E38" s="112">
        <f t="shared" si="59"/>
        <v>4.4705550905197011</v>
      </c>
      <c r="F38" s="395">
        <v>0</v>
      </c>
      <c r="G38" s="112">
        <f t="shared" si="56"/>
        <v>0</v>
      </c>
      <c r="H38" s="112">
        <f t="shared" si="56"/>
        <v>0</v>
      </c>
      <c r="I38" s="114">
        <f t="shared" si="60"/>
        <v>709.59543593089711</v>
      </c>
      <c r="K38" s="42" t="s">
        <v>119</v>
      </c>
      <c r="L38" s="87">
        <f t="shared" si="57"/>
        <v>486.82526056053189</v>
      </c>
      <c r="M38" s="87">
        <f t="shared" si="57"/>
        <v>126.59560022188239</v>
      </c>
      <c r="N38" s="87">
        <f t="shared" si="57"/>
        <v>91.704020057963135</v>
      </c>
      <c r="O38" s="87">
        <f t="shared" si="57"/>
        <v>4.4705550905197011</v>
      </c>
      <c r="P38" s="87">
        <f t="shared" si="57"/>
        <v>0</v>
      </c>
      <c r="Q38" s="87">
        <f t="shared" si="57"/>
        <v>0</v>
      </c>
      <c r="R38" s="87">
        <f t="shared" si="57"/>
        <v>0</v>
      </c>
      <c r="S38" s="89">
        <f t="shared" si="61"/>
        <v>709.59543593089711</v>
      </c>
      <c r="U38" s="59" t="s">
        <v>53</v>
      </c>
      <c r="V38" s="60">
        <f t="shared" si="58"/>
        <v>481.08063745239701</v>
      </c>
      <c r="W38" s="60">
        <f t="shared" si="58"/>
        <v>2.6489043564723453</v>
      </c>
      <c r="X38" s="60">
        <f t="shared" si="58"/>
        <v>0</v>
      </c>
      <c r="Y38" s="60">
        <f t="shared" si="58"/>
        <v>126.59560022188239</v>
      </c>
      <c r="Z38" s="60">
        <f t="shared" si="58"/>
        <v>83.138054612015154</v>
      </c>
      <c r="AA38" s="60">
        <f t="shared" si="58"/>
        <v>2.3270572939735796</v>
      </c>
      <c r="AB38" s="60">
        <f t="shared" si="58"/>
        <v>0</v>
      </c>
      <c r="AC38" s="61">
        <f t="shared" si="58"/>
        <v>13.805181994156557</v>
      </c>
      <c r="AD38" s="60">
        <f t="shared" si="58"/>
        <v>3.0957187516624582</v>
      </c>
      <c r="AE38" s="60">
        <f t="shared" si="58"/>
        <v>0</v>
      </c>
      <c r="AF38" s="60">
        <f t="shared" si="58"/>
        <v>0</v>
      </c>
      <c r="AG38" s="60">
        <f t="shared" si="58"/>
        <v>8.5659654459479775</v>
      </c>
      <c r="AH38" s="60">
        <f t="shared" si="58"/>
        <v>2.1434977965461215</v>
      </c>
      <c r="AI38" s="62">
        <f t="shared" si="62"/>
        <v>709.595435930897</v>
      </c>
      <c r="AJ38" s="3" t="str">
        <f t="shared" si="63"/>
        <v/>
      </c>
    </row>
    <row r="39" spans="1:36" ht="15">
      <c r="A39" s="32" t="s">
        <v>54</v>
      </c>
      <c r="B39" s="84">
        <f t="shared" si="59"/>
        <v>0</v>
      </c>
      <c r="C39" s="84">
        <f t="shared" si="59"/>
        <v>0</v>
      </c>
      <c r="D39" s="84">
        <f t="shared" si="59"/>
        <v>6.9855721738336607</v>
      </c>
      <c r="E39" s="84">
        <f t="shared" si="59"/>
        <v>1815.7731846584161</v>
      </c>
      <c r="F39" s="395">
        <v>0</v>
      </c>
      <c r="G39" s="84">
        <f t="shared" si="56"/>
        <v>0</v>
      </c>
      <c r="H39" s="84">
        <f t="shared" si="56"/>
        <v>0</v>
      </c>
      <c r="I39" s="111">
        <f t="shared" si="60"/>
        <v>1822.7587568322497</v>
      </c>
      <c r="K39" s="43" t="s">
        <v>54</v>
      </c>
      <c r="L39" s="84">
        <f t="shared" si="57"/>
        <v>0</v>
      </c>
      <c r="M39" s="84">
        <f t="shared" si="57"/>
        <v>0</v>
      </c>
      <c r="N39" s="84">
        <f t="shared" si="57"/>
        <v>6.9855721738336607</v>
      </c>
      <c r="O39" s="84">
        <f t="shared" si="57"/>
        <v>1815.7731846584161</v>
      </c>
      <c r="P39" s="84">
        <f t="shared" si="57"/>
        <v>4083.2073353554197</v>
      </c>
      <c r="Q39" s="84">
        <f t="shared" si="57"/>
        <v>0</v>
      </c>
      <c r="R39" s="84">
        <f t="shared" si="57"/>
        <v>0</v>
      </c>
      <c r="S39" s="86">
        <f t="shared" si="61"/>
        <v>5905.9660921876693</v>
      </c>
      <c r="U39" s="63" t="s">
        <v>54</v>
      </c>
      <c r="V39" s="55">
        <f t="shared" si="58"/>
        <v>0</v>
      </c>
      <c r="W39" s="55">
        <f t="shared" si="58"/>
        <v>0</v>
      </c>
      <c r="X39" s="55">
        <f t="shared" si="58"/>
        <v>0</v>
      </c>
      <c r="Y39" s="55">
        <f t="shared" si="58"/>
        <v>0</v>
      </c>
      <c r="Z39" s="55">
        <f t="shared" si="58"/>
        <v>0</v>
      </c>
      <c r="AA39" s="55">
        <f t="shared" si="58"/>
        <v>1812.3327168779063</v>
      </c>
      <c r="AB39" s="55">
        <f t="shared" si="58"/>
        <v>4083.2073353554197</v>
      </c>
      <c r="AC39" s="56">
        <f t="shared" si="58"/>
        <v>10.426039954343462</v>
      </c>
      <c r="AD39" s="55">
        <f t="shared" si="58"/>
        <v>0</v>
      </c>
      <c r="AE39" s="55">
        <f t="shared" si="58"/>
        <v>3.440467780509803</v>
      </c>
      <c r="AF39" s="55">
        <f t="shared" si="58"/>
        <v>0</v>
      </c>
      <c r="AG39" s="55">
        <f t="shared" si="58"/>
        <v>6.9855721738336607</v>
      </c>
      <c r="AH39" s="55">
        <f t="shared" si="58"/>
        <v>0</v>
      </c>
      <c r="AI39" s="58">
        <f t="shared" si="62"/>
        <v>5905.9660921876693</v>
      </c>
      <c r="AJ39" s="3" t="str">
        <f t="shared" si="63"/>
        <v/>
      </c>
    </row>
    <row r="40" spans="1:36" ht="15">
      <c r="A40" s="31" t="s">
        <v>11</v>
      </c>
      <c r="B40" s="112">
        <f t="shared" si="59"/>
        <v>0</v>
      </c>
      <c r="C40" s="112">
        <f t="shared" si="59"/>
        <v>0.13561741181914799</v>
      </c>
      <c r="D40" s="112">
        <f t="shared" si="59"/>
        <v>0</v>
      </c>
      <c r="E40" s="112">
        <f t="shared" si="59"/>
        <v>21.384790418979343</v>
      </c>
      <c r="F40" s="395">
        <v>0</v>
      </c>
      <c r="G40" s="112">
        <f t="shared" si="56"/>
        <v>0</v>
      </c>
      <c r="H40" s="112">
        <f t="shared" si="56"/>
        <v>0</v>
      </c>
      <c r="I40" s="114">
        <f t="shared" si="60"/>
        <v>21.52040783079849</v>
      </c>
      <c r="K40" s="42" t="s">
        <v>11</v>
      </c>
      <c r="L40" s="87">
        <f t="shared" si="57"/>
        <v>0</v>
      </c>
      <c r="M40" s="87">
        <f t="shared" si="57"/>
        <v>0.13561741181914799</v>
      </c>
      <c r="N40" s="87">
        <f t="shared" si="57"/>
        <v>0</v>
      </c>
      <c r="O40" s="87">
        <f t="shared" si="57"/>
        <v>21.384790418979343</v>
      </c>
      <c r="P40" s="87">
        <f t="shared" si="57"/>
        <v>260.75933756936217</v>
      </c>
      <c r="Q40" s="87">
        <f t="shared" si="57"/>
        <v>0</v>
      </c>
      <c r="R40" s="87">
        <f t="shared" si="57"/>
        <v>0</v>
      </c>
      <c r="S40" s="89">
        <f t="shared" si="61"/>
        <v>282.27974540016066</v>
      </c>
      <c r="U40" s="59" t="s">
        <v>11</v>
      </c>
      <c r="V40" s="60">
        <f t="shared" si="58"/>
        <v>0</v>
      </c>
      <c r="W40" s="60">
        <f t="shared" si="58"/>
        <v>0</v>
      </c>
      <c r="X40" s="60">
        <f t="shared" si="58"/>
        <v>0</v>
      </c>
      <c r="Y40" s="60">
        <f t="shared" si="58"/>
        <v>0.13561741181914799</v>
      </c>
      <c r="Z40" s="60">
        <f t="shared" si="58"/>
        <v>0</v>
      </c>
      <c r="AA40" s="60">
        <f t="shared" si="58"/>
        <v>21.384790418979343</v>
      </c>
      <c r="AB40" s="60">
        <f t="shared" si="58"/>
        <v>260.75933756936217</v>
      </c>
      <c r="AC40" s="61">
        <f t="shared" si="58"/>
        <v>0</v>
      </c>
      <c r="AD40" s="60">
        <f t="shared" si="58"/>
        <v>0</v>
      </c>
      <c r="AE40" s="60">
        <f t="shared" si="58"/>
        <v>0</v>
      </c>
      <c r="AF40" s="60">
        <f t="shared" si="58"/>
        <v>0</v>
      </c>
      <c r="AG40" s="60">
        <f t="shared" si="58"/>
        <v>0</v>
      </c>
      <c r="AH40" s="60">
        <f t="shared" si="58"/>
        <v>0</v>
      </c>
      <c r="AI40" s="62">
        <f t="shared" si="62"/>
        <v>282.27974540016066</v>
      </c>
      <c r="AJ40" s="3" t="str">
        <f t="shared" si="63"/>
        <v/>
      </c>
    </row>
    <row r="41" spans="1:36" ht="15">
      <c r="A41" s="32" t="s">
        <v>55</v>
      </c>
      <c r="B41" s="84">
        <f t="shared" si="59"/>
        <v>2.0404244340191142</v>
      </c>
      <c r="C41" s="84">
        <f t="shared" si="59"/>
        <v>0</v>
      </c>
      <c r="D41" s="84">
        <f t="shared" si="59"/>
        <v>0.32791964644435517</v>
      </c>
      <c r="E41" s="84">
        <f t="shared" si="59"/>
        <v>0.51703396205991414</v>
      </c>
      <c r="F41" s="395">
        <v>0</v>
      </c>
      <c r="G41" s="84">
        <f t="shared" si="56"/>
        <v>0</v>
      </c>
      <c r="H41" s="84">
        <f t="shared" si="56"/>
        <v>0</v>
      </c>
      <c r="I41" s="111">
        <f t="shared" si="60"/>
        <v>2.8853780425233833</v>
      </c>
      <c r="K41" s="43" t="s">
        <v>55</v>
      </c>
      <c r="L41" s="84">
        <f t="shared" si="57"/>
        <v>2.0404244340191142</v>
      </c>
      <c r="M41" s="84">
        <f t="shared" si="57"/>
        <v>0</v>
      </c>
      <c r="N41" s="84">
        <f t="shared" si="57"/>
        <v>0.32791964644435517</v>
      </c>
      <c r="O41" s="84">
        <f t="shared" si="57"/>
        <v>0.51703396205991414</v>
      </c>
      <c r="P41" s="84">
        <f t="shared" si="57"/>
        <v>0</v>
      </c>
      <c r="Q41" s="84">
        <f t="shared" si="57"/>
        <v>0</v>
      </c>
      <c r="R41" s="84">
        <f t="shared" si="57"/>
        <v>0</v>
      </c>
      <c r="S41" s="86">
        <f t="shared" si="61"/>
        <v>2.8853780425233833</v>
      </c>
      <c r="U41" s="63" t="s">
        <v>55</v>
      </c>
      <c r="V41" s="55">
        <f t="shared" si="58"/>
        <v>0.20253298723772445</v>
      </c>
      <c r="W41" s="55">
        <f t="shared" si="58"/>
        <v>0</v>
      </c>
      <c r="X41" s="55">
        <f t="shared" si="58"/>
        <v>0</v>
      </c>
      <c r="Y41" s="55">
        <f t="shared" si="58"/>
        <v>0</v>
      </c>
      <c r="Z41" s="55">
        <f t="shared" si="58"/>
        <v>0.32791964644435517</v>
      </c>
      <c r="AA41" s="55">
        <f t="shared" si="58"/>
        <v>0</v>
      </c>
      <c r="AB41" s="55">
        <f t="shared" si="58"/>
        <v>0</v>
      </c>
      <c r="AC41" s="56">
        <f t="shared" si="58"/>
        <v>2.3549254088413041</v>
      </c>
      <c r="AD41" s="55">
        <f t="shared" si="58"/>
        <v>1.8378914467813898</v>
      </c>
      <c r="AE41" s="55">
        <f t="shared" si="58"/>
        <v>0</v>
      </c>
      <c r="AF41" s="55">
        <f t="shared" si="58"/>
        <v>0</v>
      </c>
      <c r="AG41" s="55">
        <f t="shared" si="58"/>
        <v>0</v>
      </c>
      <c r="AH41" s="55">
        <f t="shared" si="58"/>
        <v>0.51703396205991414</v>
      </c>
      <c r="AI41" s="58">
        <f t="shared" si="62"/>
        <v>2.8853780425233837</v>
      </c>
      <c r="AJ41" s="3" t="str">
        <f t="shared" si="63"/>
        <v/>
      </c>
    </row>
    <row r="42" spans="1:36" ht="15">
      <c r="A42" s="31" t="s">
        <v>14</v>
      </c>
      <c r="B42" s="112">
        <f t="shared" si="59"/>
        <v>80.347273250848218</v>
      </c>
      <c r="C42" s="112">
        <f t="shared" si="59"/>
        <v>5.2833976932164024</v>
      </c>
      <c r="D42" s="112">
        <f t="shared" si="59"/>
        <v>71.238349917213171</v>
      </c>
      <c r="E42" s="112">
        <f t="shared" si="59"/>
        <v>17.547898673872993</v>
      </c>
      <c r="F42" s="395">
        <v>0</v>
      </c>
      <c r="G42" s="112">
        <f t="shared" si="56"/>
        <v>0</v>
      </c>
      <c r="H42" s="112">
        <f t="shared" si="56"/>
        <v>0</v>
      </c>
      <c r="I42" s="114">
        <f t="shared" si="60"/>
        <v>174.41691953515078</v>
      </c>
      <c r="K42" s="42" t="s">
        <v>14</v>
      </c>
      <c r="L42" s="87">
        <f t="shared" si="57"/>
        <v>80.347273250848218</v>
      </c>
      <c r="M42" s="87">
        <f t="shared" si="57"/>
        <v>5.2833976932164024</v>
      </c>
      <c r="N42" s="87">
        <f t="shared" si="57"/>
        <v>71.238349917213171</v>
      </c>
      <c r="O42" s="87">
        <f t="shared" si="57"/>
        <v>17.547898673872993</v>
      </c>
      <c r="P42" s="87">
        <f t="shared" si="57"/>
        <v>0</v>
      </c>
      <c r="Q42" s="87">
        <f t="shared" si="57"/>
        <v>0</v>
      </c>
      <c r="R42" s="87">
        <f t="shared" si="57"/>
        <v>0</v>
      </c>
      <c r="S42" s="89">
        <f t="shared" si="61"/>
        <v>174.41691953515078</v>
      </c>
      <c r="U42" s="59" t="s">
        <v>14</v>
      </c>
      <c r="V42" s="60">
        <f t="shared" si="58"/>
        <v>75.229796544958674</v>
      </c>
      <c r="W42" s="60">
        <f t="shared" si="58"/>
        <v>3.6931338190003604</v>
      </c>
      <c r="X42" s="60">
        <f t="shared" si="58"/>
        <v>0</v>
      </c>
      <c r="Y42" s="60">
        <f t="shared" si="58"/>
        <v>5.2833976932164024</v>
      </c>
      <c r="Z42" s="60">
        <f t="shared" si="58"/>
        <v>66.461862883870381</v>
      </c>
      <c r="AA42" s="60">
        <f t="shared" si="58"/>
        <v>10.011975644870269</v>
      </c>
      <c r="AB42" s="60">
        <f t="shared" si="58"/>
        <v>0</v>
      </c>
      <c r="AC42" s="61">
        <f t="shared" si="58"/>
        <v>13.736752949234674</v>
      </c>
      <c r="AD42" s="60">
        <f t="shared" si="58"/>
        <v>1.4243428868891808</v>
      </c>
      <c r="AE42" s="60">
        <f t="shared" si="58"/>
        <v>0</v>
      </c>
      <c r="AF42" s="60">
        <f t="shared" si="58"/>
        <v>0</v>
      </c>
      <c r="AG42" s="60">
        <f t="shared" si="58"/>
        <v>4.7764870333427716</v>
      </c>
      <c r="AH42" s="60">
        <f t="shared" si="58"/>
        <v>7.5359230290027233</v>
      </c>
      <c r="AI42" s="62">
        <f t="shared" si="62"/>
        <v>174.41691953515075</v>
      </c>
      <c r="AJ42" s="3" t="str">
        <f t="shared" si="63"/>
        <v/>
      </c>
    </row>
    <row r="43" spans="1:36" ht="15">
      <c r="A43" s="32" t="s">
        <v>136</v>
      </c>
      <c r="B43" s="84">
        <f t="shared" si="59"/>
        <v>2917.2136371053375</v>
      </c>
      <c r="C43" s="84">
        <f t="shared" si="59"/>
        <v>7131.6148051602422</v>
      </c>
      <c r="D43" s="84">
        <f t="shared" si="59"/>
        <v>14104.940736151668</v>
      </c>
      <c r="E43" s="84">
        <f t="shared" si="59"/>
        <v>6.5662752476264474</v>
      </c>
      <c r="F43" s="395">
        <v>0</v>
      </c>
      <c r="G43" s="84">
        <f t="shared" si="56"/>
        <v>0</v>
      </c>
      <c r="H43" s="84">
        <f t="shared" si="56"/>
        <v>0</v>
      </c>
      <c r="I43" s="111">
        <f t="shared" si="60"/>
        <v>24160.335453664877</v>
      </c>
      <c r="K43" s="43" t="s">
        <v>136</v>
      </c>
      <c r="L43" s="84">
        <f t="shared" si="57"/>
        <v>2917.2136371053375</v>
      </c>
      <c r="M43" s="84">
        <f t="shared" si="57"/>
        <v>7131.6148051602422</v>
      </c>
      <c r="N43" s="84">
        <f t="shared" si="57"/>
        <v>14104.940736151668</v>
      </c>
      <c r="O43" s="84">
        <f t="shared" si="57"/>
        <v>6.5662752476264474</v>
      </c>
      <c r="P43" s="84">
        <f t="shared" si="57"/>
        <v>0</v>
      </c>
      <c r="Q43" s="84">
        <f t="shared" si="57"/>
        <v>0</v>
      </c>
      <c r="R43" s="84">
        <f t="shared" si="57"/>
        <v>0</v>
      </c>
      <c r="S43" s="86">
        <f t="shared" si="61"/>
        <v>24160.335453664877</v>
      </c>
      <c r="U43" s="63" t="s">
        <v>136</v>
      </c>
      <c r="V43" s="55">
        <f t="shared" si="58"/>
        <v>2726.1496743569533</v>
      </c>
      <c r="W43" s="55">
        <f t="shared" si="58"/>
        <v>0</v>
      </c>
      <c r="X43" s="55">
        <f t="shared" si="58"/>
        <v>0</v>
      </c>
      <c r="Y43" s="55">
        <f t="shared" si="58"/>
        <v>7131.6148051602422</v>
      </c>
      <c r="Z43" s="55">
        <f t="shared" si="58"/>
        <v>12419.788568410149</v>
      </c>
      <c r="AA43" s="55">
        <f t="shared" si="58"/>
        <v>6.5662752476264474</v>
      </c>
      <c r="AB43" s="55">
        <f t="shared" si="58"/>
        <v>0</v>
      </c>
      <c r="AC43" s="56">
        <f t="shared" si="58"/>
        <v>1876.2161304899016</v>
      </c>
      <c r="AD43" s="55">
        <f t="shared" si="58"/>
        <v>191.06396274838463</v>
      </c>
      <c r="AE43" s="55">
        <f t="shared" si="58"/>
        <v>0</v>
      </c>
      <c r="AF43" s="55">
        <f t="shared" si="58"/>
        <v>0</v>
      </c>
      <c r="AG43" s="55">
        <f t="shared" si="58"/>
        <v>1685.1521677415171</v>
      </c>
      <c r="AH43" s="55">
        <f t="shared" si="58"/>
        <v>0</v>
      </c>
      <c r="AI43" s="58">
        <f t="shared" si="62"/>
        <v>24160.335453664873</v>
      </c>
      <c r="AJ43" s="3" t="str">
        <f t="shared" si="63"/>
        <v/>
      </c>
    </row>
    <row r="44" spans="1:36" ht="15">
      <c r="A44" s="31" t="s">
        <v>21</v>
      </c>
      <c r="B44" s="112">
        <f t="shared" si="59"/>
        <v>1352.4766674914838</v>
      </c>
      <c r="C44" s="112">
        <f t="shared" si="59"/>
        <v>48.382541954160871</v>
      </c>
      <c r="D44" s="112">
        <f t="shared" si="59"/>
        <v>2635.2309581568311</v>
      </c>
      <c r="E44" s="112">
        <f t="shared" si="59"/>
        <v>10959.893760877785</v>
      </c>
      <c r="F44" s="395">
        <v>0</v>
      </c>
      <c r="G44" s="112">
        <f t="shared" si="56"/>
        <v>1174.815089390577</v>
      </c>
      <c r="H44" s="112">
        <f t="shared" si="56"/>
        <v>61.785701850948179</v>
      </c>
      <c r="I44" s="114">
        <f t="shared" si="60"/>
        <v>16232.584719721786</v>
      </c>
      <c r="K44" s="42" t="s">
        <v>21</v>
      </c>
      <c r="L44" s="87">
        <f t="shared" si="57"/>
        <v>1352.4766674914838</v>
      </c>
      <c r="M44" s="87">
        <f t="shared" si="57"/>
        <v>48.382541954160871</v>
      </c>
      <c r="N44" s="87">
        <f t="shared" si="57"/>
        <v>2635.2309581568311</v>
      </c>
      <c r="O44" s="87">
        <f t="shared" si="57"/>
        <v>10959.893760877785</v>
      </c>
      <c r="P44" s="87">
        <f t="shared" si="57"/>
        <v>269.8873054203832</v>
      </c>
      <c r="Q44" s="87">
        <f t="shared" si="57"/>
        <v>1174.815089390577</v>
      </c>
      <c r="R44" s="87">
        <f t="shared" si="57"/>
        <v>61.785701850948179</v>
      </c>
      <c r="S44" s="89">
        <f t="shared" si="61"/>
        <v>16502.472025142171</v>
      </c>
      <c r="U44" s="59" t="s">
        <v>21</v>
      </c>
      <c r="V44" s="60">
        <f t="shared" si="58"/>
        <v>48.290237552594341</v>
      </c>
      <c r="W44" s="60">
        <f t="shared" si="58"/>
        <v>698.8814498980297</v>
      </c>
      <c r="X44" s="60">
        <f t="shared" si="58"/>
        <v>1174.815089390577</v>
      </c>
      <c r="Y44" s="60">
        <f t="shared" si="58"/>
        <v>48.382541954160871</v>
      </c>
      <c r="Z44" s="60">
        <f t="shared" si="58"/>
        <v>2577.9986683134516</v>
      </c>
      <c r="AA44" s="60">
        <f t="shared" si="58"/>
        <v>10537.952418304099</v>
      </c>
      <c r="AB44" s="60">
        <f t="shared" si="58"/>
        <v>269.8873054203832</v>
      </c>
      <c r="AC44" s="61">
        <f t="shared" si="58"/>
        <v>1146.2643143088719</v>
      </c>
      <c r="AD44" s="60">
        <f t="shared" si="58"/>
        <v>605.30498004085962</v>
      </c>
      <c r="AE44" s="60">
        <f t="shared" si="58"/>
        <v>405.69462543960043</v>
      </c>
      <c r="AF44" s="60">
        <f t="shared" si="58"/>
        <v>61.785701850948179</v>
      </c>
      <c r="AG44" s="60">
        <f t="shared" si="58"/>
        <v>57.232289843379839</v>
      </c>
      <c r="AH44" s="60">
        <f t="shared" si="58"/>
        <v>16.246717134083649</v>
      </c>
      <c r="AI44" s="62">
        <f t="shared" si="62"/>
        <v>16502.472025142168</v>
      </c>
      <c r="AJ44" s="3" t="str">
        <f t="shared" si="63"/>
        <v/>
      </c>
    </row>
    <row r="45" spans="1:36" ht="15">
      <c r="A45" s="32" t="s">
        <v>20</v>
      </c>
      <c r="B45" s="84">
        <f t="shared" si="59"/>
        <v>1255.9548359487198</v>
      </c>
      <c r="C45" s="84">
        <f t="shared" si="59"/>
        <v>0.22913976042997705</v>
      </c>
      <c r="D45" s="84">
        <f t="shared" si="59"/>
        <v>156.95352519879049</v>
      </c>
      <c r="E45" s="84">
        <f t="shared" si="59"/>
        <v>0</v>
      </c>
      <c r="F45" s="395">
        <v>0</v>
      </c>
      <c r="G45" s="84">
        <f t="shared" si="56"/>
        <v>0</v>
      </c>
      <c r="H45" s="84">
        <f t="shared" si="56"/>
        <v>0</v>
      </c>
      <c r="I45" s="111">
        <f t="shared" si="60"/>
        <v>1413.1375009079402</v>
      </c>
      <c r="K45" s="43" t="s">
        <v>20</v>
      </c>
      <c r="L45" s="84">
        <f t="shared" si="57"/>
        <v>1255.9548359487198</v>
      </c>
      <c r="M45" s="84">
        <f t="shared" si="57"/>
        <v>0.22913976042997705</v>
      </c>
      <c r="N45" s="84">
        <f t="shared" si="57"/>
        <v>156.95352519879049</v>
      </c>
      <c r="O45" s="84">
        <f t="shared" si="57"/>
        <v>0</v>
      </c>
      <c r="P45" s="84">
        <f t="shared" si="57"/>
        <v>0</v>
      </c>
      <c r="Q45" s="84">
        <f t="shared" si="57"/>
        <v>0</v>
      </c>
      <c r="R45" s="84">
        <f t="shared" si="57"/>
        <v>0</v>
      </c>
      <c r="S45" s="86">
        <f t="shared" si="61"/>
        <v>1413.1375009079402</v>
      </c>
      <c r="U45" s="63" t="s">
        <v>20</v>
      </c>
      <c r="V45" s="55">
        <f t="shared" si="58"/>
        <v>1138.9387515218152</v>
      </c>
      <c r="W45" s="55">
        <f t="shared" si="58"/>
        <v>0</v>
      </c>
      <c r="X45" s="55">
        <f t="shared" si="58"/>
        <v>0</v>
      </c>
      <c r="Y45" s="55">
        <f t="shared" si="58"/>
        <v>0.22913976042997705</v>
      </c>
      <c r="Z45" s="55">
        <f t="shared" si="58"/>
        <v>6.5168318604446069</v>
      </c>
      <c r="AA45" s="55">
        <f t="shared" si="58"/>
        <v>0</v>
      </c>
      <c r="AB45" s="55">
        <f t="shared" si="58"/>
        <v>0</v>
      </c>
      <c r="AC45" s="56">
        <f t="shared" si="58"/>
        <v>267.45277776525074</v>
      </c>
      <c r="AD45" s="55">
        <f t="shared" si="58"/>
        <v>117.01608442690494</v>
      </c>
      <c r="AE45" s="55">
        <f t="shared" si="58"/>
        <v>0</v>
      </c>
      <c r="AF45" s="55">
        <f t="shared" si="58"/>
        <v>0</v>
      </c>
      <c r="AG45" s="55">
        <f t="shared" si="58"/>
        <v>150.43669333834586</v>
      </c>
      <c r="AH45" s="55">
        <f t="shared" si="58"/>
        <v>0</v>
      </c>
      <c r="AI45" s="58">
        <f t="shared" si="62"/>
        <v>1413.1375009079406</v>
      </c>
      <c r="AJ45" s="3" t="str">
        <f t="shared" si="63"/>
        <v/>
      </c>
    </row>
    <row r="46" spans="1:36" ht="15">
      <c r="A46" s="31" t="s">
        <v>56</v>
      </c>
      <c r="B46" s="112">
        <f t="shared" si="59"/>
        <v>76.770265058542208</v>
      </c>
      <c r="C46" s="112">
        <f t="shared" si="59"/>
        <v>17.834657264882239</v>
      </c>
      <c r="D46" s="112">
        <f t="shared" si="59"/>
        <v>52.082158715874996</v>
      </c>
      <c r="E46" s="112">
        <f t="shared" si="59"/>
        <v>0</v>
      </c>
      <c r="F46" s="395">
        <v>0</v>
      </c>
      <c r="G46" s="112">
        <f t="shared" si="56"/>
        <v>0</v>
      </c>
      <c r="H46" s="112">
        <f t="shared" si="56"/>
        <v>0</v>
      </c>
      <c r="I46" s="114">
        <f t="shared" si="60"/>
        <v>146.68708103929944</v>
      </c>
      <c r="K46" s="42" t="s">
        <v>56</v>
      </c>
      <c r="L46" s="87">
        <f t="shared" si="57"/>
        <v>76.770265058542208</v>
      </c>
      <c r="M46" s="87">
        <f t="shared" si="57"/>
        <v>17.834657264882239</v>
      </c>
      <c r="N46" s="87">
        <f t="shared" si="57"/>
        <v>52.082158715874996</v>
      </c>
      <c r="O46" s="87">
        <f t="shared" si="57"/>
        <v>0</v>
      </c>
      <c r="P46" s="87">
        <f t="shared" si="57"/>
        <v>0</v>
      </c>
      <c r="Q46" s="87">
        <f t="shared" si="57"/>
        <v>0</v>
      </c>
      <c r="R46" s="87">
        <f t="shared" si="57"/>
        <v>0</v>
      </c>
      <c r="S46" s="89">
        <f t="shared" si="61"/>
        <v>146.68708103929944</v>
      </c>
      <c r="U46" s="59" t="s">
        <v>56</v>
      </c>
      <c r="V46" s="60">
        <f t="shared" si="58"/>
        <v>74.050297939851788</v>
      </c>
      <c r="W46" s="60">
        <f t="shared" si="58"/>
        <v>0</v>
      </c>
      <c r="X46" s="60">
        <f t="shared" si="58"/>
        <v>0</v>
      </c>
      <c r="Y46" s="60">
        <f t="shared" si="58"/>
        <v>17.834657264882239</v>
      </c>
      <c r="Z46" s="60">
        <f t="shared" si="58"/>
        <v>52.082158715874996</v>
      </c>
      <c r="AA46" s="60">
        <f t="shared" si="58"/>
        <v>0</v>
      </c>
      <c r="AB46" s="60">
        <f t="shared" si="58"/>
        <v>0</v>
      </c>
      <c r="AC46" s="61">
        <f t="shared" si="58"/>
        <v>2.7199671186904149</v>
      </c>
      <c r="AD46" s="60">
        <f t="shared" si="58"/>
        <v>2.7199671186904149</v>
      </c>
      <c r="AE46" s="60">
        <f t="shared" si="58"/>
        <v>0</v>
      </c>
      <c r="AF46" s="60">
        <f t="shared" si="58"/>
        <v>0</v>
      </c>
      <c r="AG46" s="60">
        <f t="shared" si="58"/>
        <v>0</v>
      </c>
      <c r="AH46" s="60">
        <f t="shared" si="58"/>
        <v>0</v>
      </c>
      <c r="AI46" s="62">
        <f t="shared" si="62"/>
        <v>146.68708103929944</v>
      </c>
      <c r="AJ46" s="3" t="str">
        <f t="shared" si="63"/>
        <v/>
      </c>
    </row>
    <row r="47" spans="1:36" ht="15">
      <c r="A47" s="32" t="s">
        <v>18</v>
      </c>
      <c r="B47" s="84">
        <f t="shared" si="59"/>
        <v>99.20041339427722</v>
      </c>
      <c r="C47" s="84">
        <f t="shared" si="59"/>
        <v>10411.147874915194</v>
      </c>
      <c r="D47" s="84">
        <f t="shared" si="59"/>
        <v>1125.8511166370604</v>
      </c>
      <c r="E47" s="84">
        <f t="shared" si="59"/>
        <v>0</v>
      </c>
      <c r="F47" s="395">
        <v>0</v>
      </c>
      <c r="G47" s="84">
        <f t="shared" si="56"/>
        <v>0</v>
      </c>
      <c r="H47" s="84">
        <f t="shared" si="56"/>
        <v>0</v>
      </c>
      <c r="I47" s="111">
        <f t="shared" si="60"/>
        <v>11636.199404946532</v>
      </c>
      <c r="K47" s="43" t="s">
        <v>18</v>
      </c>
      <c r="L47" s="84">
        <f t="shared" si="57"/>
        <v>99.20041339427722</v>
      </c>
      <c r="M47" s="84">
        <f t="shared" si="57"/>
        <v>10411.147874915194</v>
      </c>
      <c r="N47" s="84">
        <f t="shared" si="57"/>
        <v>1125.8511166370604</v>
      </c>
      <c r="O47" s="84">
        <f t="shared" si="57"/>
        <v>0</v>
      </c>
      <c r="P47" s="84">
        <f t="shared" si="57"/>
        <v>27.942546083063004</v>
      </c>
      <c r="Q47" s="84">
        <f t="shared" si="57"/>
        <v>0</v>
      </c>
      <c r="R47" s="84">
        <f t="shared" si="57"/>
        <v>0</v>
      </c>
      <c r="S47" s="86">
        <f t="shared" si="61"/>
        <v>11664.141951029595</v>
      </c>
      <c r="U47" s="63" t="s">
        <v>18</v>
      </c>
      <c r="V47" s="55">
        <f t="shared" si="58"/>
        <v>97.419831759450517</v>
      </c>
      <c r="W47" s="55">
        <f t="shared" si="58"/>
        <v>0</v>
      </c>
      <c r="X47" s="55">
        <f t="shared" si="58"/>
        <v>0</v>
      </c>
      <c r="Y47" s="55">
        <f t="shared" si="58"/>
        <v>10411.147874915194</v>
      </c>
      <c r="Z47" s="55">
        <f t="shared" si="58"/>
        <v>885.56567876334736</v>
      </c>
      <c r="AA47" s="55">
        <f t="shared" si="58"/>
        <v>0</v>
      </c>
      <c r="AB47" s="55">
        <f t="shared" si="58"/>
        <v>27.942546083063004</v>
      </c>
      <c r="AC47" s="56">
        <f t="shared" si="58"/>
        <v>242.06601950853965</v>
      </c>
      <c r="AD47" s="55">
        <f t="shared" si="58"/>
        <v>1.7805816348266905</v>
      </c>
      <c r="AE47" s="55">
        <f t="shared" si="58"/>
        <v>0</v>
      </c>
      <c r="AF47" s="55">
        <f t="shared" si="58"/>
        <v>0</v>
      </c>
      <c r="AG47" s="55">
        <f t="shared" si="58"/>
        <v>240.28543787371297</v>
      </c>
      <c r="AH47" s="55">
        <f t="shared" si="58"/>
        <v>0</v>
      </c>
      <c r="AI47" s="58">
        <f t="shared" si="62"/>
        <v>11664.141951029595</v>
      </c>
      <c r="AJ47" s="3" t="str">
        <f t="shared" si="63"/>
        <v/>
      </c>
    </row>
    <row r="48" spans="1:36" ht="15">
      <c r="A48" s="31" t="s">
        <v>17</v>
      </c>
      <c r="B48" s="112">
        <f t="shared" si="59"/>
        <v>7.7218099083745795</v>
      </c>
      <c r="C48" s="112">
        <f t="shared" si="59"/>
        <v>89.045747388145756</v>
      </c>
      <c r="D48" s="112">
        <f t="shared" si="59"/>
        <v>712.58932076451367</v>
      </c>
      <c r="E48" s="112">
        <f t="shared" si="59"/>
        <v>0</v>
      </c>
      <c r="F48" s="395">
        <v>0</v>
      </c>
      <c r="G48" s="112">
        <f t="shared" si="56"/>
        <v>0</v>
      </c>
      <c r="H48" s="112">
        <f t="shared" si="56"/>
        <v>0</v>
      </c>
      <c r="I48" s="114">
        <f t="shared" si="60"/>
        <v>809.35687806103397</v>
      </c>
      <c r="K48" s="42" t="s">
        <v>17</v>
      </c>
      <c r="L48" s="87">
        <f t="shared" si="57"/>
        <v>7.7218099083745795</v>
      </c>
      <c r="M48" s="87">
        <f t="shared" si="57"/>
        <v>89.045747388145756</v>
      </c>
      <c r="N48" s="87">
        <f t="shared" si="57"/>
        <v>712.58932076451367</v>
      </c>
      <c r="O48" s="87">
        <f t="shared" si="57"/>
        <v>0</v>
      </c>
      <c r="P48" s="87">
        <f t="shared" si="57"/>
        <v>0</v>
      </c>
      <c r="Q48" s="87">
        <f t="shared" si="57"/>
        <v>0</v>
      </c>
      <c r="R48" s="87">
        <f t="shared" si="57"/>
        <v>0</v>
      </c>
      <c r="S48" s="89">
        <f t="shared" si="61"/>
        <v>809.35687806103397</v>
      </c>
      <c r="U48" s="59" t="s">
        <v>57</v>
      </c>
      <c r="V48" s="60">
        <f t="shared" si="58"/>
        <v>7.7218099083745795</v>
      </c>
      <c r="W48" s="60">
        <f t="shared" si="58"/>
        <v>0</v>
      </c>
      <c r="X48" s="60">
        <f t="shared" si="58"/>
        <v>0</v>
      </c>
      <c r="Y48" s="60">
        <f t="shared" si="58"/>
        <v>89.045747388145756</v>
      </c>
      <c r="Z48" s="60">
        <f t="shared" si="58"/>
        <v>712.58932076451367</v>
      </c>
      <c r="AA48" s="60">
        <f t="shared" si="58"/>
        <v>0</v>
      </c>
      <c r="AB48" s="60">
        <f t="shared" si="58"/>
        <v>0</v>
      </c>
      <c r="AC48" s="61">
        <f t="shared" si="58"/>
        <v>0</v>
      </c>
      <c r="AD48" s="60">
        <f t="shared" si="58"/>
        <v>0</v>
      </c>
      <c r="AE48" s="60">
        <f t="shared" si="58"/>
        <v>0</v>
      </c>
      <c r="AF48" s="60">
        <f t="shared" si="58"/>
        <v>0</v>
      </c>
      <c r="AG48" s="60">
        <f t="shared" si="58"/>
        <v>0</v>
      </c>
      <c r="AH48" s="60">
        <f t="shared" si="58"/>
        <v>0</v>
      </c>
      <c r="AI48" s="62">
        <f t="shared" si="62"/>
        <v>809.35687806103397</v>
      </c>
      <c r="AJ48" s="3" t="str">
        <f t="shared" si="63"/>
        <v/>
      </c>
    </row>
    <row r="49" spans="1:36" ht="15">
      <c r="A49" s="33" t="s">
        <v>60</v>
      </c>
      <c r="B49" s="84">
        <f t="shared" si="59"/>
        <v>0</v>
      </c>
      <c r="C49" s="84">
        <f t="shared" si="59"/>
        <v>0.25417002953994888</v>
      </c>
      <c r="D49" s="84">
        <f t="shared" si="59"/>
        <v>111.00282830835991</v>
      </c>
      <c r="E49" s="84">
        <f t="shared" si="59"/>
        <v>0</v>
      </c>
      <c r="F49" s="395">
        <v>0</v>
      </c>
      <c r="G49" s="84">
        <f t="shared" ref="G49:H53" si="64">G127+G153+G179+G205+G231+G257+G283+G309+G335+G361+G387+G413+G439</f>
        <v>0</v>
      </c>
      <c r="H49" s="84">
        <f t="shared" si="64"/>
        <v>0</v>
      </c>
      <c r="I49" s="111">
        <f t="shared" si="60"/>
        <v>111.25699833789986</v>
      </c>
      <c r="K49" s="44" t="s">
        <v>60</v>
      </c>
      <c r="L49" s="84">
        <f t="shared" ref="L49:R53" si="65">L127+L153+L179+L205+L231+L257+L283+L309+L335+L361+L387+L413+L439</f>
        <v>0</v>
      </c>
      <c r="M49" s="84">
        <f t="shared" si="65"/>
        <v>0.25417002953994888</v>
      </c>
      <c r="N49" s="84">
        <f t="shared" si="65"/>
        <v>111.00282830835991</v>
      </c>
      <c r="O49" s="84">
        <f t="shared" si="65"/>
        <v>0</v>
      </c>
      <c r="P49" s="84">
        <f t="shared" si="65"/>
        <v>0</v>
      </c>
      <c r="Q49" s="84">
        <f t="shared" si="65"/>
        <v>0</v>
      </c>
      <c r="R49" s="84">
        <f t="shared" si="65"/>
        <v>0</v>
      </c>
      <c r="S49" s="86">
        <f t="shared" si="61"/>
        <v>111.25699833789986</v>
      </c>
      <c r="U49" s="64" t="s">
        <v>58</v>
      </c>
      <c r="V49" s="55">
        <f t="shared" ref="V49:AH53" si="66">V127+V153+V179+V205+V231+V257+V283+V309+V335+V361+V387+V413+V439</f>
        <v>0</v>
      </c>
      <c r="W49" s="55">
        <f t="shared" si="66"/>
        <v>0</v>
      </c>
      <c r="X49" s="55">
        <f t="shared" si="66"/>
        <v>0</v>
      </c>
      <c r="Y49" s="55">
        <f t="shared" si="66"/>
        <v>0.25417002953994888</v>
      </c>
      <c r="Z49" s="55">
        <f t="shared" si="66"/>
        <v>111.00282830835991</v>
      </c>
      <c r="AA49" s="55">
        <f t="shared" si="66"/>
        <v>0</v>
      </c>
      <c r="AB49" s="55">
        <f t="shared" si="66"/>
        <v>0</v>
      </c>
      <c r="AC49" s="56">
        <f t="shared" si="66"/>
        <v>0</v>
      </c>
      <c r="AD49" s="55">
        <f t="shared" si="66"/>
        <v>0</v>
      </c>
      <c r="AE49" s="55">
        <f t="shared" si="66"/>
        <v>0</v>
      </c>
      <c r="AF49" s="55">
        <f t="shared" si="66"/>
        <v>0</v>
      </c>
      <c r="AG49" s="55">
        <f t="shared" si="66"/>
        <v>0</v>
      </c>
      <c r="AH49" s="55">
        <f t="shared" si="66"/>
        <v>0</v>
      </c>
      <c r="AI49" s="58">
        <f t="shared" si="62"/>
        <v>111.25699833789986</v>
      </c>
      <c r="AJ49" s="3" t="str">
        <f t="shared" si="63"/>
        <v/>
      </c>
    </row>
    <row r="50" spans="1:36">
      <c r="A50" s="34" t="s">
        <v>19</v>
      </c>
      <c r="B50" s="116">
        <f t="shared" ref="B50:E53" si="67">B128+B154+B180+B206+B232+B258+B284+B310+B336+B362+B388+B414+B440</f>
        <v>0</v>
      </c>
      <c r="C50" s="116">
        <f t="shared" si="67"/>
        <v>0</v>
      </c>
      <c r="D50" s="116">
        <f t="shared" si="67"/>
        <v>0</v>
      </c>
      <c r="E50" s="116">
        <f t="shared" si="67"/>
        <v>0</v>
      </c>
      <c r="F50" s="395">
        <v>0</v>
      </c>
      <c r="G50" s="116">
        <f t="shared" si="64"/>
        <v>0</v>
      </c>
      <c r="H50" s="116">
        <f t="shared" si="64"/>
        <v>0</v>
      </c>
      <c r="I50" s="118">
        <f t="shared" si="60"/>
        <v>0</v>
      </c>
      <c r="K50" s="45" t="s">
        <v>19</v>
      </c>
      <c r="L50" s="90">
        <f t="shared" si="65"/>
        <v>0</v>
      </c>
      <c r="M50" s="90">
        <f t="shared" si="65"/>
        <v>0</v>
      </c>
      <c r="N50" s="90">
        <f t="shared" si="65"/>
        <v>0</v>
      </c>
      <c r="O50" s="90">
        <f t="shared" si="65"/>
        <v>0</v>
      </c>
      <c r="P50" s="90">
        <f t="shared" si="65"/>
        <v>0</v>
      </c>
      <c r="Q50" s="90">
        <f t="shared" si="65"/>
        <v>0</v>
      </c>
      <c r="R50" s="90">
        <f t="shared" si="65"/>
        <v>0</v>
      </c>
      <c r="S50" s="92">
        <f t="shared" si="61"/>
        <v>0</v>
      </c>
      <c r="U50" s="65" t="s">
        <v>62</v>
      </c>
      <c r="V50" s="66">
        <f t="shared" si="66"/>
        <v>0</v>
      </c>
      <c r="W50" s="66">
        <f t="shared" si="66"/>
        <v>0</v>
      </c>
      <c r="X50" s="66">
        <f t="shared" si="66"/>
        <v>0</v>
      </c>
      <c r="Y50" s="66">
        <f t="shared" si="66"/>
        <v>0</v>
      </c>
      <c r="Z50" s="66">
        <f t="shared" si="66"/>
        <v>0</v>
      </c>
      <c r="AA50" s="66">
        <f t="shared" si="66"/>
        <v>0</v>
      </c>
      <c r="AB50" s="66">
        <f t="shared" si="66"/>
        <v>0</v>
      </c>
      <c r="AC50" s="277">
        <f t="shared" si="66"/>
        <v>0</v>
      </c>
      <c r="AD50" s="66">
        <f t="shared" si="66"/>
        <v>0</v>
      </c>
      <c r="AE50" s="66">
        <f t="shared" si="66"/>
        <v>0</v>
      </c>
      <c r="AF50" s="66">
        <f t="shared" si="66"/>
        <v>0</v>
      </c>
      <c r="AG50" s="66">
        <f t="shared" si="66"/>
        <v>0</v>
      </c>
      <c r="AH50" s="66">
        <f t="shared" si="66"/>
        <v>0</v>
      </c>
      <c r="AI50" s="68">
        <f t="shared" si="62"/>
        <v>0</v>
      </c>
      <c r="AJ50" s="3" t="str">
        <f t="shared" si="63"/>
        <v/>
      </c>
    </row>
    <row r="51" spans="1:36">
      <c r="A51" s="35" t="s">
        <v>15</v>
      </c>
      <c r="B51" s="93">
        <f t="shared" si="67"/>
        <v>0</v>
      </c>
      <c r="C51" s="93">
        <f t="shared" si="67"/>
        <v>0</v>
      </c>
      <c r="D51" s="93">
        <f t="shared" si="67"/>
        <v>111.25699833789986</v>
      </c>
      <c r="E51" s="93">
        <f t="shared" si="67"/>
        <v>0</v>
      </c>
      <c r="F51" s="395">
        <v>0</v>
      </c>
      <c r="G51" s="93">
        <f t="shared" si="64"/>
        <v>0</v>
      </c>
      <c r="H51" s="93">
        <f t="shared" si="64"/>
        <v>0</v>
      </c>
      <c r="I51" s="120">
        <f t="shared" si="60"/>
        <v>111.25699833789986</v>
      </c>
      <c r="K51" s="46" t="s">
        <v>15</v>
      </c>
      <c r="L51" s="93">
        <f t="shared" si="65"/>
        <v>0</v>
      </c>
      <c r="M51" s="93">
        <f t="shared" si="65"/>
        <v>0</v>
      </c>
      <c r="N51" s="93">
        <f t="shared" si="65"/>
        <v>111.25699833789986</v>
      </c>
      <c r="O51" s="93">
        <f t="shared" si="65"/>
        <v>0</v>
      </c>
      <c r="P51" s="93">
        <f t="shared" si="65"/>
        <v>0</v>
      </c>
      <c r="Q51" s="93">
        <f t="shared" si="65"/>
        <v>0</v>
      </c>
      <c r="R51" s="93">
        <f t="shared" si="65"/>
        <v>0</v>
      </c>
      <c r="S51" s="95">
        <f t="shared" si="61"/>
        <v>111.25699833789986</v>
      </c>
      <c r="U51" s="69" t="s">
        <v>15</v>
      </c>
      <c r="V51" s="70">
        <f t="shared" si="66"/>
        <v>0</v>
      </c>
      <c r="W51" s="70">
        <f t="shared" si="66"/>
        <v>0</v>
      </c>
      <c r="X51" s="70">
        <f t="shared" si="66"/>
        <v>0</v>
      </c>
      <c r="Y51" s="70">
        <f t="shared" si="66"/>
        <v>0</v>
      </c>
      <c r="Z51" s="70">
        <f t="shared" si="66"/>
        <v>111.25699833789986</v>
      </c>
      <c r="AA51" s="70">
        <f t="shared" si="66"/>
        <v>0</v>
      </c>
      <c r="AB51" s="70">
        <f t="shared" si="66"/>
        <v>0</v>
      </c>
      <c r="AC51" s="278">
        <f t="shared" si="66"/>
        <v>0</v>
      </c>
      <c r="AD51" s="70">
        <f t="shared" si="66"/>
        <v>0</v>
      </c>
      <c r="AE51" s="70">
        <f t="shared" si="66"/>
        <v>0</v>
      </c>
      <c r="AF51" s="70">
        <f t="shared" si="66"/>
        <v>0</v>
      </c>
      <c r="AG51" s="70">
        <f t="shared" si="66"/>
        <v>0</v>
      </c>
      <c r="AH51" s="70">
        <f t="shared" si="66"/>
        <v>0</v>
      </c>
      <c r="AI51" s="72">
        <f t="shared" si="62"/>
        <v>111.25699833789986</v>
      </c>
      <c r="AJ51" s="3" t="str">
        <f t="shared" si="63"/>
        <v/>
      </c>
    </row>
    <row r="52" spans="1:36">
      <c r="A52" s="34" t="s">
        <v>16</v>
      </c>
      <c r="B52" s="116">
        <f t="shared" si="67"/>
        <v>0</v>
      </c>
      <c r="C52" s="116">
        <f t="shared" si="67"/>
        <v>0</v>
      </c>
      <c r="D52" s="116">
        <f t="shared" si="67"/>
        <v>0</v>
      </c>
      <c r="E52" s="116">
        <f t="shared" si="67"/>
        <v>0</v>
      </c>
      <c r="F52" s="395">
        <v>0</v>
      </c>
      <c r="G52" s="116">
        <f t="shared" si="64"/>
        <v>0</v>
      </c>
      <c r="H52" s="116">
        <f t="shared" si="64"/>
        <v>0</v>
      </c>
      <c r="I52" s="118">
        <f t="shared" si="60"/>
        <v>0</v>
      </c>
      <c r="K52" s="45" t="s">
        <v>16</v>
      </c>
      <c r="L52" s="90">
        <f t="shared" si="65"/>
        <v>0</v>
      </c>
      <c r="M52" s="90">
        <f t="shared" si="65"/>
        <v>0</v>
      </c>
      <c r="N52" s="90">
        <f t="shared" si="65"/>
        <v>0</v>
      </c>
      <c r="O52" s="90">
        <f t="shared" si="65"/>
        <v>0</v>
      </c>
      <c r="P52" s="90">
        <f t="shared" si="65"/>
        <v>0</v>
      </c>
      <c r="Q52" s="90">
        <f t="shared" si="65"/>
        <v>0</v>
      </c>
      <c r="R52" s="90">
        <f t="shared" si="65"/>
        <v>0</v>
      </c>
      <c r="S52" s="92">
        <f t="shared" si="61"/>
        <v>0</v>
      </c>
      <c r="U52" s="65" t="s">
        <v>16</v>
      </c>
      <c r="V52" s="66">
        <f t="shared" si="66"/>
        <v>0</v>
      </c>
      <c r="W52" s="66">
        <f t="shared" si="66"/>
        <v>0</v>
      </c>
      <c r="X52" s="66">
        <f t="shared" si="66"/>
        <v>0</v>
      </c>
      <c r="Y52" s="66">
        <f t="shared" si="66"/>
        <v>0</v>
      </c>
      <c r="Z52" s="66">
        <f t="shared" si="66"/>
        <v>0</v>
      </c>
      <c r="AA52" s="66">
        <f t="shared" si="66"/>
        <v>0</v>
      </c>
      <c r="AB52" s="66">
        <f t="shared" si="66"/>
        <v>0</v>
      </c>
      <c r="AC52" s="277">
        <f t="shared" si="66"/>
        <v>0</v>
      </c>
      <c r="AD52" s="66">
        <f t="shared" si="66"/>
        <v>0</v>
      </c>
      <c r="AE52" s="66">
        <f t="shared" si="66"/>
        <v>0</v>
      </c>
      <c r="AF52" s="66">
        <f t="shared" si="66"/>
        <v>0</v>
      </c>
      <c r="AG52" s="66">
        <f t="shared" si="66"/>
        <v>0</v>
      </c>
      <c r="AH52" s="66">
        <f t="shared" si="66"/>
        <v>0</v>
      </c>
      <c r="AI52" s="68">
        <f t="shared" si="62"/>
        <v>0</v>
      </c>
      <c r="AJ52" s="3" t="str">
        <f t="shared" si="63"/>
        <v/>
      </c>
    </row>
    <row r="53" spans="1:36" ht="15" thickBot="1">
      <c r="A53" s="36" t="s">
        <v>10</v>
      </c>
      <c r="B53" s="96">
        <f t="shared" si="67"/>
        <v>0</v>
      </c>
      <c r="C53" s="96">
        <f t="shared" si="67"/>
        <v>0</v>
      </c>
      <c r="D53" s="96">
        <f t="shared" si="67"/>
        <v>0</v>
      </c>
      <c r="E53" s="96">
        <f t="shared" si="67"/>
        <v>0</v>
      </c>
      <c r="F53" s="396">
        <v>0</v>
      </c>
      <c r="G53" s="96">
        <f t="shared" si="64"/>
        <v>0</v>
      </c>
      <c r="H53" s="96">
        <f t="shared" si="64"/>
        <v>0</v>
      </c>
      <c r="I53" s="122">
        <f t="shared" si="60"/>
        <v>0</v>
      </c>
      <c r="K53" s="47" t="s">
        <v>10</v>
      </c>
      <c r="L53" s="96">
        <f t="shared" si="65"/>
        <v>0</v>
      </c>
      <c r="M53" s="96">
        <f t="shared" si="65"/>
        <v>0</v>
      </c>
      <c r="N53" s="96">
        <f t="shared" si="65"/>
        <v>0</v>
      </c>
      <c r="O53" s="96">
        <f t="shared" si="65"/>
        <v>0</v>
      </c>
      <c r="P53" s="96">
        <f t="shared" si="65"/>
        <v>0</v>
      </c>
      <c r="Q53" s="96">
        <f t="shared" si="65"/>
        <v>0</v>
      </c>
      <c r="R53" s="96">
        <f t="shared" si="65"/>
        <v>0</v>
      </c>
      <c r="S53" s="98">
        <f t="shared" si="61"/>
        <v>0</v>
      </c>
      <c r="U53" s="69" t="s">
        <v>10</v>
      </c>
      <c r="V53" s="70">
        <f t="shared" si="66"/>
        <v>0</v>
      </c>
      <c r="W53" s="70">
        <f t="shared" si="66"/>
        <v>0</v>
      </c>
      <c r="X53" s="70">
        <f t="shared" si="66"/>
        <v>0</v>
      </c>
      <c r="Y53" s="70">
        <f t="shared" si="66"/>
        <v>0</v>
      </c>
      <c r="Z53" s="70">
        <f t="shared" si="66"/>
        <v>0</v>
      </c>
      <c r="AA53" s="70">
        <f t="shared" si="66"/>
        <v>0</v>
      </c>
      <c r="AB53" s="70">
        <f t="shared" si="66"/>
        <v>0</v>
      </c>
      <c r="AC53" s="278">
        <f t="shared" si="66"/>
        <v>0</v>
      </c>
      <c r="AD53" s="70">
        <f t="shared" si="66"/>
        <v>0</v>
      </c>
      <c r="AE53" s="70">
        <f t="shared" si="66"/>
        <v>0</v>
      </c>
      <c r="AF53" s="70">
        <f t="shared" si="66"/>
        <v>0</v>
      </c>
      <c r="AG53" s="70">
        <f t="shared" si="66"/>
        <v>0</v>
      </c>
      <c r="AH53" s="70">
        <f t="shared" si="66"/>
        <v>0</v>
      </c>
      <c r="AI53" s="72">
        <f t="shared" si="62"/>
        <v>0</v>
      </c>
      <c r="AJ53" s="3" t="str">
        <f t="shared" si="63"/>
        <v/>
      </c>
    </row>
    <row r="54" spans="1:36" ht="15">
      <c r="A54" s="37" t="s">
        <v>22</v>
      </c>
      <c r="B54" s="99">
        <f>SUM(B33:B49)</f>
        <v>7203.2303310157567</v>
      </c>
      <c r="C54" s="99">
        <f t="shared" ref="C54:I54" si="68">SUM(C33:C49)</f>
        <v>20521.125554223076</v>
      </c>
      <c r="D54" s="99">
        <f t="shared" si="68"/>
        <v>23355.361572707785</v>
      </c>
      <c r="E54" s="99">
        <f t="shared" si="68"/>
        <v>12826.15349892926</v>
      </c>
      <c r="F54" s="99">
        <f t="shared" si="68"/>
        <v>0</v>
      </c>
      <c r="G54" s="99">
        <f t="shared" si="68"/>
        <v>1174.815089390577</v>
      </c>
      <c r="H54" s="100">
        <f t="shared" si="68"/>
        <v>61.785701850948179</v>
      </c>
      <c r="I54" s="111">
        <f t="shared" si="68"/>
        <v>65142.471748117408</v>
      </c>
      <c r="K54" s="48" t="s">
        <v>22</v>
      </c>
      <c r="L54" s="99">
        <f>SUM(L33:L49)</f>
        <v>7203.2303310157567</v>
      </c>
      <c r="M54" s="99">
        <f t="shared" ref="M54:S54" si="69">SUM(M33:M49)</f>
        <v>20521.125554223076</v>
      </c>
      <c r="N54" s="99">
        <f t="shared" si="69"/>
        <v>23355.361572707785</v>
      </c>
      <c r="O54" s="99">
        <f t="shared" si="69"/>
        <v>12826.15349892926</v>
      </c>
      <c r="P54" s="99">
        <f t="shared" si="69"/>
        <v>4641.7965244282277</v>
      </c>
      <c r="Q54" s="99">
        <f t="shared" si="69"/>
        <v>1174.815089390577</v>
      </c>
      <c r="R54" s="100">
        <f t="shared" si="69"/>
        <v>61.785701850948179</v>
      </c>
      <c r="S54" s="101">
        <f t="shared" si="69"/>
        <v>69784.268272545625</v>
      </c>
      <c r="U54" s="73" t="s">
        <v>59</v>
      </c>
      <c r="V54" s="74">
        <f>SUM(V33:V49)</f>
        <v>5550.5946250235193</v>
      </c>
      <c r="W54" s="74">
        <f t="shared" ref="W54:AH54" si="70">SUM(W33:W49)</f>
        <v>705.22348807350238</v>
      </c>
      <c r="X54" s="74">
        <f t="shared" si="70"/>
        <v>1174.815089390577</v>
      </c>
      <c r="Y54" s="74">
        <f t="shared" si="70"/>
        <v>20521.125554223076</v>
      </c>
      <c r="Z54" s="74">
        <f t="shared" si="70"/>
        <v>21192.694324413493</v>
      </c>
      <c r="AA54" s="74">
        <f t="shared" si="70"/>
        <v>12390.575233787455</v>
      </c>
      <c r="AB54" s="74">
        <f t="shared" si="70"/>
        <v>4641.7965244282277</v>
      </c>
      <c r="AC54" s="74">
        <f t="shared" si="70"/>
        <v>3607.4434332057799</v>
      </c>
      <c r="AD54" s="75">
        <f t="shared" si="70"/>
        <v>947.41221791873511</v>
      </c>
      <c r="AE54" s="75">
        <f t="shared" si="70"/>
        <v>409.13509322011021</v>
      </c>
      <c r="AF54" s="75">
        <f t="shared" si="70"/>
        <v>61.785701850948179</v>
      </c>
      <c r="AG54" s="75">
        <f t="shared" si="70"/>
        <v>2162.667248294294</v>
      </c>
      <c r="AH54" s="75">
        <f t="shared" si="70"/>
        <v>26.443171921692407</v>
      </c>
      <c r="AI54" s="76">
        <f>SUM(V54:AC54)</f>
        <v>69784.26827254564</v>
      </c>
      <c r="AJ54" s="3" t="str">
        <f t="shared" si="63"/>
        <v/>
      </c>
    </row>
    <row r="55" spans="1:36" s="22" customFormat="1" ht="15" thickBot="1">
      <c r="A55" s="38" t="s">
        <v>108</v>
      </c>
      <c r="B55" s="125">
        <f>IF($I54=0,"-",B54/$I54)</f>
        <v>0.11057655839139889</v>
      </c>
      <c r="C55" s="125">
        <f t="shared" ref="C55:H55" si="71">IF($I54=0,"-",C54/$I54)</f>
        <v>0.31501914194430497</v>
      </c>
      <c r="D55" s="125">
        <f t="shared" si="71"/>
        <v>0.35852740840130531</v>
      </c>
      <c r="E55" s="125">
        <f t="shared" si="71"/>
        <v>0.19689387207355899</v>
      </c>
      <c r="F55" s="125">
        <f t="shared" si="71"/>
        <v>0</v>
      </c>
      <c r="G55" s="125">
        <f t="shared" si="71"/>
        <v>1.8034548856745349E-2</v>
      </c>
      <c r="H55" s="126">
        <f t="shared" si="71"/>
        <v>9.4847033268635164E-4</v>
      </c>
      <c r="I55" s="127">
        <f>SUM(B55:H55)</f>
        <v>0.99999999999999989</v>
      </c>
      <c r="K55" s="49" t="s">
        <v>108</v>
      </c>
      <c r="L55" s="102">
        <f>IF($S54=0,"-",L54/$S54)</f>
        <v>0.10322140661965837</v>
      </c>
      <c r="M55" s="102">
        <f t="shared" ref="M55:R55" si="72">IF($S54=0,"-",M54/$S54)</f>
        <v>0.29406521071592939</v>
      </c>
      <c r="N55" s="102">
        <f t="shared" si="72"/>
        <v>0.33467946502630597</v>
      </c>
      <c r="O55" s="102">
        <f t="shared" si="72"/>
        <v>0.18379720553687165</v>
      </c>
      <c r="P55" s="102">
        <f t="shared" si="72"/>
        <v>6.6516374525838418E-2</v>
      </c>
      <c r="Q55" s="102">
        <f t="shared" si="72"/>
        <v>1.6834956050585548E-2</v>
      </c>
      <c r="R55" s="103">
        <f t="shared" si="72"/>
        <v>8.8538152481073987E-4</v>
      </c>
      <c r="S55" s="104">
        <f>SUM(L55:R55)</f>
        <v>1</v>
      </c>
      <c r="U55" s="77" t="s">
        <v>108</v>
      </c>
      <c r="V55" s="78">
        <f>+V54/$AI54</f>
        <v>7.9539339774194084E-2</v>
      </c>
      <c r="W55" s="78">
        <f t="shared" ref="W55:AH55" si="73">+W54/$AI54</f>
        <v>1.0105766034820626E-2</v>
      </c>
      <c r="X55" s="78">
        <f t="shared" si="73"/>
        <v>1.6834956050585544E-2</v>
      </c>
      <c r="Y55" s="78">
        <f t="shared" si="73"/>
        <v>0.29406521071592934</v>
      </c>
      <c r="Z55" s="78">
        <f t="shared" si="73"/>
        <v>0.30368870877379495</v>
      </c>
      <c r="AA55" s="78">
        <f t="shared" si="73"/>
        <v>0.17755542245417691</v>
      </c>
      <c r="AB55" s="78">
        <f t="shared" si="73"/>
        <v>6.6516374525838404E-2</v>
      </c>
      <c r="AC55" s="78">
        <f t="shared" si="73"/>
        <v>5.1694221670659998E-2</v>
      </c>
      <c r="AD55" s="78">
        <f t="shared" si="73"/>
        <v>1.3576300810643647E-2</v>
      </c>
      <c r="AE55" s="78">
        <f t="shared" si="73"/>
        <v>5.8628556743221044E-3</v>
      </c>
      <c r="AF55" s="78">
        <f t="shared" si="73"/>
        <v>8.8538152481073965E-4</v>
      </c>
      <c r="AG55" s="78">
        <f t="shared" si="73"/>
        <v>3.0990756252510934E-2</v>
      </c>
      <c r="AH55" s="78">
        <f t="shared" si="73"/>
        <v>3.7892740837257755E-4</v>
      </c>
      <c r="AI55" s="79">
        <f>SUM(V55:AC55)</f>
        <v>0.99999999999999978</v>
      </c>
      <c r="AJ55" s="22" t="str">
        <f t="shared" si="63"/>
        <v/>
      </c>
    </row>
    <row r="56" spans="1:36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K56"/>
      <c r="L56" s="29"/>
      <c r="M56" s="29"/>
      <c r="N56" s="29"/>
      <c r="O56" s="29"/>
      <c r="P56" s="29"/>
      <c r="Q56" s="29"/>
      <c r="R56" s="29"/>
      <c r="S56" s="29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</row>
    <row r="57" spans="1:36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K57" s="449" t="s">
        <v>48</v>
      </c>
      <c r="L57" s="82" t="s">
        <v>0</v>
      </c>
      <c r="M57" s="82" t="s">
        <v>1</v>
      </c>
      <c r="N57" s="82" t="s">
        <v>2</v>
      </c>
      <c r="O57" s="82" t="s">
        <v>3</v>
      </c>
      <c r="P57" s="82" t="s">
        <v>23</v>
      </c>
      <c r="Q57" s="82" t="s">
        <v>4</v>
      </c>
      <c r="R57" s="82" t="s">
        <v>5</v>
      </c>
      <c r="S57" s="83" t="s">
        <v>6</v>
      </c>
    </row>
    <row r="58" spans="1:36" ht="15" customHeight="1">
      <c r="A58" s="413" t="s">
        <v>48</v>
      </c>
      <c r="B58" s="400" t="s">
        <v>113</v>
      </c>
      <c r="C58" s="401"/>
      <c r="D58" s="401"/>
      <c r="E58" s="401"/>
      <c r="F58" s="401"/>
      <c r="G58" s="401"/>
      <c r="H58" s="401"/>
      <c r="I58" s="402"/>
      <c r="K58" s="450" t="s">
        <v>48</v>
      </c>
      <c r="L58" s="403" t="s">
        <v>113</v>
      </c>
      <c r="M58" s="404"/>
      <c r="N58" s="404"/>
      <c r="O58" s="404"/>
      <c r="P58" s="404"/>
      <c r="Q58" s="404"/>
      <c r="R58" s="404"/>
      <c r="S58" s="405"/>
    </row>
    <row r="59" spans="1:36" ht="14.25" customHeight="1">
      <c r="A59" s="30" t="s">
        <v>7</v>
      </c>
      <c r="B59" s="385"/>
      <c r="C59" s="386"/>
      <c r="D59" s="386"/>
      <c r="E59" s="387"/>
      <c r="F59" s="105">
        <f>F449+F475+F501+F527+F553</f>
        <v>0.61047815633005886</v>
      </c>
      <c r="G59" s="385"/>
      <c r="H59" s="387"/>
      <c r="I59" s="111">
        <f>SUM(B59:H59)</f>
        <v>0.61047815633005886</v>
      </c>
      <c r="K59" s="50" t="s">
        <v>7</v>
      </c>
      <c r="L59" s="385"/>
      <c r="M59" s="386"/>
      <c r="N59" s="386"/>
      <c r="O59" s="387"/>
      <c r="P59" s="105">
        <f>P449+P475+P501+P527+P553</f>
        <v>0</v>
      </c>
      <c r="Q59" s="385"/>
      <c r="R59" s="397"/>
      <c r="S59" s="107">
        <f>SUM(L59:R59)</f>
        <v>0</v>
      </c>
    </row>
    <row r="60" spans="1:36" ht="15">
      <c r="A60" s="31" t="s">
        <v>8</v>
      </c>
      <c r="B60" s="388"/>
      <c r="C60" s="389"/>
      <c r="D60" s="389"/>
      <c r="E60" s="390"/>
      <c r="F60" s="112">
        <f t="shared" ref="F60:F79" si="74">F450+F476+F502+F528+F554</f>
        <v>0.10289999999999999</v>
      </c>
      <c r="G60" s="388"/>
      <c r="H60" s="390"/>
      <c r="I60" s="114">
        <f t="shared" ref="I60:I79" si="75">SUM(B60:H60)</f>
        <v>0.10289999999999999</v>
      </c>
      <c r="K60" s="42" t="s">
        <v>8</v>
      </c>
      <c r="L60" s="388"/>
      <c r="M60" s="389"/>
      <c r="N60" s="389"/>
      <c r="O60" s="390"/>
      <c r="P60" s="87">
        <f t="shared" ref="P60:P79" si="76">P450+P476+P502+P528+P554</f>
        <v>0</v>
      </c>
      <c r="Q60" s="388"/>
      <c r="R60" s="398"/>
      <c r="S60" s="89">
        <f t="shared" ref="S60:S79" si="77">SUM(L60:R60)</f>
        <v>0</v>
      </c>
    </row>
    <row r="61" spans="1:36" ht="15">
      <c r="A61" s="32" t="s">
        <v>9</v>
      </c>
      <c r="B61" s="388"/>
      <c r="C61" s="389"/>
      <c r="D61" s="389"/>
      <c r="E61" s="390"/>
      <c r="F61" s="84">
        <f t="shared" si="74"/>
        <v>0</v>
      </c>
      <c r="G61" s="388"/>
      <c r="H61" s="390"/>
      <c r="I61" s="111">
        <f t="shared" si="75"/>
        <v>0</v>
      </c>
      <c r="K61" s="43" t="s">
        <v>9</v>
      </c>
      <c r="L61" s="388"/>
      <c r="M61" s="389"/>
      <c r="N61" s="389"/>
      <c r="O61" s="390"/>
      <c r="P61" s="84">
        <f t="shared" si="76"/>
        <v>0</v>
      </c>
      <c r="Q61" s="388"/>
      <c r="R61" s="398"/>
      <c r="S61" s="86">
        <f t="shared" si="77"/>
        <v>0</v>
      </c>
    </row>
    <row r="62" spans="1:36" ht="15">
      <c r="A62" s="31" t="s">
        <v>52</v>
      </c>
      <c r="B62" s="388"/>
      <c r="C62" s="389"/>
      <c r="D62" s="389"/>
      <c r="E62" s="390"/>
      <c r="F62" s="112">
        <f t="shared" si="74"/>
        <v>0</v>
      </c>
      <c r="G62" s="388"/>
      <c r="H62" s="390"/>
      <c r="I62" s="114">
        <f t="shared" si="75"/>
        <v>0</v>
      </c>
      <c r="K62" s="42" t="s">
        <v>52</v>
      </c>
      <c r="L62" s="388"/>
      <c r="M62" s="389"/>
      <c r="N62" s="389"/>
      <c r="O62" s="390"/>
      <c r="P62" s="87">
        <f t="shared" si="76"/>
        <v>0</v>
      </c>
      <c r="Q62" s="388"/>
      <c r="R62" s="398"/>
      <c r="S62" s="89">
        <f t="shared" si="77"/>
        <v>0</v>
      </c>
    </row>
    <row r="63" spans="1:36" ht="15">
      <c r="A63" s="32" t="s">
        <v>13</v>
      </c>
      <c r="B63" s="388"/>
      <c r="C63" s="389"/>
      <c r="D63" s="389"/>
      <c r="E63" s="390"/>
      <c r="F63" s="84">
        <f t="shared" si="74"/>
        <v>0</v>
      </c>
      <c r="G63" s="388"/>
      <c r="H63" s="390"/>
      <c r="I63" s="111">
        <f t="shared" si="75"/>
        <v>0</v>
      </c>
      <c r="K63" s="43" t="s">
        <v>13</v>
      </c>
      <c r="L63" s="388"/>
      <c r="M63" s="389"/>
      <c r="N63" s="389"/>
      <c r="O63" s="390"/>
      <c r="P63" s="84">
        <f t="shared" si="76"/>
        <v>0</v>
      </c>
      <c r="Q63" s="388"/>
      <c r="R63" s="398"/>
      <c r="S63" s="86">
        <f t="shared" si="77"/>
        <v>0</v>
      </c>
    </row>
    <row r="64" spans="1:36" ht="15">
      <c r="A64" s="31" t="s">
        <v>119</v>
      </c>
      <c r="B64" s="388"/>
      <c r="C64" s="389"/>
      <c r="D64" s="389"/>
      <c r="E64" s="390"/>
      <c r="F64" s="112">
        <f t="shared" si="74"/>
        <v>0</v>
      </c>
      <c r="G64" s="388"/>
      <c r="H64" s="390"/>
      <c r="I64" s="114">
        <f t="shared" si="75"/>
        <v>0</v>
      </c>
      <c r="K64" s="42" t="s">
        <v>119</v>
      </c>
      <c r="L64" s="388"/>
      <c r="M64" s="389"/>
      <c r="N64" s="389"/>
      <c r="O64" s="390"/>
      <c r="P64" s="87">
        <f t="shared" si="76"/>
        <v>0</v>
      </c>
      <c r="Q64" s="388"/>
      <c r="R64" s="398"/>
      <c r="S64" s="89">
        <f t="shared" si="77"/>
        <v>0</v>
      </c>
    </row>
    <row r="65" spans="1:19" ht="15">
      <c r="A65" s="32" t="s">
        <v>54</v>
      </c>
      <c r="B65" s="388"/>
      <c r="C65" s="389"/>
      <c r="D65" s="389"/>
      <c r="E65" s="390"/>
      <c r="F65" s="84">
        <f t="shared" si="74"/>
        <v>37296.792623480462</v>
      </c>
      <c r="G65" s="388"/>
      <c r="H65" s="390"/>
      <c r="I65" s="111">
        <f t="shared" si="75"/>
        <v>37296.792623480462</v>
      </c>
      <c r="K65" s="43" t="s">
        <v>54</v>
      </c>
      <c r="L65" s="388"/>
      <c r="M65" s="389"/>
      <c r="N65" s="389"/>
      <c r="O65" s="390"/>
      <c r="P65" s="84">
        <f t="shared" si="76"/>
        <v>14240.796105496682</v>
      </c>
      <c r="Q65" s="388"/>
      <c r="R65" s="398"/>
      <c r="S65" s="86">
        <f t="shared" si="77"/>
        <v>14240.796105496682</v>
      </c>
    </row>
    <row r="66" spans="1:19" ht="15">
      <c r="A66" s="31" t="s">
        <v>11</v>
      </c>
      <c r="B66" s="388"/>
      <c r="C66" s="389"/>
      <c r="D66" s="389"/>
      <c r="E66" s="390"/>
      <c r="F66" s="112">
        <f t="shared" si="74"/>
        <v>13402.935143452381</v>
      </c>
      <c r="G66" s="388"/>
      <c r="H66" s="390"/>
      <c r="I66" s="114">
        <f t="shared" si="75"/>
        <v>13402.935143452381</v>
      </c>
      <c r="K66" s="42" t="s">
        <v>11</v>
      </c>
      <c r="L66" s="388"/>
      <c r="M66" s="389"/>
      <c r="N66" s="389"/>
      <c r="O66" s="390"/>
      <c r="P66" s="87">
        <f t="shared" si="76"/>
        <v>5263.1264100910912</v>
      </c>
      <c r="Q66" s="388"/>
      <c r="R66" s="398"/>
      <c r="S66" s="89">
        <f t="shared" si="77"/>
        <v>5263.1264100910912</v>
      </c>
    </row>
    <row r="67" spans="1:19" ht="15">
      <c r="A67" s="32" t="s">
        <v>55</v>
      </c>
      <c r="B67" s="388"/>
      <c r="C67" s="389"/>
      <c r="D67" s="389"/>
      <c r="E67" s="390"/>
      <c r="F67" s="84">
        <f t="shared" si="74"/>
        <v>1290.8095190257718</v>
      </c>
      <c r="G67" s="388"/>
      <c r="H67" s="390"/>
      <c r="I67" s="111">
        <f t="shared" si="75"/>
        <v>1290.8095190257718</v>
      </c>
      <c r="K67" s="43" t="s">
        <v>55</v>
      </c>
      <c r="L67" s="388"/>
      <c r="M67" s="389"/>
      <c r="N67" s="389"/>
      <c r="O67" s="390"/>
      <c r="P67" s="84">
        <f t="shared" si="76"/>
        <v>-1.2878587085651816E-14</v>
      </c>
      <c r="Q67" s="388"/>
      <c r="R67" s="398"/>
      <c r="S67" s="86">
        <f t="shared" si="77"/>
        <v>-1.2878587085651816E-14</v>
      </c>
    </row>
    <row r="68" spans="1:19" ht="15">
      <c r="A68" s="31" t="s">
        <v>14</v>
      </c>
      <c r="B68" s="388"/>
      <c r="C68" s="389"/>
      <c r="D68" s="389"/>
      <c r="E68" s="390"/>
      <c r="F68" s="112">
        <f t="shared" si="74"/>
        <v>11.554050183420527</v>
      </c>
      <c r="G68" s="388"/>
      <c r="H68" s="390"/>
      <c r="I68" s="114">
        <f t="shared" si="75"/>
        <v>11.554050183420527</v>
      </c>
      <c r="K68" s="42" t="s">
        <v>14</v>
      </c>
      <c r="L68" s="388"/>
      <c r="M68" s="389"/>
      <c r="N68" s="389"/>
      <c r="O68" s="390"/>
      <c r="P68" s="87">
        <f t="shared" si="76"/>
        <v>11.5540501834206</v>
      </c>
      <c r="Q68" s="388"/>
      <c r="R68" s="398"/>
      <c r="S68" s="89">
        <f t="shared" si="77"/>
        <v>11.5540501834206</v>
      </c>
    </row>
    <row r="69" spans="1:19" ht="15">
      <c r="A69" s="32" t="s">
        <v>136</v>
      </c>
      <c r="B69" s="388"/>
      <c r="C69" s="389"/>
      <c r="D69" s="389"/>
      <c r="E69" s="390"/>
      <c r="F69" s="84">
        <f t="shared" si="74"/>
        <v>1320.8549194549669</v>
      </c>
      <c r="G69" s="388"/>
      <c r="H69" s="390"/>
      <c r="I69" s="111">
        <f t="shared" si="75"/>
        <v>1320.8549194549669</v>
      </c>
      <c r="K69" s="43" t="s">
        <v>136</v>
      </c>
      <c r="L69" s="388"/>
      <c r="M69" s="389"/>
      <c r="N69" s="389"/>
      <c r="O69" s="390"/>
      <c r="P69" s="84">
        <f t="shared" si="76"/>
        <v>3.006299858242528</v>
      </c>
      <c r="Q69" s="388"/>
      <c r="R69" s="398"/>
      <c r="S69" s="86">
        <f t="shared" si="77"/>
        <v>3.006299858242528</v>
      </c>
    </row>
    <row r="70" spans="1:19" ht="15">
      <c r="A70" s="31" t="s">
        <v>21</v>
      </c>
      <c r="B70" s="388"/>
      <c r="C70" s="389"/>
      <c r="D70" s="389"/>
      <c r="E70" s="390"/>
      <c r="F70" s="112">
        <f t="shared" si="74"/>
        <v>1556.6789913451689</v>
      </c>
      <c r="G70" s="388"/>
      <c r="H70" s="390"/>
      <c r="I70" s="114">
        <f t="shared" si="75"/>
        <v>1556.6789913451689</v>
      </c>
      <c r="K70" s="42" t="s">
        <v>21</v>
      </c>
      <c r="L70" s="388"/>
      <c r="M70" s="389"/>
      <c r="N70" s="389"/>
      <c r="O70" s="390"/>
      <c r="P70" s="87">
        <f t="shared" si="76"/>
        <v>-7.2759576141834259E-12</v>
      </c>
      <c r="Q70" s="388"/>
      <c r="R70" s="398"/>
      <c r="S70" s="89">
        <f t="shared" si="77"/>
        <v>-7.2759576141834259E-12</v>
      </c>
    </row>
    <row r="71" spans="1:19" ht="15">
      <c r="A71" s="32" t="s">
        <v>20</v>
      </c>
      <c r="B71" s="388"/>
      <c r="C71" s="389"/>
      <c r="D71" s="389"/>
      <c r="E71" s="390"/>
      <c r="F71" s="84">
        <f t="shared" si="74"/>
        <v>0</v>
      </c>
      <c r="G71" s="388"/>
      <c r="H71" s="390"/>
      <c r="I71" s="111">
        <f t="shared" si="75"/>
        <v>0</v>
      </c>
      <c r="K71" s="43" t="s">
        <v>20</v>
      </c>
      <c r="L71" s="388"/>
      <c r="M71" s="389"/>
      <c r="N71" s="389"/>
      <c r="O71" s="390"/>
      <c r="P71" s="84">
        <f t="shared" si="76"/>
        <v>9.3791641120333225E-13</v>
      </c>
      <c r="Q71" s="388"/>
      <c r="R71" s="398"/>
      <c r="S71" s="86">
        <f t="shared" si="77"/>
        <v>9.3791641120333225E-13</v>
      </c>
    </row>
    <row r="72" spans="1:19" ht="15">
      <c r="A72" s="31" t="s">
        <v>56</v>
      </c>
      <c r="B72" s="388"/>
      <c r="C72" s="389"/>
      <c r="D72" s="389"/>
      <c r="E72" s="390"/>
      <c r="F72" s="112">
        <f t="shared" si="74"/>
        <v>1.8265466029411762E-2</v>
      </c>
      <c r="G72" s="388"/>
      <c r="H72" s="390"/>
      <c r="I72" s="114">
        <f t="shared" si="75"/>
        <v>1.8265466029411762E-2</v>
      </c>
      <c r="K72" s="42" t="s">
        <v>56</v>
      </c>
      <c r="L72" s="388"/>
      <c r="M72" s="389"/>
      <c r="N72" s="389"/>
      <c r="O72" s="390"/>
      <c r="P72" s="87">
        <f t="shared" si="76"/>
        <v>-2.0841548972749813E-12</v>
      </c>
      <c r="Q72" s="388"/>
      <c r="R72" s="398"/>
      <c r="S72" s="89">
        <f t="shared" si="77"/>
        <v>-2.0841548972749813E-12</v>
      </c>
    </row>
    <row r="73" spans="1:19" ht="15">
      <c r="A73" s="32" t="s">
        <v>18</v>
      </c>
      <c r="B73" s="388"/>
      <c r="C73" s="389"/>
      <c r="D73" s="389"/>
      <c r="E73" s="390"/>
      <c r="F73" s="128">
        <f t="shared" si="74"/>
        <v>446.94509327026316</v>
      </c>
      <c r="G73" s="388"/>
      <c r="H73" s="390"/>
      <c r="I73" s="111">
        <f t="shared" si="75"/>
        <v>446.94509327026316</v>
      </c>
      <c r="K73" s="43" t="s">
        <v>18</v>
      </c>
      <c r="L73" s="388"/>
      <c r="M73" s="389"/>
      <c r="N73" s="389"/>
      <c r="O73" s="390"/>
      <c r="P73" s="84">
        <f t="shared" si="76"/>
        <v>315.79912279834934</v>
      </c>
      <c r="Q73" s="388"/>
      <c r="R73" s="398"/>
      <c r="S73" s="86">
        <f t="shared" si="77"/>
        <v>315.79912279834934</v>
      </c>
    </row>
    <row r="74" spans="1:19" ht="15">
      <c r="A74" s="31" t="s">
        <v>17</v>
      </c>
      <c r="B74" s="388"/>
      <c r="C74" s="389"/>
      <c r="D74" s="389"/>
      <c r="E74" s="390"/>
      <c r="F74" s="112">
        <f t="shared" si="74"/>
        <v>0</v>
      </c>
      <c r="G74" s="388"/>
      <c r="H74" s="390"/>
      <c r="I74" s="114">
        <f t="shared" si="75"/>
        <v>0</v>
      </c>
      <c r="K74" s="42" t="s">
        <v>17</v>
      </c>
      <c r="L74" s="388"/>
      <c r="M74" s="389"/>
      <c r="N74" s="389"/>
      <c r="O74" s="390"/>
      <c r="P74" s="87">
        <f t="shared" si="76"/>
        <v>0</v>
      </c>
      <c r="Q74" s="388"/>
      <c r="R74" s="398"/>
      <c r="S74" s="89">
        <f t="shared" si="77"/>
        <v>0</v>
      </c>
    </row>
    <row r="75" spans="1:19" ht="15">
      <c r="A75" s="33" t="s">
        <v>60</v>
      </c>
      <c r="B75" s="388"/>
      <c r="C75" s="389"/>
      <c r="D75" s="389"/>
      <c r="E75" s="390"/>
      <c r="F75" s="84">
        <f t="shared" si="74"/>
        <v>0</v>
      </c>
      <c r="G75" s="388"/>
      <c r="H75" s="390"/>
      <c r="I75" s="111">
        <f t="shared" si="75"/>
        <v>0</v>
      </c>
      <c r="K75" s="44" t="s">
        <v>60</v>
      </c>
      <c r="L75" s="388"/>
      <c r="M75" s="389"/>
      <c r="N75" s="389"/>
      <c r="O75" s="390"/>
      <c r="P75" s="84">
        <f t="shared" si="76"/>
        <v>0</v>
      </c>
      <c r="Q75" s="388"/>
      <c r="R75" s="398"/>
      <c r="S75" s="86">
        <f t="shared" si="77"/>
        <v>0</v>
      </c>
    </row>
    <row r="76" spans="1:19">
      <c r="A76" s="34" t="s">
        <v>19</v>
      </c>
      <c r="B76" s="388"/>
      <c r="C76" s="389"/>
      <c r="D76" s="389"/>
      <c r="E76" s="390"/>
      <c r="F76" s="116">
        <f t="shared" si="74"/>
        <v>0</v>
      </c>
      <c r="G76" s="388"/>
      <c r="H76" s="390"/>
      <c r="I76" s="118">
        <f t="shared" si="75"/>
        <v>0</v>
      </c>
      <c r="K76" s="45" t="s">
        <v>19</v>
      </c>
      <c r="L76" s="388"/>
      <c r="M76" s="389"/>
      <c r="N76" s="389"/>
      <c r="O76" s="390"/>
      <c r="P76" s="90">
        <f t="shared" si="76"/>
        <v>0</v>
      </c>
      <c r="Q76" s="388"/>
      <c r="R76" s="398"/>
      <c r="S76" s="92">
        <f t="shared" si="77"/>
        <v>0</v>
      </c>
    </row>
    <row r="77" spans="1:19">
      <c r="A77" s="35" t="s">
        <v>15</v>
      </c>
      <c r="B77" s="388"/>
      <c r="C77" s="389"/>
      <c r="D77" s="389"/>
      <c r="E77" s="390"/>
      <c r="F77" s="93">
        <f t="shared" si="74"/>
        <v>0</v>
      </c>
      <c r="G77" s="388"/>
      <c r="H77" s="390"/>
      <c r="I77" s="120">
        <f t="shared" si="75"/>
        <v>0</v>
      </c>
      <c r="K77" s="46" t="s">
        <v>15</v>
      </c>
      <c r="L77" s="388"/>
      <c r="M77" s="389"/>
      <c r="N77" s="389"/>
      <c r="O77" s="390"/>
      <c r="P77" s="93">
        <f t="shared" si="76"/>
        <v>0</v>
      </c>
      <c r="Q77" s="388"/>
      <c r="R77" s="398"/>
      <c r="S77" s="95">
        <f t="shared" si="77"/>
        <v>0</v>
      </c>
    </row>
    <row r="78" spans="1:19">
      <c r="A78" s="34" t="s">
        <v>16</v>
      </c>
      <c r="B78" s="388"/>
      <c r="C78" s="389"/>
      <c r="D78" s="389"/>
      <c r="E78" s="390"/>
      <c r="F78" s="116">
        <f t="shared" si="74"/>
        <v>0</v>
      </c>
      <c r="G78" s="388"/>
      <c r="H78" s="390"/>
      <c r="I78" s="118">
        <f t="shared" si="75"/>
        <v>0</v>
      </c>
      <c r="K78" s="45" t="s">
        <v>16</v>
      </c>
      <c r="L78" s="388"/>
      <c r="M78" s="389"/>
      <c r="N78" s="389"/>
      <c r="O78" s="390"/>
      <c r="P78" s="90">
        <f t="shared" si="76"/>
        <v>0</v>
      </c>
      <c r="Q78" s="388"/>
      <c r="R78" s="398"/>
      <c r="S78" s="92">
        <f t="shared" si="77"/>
        <v>0</v>
      </c>
    </row>
    <row r="79" spans="1:19" ht="15" thickBot="1">
      <c r="A79" s="36" t="s">
        <v>10</v>
      </c>
      <c r="B79" s="391"/>
      <c r="C79" s="392"/>
      <c r="D79" s="392"/>
      <c r="E79" s="393"/>
      <c r="F79" s="96">
        <f t="shared" si="74"/>
        <v>0</v>
      </c>
      <c r="G79" s="391"/>
      <c r="H79" s="393"/>
      <c r="I79" s="122">
        <f t="shared" si="75"/>
        <v>0</v>
      </c>
      <c r="K79" s="47" t="s">
        <v>10</v>
      </c>
      <c r="L79" s="391"/>
      <c r="M79" s="392"/>
      <c r="N79" s="392"/>
      <c r="O79" s="393"/>
      <c r="P79" s="96">
        <f t="shared" si="76"/>
        <v>0</v>
      </c>
      <c r="Q79" s="391"/>
      <c r="R79" s="399"/>
      <c r="S79" s="98">
        <f t="shared" si="77"/>
        <v>0</v>
      </c>
    </row>
    <row r="80" spans="1:19" ht="15">
      <c r="A80" s="37" t="s">
        <v>22</v>
      </c>
      <c r="B80" s="99">
        <f>SUM(B59:B75)</f>
        <v>0</v>
      </c>
      <c r="C80" s="99">
        <f t="shared" ref="C80:I80" si="78">SUM(C59:C75)</f>
        <v>0</v>
      </c>
      <c r="D80" s="99">
        <f t="shared" si="78"/>
        <v>0</v>
      </c>
      <c r="E80" s="99">
        <f t="shared" si="78"/>
        <v>0</v>
      </c>
      <c r="F80" s="99">
        <f t="shared" si="78"/>
        <v>55327.301983834805</v>
      </c>
      <c r="G80" s="99">
        <f t="shared" si="78"/>
        <v>0</v>
      </c>
      <c r="H80" s="100">
        <f t="shared" si="78"/>
        <v>0</v>
      </c>
      <c r="I80" s="111">
        <f t="shared" si="78"/>
        <v>55327.301983834805</v>
      </c>
      <c r="K80" s="48" t="s">
        <v>22</v>
      </c>
      <c r="L80" s="99">
        <f>SUM(L59:L75)</f>
        <v>0</v>
      </c>
      <c r="M80" s="99">
        <f t="shared" ref="M80:S80" si="79">SUM(M59:M75)</f>
        <v>0</v>
      </c>
      <c r="N80" s="99">
        <f t="shared" si="79"/>
        <v>0</v>
      </c>
      <c r="O80" s="99">
        <f t="shared" si="79"/>
        <v>0</v>
      </c>
      <c r="P80" s="99">
        <f t="shared" si="79"/>
        <v>19834.281988427778</v>
      </c>
      <c r="Q80" s="99">
        <f t="shared" si="79"/>
        <v>0</v>
      </c>
      <c r="R80" s="100">
        <f t="shared" si="79"/>
        <v>0</v>
      </c>
      <c r="S80" s="101">
        <f t="shared" si="79"/>
        <v>19834.281988427778</v>
      </c>
    </row>
    <row r="81" spans="1:34" s="22" customFormat="1" ht="15" thickBot="1">
      <c r="A81" s="38" t="s">
        <v>108</v>
      </c>
      <c r="B81" s="125">
        <f>IF($I80=0,"-",B80/$I80)</f>
        <v>0</v>
      </c>
      <c r="C81" s="125">
        <f t="shared" ref="C81:H81" si="80">IF($I80=0,"-",C80/$I80)</f>
        <v>0</v>
      </c>
      <c r="D81" s="125">
        <f t="shared" si="80"/>
        <v>0</v>
      </c>
      <c r="E81" s="125">
        <f t="shared" si="80"/>
        <v>0</v>
      </c>
      <c r="F81" s="125">
        <f t="shared" si="80"/>
        <v>1</v>
      </c>
      <c r="G81" s="125">
        <f t="shared" si="80"/>
        <v>0</v>
      </c>
      <c r="H81" s="125">
        <f t="shared" si="80"/>
        <v>0</v>
      </c>
      <c r="I81" s="127">
        <f>SUM(B81:H81)</f>
        <v>1</v>
      </c>
      <c r="K81" s="49" t="s">
        <v>108</v>
      </c>
      <c r="L81" s="102">
        <f>IF($S80=0,"-",L80/$S80)</f>
        <v>0</v>
      </c>
      <c r="M81" s="102">
        <f t="shared" ref="M81:R81" si="81">IF($S80=0,"-",M80/$S80)</f>
        <v>0</v>
      </c>
      <c r="N81" s="102">
        <f t="shared" si="81"/>
        <v>0</v>
      </c>
      <c r="O81" s="102">
        <f t="shared" si="81"/>
        <v>0</v>
      </c>
      <c r="P81" s="102">
        <f t="shared" si="81"/>
        <v>1</v>
      </c>
      <c r="Q81" s="102">
        <f t="shared" si="81"/>
        <v>0</v>
      </c>
      <c r="R81" s="103">
        <f t="shared" si="81"/>
        <v>0</v>
      </c>
      <c r="S81" s="104">
        <f>SUM(L81:R81)</f>
        <v>1</v>
      </c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</row>
    <row r="82" spans="1:34" ht="15" thickBot="1">
      <c r="A82" s="6"/>
      <c r="B82" s="6"/>
      <c r="C82" s="6"/>
      <c r="D82" s="6"/>
      <c r="E82" s="6"/>
      <c r="F82" s="6"/>
      <c r="G82" s="6"/>
      <c r="H82" s="6"/>
      <c r="I82" s="6"/>
      <c r="K82" s="6"/>
      <c r="L82" s="29"/>
      <c r="M82" s="29"/>
      <c r="N82" s="29"/>
      <c r="O82" s="29"/>
      <c r="P82" s="29"/>
      <c r="Q82" s="29"/>
      <c r="R82" s="29"/>
      <c r="S82" s="29"/>
    </row>
    <row r="83" spans="1:34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K83" s="451" t="s">
        <v>50</v>
      </c>
      <c r="L83" s="82" t="s">
        <v>0</v>
      </c>
      <c r="M83" s="82" t="s">
        <v>1</v>
      </c>
      <c r="N83" s="82" t="s">
        <v>2</v>
      </c>
      <c r="O83" s="82" t="s">
        <v>3</v>
      </c>
      <c r="P83" s="82" t="s">
        <v>23</v>
      </c>
      <c r="Q83" s="82" t="s">
        <v>4</v>
      </c>
      <c r="R83" s="82" t="s">
        <v>5</v>
      </c>
      <c r="S83" s="83" t="s">
        <v>6</v>
      </c>
    </row>
    <row r="84" spans="1:34" ht="15" customHeight="1">
      <c r="A84" s="407" t="s">
        <v>50</v>
      </c>
      <c r="B84" s="400" t="s">
        <v>113</v>
      </c>
      <c r="C84" s="401"/>
      <c r="D84" s="401"/>
      <c r="E84" s="401"/>
      <c r="F84" s="401"/>
      <c r="G84" s="401"/>
      <c r="H84" s="401"/>
      <c r="I84" s="402"/>
      <c r="K84" s="452" t="s">
        <v>50</v>
      </c>
      <c r="L84" s="403" t="s">
        <v>113</v>
      </c>
      <c r="M84" s="404"/>
      <c r="N84" s="404"/>
      <c r="O84" s="404"/>
      <c r="P84" s="404"/>
      <c r="Q84" s="404"/>
      <c r="R84" s="404"/>
      <c r="S84" s="405"/>
    </row>
    <row r="85" spans="1:34" ht="14.25" customHeight="1">
      <c r="A85" s="30" t="s">
        <v>7</v>
      </c>
      <c r="B85" s="105">
        <f t="shared" ref="B85:E105" si="82">B579+B605+B631</f>
        <v>373.15689073085349</v>
      </c>
      <c r="C85" s="105">
        <f t="shared" si="82"/>
        <v>0</v>
      </c>
      <c r="D85" s="105">
        <f t="shared" si="82"/>
        <v>37.05761416277516</v>
      </c>
      <c r="E85" s="105">
        <f t="shared" si="82"/>
        <v>0</v>
      </c>
      <c r="F85" s="105">
        <f t="shared" ref="F85:H85" si="83">F579+F605+F631</f>
        <v>0</v>
      </c>
      <c r="G85" s="105">
        <f t="shared" si="83"/>
        <v>0</v>
      </c>
      <c r="H85" s="105">
        <f t="shared" si="83"/>
        <v>0</v>
      </c>
      <c r="I85" s="111">
        <f>SUM(B85:H85)</f>
        <v>410.21450489362866</v>
      </c>
      <c r="K85" s="50" t="s">
        <v>7</v>
      </c>
      <c r="L85" s="105">
        <f t="shared" ref="L85:O105" si="84">L579+L605+L631</f>
        <v>373.15689073085349</v>
      </c>
      <c r="M85" s="105">
        <f t="shared" si="84"/>
        <v>0</v>
      </c>
      <c r="N85" s="105">
        <f t="shared" si="84"/>
        <v>37.05761416277516</v>
      </c>
      <c r="O85" s="105">
        <f t="shared" si="84"/>
        <v>0</v>
      </c>
      <c r="P85" s="105">
        <f t="shared" ref="P85:R85" si="85">P579+P605+P631</f>
        <v>0.61047815633005886</v>
      </c>
      <c r="Q85" s="105">
        <f t="shared" si="85"/>
        <v>0</v>
      </c>
      <c r="R85" s="105">
        <f t="shared" si="85"/>
        <v>0</v>
      </c>
      <c r="S85" s="107">
        <f>SUM(L85:R85)</f>
        <v>410.82498304995869</v>
      </c>
    </row>
    <row r="86" spans="1:34" ht="15">
      <c r="A86" s="31" t="s">
        <v>8</v>
      </c>
      <c r="B86" s="112">
        <f t="shared" si="82"/>
        <v>257.65672789319348</v>
      </c>
      <c r="C86" s="112">
        <f t="shared" si="82"/>
        <v>0</v>
      </c>
      <c r="D86" s="112">
        <f t="shared" si="82"/>
        <v>25.464358865937704</v>
      </c>
      <c r="E86" s="112">
        <f t="shared" si="82"/>
        <v>0</v>
      </c>
      <c r="F86" s="112">
        <f t="shared" ref="F86:H86" si="86">F580+F606+F632</f>
        <v>0</v>
      </c>
      <c r="G86" s="112">
        <f t="shared" si="86"/>
        <v>0</v>
      </c>
      <c r="H86" s="112">
        <f t="shared" si="86"/>
        <v>0</v>
      </c>
      <c r="I86" s="114">
        <f t="shared" ref="I86:I105" si="87">SUM(B86:H86)</f>
        <v>283.12108675913117</v>
      </c>
      <c r="K86" s="42" t="s">
        <v>8</v>
      </c>
      <c r="L86" s="87">
        <f t="shared" si="84"/>
        <v>257.65672789319348</v>
      </c>
      <c r="M86" s="87">
        <f t="shared" si="84"/>
        <v>0</v>
      </c>
      <c r="N86" s="87">
        <f t="shared" si="84"/>
        <v>25.464358865937704</v>
      </c>
      <c r="O86" s="87">
        <f t="shared" si="84"/>
        <v>0</v>
      </c>
      <c r="P86" s="87">
        <f t="shared" ref="P86:R86" si="88">P580+P606+P632</f>
        <v>0.10289999999999999</v>
      </c>
      <c r="Q86" s="87">
        <f t="shared" si="88"/>
        <v>0</v>
      </c>
      <c r="R86" s="87">
        <f t="shared" si="88"/>
        <v>0</v>
      </c>
      <c r="S86" s="89">
        <f t="shared" ref="S86:S105" si="89">SUM(L86:R86)</f>
        <v>283.22398675913115</v>
      </c>
    </row>
    <row r="87" spans="1:34" ht="15">
      <c r="A87" s="32" t="s">
        <v>9</v>
      </c>
      <c r="B87" s="84">
        <f t="shared" si="82"/>
        <v>275.44276680606839</v>
      </c>
      <c r="C87" s="84">
        <f t="shared" si="82"/>
        <v>0</v>
      </c>
      <c r="D87" s="84">
        <f t="shared" si="82"/>
        <v>27.460431623075273</v>
      </c>
      <c r="E87" s="84">
        <f t="shared" si="82"/>
        <v>0</v>
      </c>
      <c r="F87" s="84">
        <f t="shared" ref="F87:H87" si="90">F581+F607+F633</f>
        <v>0</v>
      </c>
      <c r="G87" s="84">
        <f t="shared" si="90"/>
        <v>0</v>
      </c>
      <c r="H87" s="84">
        <f t="shared" si="90"/>
        <v>0</v>
      </c>
      <c r="I87" s="111">
        <f t="shared" si="87"/>
        <v>302.90319842914369</v>
      </c>
      <c r="K87" s="43" t="s">
        <v>9</v>
      </c>
      <c r="L87" s="84">
        <f t="shared" si="84"/>
        <v>275.44276680606839</v>
      </c>
      <c r="M87" s="84">
        <f t="shared" si="84"/>
        <v>0</v>
      </c>
      <c r="N87" s="84">
        <f t="shared" si="84"/>
        <v>27.460431623075273</v>
      </c>
      <c r="O87" s="84">
        <f t="shared" si="84"/>
        <v>0</v>
      </c>
      <c r="P87" s="84">
        <f t="shared" ref="P87:R87" si="91">P581+P607+P633</f>
        <v>0</v>
      </c>
      <c r="Q87" s="84">
        <f t="shared" si="91"/>
        <v>0</v>
      </c>
      <c r="R87" s="84">
        <f t="shared" si="91"/>
        <v>0</v>
      </c>
      <c r="S87" s="86">
        <f t="shared" si="89"/>
        <v>302.90319842914369</v>
      </c>
    </row>
    <row r="88" spans="1:34" ht="15">
      <c r="A88" s="31" t="s">
        <v>52</v>
      </c>
      <c r="B88" s="112">
        <f t="shared" si="82"/>
        <v>0</v>
      </c>
      <c r="C88" s="112">
        <f t="shared" si="82"/>
        <v>0</v>
      </c>
      <c r="D88" s="112">
        <f t="shared" si="82"/>
        <v>0</v>
      </c>
      <c r="E88" s="112">
        <f t="shared" si="82"/>
        <v>0</v>
      </c>
      <c r="F88" s="112">
        <f t="shared" ref="F88:H88" si="92">F582+F608+F634</f>
        <v>0</v>
      </c>
      <c r="G88" s="112">
        <f t="shared" si="92"/>
        <v>0</v>
      </c>
      <c r="H88" s="112">
        <f t="shared" si="92"/>
        <v>0</v>
      </c>
      <c r="I88" s="114">
        <f t="shared" si="87"/>
        <v>0</v>
      </c>
      <c r="K88" s="42" t="s">
        <v>52</v>
      </c>
      <c r="L88" s="87">
        <f t="shared" si="84"/>
        <v>0</v>
      </c>
      <c r="M88" s="87">
        <f t="shared" si="84"/>
        <v>0</v>
      </c>
      <c r="N88" s="87">
        <f t="shared" si="84"/>
        <v>0</v>
      </c>
      <c r="O88" s="87">
        <f t="shared" si="84"/>
        <v>0</v>
      </c>
      <c r="P88" s="87">
        <f t="shared" ref="P88:R88" si="93">P582+P608+P634</f>
        <v>0</v>
      </c>
      <c r="Q88" s="87">
        <f t="shared" si="93"/>
        <v>0</v>
      </c>
      <c r="R88" s="87">
        <f t="shared" si="93"/>
        <v>0</v>
      </c>
      <c r="S88" s="89">
        <f t="shared" si="89"/>
        <v>0</v>
      </c>
    </row>
    <row r="89" spans="1:34" ht="15">
      <c r="A89" s="32" t="s">
        <v>13</v>
      </c>
      <c r="B89" s="84">
        <f t="shared" si="82"/>
        <v>1408.7195942455332</v>
      </c>
      <c r="C89" s="84">
        <f t="shared" si="82"/>
        <v>48.60211117100819</v>
      </c>
      <c r="D89" s="84">
        <f t="shared" si="82"/>
        <v>141.05946455466014</v>
      </c>
      <c r="E89" s="84">
        <f t="shared" si="82"/>
        <v>22.916666402341928</v>
      </c>
      <c r="F89" s="84">
        <f t="shared" ref="F89:H89" si="94">F583+F609+F635</f>
        <v>0</v>
      </c>
      <c r="G89" s="84">
        <f t="shared" si="94"/>
        <v>0</v>
      </c>
      <c r="H89" s="84">
        <f t="shared" si="94"/>
        <v>0</v>
      </c>
      <c r="I89" s="111">
        <f t="shared" si="87"/>
        <v>1621.2978363735433</v>
      </c>
      <c r="K89" s="43" t="s">
        <v>13</v>
      </c>
      <c r="L89" s="84">
        <f t="shared" si="84"/>
        <v>1408.7195942455332</v>
      </c>
      <c r="M89" s="84">
        <f t="shared" si="84"/>
        <v>48.60211117100819</v>
      </c>
      <c r="N89" s="84">
        <f t="shared" si="84"/>
        <v>141.05946455466014</v>
      </c>
      <c r="O89" s="84">
        <f t="shared" si="84"/>
        <v>22.916666402341928</v>
      </c>
      <c r="P89" s="84">
        <f t="shared" ref="P89:R89" si="95">P583+P609+P635</f>
        <v>0</v>
      </c>
      <c r="Q89" s="84">
        <f t="shared" si="95"/>
        <v>0</v>
      </c>
      <c r="R89" s="84">
        <f t="shared" si="95"/>
        <v>0</v>
      </c>
      <c r="S89" s="86">
        <f t="shared" si="89"/>
        <v>1621.2978363735433</v>
      </c>
    </row>
    <row r="90" spans="1:34" ht="15">
      <c r="A90" s="31" t="s">
        <v>119</v>
      </c>
      <c r="B90" s="112">
        <f t="shared" si="82"/>
        <v>13326.650898412212</v>
      </c>
      <c r="C90" s="112">
        <f t="shared" si="82"/>
        <v>51.840650161257692</v>
      </c>
      <c r="D90" s="112">
        <f t="shared" si="82"/>
        <v>1470.1867714164828</v>
      </c>
      <c r="E90" s="112">
        <f t="shared" si="82"/>
        <v>0</v>
      </c>
      <c r="F90" s="112">
        <f t="shared" ref="F90:H90" si="96">F584+F610+F636</f>
        <v>0</v>
      </c>
      <c r="G90" s="112">
        <f t="shared" si="96"/>
        <v>0</v>
      </c>
      <c r="H90" s="112">
        <f t="shared" si="96"/>
        <v>0</v>
      </c>
      <c r="I90" s="114">
        <f t="shared" si="87"/>
        <v>14848.678319989951</v>
      </c>
      <c r="K90" s="42" t="s">
        <v>119</v>
      </c>
      <c r="L90" s="87">
        <f t="shared" si="84"/>
        <v>13326.650898412212</v>
      </c>
      <c r="M90" s="87">
        <f t="shared" si="84"/>
        <v>51.840650161257692</v>
      </c>
      <c r="N90" s="87">
        <f t="shared" si="84"/>
        <v>1470.1867714164828</v>
      </c>
      <c r="O90" s="87">
        <f t="shared" si="84"/>
        <v>0</v>
      </c>
      <c r="P90" s="87">
        <f t="shared" ref="P90:R90" si="97">P584+P610+P636</f>
        <v>0</v>
      </c>
      <c r="Q90" s="87">
        <f t="shared" si="97"/>
        <v>0</v>
      </c>
      <c r="R90" s="87">
        <f t="shared" si="97"/>
        <v>0</v>
      </c>
      <c r="S90" s="89">
        <f t="shared" si="89"/>
        <v>14848.678319989951</v>
      </c>
    </row>
    <row r="91" spans="1:34" ht="15">
      <c r="A91" s="32" t="s">
        <v>54</v>
      </c>
      <c r="B91" s="84">
        <f t="shared" si="82"/>
        <v>0</v>
      </c>
      <c r="C91" s="84">
        <f t="shared" si="82"/>
        <v>0.80757087389443527</v>
      </c>
      <c r="D91" s="84">
        <f t="shared" si="82"/>
        <v>0.35530189822749103</v>
      </c>
      <c r="E91" s="84">
        <f t="shared" si="82"/>
        <v>204.93886929471782</v>
      </c>
      <c r="F91" s="84">
        <f t="shared" ref="F91:H91" si="98">F585+F611+F637</f>
        <v>1547.9584360792205</v>
      </c>
      <c r="G91" s="84">
        <f t="shared" si="98"/>
        <v>0</v>
      </c>
      <c r="H91" s="84">
        <f t="shared" si="98"/>
        <v>0</v>
      </c>
      <c r="I91" s="111">
        <f t="shared" si="87"/>
        <v>1754.0601781460603</v>
      </c>
      <c r="K91" s="43" t="s">
        <v>54</v>
      </c>
      <c r="L91" s="84">
        <f t="shared" si="84"/>
        <v>0</v>
      </c>
      <c r="M91" s="84">
        <f t="shared" si="84"/>
        <v>0.80757087389443527</v>
      </c>
      <c r="N91" s="84">
        <f t="shared" si="84"/>
        <v>0.35530189822749103</v>
      </c>
      <c r="O91" s="84">
        <f t="shared" si="84"/>
        <v>204.93886929471782</v>
      </c>
      <c r="P91" s="84">
        <f t="shared" ref="P91:R91" si="99">P585+P611+P637</f>
        <v>20520.747618707584</v>
      </c>
      <c r="Q91" s="84">
        <f t="shared" si="99"/>
        <v>0</v>
      </c>
      <c r="R91" s="84">
        <f t="shared" si="99"/>
        <v>0</v>
      </c>
      <c r="S91" s="86">
        <f t="shared" si="89"/>
        <v>20726.849360774424</v>
      </c>
    </row>
    <row r="92" spans="1:34" ht="15">
      <c r="A92" s="31" t="s">
        <v>11</v>
      </c>
      <c r="B92" s="112">
        <f t="shared" si="82"/>
        <v>0</v>
      </c>
      <c r="C92" s="112">
        <f t="shared" si="82"/>
        <v>0</v>
      </c>
      <c r="D92" s="112">
        <f t="shared" si="82"/>
        <v>5.1870016011361812E-2</v>
      </c>
      <c r="E92" s="112">
        <f t="shared" si="82"/>
        <v>43.519476303948672</v>
      </c>
      <c r="F92" s="112">
        <f t="shared" ref="F92:H92" si="100">F586+F612+F638</f>
        <v>0</v>
      </c>
      <c r="G92" s="112">
        <f t="shared" si="100"/>
        <v>0</v>
      </c>
      <c r="H92" s="112">
        <f t="shared" si="100"/>
        <v>0</v>
      </c>
      <c r="I92" s="114">
        <f t="shared" si="87"/>
        <v>43.571346319960035</v>
      </c>
      <c r="K92" s="42" t="s">
        <v>11</v>
      </c>
      <c r="L92" s="87">
        <f t="shared" si="84"/>
        <v>0</v>
      </c>
      <c r="M92" s="87">
        <f t="shared" si="84"/>
        <v>0</v>
      </c>
      <c r="N92" s="87">
        <f t="shared" si="84"/>
        <v>5.1870016011361812E-2</v>
      </c>
      <c r="O92" s="87">
        <f t="shared" si="84"/>
        <v>43.519476303948672</v>
      </c>
      <c r="P92" s="87">
        <f t="shared" ref="P92:R92" si="101">P586+P612+P638</f>
        <v>7879.0493957919289</v>
      </c>
      <c r="Q92" s="87">
        <f t="shared" si="101"/>
        <v>0</v>
      </c>
      <c r="R92" s="87">
        <f t="shared" si="101"/>
        <v>0</v>
      </c>
      <c r="S92" s="89">
        <f t="shared" si="89"/>
        <v>7922.6207421118888</v>
      </c>
    </row>
    <row r="93" spans="1:34" ht="15">
      <c r="A93" s="32" t="s">
        <v>55</v>
      </c>
      <c r="B93" s="84">
        <f t="shared" si="82"/>
        <v>0</v>
      </c>
      <c r="C93" s="84">
        <f t="shared" si="82"/>
        <v>0</v>
      </c>
      <c r="D93" s="84">
        <f t="shared" si="82"/>
        <v>0</v>
      </c>
      <c r="E93" s="84">
        <f t="shared" si="82"/>
        <v>0</v>
      </c>
      <c r="F93" s="84">
        <f t="shared" ref="F93:H93" si="102">F587+F613+F639</f>
        <v>0</v>
      </c>
      <c r="G93" s="84">
        <f t="shared" si="102"/>
        <v>0</v>
      </c>
      <c r="H93" s="84">
        <f t="shared" si="102"/>
        <v>0</v>
      </c>
      <c r="I93" s="111">
        <f t="shared" si="87"/>
        <v>0</v>
      </c>
      <c r="K93" s="43" t="s">
        <v>55</v>
      </c>
      <c r="L93" s="84">
        <f t="shared" si="84"/>
        <v>0</v>
      </c>
      <c r="M93" s="84">
        <f t="shared" si="84"/>
        <v>0</v>
      </c>
      <c r="N93" s="84">
        <f t="shared" si="84"/>
        <v>0</v>
      </c>
      <c r="O93" s="84">
        <f t="shared" si="84"/>
        <v>0</v>
      </c>
      <c r="P93" s="84">
        <f t="shared" ref="P93:R93" si="103">P587+P613+P639</f>
        <v>1290.8095190257718</v>
      </c>
      <c r="Q93" s="84">
        <f t="shared" si="103"/>
        <v>0</v>
      </c>
      <c r="R93" s="84">
        <f t="shared" si="103"/>
        <v>0</v>
      </c>
      <c r="S93" s="86">
        <f t="shared" si="89"/>
        <v>1290.8095190257718</v>
      </c>
    </row>
    <row r="94" spans="1:34" ht="15">
      <c r="A94" s="31" t="s">
        <v>14</v>
      </c>
      <c r="B94" s="112">
        <f t="shared" si="82"/>
        <v>510.65914817887733</v>
      </c>
      <c r="C94" s="112">
        <f t="shared" si="82"/>
        <v>1.7977484241568666</v>
      </c>
      <c r="D94" s="112">
        <f t="shared" si="82"/>
        <v>83.282967337291069</v>
      </c>
      <c r="E94" s="112">
        <f t="shared" si="82"/>
        <v>6.3235480058589335</v>
      </c>
      <c r="F94" s="112">
        <f t="shared" ref="F94:H94" si="104">F588+F614+F640</f>
        <v>0</v>
      </c>
      <c r="G94" s="112">
        <f t="shared" si="104"/>
        <v>0</v>
      </c>
      <c r="H94" s="112">
        <f t="shared" si="104"/>
        <v>0</v>
      </c>
      <c r="I94" s="114">
        <f t="shared" si="87"/>
        <v>602.06341194618426</v>
      </c>
      <c r="K94" s="42" t="s">
        <v>14</v>
      </c>
      <c r="L94" s="87">
        <f t="shared" si="84"/>
        <v>510.65914817887733</v>
      </c>
      <c r="M94" s="87">
        <f t="shared" si="84"/>
        <v>1.7977484241568666</v>
      </c>
      <c r="N94" s="87">
        <f t="shared" si="84"/>
        <v>83.282967337291069</v>
      </c>
      <c r="O94" s="87">
        <f t="shared" si="84"/>
        <v>6.3235480058589335</v>
      </c>
      <c r="P94" s="87">
        <f t="shared" ref="P94:R94" si="105">P588+P614+P640</f>
        <v>0</v>
      </c>
      <c r="Q94" s="87">
        <f t="shared" si="105"/>
        <v>0</v>
      </c>
      <c r="R94" s="87">
        <f t="shared" si="105"/>
        <v>0</v>
      </c>
      <c r="S94" s="89">
        <f t="shared" si="89"/>
        <v>602.06341194618426</v>
      </c>
    </row>
    <row r="95" spans="1:34" ht="15">
      <c r="A95" s="32" t="s">
        <v>136</v>
      </c>
      <c r="B95" s="84">
        <f t="shared" si="82"/>
        <v>5708.7624430545529</v>
      </c>
      <c r="C95" s="84">
        <f t="shared" si="82"/>
        <v>310.02143222853147</v>
      </c>
      <c r="D95" s="84">
        <f t="shared" si="82"/>
        <v>488.84150530946204</v>
      </c>
      <c r="E95" s="84">
        <f t="shared" si="82"/>
        <v>47.610411012729095</v>
      </c>
      <c r="F95" s="84">
        <f t="shared" ref="F95:H95" si="106">F589+F615+F641</f>
        <v>0</v>
      </c>
      <c r="G95" s="84">
        <f t="shared" si="106"/>
        <v>0</v>
      </c>
      <c r="H95" s="84">
        <f t="shared" si="106"/>
        <v>0</v>
      </c>
      <c r="I95" s="111">
        <f t="shared" si="87"/>
        <v>6555.2357916052761</v>
      </c>
      <c r="K95" s="43" t="s">
        <v>136</v>
      </c>
      <c r="L95" s="84">
        <f t="shared" si="84"/>
        <v>5708.7624430545529</v>
      </c>
      <c r="M95" s="84">
        <f t="shared" si="84"/>
        <v>310.02143222853147</v>
      </c>
      <c r="N95" s="84">
        <f t="shared" si="84"/>
        <v>488.84150530946204</v>
      </c>
      <c r="O95" s="84">
        <f t="shared" si="84"/>
        <v>47.610411012729095</v>
      </c>
      <c r="P95" s="84">
        <f t="shared" ref="P95:R95" si="107">P589+P615+P641</f>
        <v>1317.8486195967228</v>
      </c>
      <c r="Q95" s="84">
        <f t="shared" si="107"/>
        <v>0</v>
      </c>
      <c r="R95" s="84">
        <f t="shared" si="107"/>
        <v>0</v>
      </c>
      <c r="S95" s="86">
        <f t="shared" si="89"/>
        <v>7873.0844112019986</v>
      </c>
    </row>
    <row r="96" spans="1:34" ht="15">
      <c r="A96" s="31" t="s">
        <v>21</v>
      </c>
      <c r="B96" s="112">
        <f t="shared" si="82"/>
        <v>2793.3534520357762</v>
      </c>
      <c r="C96" s="112">
        <f t="shared" si="82"/>
        <v>0.26050892429489902</v>
      </c>
      <c r="D96" s="112">
        <f t="shared" si="82"/>
        <v>5438.4756745429459</v>
      </c>
      <c r="E96" s="112">
        <f t="shared" si="82"/>
        <v>4510.561918420558</v>
      </c>
      <c r="F96" s="112">
        <f t="shared" ref="F96:H96" si="108">F590+F616+F642</f>
        <v>0</v>
      </c>
      <c r="G96" s="112">
        <f t="shared" si="108"/>
        <v>3484.7141854205402</v>
      </c>
      <c r="H96" s="112">
        <f t="shared" si="108"/>
        <v>2.0592914157573112</v>
      </c>
      <c r="I96" s="114">
        <f t="shared" si="87"/>
        <v>16229.42503075987</v>
      </c>
      <c r="K96" s="42" t="s">
        <v>21</v>
      </c>
      <c r="L96" s="87">
        <f t="shared" si="84"/>
        <v>2793.3534520357762</v>
      </c>
      <c r="M96" s="87">
        <f t="shared" si="84"/>
        <v>0.26050892429489902</v>
      </c>
      <c r="N96" s="87">
        <f t="shared" si="84"/>
        <v>5438.4756745429459</v>
      </c>
      <c r="O96" s="87">
        <f t="shared" si="84"/>
        <v>4510.561918420558</v>
      </c>
      <c r="P96" s="87">
        <f t="shared" ref="P96:R96" si="109">P590+P616+P642</f>
        <v>1286.7916859247857</v>
      </c>
      <c r="Q96" s="87">
        <f t="shared" si="109"/>
        <v>3484.7141854205402</v>
      </c>
      <c r="R96" s="87">
        <f t="shared" si="109"/>
        <v>2.0592914157573112</v>
      </c>
      <c r="S96" s="89">
        <f t="shared" si="89"/>
        <v>17516.216716684656</v>
      </c>
    </row>
    <row r="97" spans="1:40" ht="15">
      <c r="A97" s="32" t="s">
        <v>20</v>
      </c>
      <c r="B97" s="84">
        <f t="shared" si="82"/>
        <v>4951.2168470534552</v>
      </c>
      <c r="C97" s="84">
        <f t="shared" si="82"/>
        <v>14.519012992421464</v>
      </c>
      <c r="D97" s="84">
        <f t="shared" si="82"/>
        <v>396.34604684244181</v>
      </c>
      <c r="E97" s="84">
        <f t="shared" si="82"/>
        <v>0</v>
      </c>
      <c r="F97" s="84">
        <f t="shared" ref="F97:H97" si="110">F591+F617+F643</f>
        <v>0</v>
      </c>
      <c r="G97" s="84">
        <f t="shared" si="110"/>
        <v>0</v>
      </c>
      <c r="H97" s="84">
        <f t="shared" si="110"/>
        <v>0</v>
      </c>
      <c r="I97" s="111">
        <f t="shared" si="87"/>
        <v>5362.0819068883184</v>
      </c>
      <c r="K97" s="43" t="s">
        <v>20</v>
      </c>
      <c r="L97" s="84">
        <f t="shared" si="84"/>
        <v>4951.2168470534552</v>
      </c>
      <c r="M97" s="84">
        <f t="shared" si="84"/>
        <v>14.519012992421464</v>
      </c>
      <c r="N97" s="84">
        <f t="shared" si="84"/>
        <v>396.34604684244181</v>
      </c>
      <c r="O97" s="84">
        <f t="shared" si="84"/>
        <v>0</v>
      </c>
      <c r="P97" s="84">
        <f t="shared" ref="P97:R97" si="111">P591+P617+P643</f>
        <v>0</v>
      </c>
      <c r="Q97" s="84">
        <f t="shared" si="111"/>
        <v>0</v>
      </c>
      <c r="R97" s="84">
        <f t="shared" si="111"/>
        <v>0</v>
      </c>
      <c r="S97" s="86">
        <f t="shared" si="89"/>
        <v>5362.0819068883184</v>
      </c>
    </row>
    <row r="98" spans="1:40" ht="15">
      <c r="A98" s="31" t="s">
        <v>56</v>
      </c>
      <c r="B98" s="112">
        <f t="shared" si="82"/>
        <v>9290.367478216167</v>
      </c>
      <c r="C98" s="112">
        <f t="shared" si="82"/>
        <v>22.235412818149712</v>
      </c>
      <c r="D98" s="112">
        <f t="shared" si="82"/>
        <v>1343.0919261159979</v>
      </c>
      <c r="E98" s="112">
        <f t="shared" si="82"/>
        <v>0</v>
      </c>
      <c r="F98" s="112">
        <f t="shared" ref="F98:H98" si="112">F592+F618+F644</f>
        <v>0</v>
      </c>
      <c r="G98" s="112">
        <f t="shared" si="112"/>
        <v>0</v>
      </c>
      <c r="H98" s="112">
        <f t="shared" si="112"/>
        <v>0</v>
      </c>
      <c r="I98" s="114">
        <f t="shared" si="87"/>
        <v>10655.694817150315</v>
      </c>
      <c r="K98" s="42" t="s">
        <v>56</v>
      </c>
      <c r="L98" s="87">
        <f t="shared" si="84"/>
        <v>9290.367478216167</v>
      </c>
      <c r="M98" s="87">
        <f t="shared" si="84"/>
        <v>22.235412818149712</v>
      </c>
      <c r="N98" s="87">
        <f t="shared" si="84"/>
        <v>1343.0919261159979</v>
      </c>
      <c r="O98" s="87">
        <f t="shared" si="84"/>
        <v>0</v>
      </c>
      <c r="P98" s="87">
        <f t="shared" ref="P98:R98" si="113">P592+P618+P644</f>
        <v>1.8265466029411762E-2</v>
      </c>
      <c r="Q98" s="87">
        <f t="shared" si="113"/>
        <v>0</v>
      </c>
      <c r="R98" s="87">
        <f t="shared" si="113"/>
        <v>0</v>
      </c>
      <c r="S98" s="89">
        <f t="shared" si="89"/>
        <v>10655.713082616345</v>
      </c>
    </row>
    <row r="99" spans="1:40" ht="15">
      <c r="A99" s="32" t="s">
        <v>18</v>
      </c>
      <c r="B99" s="84">
        <f t="shared" si="82"/>
        <v>1566.675342695346</v>
      </c>
      <c r="C99" s="84">
        <f t="shared" si="82"/>
        <v>0</v>
      </c>
      <c r="D99" s="84">
        <f t="shared" si="82"/>
        <v>187.68197091378036</v>
      </c>
      <c r="E99" s="84">
        <f t="shared" si="82"/>
        <v>0.21458367694699976</v>
      </c>
      <c r="F99" s="84">
        <f t="shared" ref="F99:H99" si="114">F593+F619+F645</f>
        <v>30.052237057539692</v>
      </c>
      <c r="G99" s="84">
        <f t="shared" si="114"/>
        <v>0</v>
      </c>
      <c r="H99" s="84">
        <f t="shared" si="114"/>
        <v>0</v>
      </c>
      <c r="I99" s="111">
        <f t="shared" si="87"/>
        <v>1784.6241343436132</v>
      </c>
      <c r="K99" s="43" t="s">
        <v>18</v>
      </c>
      <c r="L99" s="84">
        <f t="shared" si="84"/>
        <v>1566.675342695346</v>
      </c>
      <c r="M99" s="84">
        <f t="shared" si="84"/>
        <v>0</v>
      </c>
      <c r="N99" s="84">
        <f t="shared" si="84"/>
        <v>187.68197091378036</v>
      </c>
      <c r="O99" s="84">
        <f t="shared" si="84"/>
        <v>0.21458367694699976</v>
      </c>
      <c r="P99" s="84">
        <f t="shared" ref="P99:R99" si="115">P593+P619+P645</f>
        <v>133.25566144638915</v>
      </c>
      <c r="Q99" s="84">
        <f t="shared" si="115"/>
        <v>0</v>
      </c>
      <c r="R99" s="84">
        <f t="shared" si="115"/>
        <v>0</v>
      </c>
      <c r="S99" s="86">
        <f t="shared" si="89"/>
        <v>1887.8275587324626</v>
      </c>
    </row>
    <row r="100" spans="1:40" ht="15">
      <c r="A100" s="31" t="s">
        <v>17</v>
      </c>
      <c r="B100" s="112">
        <f t="shared" si="82"/>
        <v>142.11093364195565</v>
      </c>
      <c r="C100" s="112">
        <f t="shared" si="82"/>
        <v>0</v>
      </c>
      <c r="D100" s="112">
        <f t="shared" si="82"/>
        <v>2.6256782095172362</v>
      </c>
      <c r="E100" s="112">
        <f t="shared" si="82"/>
        <v>0</v>
      </c>
      <c r="F100" s="112">
        <f t="shared" ref="F100:H100" si="116">F594+F620+F646</f>
        <v>0</v>
      </c>
      <c r="G100" s="112">
        <f t="shared" si="116"/>
        <v>0</v>
      </c>
      <c r="H100" s="112">
        <f t="shared" si="116"/>
        <v>0</v>
      </c>
      <c r="I100" s="114">
        <f t="shared" si="87"/>
        <v>144.7366118514729</v>
      </c>
      <c r="K100" s="42" t="s">
        <v>17</v>
      </c>
      <c r="L100" s="87">
        <f t="shared" si="84"/>
        <v>142.11093364195565</v>
      </c>
      <c r="M100" s="87">
        <f t="shared" si="84"/>
        <v>0</v>
      </c>
      <c r="N100" s="87">
        <f t="shared" si="84"/>
        <v>2.6256782095172362</v>
      </c>
      <c r="O100" s="87">
        <f t="shared" si="84"/>
        <v>0</v>
      </c>
      <c r="P100" s="87">
        <f t="shared" ref="P100:R100" si="117">P594+P620+P646</f>
        <v>0</v>
      </c>
      <c r="Q100" s="87">
        <f t="shared" si="117"/>
        <v>0</v>
      </c>
      <c r="R100" s="87">
        <f t="shared" si="117"/>
        <v>0</v>
      </c>
      <c r="S100" s="89">
        <f t="shared" si="89"/>
        <v>144.7366118514729</v>
      </c>
    </row>
    <row r="101" spans="1:40" ht="15">
      <c r="A101" s="33" t="s">
        <v>60</v>
      </c>
      <c r="B101" s="84">
        <f t="shared" si="82"/>
        <v>702.19669599373174</v>
      </c>
      <c r="C101" s="84">
        <f t="shared" si="82"/>
        <v>0</v>
      </c>
      <c r="D101" s="84">
        <f t="shared" si="82"/>
        <v>458.1724426792984</v>
      </c>
      <c r="E101" s="84">
        <f t="shared" si="82"/>
        <v>0</v>
      </c>
      <c r="F101" s="84">
        <f t="shared" ref="F101:H101" si="118">F595+F621+F647</f>
        <v>0</v>
      </c>
      <c r="G101" s="84">
        <f t="shared" si="118"/>
        <v>0</v>
      </c>
      <c r="H101" s="84">
        <f t="shared" si="118"/>
        <v>0</v>
      </c>
      <c r="I101" s="111">
        <f t="shared" si="87"/>
        <v>1160.3691386730302</v>
      </c>
      <c r="K101" s="44" t="s">
        <v>60</v>
      </c>
      <c r="L101" s="84">
        <f t="shared" si="84"/>
        <v>702.19669599373174</v>
      </c>
      <c r="M101" s="84">
        <f t="shared" si="84"/>
        <v>0</v>
      </c>
      <c r="N101" s="84">
        <f t="shared" si="84"/>
        <v>458.1724426792984</v>
      </c>
      <c r="O101" s="84">
        <f t="shared" si="84"/>
        <v>0</v>
      </c>
      <c r="P101" s="84">
        <f t="shared" ref="P101:R101" si="119">P595+P621+P647</f>
        <v>0</v>
      </c>
      <c r="Q101" s="84">
        <f t="shared" si="119"/>
        <v>0</v>
      </c>
      <c r="R101" s="84">
        <f t="shared" si="119"/>
        <v>0</v>
      </c>
      <c r="S101" s="86">
        <f t="shared" si="89"/>
        <v>1160.3691386730302</v>
      </c>
    </row>
    <row r="102" spans="1:40">
      <c r="A102" s="34" t="s">
        <v>19</v>
      </c>
      <c r="B102" s="116">
        <f t="shared" si="82"/>
        <v>702.19669599373174</v>
      </c>
      <c r="C102" s="116">
        <f t="shared" si="82"/>
        <v>0</v>
      </c>
      <c r="D102" s="116">
        <f t="shared" si="82"/>
        <v>458.1724426792984</v>
      </c>
      <c r="E102" s="116">
        <f t="shared" si="82"/>
        <v>0</v>
      </c>
      <c r="F102" s="116">
        <f t="shared" ref="F102:H102" si="120">F596+F622+F648</f>
        <v>0</v>
      </c>
      <c r="G102" s="116">
        <f t="shared" si="120"/>
        <v>0</v>
      </c>
      <c r="H102" s="116">
        <f t="shared" si="120"/>
        <v>0</v>
      </c>
      <c r="I102" s="118">
        <f t="shared" si="87"/>
        <v>1160.3691386730302</v>
      </c>
      <c r="K102" s="45" t="s">
        <v>19</v>
      </c>
      <c r="L102" s="90">
        <f t="shared" si="84"/>
        <v>702.19669599373174</v>
      </c>
      <c r="M102" s="90">
        <f t="shared" si="84"/>
        <v>0</v>
      </c>
      <c r="N102" s="90">
        <f t="shared" si="84"/>
        <v>458.1724426792984</v>
      </c>
      <c r="O102" s="90">
        <f t="shared" si="84"/>
        <v>0</v>
      </c>
      <c r="P102" s="90">
        <f t="shared" ref="P102:R102" si="121">P596+P622+P648</f>
        <v>0</v>
      </c>
      <c r="Q102" s="90">
        <f t="shared" si="121"/>
        <v>0</v>
      </c>
      <c r="R102" s="90">
        <f t="shared" si="121"/>
        <v>0</v>
      </c>
      <c r="S102" s="92">
        <f t="shared" si="89"/>
        <v>1160.3691386730302</v>
      </c>
    </row>
    <row r="103" spans="1:40">
      <c r="A103" s="35" t="s">
        <v>15</v>
      </c>
      <c r="B103" s="93">
        <f t="shared" si="82"/>
        <v>0</v>
      </c>
      <c r="C103" s="93">
        <f t="shared" si="82"/>
        <v>0</v>
      </c>
      <c r="D103" s="93">
        <f t="shared" si="82"/>
        <v>0</v>
      </c>
      <c r="E103" s="93">
        <f t="shared" si="82"/>
        <v>0</v>
      </c>
      <c r="F103" s="93">
        <f t="shared" ref="F103:H103" si="122">F597+F623+F649</f>
        <v>0</v>
      </c>
      <c r="G103" s="93">
        <f t="shared" si="122"/>
        <v>0</v>
      </c>
      <c r="H103" s="93">
        <f t="shared" si="122"/>
        <v>0</v>
      </c>
      <c r="I103" s="120">
        <f t="shared" si="87"/>
        <v>0</v>
      </c>
      <c r="K103" s="46" t="s">
        <v>15</v>
      </c>
      <c r="L103" s="93">
        <f t="shared" si="84"/>
        <v>0</v>
      </c>
      <c r="M103" s="93">
        <f t="shared" si="84"/>
        <v>0</v>
      </c>
      <c r="N103" s="93">
        <f t="shared" si="84"/>
        <v>0</v>
      </c>
      <c r="O103" s="93">
        <f t="shared" si="84"/>
        <v>0</v>
      </c>
      <c r="P103" s="93">
        <f t="shared" ref="P103:R103" si="123">P597+P623+P649</f>
        <v>0</v>
      </c>
      <c r="Q103" s="93">
        <f t="shared" si="123"/>
        <v>0</v>
      </c>
      <c r="R103" s="93">
        <f t="shared" si="123"/>
        <v>0</v>
      </c>
      <c r="S103" s="95">
        <f t="shared" si="89"/>
        <v>0</v>
      </c>
    </row>
    <row r="104" spans="1:40">
      <c r="A104" s="34" t="s">
        <v>16</v>
      </c>
      <c r="B104" s="116">
        <f t="shared" si="82"/>
        <v>0</v>
      </c>
      <c r="C104" s="116">
        <f t="shared" si="82"/>
        <v>0</v>
      </c>
      <c r="D104" s="116">
        <f t="shared" si="82"/>
        <v>0</v>
      </c>
      <c r="E104" s="116">
        <f t="shared" si="82"/>
        <v>0</v>
      </c>
      <c r="F104" s="116">
        <f t="shared" ref="F104:H104" si="124">F598+F624+F650</f>
        <v>0</v>
      </c>
      <c r="G104" s="116">
        <f t="shared" si="124"/>
        <v>0</v>
      </c>
      <c r="H104" s="116">
        <f t="shared" si="124"/>
        <v>0</v>
      </c>
      <c r="I104" s="118">
        <f t="shared" si="87"/>
        <v>0</v>
      </c>
      <c r="K104" s="45" t="s">
        <v>16</v>
      </c>
      <c r="L104" s="90">
        <f t="shared" si="84"/>
        <v>0</v>
      </c>
      <c r="M104" s="90">
        <f t="shared" si="84"/>
        <v>0</v>
      </c>
      <c r="N104" s="90">
        <f t="shared" si="84"/>
        <v>0</v>
      </c>
      <c r="O104" s="90">
        <f t="shared" si="84"/>
        <v>0</v>
      </c>
      <c r="P104" s="90">
        <f t="shared" ref="P104:R104" si="125">P598+P624+P650</f>
        <v>0</v>
      </c>
      <c r="Q104" s="90">
        <f t="shared" si="125"/>
        <v>0</v>
      </c>
      <c r="R104" s="90">
        <f t="shared" si="125"/>
        <v>0</v>
      </c>
      <c r="S104" s="92">
        <f t="shared" si="89"/>
        <v>0</v>
      </c>
    </row>
    <row r="105" spans="1:40" ht="15" thickBot="1">
      <c r="A105" s="36" t="s">
        <v>10</v>
      </c>
      <c r="B105" s="96">
        <f t="shared" si="82"/>
        <v>0</v>
      </c>
      <c r="C105" s="96">
        <f t="shared" si="82"/>
        <v>0</v>
      </c>
      <c r="D105" s="96">
        <f t="shared" si="82"/>
        <v>0</v>
      </c>
      <c r="E105" s="96">
        <f t="shared" si="82"/>
        <v>0</v>
      </c>
      <c r="F105" s="96">
        <f t="shared" ref="F105:H105" si="126">F599+F625+F651</f>
        <v>0</v>
      </c>
      <c r="G105" s="96">
        <f t="shared" si="126"/>
        <v>0</v>
      </c>
      <c r="H105" s="96">
        <f t="shared" si="126"/>
        <v>0</v>
      </c>
      <c r="I105" s="122">
        <f t="shared" si="87"/>
        <v>0</v>
      </c>
      <c r="K105" s="47" t="s">
        <v>10</v>
      </c>
      <c r="L105" s="96">
        <f t="shared" si="84"/>
        <v>0</v>
      </c>
      <c r="M105" s="96">
        <f t="shared" si="84"/>
        <v>0</v>
      </c>
      <c r="N105" s="96">
        <f t="shared" si="84"/>
        <v>0</v>
      </c>
      <c r="O105" s="96">
        <f t="shared" si="84"/>
        <v>0</v>
      </c>
      <c r="P105" s="96">
        <f t="shared" ref="P105:R105" si="127">P599+P625+P651</f>
        <v>0</v>
      </c>
      <c r="Q105" s="96">
        <f t="shared" si="127"/>
        <v>0</v>
      </c>
      <c r="R105" s="96">
        <f t="shared" si="127"/>
        <v>0</v>
      </c>
      <c r="S105" s="98">
        <f t="shared" si="89"/>
        <v>0</v>
      </c>
    </row>
    <row r="106" spans="1:40" ht="15">
      <c r="A106" s="37" t="s">
        <v>22</v>
      </c>
      <c r="B106" s="99">
        <f>SUM(B85:B101)</f>
        <v>41306.969218957725</v>
      </c>
      <c r="C106" s="99">
        <f t="shared" ref="C106:I106" si="128">SUM(C85:C101)</f>
        <v>450.08444759371474</v>
      </c>
      <c r="D106" s="99">
        <f t="shared" si="128"/>
        <v>10100.154024487905</v>
      </c>
      <c r="E106" s="99">
        <f t="shared" si="128"/>
        <v>4836.0854731171012</v>
      </c>
      <c r="F106" s="99">
        <f t="shared" si="128"/>
        <v>1578.0106731367603</v>
      </c>
      <c r="G106" s="99">
        <f t="shared" si="128"/>
        <v>3484.7141854205402</v>
      </c>
      <c r="H106" s="100">
        <f t="shared" si="128"/>
        <v>2.0592914157573112</v>
      </c>
      <c r="I106" s="111">
        <f t="shared" si="128"/>
        <v>61758.077314129507</v>
      </c>
      <c r="K106" s="48" t="s">
        <v>22</v>
      </c>
      <c r="L106" s="99">
        <f>SUM(L85:L101)</f>
        <v>41306.969218957725</v>
      </c>
      <c r="M106" s="99">
        <f t="shared" ref="M106:S106" si="129">SUM(M85:M101)</f>
        <v>450.08444759371474</v>
      </c>
      <c r="N106" s="99">
        <f t="shared" si="129"/>
        <v>10100.154024487905</v>
      </c>
      <c r="O106" s="99">
        <f t="shared" si="129"/>
        <v>4836.0854731171012</v>
      </c>
      <c r="P106" s="99">
        <f t="shared" si="129"/>
        <v>32429.234144115548</v>
      </c>
      <c r="Q106" s="99">
        <f t="shared" si="129"/>
        <v>3484.7141854205402</v>
      </c>
      <c r="R106" s="100">
        <f t="shared" si="129"/>
        <v>2.0592914157573112</v>
      </c>
      <c r="S106" s="101">
        <f t="shared" si="129"/>
        <v>92609.30078510828</v>
      </c>
      <c r="AJ106" s="1"/>
    </row>
    <row r="107" spans="1:40" s="22" customFormat="1" ht="15" thickBot="1">
      <c r="A107" s="39" t="s">
        <v>108</v>
      </c>
      <c r="B107" s="125">
        <f>IF($I106=0,"-",B106/$I106)</f>
        <v>0.66885128254320159</v>
      </c>
      <c r="C107" s="125">
        <f t="shared" ref="C107:H107" si="130">IF($I106=0,"-",C106/$I106)</f>
        <v>7.28786366363677E-3</v>
      </c>
      <c r="D107" s="125">
        <f t="shared" si="130"/>
        <v>0.16354385472711455</v>
      </c>
      <c r="E107" s="125">
        <f t="shared" si="130"/>
        <v>7.8306930582028714E-2</v>
      </c>
      <c r="F107" s="125">
        <f t="shared" si="130"/>
        <v>2.5551486408980716E-2</v>
      </c>
      <c r="G107" s="125">
        <f t="shared" si="130"/>
        <v>5.6425237587881955E-2</v>
      </c>
      <c r="H107" s="126">
        <f t="shared" si="130"/>
        <v>3.3344487155628633E-5</v>
      </c>
      <c r="I107" s="127">
        <f>SUM(B107:H107)</f>
        <v>1</v>
      </c>
      <c r="K107" s="49" t="s">
        <v>108</v>
      </c>
      <c r="L107" s="102">
        <f>IF($S106=0,"-",L106/$S106)</f>
        <v>0.44603478126680718</v>
      </c>
      <c r="M107" s="102">
        <f t="shared" ref="M107:R107" si="131">IF($S106=0,"-",M106/$S106)</f>
        <v>4.860035048078983E-3</v>
      </c>
      <c r="N107" s="102">
        <f t="shared" si="131"/>
        <v>0.10906198339543047</v>
      </c>
      <c r="O107" s="102">
        <f t="shared" si="131"/>
        <v>5.2220300035941435E-2</v>
      </c>
      <c r="P107" s="102">
        <f t="shared" si="131"/>
        <v>0.35017254065404002</v>
      </c>
      <c r="Q107" s="102">
        <f t="shared" si="131"/>
        <v>3.7628123264924679E-2</v>
      </c>
      <c r="R107" s="103">
        <f t="shared" si="131"/>
        <v>2.2236334777386079E-5</v>
      </c>
      <c r="S107" s="104">
        <f>SUM(L107:R107)</f>
        <v>1.0000000000000002</v>
      </c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</row>
    <row r="108" spans="1:40" ht="15" thickBot="1">
      <c r="A108" s="40"/>
      <c r="B108" s="7"/>
      <c r="C108" s="7"/>
      <c r="D108" s="7"/>
      <c r="E108" s="7"/>
      <c r="F108" s="7"/>
      <c r="G108" s="7"/>
      <c r="H108" s="7"/>
      <c r="I108" s="7"/>
      <c r="K108" s="40"/>
      <c r="L108" s="29"/>
      <c r="M108" s="29"/>
      <c r="N108" s="29"/>
      <c r="O108" s="29"/>
      <c r="P108" s="29"/>
      <c r="Q108" s="29"/>
      <c r="R108" s="29"/>
      <c r="S108" s="29"/>
    </row>
    <row r="109" spans="1:40" ht="42.7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K109" s="445" t="s">
        <v>28</v>
      </c>
      <c r="L109" s="82" t="s">
        <v>0</v>
      </c>
      <c r="M109" s="82" t="s">
        <v>1</v>
      </c>
      <c r="N109" s="82" t="s">
        <v>2</v>
      </c>
      <c r="O109" s="82" t="s">
        <v>3</v>
      </c>
      <c r="P109" s="82" t="s">
        <v>23</v>
      </c>
      <c r="Q109" s="82" t="s">
        <v>4</v>
      </c>
      <c r="R109" s="82" t="s">
        <v>5</v>
      </c>
      <c r="S109" s="83" t="s">
        <v>6</v>
      </c>
      <c r="U109" s="447" t="s">
        <v>28</v>
      </c>
      <c r="V109" s="51" t="s">
        <v>73</v>
      </c>
      <c r="W109" s="51" t="s">
        <v>74</v>
      </c>
      <c r="X109" s="51" t="s">
        <v>4</v>
      </c>
      <c r="Y109" s="51" t="s">
        <v>1</v>
      </c>
      <c r="Z109" s="51" t="s">
        <v>2</v>
      </c>
      <c r="AA109" s="51" t="s">
        <v>3</v>
      </c>
      <c r="AB109" s="51" t="s">
        <v>51</v>
      </c>
      <c r="AC109" s="51" t="s">
        <v>64</v>
      </c>
      <c r="AD109" s="52" t="s">
        <v>75</v>
      </c>
      <c r="AE109" s="52" t="s">
        <v>76</v>
      </c>
      <c r="AF109" s="52" t="s">
        <v>77</v>
      </c>
      <c r="AG109" s="52" t="s">
        <v>78</v>
      </c>
      <c r="AH109" s="52" t="s">
        <v>79</v>
      </c>
      <c r="AI109" s="53" t="s">
        <v>59</v>
      </c>
      <c r="AJ109" s="19"/>
      <c r="AK109" s="19"/>
      <c r="AL109" s="19"/>
      <c r="AM109" s="19"/>
      <c r="AN109" s="19"/>
    </row>
    <row r="110" spans="1:40" ht="15" customHeight="1">
      <c r="A110" s="411" t="s">
        <v>28</v>
      </c>
      <c r="B110" s="400" t="s">
        <v>113</v>
      </c>
      <c r="C110" s="401"/>
      <c r="D110" s="401"/>
      <c r="E110" s="401"/>
      <c r="F110" s="401"/>
      <c r="G110" s="401"/>
      <c r="H110" s="401"/>
      <c r="I110" s="402"/>
      <c r="K110" s="446" t="s">
        <v>28</v>
      </c>
      <c r="L110" s="403" t="s">
        <v>113</v>
      </c>
      <c r="M110" s="404"/>
      <c r="N110" s="404"/>
      <c r="O110" s="404"/>
      <c r="P110" s="404"/>
      <c r="Q110" s="404"/>
      <c r="R110" s="404"/>
      <c r="S110" s="405"/>
      <c r="U110" s="448" t="s">
        <v>28</v>
      </c>
      <c r="V110" s="441" t="s">
        <v>113</v>
      </c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2"/>
      <c r="AJ110" s="19"/>
      <c r="AK110" s="19"/>
      <c r="AL110" s="19"/>
      <c r="AM110" s="19"/>
      <c r="AN110" s="19"/>
    </row>
    <row r="111" spans="1:40" ht="15" customHeight="1">
      <c r="A111" s="30" t="s">
        <v>7</v>
      </c>
      <c r="B111" s="105">
        <v>96.942210378930724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96.942210378930724</v>
      </c>
      <c r="K111" s="50" t="s">
        <v>7</v>
      </c>
      <c r="L111" s="105">
        <v>96.942210378930724</v>
      </c>
      <c r="M111" s="105">
        <v>0</v>
      </c>
      <c r="N111" s="105">
        <v>0</v>
      </c>
      <c r="O111" s="105">
        <v>0</v>
      </c>
      <c r="P111" s="105">
        <v>0</v>
      </c>
      <c r="Q111" s="105">
        <v>0</v>
      </c>
      <c r="R111" s="106">
        <v>0</v>
      </c>
      <c r="S111" s="107">
        <f>SUM(L111:R111)</f>
        <v>96.942210378930724</v>
      </c>
      <c r="U111" s="54" t="s">
        <v>7</v>
      </c>
      <c r="V111" s="55">
        <v>96.942210378930724</v>
      </c>
      <c r="W111" s="55">
        <v>0</v>
      </c>
      <c r="X111" s="55">
        <v>0</v>
      </c>
      <c r="Y111" s="55">
        <v>0</v>
      </c>
      <c r="Z111" s="55">
        <v>0</v>
      </c>
      <c r="AA111" s="55">
        <v>0</v>
      </c>
      <c r="AB111" s="55">
        <v>0</v>
      </c>
      <c r="AC111" s="56">
        <v>0</v>
      </c>
      <c r="AD111" s="57">
        <v>0</v>
      </c>
      <c r="AE111" s="57">
        <v>0</v>
      </c>
      <c r="AF111" s="57">
        <v>0</v>
      </c>
      <c r="AG111" s="57">
        <v>0</v>
      </c>
      <c r="AH111" s="57">
        <v>0</v>
      </c>
      <c r="AI111" s="58">
        <f>SUM(V111:AC111)</f>
        <v>96.942210378930724</v>
      </c>
      <c r="AJ111" s="19"/>
      <c r="AK111" s="19"/>
      <c r="AL111" s="19"/>
      <c r="AM111" s="19"/>
      <c r="AN111" s="19"/>
    </row>
    <row r="112" spans="1:4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132">SUM(B112:H112)</f>
        <v>0</v>
      </c>
      <c r="K112" s="42" t="s">
        <v>8</v>
      </c>
      <c r="L112" s="87">
        <v>0</v>
      </c>
      <c r="M112" s="87">
        <v>0</v>
      </c>
      <c r="N112" s="87">
        <v>0</v>
      </c>
      <c r="O112" s="87">
        <v>0</v>
      </c>
      <c r="P112" s="87">
        <v>0</v>
      </c>
      <c r="Q112" s="87">
        <v>0</v>
      </c>
      <c r="R112" s="88">
        <v>0</v>
      </c>
      <c r="S112" s="89">
        <f t="shared" ref="S112:S131" si="133">SUM(L112:R112)</f>
        <v>0</v>
      </c>
      <c r="U112" s="59" t="s">
        <v>8</v>
      </c>
      <c r="V112" s="60">
        <v>0</v>
      </c>
      <c r="W112" s="60">
        <v>0</v>
      </c>
      <c r="X112" s="60">
        <v>0</v>
      </c>
      <c r="Y112" s="60">
        <v>0</v>
      </c>
      <c r="Z112" s="60">
        <v>0</v>
      </c>
      <c r="AA112" s="60">
        <v>0</v>
      </c>
      <c r="AB112" s="60">
        <v>0</v>
      </c>
      <c r="AC112" s="61">
        <v>0</v>
      </c>
      <c r="AD112" s="60">
        <v>0</v>
      </c>
      <c r="AE112" s="60">
        <v>0</v>
      </c>
      <c r="AF112" s="60">
        <v>0</v>
      </c>
      <c r="AG112" s="60">
        <v>0</v>
      </c>
      <c r="AH112" s="60">
        <v>0</v>
      </c>
      <c r="AI112" s="62">
        <f t="shared" ref="AI112:AI131" si="134">SUM(V112:AC112)</f>
        <v>0</v>
      </c>
      <c r="AJ112" s="19"/>
      <c r="AK112" s="19"/>
      <c r="AL112" s="19"/>
      <c r="AM112" s="19"/>
      <c r="AN112" s="19"/>
    </row>
    <row r="113" spans="1:40" ht="15">
      <c r="A113" s="32" t="s">
        <v>9</v>
      </c>
      <c r="B113" s="84">
        <v>0</v>
      </c>
      <c r="C113" s="84">
        <v>0</v>
      </c>
      <c r="D113" s="84">
        <v>2789.8169153923527</v>
      </c>
      <c r="E113" s="84">
        <v>0</v>
      </c>
      <c r="F113" s="395"/>
      <c r="G113" s="84">
        <v>0</v>
      </c>
      <c r="H113" s="115">
        <v>0</v>
      </c>
      <c r="I113" s="111">
        <f t="shared" si="132"/>
        <v>2789.8169153923527</v>
      </c>
      <c r="K113" s="43" t="s">
        <v>9</v>
      </c>
      <c r="L113" s="84">
        <v>0</v>
      </c>
      <c r="M113" s="84">
        <v>0</v>
      </c>
      <c r="N113" s="84">
        <v>2789.8169153923527</v>
      </c>
      <c r="O113" s="84">
        <v>0</v>
      </c>
      <c r="P113" s="84">
        <v>0</v>
      </c>
      <c r="Q113" s="84">
        <v>0</v>
      </c>
      <c r="R113" s="85">
        <v>0</v>
      </c>
      <c r="S113" s="86">
        <f t="shared" si="133"/>
        <v>2789.8169153923527</v>
      </c>
      <c r="U113" s="63" t="s">
        <v>9</v>
      </c>
      <c r="V113" s="55">
        <v>0</v>
      </c>
      <c r="W113" s="55">
        <v>0</v>
      </c>
      <c r="X113" s="55">
        <v>0</v>
      </c>
      <c r="Y113" s="55">
        <v>0</v>
      </c>
      <c r="Z113" s="55">
        <v>2789.8169153923527</v>
      </c>
      <c r="AA113" s="55">
        <v>0</v>
      </c>
      <c r="AB113" s="55">
        <v>0</v>
      </c>
      <c r="AC113" s="56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8">
        <f t="shared" si="134"/>
        <v>2789.8169153923527</v>
      </c>
      <c r="AJ113" s="19"/>
      <c r="AK113" s="19"/>
      <c r="AL113" s="19"/>
      <c r="AM113" s="19"/>
      <c r="AN113" s="19"/>
    </row>
    <row r="114" spans="1:4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132"/>
        <v>0</v>
      </c>
      <c r="K114" s="42" t="s">
        <v>52</v>
      </c>
      <c r="L114" s="87">
        <v>0</v>
      </c>
      <c r="M114" s="87">
        <v>0</v>
      </c>
      <c r="N114" s="87">
        <v>0</v>
      </c>
      <c r="O114" s="87">
        <v>0</v>
      </c>
      <c r="P114" s="87">
        <v>0</v>
      </c>
      <c r="Q114" s="87">
        <v>0</v>
      </c>
      <c r="R114" s="88">
        <v>0</v>
      </c>
      <c r="S114" s="89">
        <f t="shared" si="133"/>
        <v>0</v>
      </c>
      <c r="U114" s="59" t="s">
        <v>52</v>
      </c>
      <c r="V114" s="60">
        <v>0</v>
      </c>
      <c r="W114" s="60">
        <v>0</v>
      </c>
      <c r="X114" s="60">
        <v>0</v>
      </c>
      <c r="Y114" s="60">
        <v>0</v>
      </c>
      <c r="Z114" s="60">
        <v>0</v>
      </c>
      <c r="AA114" s="60">
        <v>0</v>
      </c>
      <c r="AB114" s="60">
        <v>0</v>
      </c>
      <c r="AC114" s="61">
        <v>0</v>
      </c>
      <c r="AD114" s="60">
        <v>0</v>
      </c>
      <c r="AE114" s="60">
        <v>0</v>
      </c>
      <c r="AF114" s="60">
        <v>0</v>
      </c>
      <c r="AG114" s="60">
        <v>0</v>
      </c>
      <c r="AH114" s="60">
        <v>0</v>
      </c>
      <c r="AI114" s="62">
        <f t="shared" si="134"/>
        <v>0</v>
      </c>
      <c r="AJ114" s="19"/>
      <c r="AK114" s="19"/>
      <c r="AL114" s="19"/>
      <c r="AM114" s="19"/>
      <c r="AN114" s="19"/>
    </row>
    <row r="115" spans="1:40" ht="15">
      <c r="A115" s="32" t="s">
        <v>13</v>
      </c>
      <c r="B115" s="84">
        <v>1.3167632615228022E-3</v>
      </c>
      <c r="C115" s="84">
        <v>0</v>
      </c>
      <c r="D115" s="84">
        <v>0.19751448922842035</v>
      </c>
      <c r="E115" s="84">
        <v>0</v>
      </c>
      <c r="F115" s="395"/>
      <c r="G115" s="84">
        <v>0</v>
      </c>
      <c r="H115" s="115">
        <v>0</v>
      </c>
      <c r="I115" s="111">
        <f t="shared" si="132"/>
        <v>0.19883125248994316</v>
      </c>
      <c r="K115" s="43" t="s">
        <v>13</v>
      </c>
      <c r="L115" s="84">
        <v>1.3167632615228022E-3</v>
      </c>
      <c r="M115" s="84">
        <v>0</v>
      </c>
      <c r="N115" s="84">
        <v>0.19751448922842035</v>
      </c>
      <c r="O115" s="84">
        <v>0</v>
      </c>
      <c r="P115" s="84">
        <v>0</v>
      </c>
      <c r="Q115" s="84">
        <v>0</v>
      </c>
      <c r="R115" s="85">
        <v>0</v>
      </c>
      <c r="S115" s="86">
        <f t="shared" si="133"/>
        <v>0.19883125248994316</v>
      </c>
      <c r="U115" s="63" t="s">
        <v>13</v>
      </c>
      <c r="V115" s="55">
        <v>1.3167632615228022E-3</v>
      </c>
      <c r="W115" s="55">
        <v>0</v>
      </c>
      <c r="X115" s="55">
        <v>0</v>
      </c>
      <c r="Y115" s="55">
        <v>0</v>
      </c>
      <c r="Z115" s="55">
        <v>0</v>
      </c>
      <c r="AA115" s="55">
        <v>0</v>
      </c>
      <c r="AB115" s="55">
        <v>0</v>
      </c>
      <c r="AC115" s="56">
        <v>0.19751448922842035</v>
      </c>
      <c r="AD115" s="57">
        <v>0</v>
      </c>
      <c r="AE115" s="57">
        <v>0</v>
      </c>
      <c r="AF115" s="57">
        <v>0</v>
      </c>
      <c r="AG115" s="57">
        <v>0.19751448922842035</v>
      </c>
      <c r="AH115" s="57">
        <v>0</v>
      </c>
      <c r="AI115" s="58">
        <f t="shared" si="134"/>
        <v>0.19883125248994316</v>
      </c>
      <c r="AJ115" s="19"/>
      <c r="AK115" s="19"/>
      <c r="AL115" s="19"/>
      <c r="AM115" s="19"/>
      <c r="AN115" s="19"/>
    </row>
    <row r="116" spans="1:40" ht="15">
      <c r="A116" s="31" t="s">
        <v>119</v>
      </c>
      <c r="B116" s="112">
        <v>0</v>
      </c>
      <c r="C116" s="112">
        <v>0</v>
      </c>
      <c r="D116" s="112">
        <v>0.35727297905786826</v>
      </c>
      <c r="E116" s="112">
        <v>0</v>
      </c>
      <c r="F116" s="395"/>
      <c r="G116" s="112">
        <v>0</v>
      </c>
      <c r="H116" s="113">
        <v>0</v>
      </c>
      <c r="I116" s="114">
        <f t="shared" si="132"/>
        <v>0.35727297905786826</v>
      </c>
      <c r="K116" s="42" t="s">
        <v>119</v>
      </c>
      <c r="L116" s="87">
        <v>0</v>
      </c>
      <c r="M116" s="87">
        <v>0</v>
      </c>
      <c r="N116" s="87">
        <v>0.35727297905786826</v>
      </c>
      <c r="O116" s="87">
        <v>0</v>
      </c>
      <c r="P116" s="87">
        <v>0</v>
      </c>
      <c r="Q116" s="87">
        <v>0</v>
      </c>
      <c r="R116" s="88">
        <v>0</v>
      </c>
      <c r="S116" s="89">
        <f t="shared" si="133"/>
        <v>0.35727297905786826</v>
      </c>
      <c r="U116" s="59" t="s">
        <v>53</v>
      </c>
      <c r="V116" s="60">
        <v>0</v>
      </c>
      <c r="W116" s="60">
        <v>0</v>
      </c>
      <c r="X116" s="60">
        <v>0</v>
      </c>
      <c r="Y116" s="60">
        <v>0</v>
      </c>
      <c r="Z116" s="60">
        <v>0.35727297905786826</v>
      </c>
      <c r="AA116" s="60">
        <v>0</v>
      </c>
      <c r="AB116" s="60">
        <v>0</v>
      </c>
      <c r="AC116" s="61">
        <v>0</v>
      </c>
      <c r="AD116" s="60">
        <v>0</v>
      </c>
      <c r="AE116" s="60">
        <v>0</v>
      </c>
      <c r="AF116" s="60">
        <v>0</v>
      </c>
      <c r="AG116" s="60">
        <v>0</v>
      </c>
      <c r="AH116" s="60">
        <v>0</v>
      </c>
      <c r="AI116" s="62">
        <f t="shared" si="134"/>
        <v>0.35727297905786826</v>
      </c>
      <c r="AJ116" s="19"/>
      <c r="AK116" s="19"/>
      <c r="AL116" s="19"/>
      <c r="AM116" s="19"/>
      <c r="AN116" s="19"/>
    </row>
    <row r="117" spans="1:40" ht="15">
      <c r="A117" s="32" t="s">
        <v>54</v>
      </c>
      <c r="B117" s="84">
        <v>0</v>
      </c>
      <c r="C117" s="84">
        <v>0</v>
      </c>
      <c r="D117" s="84">
        <v>0</v>
      </c>
      <c r="E117" s="84">
        <v>1.2221493331636657</v>
      </c>
      <c r="F117" s="395"/>
      <c r="G117" s="84">
        <v>0</v>
      </c>
      <c r="H117" s="115">
        <v>0</v>
      </c>
      <c r="I117" s="111">
        <f t="shared" si="132"/>
        <v>1.2221493331636657</v>
      </c>
      <c r="K117" s="43" t="s">
        <v>54</v>
      </c>
      <c r="L117" s="84">
        <v>0</v>
      </c>
      <c r="M117" s="84">
        <v>0</v>
      </c>
      <c r="N117" s="84">
        <v>0</v>
      </c>
      <c r="O117" s="84">
        <v>1.2221493331636657</v>
      </c>
      <c r="P117" s="84">
        <v>99.049155022652229</v>
      </c>
      <c r="Q117" s="84">
        <v>0</v>
      </c>
      <c r="R117" s="85">
        <v>0</v>
      </c>
      <c r="S117" s="86">
        <f t="shared" si="133"/>
        <v>100.2713043558159</v>
      </c>
      <c r="U117" s="63" t="s">
        <v>54</v>
      </c>
      <c r="V117" s="55">
        <v>0</v>
      </c>
      <c r="W117" s="55">
        <v>0</v>
      </c>
      <c r="X117" s="55">
        <v>0</v>
      </c>
      <c r="Y117" s="55">
        <v>0</v>
      </c>
      <c r="Z117" s="55">
        <v>0</v>
      </c>
      <c r="AA117" s="55">
        <v>1.2221493331636657</v>
      </c>
      <c r="AB117" s="55">
        <v>99.049155022652229</v>
      </c>
      <c r="AC117" s="56">
        <v>0</v>
      </c>
      <c r="AD117" s="55">
        <v>0</v>
      </c>
      <c r="AE117" s="55">
        <v>0</v>
      </c>
      <c r="AF117" s="55">
        <v>0</v>
      </c>
      <c r="AG117" s="55">
        <v>0</v>
      </c>
      <c r="AH117" s="55">
        <v>0</v>
      </c>
      <c r="AI117" s="58">
        <f t="shared" si="134"/>
        <v>100.2713043558159</v>
      </c>
      <c r="AJ117" s="19"/>
      <c r="AK117" s="19"/>
      <c r="AL117" s="19"/>
      <c r="AM117" s="19"/>
      <c r="AN117" s="19"/>
    </row>
    <row r="118" spans="1:4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132"/>
        <v>0</v>
      </c>
      <c r="K118" s="42" t="s">
        <v>11</v>
      </c>
      <c r="L118" s="87">
        <v>0</v>
      </c>
      <c r="M118" s="87">
        <v>0</v>
      </c>
      <c r="N118" s="87">
        <v>0</v>
      </c>
      <c r="O118" s="87">
        <v>0</v>
      </c>
      <c r="P118" s="87">
        <v>3.2420398197652891</v>
      </c>
      <c r="Q118" s="87">
        <v>0</v>
      </c>
      <c r="R118" s="88">
        <v>0</v>
      </c>
      <c r="S118" s="89">
        <f t="shared" si="133"/>
        <v>3.2420398197652891</v>
      </c>
      <c r="U118" s="59" t="s">
        <v>11</v>
      </c>
      <c r="V118" s="60">
        <v>0</v>
      </c>
      <c r="W118" s="60">
        <v>0</v>
      </c>
      <c r="X118" s="60">
        <v>0</v>
      </c>
      <c r="Y118" s="60">
        <v>0</v>
      </c>
      <c r="Z118" s="60">
        <v>0</v>
      </c>
      <c r="AA118" s="60">
        <v>0</v>
      </c>
      <c r="AB118" s="60">
        <v>3.2420398197652891</v>
      </c>
      <c r="AC118" s="61">
        <v>0</v>
      </c>
      <c r="AD118" s="60">
        <v>0</v>
      </c>
      <c r="AE118" s="60">
        <v>0</v>
      </c>
      <c r="AF118" s="60">
        <v>0</v>
      </c>
      <c r="AG118" s="60">
        <v>0</v>
      </c>
      <c r="AH118" s="60">
        <v>0</v>
      </c>
      <c r="AI118" s="62">
        <f t="shared" si="134"/>
        <v>3.2420398197652891</v>
      </c>
      <c r="AJ118" s="19"/>
      <c r="AK118" s="19"/>
      <c r="AL118" s="19"/>
      <c r="AM118" s="19"/>
      <c r="AN118" s="19"/>
    </row>
    <row r="119" spans="1:40" ht="15">
      <c r="A119" s="32" t="s">
        <v>55</v>
      </c>
      <c r="B119" s="84">
        <v>1.8378914467813898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132"/>
        <v>1.8378914467813898</v>
      </c>
      <c r="K119" s="43" t="s">
        <v>55</v>
      </c>
      <c r="L119" s="84">
        <v>1.8378914467813898</v>
      </c>
      <c r="M119" s="84">
        <v>0</v>
      </c>
      <c r="N119" s="84">
        <v>0</v>
      </c>
      <c r="O119" s="84">
        <v>0</v>
      </c>
      <c r="P119" s="84">
        <v>0</v>
      </c>
      <c r="Q119" s="84">
        <v>0</v>
      </c>
      <c r="R119" s="85">
        <v>0</v>
      </c>
      <c r="S119" s="86">
        <f t="shared" si="133"/>
        <v>1.8378914467813898</v>
      </c>
      <c r="U119" s="63" t="s">
        <v>55</v>
      </c>
      <c r="V119" s="55">
        <v>0</v>
      </c>
      <c r="W119" s="55">
        <v>0</v>
      </c>
      <c r="X119" s="55">
        <v>0</v>
      </c>
      <c r="Y119" s="55">
        <v>0</v>
      </c>
      <c r="Z119" s="55">
        <v>0</v>
      </c>
      <c r="AA119" s="55">
        <v>0</v>
      </c>
      <c r="AB119" s="55">
        <v>0</v>
      </c>
      <c r="AC119" s="56">
        <v>1.8378914467813898</v>
      </c>
      <c r="AD119" s="55">
        <v>1.8378914467813898</v>
      </c>
      <c r="AE119" s="55">
        <v>0</v>
      </c>
      <c r="AF119" s="55">
        <v>0</v>
      </c>
      <c r="AG119" s="55">
        <v>0</v>
      </c>
      <c r="AH119" s="55">
        <v>0</v>
      </c>
      <c r="AI119" s="58">
        <f t="shared" si="134"/>
        <v>1.8378914467813898</v>
      </c>
      <c r="AJ119" s="19"/>
      <c r="AK119" s="19"/>
      <c r="AL119" s="19"/>
      <c r="AM119" s="19"/>
      <c r="AN119" s="19"/>
    </row>
    <row r="120" spans="1:40" ht="15">
      <c r="A120" s="31" t="s">
        <v>14</v>
      </c>
      <c r="B120" s="112">
        <v>9.3070318433414942E-2</v>
      </c>
      <c r="C120" s="112">
        <v>0</v>
      </c>
      <c r="D120" s="112">
        <v>2.9785673183617187</v>
      </c>
      <c r="E120" s="112">
        <v>0</v>
      </c>
      <c r="F120" s="395"/>
      <c r="G120" s="112">
        <v>0</v>
      </c>
      <c r="H120" s="113">
        <v>0</v>
      </c>
      <c r="I120" s="114">
        <f t="shared" si="132"/>
        <v>3.0716376367951335</v>
      </c>
      <c r="K120" s="42" t="s">
        <v>14</v>
      </c>
      <c r="L120" s="87">
        <v>9.3070318433414942E-2</v>
      </c>
      <c r="M120" s="87">
        <v>0</v>
      </c>
      <c r="N120" s="87">
        <v>2.9785673183617187</v>
      </c>
      <c r="O120" s="87">
        <v>0</v>
      </c>
      <c r="P120" s="87">
        <v>0</v>
      </c>
      <c r="Q120" s="87">
        <v>0</v>
      </c>
      <c r="R120" s="88">
        <v>0</v>
      </c>
      <c r="S120" s="89">
        <f t="shared" si="133"/>
        <v>3.0716376367951335</v>
      </c>
      <c r="U120" s="59" t="s">
        <v>14</v>
      </c>
      <c r="V120" s="60">
        <v>9.3070318433414942E-2</v>
      </c>
      <c r="W120" s="60">
        <v>0</v>
      </c>
      <c r="X120" s="60">
        <v>0</v>
      </c>
      <c r="Y120" s="60">
        <v>0</v>
      </c>
      <c r="Z120" s="60">
        <v>2.9785673183617187</v>
      </c>
      <c r="AA120" s="60">
        <v>0</v>
      </c>
      <c r="AB120" s="60">
        <v>0</v>
      </c>
      <c r="AC120" s="61">
        <v>0</v>
      </c>
      <c r="AD120" s="60">
        <v>0</v>
      </c>
      <c r="AE120" s="60">
        <v>0</v>
      </c>
      <c r="AF120" s="60">
        <v>0</v>
      </c>
      <c r="AG120" s="60">
        <v>0</v>
      </c>
      <c r="AH120" s="60">
        <v>0</v>
      </c>
      <c r="AI120" s="62">
        <f t="shared" si="134"/>
        <v>3.0716376367951335</v>
      </c>
      <c r="AJ120" s="19"/>
      <c r="AK120" s="19"/>
      <c r="AL120" s="19"/>
      <c r="AM120" s="19"/>
      <c r="AN120" s="19"/>
    </row>
    <row r="121" spans="1:40" ht="15">
      <c r="A121" s="32" t="s">
        <v>136</v>
      </c>
      <c r="B121" s="84">
        <v>284.22036056173994</v>
      </c>
      <c r="C121" s="84">
        <v>219.90776720411512</v>
      </c>
      <c r="D121" s="84">
        <v>5630.895342775586</v>
      </c>
      <c r="E121" s="84">
        <v>0</v>
      </c>
      <c r="F121" s="395"/>
      <c r="G121" s="84">
        <v>0</v>
      </c>
      <c r="H121" s="115">
        <v>0</v>
      </c>
      <c r="I121" s="111">
        <f t="shared" si="132"/>
        <v>6135.0234705414414</v>
      </c>
      <c r="K121" s="43" t="s">
        <v>136</v>
      </c>
      <c r="L121" s="84">
        <v>284.22036056173994</v>
      </c>
      <c r="M121" s="84">
        <v>219.90776720411512</v>
      </c>
      <c r="N121" s="84">
        <v>5630.895342775586</v>
      </c>
      <c r="O121" s="84">
        <v>0</v>
      </c>
      <c r="P121" s="84">
        <v>0</v>
      </c>
      <c r="Q121" s="84">
        <v>0</v>
      </c>
      <c r="R121" s="85">
        <v>0</v>
      </c>
      <c r="S121" s="86">
        <f t="shared" si="133"/>
        <v>6135.0234705414414</v>
      </c>
      <c r="U121" s="63" t="s">
        <v>136</v>
      </c>
      <c r="V121" s="55">
        <v>266.62432831809497</v>
      </c>
      <c r="W121" s="55">
        <v>0</v>
      </c>
      <c r="X121" s="55">
        <v>0</v>
      </c>
      <c r="Y121" s="55">
        <v>219.90776720411512</v>
      </c>
      <c r="Z121" s="55">
        <v>5496.6460701180658</v>
      </c>
      <c r="AA121" s="55">
        <v>0</v>
      </c>
      <c r="AB121" s="55">
        <v>0</v>
      </c>
      <c r="AC121" s="56">
        <v>151.84530490116509</v>
      </c>
      <c r="AD121" s="55">
        <v>17.596032243644956</v>
      </c>
      <c r="AE121" s="55">
        <v>0</v>
      </c>
      <c r="AF121" s="55">
        <v>0</v>
      </c>
      <c r="AG121" s="55">
        <v>134.24927265752015</v>
      </c>
      <c r="AH121" s="55">
        <v>0</v>
      </c>
      <c r="AI121" s="58">
        <f t="shared" si="134"/>
        <v>6135.0234705414414</v>
      </c>
      <c r="AJ121" s="19"/>
      <c r="AK121" s="19"/>
      <c r="AL121" s="19"/>
      <c r="AM121" s="19"/>
      <c r="AN121" s="19"/>
    </row>
    <row r="122" spans="1:40" ht="15">
      <c r="A122" s="31" t="s">
        <v>21</v>
      </c>
      <c r="B122" s="112">
        <v>93.539367179368782</v>
      </c>
      <c r="C122" s="112">
        <v>1.5832246309517377</v>
      </c>
      <c r="D122" s="112">
        <v>1154.952594629654</v>
      </c>
      <c r="E122" s="112">
        <v>1658.116908415748</v>
      </c>
      <c r="F122" s="395"/>
      <c r="G122" s="112">
        <v>133.83278234947915</v>
      </c>
      <c r="H122" s="113">
        <v>3.9780330674522397</v>
      </c>
      <c r="I122" s="114">
        <f t="shared" si="132"/>
        <v>3046.0029102726539</v>
      </c>
      <c r="K122" s="42" t="s">
        <v>21</v>
      </c>
      <c r="L122" s="87">
        <v>93.539367179368782</v>
      </c>
      <c r="M122" s="87">
        <v>1.5832246309517377</v>
      </c>
      <c r="N122" s="87">
        <v>1154.952594629654</v>
      </c>
      <c r="O122" s="87">
        <v>1658.116908415748</v>
      </c>
      <c r="P122" s="87">
        <v>20.760561955414094</v>
      </c>
      <c r="Q122" s="87">
        <v>133.83278234947915</v>
      </c>
      <c r="R122" s="88">
        <v>3.9780330674522397</v>
      </c>
      <c r="S122" s="89">
        <f t="shared" si="133"/>
        <v>3066.7634722280682</v>
      </c>
      <c r="U122" s="59" t="s">
        <v>21</v>
      </c>
      <c r="V122" s="60">
        <v>1.9517557086303057</v>
      </c>
      <c r="W122" s="60">
        <v>45.759765951463301</v>
      </c>
      <c r="X122" s="60">
        <v>133.83278234947915</v>
      </c>
      <c r="Y122" s="60">
        <v>1.5832246309517377</v>
      </c>
      <c r="Z122" s="60">
        <v>1154.952594629654</v>
      </c>
      <c r="AA122" s="60">
        <v>1655.5733348314398</v>
      </c>
      <c r="AB122" s="60">
        <v>20.760561955414094</v>
      </c>
      <c r="AC122" s="61">
        <v>52.349452171035615</v>
      </c>
      <c r="AD122" s="60">
        <v>45.827845519275172</v>
      </c>
      <c r="AE122" s="60">
        <v>2.5435735843082043</v>
      </c>
      <c r="AF122" s="60">
        <v>3.9780330674522397</v>
      </c>
      <c r="AG122" s="60">
        <v>0</v>
      </c>
      <c r="AH122" s="60">
        <v>0</v>
      </c>
      <c r="AI122" s="62">
        <f t="shared" si="134"/>
        <v>3066.7634722280682</v>
      </c>
      <c r="AJ122" s="19"/>
      <c r="AK122" s="19"/>
      <c r="AL122" s="19"/>
      <c r="AM122" s="19"/>
      <c r="AN122" s="19"/>
    </row>
    <row r="123" spans="1:40" ht="15">
      <c r="A123" s="32" t="s">
        <v>20</v>
      </c>
      <c r="B123" s="84">
        <v>236.68920000000003</v>
      </c>
      <c r="C123" s="84">
        <v>0</v>
      </c>
      <c r="D123" s="84">
        <v>0</v>
      </c>
      <c r="E123" s="84">
        <v>0</v>
      </c>
      <c r="F123" s="395"/>
      <c r="G123" s="84">
        <v>0</v>
      </c>
      <c r="H123" s="115">
        <v>0</v>
      </c>
      <c r="I123" s="111">
        <f t="shared" si="132"/>
        <v>236.68920000000003</v>
      </c>
      <c r="K123" s="43" t="s">
        <v>20</v>
      </c>
      <c r="L123" s="84">
        <v>236.68920000000003</v>
      </c>
      <c r="M123" s="84">
        <v>0</v>
      </c>
      <c r="N123" s="84">
        <v>0</v>
      </c>
      <c r="O123" s="84">
        <v>0</v>
      </c>
      <c r="P123" s="84">
        <v>0</v>
      </c>
      <c r="Q123" s="84">
        <v>0</v>
      </c>
      <c r="R123" s="85">
        <v>0</v>
      </c>
      <c r="S123" s="86">
        <f t="shared" si="133"/>
        <v>236.68920000000003</v>
      </c>
      <c r="U123" s="63" t="s">
        <v>20</v>
      </c>
      <c r="V123" s="55">
        <v>189.89555278611704</v>
      </c>
      <c r="W123" s="55">
        <v>0</v>
      </c>
      <c r="X123" s="55">
        <v>0</v>
      </c>
      <c r="Y123" s="55">
        <v>0</v>
      </c>
      <c r="Z123" s="55">
        <v>0</v>
      </c>
      <c r="AA123" s="55">
        <v>0</v>
      </c>
      <c r="AB123" s="55">
        <v>0</v>
      </c>
      <c r="AC123" s="56">
        <v>46.793647213882984</v>
      </c>
      <c r="AD123" s="55">
        <v>46.793647213882984</v>
      </c>
      <c r="AE123" s="55">
        <v>0</v>
      </c>
      <c r="AF123" s="55">
        <v>0</v>
      </c>
      <c r="AG123" s="55">
        <v>0</v>
      </c>
      <c r="AH123" s="55">
        <v>0</v>
      </c>
      <c r="AI123" s="58">
        <f t="shared" si="134"/>
        <v>236.68920000000003</v>
      </c>
      <c r="AJ123" s="19"/>
      <c r="AK123" s="19"/>
      <c r="AL123" s="19"/>
      <c r="AM123" s="19"/>
      <c r="AN123" s="19"/>
    </row>
    <row r="124" spans="1:4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132"/>
        <v>0</v>
      </c>
      <c r="K124" s="42" t="s">
        <v>56</v>
      </c>
      <c r="L124" s="87">
        <v>0</v>
      </c>
      <c r="M124" s="87">
        <v>0</v>
      </c>
      <c r="N124" s="87">
        <v>0</v>
      </c>
      <c r="O124" s="87">
        <v>0</v>
      </c>
      <c r="P124" s="87">
        <v>0</v>
      </c>
      <c r="Q124" s="87">
        <v>0</v>
      </c>
      <c r="R124" s="88">
        <v>0</v>
      </c>
      <c r="S124" s="89">
        <f t="shared" si="133"/>
        <v>0</v>
      </c>
      <c r="U124" s="59" t="s">
        <v>56</v>
      </c>
      <c r="V124" s="60">
        <v>0</v>
      </c>
      <c r="W124" s="60">
        <v>0</v>
      </c>
      <c r="X124" s="60">
        <v>0</v>
      </c>
      <c r="Y124" s="60">
        <v>0</v>
      </c>
      <c r="Z124" s="60">
        <v>0</v>
      </c>
      <c r="AA124" s="60">
        <v>0</v>
      </c>
      <c r="AB124" s="60">
        <v>0</v>
      </c>
      <c r="AC124" s="61">
        <v>0</v>
      </c>
      <c r="AD124" s="60">
        <v>0</v>
      </c>
      <c r="AE124" s="60">
        <v>0</v>
      </c>
      <c r="AF124" s="60">
        <v>0</v>
      </c>
      <c r="AG124" s="60">
        <v>0</v>
      </c>
      <c r="AH124" s="60">
        <v>0</v>
      </c>
      <c r="AI124" s="62">
        <f t="shared" si="134"/>
        <v>0</v>
      </c>
      <c r="AJ124" s="19"/>
      <c r="AK124" s="19"/>
      <c r="AL124" s="19"/>
      <c r="AM124" s="19"/>
      <c r="AN124" s="19"/>
    </row>
    <row r="125" spans="1:40" ht="15">
      <c r="A125" s="32" t="s">
        <v>18</v>
      </c>
      <c r="B125" s="84">
        <v>0</v>
      </c>
      <c r="C125" s="84">
        <v>1.1860729581345202E-2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132"/>
        <v>1.1860729581345202E-2</v>
      </c>
      <c r="K125" s="43" t="s">
        <v>18</v>
      </c>
      <c r="L125" s="84">
        <v>0</v>
      </c>
      <c r="M125" s="84">
        <v>1.1860729581345202E-2</v>
      </c>
      <c r="N125" s="84">
        <v>0</v>
      </c>
      <c r="O125" s="84">
        <v>0</v>
      </c>
      <c r="P125" s="84">
        <v>0.46327652371687145</v>
      </c>
      <c r="Q125" s="84">
        <v>0</v>
      </c>
      <c r="R125" s="85">
        <v>0</v>
      </c>
      <c r="S125" s="86">
        <f t="shared" si="133"/>
        <v>0.47513725329821666</v>
      </c>
      <c r="U125" s="63" t="s">
        <v>18</v>
      </c>
      <c r="V125" s="55">
        <v>0</v>
      </c>
      <c r="W125" s="55">
        <v>0</v>
      </c>
      <c r="X125" s="55">
        <v>0</v>
      </c>
      <c r="Y125" s="55">
        <v>1.1860729581345202E-2</v>
      </c>
      <c r="Z125" s="55">
        <v>0</v>
      </c>
      <c r="AA125" s="55">
        <v>0</v>
      </c>
      <c r="AB125" s="55">
        <v>0.46327652371687145</v>
      </c>
      <c r="AC125" s="56">
        <v>0</v>
      </c>
      <c r="AD125" s="55">
        <v>0</v>
      </c>
      <c r="AE125" s="55">
        <v>0</v>
      </c>
      <c r="AF125" s="55">
        <v>0</v>
      </c>
      <c r="AG125" s="55">
        <v>0</v>
      </c>
      <c r="AH125" s="55">
        <v>0</v>
      </c>
      <c r="AI125" s="58">
        <f t="shared" si="134"/>
        <v>0.47513725329821666</v>
      </c>
      <c r="AJ125" s="19"/>
      <c r="AK125" s="19"/>
      <c r="AL125" s="19"/>
      <c r="AM125" s="19"/>
      <c r="AN125" s="19"/>
    </row>
    <row r="126" spans="1:4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132"/>
        <v>0</v>
      </c>
      <c r="K126" s="42" t="s">
        <v>17</v>
      </c>
      <c r="L126" s="87">
        <v>0</v>
      </c>
      <c r="M126" s="87">
        <v>0</v>
      </c>
      <c r="N126" s="87">
        <v>0</v>
      </c>
      <c r="O126" s="87">
        <v>0</v>
      </c>
      <c r="P126" s="87">
        <v>0</v>
      </c>
      <c r="Q126" s="87">
        <v>0</v>
      </c>
      <c r="R126" s="88">
        <v>0</v>
      </c>
      <c r="S126" s="89">
        <f t="shared" si="133"/>
        <v>0</v>
      </c>
      <c r="U126" s="59" t="s">
        <v>57</v>
      </c>
      <c r="V126" s="60">
        <v>0</v>
      </c>
      <c r="W126" s="60">
        <v>0</v>
      </c>
      <c r="X126" s="60">
        <v>0</v>
      </c>
      <c r="Y126" s="60">
        <v>0</v>
      </c>
      <c r="Z126" s="60">
        <v>0</v>
      </c>
      <c r="AA126" s="60">
        <v>0</v>
      </c>
      <c r="AB126" s="60">
        <v>0</v>
      </c>
      <c r="AC126" s="61">
        <v>0</v>
      </c>
      <c r="AD126" s="60">
        <v>0</v>
      </c>
      <c r="AE126" s="60">
        <v>0</v>
      </c>
      <c r="AF126" s="60">
        <v>0</v>
      </c>
      <c r="AG126" s="60">
        <v>0</v>
      </c>
      <c r="AH126" s="60">
        <v>0</v>
      </c>
      <c r="AI126" s="62">
        <f t="shared" si="134"/>
        <v>0</v>
      </c>
      <c r="AJ126" s="19"/>
      <c r="AK126" s="19"/>
      <c r="AL126" s="19"/>
      <c r="AM126" s="19"/>
      <c r="AN126" s="19"/>
    </row>
    <row r="127" spans="1:40" ht="15">
      <c r="A127" s="33" t="s">
        <v>60</v>
      </c>
      <c r="B127" s="84">
        <v>0</v>
      </c>
      <c r="C127" s="84">
        <v>0.25417002953994888</v>
      </c>
      <c r="D127" s="84">
        <v>111.00282830835991</v>
      </c>
      <c r="E127" s="84">
        <v>0</v>
      </c>
      <c r="F127" s="395"/>
      <c r="G127" s="84">
        <v>0</v>
      </c>
      <c r="H127" s="115">
        <v>0</v>
      </c>
      <c r="I127" s="111">
        <f t="shared" si="132"/>
        <v>111.25699833789986</v>
      </c>
      <c r="K127" s="44" t="s">
        <v>60</v>
      </c>
      <c r="L127" s="84">
        <v>0</v>
      </c>
      <c r="M127" s="84">
        <v>0.25417002953994888</v>
      </c>
      <c r="N127" s="84">
        <v>111.00282830835991</v>
      </c>
      <c r="O127" s="84">
        <v>0</v>
      </c>
      <c r="P127" s="84">
        <v>0</v>
      </c>
      <c r="Q127" s="84">
        <v>0</v>
      </c>
      <c r="R127" s="85">
        <v>0</v>
      </c>
      <c r="S127" s="86">
        <f t="shared" si="133"/>
        <v>111.25699833789986</v>
      </c>
      <c r="U127" s="64" t="s">
        <v>58</v>
      </c>
      <c r="V127" s="55">
        <v>0</v>
      </c>
      <c r="W127" s="55">
        <v>0</v>
      </c>
      <c r="X127" s="55">
        <v>0</v>
      </c>
      <c r="Y127" s="55">
        <v>0.25417002953994888</v>
      </c>
      <c r="Z127" s="55">
        <v>111.00282830835991</v>
      </c>
      <c r="AA127" s="55">
        <v>0</v>
      </c>
      <c r="AB127" s="55">
        <v>0</v>
      </c>
      <c r="AC127" s="56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8">
        <f t="shared" si="134"/>
        <v>111.25699833789986</v>
      </c>
      <c r="AJ127" s="19"/>
      <c r="AK127" s="19"/>
      <c r="AL127" s="19"/>
      <c r="AM127" s="19"/>
      <c r="AN127" s="19"/>
    </row>
    <row r="128" spans="1:4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132"/>
        <v>0</v>
      </c>
      <c r="K128" s="45" t="s">
        <v>19</v>
      </c>
      <c r="L128" s="90">
        <v>0</v>
      </c>
      <c r="M128" s="90">
        <v>0</v>
      </c>
      <c r="N128" s="90">
        <v>0</v>
      </c>
      <c r="O128" s="90">
        <v>0</v>
      </c>
      <c r="P128" s="90">
        <v>0</v>
      </c>
      <c r="Q128" s="90">
        <v>0</v>
      </c>
      <c r="R128" s="91">
        <v>0</v>
      </c>
      <c r="S128" s="92">
        <f t="shared" si="133"/>
        <v>0</v>
      </c>
      <c r="U128" s="65" t="s">
        <v>62</v>
      </c>
      <c r="V128" s="66">
        <v>0</v>
      </c>
      <c r="W128" s="66">
        <v>0</v>
      </c>
      <c r="X128" s="66">
        <v>0</v>
      </c>
      <c r="Y128" s="66">
        <v>0</v>
      </c>
      <c r="Z128" s="66">
        <v>0</v>
      </c>
      <c r="AA128" s="66">
        <v>0</v>
      </c>
      <c r="AB128" s="66">
        <v>0</v>
      </c>
      <c r="AC128" s="66">
        <v>0</v>
      </c>
      <c r="AD128" s="66">
        <v>0</v>
      </c>
      <c r="AE128" s="66">
        <v>0</v>
      </c>
      <c r="AF128" s="66">
        <v>0</v>
      </c>
      <c r="AG128" s="66">
        <v>0</v>
      </c>
      <c r="AH128" s="67">
        <v>0</v>
      </c>
      <c r="AI128" s="68">
        <f t="shared" si="134"/>
        <v>0</v>
      </c>
      <c r="AJ128" s="19"/>
      <c r="AK128" s="19"/>
      <c r="AL128" s="19"/>
      <c r="AM128" s="19"/>
      <c r="AN128" s="19"/>
    </row>
    <row r="129" spans="1:40">
      <c r="A129" s="35" t="s">
        <v>15</v>
      </c>
      <c r="B129" s="93">
        <v>0</v>
      </c>
      <c r="C129" s="93">
        <v>0</v>
      </c>
      <c r="D129" s="93">
        <v>111.25699833789986</v>
      </c>
      <c r="E129" s="93">
        <v>0</v>
      </c>
      <c r="F129" s="395"/>
      <c r="G129" s="93">
        <v>0</v>
      </c>
      <c r="H129" s="119">
        <v>0</v>
      </c>
      <c r="I129" s="120">
        <f t="shared" si="132"/>
        <v>111.25699833789986</v>
      </c>
      <c r="K129" s="46" t="s">
        <v>15</v>
      </c>
      <c r="L129" s="93">
        <v>0</v>
      </c>
      <c r="M129" s="93">
        <v>0</v>
      </c>
      <c r="N129" s="93">
        <v>111.25699833789986</v>
      </c>
      <c r="O129" s="93">
        <v>0</v>
      </c>
      <c r="P129" s="93">
        <v>0</v>
      </c>
      <c r="Q129" s="93">
        <v>0</v>
      </c>
      <c r="R129" s="94">
        <v>0</v>
      </c>
      <c r="S129" s="95">
        <f t="shared" si="133"/>
        <v>111.25699833789986</v>
      </c>
      <c r="U129" s="69" t="s">
        <v>15</v>
      </c>
      <c r="V129" s="70">
        <v>0</v>
      </c>
      <c r="W129" s="70">
        <v>0</v>
      </c>
      <c r="X129" s="70">
        <v>0</v>
      </c>
      <c r="Y129" s="70">
        <v>0</v>
      </c>
      <c r="Z129" s="70">
        <v>111.25699833789986</v>
      </c>
      <c r="AA129" s="70">
        <v>0</v>
      </c>
      <c r="AB129" s="70">
        <v>0</v>
      </c>
      <c r="AC129" s="70">
        <v>0</v>
      </c>
      <c r="AD129" s="71">
        <v>0</v>
      </c>
      <c r="AE129" s="71">
        <v>0</v>
      </c>
      <c r="AF129" s="71">
        <v>0</v>
      </c>
      <c r="AG129" s="71">
        <v>0</v>
      </c>
      <c r="AH129" s="71">
        <v>0</v>
      </c>
      <c r="AI129" s="72">
        <f t="shared" si="134"/>
        <v>111.25699833789986</v>
      </c>
      <c r="AJ129" s="19"/>
      <c r="AK129" s="19"/>
      <c r="AL129" s="19"/>
      <c r="AM129" s="19"/>
      <c r="AN129" s="19"/>
    </row>
    <row r="130" spans="1:4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132"/>
        <v>0</v>
      </c>
      <c r="K130" s="45" t="s">
        <v>16</v>
      </c>
      <c r="L130" s="90">
        <v>0</v>
      </c>
      <c r="M130" s="90">
        <v>0</v>
      </c>
      <c r="N130" s="90">
        <v>0</v>
      </c>
      <c r="O130" s="90">
        <v>0</v>
      </c>
      <c r="P130" s="90">
        <v>0</v>
      </c>
      <c r="Q130" s="90">
        <v>0</v>
      </c>
      <c r="R130" s="91">
        <v>0</v>
      </c>
      <c r="S130" s="92">
        <f t="shared" si="133"/>
        <v>0</v>
      </c>
      <c r="U130" s="65" t="s">
        <v>16</v>
      </c>
      <c r="V130" s="66">
        <v>0</v>
      </c>
      <c r="W130" s="66">
        <v>0</v>
      </c>
      <c r="X130" s="66">
        <v>0</v>
      </c>
      <c r="Y130" s="66">
        <v>0</v>
      </c>
      <c r="Z130" s="66">
        <v>0</v>
      </c>
      <c r="AA130" s="66">
        <v>0</v>
      </c>
      <c r="AB130" s="66">
        <v>0</v>
      </c>
      <c r="AC130" s="66">
        <v>0</v>
      </c>
      <c r="AD130" s="66">
        <v>0</v>
      </c>
      <c r="AE130" s="66">
        <v>0</v>
      </c>
      <c r="AF130" s="66">
        <v>0</v>
      </c>
      <c r="AG130" s="66">
        <v>0</v>
      </c>
      <c r="AH130" s="67">
        <v>0</v>
      </c>
      <c r="AI130" s="68">
        <f t="shared" si="134"/>
        <v>0</v>
      </c>
      <c r="AJ130" s="19"/>
      <c r="AK130" s="19"/>
      <c r="AL130" s="19"/>
      <c r="AM130" s="19"/>
      <c r="AN130" s="19"/>
    </row>
    <row r="131" spans="1:4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132"/>
        <v>0</v>
      </c>
      <c r="K131" s="47" t="s">
        <v>10</v>
      </c>
      <c r="L131" s="96">
        <v>0</v>
      </c>
      <c r="M131" s="96">
        <v>0</v>
      </c>
      <c r="N131" s="96">
        <v>0</v>
      </c>
      <c r="O131" s="96">
        <v>0</v>
      </c>
      <c r="P131" s="96">
        <v>0</v>
      </c>
      <c r="Q131" s="96">
        <v>0</v>
      </c>
      <c r="R131" s="97">
        <v>0</v>
      </c>
      <c r="S131" s="98">
        <f t="shared" si="133"/>
        <v>0</v>
      </c>
      <c r="U131" s="69" t="s">
        <v>10</v>
      </c>
      <c r="V131" s="70">
        <v>0</v>
      </c>
      <c r="W131" s="70">
        <v>0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1">
        <v>0</v>
      </c>
      <c r="AE131" s="71">
        <v>0</v>
      </c>
      <c r="AF131" s="71">
        <v>0</v>
      </c>
      <c r="AG131" s="71">
        <v>0</v>
      </c>
      <c r="AH131" s="71">
        <v>0</v>
      </c>
      <c r="AI131" s="72">
        <f t="shared" si="134"/>
        <v>0</v>
      </c>
      <c r="AJ131" s="19"/>
      <c r="AK131" s="19"/>
      <c r="AL131" s="19"/>
      <c r="AM131" s="19"/>
      <c r="AN131" s="19"/>
    </row>
    <row r="132" spans="1:40" ht="15">
      <c r="A132" s="37" t="s">
        <v>22</v>
      </c>
      <c r="B132" s="99">
        <f>SUM(B111:B127)</f>
        <v>713.32341664851583</v>
      </c>
      <c r="C132" s="99">
        <f t="shared" ref="C132:I132" si="135">SUM(C111:C127)</f>
        <v>221.75702259418816</v>
      </c>
      <c r="D132" s="99">
        <f t="shared" si="135"/>
        <v>9690.2010358926</v>
      </c>
      <c r="E132" s="99">
        <f t="shared" si="135"/>
        <v>1659.3390577489117</v>
      </c>
      <c r="F132" s="99">
        <f t="shared" si="135"/>
        <v>0</v>
      </c>
      <c r="G132" s="99">
        <f t="shared" si="135"/>
        <v>133.83278234947915</v>
      </c>
      <c r="H132" s="100">
        <f t="shared" si="135"/>
        <v>3.9780330674522397</v>
      </c>
      <c r="I132" s="111">
        <f t="shared" si="135"/>
        <v>12422.431348301146</v>
      </c>
      <c r="K132" s="48" t="s">
        <v>22</v>
      </c>
      <c r="L132" s="99">
        <f>SUM(L111:L127)</f>
        <v>713.32341664851583</v>
      </c>
      <c r="M132" s="99">
        <f t="shared" ref="M132:S132" si="136">SUM(M111:M127)</f>
        <v>221.75702259418816</v>
      </c>
      <c r="N132" s="99">
        <f t="shared" si="136"/>
        <v>9690.2010358926</v>
      </c>
      <c r="O132" s="99">
        <f t="shared" si="136"/>
        <v>1659.3390577489117</v>
      </c>
      <c r="P132" s="99">
        <f t="shared" si="136"/>
        <v>123.51503332154849</v>
      </c>
      <c r="Q132" s="99">
        <f t="shared" si="136"/>
        <v>133.83278234947915</v>
      </c>
      <c r="R132" s="100">
        <f t="shared" si="136"/>
        <v>3.9780330674522397</v>
      </c>
      <c r="S132" s="101">
        <f t="shared" si="136"/>
        <v>12545.946381622694</v>
      </c>
      <c r="U132" s="73" t="s">
        <v>59</v>
      </c>
      <c r="V132" s="74">
        <f>SUM(V111:V127)</f>
        <v>555.50823427346791</v>
      </c>
      <c r="W132" s="74">
        <f t="shared" ref="W132:AH132" si="137">SUM(W111:W127)</f>
        <v>45.759765951463301</v>
      </c>
      <c r="X132" s="74">
        <f t="shared" si="137"/>
        <v>133.83278234947915</v>
      </c>
      <c r="Y132" s="74">
        <f t="shared" si="137"/>
        <v>221.75702259418816</v>
      </c>
      <c r="Z132" s="74">
        <f t="shared" si="137"/>
        <v>9555.7542487458522</v>
      </c>
      <c r="AA132" s="74">
        <f t="shared" si="137"/>
        <v>1656.7954841646035</v>
      </c>
      <c r="AB132" s="74">
        <f t="shared" si="137"/>
        <v>123.51503332154849</v>
      </c>
      <c r="AC132" s="74">
        <f t="shared" si="137"/>
        <v>253.02381022209352</v>
      </c>
      <c r="AD132" s="75">
        <f t="shared" si="137"/>
        <v>112.05541642358452</v>
      </c>
      <c r="AE132" s="75">
        <f t="shared" si="137"/>
        <v>2.5435735843082043</v>
      </c>
      <c r="AF132" s="75">
        <f t="shared" si="137"/>
        <v>3.9780330674522397</v>
      </c>
      <c r="AG132" s="75">
        <f t="shared" si="137"/>
        <v>134.44678714674856</v>
      </c>
      <c r="AH132" s="75">
        <f t="shared" si="137"/>
        <v>0</v>
      </c>
      <c r="AI132" s="76">
        <f>SUM(V132:AC132)</f>
        <v>12545.946381622696</v>
      </c>
      <c r="AJ132" s="19"/>
      <c r="AK132" s="19"/>
      <c r="AL132" s="19"/>
      <c r="AM132" s="19"/>
      <c r="AN132" s="19"/>
    </row>
    <row r="133" spans="1:40" s="22" customFormat="1" ht="15" thickBot="1">
      <c r="A133" s="38" t="s">
        <v>108</v>
      </c>
      <c r="B133" s="125">
        <f>IF($I132=0,"-",B132/$I132)</f>
        <v>5.7422206382011343E-2</v>
      </c>
      <c r="C133" s="125">
        <f t="shared" ref="C133:H133" si="138">IF($I132=0,"-",C132/$I132)</f>
        <v>1.7851338146015593E-2</v>
      </c>
      <c r="D133" s="125">
        <f t="shared" si="138"/>
        <v>0.78005671870489368</v>
      </c>
      <c r="E133" s="125">
        <f t="shared" si="138"/>
        <v>0.1335760296212736</v>
      </c>
      <c r="F133" s="125">
        <f t="shared" si="138"/>
        <v>0</v>
      </c>
      <c r="G133" s="125">
        <f t="shared" si="138"/>
        <v>1.0773477316723647E-2</v>
      </c>
      <c r="H133" s="126">
        <f t="shared" si="138"/>
        <v>3.2022982908223223E-4</v>
      </c>
      <c r="I133" s="127">
        <f>SUM(B133:H133)</f>
        <v>1</v>
      </c>
      <c r="K133" s="49" t="s">
        <v>108</v>
      </c>
      <c r="L133" s="102">
        <f>IF($S132=0,"-",L132/$S132)</f>
        <v>5.685688388509233E-2</v>
      </c>
      <c r="M133" s="102">
        <f t="shared" ref="M133:R133" si="139">IF($S132=0,"-",M132/$S132)</f>
        <v>1.7675591449921858E-2</v>
      </c>
      <c r="N133" s="102">
        <f t="shared" si="139"/>
        <v>0.77237704842153709</v>
      </c>
      <c r="O133" s="102">
        <f t="shared" si="139"/>
        <v>0.1322609715740147</v>
      </c>
      <c r="P133" s="102">
        <f t="shared" si="139"/>
        <v>9.8450152395417011E-3</v>
      </c>
      <c r="Q133" s="102">
        <f t="shared" si="139"/>
        <v>1.0667412268357646E-2</v>
      </c>
      <c r="R133" s="103">
        <f t="shared" si="139"/>
        <v>3.1707716153476183E-4</v>
      </c>
      <c r="S133" s="104">
        <f>SUM(L133:R133)</f>
        <v>1.0000000000000002</v>
      </c>
      <c r="U133" s="77" t="s">
        <v>108</v>
      </c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9"/>
    </row>
    <row r="134" spans="1:40" ht="15" thickBot="1">
      <c r="A134" s="40"/>
      <c r="B134" s="6"/>
      <c r="C134" s="6"/>
      <c r="D134" s="6"/>
      <c r="E134" s="6"/>
      <c r="F134" s="6"/>
      <c r="G134" s="6"/>
      <c r="H134" s="6"/>
      <c r="I134" s="6"/>
      <c r="K134" s="40"/>
      <c r="L134" s="6"/>
      <c r="M134" s="6"/>
      <c r="N134" s="6"/>
      <c r="O134" s="6"/>
      <c r="P134" s="6"/>
      <c r="Q134" s="6"/>
      <c r="R134" s="6"/>
      <c r="S134" s="6"/>
      <c r="U134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19"/>
      <c r="AK134" s="19"/>
      <c r="AL134" s="19"/>
      <c r="AM134" s="19"/>
      <c r="AN134" s="19"/>
    </row>
    <row r="135" spans="1:40" ht="42.7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  <c r="K135" s="445" t="s">
        <v>29</v>
      </c>
      <c r="L135" s="82" t="s">
        <v>0</v>
      </c>
      <c r="M135" s="82" t="s">
        <v>1</v>
      </c>
      <c r="N135" s="82" t="s">
        <v>2</v>
      </c>
      <c r="O135" s="82" t="s">
        <v>3</v>
      </c>
      <c r="P135" s="82" t="s">
        <v>23</v>
      </c>
      <c r="Q135" s="82" t="s">
        <v>4</v>
      </c>
      <c r="R135" s="82" t="s">
        <v>5</v>
      </c>
      <c r="S135" s="83" t="s">
        <v>6</v>
      </c>
      <c r="U135" s="447" t="s">
        <v>29</v>
      </c>
      <c r="V135" s="51" t="s">
        <v>73</v>
      </c>
      <c r="W135" s="51" t="s">
        <v>74</v>
      </c>
      <c r="X135" s="51" t="s">
        <v>4</v>
      </c>
      <c r="Y135" s="51" t="s">
        <v>1</v>
      </c>
      <c r="Z135" s="51" t="s">
        <v>2</v>
      </c>
      <c r="AA135" s="51" t="s">
        <v>3</v>
      </c>
      <c r="AB135" s="51" t="s">
        <v>51</v>
      </c>
      <c r="AC135" s="51" t="s">
        <v>64</v>
      </c>
      <c r="AD135" s="52" t="s">
        <v>75</v>
      </c>
      <c r="AE135" s="52" t="s">
        <v>76</v>
      </c>
      <c r="AF135" s="52" t="s">
        <v>77</v>
      </c>
      <c r="AG135" s="52" t="s">
        <v>78</v>
      </c>
      <c r="AH135" s="52" t="s">
        <v>79</v>
      </c>
      <c r="AI135" s="53" t="s">
        <v>59</v>
      </c>
      <c r="AJ135" s="19"/>
      <c r="AK135" s="19"/>
      <c r="AL135" s="19"/>
      <c r="AM135" s="19"/>
      <c r="AN135" s="19"/>
    </row>
    <row r="136" spans="1:40" ht="15" customHeight="1">
      <c r="A136" s="411" t="s">
        <v>29</v>
      </c>
      <c r="B136" s="400" t="s">
        <v>113</v>
      </c>
      <c r="C136" s="401"/>
      <c r="D136" s="401"/>
      <c r="E136" s="401"/>
      <c r="F136" s="401"/>
      <c r="G136" s="401"/>
      <c r="H136" s="401"/>
      <c r="I136" s="402"/>
      <c r="K136" s="446" t="s">
        <v>29</v>
      </c>
      <c r="L136" s="403" t="s">
        <v>113</v>
      </c>
      <c r="M136" s="404"/>
      <c r="N136" s="404"/>
      <c r="O136" s="404"/>
      <c r="P136" s="404"/>
      <c r="Q136" s="404"/>
      <c r="R136" s="404"/>
      <c r="S136" s="405"/>
      <c r="U136" s="448" t="s">
        <v>29</v>
      </c>
      <c r="V136" s="441" t="s">
        <v>113</v>
      </c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2"/>
      <c r="AJ136" s="19"/>
      <c r="AK136" s="19"/>
      <c r="AL136" s="19"/>
      <c r="AM136" s="19"/>
      <c r="AN136" s="19"/>
    </row>
    <row r="137" spans="1:4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  <c r="K137" s="50" t="s">
        <v>7</v>
      </c>
      <c r="L137" s="105">
        <v>0</v>
      </c>
      <c r="M137" s="105">
        <v>0</v>
      </c>
      <c r="N137" s="105">
        <v>0</v>
      </c>
      <c r="O137" s="105">
        <v>0</v>
      </c>
      <c r="P137" s="105">
        <v>0</v>
      </c>
      <c r="Q137" s="105">
        <v>0</v>
      </c>
      <c r="R137" s="106">
        <v>0</v>
      </c>
      <c r="S137" s="107">
        <f>SUM(L137:R137)</f>
        <v>0</v>
      </c>
      <c r="U137" s="54" t="s">
        <v>7</v>
      </c>
      <c r="V137" s="55">
        <v>0</v>
      </c>
      <c r="W137" s="55">
        <v>0</v>
      </c>
      <c r="X137" s="55">
        <v>0</v>
      </c>
      <c r="Y137" s="55">
        <v>0</v>
      </c>
      <c r="Z137" s="55">
        <v>0</v>
      </c>
      <c r="AA137" s="55">
        <v>0</v>
      </c>
      <c r="AB137" s="55">
        <v>0</v>
      </c>
      <c r="AC137" s="56">
        <v>0</v>
      </c>
      <c r="AD137" s="57">
        <v>0</v>
      </c>
      <c r="AE137" s="57">
        <v>0</v>
      </c>
      <c r="AF137" s="57">
        <v>0</v>
      </c>
      <c r="AG137" s="57">
        <v>0</v>
      </c>
      <c r="AH137" s="57">
        <v>0</v>
      </c>
      <c r="AI137" s="58">
        <f>SUM(V137:AC137)</f>
        <v>0</v>
      </c>
      <c r="AJ137" s="19"/>
      <c r="AK137" s="19"/>
      <c r="AL137" s="19"/>
      <c r="AM137" s="19"/>
      <c r="AN137" s="19"/>
    </row>
    <row r="138" spans="1:4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140">SUM(B138:H138)</f>
        <v>0</v>
      </c>
      <c r="K138" s="42" t="s">
        <v>8</v>
      </c>
      <c r="L138" s="87">
        <v>0</v>
      </c>
      <c r="M138" s="87">
        <v>0</v>
      </c>
      <c r="N138" s="87">
        <v>0</v>
      </c>
      <c r="O138" s="87">
        <v>0</v>
      </c>
      <c r="P138" s="87">
        <v>0</v>
      </c>
      <c r="Q138" s="87">
        <v>0</v>
      </c>
      <c r="R138" s="88">
        <v>0</v>
      </c>
      <c r="S138" s="89">
        <f t="shared" ref="S138:S157" si="141">SUM(L138:R138)</f>
        <v>0</v>
      </c>
      <c r="U138" s="59" t="s">
        <v>8</v>
      </c>
      <c r="V138" s="60">
        <v>0</v>
      </c>
      <c r="W138" s="60">
        <v>0</v>
      </c>
      <c r="X138" s="60">
        <v>0</v>
      </c>
      <c r="Y138" s="60">
        <v>0</v>
      </c>
      <c r="Z138" s="60">
        <v>0</v>
      </c>
      <c r="AA138" s="60">
        <v>0</v>
      </c>
      <c r="AB138" s="60">
        <v>0</v>
      </c>
      <c r="AC138" s="61">
        <v>0</v>
      </c>
      <c r="AD138" s="60">
        <v>0</v>
      </c>
      <c r="AE138" s="60">
        <v>0</v>
      </c>
      <c r="AF138" s="60">
        <v>0</v>
      </c>
      <c r="AG138" s="60">
        <v>0</v>
      </c>
      <c r="AH138" s="60">
        <v>0</v>
      </c>
      <c r="AI138" s="62">
        <f t="shared" ref="AI138:AI157" si="142">SUM(V138:AC138)</f>
        <v>0</v>
      </c>
      <c r="AJ138" s="19"/>
      <c r="AK138" s="19"/>
      <c r="AL138" s="19"/>
      <c r="AM138" s="19"/>
      <c r="AN138" s="19"/>
    </row>
    <row r="139" spans="1:4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140"/>
        <v>0</v>
      </c>
      <c r="K139" s="43" t="s">
        <v>9</v>
      </c>
      <c r="L139" s="84">
        <v>0</v>
      </c>
      <c r="M139" s="84">
        <v>0</v>
      </c>
      <c r="N139" s="84">
        <v>0</v>
      </c>
      <c r="O139" s="84">
        <v>0</v>
      </c>
      <c r="P139" s="84">
        <v>0</v>
      </c>
      <c r="Q139" s="84">
        <v>0</v>
      </c>
      <c r="R139" s="85">
        <v>0</v>
      </c>
      <c r="S139" s="86">
        <f t="shared" si="141"/>
        <v>0</v>
      </c>
      <c r="U139" s="63" t="s">
        <v>9</v>
      </c>
      <c r="V139" s="55">
        <v>0</v>
      </c>
      <c r="W139" s="55">
        <v>0</v>
      </c>
      <c r="X139" s="55">
        <v>0</v>
      </c>
      <c r="Y139" s="55">
        <v>0</v>
      </c>
      <c r="Z139" s="55">
        <v>0</v>
      </c>
      <c r="AA139" s="55">
        <v>0</v>
      </c>
      <c r="AB139" s="55">
        <v>0</v>
      </c>
      <c r="AC139" s="56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8">
        <f t="shared" si="142"/>
        <v>0</v>
      </c>
      <c r="AJ139" s="19"/>
      <c r="AK139" s="19"/>
      <c r="AL139" s="19"/>
      <c r="AM139" s="19"/>
      <c r="AN139" s="19"/>
    </row>
    <row r="140" spans="1:4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140"/>
        <v>0</v>
      </c>
      <c r="K140" s="42" t="s">
        <v>52</v>
      </c>
      <c r="L140" s="87">
        <v>0</v>
      </c>
      <c r="M140" s="87">
        <v>0</v>
      </c>
      <c r="N140" s="87">
        <v>0</v>
      </c>
      <c r="O140" s="87">
        <v>0</v>
      </c>
      <c r="P140" s="87">
        <v>0</v>
      </c>
      <c r="Q140" s="87">
        <v>0</v>
      </c>
      <c r="R140" s="88">
        <v>0</v>
      </c>
      <c r="S140" s="89">
        <f t="shared" si="141"/>
        <v>0</v>
      </c>
      <c r="U140" s="59" t="s">
        <v>52</v>
      </c>
      <c r="V140" s="60">
        <v>0</v>
      </c>
      <c r="W140" s="60">
        <v>0</v>
      </c>
      <c r="X140" s="60">
        <v>0</v>
      </c>
      <c r="Y140" s="60">
        <v>0</v>
      </c>
      <c r="Z140" s="60">
        <v>0</v>
      </c>
      <c r="AA140" s="60">
        <v>0</v>
      </c>
      <c r="AB140" s="60">
        <v>0</v>
      </c>
      <c r="AC140" s="61">
        <v>0</v>
      </c>
      <c r="AD140" s="60">
        <v>0</v>
      </c>
      <c r="AE140" s="60">
        <v>0</v>
      </c>
      <c r="AF140" s="60">
        <v>0</v>
      </c>
      <c r="AG140" s="60">
        <v>0</v>
      </c>
      <c r="AH140" s="60">
        <v>0</v>
      </c>
      <c r="AI140" s="62">
        <f t="shared" si="142"/>
        <v>0</v>
      </c>
      <c r="AJ140" s="19"/>
      <c r="AK140" s="19"/>
      <c r="AL140" s="19"/>
      <c r="AM140" s="19"/>
      <c r="AN140" s="19"/>
    </row>
    <row r="141" spans="1:40" ht="15">
      <c r="A141" s="32" t="s">
        <v>13</v>
      </c>
      <c r="B141" s="84">
        <v>3.6779325973140371</v>
      </c>
      <c r="C141" s="84">
        <v>45.748887570836594</v>
      </c>
      <c r="D141" s="84">
        <v>4.6647585914793126</v>
      </c>
      <c r="E141" s="84">
        <v>0</v>
      </c>
      <c r="F141" s="395"/>
      <c r="G141" s="84">
        <v>0</v>
      </c>
      <c r="H141" s="115">
        <v>0</v>
      </c>
      <c r="I141" s="111">
        <f t="shared" si="140"/>
        <v>54.091578759629947</v>
      </c>
      <c r="K141" s="43" t="s">
        <v>13</v>
      </c>
      <c r="L141" s="84">
        <v>3.6779325973140371</v>
      </c>
      <c r="M141" s="84">
        <v>45.748887570836594</v>
      </c>
      <c r="N141" s="84">
        <v>4.6647585914793126</v>
      </c>
      <c r="O141" s="84">
        <v>0</v>
      </c>
      <c r="P141" s="84">
        <v>0</v>
      </c>
      <c r="Q141" s="84">
        <v>0</v>
      </c>
      <c r="R141" s="85">
        <v>0</v>
      </c>
      <c r="S141" s="86">
        <f t="shared" si="141"/>
        <v>54.091578759629947</v>
      </c>
      <c r="U141" s="63" t="s">
        <v>13</v>
      </c>
      <c r="V141" s="55">
        <v>3.6779325973140371</v>
      </c>
      <c r="W141" s="55">
        <v>0</v>
      </c>
      <c r="X141" s="55">
        <v>0</v>
      </c>
      <c r="Y141" s="55">
        <v>45.748887570836594</v>
      </c>
      <c r="Z141" s="55">
        <v>0.28572574981497689</v>
      </c>
      <c r="AA141" s="55">
        <v>0</v>
      </c>
      <c r="AB141" s="55">
        <v>0</v>
      </c>
      <c r="AC141" s="56">
        <v>4.379032841664336</v>
      </c>
      <c r="AD141" s="57">
        <v>0</v>
      </c>
      <c r="AE141" s="57">
        <v>0</v>
      </c>
      <c r="AF141" s="57">
        <v>0</v>
      </c>
      <c r="AG141" s="57">
        <v>4.379032841664336</v>
      </c>
      <c r="AH141" s="57">
        <v>0</v>
      </c>
      <c r="AI141" s="58">
        <f t="shared" si="142"/>
        <v>54.091578759629947</v>
      </c>
      <c r="AJ141" s="19"/>
      <c r="AK141" s="19"/>
      <c r="AL141" s="19"/>
      <c r="AM141" s="19"/>
      <c r="AN141" s="19"/>
    </row>
    <row r="142" spans="1:40" ht="15">
      <c r="A142" s="31" t="s">
        <v>119</v>
      </c>
      <c r="B142" s="112">
        <v>4.3503205792601412</v>
      </c>
      <c r="C142" s="112">
        <v>0.62896201145929753</v>
      </c>
      <c r="D142" s="112">
        <v>2.2747459414444595</v>
      </c>
      <c r="E142" s="112">
        <v>0</v>
      </c>
      <c r="F142" s="395"/>
      <c r="G142" s="112">
        <v>0</v>
      </c>
      <c r="H142" s="113">
        <v>0</v>
      </c>
      <c r="I142" s="114">
        <f t="shared" si="140"/>
        <v>7.2540285321638986</v>
      </c>
      <c r="K142" s="42" t="s">
        <v>119</v>
      </c>
      <c r="L142" s="87">
        <v>4.3503205792601412</v>
      </c>
      <c r="M142" s="87">
        <v>0.62896201145929753</v>
      </c>
      <c r="N142" s="87">
        <v>2.2747459414444595</v>
      </c>
      <c r="O142" s="87">
        <v>0</v>
      </c>
      <c r="P142" s="87">
        <v>0</v>
      </c>
      <c r="Q142" s="87">
        <v>0</v>
      </c>
      <c r="R142" s="88">
        <v>0</v>
      </c>
      <c r="S142" s="89">
        <f t="shared" si="141"/>
        <v>7.2540285321638986</v>
      </c>
      <c r="U142" s="59" t="s">
        <v>53</v>
      </c>
      <c r="V142" s="60">
        <v>4.3503205792601412</v>
      </c>
      <c r="W142" s="60">
        <v>0</v>
      </c>
      <c r="X142" s="60">
        <v>0</v>
      </c>
      <c r="Y142" s="60">
        <v>0.62896201145929753</v>
      </c>
      <c r="Z142" s="60">
        <v>0.87355834924902431</v>
      </c>
      <c r="AA142" s="60">
        <v>0</v>
      </c>
      <c r="AB142" s="60">
        <v>0</v>
      </c>
      <c r="AC142" s="61">
        <v>1.4011875921954353</v>
      </c>
      <c r="AD142" s="60">
        <v>0</v>
      </c>
      <c r="AE142" s="60">
        <v>0</v>
      </c>
      <c r="AF142" s="60">
        <v>0</v>
      </c>
      <c r="AG142" s="60">
        <v>1.4011875921954353</v>
      </c>
      <c r="AH142" s="60">
        <v>0</v>
      </c>
      <c r="AI142" s="62">
        <f t="shared" si="142"/>
        <v>7.2540285321638986</v>
      </c>
      <c r="AJ142" s="19"/>
      <c r="AK142" s="19"/>
      <c r="AL142" s="19"/>
      <c r="AM142" s="19"/>
      <c r="AN142" s="19"/>
    </row>
    <row r="143" spans="1:40" ht="15">
      <c r="A143" s="32" t="s">
        <v>54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140"/>
        <v>0</v>
      </c>
      <c r="K143" s="43" t="s">
        <v>54</v>
      </c>
      <c r="L143" s="84">
        <v>0</v>
      </c>
      <c r="M143" s="84">
        <v>0</v>
      </c>
      <c r="N143" s="84">
        <v>0</v>
      </c>
      <c r="O143" s="84">
        <v>0</v>
      </c>
      <c r="P143" s="84">
        <v>22.872016262423109</v>
      </c>
      <c r="Q143" s="84">
        <v>0</v>
      </c>
      <c r="R143" s="85">
        <v>0</v>
      </c>
      <c r="S143" s="86">
        <f t="shared" si="141"/>
        <v>22.872016262423109</v>
      </c>
      <c r="U143" s="63" t="s">
        <v>54</v>
      </c>
      <c r="V143" s="55">
        <v>0</v>
      </c>
      <c r="W143" s="55">
        <v>0</v>
      </c>
      <c r="X143" s="55">
        <v>0</v>
      </c>
      <c r="Y143" s="55">
        <v>0</v>
      </c>
      <c r="Z143" s="55">
        <v>0</v>
      </c>
      <c r="AA143" s="55">
        <v>0</v>
      </c>
      <c r="AB143" s="55">
        <v>22.872016262423109</v>
      </c>
      <c r="AC143" s="56">
        <v>0</v>
      </c>
      <c r="AD143" s="55">
        <v>0</v>
      </c>
      <c r="AE143" s="55">
        <v>0</v>
      </c>
      <c r="AF143" s="55">
        <v>0</v>
      </c>
      <c r="AG143" s="55">
        <v>0</v>
      </c>
      <c r="AH143" s="55">
        <v>0</v>
      </c>
      <c r="AI143" s="58">
        <f t="shared" si="142"/>
        <v>22.872016262423109</v>
      </c>
      <c r="AJ143" s="19"/>
      <c r="AK143" s="19"/>
      <c r="AL143" s="19"/>
      <c r="AM143" s="19"/>
      <c r="AN143" s="19"/>
    </row>
    <row r="144" spans="1:4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140"/>
        <v>0</v>
      </c>
      <c r="K144" s="42" t="s">
        <v>11</v>
      </c>
      <c r="L144" s="87">
        <v>0</v>
      </c>
      <c r="M144" s="87">
        <v>0</v>
      </c>
      <c r="N144" s="87">
        <v>0</v>
      </c>
      <c r="O144" s="87">
        <v>0</v>
      </c>
      <c r="P144" s="87">
        <v>0.72919408231511729</v>
      </c>
      <c r="Q144" s="87">
        <v>0</v>
      </c>
      <c r="R144" s="88">
        <v>0</v>
      </c>
      <c r="S144" s="89">
        <f t="shared" si="141"/>
        <v>0.72919408231511729</v>
      </c>
      <c r="U144" s="59" t="s">
        <v>11</v>
      </c>
      <c r="V144" s="60">
        <v>0</v>
      </c>
      <c r="W144" s="60">
        <v>0</v>
      </c>
      <c r="X144" s="60">
        <v>0</v>
      </c>
      <c r="Y144" s="60">
        <v>0</v>
      </c>
      <c r="Z144" s="60">
        <v>0</v>
      </c>
      <c r="AA144" s="60">
        <v>0</v>
      </c>
      <c r="AB144" s="60">
        <v>0.72919408231511729</v>
      </c>
      <c r="AC144" s="61">
        <v>0</v>
      </c>
      <c r="AD144" s="60">
        <v>0</v>
      </c>
      <c r="AE144" s="60">
        <v>0</v>
      </c>
      <c r="AF144" s="60">
        <v>0</v>
      </c>
      <c r="AG144" s="60">
        <v>0</v>
      </c>
      <c r="AH144" s="60">
        <v>0</v>
      </c>
      <c r="AI144" s="62">
        <f t="shared" si="142"/>
        <v>0.72919408231511729</v>
      </c>
      <c r="AJ144" s="19"/>
      <c r="AK144" s="19"/>
      <c r="AL144" s="19"/>
      <c r="AM144" s="19"/>
      <c r="AN144" s="19"/>
    </row>
    <row r="145" spans="1:4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140"/>
        <v>0</v>
      </c>
      <c r="K145" s="43" t="s">
        <v>55</v>
      </c>
      <c r="L145" s="84">
        <v>0</v>
      </c>
      <c r="M145" s="84">
        <v>0</v>
      </c>
      <c r="N145" s="84">
        <v>0</v>
      </c>
      <c r="O145" s="84">
        <v>0</v>
      </c>
      <c r="P145" s="84">
        <v>0</v>
      </c>
      <c r="Q145" s="84">
        <v>0</v>
      </c>
      <c r="R145" s="85">
        <v>0</v>
      </c>
      <c r="S145" s="86">
        <f t="shared" si="141"/>
        <v>0</v>
      </c>
      <c r="U145" s="63" t="s">
        <v>55</v>
      </c>
      <c r="V145" s="55">
        <v>0</v>
      </c>
      <c r="W145" s="55">
        <v>0</v>
      </c>
      <c r="X145" s="55">
        <v>0</v>
      </c>
      <c r="Y145" s="55">
        <v>0</v>
      </c>
      <c r="Z145" s="55">
        <v>0</v>
      </c>
      <c r="AA145" s="55">
        <v>0</v>
      </c>
      <c r="AB145" s="55">
        <v>0</v>
      </c>
      <c r="AC145" s="56">
        <v>0</v>
      </c>
      <c r="AD145" s="55">
        <v>0</v>
      </c>
      <c r="AE145" s="55">
        <v>0</v>
      </c>
      <c r="AF145" s="55">
        <v>0</v>
      </c>
      <c r="AG145" s="55">
        <v>0</v>
      </c>
      <c r="AH145" s="55">
        <v>0</v>
      </c>
      <c r="AI145" s="58">
        <f t="shared" si="142"/>
        <v>0</v>
      </c>
      <c r="AJ145" s="19"/>
      <c r="AK145" s="19"/>
      <c r="AL145" s="19"/>
      <c r="AM145" s="19"/>
      <c r="AN145" s="19"/>
    </row>
    <row r="146" spans="1:40" ht="15">
      <c r="A146" s="31" t="s">
        <v>14</v>
      </c>
      <c r="B146" s="112">
        <v>0</v>
      </c>
      <c r="C146" s="112">
        <v>0</v>
      </c>
      <c r="D146" s="112">
        <v>1.7560244732245189</v>
      </c>
      <c r="E146" s="112">
        <v>0</v>
      </c>
      <c r="F146" s="395"/>
      <c r="G146" s="112">
        <v>0</v>
      </c>
      <c r="H146" s="113">
        <v>0</v>
      </c>
      <c r="I146" s="114">
        <f t="shared" si="140"/>
        <v>1.7560244732245189</v>
      </c>
      <c r="K146" s="42" t="s">
        <v>14</v>
      </c>
      <c r="L146" s="87">
        <v>0</v>
      </c>
      <c r="M146" s="87">
        <v>0</v>
      </c>
      <c r="N146" s="87">
        <v>1.7560244732245189</v>
      </c>
      <c r="O146" s="87">
        <v>0</v>
      </c>
      <c r="P146" s="87">
        <v>0</v>
      </c>
      <c r="Q146" s="87">
        <v>0</v>
      </c>
      <c r="R146" s="88">
        <v>0</v>
      </c>
      <c r="S146" s="89">
        <f t="shared" si="141"/>
        <v>1.7560244732245189</v>
      </c>
      <c r="U146" s="59" t="s">
        <v>14</v>
      </c>
      <c r="V146" s="60">
        <v>0</v>
      </c>
      <c r="W146" s="60">
        <v>0</v>
      </c>
      <c r="X146" s="60">
        <v>0</v>
      </c>
      <c r="Y146" s="60">
        <v>0</v>
      </c>
      <c r="Z146" s="60">
        <v>1.7560244732245189</v>
      </c>
      <c r="AA146" s="60">
        <v>0</v>
      </c>
      <c r="AB146" s="60">
        <v>0</v>
      </c>
      <c r="AC146" s="61">
        <v>0</v>
      </c>
      <c r="AD146" s="60">
        <v>0</v>
      </c>
      <c r="AE146" s="60">
        <v>0</v>
      </c>
      <c r="AF146" s="60">
        <v>0</v>
      </c>
      <c r="AG146" s="60">
        <v>0</v>
      </c>
      <c r="AH146" s="60">
        <v>0</v>
      </c>
      <c r="AI146" s="62">
        <f t="shared" si="142"/>
        <v>1.7560244732245189</v>
      </c>
      <c r="AJ146" s="19"/>
      <c r="AK146" s="19"/>
      <c r="AL146" s="19"/>
      <c r="AM146" s="19"/>
      <c r="AN146" s="19"/>
    </row>
    <row r="147" spans="1:40" ht="15">
      <c r="A147" s="32" t="s">
        <v>136</v>
      </c>
      <c r="B147" s="84">
        <v>44.449371236813164</v>
      </c>
      <c r="C147" s="84">
        <v>180.26604232413644</v>
      </c>
      <c r="D147" s="84">
        <v>40.45815473529283</v>
      </c>
      <c r="E147" s="84">
        <v>0</v>
      </c>
      <c r="F147" s="395"/>
      <c r="G147" s="84">
        <v>0</v>
      </c>
      <c r="H147" s="115">
        <v>0</v>
      </c>
      <c r="I147" s="111">
        <f t="shared" si="140"/>
        <v>265.17356829624242</v>
      </c>
      <c r="K147" s="43" t="s">
        <v>136</v>
      </c>
      <c r="L147" s="84">
        <v>44.449371236813164</v>
      </c>
      <c r="M147" s="84">
        <v>180.26604232413644</v>
      </c>
      <c r="N147" s="84">
        <v>40.45815473529283</v>
      </c>
      <c r="O147" s="84">
        <v>0</v>
      </c>
      <c r="P147" s="84">
        <v>0</v>
      </c>
      <c r="Q147" s="84">
        <v>0</v>
      </c>
      <c r="R147" s="85">
        <v>0</v>
      </c>
      <c r="S147" s="86">
        <f t="shared" si="141"/>
        <v>265.17356829624242</v>
      </c>
      <c r="U147" s="63" t="s">
        <v>136</v>
      </c>
      <c r="V147" s="55">
        <v>43.668627224167608</v>
      </c>
      <c r="W147" s="55">
        <v>0</v>
      </c>
      <c r="X147" s="55">
        <v>0</v>
      </c>
      <c r="Y147" s="55">
        <v>180.26604232413644</v>
      </c>
      <c r="Z147" s="55">
        <v>40.45815473529283</v>
      </c>
      <c r="AA147" s="55">
        <v>0</v>
      </c>
      <c r="AB147" s="55">
        <v>0</v>
      </c>
      <c r="AC147" s="56">
        <v>0.78074401264555837</v>
      </c>
      <c r="AD147" s="55">
        <v>0.78074401264555837</v>
      </c>
      <c r="AE147" s="55">
        <v>0</v>
      </c>
      <c r="AF147" s="55">
        <v>0</v>
      </c>
      <c r="AG147" s="55">
        <v>0</v>
      </c>
      <c r="AH147" s="55">
        <v>0</v>
      </c>
      <c r="AI147" s="58">
        <f t="shared" si="142"/>
        <v>265.17356829624248</v>
      </c>
      <c r="AJ147" s="19"/>
      <c r="AK147" s="19"/>
      <c r="AL147" s="19"/>
      <c r="AM147" s="19"/>
      <c r="AN147" s="19"/>
    </row>
    <row r="148" spans="1:40" ht="15">
      <c r="A148" s="31" t="s">
        <v>21</v>
      </c>
      <c r="B148" s="112">
        <v>164.58599051479743</v>
      </c>
      <c r="C148" s="112">
        <v>6.9576115489232864</v>
      </c>
      <c r="D148" s="112">
        <v>2.2307908070521099</v>
      </c>
      <c r="E148" s="112">
        <v>328.55757824879322</v>
      </c>
      <c r="F148" s="395"/>
      <c r="G148" s="112">
        <v>61.75158385007169</v>
      </c>
      <c r="H148" s="113">
        <v>0</v>
      </c>
      <c r="I148" s="114">
        <f t="shared" si="140"/>
        <v>564.0835549696377</v>
      </c>
      <c r="K148" s="42" t="s">
        <v>21</v>
      </c>
      <c r="L148" s="87">
        <v>164.58599051479743</v>
      </c>
      <c r="M148" s="87">
        <v>6.9576115489232864</v>
      </c>
      <c r="N148" s="87">
        <v>2.2307908070521099</v>
      </c>
      <c r="O148" s="87">
        <v>328.55757824879322</v>
      </c>
      <c r="P148" s="87">
        <v>20.760561955414094</v>
      </c>
      <c r="Q148" s="87">
        <v>61.75158385007169</v>
      </c>
      <c r="R148" s="88">
        <v>0</v>
      </c>
      <c r="S148" s="89">
        <f t="shared" si="141"/>
        <v>584.84411692505182</v>
      </c>
      <c r="U148" s="59" t="s">
        <v>21</v>
      </c>
      <c r="V148" s="60">
        <v>4.6031133575683452</v>
      </c>
      <c r="W148" s="60">
        <v>113.9216267120342</v>
      </c>
      <c r="X148" s="60">
        <v>61.75158385007169</v>
      </c>
      <c r="Y148" s="60">
        <v>6.9576115489232864</v>
      </c>
      <c r="Z148" s="60">
        <v>2.2067416607378298</v>
      </c>
      <c r="AA148" s="60">
        <v>187.56492617301566</v>
      </c>
      <c r="AB148" s="60">
        <v>20.760561955414094</v>
      </c>
      <c r="AC148" s="61">
        <v>187.07795166728673</v>
      </c>
      <c r="AD148" s="60">
        <v>46.061250445194887</v>
      </c>
      <c r="AE148" s="60">
        <v>140.99265207577753</v>
      </c>
      <c r="AF148" s="60">
        <v>0</v>
      </c>
      <c r="AG148" s="60">
        <v>2.4049146314280141E-2</v>
      </c>
      <c r="AH148" s="60">
        <v>0</v>
      </c>
      <c r="AI148" s="62">
        <f t="shared" si="142"/>
        <v>584.84411692505182</v>
      </c>
      <c r="AJ148" s="19"/>
      <c r="AK148" s="19"/>
      <c r="AL148" s="19"/>
      <c r="AM148" s="19"/>
      <c r="AN148" s="19"/>
    </row>
    <row r="149" spans="1:40" ht="15">
      <c r="A149" s="32" t="s">
        <v>20</v>
      </c>
      <c r="B149" s="84">
        <v>8.1202819261953483</v>
      </c>
      <c r="C149" s="84">
        <v>0</v>
      </c>
      <c r="D149" s="84">
        <v>0</v>
      </c>
      <c r="E149" s="84">
        <v>0</v>
      </c>
      <c r="F149" s="395"/>
      <c r="G149" s="84">
        <v>0</v>
      </c>
      <c r="H149" s="115">
        <v>0</v>
      </c>
      <c r="I149" s="111">
        <f t="shared" si="140"/>
        <v>8.1202819261953483</v>
      </c>
      <c r="K149" s="43" t="s">
        <v>20</v>
      </c>
      <c r="L149" s="84">
        <v>8.1202819261953483</v>
      </c>
      <c r="M149" s="84">
        <v>0</v>
      </c>
      <c r="N149" s="84">
        <v>0</v>
      </c>
      <c r="O149" s="84">
        <v>0</v>
      </c>
      <c r="P149" s="84">
        <v>0</v>
      </c>
      <c r="Q149" s="84">
        <v>0</v>
      </c>
      <c r="R149" s="85">
        <v>0</v>
      </c>
      <c r="S149" s="86">
        <f t="shared" si="141"/>
        <v>8.1202819261953483</v>
      </c>
      <c r="U149" s="63" t="s">
        <v>20</v>
      </c>
      <c r="V149" s="55">
        <v>1.6240563852390697</v>
      </c>
      <c r="W149" s="55">
        <v>0</v>
      </c>
      <c r="X149" s="55">
        <v>0</v>
      </c>
      <c r="Y149" s="55">
        <v>0</v>
      </c>
      <c r="Z149" s="55">
        <v>0</v>
      </c>
      <c r="AA149" s="55">
        <v>0</v>
      </c>
      <c r="AB149" s="55">
        <v>0</v>
      </c>
      <c r="AC149" s="56">
        <v>6.4962255409562788</v>
      </c>
      <c r="AD149" s="55">
        <v>6.4962255409562788</v>
      </c>
      <c r="AE149" s="55">
        <v>0</v>
      </c>
      <c r="AF149" s="55">
        <v>0</v>
      </c>
      <c r="AG149" s="55">
        <v>0</v>
      </c>
      <c r="AH149" s="55">
        <v>0</v>
      </c>
      <c r="AI149" s="58">
        <f t="shared" si="142"/>
        <v>8.1202819261953483</v>
      </c>
      <c r="AJ149" s="19"/>
      <c r="AK149" s="19"/>
      <c r="AL149" s="19"/>
      <c r="AM149" s="19"/>
      <c r="AN149" s="19"/>
    </row>
    <row r="150" spans="1:40" ht="15">
      <c r="A150" s="31" t="s">
        <v>56</v>
      </c>
      <c r="B150" s="112">
        <v>5.462581800269861E-3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140"/>
        <v>5.462581800269861E-3</v>
      </c>
      <c r="K150" s="42" t="s">
        <v>56</v>
      </c>
      <c r="L150" s="87">
        <v>5.462581800269861E-3</v>
      </c>
      <c r="M150" s="87">
        <v>0</v>
      </c>
      <c r="N150" s="87">
        <v>0</v>
      </c>
      <c r="O150" s="87">
        <v>0</v>
      </c>
      <c r="P150" s="87">
        <v>0</v>
      </c>
      <c r="Q150" s="87">
        <v>0</v>
      </c>
      <c r="R150" s="88">
        <v>0</v>
      </c>
      <c r="S150" s="89">
        <f t="shared" si="141"/>
        <v>5.462581800269861E-3</v>
      </c>
      <c r="U150" s="59" t="s">
        <v>56</v>
      </c>
      <c r="V150" s="60">
        <v>5.462581800269861E-3</v>
      </c>
      <c r="W150" s="60">
        <v>0</v>
      </c>
      <c r="X150" s="60">
        <v>0</v>
      </c>
      <c r="Y150" s="60">
        <v>0</v>
      </c>
      <c r="Z150" s="60">
        <v>0</v>
      </c>
      <c r="AA150" s="60">
        <v>0</v>
      </c>
      <c r="AB150" s="60">
        <v>0</v>
      </c>
      <c r="AC150" s="61">
        <v>0</v>
      </c>
      <c r="AD150" s="60">
        <v>0</v>
      </c>
      <c r="AE150" s="60">
        <v>0</v>
      </c>
      <c r="AF150" s="60">
        <v>0</v>
      </c>
      <c r="AG150" s="60">
        <v>0</v>
      </c>
      <c r="AH150" s="60">
        <v>0</v>
      </c>
      <c r="AI150" s="62">
        <f t="shared" si="142"/>
        <v>5.462581800269861E-3</v>
      </c>
      <c r="AJ150" s="19"/>
      <c r="AK150" s="19"/>
      <c r="AL150" s="19"/>
      <c r="AM150" s="19"/>
      <c r="AN150" s="19"/>
    </row>
    <row r="151" spans="1:40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140"/>
        <v>0</v>
      </c>
      <c r="K151" s="43" t="s">
        <v>18</v>
      </c>
      <c r="L151" s="84">
        <v>0</v>
      </c>
      <c r="M151" s="84">
        <v>0</v>
      </c>
      <c r="N151" s="84">
        <v>0</v>
      </c>
      <c r="O151" s="84">
        <v>0</v>
      </c>
      <c r="P151" s="84">
        <v>0.10698533317330283</v>
      </c>
      <c r="Q151" s="84">
        <v>0</v>
      </c>
      <c r="R151" s="85">
        <v>0</v>
      </c>
      <c r="S151" s="86">
        <f t="shared" si="141"/>
        <v>0.10698533317330283</v>
      </c>
      <c r="U151" s="63" t="s">
        <v>18</v>
      </c>
      <c r="V151" s="55">
        <v>0</v>
      </c>
      <c r="W151" s="55">
        <v>0</v>
      </c>
      <c r="X151" s="55">
        <v>0</v>
      </c>
      <c r="Y151" s="55">
        <v>0</v>
      </c>
      <c r="Z151" s="55">
        <v>0</v>
      </c>
      <c r="AA151" s="55">
        <v>0</v>
      </c>
      <c r="AB151" s="55">
        <v>0.10698533317330283</v>
      </c>
      <c r="AC151" s="56">
        <v>0</v>
      </c>
      <c r="AD151" s="55">
        <v>0</v>
      </c>
      <c r="AE151" s="55">
        <v>0</v>
      </c>
      <c r="AF151" s="55">
        <v>0</v>
      </c>
      <c r="AG151" s="55">
        <v>0</v>
      </c>
      <c r="AH151" s="55">
        <v>0</v>
      </c>
      <c r="AI151" s="58">
        <f t="shared" si="142"/>
        <v>0.10698533317330283</v>
      </c>
      <c r="AJ151" s="19"/>
      <c r="AK151" s="19"/>
      <c r="AL151" s="19"/>
      <c r="AM151" s="19"/>
      <c r="AN151" s="19"/>
    </row>
    <row r="152" spans="1:40" ht="15">
      <c r="A152" s="31" t="s">
        <v>17</v>
      </c>
      <c r="B152" s="112">
        <v>0</v>
      </c>
      <c r="C152" s="112">
        <v>60.197106358193238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140"/>
        <v>60.197106358193238</v>
      </c>
      <c r="K152" s="42" t="s">
        <v>17</v>
      </c>
      <c r="L152" s="87">
        <v>0</v>
      </c>
      <c r="M152" s="87">
        <v>60.197106358193238</v>
      </c>
      <c r="N152" s="87">
        <v>0</v>
      </c>
      <c r="O152" s="87">
        <v>0</v>
      </c>
      <c r="P152" s="87">
        <v>0</v>
      </c>
      <c r="Q152" s="87">
        <v>0</v>
      </c>
      <c r="R152" s="88">
        <v>0</v>
      </c>
      <c r="S152" s="89">
        <f t="shared" si="141"/>
        <v>60.197106358193238</v>
      </c>
      <c r="U152" s="59" t="s">
        <v>57</v>
      </c>
      <c r="V152" s="60">
        <v>0</v>
      </c>
      <c r="W152" s="60">
        <v>0</v>
      </c>
      <c r="X152" s="60">
        <v>0</v>
      </c>
      <c r="Y152" s="60">
        <v>60.197106358193238</v>
      </c>
      <c r="Z152" s="60">
        <v>0</v>
      </c>
      <c r="AA152" s="60">
        <v>0</v>
      </c>
      <c r="AB152" s="60">
        <v>0</v>
      </c>
      <c r="AC152" s="61">
        <v>0</v>
      </c>
      <c r="AD152" s="60">
        <v>0</v>
      </c>
      <c r="AE152" s="60">
        <v>0</v>
      </c>
      <c r="AF152" s="60">
        <v>0</v>
      </c>
      <c r="AG152" s="60">
        <v>0</v>
      </c>
      <c r="AH152" s="60">
        <v>0</v>
      </c>
      <c r="AI152" s="62">
        <f t="shared" si="142"/>
        <v>60.197106358193238</v>
      </c>
      <c r="AJ152" s="19"/>
      <c r="AK152" s="19"/>
      <c r="AL152" s="19"/>
      <c r="AM152" s="19"/>
      <c r="AN152" s="19"/>
    </row>
    <row r="153" spans="1:4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140"/>
        <v>0</v>
      </c>
      <c r="K153" s="44" t="s">
        <v>60</v>
      </c>
      <c r="L153" s="84">
        <v>0</v>
      </c>
      <c r="M153" s="84">
        <v>0</v>
      </c>
      <c r="N153" s="84">
        <v>0</v>
      </c>
      <c r="O153" s="84">
        <v>0</v>
      </c>
      <c r="P153" s="84">
        <v>0</v>
      </c>
      <c r="Q153" s="84">
        <v>0</v>
      </c>
      <c r="R153" s="85">
        <v>0</v>
      </c>
      <c r="S153" s="86">
        <f t="shared" si="141"/>
        <v>0</v>
      </c>
      <c r="U153" s="64" t="s">
        <v>58</v>
      </c>
      <c r="V153" s="55">
        <v>0</v>
      </c>
      <c r="W153" s="55">
        <v>0</v>
      </c>
      <c r="X153" s="55">
        <v>0</v>
      </c>
      <c r="Y153" s="55">
        <v>0</v>
      </c>
      <c r="Z153" s="55">
        <v>0</v>
      </c>
      <c r="AA153" s="55">
        <v>0</v>
      </c>
      <c r="AB153" s="55">
        <v>0</v>
      </c>
      <c r="AC153" s="56">
        <v>0</v>
      </c>
      <c r="AD153" s="57">
        <v>0</v>
      </c>
      <c r="AE153" s="57">
        <v>0</v>
      </c>
      <c r="AF153" s="57">
        <v>0</v>
      </c>
      <c r="AG153" s="57">
        <v>0</v>
      </c>
      <c r="AH153" s="57">
        <v>0</v>
      </c>
      <c r="AI153" s="58">
        <f t="shared" si="142"/>
        <v>0</v>
      </c>
      <c r="AJ153" s="19"/>
      <c r="AK153" s="19"/>
      <c r="AL153" s="19"/>
      <c r="AM153" s="19"/>
      <c r="AN153" s="19"/>
    </row>
    <row r="154" spans="1:4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140"/>
        <v>0</v>
      </c>
      <c r="K154" s="45" t="s">
        <v>19</v>
      </c>
      <c r="L154" s="90">
        <v>0</v>
      </c>
      <c r="M154" s="90">
        <v>0</v>
      </c>
      <c r="N154" s="90">
        <v>0</v>
      </c>
      <c r="O154" s="90">
        <v>0</v>
      </c>
      <c r="P154" s="90">
        <v>0</v>
      </c>
      <c r="Q154" s="90">
        <v>0</v>
      </c>
      <c r="R154" s="91">
        <v>0</v>
      </c>
      <c r="S154" s="92">
        <f t="shared" si="141"/>
        <v>0</v>
      </c>
      <c r="U154" s="65" t="s">
        <v>62</v>
      </c>
      <c r="V154" s="66">
        <v>0</v>
      </c>
      <c r="W154" s="66">
        <v>0</v>
      </c>
      <c r="X154" s="66">
        <v>0</v>
      </c>
      <c r="Y154" s="66">
        <v>0</v>
      </c>
      <c r="Z154" s="66">
        <v>0</v>
      </c>
      <c r="AA154" s="66">
        <v>0</v>
      </c>
      <c r="AB154" s="66">
        <v>0</v>
      </c>
      <c r="AC154" s="66">
        <v>0</v>
      </c>
      <c r="AD154" s="66">
        <v>0</v>
      </c>
      <c r="AE154" s="66">
        <v>0</v>
      </c>
      <c r="AF154" s="66">
        <v>0</v>
      </c>
      <c r="AG154" s="66">
        <v>0</v>
      </c>
      <c r="AH154" s="67">
        <v>0</v>
      </c>
      <c r="AI154" s="68">
        <f t="shared" si="142"/>
        <v>0</v>
      </c>
      <c r="AJ154" s="19"/>
      <c r="AK154" s="19"/>
      <c r="AL154" s="19"/>
      <c r="AM154" s="19"/>
      <c r="AN154" s="19"/>
    </row>
    <row r="155" spans="1:4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140"/>
        <v>0</v>
      </c>
      <c r="K155" s="46" t="s">
        <v>15</v>
      </c>
      <c r="L155" s="93">
        <v>0</v>
      </c>
      <c r="M155" s="93">
        <v>0</v>
      </c>
      <c r="N155" s="93">
        <v>0</v>
      </c>
      <c r="O155" s="93">
        <v>0</v>
      </c>
      <c r="P155" s="93">
        <v>0</v>
      </c>
      <c r="Q155" s="93">
        <v>0</v>
      </c>
      <c r="R155" s="94">
        <v>0</v>
      </c>
      <c r="S155" s="95">
        <f t="shared" si="141"/>
        <v>0</v>
      </c>
      <c r="U155" s="69" t="s">
        <v>15</v>
      </c>
      <c r="V155" s="70">
        <v>0</v>
      </c>
      <c r="W155" s="70">
        <v>0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1">
        <v>0</v>
      </c>
      <c r="AE155" s="71">
        <v>0</v>
      </c>
      <c r="AF155" s="71">
        <v>0</v>
      </c>
      <c r="AG155" s="71">
        <v>0</v>
      </c>
      <c r="AH155" s="71">
        <v>0</v>
      </c>
      <c r="AI155" s="72">
        <f t="shared" si="142"/>
        <v>0</v>
      </c>
      <c r="AJ155" s="19"/>
      <c r="AK155" s="19"/>
      <c r="AL155" s="19"/>
      <c r="AM155" s="19"/>
      <c r="AN155" s="19"/>
    </row>
    <row r="156" spans="1:4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140"/>
        <v>0</v>
      </c>
      <c r="K156" s="45" t="s">
        <v>16</v>
      </c>
      <c r="L156" s="90">
        <v>0</v>
      </c>
      <c r="M156" s="90">
        <v>0</v>
      </c>
      <c r="N156" s="90">
        <v>0</v>
      </c>
      <c r="O156" s="90">
        <v>0</v>
      </c>
      <c r="P156" s="90">
        <v>0</v>
      </c>
      <c r="Q156" s="90">
        <v>0</v>
      </c>
      <c r="R156" s="91">
        <v>0</v>
      </c>
      <c r="S156" s="92">
        <f t="shared" si="141"/>
        <v>0</v>
      </c>
      <c r="U156" s="65" t="s">
        <v>16</v>
      </c>
      <c r="V156" s="66">
        <v>0</v>
      </c>
      <c r="W156" s="66">
        <v>0</v>
      </c>
      <c r="X156" s="66">
        <v>0</v>
      </c>
      <c r="Y156" s="66">
        <v>0</v>
      </c>
      <c r="Z156" s="66">
        <v>0</v>
      </c>
      <c r="AA156" s="66">
        <v>0</v>
      </c>
      <c r="AB156" s="66">
        <v>0</v>
      </c>
      <c r="AC156" s="66">
        <v>0</v>
      </c>
      <c r="AD156" s="66">
        <v>0</v>
      </c>
      <c r="AE156" s="66">
        <v>0</v>
      </c>
      <c r="AF156" s="66">
        <v>0</v>
      </c>
      <c r="AG156" s="66">
        <v>0</v>
      </c>
      <c r="AH156" s="67">
        <v>0</v>
      </c>
      <c r="AI156" s="68">
        <f t="shared" si="142"/>
        <v>0</v>
      </c>
      <c r="AJ156" s="19"/>
      <c r="AK156" s="19"/>
      <c r="AL156" s="19"/>
      <c r="AM156" s="19"/>
      <c r="AN156" s="19"/>
    </row>
    <row r="157" spans="1:4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140"/>
        <v>0</v>
      </c>
      <c r="K157" s="47" t="s">
        <v>10</v>
      </c>
      <c r="L157" s="96">
        <v>0</v>
      </c>
      <c r="M157" s="96">
        <v>0</v>
      </c>
      <c r="N157" s="96">
        <v>0</v>
      </c>
      <c r="O157" s="96">
        <v>0</v>
      </c>
      <c r="P157" s="96">
        <v>0</v>
      </c>
      <c r="Q157" s="96">
        <v>0</v>
      </c>
      <c r="R157" s="97">
        <v>0</v>
      </c>
      <c r="S157" s="98">
        <f t="shared" si="141"/>
        <v>0</v>
      </c>
      <c r="U157" s="69" t="s">
        <v>10</v>
      </c>
      <c r="V157" s="70">
        <v>0</v>
      </c>
      <c r="W157" s="70">
        <v>0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2">
        <f t="shared" si="142"/>
        <v>0</v>
      </c>
      <c r="AJ157" s="19"/>
      <c r="AK157" s="19"/>
      <c r="AL157" s="19"/>
      <c r="AM157" s="19"/>
      <c r="AN157" s="19"/>
    </row>
    <row r="158" spans="1:40" ht="15">
      <c r="A158" s="37" t="s">
        <v>22</v>
      </c>
      <c r="B158" s="99">
        <f>SUM(B137:B153)</f>
        <v>225.18935943618041</v>
      </c>
      <c r="C158" s="99">
        <f t="shared" ref="C158:I158" si="143">SUM(C137:C153)</f>
        <v>293.79860981354886</v>
      </c>
      <c r="D158" s="99">
        <f t="shared" si="143"/>
        <v>51.38447454849323</v>
      </c>
      <c r="E158" s="99">
        <f t="shared" si="143"/>
        <v>328.55757824879322</v>
      </c>
      <c r="F158" s="99">
        <f t="shared" si="143"/>
        <v>0</v>
      </c>
      <c r="G158" s="99">
        <f t="shared" si="143"/>
        <v>61.75158385007169</v>
      </c>
      <c r="H158" s="100">
        <f t="shared" si="143"/>
        <v>0</v>
      </c>
      <c r="I158" s="111">
        <f t="shared" si="143"/>
        <v>960.68160589708737</v>
      </c>
      <c r="K158" s="48" t="s">
        <v>22</v>
      </c>
      <c r="L158" s="99">
        <f>SUM(L137:L153)</f>
        <v>225.18935943618041</v>
      </c>
      <c r="M158" s="99">
        <f t="shared" ref="M158:S158" si="144">SUM(M137:M153)</f>
        <v>293.79860981354886</v>
      </c>
      <c r="N158" s="99">
        <f t="shared" si="144"/>
        <v>51.38447454849323</v>
      </c>
      <c r="O158" s="99">
        <f t="shared" si="144"/>
        <v>328.55757824879322</v>
      </c>
      <c r="P158" s="99">
        <f t="shared" si="144"/>
        <v>44.46875763332563</v>
      </c>
      <c r="Q158" s="99">
        <f t="shared" si="144"/>
        <v>61.75158385007169</v>
      </c>
      <c r="R158" s="100">
        <f t="shared" si="144"/>
        <v>0</v>
      </c>
      <c r="S158" s="101">
        <f t="shared" si="144"/>
        <v>1005.150363530413</v>
      </c>
      <c r="U158" s="73" t="s">
        <v>59</v>
      </c>
      <c r="V158" s="74">
        <f>SUM(V137:V153)</f>
        <v>57.929512725349483</v>
      </c>
      <c r="W158" s="74">
        <f t="shared" ref="W158:AH158" si="145">SUM(W137:W153)</f>
        <v>113.9216267120342</v>
      </c>
      <c r="X158" s="74">
        <f t="shared" si="145"/>
        <v>61.75158385007169</v>
      </c>
      <c r="Y158" s="74">
        <f t="shared" si="145"/>
        <v>293.79860981354886</v>
      </c>
      <c r="Z158" s="74">
        <f t="shared" si="145"/>
        <v>45.58020496831918</v>
      </c>
      <c r="AA158" s="74">
        <f t="shared" si="145"/>
        <v>187.56492617301566</v>
      </c>
      <c r="AB158" s="74">
        <f t="shared" si="145"/>
        <v>44.46875763332563</v>
      </c>
      <c r="AC158" s="74">
        <f t="shared" si="145"/>
        <v>200.13514165474834</v>
      </c>
      <c r="AD158" s="75">
        <f t="shared" si="145"/>
        <v>53.338219998796724</v>
      </c>
      <c r="AE158" s="75">
        <f t="shared" si="145"/>
        <v>140.99265207577753</v>
      </c>
      <c r="AF158" s="75">
        <f t="shared" si="145"/>
        <v>0</v>
      </c>
      <c r="AG158" s="75">
        <f t="shared" si="145"/>
        <v>5.8042695801740516</v>
      </c>
      <c r="AH158" s="75">
        <f t="shared" si="145"/>
        <v>0</v>
      </c>
      <c r="AI158" s="76">
        <f>SUM(V158:AC158)</f>
        <v>1005.150363530413</v>
      </c>
      <c r="AJ158" s="19"/>
      <c r="AK158" s="19"/>
      <c r="AL158" s="19"/>
      <c r="AM158" s="19"/>
      <c r="AN158" s="19"/>
    </row>
    <row r="159" spans="1:40" s="22" customFormat="1" ht="15" thickBot="1">
      <c r="A159" s="38" t="s">
        <v>108</v>
      </c>
      <c r="B159" s="125">
        <f>IF($I158=0,"-",B158/$I158)</f>
        <v>0.23440581984069311</v>
      </c>
      <c r="C159" s="125">
        <f t="shared" ref="C159:H159" si="146">IF($I158=0,"-",C158/$I158)</f>
        <v>0.30582308228874522</v>
      </c>
      <c r="D159" s="125">
        <f t="shared" si="146"/>
        <v>5.34875178551069E-2</v>
      </c>
      <c r="E159" s="125">
        <f t="shared" si="146"/>
        <v>0.34200465193875046</v>
      </c>
      <c r="F159" s="125">
        <f t="shared" si="146"/>
        <v>0</v>
      </c>
      <c r="G159" s="125">
        <f t="shared" si="146"/>
        <v>6.4278928076704323E-2</v>
      </c>
      <c r="H159" s="126">
        <f t="shared" si="146"/>
        <v>0</v>
      </c>
      <c r="I159" s="127">
        <f>SUM(B159:H159)</f>
        <v>0.99999999999999989</v>
      </c>
      <c r="K159" s="49" t="s">
        <v>108</v>
      </c>
      <c r="L159" s="102">
        <f>IF($S158=0,"-",L158/$S158)</f>
        <v>0.22403549519222438</v>
      </c>
      <c r="M159" s="102">
        <f t="shared" ref="M159:R159" si="147">IF($S158=0,"-",M158/$S158)</f>
        <v>0.29229319360899714</v>
      </c>
      <c r="N159" s="102">
        <f t="shared" si="147"/>
        <v>5.1121181877718622E-2</v>
      </c>
      <c r="O159" s="102">
        <f t="shared" si="147"/>
        <v>0.32687405802132213</v>
      </c>
      <c r="P159" s="102">
        <f t="shared" si="147"/>
        <v>4.4240900910722435E-2</v>
      </c>
      <c r="Q159" s="102">
        <f t="shared" si="147"/>
        <v>6.1435170389015401E-2</v>
      </c>
      <c r="R159" s="103">
        <f t="shared" si="147"/>
        <v>0</v>
      </c>
      <c r="S159" s="104">
        <f>SUM(L159:R159)</f>
        <v>1</v>
      </c>
      <c r="U159" s="77" t="s">
        <v>108</v>
      </c>
      <c r="V159" s="78">
        <f>+V158/$AI158</f>
        <v>5.7632683454326483E-2</v>
      </c>
      <c r="W159" s="78">
        <f t="shared" ref="W159:AH159" si="148">+W158/$AI158</f>
        <v>0.11333789534921385</v>
      </c>
      <c r="X159" s="78">
        <f t="shared" si="148"/>
        <v>6.1435170389015401E-2</v>
      </c>
      <c r="Y159" s="78">
        <f t="shared" si="148"/>
        <v>0.29229319360899714</v>
      </c>
      <c r="Z159" s="78">
        <f t="shared" si="148"/>
        <v>4.5346653219351947E-2</v>
      </c>
      <c r="AA159" s="78">
        <f t="shared" si="148"/>
        <v>0.18660384851697912</v>
      </c>
      <c r="AB159" s="78">
        <f t="shared" si="148"/>
        <v>4.4240900910722435E-2</v>
      </c>
      <c r="AC159" s="78">
        <f t="shared" si="148"/>
        <v>0.19910965455139371</v>
      </c>
      <c r="AD159" s="78">
        <f t="shared" si="148"/>
        <v>5.3064916388684033E-2</v>
      </c>
      <c r="AE159" s="78">
        <f t="shared" si="148"/>
        <v>0.14027020950434296</v>
      </c>
      <c r="AF159" s="78">
        <f t="shared" si="148"/>
        <v>0</v>
      </c>
      <c r="AG159" s="78">
        <f t="shared" si="148"/>
        <v>5.7745286583666755E-3</v>
      </c>
      <c r="AH159" s="78">
        <f t="shared" si="148"/>
        <v>0</v>
      </c>
      <c r="AI159" s="79">
        <f>SUM(V159:AC159)</f>
        <v>1</v>
      </c>
    </row>
    <row r="160" spans="1:40" ht="15" thickBot="1">
      <c r="A160" s="6"/>
      <c r="B160" s="6"/>
      <c r="C160" s="6"/>
      <c r="D160" s="6"/>
      <c r="E160" s="6"/>
      <c r="F160" s="6"/>
      <c r="G160" s="6"/>
      <c r="H160" s="6"/>
      <c r="I160" s="6"/>
      <c r="K160" s="6"/>
      <c r="L160" s="29"/>
      <c r="M160" s="29"/>
      <c r="N160" s="29"/>
      <c r="O160" s="29"/>
      <c r="P160" s="29"/>
      <c r="Q160" s="29"/>
      <c r="R160" s="29"/>
      <c r="S160" s="29"/>
      <c r="U160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19"/>
      <c r="AK160" s="19"/>
      <c r="AL160" s="19"/>
      <c r="AM160" s="19"/>
      <c r="AN160" s="19"/>
    </row>
    <row r="161" spans="1:40" ht="42.7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  <c r="K161" s="445" t="s">
        <v>30</v>
      </c>
      <c r="L161" s="82" t="s">
        <v>0</v>
      </c>
      <c r="M161" s="82" t="s">
        <v>1</v>
      </c>
      <c r="N161" s="82" t="s">
        <v>2</v>
      </c>
      <c r="O161" s="82" t="s">
        <v>3</v>
      </c>
      <c r="P161" s="82" t="s">
        <v>23</v>
      </c>
      <c r="Q161" s="82" t="s">
        <v>4</v>
      </c>
      <c r="R161" s="82" t="s">
        <v>5</v>
      </c>
      <c r="S161" s="83" t="s">
        <v>6</v>
      </c>
      <c r="U161" s="447" t="s">
        <v>30</v>
      </c>
      <c r="V161" s="51" t="s">
        <v>73</v>
      </c>
      <c r="W161" s="51" t="s">
        <v>74</v>
      </c>
      <c r="X161" s="51" t="s">
        <v>4</v>
      </c>
      <c r="Y161" s="51" t="s">
        <v>1</v>
      </c>
      <c r="Z161" s="51" t="s">
        <v>2</v>
      </c>
      <c r="AA161" s="51" t="s">
        <v>3</v>
      </c>
      <c r="AB161" s="51" t="s">
        <v>51</v>
      </c>
      <c r="AC161" s="51" t="s">
        <v>64</v>
      </c>
      <c r="AD161" s="52" t="s">
        <v>75</v>
      </c>
      <c r="AE161" s="52" t="s">
        <v>76</v>
      </c>
      <c r="AF161" s="52" t="s">
        <v>77</v>
      </c>
      <c r="AG161" s="52" t="s">
        <v>78</v>
      </c>
      <c r="AH161" s="52" t="s">
        <v>79</v>
      </c>
      <c r="AI161" s="53" t="s">
        <v>59</v>
      </c>
      <c r="AJ161" s="19"/>
      <c r="AK161" s="19"/>
      <c r="AL161" s="19"/>
      <c r="AM161" s="19"/>
      <c r="AN161" s="19"/>
    </row>
    <row r="162" spans="1:40" ht="15" customHeight="1">
      <c r="A162" s="411" t="s">
        <v>30</v>
      </c>
      <c r="B162" s="400" t="s">
        <v>113</v>
      </c>
      <c r="C162" s="401"/>
      <c r="D162" s="401"/>
      <c r="E162" s="401"/>
      <c r="F162" s="401"/>
      <c r="G162" s="401"/>
      <c r="H162" s="401"/>
      <c r="I162" s="402"/>
      <c r="K162" s="446" t="s">
        <v>30</v>
      </c>
      <c r="L162" s="403" t="s">
        <v>113</v>
      </c>
      <c r="M162" s="404"/>
      <c r="N162" s="404"/>
      <c r="O162" s="404"/>
      <c r="P162" s="404"/>
      <c r="Q162" s="404"/>
      <c r="R162" s="404"/>
      <c r="S162" s="405"/>
      <c r="U162" s="448" t="s">
        <v>30</v>
      </c>
      <c r="V162" s="441" t="s">
        <v>113</v>
      </c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2"/>
      <c r="AJ162" s="19"/>
      <c r="AK162" s="19"/>
      <c r="AL162" s="19"/>
      <c r="AM162" s="19"/>
      <c r="AN162" s="19"/>
    </row>
    <row r="163" spans="1:40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  <c r="K163" s="50" t="s">
        <v>7</v>
      </c>
      <c r="L163" s="105">
        <v>0</v>
      </c>
      <c r="M163" s="105">
        <v>0</v>
      </c>
      <c r="N163" s="105">
        <v>0</v>
      </c>
      <c r="O163" s="105">
        <v>0</v>
      </c>
      <c r="P163" s="105">
        <v>0</v>
      </c>
      <c r="Q163" s="105">
        <v>0</v>
      </c>
      <c r="R163" s="106">
        <v>0</v>
      </c>
      <c r="S163" s="107">
        <f>SUM(L163:R163)</f>
        <v>0</v>
      </c>
      <c r="U163" s="54" t="s">
        <v>7</v>
      </c>
      <c r="V163" s="55">
        <v>0</v>
      </c>
      <c r="W163" s="55">
        <v>0</v>
      </c>
      <c r="X163" s="55">
        <v>0</v>
      </c>
      <c r="Y163" s="55">
        <v>0</v>
      </c>
      <c r="Z163" s="55">
        <v>0</v>
      </c>
      <c r="AA163" s="55">
        <v>0</v>
      </c>
      <c r="AB163" s="55">
        <v>0</v>
      </c>
      <c r="AC163" s="56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8">
        <f>SUM(V163:AC163)</f>
        <v>0</v>
      </c>
      <c r="AJ163" s="19"/>
      <c r="AK163" s="19"/>
      <c r="AL163" s="19"/>
      <c r="AM163" s="19"/>
      <c r="AN163" s="19"/>
    </row>
    <row r="164" spans="1:40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149">SUM(B164:H164)</f>
        <v>0</v>
      </c>
      <c r="K164" s="42" t="s">
        <v>8</v>
      </c>
      <c r="L164" s="87">
        <v>0</v>
      </c>
      <c r="M164" s="87">
        <v>0</v>
      </c>
      <c r="N164" s="87">
        <v>0</v>
      </c>
      <c r="O164" s="87">
        <v>0</v>
      </c>
      <c r="P164" s="87">
        <v>0</v>
      </c>
      <c r="Q164" s="87">
        <v>0</v>
      </c>
      <c r="R164" s="88">
        <v>0</v>
      </c>
      <c r="S164" s="89">
        <f t="shared" ref="S164:S183" si="150">SUM(L164:R164)</f>
        <v>0</v>
      </c>
      <c r="U164" s="59" t="s">
        <v>8</v>
      </c>
      <c r="V164" s="60">
        <v>0</v>
      </c>
      <c r="W164" s="60">
        <v>0</v>
      </c>
      <c r="X164" s="60">
        <v>0</v>
      </c>
      <c r="Y164" s="60">
        <v>0</v>
      </c>
      <c r="Z164" s="60">
        <v>0</v>
      </c>
      <c r="AA164" s="60">
        <v>0</v>
      </c>
      <c r="AB164" s="60">
        <v>0</v>
      </c>
      <c r="AC164" s="61">
        <v>0</v>
      </c>
      <c r="AD164" s="60">
        <v>0</v>
      </c>
      <c r="AE164" s="60">
        <v>0</v>
      </c>
      <c r="AF164" s="60">
        <v>0</v>
      </c>
      <c r="AG164" s="60">
        <v>0</v>
      </c>
      <c r="AH164" s="60">
        <v>0</v>
      </c>
      <c r="AI164" s="62">
        <f t="shared" ref="AI164:AI183" si="151">SUM(V164:AC164)</f>
        <v>0</v>
      </c>
      <c r="AJ164" s="19"/>
      <c r="AK164" s="19"/>
      <c r="AL164" s="19"/>
      <c r="AM164" s="19"/>
      <c r="AN164" s="19"/>
    </row>
    <row r="165" spans="1:40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149"/>
        <v>0</v>
      </c>
      <c r="K165" s="43" t="s">
        <v>9</v>
      </c>
      <c r="L165" s="84">
        <v>0</v>
      </c>
      <c r="M165" s="84">
        <v>0</v>
      </c>
      <c r="N165" s="84">
        <v>0</v>
      </c>
      <c r="O165" s="84">
        <v>0</v>
      </c>
      <c r="P165" s="84">
        <v>0</v>
      </c>
      <c r="Q165" s="84">
        <v>0</v>
      </c>
      <c r="R165" s="85">
        <v>0</v>
      </c>
      <c r="S165" s="86">
        <f t="shared" si="150"/>
        <v>0</v>
      </c>
      <c r="U165" s="63" t="s">
        <v>9</v>
      </c>
      <c r="V165" s="55">
        <v>0</v>
      </c>
      <c r="W165" s="55">
        <v>0</v>
      </c>
      <c r="X165" s="55">
        <v>0</v>
      </c>
      <c r="Y165" s="55">
        <v>0</v>
      </c>
      <c r="Z165" s="55">
        <v>0</v>
      </c>
      <c r="AA165" s="55">
        <v>0</v>
      </c>
      <c r="AB165" s="55">
        <v>0</v>
      </c>
      <c r="AC165" s="56">
        <v>0</v>
      </c>
      <c r="AD165" s="57">
        <v>0</v>
      </c>
      <c r="AE165" s="57">
        <v>0</v>
      </c>
      <c r="AF165" s="57">
        <v>0</v>
      </c>
      <c r="AG165" s="57">
        <v>0</v>
      </c>
      <c r="AH165" s="57">
        <v>0</v>
      </c>
      <c r="AI165" s="58">
        <f t="shared" si="151"/>
        <v>0</v>
      </c>
      <c r="AJ165" s="19"/>
      <c r="AK165" s="19"/>
      <c r="AL165" s="19"/>
      <c r="AM165" s="19"/>
      <c r="AN165" s="19"/>
    </row>
    <row r="166" spans="1:40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149"/>
        <v>0</v>
      </c>
      <c r="K166" s="42" t="s">
        <v>52</v>
      </c>
      <c r="L166" s="87">
        <v>0</v>
      </c>
      <c r="M166" s="87">
        <v>0</v>
      </c>
      <c r="N166" s="87">
        <v>0</v>
      </c>
      <c r="O166" s="87">
        <v>0</v>
      </c>
      <c r="P166" s="87">
        <v>0</v>
      </c>
      <c r="Q166" s="87">
        <v>0</v>
      </c>
      <c r="R166" s="88">
        <v>0</v>
      </c>
      <c r="S166" s="89">
        <f t="shared" si="150"/>
        <v>0</v>
      </c>
      <c r="U166" s="59" t="s">
        <v>52</v>
      </c>
      <c r="V166" s="60">
        <v>0</v>
      </c>
      <c r="W166" s="60">
        <v>0</v>
      </c>
      <c r="X166" s="60">
        <v>0</v>
      </c>
      <c r="Y166" s="60">
        <v>0</v>
      </c>
      <c r="Z166" s="60">
        <v>0</v>
      </c>
      <c r="AA166" s="60">
        <v>0</v>
      </c>
      <c r="AB166" s="60">
        <v>0</v>
      </c>
      <c r="AC166" s="61">
        <v>0</v>
      </c>
      <c r="AD166" s="60">
        <v>0</v>
      </c>
      <c r="AE166" s="60">
        <v>0</v>
      </c>
      <c r="AF166" s="60">
        <v>0</v>
      </c>
      <c r="AG166" s="60">
        <v>0</v>
      </c>
      <c r="AH166" s="60">
        <v>0</v>
      </c>
      <c r="AI166" s="62">
        <f t="shared" si="151"/>
        <v>0</v>
      </c>
      <c r="AJ166" s="19"/>
      <c r="AK166" s="19"/>
      <c r="AL166" s="19"/>
      <c r="AM166" s="19"/>
      <c r="AN166" s="19"/>
    </row>
    <row r="167" spans="1:40" ht="15">
      <c r="A167" s="32" t="s">
        <v>13</v>
      </c>
      <c r="B167" s="84">
        <v>12.265251861327769</v>
      </c>
      <c r="C167" s="84">
        <v>0</v>
      </c>
      <c r="D167" s="84">
        <v>75.758201695022379</v>
      </c>
      <c r="E167" s="84">
        <v>0</v>
      </c>
      <c r="F167" s="395"/>
      <c r="G167" s="84">
        <v>0</v>
      </c>
      <c r="H167" s="115">
        <v>0</v>
      </c>
      <c r="I167" s="111">
        <f t="shared" si="149"/>
        <v>88.023453556350148</v>
      </c>
      <c r="K167" s="43" t="s">
        <v>13</v>
      </c>
      <c r="L167" s="84">
        <v>12.265251861327769</v>
      </c>
      <c r="M167" s="84">
        <v>0</v>
      </c>
      <c r="N167" s="84">
        <v>75.758201695022379</v>
      </c>
      <c r="O167" s="84">
        <v>0</v>
      </c>
      <c r="P167" s="84">
        <v>0</v>
      </c>
      <c r="Q167" s="84">
        <v>0</v>
      </c>
      <c r="R167" s="85">
        <v>0</v>
      </c>
      <c r="S167" s="86">
        <f t="shared" si="150"/>
        <v>88.023453556350148</v>
      </c>
      <c r="U167" s="63" t="s">
        <v>13</v>
      </c>
      <c r="V167" s="55">
        <v>12.265251861327769</v>
      </c>
      <c r="W167" s="55">
        <v>0</v>
      </c>
      <c r="X167" s="55">
        <v>0</v>
      </c>
      <c r="Y167" s="55">
        <v>0</v>
      </c>
      <c r="Z167" s="55">
        <v>75.758201695022379</v>
      </c>
      <c r="AA167" s="55">
        <v>0</v>
      </c>
      <c r="AB167" s="55">
        <v>0</v>
      </c>
      <c r="AC167" s="56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8">
        <f t="shared" si="151"/>
        <v>88.023453556350148</v>
      </c>
      <c r="AJ167" s="19"/>
      <c r="AK167" s="19"/>
      <c r="AL167" s="19"/>
      <c r="AM167" s="19"/>
      <c r="AN167" s="19"/>
    </row>
    <row r="168" spans="1:40" ht="15">
      <c r="A168" s="31" t="s">
        <v>119</v>
      </c>
      <c r="B168" s="112">
        <v>7.1658444153151777</v>
      </c>
      <c r="C168" s="112">
        <v>0</v>
      </c>
      <c r="D168" s="112">
        <v>0.30394719642007723</v>
      </c>
      <c r="E168" s="112">
        <v>0</v>
      </c>
      <c r="F168" s="395"/>
      <c r="G168" s="112">
        <v>0</v>
      </c>
      <c r="H168" s="113">
        <v>0</v>
      </c>
      <c r="I168" s="114">
        <f t="shared" si="149"/>
        <v>7.4697916117352552</v>
      </c>
      <c r="K168" s="42" t="s">
        <v>119</v>
      </c>
      <c r="L168" s="87">
        <v>7.1658444153151777</v>
      </c>
      <c r="M168" s="87">
        <v>0</v>
      </c>
      <c r="N168" s="87">
        <v>0.30394719642007723</v>
      </c>
      <c r="O168" s="87">
        <v>0</v>
      </c>
      <c r="P168" s="87">
        <v>0</v>
      </c>
      <c r="Q168" s="87">
        <v>0</v>
      </c>
      <c r="R168" s="88">
        <v>0</v>
      </c>
      <c r="S168" s="89">
        <f t="shared" si="150"/>
        <v>7.4697916117352552</v>
      </c>
      <c r="U168" s="59" t="s">
        <v>53</v>
      </c>
      <c r="V168" s="60">
        <v>7.1658444153151777</v>
      </c>
      <c r="W168" s="60">
        <v>0</v>
      </c>
      <c r="X168" s="60">
        <v>0</v>
      </c>
      <c r="Y168" s="60">
        <v>0</v>
      </c>
      <c r="Z168" s="60">
        <v>0.30394719642007723</v>
      </c>
      <c r="AA168" s="60">
        <v>0</v>
      </c>
      <c r="AB168" s="60">
        <v>0</v>
      </c>
      <c r="AC168" s="61">
        <v>0</v>
      </c>
      <c r="AD168" s="60">
        <v>0</v>
      </c>
      <c r="AE168" s="60">
        <v>0</v>
      </c>
      <c r="AF168" s="60">
        <v>0</v>
      </c>
      <c r="AG168" s="60">
        <v>0</v>
      </c>
      <c r="AH168" s="60">
        <v>0</v>
      </c>
      <c r="AI168" s="62">
        <f t="shared" si="151"/>
        <v>7.4697916117352552</v>
      </c>
      <c r="AJ168" s="19"/>
      <c r="AK168" s="19"/>
      <c r="AL168" s="19"/>
      <c r="AM168" s="19"/>
      <c r="AN168" s="19"/>
    </row>
    <row r="169" spans="1:40" ht="15">
      <c r="A169" s="32" t="s">
        <v>54</v>
      </c>
      <c r="B169" s="84">
        <v>0</v>
      </c>
      <c r="C169" s="84">
        <v>0</v>
      </c>
      <c r="D169" s="84">
        <v>0</v>
      </c>
      <c r="E169" s="84">
        <v>0.85736305725191342</v>
      </c>
      <c r="F169" s="395"/>
      <c r="G169" s="84">
        <v>0</v>
      </c>
      <c r="H169" s="115">
        <v>0</v>
      </c>
      <c r="I169" s="111">
        <f t="shared" si="149"/>
        <v>0.85736305725191342</v>
      </c>
      <c r="K169" s="43" t="s">
        <v>54</v>
      </c>
      <c r="L169" s="84">
        <v>0</v>
      </c>
      <c r="M169" s="84">
        <v>0</v>
      </c>
      <c r="N169" s="84">
        <v>0</v>
      </c>
      <c r="O169" s="84">
        <v>0.85736305725191342</v>
      </c>
      <c r="P169" s="84">
        <v>12.559436161271163</v>
      </c>
      <c r="Q169" s="84">
        <v>0</v>
      </c>
      <c r="R169" s="85">
        <v>0</v>
      </c>
      <c r="S169" s="86">
        <f t="shared" si="150"/>
        <v>13.416799218523076</v>
      </c>
      <c r="U169" s="63" t="s">
        <v>54</v>
      </c>
      <c r="V169" s="55">
        <v>0</v>
      </c>
      <c r="W169" s="55">
        <v>0</v>
      </c>
      <c r="X169" s="55">
        <v>0</v>
      </c>
      <c r="Y169" s="55">
        <v>0</v>
      </c>
      <c r="Z169" s="55">
        <v>0</v>
      </c>
      <c r="AA169" s="55">
        <v>0.85736305725191342</v>
      </c>
      <c r="AB169" s="55">
        <v>12.559436161271163</v>
      </c>
      <c r="AC169" s="56">
        <v>0</v>
      </c>
      <c r="AD169" s="55">
        <v>0</v>
      </c>
      <c r="AE169" s="55">
        <v>0</v>
      </c>
      <c r="AF169" s="55">
        <v>0</v>
      </c>
      <c r="AG169" s="55">
        <v>0</v>
      </c>
      <c r="AH169" s="55">
        <v>0</v>
      </c>
      <c r="AI169" s="58">
        <f t="shared" si="151"/>
        <v>13.416799218523076</v>
      </c>
      <c r="AJ169" s="19"/>
      <c r="AK169" s="19"/>
      <c r="AL169" s="19"/>
      <c r="AM169" s="19"/>
      <c r="AN169" s="19"/>
    </row>
    <row r="170" spans="1:40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149"/>
        <v>0</v>
      </c>
      <c r="K170" s="42" t="s">
        <v>11</v>
      </c>
      <c r="L170" s="87">
        <v>0</v>
      </c>
      <c r="M170" s="87">
        <v>0</v>
      </c>
      <c r="N170" s="87">
        <v>0</v>
      </c>
      <c r="O170" s="87">
        <v>0</v>
      </c>
      <c r="P170" s="87">
        <v>0.65217311610098527</v>
      </c>
      <c r="Q170" s="87">
        <v>0</v>
      </c>
      <c r="R170" s="88">
        <v>0</v>
      </c>
      <c r="S170" s="89">
        <f t="shared" si="150"/>
        <v>0.65217311610098527</v>
      </c>
      <c r="U170" s="59" t="s">
        <v>11</v>
      </c>
      <c r="V170" s="60">
        <v>0</v>
      </c>
      <c r="W170" s="60">
        <v>0</v>
      </c>
      <c r="X170" s="60">
        <v>0</v>
      </c>
      <c r="Y170" s="60">
        <v>0</v>
      </c>
      <c r="Z170" s="60">
        <v>0</v>
      </c>
      <c r="AA170" s="60">
        <v>0</v>
      </c>
      <c r="AB170" s="60">
        <v>0.65217311610098527</v>
      </c>
      <c r="AC170" s="61">
        <v>0</v>
      </c>
      <c r="AD170" s="60">
        <v>0</v>
      </c>
      <c r="AE170" s="60">
        <v>0</v>
      </c>
      <c r="AF170" s="60">
        <v>0</v>
      </c>
      <c r="AG170" s="60">
        <v>0</v>
      </c>
      <c r="AH170" s="60">
        <v>0</v>
      </c>
      <c r="AI170" s="62">
        <f t="shared" si="151"/>
        <v>0.65217311610098527</v>
      </c>
      <c r="AJ170" s="19"/>
      <c r="AK170" s="19"/>
      <c r="AL170" s="19"/>
      <c r="AM170" s="19"/>
      <c r="AN170" s="19"/>
    </row>
    <row r="171" spans="1:40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149"/>
        <v>0</v>
      </c>
      <c r="K171" s="43" t="s">
        <v>55</v>
      </c>
      <c r="L171" s="84">
        <v>0</v>
      </c>
      <c r="M171" s="84">
        <v>0</v>
      </c>
      <c r="N171" s="84">
        <v>0</v>
      </c>
      <c r="O171" s="84">
        <v>0</v>
      </c>
      <c r="P171" s="84">
        <v>0</v>
      </c>
      <c r="Q171" s="84">
        <v>0</v>
      </c>
      <c r="R171" s="85">
        <v>0</v>
      </c>
      <c r="S171" s="86">
        <f t="shared" si="150"/>
        <v>0</v>
      </c>
      <c r="U171" s="63" t="s">
        <v>55</v>
      </c>
      <c r="V171" s="55">
        <v>0</v>
      </c>
      <c r="W171" s="55">
        <v>0</v>
      </c>
      <c r="X171" s="55">
        <v>0</v>
      </c>
      <c r="Y171" s="55">
        <v>0</v>
      </c>
      <c r="Z171" s="55">
        <v>0</v>
      </c>
      <c r="AA171" s="55">
        <v>0</v>
      </c>
      <c r="AB171" s="55">
        <v>0</v>
      </c>
      <c r="AC171" s="56">
        <v>0</v>
      </c>
      <c r="AD171" s="55">
        <v>0</v>
      </c>
      <c r="AE171" s="55">
        <v>0</v>
      </c>
      <c r="AF171" s="55">
        <v>0</v>
      </c>
      <c r="AG171" s="55">
        <v>0</v>
      </c>
      <c r="AH171" s="55">
        <v>0</v>
      </c>
      <c r="AI171" s="58">
        <f t="shared" si="151"/>
        <v>0</v>
      </c>
      <c r="AJ171" s="19"/>
      <c r="AK171" s="19"/>
      <c r="AL171" s="19"/>
      <c r="AM171" s="19"/>
      <c r="AN171" s="19"/>
    </row>
    <row r="172" spans="1:40" ht="15">
      <c r="A172" s="31" t="s">
        <v>14</v>
      </c>
      <c r="B172" s="112">
        <v>0.45300508572075898</v>
      </c>
      <c r="C172" s="112">
        <v>0</v>
      </c>
      <c r="D172" s="112">
        <v>25.404525207220161</v>
      </c>
      <c r="E172" s="112">
        <v>0.17341034681390652</v>
      </c>
      <c r="F172" s="395"/>
      <c r="G172" s="112">
        <v>0</v>
      </c>
      <c r="H172" s="113">
        <v>0</v>
      </c>
      <c r="I172" s="114">
        <f t="shared" si="149"/>
        <v>26.030940639754824</v>
      </c>
      <c r="K172" s="42" t="s">
        <v>14</v>
      </c>
      <c r="L172" s="87">
        <v>0.45300508572075898</v>
      </c>
      <c r="M172" s="87">
        <v>0</v>
      </c>
      <c r="N172" s="87">
        <v>25.404525207220161</v>
      </c>
      <c r="O172" s="87">
        <v>0.17341034681390652</v>
      </c>
      <c r="P172" s="87">
        <v>0</v>
      </c>
      <c r="Q172" s="87">
        <v>0</v>
      </c>
      <c r="R172" s="88">
        <v>0</v>
      </c>
      <c r="S172" s="89">
        <f t="shared" si="150"/>
        <v>26.030940639754824</v>
      </c>
      <c r="U172" s="59" t="s">
        <v>14</v>
      </c>
      <c r="V172" s="60">
        <v>0.45300508572075898</v>
      </c>
      <c r="W172" s="60">
        <v>0</v>
      </c>
      <c r="X172" s="60">
        <v>0</v>
      </c>
      <c r="Y172" s="60">
        <v>0</v>
      </c>
      <c r="Z172" s="60">
        <v>25.404525207220161</v>
      </c>
      <c r="AA172" s="60">
        <v>0</v>
      </c>
      <c r="AB172" s="60">
        <v>0</v>
      </c>
      <c r="AC172" s="61">
        <v>0.17341034681390652</v>
      </c>
      <c r="AD172" s="60">
        <v>0</v>
      </c>
      <c r="AE172" s="60">
        <v>0</v>
      </c>
      <c r="AF172" s="60">
        <v>0</v>
      </c>
      <c r="AG172" s="60">
        <v>0</v>
      </c>
      <c r="AH172" s="60">
        <v>0.17341034681390652</v>
      </c>
      <c r="AI172" s="62">
        <f t="shared" si="151"/>
        <v>26.030940639754824</v>
      </c>
      <c r="AJ172" s="19"/>
      <c r="AK172" s="19"/>
      <c r="AL172" s="19"/>
      <c r="AM172" s="19"/>
      <c r="AN172" s="19"/>
    </row>
    <row r="173" spans="1:40" ht="15">
      <c r="A173" s="32" t="s">
        <v>136</v>
      </c>
      <c r="B173" s="84">
        <v>10.060975916171314</v>
      </c>
      <c r="C173" s="84">
        <v>25.640103120356972</v>
      </c>
      <c r="D173" s="84">
        <v>317.95013943822693</v>
      </c>
      <c r="E173" s="84">
        <v>0</v>
      </c>
      <c r="F173" s="395"/>
      <c r="G173" s="84">
        <v>0</v>
      </c>
      <c r="H173" s="115">
        <v>0</v>
      </c>
      <c r="I173" s="111">
        <f t="shared" si="149"/>
        <v>353.65121847475518</v>
      </c>
      <c r="K173" s="43" t="s">
        <v>136</v>
      </c>
      <c r="L173" s="84">
        <v>10.060975916171314</v>
      </c>
      <c r="M173" s="84">
        <v>25.640103120356972</v>
      </c>
      <c r="N173" s="84">
        <v>317.95013943822693</v>
      </c>
      <c r="O173" s="84">
        <v>0</v>
      </c>
      <c r="P173" s="84">
        <v>0</v>
      </c>
      <c r="Q173" s="84">
        <v>0</v>
      </c>
      <c r="R173" s="85">
        <v>0</v>
      </c>
      <c r="S173" s="86">
        <f t="shared" si="150"/>
        <v>353.65121847475518</v>
      </c>
      <c r="U173" s="63" t="s">
        <v>136</v>
      </c>
      <c r="V173" s="55">
        <v>10.060975916171314</v>
      </c>
      <c r="W173" s="55">
        <v>0</v>
      </c>
      <c r="X173" s="55">
        <v>0</v>
      </c>
      <c r="Y173" s="55">
        <v>25.640103120356972</v>
      </c>
      <c r="Z173" s="55">
        <v>317.95013943822693</v>
      </c>
      <c r="AA173" s="55">
        <v>0</v>
      </c>
      <c r="AB173" s="55">
        <v>0</v>
      </c>
      <c r="AC173" s="56">
        <v>0</v>
      </c>
      <c r="AD173" s="55">
        <v>0</v>
      </c>
      <c r="AE173" s="55">
        <v>0</v>
      </c>
      <c r="AF173" s="55">
        <v>0</v>
      </c>
      <c r="AG173" s="55">
        <v>0</v>
      </c>
      <c r="AH173" s="55">
        <v>0</v>
      </c>
      <c r="AI173" s="58">
        <f t="shared" si="151"/>
        <v>353.65121847475518</v>
      </c>
      <c r="AJ173" s="19"/>
      <c r="AK173" s="19"/>
      <c r="AL173" s="19"/>
      <c r="AM173" s="19"/>
      <c r="AN173" s="19"/>
    </row>
    <row r="174" spans="1:40" ht="15">
      <c r="A174" s="31" t="s">
        <v>21</v>
      </c>
      <c r="B174" s="112">
        <v>3.8057598452291717</v>
      </c>
      <c r="C174" s="112">
        <v>1.7568497650749879</v>
      </c>
      <c r="D174" s="112">
        <v>331.94932760447153</v>
      </c>
      <c r="E174" s="112">
        <v>32.695082986490007</v>
      </c>
      <c r="F174" s="395"/>
      <c r="G174" s="112">
        <v>5.4379184753596137</v>
      </c>
      <c r="H174" s="113">
        <v>3.5643635790612005</v>
      </c>
      <c r="I174" s="114">
        <f t="shared" si="149"/>
        <v>379.20930225568645</v>
      </c>
      <c r="K174" s="42" t="s">
        <v>21</v>
      </c>
      <c r="L174" s="87">
        <v>3.8057598452291717</v>
      </c>
      <c r="M174" s="87">
        <v>1.7568497650749879</v>
      </c>
      <c r="N174" s="87">
        <v>331.94932760447153</v>
      </c>
      <c r="O174" s="87">
        <v>32.695082986490007</v>
      </c>
      <c r="P174" s="87">
        <v>20.760561955414094</v>
      </c>
      <c r="Q174" s="87">
        <v>5.4379184753596137</v>
      </c>
      <c r="R174" s="88">
        <v>3.5643635790612005</v>
      </c>
      <c r="S174" s="89">
        <f t="shared" si="150"/>
        <v>399.96986421110057</v>
      </c>
      <c r="U174" s="59" t="s">
        <v>21</v>
      </c>
      <c r="V174" s="60">
        <v>0.94465320427658028</v>
      </c>
      <c r="W174" s="60">
        <v>1.4230842532427208</v>
      </c>
      <c r="X174" s="60">
        <v>5.4379184753596137</v>
      </c>
      <c r="Y174" s="60">
        <v>1.7568497650749879</v>
      </c>
      <c r="Z174" s="60">
        <v>330.41773692635473</v>
      </c>
      <c r="AA174" s="60">
        <v>32.688484542181378</v>
      </c>
      <c r="AB174" s="60">
        <v>20.760561955414094</v>
      </c>
      <c r="AC174" s="61">
        <v>6.540575089196512</v>
      </c>
      <c r="AD174" s="60">
        <v>1.4380223877098706</v>
      </c>
      <c r="AE174" s="60">
        <v>6.5984443086263096E-3</v>
      </c>
      <c r="AF174" s="60">
        <v>3.5643635790612005</v>
      </c>
      <c r="AG174" s="60">
        <v>1.5315906781168149</v>
      </c>
      <c r="AH174" s="60">
        <v>0</v>
      </c>
      <c r="AI174" s="62">
        <f t="shared" si="151"/>
        <v>399.96986421110063</v>
      </c>
      <c r="AJ174" s="19"/>
      <c r="AK174" s="19"/>
      <c r="AL174" s="19"/>
      <c r="AM174" s="19"/>
      <c r="AN174" s="19"/>
    </row>
    <row r="175" spans="1:40" ht="15">
      <c r="A175" s="32" t="s">
        <v>20</v>
      </c>
      <c r="B175" s="84">
        <v>3.9004756686661155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149"/>
        <v>3.9004756686661155</v>
      </c>
      <c r="K175" s="43" t="s">
        <v>20</v>
      </c>
      <c r="L175" s="84">
        <v>3.9004756686661155</v>
      </c>
      <c r="M175" s="84">
        <v>0</v>
      </c>
      <c r="N175" s="84">
        <v>0</v>
      </c>
      <c r="O175" s="84">
        <v>0</v>
      </c>
      <c r="P175" s="84">
        <v>0</v>
      </c>
      <c r="Q175" s="84">
        <v>0</v>
      </c>
      <c r="R175" s="85">
        <v>0</v>
      </c>
      <c r="S175" s="86">
        <f t="shared" si="150"/>
        <v>3.9004756686661155</v>
      </c>
      <c r="U175" s="63" t="s">
        <v>20</v>
      </c>
      <c r="V175" s="55">
        <v>3.9004756686661155</v>
      </c>
      <c r="W175" s="55">
        <v>0</v>
      </c>
      <c r="X175" s="55">
        <v>0</v>
      </c>
      <c r="Y175" s="55">
        <v>0</v>
      </c>
      <c r="Z175" s="55">
        <v>0</v>
      </c>
      <c r="AA175" s="55">
        <v>0</v>
      </c>
      <c r="AB175" s="55">
        <v>0</v>
      </c>
      <c r="AC175" s="56">
        <v>0</v>
      </c>
      <c r="AD175" s="55">
        <v>0</v>
      </c>
      <c r="AE175" s="55">
        <v>0</v>
      </c>
      <c r="AF175" s="55">
        <v>0</v>
      </c>
      <c r="AG175" s="55">
        <v>0</v>
      </c>
      <c r="AH175" s="55">
        <v>0</v>
      </c>
      <c r="AI175" s="58">
        <f t="shared" si="151"/>
        <v>3.9004756686661155</v>
      </c>
      <c r="AJ175" s="19"/>
      <c r="AK175" s="19"/>
      <c r="AL175" s="19"/>
      <c r="AM175" s="19"/>
      <c r="AN175" s="19"/>
    </row>
    <row r="176" spans="1:40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149"/>
        <v>0</v>
      </c>
      <c r="K176" s="42" t="s">
        <v>56</v>
      </c>
      <c r="L176" s="87">
        <v>0</v>
      </c>
      <c r="M176" s="87">
        <v>0</v>
      </c>
      <c r="N176" s="87">
        <v>0</v>
      </c>
      <c r="O176" s="87">
        <v>0</v>
      </c>
      <c r="P176" s="87">
        <v>0</v>
      </c>
      <c r="Q176" s="87">
        <v>0</v>
      </c>
      <c r="R176" s="88">
        <v>0</v>
      </c>
      <c r="S176" s="89">
        <f t="shared" si="150"/>
        <v>0</v>
      </c>
      <c r="U176" s="59" t="s">
        <v>56</v>
      </c>
      <c r="V176" s="60">
        <v>0</v>
      </c>
      <c r="W176" s="60">
        <v>0</v>
      </c>
      <c r="X176" s="60">
        <v>0</v>
      </c>
      <c r="Y176" s="60">
        <v>0</v>
      </c>
      <c r="Z176" s="60">
        <v>0</v>
      </c>
      <c r="AA176" s="60">
        <v>0</v>
      </c>
      <c r="AB176" s="60">
        <v>0</v>
      </c>
      <c r="AC176" s="61">
        <v>0</v>
      </c>
      <c r="AD176" s="60">
        <v>0</v>
      </c>
      <c r="AE176" s="60">
        <v>0</v>
      </c>
      <c r="AF176" s="60">
        <v>0</v>
      </c>
      <c r="AG176" s="60">
        <v>0</v>
      </c>
      <c r="AH176" s="60">
        <v>0</v>
      </c>
      <c r="AI176" s="62">
        <f t="shared" si="151"/>
        <v>0</v>
      </c>
      <c r="AJ176" s="19"/>
      <c r="AK176" s="19"/>
      <c r="AL176" s="19"/>
      <c r="AM176" s="19"/>
      <c r="AN176" s="19"/>
    </row>
    <row r="177" spans="1:40" ht="15">
      <c r="A177" s="32" t="s">
        <v>18</v>
      </c>
      <c r="B177" s="84">
        <v>8.3205473334235693E-3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149"/>
        <v>8.3205473334235693E-3</v>
      </c>
      <c r="K177" s="43" t="s">
        <v>18</v>
      </c>
      <c r="L177" s="84">
        <v>8.3205473334235693E-3</v>
      </c>
      <c r="M177" s="84">
        <v>0</v>
      </c>
      <c r="N177" s="84">
        <v>0</v>
      </c>
      <c r="O177" s="84">
        <v>0</v>
      </c>
      <c r="P177" s="84">
        <v>5.8724917696544129E-2</v>
      </c>
      <c r="Q177" s="84">
        <v>0</v>
      </c>
      <c r="R177" s="85">
        <v>0</v>
      </c>
      <c r="S177" s="86">
        <f t="shared" si="150"/>
        <v>6.7045465029967694E-2</v>
      </c>
      <c r="U177" s="63" t="s">
        <v>18</v>
      </c>
      <c r="V177" s="55">
        <v>8.3205473334235693E-3</v>
      </c>
      <c r="W177" s="55">
        <v>0</v>
      </c>
      <c r="X177" s="55">
        <v>0</v>
      </c>
      <c r="Y177" s="55">
        <v>0</v>
      </c>
      <c r="Z177" s="55">
        <v>0</v>
      </c>
      <c r="AA177" s="55">
        <v>0</v>
      </c>
      <c r="AB177" s="55">
        <v>5.8724917696544129E-2</v>
      </c>
      <c r="AC177" s="56">
        <v>0</v>
      </c>
      <c r="AD177" s="55">
        <v>0</v>
      </c>
      <c r="AE177" s="55">
        <v>0</v>
      </c>
      <c r="AF177" s="55">
        <v>0</v>
      </c>
      <c r="AG177" s="55">
        <v>0</v>
      </c>
      <c r="AH177" s="55">
        <v>0</v>
      </c>
      <c r="AI177" s="58">
        <f t="shared" si="151"/>
        <v>6.7045465029967694E-2</v>
      </c>
      <c r="AJ177" s="19"/>
      <c r="AK177" s="19"/>
      <c r="AL177" s="19"/>
      <c r="AM177" s="19"/>
      <c r="AN177" s="19"/>
    </row>
    <row r="178" spans="1:4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149"/>
        <v>0</v>
      </c>
      <c r="K178" s="42" t="s">
        <v>17</v>
      </c>
      <c r="L178" s="87">
        <v>0</v>
      </c>
      <c r="M178" s="87">
        <v>0</v>
      </c>
      <c r="N178" s="87">
        <v>0</v>
      </c>
      <c r="O178" s="87">
        <v>0</v>
      </c>
      <c r="P178" s="87">
        <v>0</v>
      </c>
      <c r="Q178" s="87">
        <v>0</v>
      </c>
      <c r="R178" s="88">
        <v>0</v>
      </c>
      <c r="S178" s="89">
        <f t="shared" si="150"/>
        <v>0</v>
      </c>
      <c r="U178" s="59" t="s">
        <v>57</v>
      </c>
      <c r="V178" s="60">
        <v>0</v>
      </c>
      <c r="W178" s="60">
        <v>0</v>
      </c>
      <c r="X178" s="60">
        <v>0</v>
      </c>
      <c r="Y178" s="60">
        <v>0</v>
      </c>
      <c r="Z178" s="60">
        <v>0</v>
      </c>
      <c r="AA178" s="60">
        <v>0</v>
      </c>
      <c r="AB178" s="60">
        <v>0</v>
      </c>
      <c r="AC178" s="61">
        <v>0</v>
      </c>
      <c r="AD178" s="60">
        <v>0</v>
      </c>
      <c r="AE178" s="60">
        <v>0</v>
      </c>
      <c r="AF178" s="60">
        <v>0</v>
      </c>
      <c r="AG178" s="60">
        <v>0</v>
      </c>
      <c r="AH178" s="60">
        <v>0</v>
      </c>
      <c r="AI178" s="62">
        <f t="shared" si="151"/>
        <v>0</v>
      </c>
      <c r="AJ178" s="19"/>
      <c r="AK178" s="19"/>
      <c r="AL178" s="19"/>
      <c r="AM178" s="19"/>
      <c r="AN178" s="19"/>
    </row>
    <row r="179" spans="1:40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149"/>
        <v>0</v>
      </c>
      <c r="K179" s="44" t="s">
        <v>60</v>
      </c>
      <c r="L179" s="84">
        <v>0</v>
      </c>
      <c r="M179" s="84">
        <v>0</v>
      </c>
      <c r="N179" s="84">
        <v>0</v>
      </c>
      <c r="O179" s="84">
        <v>0</v>
      </c>
      <c r="P179" s="84">
        <v>0</v>
      </c>
      <c r="Q179" s="84">
        <v>0</v>
      </c>
      <c r="R179" s="85">
        <v>0</v>
      </c>
      <c r="S179" s="86">
        <f t="shared" si="150"/>
        <v>0</v>
      </c>
      <c r="U179" s="64" t="s">
        <v>58</v>
      </c>
      <c r="V179" s="55">
        <v>0</v>
      </c>
      <c r="W179" s="55">
        <v>0</v>
      </c>
      <c r="X179" s="55">
        <v>0</v>
      </c>
      <c r="Y179" s="55">
        <v>0</v>
      </c>
      <c r="Z179" s="55">
        <v>0</v>
      </c>
      <c r="AA179" s="55">
        <v>0</v>
      </c>
      <c r="AB179" s="55">
        <v>0</v>
      </c>
      <c r="AC179" s="56">
        <v>0</v>
      </c>
      <c r="AD179" s="57">
        <v>0</v>
      </c>
      <c r="AE179" s="57">
        <v>0</v>
      </c>
      <c r="AF179" s="57">
        <v>0</v>
      </c>
      <c r="AG179" s="57">
        <v>0</v>
      </c>
      <c r="AH179" s="57">
        <v>0</v>
      </c>
      <c r="AI179" s="58">
        <f t="shared" si="151"/>
        <v>0</v>
      </c>
      <c r="AJ179" s="19"/>
      <c r="AK179" s="19"/>
      <c r="AL179" s="19"/>
      <c r="AM179" s="19"/>
      <c r="AN179" s="19"/>
    </row>
    <row r="180" spans="1:40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149"/>
        <v>0</v>
      </c>
      <c r="K180" s="45" t="s">
        <v>19</v>
      </c>
      <c r="L180" s="90">
        <v>0</v>
      </c>
      <c r="M180" s="90">
        <v>0</v>
      </c>
      <c r="N180" s="90">
        <v>0</v>
      </c>
      <c r="O180" s="90">
        <v>0</v>
      </c>
      <c r="P180" s="90">
        <v>0</v>
      </c>
      <c r="Q180" s="90">
        <v>0</v>
      </c>
      <c r="R180" s="91">
        <v>0</v>
      </c>
      <c r="S180" s="92">
        <f t="shared" si="150"/>
        <v>0</v>
      </c>
      <c r="U180" s="65" t="s">
        <v>62</v>
      </c>
      <c r="V180" s="66">
        <v>0</v>
      </c>
      <c r="W180" s="66">
        <v>0</v>
      </c>
      <c r="X180" s="66">
        <v>0</v>
      </c>
      <c r="Y180" s="66">
        <v>0</v>
      </c>
      <c r="Z180" s="66">
        <v>0</v>
      </c>
      <c r="AA180" s="66">
        <v>0</v>
      </c>
      <c r="AB180" s="66">
        <v>0</v>
      </c>
      <c r="AC180" s="66">
        <v>0</v>
      </c>
      <c r="AD180" s="66">
        <v>0</v>
      </c>
      <c r="AE180" s="66">
        <v>0</v>
      </c>
      <c r="AF180" s="66">
        <v>0</v>
      </c>
      <c r="AG180" s="66">
        <v>0</v>
      </c>
      <c r="AH180" s="67">
        <v>0</v>
      </c>
      <c r="AI180" s="68">
        <f t="shared" si="151"/>
        <v>0</v>
      </c>
      <c r="AJ180" s="19"/>
      <c r="AK180" s="19"/>
      <c r="AL180" s="19"/>
      <c r="AM180" s="19"/>
      <c r="AN180" s="19"/>
    </row>
    <row r="181" spans="1:40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149"/>
        <v>0</v>
      </c>
      <c r="K181" s="46" t="s">
        <v>15</v>
      </c>
      <c r="L181" s="93">
        <v>0</v>
      </c>
      <c r="M181" s="93">
        <v>0</v>
      </c>
      <c r="N181" s="93">
        <v>0</v>
      </c>
      <c r="O181" s="93">
        <v>0</v>
      </c>
      <c r="P181" s="93">
        <v>0</v>
      </c>
      <c r="Q181" s="93">
        <v>0</v>
      </c>
      <c r="R181" s="94">
        <v>0</v>
      </c>
      <c r="S181" s="95">
        <f t="shared" si="150"/>
        <v>0</v>
      </c>
      <c r="U181" s="69" t="s">
        <v>15</v>
      </c>
      <c r="V181" s="70">
        <v>0</v>
      </c>
      <c r="W181" s="70">
        <v>0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2">
        <f t="shared" si="151"/>
        <v>0</v>
      </c>
      <c r="AJ181" s="19"/>
      <c r="AK181" s="19"/>
      <c r="AL181" s="19"/>
      <c r="AM181" s="19"/>
      <c r="AN181" s="19"/>
    </row>
    <row r="182" spans="1:40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149"/>
        <v>0</v>
      </c>
      <c r="K182" s="45" t="s">
        <v>16</v>
      </c>
      <c r="L182" s="90">
        <v>0</v>
      </c>
      <c r="M182" s="90">
        <v>0</v>
      </c>
      <c r="N182" s="90">
        <v>0</v>
      </c>
      <c r="O182" s="90">
        <v>0</v>
      </c>
      <c r="P182" s="90">
        <v>0</v>
      </c>
      <c r="Q182" s="90">
        <v>0</v>
      </c>
      <c r="R182" s="91">
        <v>0</v>
      </c>
      <c r="S182" s="92">
        <f t="shared" si="150"/>
        <v>0</v>
      </c>
      <c r="U182" s="65" t="s">
        <v>16</v>
      </c>
      <c r="V182" s="66">
        <v>0</v>
      </c>
      <c r="W182" s="66">
        <v>0</v>
      </c>
      <c r="X182" s="66">
        <v>0</v>
      </c>
      <c r="Y182" s="66">
        <v>0</v>
      </c>
      <c r="Z182" s="66">
        <v>0</v>
      </c>
      <c r="AA182" s="66">
        <v>0</v>
      </c>
      <c r="AB182" s="66">
        <v>0</v>
      </c>
      <c r="AC182" s="66">
        <v>0</v>
      </c>
      <c r="AD182" s="66">
        <v>0</v>
      </c>
      <c r="AE182" s="66">
        <v>0</v>
      </c>
      <c r="AF182" s="66">
        <v>0</v>
      </c>
      <c r="AG182" s="66">
        <v>0</v>
      </c>
      <c r="AH182" s="67">
        <v>0</v>
      </c>
      <c r="AI182" s="68">
        <f t="shared" si="151"/>
        <v>0</v>
      </c>
      <c r="AJ182" s="19"/>
      <c r="AK182" s="19"/>
      <c r="AL182" s="19"/>
      <c r="AM182" s="19"/>
      <c r="AN182" s="19"/>
    </row>
    <row r="183" spans="1:40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149"/>
        <v>0</v>
      </c>
      <c r="K183" s="47" t="s">
        <v>10</v>
      </c>
      <c r="L183" s="96">
        <v>0</v>
      </c>
      <c r="M183" s="96">
        <v>0</v>
      </c>
      <c r="N183" s="96">
        <v>0</v>
      </c>
      <c r="O183" s="96">
        <v>0</v>
      </c>
      <c r="P183" s="96">
        <v>0</v>
      </c>
      <c r="Q183" s="96">
        <v>0</v>
      </c>
      <c r="R183" s="97">
        <v>0</v>
      </c>
      <c r="S183" s="98">
        <f t="shared" si="150"/>
        <v>0</v>
      </c>
      <c r="U183" s="69" t="s">
        <v>10</v>
      </c>
      <c r="V183" s="70">
        <v>0</v>
      </c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1">
        <v>0</v>
      </c>
      <c r="AE183" s="71">
        <v>0</v>
      </c>
      <c r="AF183" s="71">
        <v>0</v>
      </c>
      <c r="AG183" s="71">
        <v>0</v>
      </c>
      <c r="AH183" s="71">
        <v>0</v>
      </c>
      <c r="AI183" s="72">
        <f t="shared" si="151"/>
        <v>0</v>
      </c>
      <c r="AJ183" s="19"/>
      <c r="AK183" s="19"/>
      <c r="AL183" s="19"/>
      <c r="AM183" s="19"/>
      <c r="AN183" s="19"/>
    </row>
    <row r="184" spans="1:40" ht="15">
      <c r="A184" s="37" t="s">
        <v>22</v>
      </c>
      <c r="B184" s="99">
        <f>SUM(B163:B179)</f>
        <v>37.65963333976373</v>
      </c>
      <c r="C184" s="99">
        <f t="shared" ref="C184:I184" si="152">SUM(C163:C179)</f>
        <v>27.396952885431961</v>
      </c>
      <c r="D184" s="99">
        <f t="shared" si="152"/>
        <v>751.36614114136114</v>
      </c>
      <c r="E184" s="99">
        <f t="shared" si="152"/>
        <v>33.725856390555826</v>
      </c>
      <c r="F184" s="99">
        <f t="shared" si="152"/>
        <v>0</v>
      </c>
      <c r="G184" s="99">
        <f t="shared" si="152"/>
        <v>5.4379184753596137</v>
      </c>
      <c r="H184" s="100">
        <f t="shared" si="152"/>
        <v>3.5643635790612005</v>
      </c>
      <c r="I184" s="111">
        <f t="shared" si="152"/>
        <v>859.15086581153332</v>
      </c>
      <c r="K184" s="48" t="s">
        <v>22</v>
      </c>
      <c r="L184" s="99">
        <f>SUM(L163:L179)</f>
        <v>37.65963333976373</v>
      </c>
      <c r="M184" s="99">
        <f t="shared" ref="M184:S184" si="153">SUM(M163:M179)</f>
        <v>27.396952885431961</v>
      </c>
      <c r="N184" s="99">
        <f t="shared" si="153"/>
        <v>751.36614114136114</v>
      </c>
      <c r="O184" s="99">
        <f t="shared" si="153"/>
        <v>33.725856390555826</v>
      </c>
      <c r="P184" s="99">
        <f t="shared" si="153"/>
        <v>34.030896150482789</v>
      </c>
      <c r="Q184" s="99">
        <f t="shared" si="153"/>
        <v>5.4379184753596137</v>
      </c>
      <c r="R184" s="100">
        <f t="shared" si="153"/>
        <v>3.5643635790612005</v>
      </c>
      <c r="S184" s="101">
        <f t="shared" si="153"/>
        <v>893.18176196201614</v>
      </c>
      <c r="U184" s="73" t="s">
        <v>59</v>
      </c>
      <c r="V184" s="74">
        <f>SUM(V163:V179)</f>
        <v>34.798526698811138</v>
      </c>
      <c r="W184" s="74">
        <f t="shared" ref="W184:AH184" si="154">SUM(W163:W179)</f>
        <v>1.4230842532427208</v>
      </c>
      <c r="X184" s="74">
        <f t="shared" si="154"/>
        <v>5.4379184753596137</v>
      </c>
      <c r="Y184" s="74">
        <f t="shared" si="154"/>
        <v>27.396952885431961</v>
      </c>
      <c r="Z184" s="74">
        <f t="shared" si="154"/>
        <v>749.83455046324434</v>
      </c>
      <c r="AA184" s="74">
        <f t="shared" si="154"/>
        <v>33.545847599433294</v>
      </c>
      <c r="AB184" s="74">
        <f t="shared" si="154"/>
        <v>34.030896150482789</v>
      </c>
      <c r="AC184" s="74">
        <f t="shared" si="154"/>
        <v>6.7139854360104181</v>
      </c>
      <c r="AD184" s="75">
        <f t="shared" si="154"/>
        <v>1.4380223877098706</v>
      </c>
      <c r="AE184" s="75">
        <f t="shared" si="154"/>
        <v>6.5984443086263096E-3</v>
      </c>
      <c r="AF184" s="75">
        <f t="shared" si="154"/>
        <v>3.5643635790612005</v>
      </c>
      <c r="AG184" s="75">
        <f t="shared" si="154"/>
        <v>1.5315906781168149</v>
      </c>
      <c r="AH184" s="75">
        <f t="shared" si="154"/>
        <v>0.17341034681390652</v>
      </c>
      <c r="AI184" s="76">
        <f>SUM(V184:AC184)</f>
        <v>893.18176196201625</v>
      </c>
      <c r="AJ184" s="19"/>
      <c r="AK184" s="19"/>
      <c r="AL184" s="19"/>
      <c r="AM184" s="19"/>
      <c r="AN184" s="19"/>
    </row>
    <row r="185" spans="1:40" s="22" customFormat="1" ht="15" thickBot="1">
      <c r="A185" s="38" t="s">
        <v>108</v>
      </c>
      <c r="B185" s="125">
        <f>IF($I184=0,"-",B184/$I184)</f>
        <v>4.3833551054146165E-2</v>
      </c>
      <c r="C185" s="125">
        <f t="shared" ref="C185:H185" si="155">IF($I184=0,"-",C184/$I184)</f>
        <v>3.1888407467940402E-2</v>
      </c>
      <c r="D185" s="125">
        <f t="shared" si="155"/>
        <v>0.87454505493821355</v>
      </c>
      <c r="E185" s="125">
        <f t="shared" si="155"/>
        <v>3.9254870980894828E-2</v>
      </c>
      <c r="F185" s="125">
        <f t="shared" si="155"/>
        <v>0</v>
      </c>
      <c r="G185" s="125">
        <f t="shared" si="155"/>
        <v>6.3294104583402665E-3</v>
      </c>
      <c r="H185" s="126">
        <f t="shared" si="155"/>
        <v>4.148705100464967E-3</v>
      </c>
      <c r="I185" s="127">
        <f>SUM(B185:H185)</f>
        <v>1.0000000000000002</v>
      </c>
      <c r="K185" s="49" t="s">
        <v>108</v>
      </c>
      <c r="L185" s="102">
        <f>IF($S184=0,"-",L184/$S184)</f>
        <v>4.2163459828197053E-2</v>
      </c>
      <c r="M185" s="102">
        <f t="shared" ref="M185:R185" si="156">IF($S184=0,"-",M184/$S184)</f>
        <v>3.0673435186641278E-2</v>
      </c>
      <c r="N185" s="102">
        <f t="shared" si="156"/>
        <v>0.84122423132651702</v>
      </c>
      <c r="O185" s="102">
        <f t="shared" si="156"/>
        <v>3.7759230905556787E-2</v>
      </c>
      <c r="P185" s="102">
        <f t="shared" si="156"/>
        <v>3.8100751268956165E-2</v>
      </c>
      <c r="Q185" s="102">
        <f t="shared" si="156"/>
        <v>6.0882551647879141E-3</v>
      </c>
      <c r="R185" s="103">
        <f t="shared" si="156"/>
        <v>3.9906363193439008E-3</v>
      </c>
      <c r="S185" s="104">
        <f>SUM(L185:R185)</f>
        <v>1.0000000000000002</v>
      </c>
      <c r="U185" s="77" t="s">
        <v>108</v>
      </c>
      <c r="V185" s="78">
        <f>+V184/$AI184</f>
        <v>3.8960185015836667E-2</v>
      </c>
      <c r="W185" s="78">
        <f t="shared" ref="W185:AH185" si="157">+W184/$AI184</f>
        <v>1.5932750911938564E-3</v>
      </c>
      <c r="X185" s="78">
        <f t="shared" si="157"/>
        <v>6.0882551647879132E-3</v>
      </c>
      <c r="Y185" s="78">
        <f t="shared" si="157"/>
        <v>3.0673435186641274E-2</v>
      </c>
      <c r="Z185" s="78">
        <f t="shared" si="157"/>
        <v>0.83950947320746128</v>
      </c>
      <c r="AA185" s="78">
        <f t="shared" si="157"/>
        <v>3.7557694332836004E-2</v>
      </c>
      <c r="AB185" s="78">
        <f t="shared" si="157"/>
        <v>3.8100751268956158E-2</v>
      </c>
      <c r="AC185" s="78">
        <f t="shared" si="157"/>
        <v>7.5169307322868724E-3</v>
      </c>
      <c r="AD185" s="78">
        <f t="shared" si="157"/>
        <v>1.6099997211665238E-3</v>
      </c>
      <c r="AE185" s="78">
        <f t="shared" si="157"/>
        <v>7.387571701119125E-6</v>
      </c>
      <c r="AF185" s="78">
        <f t="shared" si="157"/>
        <v>3.9906363193439008E-3</v>
      </c>
      <c r="AG185" s="78">
        <f t="shared" si="157"/>
        <v>1.7147581190556686E-3</v>
      </c>
      <c r="AH185" s="78">
        <f t="shared" si="157"/>
        <v>1.9414900101966147E-4</v>
      </c>
      <c r="AI185" s="79">
        <f>SUM(V185:AC185)</f>
        <v>1</v>
      </c>
    </row>
    <row r="186" spans="1:40" ht="15" thickBot="1">
      <c r="A186" s="6"/>
      <c r="B186" s="6"/>
      <c r="C186" s="6"/>
      <c r="D186" s="6"/>
      <c r="E186" s="6"/>
      <c r="F186" s="6"/>
      <c r="G186" s="6"/>
      <c r="H186" s="6"/>
      <c r="I186" s="6"/>
      <c r="K186" s="6"/>
      <c r="L186" s="6"/>
      <c r="M186" s="6"/>
      <c r="N186" s="6"/>
      <c r="O186" s="6"/>
      <c r="P186" s="6"/>
      <c r="Q186" s="6"/>
      <c r="R186" s="6"/>
      <c r="S186" s="6"/>
      <c r="U186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19"/>
      <c r="AK186" s="19"/>
      <c r="AL186" s="19"/>
      <c r="AM186" s="19"/>
      <c r="AN186" s="19"/>
    </row>
    <row r="187" spans="1:40" ht="42.7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  <c r="K187" s="445" t="s">
        <v>31</v>
      </c>
      <c r="L187" s="82" t="s">
        <v>0</v>
      </c>
      <c r="M187" s="82" t="s">
        <v>1</v>
      </c>
      <c r="N187" s="82" t="s">
        <v>2</v>
      </c>
      <c r="O187" s="82" t="s">
        <v>3</v>
      </c>
      <c r="P187" s="82" t="s">
        <v>23</v>
      </c>
      <c r="Q187" s="82" t="s">
        <v>4</v>
      </c>
      <c r="R187" s="82" t="s">
        <v>5</v>
      </c>
      <c r="S187" s="83" t="s">
        <v>6</v>
      </c>
      <c r="U187" s="447" t="s">
        <v>31</v>
      </c>
      <c r="V187" s="51" t="s">
        <v>73</v>
      </c>
      <c r="W187" s="51" t="s">
        <v>74</v>
      </c>
      <c r="X187" s="51" t="s">
        <v>4</v>
      </c>
      <c r="Y187" s="51" t="s">
        <v>1</v>
      </c>
      <c r="Z187" s="51" t="s">
        <v>2</v>
      </c>
      <c r="AA187" s="51" t="s">
        <v>3</v>
      </c>
      <c r="AB187" s="51" t="s">
        <v>51</v>
      </c>
      <c r="AC187" s="51" t="s">
        <v>64</v>
      </c>
      <c r="AD187" s="52" t="s">
        <v>75</v>
      </c>
      <c r="AE187" s="52" t="s">
        <v>76</v>
      </c>
      <c r="AF187" s="52" t="s">
        <v>77</v>
      </c>
      <c r="AG187" s="52" t="s">
        <v>78</v>
      </c>
      <c r="AH187" s="52" t="s">
        <v>79</v>
      </c>
      <c r="AI187" s="53" t="s">
        <v>59</v>
      </c>
      <c r="AJ187" s="19"/>
      <c r="AK187" s="19"/>
      <c r="AL187" s="19"/>
      <c r="AM187" s="19"/>
      <c r="AN187" s="19"/>
    </row>
    <row r="188" spans="1:40" ht="15" customHeight="1">
      <c r="A188" s="411" t="s">
        <v>31</v>
      </c>
      <c r="B188" s="400" t="s">
        <v>113</v>
      </c>
      <c r="C188" s="401"/>
      <c r="D188" s="401"/>
      <c r="E188" s="401"/>
      <c r="F188" s="401"/>
      <c r="G188" s="401"/>
      <c r="H188" s="401"/>
      <c r="I188" s="402"/>
      <c r="K188" s="446" t="s">
        <v>31</v>
      </c>
      <c r="L188" s="403" t="s">
        <v>113</v>
      </c>
      <c r="M188" s="404"/>
      <c r="N188" s="404"/>
      <c r="O188" s="404"/>
      <c r="P188" s="404"/>
      <c r="Q188" s="404"/>
      <c r="R188" s="404"/>
      <c r="S188" s="405"/>
      <c r="U188" s="448" t="s">
        <v>31</v>
      </c>
      <c r="V188" s="441" t="s">
        <v>113</v>
      </c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2"/>
      <c r="AJ188" s="19"/>
      <c r="AK188" s="19"/>
      <c r="AL188" s="19"/>
      <c r="AM188" s="19"/>
      <c r="AN188" s="19"/>
    </row>
    <row r="189" spans="1:40" ht="15" customHeight="1">
      <c r="A189" s="30" t="s">
        <v>7</v>
      </c>
      <c r="B189" s="105">
        <v>0</v>
      </c>
      <c r="C189" s="105">
        <v>0</v>
      </c>
      <c r="D189" s="105">
        <v>344.52173115154062</v>
      </c>
      <c r="E189" s="105">
        <v>0</v>
      </c>
      <c r="F189" s="394"/>
      <c r="G189" s="105">
        <v>0</v>
      </c>
      <c r="H189" s="110">
        <v>0</v>
      </c>
      <c r="I189" s="111">
        <f>SUM(B189:H189)</f>
        <v>344.52173115154062</v>
      </c>
      <c r="K189" s="50" t="s">
        <v>7</v>
      </c>
      <c r="L189" s="105">
        <v>0</v>
      </c>
      <c r="M189" s="105">
        <v>0</v>
      </c>
      <c r="N189" s="105">
        <v>344.52173115154062</v>
      </c>
      <c r="O189" s="105">
        <v>0</v>
      </c>
      <c r="P189" s="105">
        <v>0</v>
      </c>
      <c r="Q189" s="105">
        <v>0</v>
      </c>
      <c r="R189" s="106">
        <v>0</v>
      </c>
      <c r="S189" s="107">
        <f>SUM(L189:R189)</f>
        <v>344.52173115154062</v>
      </c>
      <c r="U189" s="54" t="s">
        <v>7</v>
      </c>
      <c r="V189" s="55">
        <v>0</v>
      </c>
      <c r="W189" s="55">
        <v>0</v>
      </c>
      <c r="X189" s="55">
        <v>0</v>
      </c>
      <c r="Y189" s="55">
        <v>0</v>
      </c>
      <c r="Z189" s="55">
        <v>344.52173115154062</v>
      </c>
      <c r="AA189" s="55">
        <v>0</v>
      </c>
      <c r="AB189" s="55">
        <v>0</v>
      </c>
      <c r="AC189" s="56">
        <v>0</v>
      </c>
      <c r="AD189" s="57">
        <v>0</v>
      </c>
      <c r="AE189" s="57">
        <v>0</v>
      </c>
      <c r="AF189" s="57">
        <v>0</v>
      </c>
      <c r="AG189" s="57">
        <v>0</v>
      </c>
      <c r="AH189" s="57">
        <v>0</v>
      </c>
      <c r="AI189" s="58">
        <f>SUM(V189:AC189)</f>
        <v>344.52173115154062</v>
      </c>
      <c r="AJ189" s="19"/>
      <c r="AK189" s="19"/>
      <c r="AL189" s="19"/>
      <c r="AM189" s="19"/>
      <c r="AN189" s="19"/>
    </row>
    <row r="190" spans="1:4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158">SUM(B190:H190)</f>
        <v>0</v>
      </c>
      <c r="K190" s="42" t="s">
        <v>8</v>
      </c>
      <c r="L190" s="87">
        <v>0</v>
      </c>
      <c r="M190" s="87">
        <v>0</v>
      </c>
      <c r="N190" s="87">
        <v>0</v>
      </c>
      <c r="O190" s="87">
        <v>0</v>
      </c>
      <c r="P190" s="87">
        <v>0</v>
      </c>
      <c r="Q190" s="87">
        <v>0</v>
      </c>
      <c r="R190" s="88">
        <v>0</v>
      </c>
      <c r="S190" s="89">
        <f t="shared" ref="S190:S209" si="159">SUM(L190:R190)</f>
        <v>0</v>
      </c>
      <c r="U190" s="59" t="s">
        <v>8</v>
      </c>
      <c r="V190" s="60">
        <v>0</v>
      </c>
      <c r="W190" s="60">
        <v>0</v>
      </c>
      <c r="X190" s="60">
        <v>0</v>
      </c>
      <c r="Y190" s="60">
        <v>0</v>
      </c>
      <c r="Z190" s="60">
        <v>0</v>
      </c>
      <c r="AA190" s="60">
        <v>0</v>
      </c>
      <c r="AB190" s="60">
        <v>0</v>
      </c>
      <c r="AC190" s="61">
        <v>0</v>
      </c>
      <c r="AD190" s="60">
        <v>0</v>
      </c>
      <c r="AE190" s="60">
        <v>0</v>
      </c>
      <c r="AF190" s="60">
        <v>0</v>
      </c>
      <c r="AG190" s="60">
        <v>0</v>
      </c>
      <c r="AH190" s="60">
        <v>0</v>
      </c>
      <c r="AI190" s="62">
        <f t="shared" ref="AI190:AI209" si="160">SUM(V190:AC190)</f>
        <v>0</v>
      </c>
      <c r="AJ190" s="19"/>
      <c r="AK190" s="19"/>
      <c r="AL190" s="19"/>
      <c r="AM190" s="19"/>
      <c r="AN190" s="19"/>
    </row>
    <row r="191" spans="1:40" ht="15">
      <c r="A191" s="32" t="s">
        <v>9</v>
      </c>
      <c r="B191" s="84">
        <v>0</v>
      </c>
      <c r="C191" s="84">
        <v>0</v>
      </c>
      <c r="D191" s="84">
        <v>50.129094067269662</v>
      </c>
      <c r="E191" s="84">
        <v>0</v>
      </c>
      <c r="F191" s="395"/>
      <c r="G191" s="84">
        <v>0</v>
      </c>
      <c r="H191" s="115">
        <v>0</v>
      </c>
      <c r="I191" s="111">
        <f t="shared" si="158"/>
        <v>50.129094067269662</v>
      </c>
      <c r="K191" s="43" t="s">
        <v>9</v>
      </c>
      <c r="L191" s="84">
        <v>0</v>
      </c>
      <c r="M191" s="84">
        <v>0</v>
      </c>
      <c r="N191" s="84">
        <v>50.129094067269662</v>
      </c>
      <c r="O191" s="84">
        <v>0</v>
      </c>
      <c r="P191" s="84">
        <v>0</v>
      </c>
      <c r="Q191" s="84">
        <v>0</v>
      </c>
      <c r="R191" s="85">
        <v>0</v>
      </c>
      <c r="S191" s="86">
        <f t="shared" si="159"/>
        <v>50.129094067269662</v>
      </c>
      <c r="U191" s="63" t="s">
        <v>9</v>
      </c>
      <c r="V191" s="55">
        <v>0</v>
      </c>
      <c r="W191" s="55">
        <v>0</v>
      </c>
      <c r="X191" s="55">
        <v>0</v>
      </c>
      <c r="Y191" s="55">
        <v>0</v>
      </c>
      <c r="Z191" s="55">
        <v>50.129094067269662</v>
      </c>
      <c r="AA191" s="55">
        <v>0</v>
      </c>
      <c r="AB191" s="55">
        <v>0</v>
      </c>
      <c r="AC191" s="56">
        <v>0</v>
      </c>
      <c r="AD191" s="57">
        <v>0</v>
      </c>
      <c r="AE191" s="57">
        <v>0</v>
      </c>
      <c r="AF191" s="57">
        <v>0</v>
      </c>
      <c r="AG191" s="57">
        <v>0</v>
      </c>
      <c r="AH191" s="57">
        <v>0</v>
      </c>
      <c r="AI191" s="58">
        <f t="shared" si="160"/>
        <v>50.129094067269662</v>
      </c>
      <c r="AJ191" s="19"/>
      <c r="AK191" s="19"/>
      <c r="AL191" s="19"/>
      <c r="AM191" s="19"/>
      <c r="AN191" s="19"/>
    </row>
    <row r="192" spans="1:40" ht="15">
      <c r="A192" s="31" t="s">
        <v>52</v>
      </c>
      <c r="B192" s="112">
        <v>0</v>
      </c>
      <c r="C192" s="112">
        <v>0</v>
      </c>
      <c r="D192" s="112">
        <v>599.28202640000006</v>
      </c>
      <c r="E192" s="112">
        <v>0</v>
      </c>
      <c r="F192" s="395"/>
      <c r="G192" s="112">
        <v>0</v>
      </c>
      <c r="H192" s="113">
        <v>0</v>
      </c>
      <c r="I192" s="114">
        <f t="shared" si="158"/>
        <v>599.28202640000006</v>
      </c>
      <c r="K192" s="42" t="s">
        <v>52</v>
      </c>
      <c r="L192" s="87">
        <v>0</v>
      </c>
      <c r="M192" s="87">
        <v>0</v>
      </c>
      <c r="N192" s="87">
        <v>599.28202640000006</v>
      </c>
      <c r="O192" s="87">
        <v>0</v>
      </c>
      <c r="P192" s="87">
        <v>0</v>
      </c>
      <c r="Q192" s="87">
        <v>0</v>
      </c>
      <c r="R192" s="88">
        <v>0</v>
      </c>
      <c r="S192" s="89">
        <f t="shared" si="159"/>
        <v>599.28202640000006</v>
      </c>
      <c r="U192" s="59" t="s">
        <v>52</v>
      </c>
      <c r="V192" s="60">
        <v>0</v>
      </c>
      <c r="W192" s="60">
        <v>0</v>
      </c>
      <c r="X192" s="60">
        <v>0</v>
      </c>
      <c r="Y192" s="60">
        <v>0</v>
      </c>
      <c r="Z192" s="60">
        <v>598.95490738995636</v>
      </c>
      <c r="AA192" s="60">
        <v>0</v>
      </c>
      <c r="AB192" s="60">
        <v>0</v>
      </c>
      <c r="AC192" s="61">
        <v>0.32711901004366822</v>
      </c>
      <c r="AD192" s="60">
        <v>0</v>
      </c>
      <c r="AE192" s="60">
        <v>0</v>
      </c>
      <c r="AF192" s="60">
        <v>0</v>
      </c>
      <c r="AG192" s="60">
        <v>0.32711901004366822</v>
      </c>
      <c r="AH192" s="60">
        <v>0</v>
      </c>
      <c r="AI192" s="62">
        <f t="shared" si="160"/>
        <v>599.28202640000006</v>
      </c>
      <c r="AJ192" s="19"/>
      <c r="AK192" s="19"/>
      <c r="AL192" s="19"/>
      <c r="AM192" s="19"/>
      <c r="AN192" s="19"/>
    </row>
    <row r="193" spans="1:40" ht="15">
      <c r="A193" s="32" t="s">
        <v>13</v>
      </c>
      <c r="B193" s="84">
        <v>124.96497025999676</v>
      </c>
      <c r="C193" s="84">
        <v>0</v>
      </c>
      <c r="D193" s="84">
        <v>154.75056629773894</v>
      </c>
      <c r="E193" s="84">
        <v>0</v>
      </c>
      <c r="F193" s="395"/>
      <c r="G193" s="84">
        <v>0</v>
      </c>
      <c r="H193" s="115">
        <v>0</v>
      </c>
      <c r="I193" s="111">
        <f t="shared" si="158"/>
        <v>279.71553655773573</v>
      </c>
      <c r="K193" s="43" t="s">
        <v>13</v>
      </c>
      <c r="L193" s="84">
        <v>124.96497025999676</v>
      </c>
      <c r="M193" s="84">
        <v>0</v>
      </c>
      <c r="N193" s="84">
        <v>154.75056629773894</v>
      </c>
      <c r="O193" s="84">
        <v>0</v>
      </c>
      <c r="P193" s="84">
        <v>0</v>
      </c>
      <c r="Q193" s="84">
        <v>0</v>
      </c>
      <c r="R193" s="85">
        <v>0</v>
      </c>
      <c r="S193" s="86">
        <f t="shared" si="159"/>
        <v>279.71553655773573</v>
      </c>
      <c r="U193" s="63" t="s">
        <v>13</v>
      </c>
      <c r="V193" s="55">
        <v>124.96497025999676</v>
      </c>
      <c r="W193" s="55">
        <v>0</v>
      </c>
      <c r="X193" s="55">
        <v>0</v>
      </c>
      <c r="Y193" s="55">
        <v>0</v>
      </c>
      <c r="Z193" s="55">
        <v>154.75056629773894</v>
      </c>
      <c r="AA193" s="55">
        <v>0</v>
      </c>
      <c r="AB193" s="55">
        <v>0</v>
      </c>
      <c r="AC193" s="56">
        <v>0</v>
      </c>
      <c r="AD193" s="57">
        <v>0</v>
      </c>
      <c r="AE193" s="57">
        <v>0</v>
      </c>
      <c r="AF193" s="57">
        <v>0</v>
      </c>
      <c r="AG193" s="57">
        <v>0</v>
      </c>
      <c r="AH193" s="57">
        <v>0</v>
      </c>
      <c r="AI193" s="58">
        <f t="shared" si="160"/>
        <v>279.71553655773573</v>
      </c>
      <c r="AJ193" s="19"/>
      <c r="AK193" s="19"/>
      <c r="AL193" s="19"/>
      <c r="AM193" s="19"/>
      <c r="AN193" s="19"/>
    </row>
    <row r="194" spans="1:40" ht="15">
      <c r="A194" s="31" t="s">
        <v>119</v>
      </c>
      <c r="B194" s="112">
        <v>5.5829171804703233</v>
      </c>
      <c r="C194" s="112">
        <v>3.5267160078310602</v>
      </c>
      <c r="D194" s="112">
        <v>16.105569914101434</v>
      </c>
      <c r="E194" s="112">
        <v>0</v>
      </c>
      <c r="F194" s="395"/>
      <c r="G194" s="112">
        <v>0</v>
      </c>
      <c r="H194" s="113">
        <v>0</v>
      </c>
      <c r="I194" s="114">
        <f t="shared" si="158"/>
        <v>25.215203102402818</v>
      </c>
      <c r="K194" s="42" t="s">
        <v>119</v>
      </c>
      <c r="L194" s="87">
        <v>5.5829171804703233</v>
      </c>
      <c r="M194" s="87">
        <v>3.5267160078310602</v>
      </c>
      <c r="N194" s="87">
        <v>16.105569914101434</v>
      </c>
      <c r="O194" s="87">
        <v>0</v>
      </c>
      <c r="P194" s="87">
        <v>0</v>
      </c>
      <c r="Q194" s="87">
        <v>0</v>
      </c>
      <c r="R194" s="88">
        <v>0</v>
      </c>
      <c r="S194" s="89">
        <f t="shared" si="159"/>
        <v>25.215203102402818</v>
      </c>
      <c r="U194" s="59" t="s">
        <v>53</v>
      </c>
      <c r="V194" s="60">
        <v>5.441475973804188</v>
      </c>
      <c r="W194" s="60">
        <v>0</v>
      </c>
      <c r="X194" s="60">
        <v>0</v>
      </c>
      <c r="Y194" s="60">
        <v>3.5267160078310602</v>
      </c>
      <c r="Z194" s="60">
        <v>11.021422085318061</v>
      </c>
      <c r="AA194" s="60">
        <v>0</v>
      </c>
      <c r="AB194" s="60">
        <v>0</v>
      </c>
      <c r="AC194" s="61">
        <v>5.2255890354495076</v>
      </c>
      <c r="AD194" s="60">
        <v>0.14144120666613569</v>
      </c>
      <c r="AE194" s="60">
        <v>0</v>
      </c>
      <c r="AF194" s="60">
        <v>0</v>
      </c>
      <c r="AG194" s="60">
        <v>5.0841478287833715</v>
      </c>
      <c r="AH194" s="60">
        <v>0</v>
      </c>
      <c r="AI194" s="62">
        <f t="shared" si="160"/>
        <v>25.215203102402818</v>
      </c>
      <c r="AJ194" s="19"/>
      <c r="AK194" s="19"/>
      <c r="AL194" s="19"/>
      <c r="AM194" s="19"/>
      <c r="AN194" s="19"/>
    </row>
    <row r="195" spans="1:40" ht="15">
      <c r="A195" s="32" t="s">
        <v>54</v>
      </c>
      <c r="B195" s="84">
        <v>0</v>
      </c>
      <c r="C195" s="84">
        <v>0</v>
      </c>
      <c r="D195" s="84">
        <v>0.28155008352239702</v>
      </c>
      <c r="E195" s="84">
        <v>3.9466505115728419</v>
      </c>
      <c r="F195" s="395"/>
      <c r="G195" s="84">
        <v>0</v>
      </c>
      <c r="H195" s="115">
        <v>0</v>
      </c>
      <c r="I195" s="111">
        <f t="shared" si="158"/>
        <v>4.228200595095239</v>
      </c>
      <c r="K195" s="43" t="s">
        <v>54</v>
      </c>
      <c r="L195" s="84">
        <v>0</v>
      </c>
      <c r="M195" s="84">
        <v>0</v>
      </c>
      <c r="N195" s="84">
        <v>0.28155008352239702</v>
      </c>
      <c r="O195" s="84">
        <v>3.9466505115728419</v>
      </c>
      <c r="P195" s="84">
        <v>643.35019958267787</v>
      </c>
      <c r="Q195" s="84">
        <v>0</v>
      </c>
      <c r="R195" s="85">
        <v>0</v>
      </c>
      <c r="S195" s="86">
        <f t="shared" si="159"/>
        <v>647.57840017777312</v>
      </c>
      <c r="U195" s="63" t="s">
        <v>54</v>
      </c>
      <c r="V195" s="55">
        <v>0</v>
      </c>
      <c r="W195" s="55">
        <v>0</v>
      </c>
      <c r="X195" s="55">
        <v>0</v>
      </c>
      <c r="Y195" s="55">
        <v>0</v>
      </c>
      <c r="Z195" s="55">
        <v>0</v>
      </c>
      <c r="AA195" s="55">
        <v>0.5061827310630389</v>
      </c>
      <c r="AB195" s="55">
        <v>643.35019958267787</v>
      </c>
      <c r="AC195" s="56">
        <v>3.7220178640321997</v>
      </c>
      <c r="AD195" s="55">
        <v>0</v>
      </c>
      <c r="AE195" s="55">
        <v>3.440467780509803</v>
      </c>
      <c r="AF195" s="55">
        <v>0</v>
      </c>
      <c r="AG195" s="55">
        <v>0.28155008352239702</v>
      </c>
      <c r="AH195" s="55">
        <v>0</v>
      </c>
      <c r="AI195" s="58">
        <f t="shared" si="160"/>
        <v>647.57840017777312</v>
      </c>
      <c r="AJ195" s="19"/>
      <c r="AK195" s="19"/>
      <c r="AL195" s="19"/>
      <c r="AM195" s="19"/>
      <c r="AN195" s="19"/>
    </row>
    <row r="196" spans="1:40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158"/>
        <v>0</v>
      </c>
      <c r="K196" s="42" t="s">
        <v>11</v>
      </c>
      <c r="L196" s="87">
        <v>0</v>
      </c>
      <c r="M196" s="87">
        <v>0</v>
      </c>
      <c r="N196" s="87">
        <v>0</v>
      </c>
      <c r="O196" s="87">
        <v>0</v>
      </c>
      <c r="P196" s="87">
        <v>3.1985726220694204</v>
      </c>
      <c r="Q196" s="87">
        <v>0</v>
      </c>
      <c r="R196" s="88">
        <v>0</v>
      </c>
      <c r="S196" s="89">
        <f t="shared" si="159"/>
        <v>3.1985726220694204</v>
      </c>
      <c r="U196" s="59" t="s">
        <v>11</v>
      </c>
      <c r="V196" s="60">
        <v>0</v>
      </c>
      <c r="W196" s="60">
        <v>0</v>
      </c>
      <c r="X196" s="60">
        <v>0</v>
      </c>
      <c r="Y196" s="60">
        <v>0</v>
      </c>
      <c r="Z196" s="60">
        <v>0</v>
      </c>
      <c r="AA196" s="60">
        <v>0</v>
      </c>
      <c r="AB196" s="60">
        <v>3.1985726220694204</v>
      </c>
      <c r="AC196" s="61">
        <v>0</v>
      </c>
      <c r="AD196" s="60">
        <v>0</v>
      </c>
      <c r="AE196" s="60">
        <v>0</v>
      </c>
      <c r="AF196" s="60">
        <v>0</v>
      </c>
      <c r="AG196" s="60">
        <v>0</v>
      </c>
      <c r="AH196" s="60">
        <v>0</v>
      </c>
      <c r="AI196" s="62">
        <f t="shared" si="160"/>
        <v>3.1985726220694204</v>
      </c>
      <c r="AJ196" s="19"/>
      <c r="AK196" s="19"/>
      <c r="AL196" s="19"/>
      <c r="AM196" s="19"/>
      <c r="AN196" s="19"/>
    </row>
    <row r="197" spans="1:40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158"/>
        <v>0</v>
      </c>
      <c r="K197" s="43" t="s">
        <v>55</v>
      </c>
      <c r="L197" s="84">
        <v>0</v>
      </c>
      <c r="M197" s="84">
        <v>0</v>
      </c>
      <c r="N197" s="84">
        <v>0</v>
      </c>
      <c r="O197" s="84">
        <v>0</v>
      </c>
      <c r="P197" s="84">
        <v>0</v>
      </c>
      <c r="Q197" s="84">
        <v>0</v>
      </c>
      <c r="R197" s="85">
        <v>0</v>
      </c>
      <c r="S197" s="86">
        <f t="shared" si="159"/>
        <v>0</v>
      </c>
      <c r="U197" s="63" t="s">
        <v>55</v>
      </c>
      <c r="V197" s="55">
        <v>0</v>
      </c>
      <c r="W197" s="55">
        <v>0</v>
      </c>
      <c r="X197" s="55">
        <v>0</v>
      </c>
      <c r="Y197" s="55">
        <v>0</v>
      </c>
      <c r="Z197" s="55">
        <v>0</v>
      </c>
      <c r="AA197" s="55">
        <v>0</v>
      </c>
      <c r="AB197" s="55">
        <v>0</v>
      </c>
      <c r="AC197" s="56">
        <v>0</v>
      </c>
      <c r="AD197" s="55">
        <v>0</v>
      </c>
      <c r="AE197" s="55">
        <v>0</v>
      </c>
      <c r="AF197" s="55">
        <v>0</v>
      </c>
      <c r="AG197" s="55">
        <v>0</v>
      </c>
      <c r="AH197" s="55">
        <v>0</v>
      </c>
      <c r="AI197" s="58">
        <f t="shared" si="160"/>
        <v>0</v>
      </c>
      <c r="AJ197" s="19"/>
      <c r="AK197" s="19"/>
      <c r="AL197" s="19"/>
      <c r="AM197" s="19"/>
      <c r="AN197" s="19"/>
    </row>
    <row r="198" spans="1:40" ht="15">
      <c r="A198" s="31" t="s">
        <v>14</v>
      </c>
      <c r="B198" s="112">
        <v>11.050069693296628</v>
      </c>
      <c r="C198" s="112">
        <v>0</v>
      </c>
      <c r="D198" s="112">
        <v>6.5794988963046022</v>
      </c>
      <c r="E198" s="112">
        <v>0</v>
      </c>
      <c r="F198" s="395"/>
      <c r="G198" s="112">
        <v>0</v>
      </c>
      <c r="H198" s="113">
        <v>0</v>
      </c>
      <c r="I198" s="114">
        <f t="shared" si="158"/>
        <v>17.629568589601231</v>
      </c>
      <c r="K198" s="42" t="s">
        <v>14</v>
      </c>
      <c r="L198" s="87">
        <v>11.050069693296628</v>
      </c>
      <c r="M198" s="87">
        <v>0</v>
      </c>
      <c r="N198" s="87">
        <v>6.5794988963046022</v>
      </c>
      <c r="O198" s="87">
        <v>0</v>
      </c>
      <c r="P198" s="87">
        <v>0</v>
      </c>
      <c r="Q198" s="87">
        <v>0</v>
      </c>
      <c r="R198" s="88">
        <v>0</v>
      </c>
      <c r="S198" s="89">
        <f t="shared" si="159"/>
        <v>17.629568589601231</v>
      </c>
      <c r="U198" s="59" t="s">
        <v>14</v>
      </c>
      <c r="V198" s="60">
        <v>11.050069693296628</v>
      </c>
      <c r="W198" s="60">
        <v>0</v>
      </c>
      <c r="X198" s="60">
        <v>0</v>
      </c>
      <c r="Y198" s="60">
        <v>0</v>
      </c>
      <c r="Z198" s="60">
        <v>2.4572778300026004</v>
      </c>
      <c r="AA198" s="60">
        <v>0</v>
      </c>
      <c r="AB198" s="60">
        <v>0</v>
      </c>
      <c r="AC198" s="61">
        <v>4.1222210663020018</v>
      </c>
      <c r="AD198" s="60">
        <v>0</v>
      </c>
      <c r="AE198" s="60">
        <v>0</v>
      </c>
      <c r="AF198" s="60">
        <v>0</v>
      </c>
      <c r="AG198" s="60">
        <v>4.1222210663020018</v>
      </c>
      <c r="AH198" s="60">
        <v>0</v>
      </c>
      <c r="AI198" s="62">
        <f t="shared" si="160"/>
        <v>17.629568589601227</v>
      </c>
      <c r="AJ198" s="19"/>
      <c r="AK198" s="19"/>
      <c r="AL198" s="19"/>
      <c r="AM198" s="19"/>
      <c r="AN198" s="19"/>
    </row>
    <row r="199" spans="1:40" ht="15">
      <c r="A199" s="32" t="s">
        <v>136</v>
      </c>
      <c r="B199" s="84">
        <v>432.73673783120944</v>
      </c>
      <c r="C199" s="84">
        <v>612.53402474602581</v>
      </c>
      <c r="D199" s="84">
        <v>4792.9715601139278</v>
      </c>
      <c r="E199" s="84">
        <v>0</v>
      </c>
      <c r="F199" s="395"/>
      <c r="G199" s="84">
        <v>0</v>
      </c>
      <c r="H199" s="115">
        <v>0</v>
      </c>
      <c r="I199" s="111">
        <f t="shared" si="158"/>
        <v>5838.2423226911633</v>
      </c>
      <c r="K199" s="43" t="s">
        <v>136</v>
      </c>
      <c r="L199" s="84">
        <v>432.73673783120944</v>
      </c>
      <c r="M199" s="84">
        <v>612.53402474602581</v>
      </c>
      <c r="N199" s="84">
        <v>4792.9715601139278</v>
      </c>
      <c r="O199" s="84">
        <v>0</v>
      </c>
      <c r="P199" s="84">
        <v>0</v>
      </c>
      <c r="Q199" s="84">
        <v>0</v>
      </c>
      <c r="R199" s="85">
        <v>0</v>
      </c>
      <c r="S199" s="86">
        <f t="shared" si="159"/>
        <v>5838.2423226911633</v>
      </c>
      <c r="U199" s="63" t="s">
        <v>136</v>
      </c>
      <c r="V199" s="55">
        <v>322.69907645150903</v>
      </c>
      <c r="W199" s="55">
        <v>0</v>
      </c>
      <c r="X199" s="55">
        <v>0</v>
      </c>
      <c r="Y199" s="55">
        <v>612.53402474602581</v>
      </c>
      <c r="Z199" s="55">
        <v>4666.2365181260348</v>
      </c>
      <c r="AA199" s="55">
        <v>0</v>
      </c>
      <c r="AB199" s="55">
        <v>0</v>
      </c>
      <c r="AC199" s="56">
        <v>236.77270336759378</v>
      </c>
      <c r="AD199" s="55">
        <v>110.03766137970042</v>
      </c>
      <c r="AE199" s="55">
        <v>0</v>
      </c>
      <c r="AF199" s="55">
        <v>0</v>
      </c>
      <c r="AG199" s="55">
        <v>126.7350419878934</v>
      </c>
      <c r="AH199" s="55">
        <v>0</v>
      </c>
      <c r="AI199" s="58">
        <f t="shared" si="160"/>
        <v>5838.2423226911633</v>
      </c>
      <c r="AJ199" s="19"/>
      <c r="AK199" s="19"/>
      <c r="AL199" s="19"/>
      <c r="AM199" s="19"/>
      <c r="AN199" s="19"/>
    </row>
    <row r="200" spans="1:40" ht="15">
      <c r="A200" s="31" t="s">
        <v>21</v>
      </c>
      <c r="B200" s="112">
        <v>67.700196941884471</v>
      </c>
      <c r="C200" s="112">
        <v>0.67316219865369542</v>
      </c>
      <c r="D200" s="112">
        <v>702.71821279591995</v>
      </c>
      <c r="E200" s="112">
        <v>519.41821747014978</v>
      </c>
      <c r="F200" s="395"/>
      <c r="G200" s="112">
        <v>58.605238786413466</v>
      </c>
      <c r="H200" s="113">
        <v>0</v>
      </c>
      <c r="I200" s="114">
        <f t="shared" si="158"/>
        <v>1349.1150281930215</v>
      </c>
      <c r="K200" s="42" t="s">
        <v>21</v>
      </c>
      <c r="L200" s="87">
        <v>67.700196941884471</v>
      </c>
      <c r="M200" s="87">
        <v>0.67316219865369542</v>
      </c>
      <c r="N200" s="87">
        <v>702.71821279591995</v>
      </c>
      <c r="O200" s="87">
        <v>519.41821747014978</v>
      </c>
      <c r="P200" s="87">
        <v>20.760561955414094</v>
      </c>
      <c r="Q200" s="87">
        <v>58.605238786413466</v>
      </c>
      <c r="R200" s="88">
        <v>0</v>
      </c>
      <c r="S200" s="89">
        <f t="shared" si="159"/>
        <v>1369.8755901484355</v>
      </c>
      <c r="U200" s="59" t="s">
        <v>21</v>
      </c>
      <c r="V200" s="60">
        <v>6.4049059620666897</v>
      </c>
      <c r="W200" s="60">
        <v>11.870428983265965</v>
      </c>
      <c r="X200" s="60">
        <v>58.605238786413466</v>
      </c>
      <c r="Y200" s="60">
        <v>0.67316219865369542</v>
      </c>
      <c r="Z200" s="60">
        <v>691.51155443188759</v>
      </c>
      <c r="AA200" s="60">
        <v>518.72068511864325</v>
      </c>
      <c r="AB200" s="60">
        <v>20.760561955414094</v>
      </c>
      <c r="AC200" s="61">
        <v>61.329052712090721</v>
      </c>
      <c r="AD200" s="60">
        <v>49.424861996551819</v>
      </c>
      <c r="AE200" s="60">
        <v>0.5411001514098589</v>
      </c>
      <c r="AF200" s="60">
        <v>0</v>
      </c>
      <c r="AG200" s="60">
        <v>11.206658364032357</v>
      </c>
      <c r="AH200" s="60">
        <v>0.15643220009668385</v>
      </c>
      <c r="AI200" s="62">
        <f t="shared" si="160"/>
        <v>1369.8755901484353</v>
      </c>
      <c r="AJ200" s="19"/>
      <c r="AK200" s="19"/>
      <c r="AL200" s="19"/>
      <c r="AM200" s="19"/>
      <c r="AN200" s="19"/>
    </row>
    <row r="201" spans="1:40" ht="15">
      <c r="A201" s="32" t="s">
        <v>20</v>
      </c>
      <c r="B201" s="84">
        <v>1.3980177425465456</v>
      </c>
      <c r="C201" s="84">
        <v>0.22913976042997705</v>
      </c>
      <c r="D201" s="84">
        <v>0</v>
      </c>
      <c r="E201" s="84">
        <v>0</v>
      </c>
      <c r="F201" s="395"/>
      <c r="G201" s="84">
        <v>0</v>
      </c>
      <c r="H201" s="115">
        <v>0</v>
      </c>
      <c r="I201" s="111">
        <f t="shared" si="158"/>
        <v>1.6271575029765226</v>
      </c>
      <c r="K201" s="43" t="s">
        <v>20</v>
      </c>
      <c r="L201" s="84">
        <v>1.3980177425465456</v>
      </c>
      <c r="M201" s="84">
        <v>0.22913976042997705</v>
      </c>
      <c r="N201" s="84">
        <v>0</v>
      </c>
      <c r="O201" s="84">
        <v>0</v>
      </c>
      <c r="P201" s="84">
        <v>0</v>
      </c>
      <c r="Q201" s="84">
        <v>0</v>
      </c>
      <c r="R201" s="85">
        <v>0</v>
      </c>
      <c r="S201" s="86">
        <f t="shared" si="159"/>
        <v>1.6271575029765226</v>
      </c>
      <c r="U201" s="63" t="s">
        <v>20</v>
      </c>
      <c r="V201" s="55">
        <v>1.3978864794210191</v>
      </c>
      <c r="W201" s="55">
        <v>0</v>
      </c>
      <c r="X201" s="55">
        <v>0</v>
      </c>
      <c r="Y201" s="55">
        <v>0.22913976042997705</v>
      </c>
      <c r="Z201" s="55">
        <v>0</v>
      </c>
      <c r="AA201" s="55">
        <v>0</v>
      </c>
      <c r="AB201" s="55">
        <v>0</v>
      </c>
      <c r="AC201" s="56">
        <v>1.312631255265124E-4</v>
      </c>
      <c r="AD201" s="55">
        <v>1.312631255265124E-4</v>
      </c>
      <c r="AE201" s="55">
        <v>0</v>
      </c>
      <c r="AF201" s="55">
        <v>0</v>
      </c>
      <c r="AG201" s="55">
        <v>0</v>
      </c>
      <c r="AH201" s="55">
        <v>0</v>
      </c>
      <c r="AI201" s="58">
        <f t="shared" si="160"/>
        <v>1.6271575029765226</v>
      </c>
      <c r="AJ201" s="19"/>
      <c r="AK201" s="19"/>
      <c r="AL201" s="19"/>
      <c r="AM201" s="19"/>
      <c r="AN201" s="19"/>
    </row>
    <row r="202" spans="1:40" ht="15">
      <c r="A202" s="31" t="s">
        <v>56</v>
      </c>
      <c r="B202" s="112">
        <v>0.45689718861895229</v>
      </c>
      <c r="C202" s="112">
        <v>0.77484110853420263</v>
      </c>
      <c r="D202" s="112">
        <v>1.4130840885122236</v>
      </c>
      <c r="E202" s="112">
        <v>0</v>
      </c>
      <c r="F202" s="395"/>
      <c r="G202" s="112">
        <v>0</v>
      </c>
      <c r="H202" s="113">
        <v>0</v>
      </c>
      <c r="I202" s="114">
        <f t="shared" si="158"/>
        <v>2.6448223856653783</v>
      </c>
      <c r="K202" s="42" t="s">
        <v>56</v>
      </c>
      <c r="L202" s="87">
        <v>0.45689718861895229</v>
      </c>
      <c r="M202" s="87">
        <v>0.77484110853420263</v>
      </c>
      <c r="N202" s="87">
        <v>1.4130840885122236</v>
      </c>
      <c r="O202" s="87">
        <v>0</v>
      </c>
      <c r="P202" s="87">
        <v>0</v>
      </c>
      <c r="Q202" s="87">
        <v>0</v>
      </c>
      <c r="R202" s="88">
        <v>0</v>
      </c>
      <c r="S202" s="89">
        <f t="shared" si="159"/>
        <v>2.6448223856653783</v>
      </c>
      <c r="U202" s="59" t="s">
        <v>56</v>
      </c>
      <c r="V202" s="60">
        <v>0.45689718861895229</v>
      </c>
      <c r="W202" s="60">
        <v>0</v>
      </c>
      <c r="X202" s="60">
        <v>0</v>
      </c>
      <c r="Y202" s="60">
        <v>0.77484110853420263</v>
      </c>
      <c r="Z202" s="60">
        <v>1.4130840885122236</v>
      </c>
      <c r="AA202" s="60">
        <v>0</v>
      </c>
      <c r="AB202" s="60">
        <v>0</v>
      </c>
      <c r="AC202" s="61">
        <v>0</v>
      </c>
      <c r="AD202" s="60">
        <v>0</v>
      </c>
      <c r="AE202" s="60">
        <v>0</v>
      </c>
      <c r="AF202" s="60">
        <v>0</v>
      </c>
      <c r="AG202" s="60">
        <v>0</v>
      </c>
      <c r="AH202" s="60">
        <v>0</v>
      </c>
      <c r="AI202" s="62">
        <f t="shared" si="160"/>
        <v>2.6448223856653783</v>
      </c>
      <c r="AJ202" s="19"/>
      <c r="AK202" s="19"/>
      <c r="AL202" s="19"/>
      <c r="AM202" s="19"/>
      <c r="AN202" s="19"/>
    </row>
    <row r="203" spans="1:40" ht="15">
      <c r="A203" s="32" t="s">
        <v>18</v>
      </c>
      <c r="B203" s="84">
        <v>0</v>
      </c>
      <c r="C203" s="84">
        <v>0</v>
      </c>
      <c r="D203" s="84">
        <v>719.40285993216582</v>
      </c>
      <c r="E203" s="84">
        <v>0</v>
      </c>
      <c r="F203" s="395"/>
      <c r="G203" s="84">
        <v>0</v>
      </c>
      <c r="H203" s="115">
        <v>0</v>
      </c>
      <c r="I203" s="111">
        <f t="shared" si="158"/>
        <v>719.40285993216582</v>
      </c>
      <c r="K203" s="43" t="s">
        <v>18</v>
      </c>
      <c r="L203" s="84">
        <v>0</v>
      </c>
      <c r="M203" s="84">
        <v>0</v>
      </c>
      <c r="N203" s="84">
        <v>719.40285993216582</v>
      </c>
      <c r="O203" s="84">
        <v>0</v>
      </c>
      <c r="P203" s="84">
        <v>3.0092003756192396</v>
      </c>
      <c r="Q203" s="84">
        <v>0</v>
      </c>
      <c r="R203" s="85">
        <v>0</v>
      </c>
      <c r="S203" s="86">
        <f t="shared" si="159"/>
        <v>722.41206030778505</v>
      </c>
      <c r="U203" s="63" t="s">
        <v>18</v>
      </c>
      <c r="V203" s="55">
        <v>0</v>
      </c>
      <c r="W203" s="55">
        <v>0</v>
      </c>
      <c r="X203" s="55">
        <v>0</v>
      </c>
      <c r="Y203" s="55">
        <v>0</v>
      </c>
      <c r="Z203" s="55">
        <v>719.40285993216582</v>
      </c>
      <c r="AA203" s="55">
        <v>0</v>
      </c>
      <c r="AB203" s="55">
        <v>3.0092003756192396</v>
      </c>
      <c r="AC203" s="56">
        <v>0</v>
      </c>
      <c r="AD203" s="55">
        <v>0</v>
      </c>
      <c r="AE203" s="55">
        <v>0</v>
      </c>
      <c r="AF203" s="55">
        <v>0</v>
      </c>
      <c r="AG203" s="55">
        <v>0</v>
      </c>
      <c r="AH203" s="55">
        <v>0</v>
      </c>
      <c r="AI203" s="58">
        <f t="shared" si="160"/>
        <v>722.41206030778505</v>
      </c>
      <c r="AJ203" s="19"/>
      <c r="AK203" s="19"/>
      <c r="AL203" s="19"/>
      <c r="AM203" s="19"/>
      <c r="AN203" s="19"/>
    </row>
    <row r="204" spans="1:40" ht="15">
      <c r="A204" s="31" t="s">
        <v>17</v>
      </c>
      <c r="B204" s="112">
        <v>0</v>
      </c>
      <c r="C204" s="112">
        <v>0</v>
      </c>
      <c r="D204" s="112">
        <v>702.60505573720013</v>
      </c>
      <c r="E204" s="112">
        <v>0</v>
      </c>
      <c r="F204" s="395"/>
      <c r="G204" s="112">
        <v>0</v>
      </c>
      <c r="H204" s="113">
        <v>0</v>
      </c>
      <c r="I204" s="114">
        <f t="shared" si="158"/>
        <v>702.60505573720013</v>
      </c>
      <c r="K204" s="42" t="s">
        <v>17</v>
      </c>
      <c r="L204" s="87">
        <v>0</v>
      </c>
      <c r="M204" s="87">
        <v>0</v>
      </c>
      <c r="N204" s="87">
        <v>702.60505573720013</v>
      </c>
      <c r="O204" s="87">
        <v>0</v>
      </c>
      <c r="P204" s="87">
        <v>0</v>
      </c>
      <c r="Q204" s="87">
        <v>0</v>
      </c>
      <c r="R204" s="88">
        <v>0</v>
      </c>
      <c r="S204" s="89">
        <f t="shared" si="159"/>
        <v>702.60505573720013</v>
      </c>
      <c r="U204" s="59" t="s">
        <v>57</v>
      </c>
      <c r="V204" s="60">
        <v>0</v>
      </c>
      <c r="W204" s="60">
        <v>0</v>
      </c>
      <c r="X204" s="60">
        <v>0</v>
      </c>
      <c r="Y204" s="60">
        <v>0</v>
      </c>
      <c r="Z204" s="60">
        <v>702.60505573720013</v>
      </c>
      <c r="AA204" s="60">
        <v>0</v>
      </c>
      <c r="AB204" s="60">
        <v>0</v>
      </c>
      <c r="AC204" s="61">
        <v>0</v>
      </c>
      <c r="AD204" s="60">
        <v>0</v>
      </c>
      <c r="AE204" s="60">
        <v>0</v>
      </c>
      <c r="AF204" s="60">
        <v>0</v>
      </c>
      <c r="AG204" s="60">
        <v>0</v>
      </c>
      <c r="AH204" s="60">
        <v>0</v>
      </c>
      <c r="AI204" s="62">
        <f t="shared" si="160"/>
        <v>702.60505573720013</v>
      </c>
      <c r="AJ204" s="19"/>
      <c r="AK204" s="19"/>
      <c r="AL204" s="19"/>
      <c r="AM204" s="19"/>
      <c r="AN204" s="19"/>
    </row>
    <row r="205" spans="1:40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158"/>
        <v>0</v>
      </c>
      <c r="K205" s="44" t="s">
        <v>60</v>
      </c>
      <c r="L205" s="84">
        <v>0</v>
      </c>
      <c r="M205" s="84">
        <v>0</v>
      </c>
      <c r="N205" s="84">
        <v>0</v>
      </c>
      <c r="O205" s="84">
        <v>0</v>
      </c>
      <c r="P205" s="84">
        <v>0</v>
      </c>
      <c r="Q205" s="84">
        <v>0</v>
      </c>
      <c r="R205" s="85">
        <v>0</v>
      </c>
      <c r="S205" s="86">
        <f t="shared" si="159"/>
        <v>0</v>
      </c>
      <c r="U205" s="64" t="s">
        <v>58</v>
      </c>
      <c r="V205" s="55">
        <v>0</v>
      </c>
      <c r="W205" s="55">
        <v>0</v>
      </c>
      <c r="X205" s="55">
        <v>0</v>
      </c>
      <c r="Y205" s="55">
        <v>0</v>
      </c>
      <c r="Z205" s="55">
        <v>0</v>
      </c>
      <c r="AA205" s="55">
        <v>0</v>
      </c>
      <c r="AB205" s="55">
        <v>0</v>
      </c>
      <c r="AC205" s="56">
        <v>0</v>
      </c>
      <c r="AD205" s="57">
        <v>0</v>
      </c>
      <c r="AE205" s="57">
        <v>0</v>
      </c>
      <c r="AF205" s="57">
        <v>0</v>
      </c>
      <c r="AG205" s="57">
        <v>0</v>
      </c>
      <c r="AH205" s="57">
        <v>0</v>
      </c>
      <c r="AI205" s="58">
        <f t="shared" si="160"/>
        <v>0</v>
      </c>
      <c r="AJ205" s="19"/>
      <c r="AK205" s="19"/>
      <c r="AL205" s="19"/>
      <c r="AM205" s="19"/>
      <c r="AN205" s="19"/>
    </row>
    <row r="206" spans="1:40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158"/>
        <v>0</v>
      </c>
      <c r="K206" s="45" t="s">
        <v>19</v>
      </c>
      <c r="L206" s="90">
        <v>0</v>
      </c>
      <c r="M206" s="90">
        <v>0</v>
      </c>
      <c r="N206" s="90">
        <v>0</v>
      </c>
      <c r="O206" s="90">
        <v>0</v>
      </c>
      <c r="P206" s="90">
        <v>0</v>
      </c>
      <c r="Q206" s="90">
        <v>0</v>
      </c>
      <c r="R206" s="91">
        <v>0</v>
      </c>
      <c r="S206" s="92">
        <f t="shared" si="159"/>
        <v>0</v>
      </c>
      <c r="U206" s="65" t="s">
        <v>62</v>
      </c>
      <c r="V206" s="66">
        <v>0</v>
      </c>
      <c r="W206" s="66">
        <v>0</v>
      </c>
      <c r="X206" s="66">
        <v>0</v>
      </c>
      <c r="Y206" s="66">
        <v>0</v>
      </c>
      <c r="Z206" s="66">
        <v>0</v>
      </c>
      <c r="AA206" s="66">
        <v>0</v>
      </c>
      <c r="AB206" s="66">
        <v>0</v>
      </c>
      <c r="AC206" s="66">
        <v>0</v>
      </c>
      <c r="AD206" s="66">
        <v>0</v>
      </c>
      <c r="AE206" s="66">
        <v>0</v>
      </c>
      <c r="AF206" s="66">
        <v>0</v>
      </c>
      <c r="AG206" s="66">
        <v>0</v>
      </c>
      <c r="AH206" s="67">
        <v>0</v>
      </c>
      <c r="AI206" s="68">
        <f t="shared" si="160"/>
        <v>0</v>
      </c>
      <c r="AJ206" s="19"/>
      <c r="AK206" s="19"/>
      <c r="AL206" s="19"/>
      <c r="AM206" s="19"/>
      <c r="AN206" s="19"/>
    </row>
    <row r="207" spans="1:40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158"/>
        <v>0</v>
      </c>
      <c r="K207" s="46" t="s">
        <v>15</v>
      </c>
      <c r="L207" s="93">
        <v>0</v>
      </c>
      <c r="M207" s="93">
        <v>0</v>
      </c>
      <c r="N207" s="93">
        <v>0</v>
      </c>
      <c r="O207" s="93">
        <v>0</v>
      </c>
      <c r="P207" s="93">
        <v>0</v>
      </c>
      <c r="Q207" s="93">
        <v>0</v>
      </c>
      <c r="R207" s="94">
        <v>0</v>
      </c>
      <c r="S207" s="95">
        <f t="shared" si="159"/>
        <v>0</v>
      </c>
      <c r="U207" s="69" t="s">
        <v>15</v>
      </c>
      <c r="V207" s="70">
        <v>0</v>
      </c>
      <c r="W207" s="70">
        <v>0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1">
        <v>0</v>
      </c>
      <c r="AE207" s="71">
        <v>0</v>
      </c>
      <c r="AF207" s="71">
        <v>0</v>
      </c>
      <c r="AG207" s="71">
        <v>0</v>
      </c>
      <c r="AH207" s="71">
        <v>0</v>
      </c>
      <c r="AI207" s="72">
        <f t="shared" si="160"/>
        <v>0</v>
      </c>
      <c r="AJ207" s="19"/>
      <c r="AK207" s="19"/>
      <c r="AL207" s="19"/>
      <c r="AM207" s="19"/>
      <c r="AN207" s="19"/>
    </row>
    <row r="208" spans="1:40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158"/>
        <v>0</v>
      </c>
      <c r="K208" s="45" t="s">
        <v>16</v>
      </c>
      <c r="L208" s="90">
        <v>0</v>
      </c>
      <c r="M208" s="90">
        <v>0</v>
      </c>
      <c r="N208" s="90">
        <v>0</v>
      </c>
      <c r="O208" s="90">
        <v>0</v>
      </c>
      <c r="P208" s="90">
        <v>0</v>
      </c>
      <c r="Q208" s="90">
        <v>0</v>
      </c>
      <c r="R208" s="91">
        <v>0</v>
      </c>
      <c r="S208" s="92">
        <f t="shared" si="159"/>
        <v>0</v>
      </c>
      <c r="U208" s="65" t="s">
        <v>16</v>
      </c>
      <c r="V208" s="66">
        <v>0</v>
      </c>
      <c r="W208" s="66">
        <v>0</v>
      </c>
      <c r="X208" s="66">
        <v>0</v>
      </c>
      <c r="Y208" s="66">
        <v>0</v>
      </c>
      <c r="Z208" s="66">
        <v>0</v>
      </c>
      <c r="AA208" s="66">
        <v>0</v>
      </c>
      <c r="AB208" s="66">
        <v>0</v>
      </c>
      <c r="AC208" s="66">
        <v>0</v>
      </c>
      <c r="AD208" s="66">
        <v>0</v>
      </c>
      <c r="AE208" s="66">
        <v>0</v>
      </c>
      <c r="AF208" s="66">
        <v>0</v>
      </c>
      <c r="AG208" s="66">
        <v>0</v>
      </c>
      <c r="AH208" s="67">
        <v>0</v>
      </c>
      <c r="AI208" s="68">
        <f t="shared" si="160"/>
        <v>0</v>
      </c>
      <c r="AJ208" s="19"/>
      <c r="AK208" s="19"/>
      <c r="AL208" s="19"/>
      <c r="AM208" s="19"/>
      <c r="AN208" s="19"/>
    </row>
    <row r="209" spans="1:40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158"/>
        <v>0</v>
      </c>
      <c r="K209" s="47" t="s">
        <v>10</v>
      </c>
      <c r="L209" s="96">
        <v>0</v>
      </c>
      <c r="M209" s="96">
        <v>0</v>
      </c>
      <c r="N209" s="96">
        <v>0</v>
      </c>
      <c r="O209" s="96">
        <v>0</v>
      </c>
      <c r="P209" s="96">
        <v>0</v>
      </c>
      <c r="Q209" s="96">
        <v>0</v>
      </c>
      <c r="R209" s="97">
        <v>0</v>
      </c>
      <c r="S209" s="98">
        <f t="shared" si="159"/>
        <v>0</v>
      </c>
      <c r="U209" s="69" t="s">
        <v>10</v>
      </c>
      <c r="V209" s="70">
        <v>0</v>
      </c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1">
        <v>0</v>
      </c>
      <c r="AE209" s="71">
        <v>0</v>
      </c>
      <c r="AF209" s="71">
        <v>0</v>
      </c>
      <c r="AG209" s="71">
        <v>0</v>
      </c>
      <c r="AH209" s="71">
        <v>0</v>
      </c>
      <c r="AI209" s="72">
        <f t="shared" si="160"/>
        <v>0</v>
      </c>
      <c r="AJ209" s="19"/>
      <c r="AK209" s="19"/>
      <c r="AL209" s="19"/>
      <c r="AM209" s="19"/>
      <c r="AN209" s="19"/>
    </row>
    <row r="210" spans="1:40" ht="15">
      <c r="A210" s="37" t="s">
        <v>22</v>
      </c>
      <c r="B210" s="99">
        <f>SUM(B189:B205)</f>
        <v>643.88980683802311</v>
      </c>
      <c r="C210" s="99">
        <f t="shared" ref="C210:I210" si="161">SUM(C189:C205)</f>
        <v>617.73788382147484</v>
      </c>
      <c r="D210" s="99">
        <f t="shared" si="161"/>
        <v>8090.7608094782036</v>
      </c>
      <c r="E210" s="99">
        <f t="shared" si="161"/>
        <v>523.36486798172268</v>
      </c>
      <c r="F210" s="99">
        <f t="shared" si="161"/>
        <v>0</v>
      </c>
      <c r="G210" s="99">
        <f t="shared" si="161"/>
        <v>58.605238786413466</v>
      </c>
      <c r="H210" s="100">
        <f t="shared" si="161"/>
        <v>0</v>
      </c>
      <c r="I210" s="111">
        <f t="shared" si="161"/>
        <v>9934.3586069058401</v>
      </c>
      <c r="K210" s="48" t="s">
        <v>22</v>
      </c>
      <c r="L210" s="99">
        <f>SUM(L189:L205)</f>
        <v>643.88980683802311</v>
      </c>
      <c r="M210" s="99">
        <f t="shared" ref="M210:S210" si="162">SUM(M189:M205)</f>
        <v>617.73788382147484</v>
      </c>
      <c r="N210" s="99">
        <f t="shared" si="162"/>
        <v>8090.7608094782036</v>
      </c>
      <c r="O210" s="99">
        <f t="shared" si="162"/>
        <v>523.36486798172268</v>
      </c>
      <c r="P210" s="99">
        <f t="shared" si="162"/>
        <v>670.3185345357806</v>
      </c>
      <c r="Q210" s="99">
        <f t="shared" si="162"/>
        <v>58.605238786413466</v>
      </c>
      <c r="R210" s="100">
        <f t="shared" si="162"/>
        <v>0</v>
      </c>
      <c r="S210" s="101">
        <f t="shared" si="162"/>
        <v>10604.67714144162</v>
      </c>
      <c r="U210" s="73" t="s">
        <v>59</v>
      </c>
      <c r="V210" s="74">
        <f>SUM(V189:V205)</f>
        <v>472.41528200871318</v>
      </c>
      <c r="W210" s="74">
        <f t="shared" ref="W210:AH210" si="163">SUM(W189:W205)</f>
        <v>11.870428983265965</v>
      </c>
      <c r="X210" s="74">
        <f t="shared" si="163"/>
        <v>58.605238786413466</v>
      </c>
      <c r="Y210" s="74">
        <f t="shared" si="163"/>
        <v>617.73788382147484</v>
      </c>
      <c r="Z210" s="74">
        <f t="shared" si="163"/>
        <v>7943.0040711376259</v>
      </c>
      <c r="AA210" s="74">
        <f t="shared" si="163"/>
        <v>519.22686784970631</v>
      </c>
      <c r="AB210" s="74">
        <f t="shared" si="163"/>
        <v>670.3185345357806</v>
      </c>
      <c r="AC210" s="74">
        <f t="shared" si="163"/>
        <v>311.49883431863742</v>
      </c>
      <c r="AD210" s="75">
        <f t="shared" si="163"/>
        <v>159.60409584604389</v>
      </c>
      <c r="AE210" s="75">
        <f t="shared" si="163"/>
        <v>3.981567931919662</v>
      </c>
      <c r="AF210" s="75">
        <f t="shared" si="163"/>
        <v>0</v>
      </c>
      <c r="AG210" s="75">
        <f t="shared" si="163"/>
        <v>147.75673834057719</v>
      </c>
      <c r="AH210" s="75">
        <f t="shared" si="163"/>
        <v>0.15643220009668385</v>
      </c>
      <c r="AI210" s="76">
        <f>SUM(V210:AC210)</f>
        <v>10604.677141441618</v>
      </c>
      <c r="AJ210" s="19"/>
      <c r="AK210" s="19"/>
      <c r="AL210" s="19"/>
      <c r="AM210" s="19"/>
      <c r="AN210" s="19"/>
    </row>
    <row r="211" spans="1:40" s="22" customFormat="1" ht="15" thickBot="1">
      <c r="A211" s="38" t="s">
        <v>108</v>
      </c>
      <c r="B211" s="125">
        <f>IF($I210=0,"-",B210/$I210)</f>
        <v>6.4814431642363404E-2</v>
      </c>
      <c r="C211" s="125">
        <f t="shared" ref="C211:H211" si="164">IF($I210=0,"-",C210/$I210)</f>
        <v>6.218195942635453E-2</v>
      </c>
      <c r="D211" s="125">
        <f t="shared" si="164"/>
        <v>0.8144220608116497</v>
      </c>
      <c r="E211" s="125">
        <f t="shared" si="164"/>
        <v>5.2682300759498167E-2</v>
      </c>
      <c r="F211" s="125">
        <f t="shared" si="164"/>
        <v>0</v>
      </c>
      <c r="G211" s="125">
        <f t="shared" si="164"/>
        <v>5.8992473601339702E-3</v>
      </c>
      <c r="H211" s="126">
        <f t="shared" si="164"/>
        <v>0</v>
      </c>
      <c r="I211" s="127">
        <f>SUM(B211:H211)</f>
        <v>0.99999999999999978</v>
      </c>
      <c r="K211" s="49" t="s">
        <v>108</v>
      </c>
      <c r="L211" s="102">
        <f>IF($S210=0,"-",L210/$S210)</f>
        <v>6.0717530411349377E-2</v>
      </c>
      <c r="M211" s="102">
        <f t="shared" ref="M211:R211" si="165">IF($S210=0,"-",M210/$S210)</f>
        <v>5.8251455992699687E-2</v>
      </c>
      <c r="N211" s="102">
        <f t="shared" si="165"/>
        <v>0.76294268100446194</v>
      </c>
      <c r="O211" s="102">
        <f t="shared" si="165"/>
        <v>4.9352267966413114E-2</v>
      </c>
      <c r="P211" s="102">
        <f t="shared" si="165"/>
        <v>6.3209706961871379E-2</v>
      </c>
      <c r="Q211" s="102">
        <f t="shared" si="165"/>
        <v>5.5263576632043091E-3</v>
      </c>
      <c r="R211" s="103">
        <f t="shared" si="165"/>
        <v>0</v>
      </c>
      <c r="S211" s="104">
        <f>SUM(L211:R211)</f>
        <v>0.99999999999999978</v>
      </c>
      <c r="U211" s="77" t="s">
        <v>108</v>
      </c>
      <c r="V211" s="78">
        <f>+V210/$AI210</f>
        <v>4.4547823164043279E-2</v>
      </c>
      <c r="W211" s="78">
        <f t="shared" ref="W211:AH211" si="166">+W210/$AI210</f>
        <v>1.1193578856708388E-3</v>
      </c>
      <c r="X211" s="78">
        <f t="shared" si="166"/>
        <v>5.52635766320431E-3</v>
      </c>
      <c r="Y211" s="78">
        <f t="shared" si="166"/>
        <v>5.8251455992699701E-2</v>
      </c>
      <c r="Z211" s="78">
        <f t="shared" si="166"/>
        <v>0.7490095139339471</v>
      </c>
      <c r="AA211" s="78">
        <f t="shared" si="166"/>
        <v>4.8962062769515084E-2</v>
      </c>
      <c r="AB211" s="78">
        <f t="shared" si="166"/>
        <v>6.3209706961871392E-2</v>
      </c>
      <c r="AC211" s="78">
        <f t="shared" si="166"/>
        <v>2.937372162904827E-2</v>
      </c>
      <c r="AD211" s="78">
        <f t="shared" si="166"/>
        <v>1.5050349361635259E-2</v>
      </c>
      <c r="AE211" s="78">
        <f t="shared" si="166"/>
        <v>3.754539510081116E-4</v>
      </c>
      <c r="AF211" s="78">
        <f t="shared" si="166"/>
        <v>0</v>
      </c>
      <c r="AG211" s="78">
        <f t="shared" si="166"/>
        <v>1.393316707051497E-2</v>
      </c>
      <c r="AH211" s="78">
        <f t="shared" si="166"/>
        <v>1.4751245889926093E-5</v>
      </c>
      <c r="AI211" s="79">
        <f>SUM(V211:AC211)</f>
        <v>0.99999999999999989</v>
      </c>
    </row>
    <row r="212" spans="1:40" ht="15" thickBot="1">
      <c r="A212" s="6"/>
      <c r="B212" s="6"/>
      <c r="C212" s="6"/>
      <c r="D212" s="6"/>
      <c r="E212" s="6"/>
      <c r="F212" s="6"/>
      <c r="G212" s="6"/>
      <c r="H212" s="6"/>
      <c r="I212" s="6"/>
      <c r="K212" s="6"/>
      <c r="L212" s="6"/>
      <c r="M212" s="6"/>
      <c r="N212" s="6"/>
      <c r="O212" s="6"/>
      <c r="P212" s="6"/>
      <c r="Q212" s="6"/>
      <c r="R212" s="6"/>
      <c r="S212" s="6"/>
      <c r="U212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19"/>
      <c r="AK212" s="19"/>
      <c r="AL212" s="19"/>
      <c r="AM212" s="19"/>
      <c r="AN212" s="19"/>
    </row>
    <row r="213" spans="1:40" ht="42.7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  <c r="K213" s="445" t="s">
        <v>32</v>
      </c>
      <c r="L213" s="82" t="s">
        <v>0</v>
      </c>
      <c r="M213" s="82" t="s">
        <v>1</v>
      </c>
      <c r="N213" s="82" t="s">
        <v>2</v>
      </c>
      <c r="O213" s="82" t="s">
        <v>3</v>
      </c>
      <c r="P213" s="82" t="s">
        <v>23</v>
      </c>
      <c r="Q213" s="82" t="s">
        <v>4</v>
      </c>
      <c r="R213" s="82" t="s">
        <v>5</v>
      </c>
      <c r="S213" s="83" t="s">
        <v>6</v>
      </c>
      <c r="U213" s="447" t="s">
        <v>32</v>
      </c>
      <c r="V213" s="51" t="s">
        <v>73</v>
      </c>
      <c r="W213" s="51" t="s">
        <v>74</v>
      </c>
      <c r="X213" s="51" t="s">
        <v>4</v>
      </c>
      <c r="Y213" s="51" t="s">
        <v>1</v>
      </c>
      <c r="Z213" s="51" t="s">
        <v>2</v>
      </c>
      <c r="AA213" s="51" t="s">
        <v>3</v>
      </c>
      <c r="AB213" s="51" t="s">
        <v>51</v>
      </c>
      <c r="AC213" s="51" t="s">
        <v>64</v>
      </c>
      <c r="AD213" s="52" t="s">
        <v>75</v>
      </c>
      <c r="AE213" s="52" t="s">
        <v>76</v>
      </c>
      <c r="AF213" s="52" t="s">
        <v>77</v>
      </c>
      <c r="AG213" s="52" t="s">
        <v>78</v>
      </c>
      <c r="AH213" s="52" t="s">
        <v>79</v>
      </c>
      <c r="AI213" s="53" t="s">
        <v>59</v>
      </c>
      <c r="AJ213" s="19"/>
      <c r="AK213" s="19"/>
      <c r="AL213" s="19"/>
      <c r="AM213" s="19"/>
      <c r="AN213" s="19"/>
    </row>
    <row r="214" spans="1:40" ht="15" customHeight="1">
      <c r="A214" s="411" t="s">
        <v>32</v>
      </c>
      <c r="B214" s="400" t="s">
        <v>113</v>
      </c>
      <c r="C214" s="401"/>
      <c r="D214" s="401"/>
      <c r="E214" s="401"/>
      <c r="F214" s="401"/>
      <c r="G214" s="401"/>
      <c r="H214" s="401"/>
      <c r="I214" s="402"/>
      <c r="K214" s="446" t="s">
        <v>32</v>
      </c>
      <c r="L214" s="403" t="s">
        <v>113</v>
      </c>
      <c r="M214" s="404"/>
      <c r="N214" s="404"/>
      <c r="O214" s="404"/>
      <c r="P214" s="404"/>
      <c r="Q214" s="404"/>
      <c r="R214" s="404"/>
      <c r="S214" s="405"/>
      <c r="U214" s="448" t="s">
        <v>32</v>
      </c>
      <c r="V214" s="441" t="s">
        <v>113</v>
      </c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2"/>
      <c r="AJ214" s="19"/>
      <c r="AK214" s="19"/>
      <c r="AL214" s="19"/>
      <c r="AM214" s="19"/>
      <c r="AN214" s="19"/>
    </row>
    <row r="215" spans="1:40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  <c r="K215" s="50" t="s">
        <v>7</v>
      </c>
      <c r="L215" s="105">
        <v>0</v>
      </c>
      <c r="M215" s="105">
        <v>0</v>
      </c>
      <c r="N215" s="105">
        <v>0</v>
      </c>
      <c r="O215" s="105">
        <v>0</v>
      </c>
      <c r="P215" s="105">
        <v>0</v>
      </c>
      <c r="Q215" s="105">
        <v>0</v>
      </c>
      <c r="R215" s="106">
        <v>0</v>
      </c>
      <c r="S215" s="107">
        <f>SUM(L215:R215)</f>
        <v>0</v>
      </c>
      <c r="U215" s="54" t="s">
        <v>7</v>
      </c>
      <c r="V215" s="55">
        <v>0</v>
      </c>
      <c r="W215" s="55">
        <v>0</v>
      </c>
      <c r="X215" s="55">
        <v>0</v>
      </c>
      <c r="Y215" s="55">
        <v>0</v>
      </c>
      <c r="Z215" s="55">
        <v>0</v>
      </c>
      <c r="AA215" s="55">
        <v>0</v>
      </c>
      <c r="AB215" s="55">
        <v>0</v>
      </c>
      <c r="AC215" s="56">
        <v>0</v>
      </c>
      <c r="AD215" s="57">
        <v>0</v>
      </c>
      <c r="AE215" s="57">
        <v>0</v>
      </c>
      <c r="AF215" s="57">
        <v>0</v>
      </c>
      <c r="AG215" s="57">
        <v>0</v>
      </c>
      <c r="AH215" s="57">
        <v>0</v>
      </c>
      <c r="AI215" s="58">
        <f>SUM(V215:AC215)</f>
        <v>0</v>
      </c>
      <c r="AJ215" s="19"/>
      <c r="AK215" s="19"/>
      <c r="AL215" s="19"/>
      <c r="AM215" s="19"/>
      <c r="AN215" s="19"/>
    </row>
    <row r="216" spans="1:4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167">SUM(B216:H216)</f>
        <v>0</v>
      </c>
      <c r="K216" s="42" t="s">
        <v>8</v>
      </c>
      <c r="L216" s="87">
        <v>0</v>
      </c>
      <c r="M216" s="87">
        <v>0</v>
      </c>
      <c r="N216" s="87">
        <v>0</v>
      </c>
      <c r="O216" s="87">
        <v>0</v>
      </c>
      <c r="P216" s="87">
        <v>0</v>
      </c>
      <c r="Q216" s="87">
        <v>0</v>
      </c>
      <c r="R216" s="88">
        <v>0</v>
      </c>
      <c r="S216" s="89">
        <f t="shared" ref="S216:S235" si="168">SUM(L216:R216)</f>
        <v>0</v>
      </c>
      <c r="U216" s="59" t="s">
        <v>8</v>
      </c>
      <c r="V216" s="60">
        <v>0</v>
      </c>
      <c r="W216" s="60">
        <v>0</v>
      </c>
      <c r="X216" s="60">
        <v>0</v>
      </c>
      <c r="Y216" s="60">
        <v>0</v>
      </c>
      <c r="Z216" s="60">
        <v>0</v>
      </c>
      <c r="AA216" s="60">
        <v>0</v>
      </c>
      <c r="AB216" s="60">
        <v>0</v>
      </c>
      <c r="AC216" s="61">
        <v>0</v>
      </c>
      <c r="AD216" s="60">
        <v>0</v>
      </c>
      <c r="AE216" s="60">
        <v>0</v>
      </c>
      <c r="AF216" s="60">
        <v>0</v>
      </c>
      <c r="AG216" s="60">
        <v>0</v>
      </c>
      <c r="AH216" s="60">
        <v>0</v>
      </c>
      <c r="AI216" s="62">
        <f t="shared" ref="AI216:AI235" si="169">SUM(V216:AC216)</f>
        <v>0</v>
      </c>
      <c r="AJ216" s="19"/>
      <c r="AK216" s="19"/>
      <c r="AL216" s="19"/>
      <c r="AM216" s="19"/>
      <c r="AN216" s="19"/>
    </row>
    <row r="217" spans="1:40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167"/>
        <v>0</v>
      </c>
      <c r="K217" s="43" t="s">
        <v>9</v>
      </c>
      <c r="L217" s="84">
        <v>0</v>
      </c>
      <c r="M217" s="84">
        <v>0</v>
      </c>
      <c r="N217" s="84">
        <v>0</v>
      </c>
      <c r="O217" s="84">
        <v>0</v>
      </c>
      <c r="P217" s="84">
        <v>0</v>
      </c>
      <c r="Q217" s="84">
        <v>0</v>
      </c>
      <c r="R217" s="85">
        <v>0</v>
      </c>
      <c r="S217" s="86">
        <f t="shared" si="168"/>
        <v>0</v>
      </c>
      <c r="U217" s="63" t="s">
        <v>9</v>
      </c>
      <c r="V217" s="55">
        <v>0</v>
      </c>
      <c r="W217" s="55">
        <v>0</v>
      </c>
      <c r="X217" s="55">
        <v>0</v>
      </c>
      <c r="Y217" s="55">
        <v>0</v>
      </c>
      <c r="Z217" s="55">
        <v>0</v>
      </c>
      <c r="AA217" s="55">
        <v>0</v>
      </c>
      <c r="AB217" s="55">
        <v>0</v>
      </c>
      <c r="AC217" s="56">
        <v>0</v>
      </c>
      <c r="AD217" s="57">
        <v>0</v>
      </c>
      <c r="AE217" s="57">
        <v>0</v>
      </c>
      <c r="AF217" s="57">
        <v>0</v>
      </c>
      <c r="AG217" s="57">
        <v>0</v>
      </c>
      <c r="AH217" s="57">
        <v>0</v>
      </c>
      <c r="AI217" s="58">
        <f t="shared" si="169"/>
        <v>0</v>
      </c>
      <c r="AJ217" s="19"/>
      <c r="AK217" s="19"/>
      <c r="AL217" s="19"/>
      <c r="AM217" s="19"/>
      <c r="AN217" s="19"/>
    </row>
    <row r="218" spans="1:40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167"/>
        <v>0</v>
      </c>
      <c r="K218" s="42" t="s">
        <v>52</v>
      </c>
      <c r="L218" s="87">
        <v>0</v>
      </c>
      <c r="M218" s="87">
        <v>0</v>
      </c>
      <c r="N218" s="87">
        <v>0</v>
      </c>
      <c r="O218" s="87">
        <v>0</v>
      </c>
      <c r="P218" s="87">
        <v>0</v>
      </c>
      <c r="Q218" s="87">
        <v>0</v>
      </c>
      <c r="R218" s="88">
        <v>0</v>
      </c>
      <c r="S218" s="89">
        <f t="shared" si="168"/>
        <v>0</v>
      </c>
      <c r="U218" s="59" t="s">
        <v>52</v>
      </c>
      <c r="V218" s="60">
        <v>0</v>
      </c>
      <c r="W218" s="60">
        <v>0</v>
      </c>
      <c r="X218" s="60">
        <v>0</v>
      </c>
      <c r="Y218" s="60">
        <v>0</v>
      </c>
      <c r="Z218" s="60">
        <v>0</v>
      </c>
      <c r="AA218" s="60">
        <v>0</v>
      </c>
      <c r="AB218" s="60">
        <v>0</v>
      </c>
      <c r="AC218" s="61">
        <v>0</v>
      </c>
      <c r="AD218" s="60">
        <v>0</v>
      </c>
      <c r="AE218" s="60">
        <v>0</v>
      </c>
      <c r="AF218" s="60">
        <v>0</v>
      </c>
      <c r="AG218" s="60">
        <v>0</v>
      </c>
      <c r="AH218" s="60">
        <v>0</v>
      </c>
      <c r="AI218" s="62">
        <f t="shared" si="169"/>
        <v>0</v>
      </c>
      <c r="AJ218" s="19"/>
      <c r="AK218" s="19"/>
      <c r="AL218" s="19"/>
      <c r="AM218" s="19"/>
      <c r="AN218" s="19"/>
    </row>
    <row r="219" spans="1:40" ht="15">
      <c r="A219" s="32" t="s">
        <v>13</v>
      </c>
      <c r="B219" s="84">
        <v>9.4564894225112202</v>
      </c>
      <c r="C219" s="84">
        <v>4.8457600091334543</v>
      </c>
      <c r="D219" s="84">
        <v>1.280218335537451</v>
      </c>
      <c r="E219" s="84">
        <v>0</v>
      </c>
      <c r="F219" s="395"/>
      <c r="G219" s="84">
        <v>0</v>
      </c>
      <c r="H219" s="115">
        <v>0</v>
      </c>
      <c r="I219" s="111">
        <f t="shared" si="167"/>
        <v>15.582467767182127</v>
      </c>
      <c r="K219" s="43" t="s">
        <v>13</v>
      </c>
      <c r="L219" s="84">
        <v>9.4564894225112202</v>
      </c>
      <c r="M219" s="84">
        <v>4.8457600091334543</v>
      </c>
      <c r="N219" s="84">
        <v>1.280218335537451</v>
      </c>
      <c r="O219" s="84">
        <v>0</v>
      </c>
      <c r="P219" s="84">
        <v>0</v>
      </c>
      <c r="Q219" s="84">
        <v>0</v>
      </c>
      <c r="R219" s="85">
        <v>0</v>
      </c>
      <c r="S219" s="86">
        <f t="shared" si="168"/>
        <v>15.582467767182127</v>
      </c>
      <c r="U219" s="63" t="s">
        <v>13</v>
      </c>
      <c r="V219" s="55">
        <v>9.4564894225112202</v>
      </c>
      <c r="W219" s="55">
        <v>0</v>
      </c>
      <c r="X219" s="55">
        <v>0</v>
      </c>
      <c r="Y219" s="55">
        <v>4.8457600091334543</v>
      </c>
      <c r="Z219" s="55">
        <v>0.90368353096761245</v>
      </c>
      <c r="AA219" s="55">
        <v>0</v>
      </c>
      <c r="AB219" s="55">
        <v>0</v>
      </c>
      <c r="AC219" s="56">
        <v>0.37653480456983862</v>
      </c>
      <c r="AD219" s="57">
        <v>0</v>
      </c>
      <c r="AE219" s="57">
        <v>0</v>
      </c>
      <c r="AF219" s="57">
        <v>0</v>
      </c>
      <c r="AG219" s="57">
        <v>0.37653480456983862</v>
      </c>
      <c r="AH219" s="57">
        <v>0</v>
      </c>
      <c r="AI219" s="58">
        <f t="shared" si="169"/>
        <v>15.582467767182125</v>
      </c>
      <c r="AJ219" s="19"/>
      <c r="AK219" s="19"/>
      <c r="AL219" s="19"/>
      <c r="AM219" s="19"/>
      <c r="AN219" s="19"/>
    </row>
    <row r="220" spans="1:40" ht="15">
      <c r="A220" s="31" t="s">
        <v>119</v>
      </c>
      <c r="B220" s="112">
        <v>3.6605887842438327</v>
      </c>
      <c r="C220" s="112">
        <v>0</v>
      </c>
      <c r="D220" s="112">
        <v>3.603873871022401</v>
      </c>
      <c r="E220" s="112">
        <v>0</v>
      </c>
      <c r="F220" s="395"/>
      <c r="G220" s="112">
        <v>0</v>
      </c>
      <c r="H220" s="113">
        <v>0</v>
      </c>
      <c r="I220" s="114">
        <f t="shared" si="167"/>
        <v>7.2644626552662341</v>
      </c>
      <c r="K220" s="42" t="s">
        <v>119</v>
      </c>
      <c r="L220" s="87">
        <v>3.6605887842438327</v>
      </c>
      <c r="M220" s="87">
        <v>0</v>
      </c>
      <c r="N220" s="87">
        <v>3.603873871022401</v>
      </c>
      <c r="O220" s="87">
        <v>0</v>
      </c>
      <c r="P220" s="87">
        <v>0</v>
      </c>
      <c r="Q220" s="87">
        <v>0</v>
      </c>
      <c r="R220" s="88">
        <v>0</v>
      </c>
      <c r="S220" s="89">
        <f t="shared" si="168"/>
        <v>7.2644626552662341</v>
      </c>
      <c r="U220" s="59" t="s">
        <v>53</v>
      </c>
      <c r="V220" s="60">
        <v>3.6605887842438327</v>
      </c>
      <c r="W220" s="60">
        <v>0</v>
      </c>
      <c r="X220" s="60">
        <v>0</v>
      </c>
      <c r="Y220" s="60">
        <v>0</v>
      </c>
      <c r="Z220" s="60">
        <v>3.603873871022401</v>
      </c>
      <c r="AA220" s="60">
        <v>0</v>
      </c>
      <c r="AB220" s="60">
        <v>0</v>
      </c>
      <c r="AC220" s="61">
        <v>0</v>
      </c>
      <c r="AD220" s="60">
        <v>0</v>
      </c>
      <c r="AE220" s="60">
        <v>0</v>
      </c>
      <c r="AF220" s="60">
        <v>0</v>
      </c>
      <c r="AG220" s="60">
        <v>0</v>
      </c>
      <c r="AH220" s="60">
        <v>0</v>
      </c>
      <c r="AI220" s="62">
        <f t="shared" si="169"/>
        <v>7.2644626552662341</v>
      </c>
      <c r="AJ220" s="19"/>
      <c r="AK220" s="19"/>
      <c r="AL220" s="19"/>
      <c r="AM220" s="19"/>
      <c r="AN220" s="19"/>
    </row>
    <row r="221" spans="1:40" ht="15">
      <c r="A221" s="32" t="s">
        <v>54</v>
      </c>
      <c r="B221" s="84">
        <v>0</v>
      </c>
      <c r="C221" s="84">
        <v>0</v>
      </c>
      <c r="D221" s="84">
        <v>0</v>
      </c>
      <c r="E221" s="84">
        <v>5.1158010036528312E-2</v>
      </c>
      <c r="F221" s="395"/>
      <c r="G221" s="84">
        <v>0</v>
      </c>
      <c r="H221" s="115">
        <v>0</v>
      </c>
      <c r="I221" s="111">
        <f t="shared" si="167"/>
        <v>5.1158010036528312E-2</v>
      </c>
      <c r="K221" s="43" t="s">
        <v>54</v>
      </c>
      <c r="L221" s="84">
        <v>0</v>
      </c>
      <c r="M221" s="84">
        <v>0</v>
      </c>
      <c r="N221" s="84">
        <v>0</v>
      </c>
      <c r="O221" s="84">
        <v>5.1158010036528312E-2</v>
      </c>
      <c r="P221" s="84">
        <v>76.431018924656186</v>
      </c>
      <c r="Q221" s="84">
        <v>0</v>
      </c>
      <c r="R221" s="85">
        <v>0</v>
      </c>
      <c r="S221" s="86">
        <f t="shared" si="168"/>
        <v>76.482176934692717</v>
      </c>
      <c r="U221" s="63" t="s">
        <v>54</v>
      </c>
      <c r="V221" s="55">
        <v>0</v>
      </c>
      <c r="W221" s="55">
        <v>0</v>
      </c>
      <c r="X221" s="55">
        <v>0</v>
      </c>
      <c r="Y221" s="55">
        <v>0</v>
      </c>
      <c r="Z221" s="55">
        <v>0</v>
      </c>
      <c r="AA221" s="55">
        <v>5.1158010036528312E-2</v>
      </c>
      <c r="AB221" s="55">
        <v>76.431018924656186</v>
      </c>
      <c r="AC221" s="56">
        <v>0</v>
      </c>
      <c r="AD221" s="55">
        <v>0</v>
      </c>
      <c r="AE221" s="55">
        <v>0</v>
      </c>
      <c r="AF221" s="55">
        <v>0</v>
      </c>
      <c r="AG221" s="55">
        <v>0</v>
      </c>
      <c r="AH221" s="55">
        <v>0</v>
      </c>
      <c r="AI221" s="58">
        <f t="shared" si="169"/>
        <v>76.482176934692717</v>
      </c>
      <c r="AJ221" s="19"/>
      <c r="AK221" s="19"/>
      <c r="AL221" s="19"/>
      <c r="AM221" s="19"/>
      <c r="AN221" s="19"/>
    </row>
    <row r="222" spans="1:40" ht="15">
      <c r="A222" s="31" t="s">
        <v>11</v>
      </c>
      <c r="B222" s="112">
        <v>0</v>
      </c>
      <c r="C222" s="112">
        <v>0</v>
      </c>
      <c r="D222" s="112">
        <v>0</v>
      </c>
      <c r="E222" s="112">
        <v>6.8835849287196938E-14</v>
      </c>
      <c r="F222" s="395"/>
      <c r="G222" s="112">
        <v>0</v>
      </c>
      <c r="H222" s="113">
        <v>0</v>
      </c>
      <c r="I222" s="114">
        <f t="shared" si="167"/>
        <v>6.8835849287196938E-14</v>
      </c>
      <c r="K222" s="42" t="s">
        <v>11</v>
      </c>
      <c r="L222" s="87">
        <v>0</v>
      </c>
      <c r="M222" s="87">
        <v>0</v>
      </c>
      <c r="N222" s="87">
        <v>0</v>
      </c>
      <c r="O222" s="87">
        <v>6.8835849287196938E-14</v>
      </c>
      <c r="P222" s="87">
        <v>62.516463967614285</v>
      </c>
      <c r="Q222" s="87">
        <v>0</v>
      </c>
      <c r="R222" s="88">
        <v>0</v>
      </c>
      <c r="S222" s="89">
        <f t="shared" si="168"/>
        <v>62.516463967614357</v>
      </c>
      <c r="U222" s="59" t="s">
        <v>11</v>
      </c>
      <c r="V222" s="60">
        <v>0</v>
      </c>
      <c r="W222" s="60">
        <v>0</v>
      </c>
      <c r="X222" s="60">
        <v>0</v>
      </c>
      <c r="Y222" s="60">
        <v>0</v>
      </c>
      <c r="Z222" s="60">
        <v>0</v>
      </c>
      <c r="AA222" s="60">
        <v>6.8835849287196938E-14</v>
      </c>
      <c r="AB222" s="60">
        <v>62.516463967614285</v>
      </c>
      <c r="AC222" s="61">
        <v>0</v>
      </c>
      <c r="AD222" s="60">
        <v>0</v>
      </c>
      <c r="AE222" s="60">
        <v>0</v>
      </c>
      <c r="AF222" s="60">
        <v>0</v>
      </c>
      <c r="AG222" s="60">
        <v>0</v>
      </c>
      <c r="AH222" s="60">
        <v>0</v>
      </c>
      <c r="AI222" s="62">
        <f t="shared" si="169"/>
        <v>62.516463967614357</v>
      </c>
      <c r="AJ222" s="19"/>
      <c r="AK222" s="19"/>
      <c r="AL222" s="19"/>
      <c r="AM222" s="19"/>
      <c r="AN222" s="19"/>
    </row>
    <row r="223" spans="1:40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167"/>
        <v>0</v>
      </c>
      <c r="K223" s="43" t="s">
        <v>55</v>
      </c>
      <c r="L223" s="84">
        <v>0</v>
      </c>
      <c r="M223" s="84">
        <v>0</v>
      </c>
      <c r="N223" s="84">
        <v>0</v>
      </c>
      <c r="O223" s="84">
        <v>0</v>
      </c>
      <c r="P223" s="84">
        <v>0</v>
      </c>
      <c r="Q223" s="84">
        <v>0</v>
      </c>
      <c r="R223" s="85">
        <v>0</v>
      </c>
      <c r="S223" s="86">
        <f t="shared" si="168"/>
        <v>0</v>
      </c>
      <c r="U223" s="63" t="s">
        <v>55</v>
      </c>
      <c r="V223" s="55">
        <v>0</v>
      </c>
      <c r="W223" s="55">
        <v>0</v>
      </c>
      <c r="X223" s="55">
        <v>0</v>
      </c>
      <c r="Y223" s="55">
        <v>0</v>
      </c>
      <c r="Z223" s="55">
        <v>0</v>
      </c>
      <c r="AA223" s="55">
        <v>0</v>
      </c>
      <c r="AB223" s="55">
        <v>0</v>
      </c>
      <c r="AC223" s="56">
        <v>0</v>
      </c>
      <c r="AD223" s="55">
        <v>0</v>
      </c>
      <c r="AE223" s="55">
        <v>0</v>
      </c>
      <c r="AF223" s="55">
        <v>0</v>
      </c>
      <c r="AG223" s="55">
        <v>0</v>
      </c>
      <c r="AH223" s="55">
        <v>0</v>
      </c>
      <c r="AI223" s="58">
        <f t="shared" si="169"/>
        <v>0</v>
      </c>
      <c r="AJ223" s="19"/>
      <c r="AK223" s="19"/>
      <c r="AL223" s="19"/>
      <c r="AM223" s="19"/>
      <c r="AN223" s="19"/>
    </row>
    <row r="224" spans="1:40" ht="15">
      <c r="A224" s="31" t="s">
        <v>14</v>
      </c>
      <c r="B224" s="112">
        <v>0.65608501035285471</v>
      </c>
      <c r="C224" s="112">
        <v>0</v>
      </c>
      <c r="D224" s="112">
        <v>2.5987296861382276</v>
      </c>
      <c r="E224" s="112">
        <v>0.13734458670493899</v>
      </c>
      <c r="F224" s="395"/>
      <c r="G224" s="112">
        <v>0</v>
      </c>
      <c r="H224" s="113">
        <v>0</v>
      </c>
      <c r="I224" s="114">
        <f t="shared" si="167"/>
        <v>3.3921592831960212</v>
      </c>
      <c r="K224" s="42" t="s">
        <v>14</v>
      </c>
      <c r="L224" s="87">
        <v>0.65608501035285471</v>
      </c>
      <c r="M224" s="87">
        <v>0</v>
      </c>
      <c r="N224" s="87">
        <v>2.5987296861382276</v>
      </c>
      <c r="O224" s="87">
        <v>0.13734458670493899</v>
      </c>
      <c r="P224" s="87">
        <v>0</v>
      </c>
      <c r="Q224" s="87">
        <v>0</v>
      </c>
      <c r="R224" s="88">
        <v>0</v>
      </c>
      <c r="S224" s="89">
        <f t="shared" si="168"/>
        <v>3.3921592831960212</v>
      </c>
      <c r="U224" s="59" t="s">
        <v>14</v>
      </c>
      <c r="V224" s="60">
        <v>0.65608501035285471</v>
      </c>
      <c r="W224" s="60">
        <v>0</v>
      </c>
      <c r="X224" s="60">
        <v>0</v>
      </c>
      <c r="Y224" s="60">
        <v>0</v>
      </c>
      <c r="Z224" s="60">
        <v>2.5987296861382276</v>
      </c>
      <c r="AA224" s="60">
        <v>0.13734458670493899</v>
      </c>
      <c r="AB224" s="60">
        <v>0</v>
      </c>
      <c r="AC224" s="61">
        <v>0</v>
      </c>
      <c r="AD224" s="60">
        <v>0</v>
      </c>
      <c r="AE224" s="60">
        <v>0</v>
      </c>
      <c r="AF224" s="60">
        <v>0</v>
      </c>
      <c r="AG224" s="60">
        <v>0</v>
      </c>
      <c r="AH224" s="60">
        <v>0</v>
      </c>
      <c r="AI224" s="62">
        <f t="shared" si="169"/>
        <v>3.3921592831960212</v>
      </c>
      <c r="AJ224" s="19"/>
      <c r="AK224" s="19"/>
      <c r="AL224" s="19"/>
      <c r="AM224" s="19"/>
      <c r="AN224" s="19"/>
    </row>
    <row r="225" spans="1:40" ht="15">
      <c r="A225" s="32" t="s">
        <v>136</v>
      </c>
      <c r="B225" s="84">
        <v>109.23624206097334</v>
      </c>
      <c r="C225" s="84">
        <v>4.3106128434214988</v>
      </c>
      <c r="D225" s="84">
        <v>937.82100208849499</v>
      </c>
      <c r="E225" s="84">
        <v>1.1937081720244149</v>
      </c>
      <c r="F225" s="395"/>
      <c r="G225" s="84">
        <v>0</v>
      </c>
      <c r="H225" s="115">
        <v>0</v>
      </c>
      <c r="I225" s="111">
        <f t="shared" si="167"/>
        <v>1052.5615651649141</v>
      </c>
      <c r="K225" s="43" t="s">
        <v>136</v>
      </c>
      <c r="L225" s="84">
        <v>109.23624206097334</v>
      </c>
      <c r="M225" s="84">
        <v>4.3106128434214988</v>
      </c>
      <c r="N225" s="84">
        <v>937.82100208849499</v>
      </c>
      <c r="O225" s="84">
        <v>1.1937081720244149</v>
      </c>
      <c r="P225" s="84">
        <v>0</v>
      </c>
      <c r="Q225" s="84">
        <v>0</v>
      </c>
      <c r="R225" s="85">
        <v>0</v>
      </c>
      <c r="S225" s="86">
        <f t="shared" si="168"/>
        <v>1052.5615651649141</v>
      </c>
      <c r="U225" s="63" t="s">
        <v>136</v>
      </c>
      <c r="V225" s="55">
        <v>100.347594285055</v>
      </c>
      <c r="W225" s="55">
        <v>0</v>
      </c>
      <c r="X225" s="55">
        <v>0</v>
      </c>
      <c r="Y225" s="55">
        <v>4.3106128434214988</v>
      </c>
      <c r="Z225" s="55">
        <v>313.6899283278492</v>
      </c>
      <c r="AA225" s="55">
        <v>1.1937081720244149</v>
      </c>
      <c r="AB225" s="55">
        <v>0</v>
      </c>
      <c r="AC225" s="56">
        <v>633.01972153656413</v>
      </c>
      <c r="AD225" s="55">
        <v>8.88864777591834</v>
      </c>
      <c r="AE225" s="55">
        <v>0</v>
      </c>
      <c r="AF225" s="55">
        <v>0</v>
      </c>
      <c r="AG225" s="55">
        <v>624.13107376064579</v>
      </c>
      <c r="AH225" s="55">
        <v>0</v>
      </c>
      <c r="AI225" s="58">
        <f t="shared" si="169"/>
        <v>1052.5615651649141</v>
      </c>
      <c r="AJ225" s="19"/>
      <c r="AK225" s="19"/>
      <c r="AL225" s="19"/>
      <c r="AM225" s="19"/>
      <c r="AN225" s="19"/>
    </row>
    <row r="226" spans="1:40" ht="15">
      <c r="A226" s="31" t="s">
        <v>21</v>
      </c>
      <c r="B226" s="112">
        <v>51.646660102806983</v>
      </c>
      <c r="C226" s="112">
        <v>2.1727229767509617</v>
      </c>
      <c r="D226" s="112">
        <v>65.848402479977281</v>
      </c>
      <c r="E226" s="112">
        <v>636.1685659345726</v>
      </c>
      <c r="F226" s="395"/>
      <c r="G226" s="112">
        <v>121.77030251550445</v>
      </c>
      <c r="H226" s="113">
        <v>13.411870226857786</v>
      </c>
      <c r="I226" s="114">
        <f t="shared" si="167"/>
        <v>891.01852423647006</v>
      </c>
      <c r="K226" s="42" t="s">
        <v>21</v>
      </c>
      <c r="L226" s="87">
        <v>51.646660102806983</v>
      </c>
      <c r="M226" s="87">
        <v>2.1727229767509617</v>
      </c>
      <c r="N226" s="87">
        <v>65.848402479977281</v>
      </c>
      <c r="O226" s="87">
        <v>636.1685659345726</v>
      </c>
      <c r="P226" s="87">
        <v>20.760561955414094</v>
      </c>
      <c r="Q226" s="87">
        <v>121.77030251550445</v>
      </c>
      <c r="R226" s="88">
        <v>13.411870226857786</v>
      </c>
      <c r="S226" s="89">
        <f t="shared" si="168"/>
        <v>911.77908619188418</v>
      </c>
      <c r="U226" s="59" t="s">
        <v>21</v>
      </c>
      <c r="V226" s="60">
        <v>0</v>
      </c>
      <c r="W226" s="60">
        <v>46.32859233214382</v>
      </c>
      <c r="X226" s="60">
        <v>121.77030251550445</v>
      </c>
      <c r="Y226" s="60">
        <v>2.1727229767509617</v>
      </c>
      <c r="Z226" s="60">
        <v>65.023189931435255</v>
      </c>
      <c r="AA226" s="60">
        <v>629.93807048350777</v>
      </c>
      <c r="AB226" s="60">
        <v>20.760561955414094</v>
      </c>
      <c r="AC226" s="61">
        <v>25.785645997127748</v>
      </c>
      <c r="AD226" s="60">
        <v>5.3180677706631601</v>
      </c>
      <c r="AE226" s="60">
        <v>3.4569206881505838</v>
      </c>
      <c r="AF226" s="60">
        <v>13.411870226857786</v>
      </c>
      <c r="AG226" s="60">
        <v>0.8252125485420303</v>
      </c>
      <c r="AH226" s="60">
        <v>2.7735747629141905</v>
      </c>
      <c r="AI226" s="62">
        <f t="shared" si="169"/>
        <v>911.77908619188406</v>
      </c>
      <c r="AJ226" s="19"/>
      <c r="AK226" s="19"/>
      <c r="AL226" s="19"/>
      <c r="AM226" s="19"/>
      <c r="AN226" s="19"/>
    </row>
    <row r="227" spans="1:40" ht="15">
      <c r="A227" s="32" t="s">
        <v>20</v>
      </c>
      <c r="B227" s="84">
        <v>16.922356847303028</v>
      </c>
      <c r="C227" s="84">
        <v>0</v>
      </c>
      <c r="D227" s="84">
        <v>4.6589842779705908</v>
      </c>
      <c r="E227" s="84">
        <v>0</v>
      </c>
      <c r="F227" s="395"/>
      <c r="G227" s="84">
        <v>0</v>
      </c>
      <c r="H227" s="115">
        <v>0</v>
      </c>
      <c r="I227" s="111">
        <f t="shared" si="167"/>
        <v>21.581341125273617</v>
      </c>
      <c r="K227" s="43" t="s">
        <v>20</v>
      </c>
      <c r="L227" s="84">
        <v>16.922356847303028</v>
      </c>
      <c r="M227" s="84">
        <v>0</v>
      </c>
      <c r="N227" s="84">
        <v>4.6589842779705908</v>
      </c>
      <c r="O227" s="84">
        <v>0</v>
      </c>
      <c r="P227" s="84">
        <v>0</v>
      </c>
      <c r="Q227" s="84">
        <v>0</v>
      </c>
      <c r="R227" s="85">
        <v>0</v>
      </c>
      <c r="S227" s="86">
        <f t="shared" si="168"/>
        <v>21.581341125273617</v>
      </c>
      <c r="U227" s="63" t="s">
        <v>20</v>
      </c>
      <c r="V227" s="55">
        <v>16.922356847303028</v>
      </c>
      <c r="W227" s="55">
        <v>0</v>
      </c>
      <c r="X227" s="55">
        <v>0</v>
      </c>
      <c r="Y227" s="55">
        <v>0</v>
      </c>
      <c r="Z227" s="55">
        <v>0</v>
      </c>
      <c r="AA227" s="55">
        <v>0</v>
      </c>
      <c r="AB227" s="55">
        <v>0</v>
      </c>
      <c r="AC227" s="56">
        <v>4.6589842779705908</v>
      </c>
      <c r="AD227" s="55">
        <v>0</v>
      </c>
      <c r="AE227" s="55">
        <v>0</v>
      </c>
      <c r="AF227" s="55">
        <v>0</v>
      </c>
      <c r="AG227" s="55">
        <v>4.6589842779705908</v>
      </c>
      <c r="AH227" s="55">
        <v>0</v>
      </c>
      <c r="AI227" s="58">
        <f t="shared" si="169"/>
        <v>21.581341125273617</v>
      </c>
      <c r="AJ227" s="19"/>
      <c r="AK227" s="19"/>
      <c r="AL227" s="19"/>
      <c r="AM227" s="19"/>
      <c r="AN227" s="19"/>
    </row>
    <row r="228" spans="1:40" ht="15">
      <c r="A228" s="31" t="s">
        <v>56</v>
      </c>
      <c r="B228" s="112">
        <v>0.17858608217781635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167"/>
        <v>0.17858608217781635</v>
      </c>
      <c r="K228" s="42" t="s">
        <v>56</v>
      </c>
      <c r="L228" s="87">
        <v>0.17858608217781635</v>
      </c>
      <c r="M228" s="87">
        <v>0</v>
      </c>
      <c r="N228" s="87">
        <v>0</v>
      </c>
      <c r="O228" s="87">
        <v>0</v>
      </c>
      <c r="P228" s="87">
        <v>0</v>
      </c>
      <c r="Q228" s="87">
        <v>0</v>
      </c>
      <c r="R228" s="88">
        <v>0</v>
      </c>
      <c r="S228" s="89">
        <f t="shared" si="168"/>
        <v>0.17858608217781635</v>
      </c>
      <c r="U228" s="59" t="s">
        <v>56</v>
      </c>
      <c r="V228" s="60">
        <v>0.17858608217781635</v>
      </c>
      <c r="W228" s="60">
        <v>0</v>
      </c>
      <c r="X228" s="60">
        <v>0</v>
      </c>
      <c r="Y228" s="60">
        <v>0</v>
      </c>
      <c r="Z228" s="60">
        <v>0</v>
      </c>
      <c r="AA228" s="60">
        <v>0</v>
      </c>
      <c r="AB228" s="60">
        <v>0</v>
      </c>
      <c r="AC228" s="61">
        <v>0</v>
      </c>
      <c r="AD228" s="60">
        <v>0</v>
      </c>
      <c r="AE228" s="60">
        <v>0</v>
      </c>
      <c r="AF228" s="60">
        <v>0</v>
      </c>
      <c r="AG228" s="60">
        <v>0</v>
      </c>
      <c r="AH228" s="60">
        <v>0</v>
      </c>
      <c r="AI228" s="62">
        <f t="shared" si="169"/>
        <v>0.17858608217781635</v>
      </c>
      <c r="AJ228" s="19"/>
      <c r="AK228" s="19"/>
      <c r="AL228" s="19"/>
      <c r="AM228" s="19"/>
      <c r="AN228" s="19"/>
    </row>
    <row r="229" spans="1:40" ht="15">
      <c r="A229" s="32" t="s">
        <v>18</v>
      </c>
      <c r="B229" s="84">
        <v>5.472537123180387E-2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167"/>
        <v>5.472537123180387E-2</v>
      </c>
      <c r="K229" s="43" t="s">
        <v>18</v>
      </c>
      <c r="L229" s="84">
        <v>5.472537123180387E-2</v>
      </c>
      <c r="M229" s="84">
        <v>0</v>
      </c>
      <c r="N229" s="84">
        <v>0</v>
      </c>
      <c r="O229" s="84">
        <v>0</v>
      </c>
      <c r="P229" s="84">
        <v>0.35750967517449878</v>
      </c>
      <c r="Q229" s="84">
        <v>0</v>
      </c>
      <c r="R229" s="85">
        <v>0</v>
      </c>
      <c r="S229" s="86">
        <f t="shared" si="168"/>
        <v>0.41223504640630265</v>
      </c>
      <c r="U229" s="63" t="s">
        <v>18</v>
      </c>
      <c r="V229" s="55">
        <v>5.472537123180387E-2</v>
      </c>
      <c r="W229" s="55">
        <v>0</v>
      </c>
      <c r="X229" s="55">
        <v>0</v>
      </c>
      <c r="Y229" s="55">
        <v>0</v>
      </c>
      <c r="Z229" s="55">
        <v>0</v>
      </c>
      <c r="AA229" s="55">
        <v>0</v>
      </c>
      <c r="AB229" s="55">
        <v>0.35750967517449878</v>
      </c>
      <c r="AC229" s="56">
        <v>0</v>
      </c>
      <c r="AD229" s="55">
        <v>0</v>
      </c>
      <c r="AE229" s="55">
        <v>0</v>
      </c>
      <c r="AF229" s="55">
        <v>0</v>
      </c>
      <c r="AG229" s="55">
        <v>0</v>
      </c>
      <c r="AH229" s="55">
        <v>0</v>
      </c>
      <c r="AI229" s="58">
        <f t="shared" si="169"/>
        <v>0.41223504640630265</v>
      </c>
      <c r="AJ229" s="19"/>
      <c r="AK229" s="19"/>
      <c r="AL229" s="19"/>
      <c r="AM229" s="19"/>
      <c r="AN229" s="19"/>
    </row>
    <row r="230" spans="1:4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167"/>
        <v>0</v>
      </c>
      <c r="K230" s="42" t="s">
        <v>17</v>
      </c>
      <c r="L230" s="87">
        <v>0</v>
      </c>
      <c r="M230" s="87">
        <v>0</v>
      </c>
      <c r="N230" s="87">
        <v>0</v>
      </c>
      <c r="O230" s="87">
        <v>0</v>
      </c>
      <c r="P230" s="87">
        <v>0</v>
      </c>
      <c r="Q230" s="87">
        <v>0</v>
      </c>
      <c r="R230" s="88">
        <v>0</v>
      </c>
      <c r="S230" s="89">
        <f t="shared" si="168"/>
        <v>0</v>
      </c>
      <c r="U230" s="59" t="s">
        <v>57</v>
      </c>
      <c r="V230" s="60">
        <v>0</v>
      </c>
      <c r="W230" s="60">
        <v>0</v>
      </c>
      <c r="X230" s="60">
        <v>0</v>
      </c>
      <c r="Y230" s="60">
        <v>0</v>
      </c>
      <c r="Z230" s="60">
        <v>0</v>
      </c>
      <c r="AA230" s="60">
        <v>0</v>
      </c>
      <c r="AB230" s="60">
        <v>0</v>
      </c>
      <c r="AC230" s="61">
        <v>0</v>
      </c>
      <c r="AD230" s="60">
        <v>0</v>
      </c>
      <c r="AE230" s="60">
        <v>0</v>
      </c>
      <c r="AF230" s="60">
        <v>0</v>
      </c>
      <c r="AG230" s="60">
        <v>0</v>
      </c>
      <c r="AH230" s="60">
        <v>0</v>
      </c>
      <c r="AI230" s="62">
        <f t="shared" si="169"/>
        <v>0</v>
      </c>
      <c r="AJ230" s="19"/>
      <c r="AK230" s="19"/>
      <c r="AL230" s="19"/>
      <c r="AM230" s="19"/>
      <c r="AN230" s="19"/>
    </row>
    <row r="231" spans="1:40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167"/>
        <v>0</v>
      </c>
      <c r="K231" s="44" t="s">
        <v>60</v>
      </c>
      <c r="L231" s="84">
        <v>0</v>
      </c>
      <c r="M231" s="84">
        <v>0</v>
      </c>
      <c r="N231" s="84">
        <v>0</v>
      </c>
      <c r="O231" s="84">
        <v>0</v>
      </c>
      <c r="P231" s="84">
        <v>0</v>
      </c>
      <c r="Q231" s="84">
        <v>0</v>
      </c>
      <c r="R231" s="85">
        <v>0</v>
      </c>
      <c r="S231" s="86">
        <f t="shared" si="168"/>
        <v>0</v>
      </c>
      <c r="U231" s="64" t="s">
        <v>58</v>
      </c>
      <c r="V231" s="55">
        <v>0</v>
      </c>
      <c r="W231" s="55">
        <v>0</v>
      </c>
      <c r="X231" s="55">
        <v>0</v>
      </c>
      <c r="Y231" s="55">
        <v>0</v>
      </c>
      <c r="Z231" s="55">
        <v>0</v>
      </c>
      <c r="AA231" s="55">
        <v>0</v>
      </c>
      <c r="AB231" s="55">
        <v>0</v>
      </c>
      <c r="AC231" s="56">
        <v>0</v>
      </c>
      <c r="AD231" s="57">
        <v>0</v>
      </c>
      <c r="AE231" s="57">
        <v>0</v>
      </c>
      <c r="AF231" s="57">
        <v>0</v>
      </c>
      <c r="AG231" s="57">
        <v>0</v>
      </c>
      <c r="AH231" s="57">
        <v>0</v>
      </c>
      <c r="AI231" s="58">
        <f t="shared" si="169"/>
        <v>0</v>
      </c>
      <c r="AJ231" s="19"/>
      <c r="AK231" s="19"/>
      <c r="AL231" s="19"/>
      <c r="AM231" s="19"/>
      <c r="AN231" s="19"/>
    </row>
    <row r="232" spans="1:40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167"/>
        <v>0</v>
      </c>
      <c r="K232" s="45" t="s">
        <v>19</v>
      </c>
      <c r="L232" s="90">
        <v>0</v>
      </c>
      <c r="M232" s="90">
        <v>0</v>
      </c>
      <c r="N232" s="90">
        <v>0</v>
      </c>
      <c r="O232" s="90">
        <v>0</v>
      </c>
      <c r="P232" s="90">
        <v>0</v>
      </c>
      <c r="Q232" s="90">
        <v>0</v>
      </c>
      <c r="R232" s="91">
        <v>0</v>
      </c>
      <c r="S232" s="92">
        <f t="shared" si="168"/>
        <v>0</v>
      </c>
      <c r="U232" s="65" t="s">
        <v>62</v>
      </c>
      <c r="V232" s="66">
        <v>0</v>
      </c>
      <c r="W232" s="66">
        <v>0</v>
      </c>
      <c r="X232" s="66">
        <v>0</v>
      </c>
      <c r="Y232" s="66">
        <v>0</v>
      </c>
      <c r="Z232" s="66">
        <v>0</v>
      </c>
      <c r="AA232" s="66">
        <v>0</v>
      </c>
      <c r="AB232" s="66">
        <v>0</v>
      </c>
      <c r="AC232" s="66">
        <v>0</v>
      </c>
      <c r="AD232" s="66">
        <v>0</v>
      </c>
      <c r="AE232" s="66">
        <v>0</v>
      </c>
      <c r="AF232" s="66">
        <v>0</v>
      </c>
      <c r="AG232" s="66">
        <v>0</v>
      </c>
      <c r="AH232" s="67">
        <v>0</v>
      </c>
      <c r="AI232" s="68">
        <f t="shared" si="169"/>
        <v>0</v>
      </c>
      <c r="AJ232" s="19"/>
      <c r="AK232" s="19"/>
      <c r="AL232" s="19"/>
      <c r="AM232" s="19"/>
      <c r="AN232" s="19"/>
    </row>
    <row r="233" spans="1:40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167"/>
        <v>0</v>
      </c>
      <c r="K233" s="46" t="s">
        <v>15</v>
      </c>
      <c r="L233" s="93">
        <v>0</v>
      </c>
      <c r="M233" s="93">
        <v>0</v>
      </c>
      <c r="N233" s="93">
        <v>0</v>
      </c>
      <c r="O233" s="93">
        <v>0</v>
      </c>
      <c r="P233" s="93">
        <v>0</v>
      </c>
      <c r="Q233" s="93">
        <v>0</v>
      </c>
      <c r="R233" s="94">
        <v>0</v>
      </c>
      <c r="S233" s="95">
        <f t="shared" si="168"/>
        <v>0</v>
      </c>
      <c r="U233" s="69" t="s">
        <v>15</v>
      </c>
      <c r="V233" s="70">
        <v>0</v>
      </c>
      <c r="W233" s="70">
        <v>0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1">
        <v>0</v>
      </c>
      <c r="AE233" s="71">
        <v>0</v>
      </c>
      <c r="AF233" s="71">
        <v>0</v>
      </c>
      <c r="AG233" s="71">
        <v>0</v>
      </c>
      <c r="AH233" s="71">
        <v>0</v>
      </c>
      <c r="AI233" s="72">
        <f t="shared" si="169"/>
        <v>0</v>
      </c>
      <c r="AJ233" s="19"/>
      <c r="AK233" s="19"/>
      <c r="AL233" s="19"/>
      <c r="AM233" s="19"/>
      <c r="AN233" s="19"/>
    </row>
    <row r="234" spans="1:40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167"/>
        <v>0</v>
      </c>
      <c r="K234" s="45" t="s">
        <v>16</v>
      </c>
      <c r="L234" s="90">
        <v>0</v>
      </c>
      <c r="M234" s="90">
        <v>0</v>
      </c>
      <c r="N234" s="90">
        <v>0</v>
      </c>
      <c r="O234" s="90">
        <v>0</v>
      </c>
      <c r="P234" s="90">
        <v>0</v>
      </c>
      <c r="Q234" s="90">
        <v>0</v>
      </c>
      <c r="R234" s="91">
        <v>0</v>
      </c>
      <c r="S234" s="92">
        <f t="shared" si="168"/>
        <v>0</v>
      </c>
      <c r="U234" s="65" t="s">
        <v>16</v>
      </c>
      <c r="V234" s="66">
        <v>0</v>
      </c>
      <c r="W234" s="66">
        <v>0</v>
      </c>
      <c r="X234" s="66">
        <v>0</v>
      </c>
      <c r="Y234" s="66">
        <v>0</v>
      </c>
      <c r="Z234" s="66">
        <v>0</v>
      </c>
      <c r="AA234" s="66">
        <v>0</v>
      </c>
      <c r="AB234" s="66">
        <v>0</v>
      </c>
      <c r="AC234" s="66">
        <v>0</v>
      </c>
      <c r="AD234" s="66">
        <v>0</v>
      </c>
      <c r="AE234" s="66">
        <v>0</v>
      </c>
      <c r="AF234" s="66">
        <v>0</v>
      </c>
      <c r="AG234" s="66">
        <v>0</v>
      </c>
      <c r="AH234" s="67">
        <v>0</v>
      </c>
      <c r="AI234" s="68">
        <f t="shared" si="169"/>
        <v>0</v>
      </c>
      <c r="AJ234" s="19"/>
      <c r="AK234" s="19"/>
      <c r="AL234" s="19"/>
      <c r="AM234" s="19"/>
      <c r="AN234" s="19"/>
    </row>
    <row r="235" spans="1:40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167"/>
        <v>0</v>
      </c>
      <c r="K235" s="47" t="s">
        <v>10</v>
      </c>
      <c r="L235" s="96">
        <v>0</v>
      </c>
      <c r="M235" s="96">
        <v>0</v>
      </c>
      <c r="N235" s="96">
        <v>0</v>
      </c>
      <c r="O235" s="96">
        <v>0</v>
      </c>
      <c r="P235" s="96">
        <v>0</v>
      </c>
      <c r="Q235" s="96">
        <v>0</v>
      </c>
      <c r="R235" s="97">
        <v>0</v>
      </c>
      <c r="S235" s="98">
        <f t="shared" si="168"/>
        <v>0</v>
      </c>
      <c r="U235" s="69" t="s">
        <v>10</v>
      </c>
      <c r="V235" s="70">
        <v>0</v>
      </c>
      <c r="W235" s="70">
        <v>0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1">
        <v>0</v>
      </c>
      <c r="AE235" s="71">
        <v>0</v>
      </c>
      <c r="AF235" s="71">
        <v>0</v>
      </c>
      <c r="AG235" s="71">
        <v>0</v>
      </c>
      <c r="AH235" s="71">
        <v>0</v>
      </c>
      <c r="AI235" s="72">
        <f t="shared" si="169"/>
        <v>0</v>
      </c>
      <c r="AJ235" s="19"/>
      <c r="AK235" s="19"/>
      <c r="AL235" s="19"/>
      <c r="AM235" s="19"/>
      <c r="AN235" s="19"/>
    </row>
    <row r="236" spans="1:40" ht="15">
      <c r="A236" s="37" t="s">
        <v>22</v>
      </c>
      <c r="B236" s="99">
        <f>SUM(B215:B231)</f>
        <v>191.81173368160088</v>
      </c>
      <c r="C236" s="99">
        <f t="shared" ref="C236:I236" si="170">SUM(C215:C231)</f>
        <v>11.329095829305913</v>
      </c>
      <c r="D236" s="99">
        <f t="shared" si="170"/>
        <v>1015.811210739141</v>
      </c>
      <c r="E236" s="99">
        <f t="shared" si="170"/>
        <v>637.55077670333856</v>
      </c>
      <c r="F236" s="99">
        <f t="shared" si="170"/>
        <v>0</v>
      </c>
      <c r="G236" s="99">
        <f t="shared" si="170"/>
        <v>121.77030251550445</v>
      </c>
      <c r="H236" s="100">
        <f t="shared" si="170"/>
        <v>13.411870226857786</v>
      </c>
      <c r="I236" s="111">
        <f t="shared" si="170"/>
        <v>1991.6849896957485</v>
      </c>
      <c r="K236" s="48" t="s">
        <v>22</v>
      </c>
      <c r="L236" s="99">
        <f>SUM(L215:L231)</f>
        <v>191.81173368160088</v>
      </c>
      <c r="M236" s="99">
        <f t="shared" ref="M236:S236" si="171">SUM(M215:M231)</f>
        <v>11.329095829305913</v>
      </c>
      <c r="N236" s="99">
        <f t="shared" si="171"/>
        <v>1015.811210739141</v>
      </c>
      <c r="O236" s="99">
        <f t="shared" si="171"/>
        <v>637.55077670333856</v>
      </c>
      <c r="P236" s="99">
        <f t="shared" si="171"/>
        <v>160.06555452285906</v>
      </c>
      <c r="Q236" s="99">
        <f t="shared" si="171"/>
        <v>121.77030251550445</v>
      </c>
      <c r="R236" s="100">
        <f t="shared" si="171"/>
        <v>13.411870226857786</v>
      </c>
      <c r="S236" s="101">
        <f t="shared" si="171"/>
        <v>2151.7505442186075</v>
      </c>
      <c r="U236" s="73" t="s">
        <v>59</v>
      </c>
      <c r="V236" s="74">
        <f>SUM(V215:V231)</f>
        <v>131.27642580287554</v>
      </c>
      <c r="W236" s="74">
        <f t="shared" ref="W236:AH236" si="172">SUM(W215:W231)</f>
        <v>46.32859233214382</v>
      </c>
      <c r="X236" s="74">
        <f t="shared" si="172"/>
        <v>121.77030251550445</v>
      </c>
      <c r="Y236" s="74">
        <f t="shared" si="172"/>
        <v>11.329095829305913</v>
      </c>
      <c r="Z236" s="74">
        <f t="shared" si="172"/>
        <v>385.81940534741267</v>
      </c>
      <c r="AA236" s="74">
        <f t="shared" si="172"/>
        <v>631.32028125227373</v>
      </c>
      <c r="AB236" s="74">
        <f t="shared" si="172"/>
        <v>160.06555452285906</v>
      </c>
      <c r="AC236" s="74">
        <f t="shared" si="172"/>
        <v>663.8408866162323</v>
      </c>
      <c r="AD236" s="75">
        <f t="shared" si="172"/>
        <v>14.206715546581499</v>
      </c>
      <c r="AE236" s="75">
        <f t="shared" si="172"/>
        <v>3.4569206881505838</v>
      </c>
      <c r="AF236" s="75">
        <f t="shared" si="172"/>
        <v>13.411870226857786</v>
      </c>
      <c r="AG236" s="75">
        <f t="shared" si="172"/>
        <v>629.99180539172824</v>
      </c>
      <c r="AH236" s="75">
        <f t="shared" si="172"/>
        <v>2.7735747629141905</v>
      </c>
      <c r="AI236" s="76">
        <f>SUM(V236:AC236)</f>
        <v>2151.7505442186075</v>
      </c>
      <c r="AJ236" s="19"/>
      <c r="AK236" s="19"/>
      <c r="AL236" s="19"/>
      <c r="AM236" s="19"/>
      <c r="AN236" s="19"/>
    </row>
    <row r="237" spans="1:40" s="22" customFormat="1" ht="15" thickBot="1">
      <c r="A237" s="38" t="s">
        <v>108</v>
      </c>
      <c r="B237" s="125">
        <f>IF($I236=0,"-",B236/$I236)</f>
        <v>9.6306260615491315E-2</v>
      </c>
      <c r="C237" s="125">
        <f t="shared" ref="C237:H237" si="173">IF($I236=0,"-",C236/$I236)</f>
        <v>5.6881966214127845E-3</v>
      </c>
      <c r="D237" s="125">
        <f t="shared" si="173"/>
        <v>0.51002604126384321</v>
      </c>
      <c r="E237" s="125">
        <f t="shared" si="173"/>
        <v>0.32010623165901919</v>
      </c>
      <c r="F237" s="125">
        <f t="shared" si="173"/>
        <v>0</v>
      </c>
      <c r="G237" s="125">
        <f t="shared" si="173"/>
        <v>6.1139338372031504E-2</v>
      </c>
      <c r="H237" s="126">
        <f t="shared" si="173"/>
        <v>6.7339314682020044E-3</v>
      </c>
      <c r="I237" s="127">
        <f>SUM(B237:H237)</f>
        <v>1</v>
      </c>
      <c r="K237" s="49" t="s">
        <v>108</v>
      </c>
      <c r="L237" s="102">
        <f>IF($S236=0,"-",L236/$S236)</f>
        <v>8.914217969967142E-2</v>
      </c>
      <c r="M237" s="102">
        <f t="shared" ref="M237:R237" si="174">IF($S236=0,"-",M236/$S236)</f>
        <v>5.2650600506389056E-3</v>
      </c>
      <c r="N237" s="102">
        <f t="shared" si="174"/>
        <v>0.4720859550696781</v>
      </c>
      <c r="O237" s="102">
        <f t="shared" si="174"/>
        <v>0.29629400044365295</v>
      </c>
      <c r="P237" s="102">
        <f t="shared" si="174"/>
        <v>7.4388527495869966E-2</v>
      </c>
      <c r="Q237" s="102">
        <f t="shared" si="174"/>
        <v>5.6591273018464346E-2</v>
      </c>
      <c r="R237" s="103">
        <f t="shared" si="174"/>
        <v>6.2330042220243558E-3</v>
      </c>
      <c r="S237" s="104">
        <f>SUM(L237:R237)</f>
        <v>1</v>
      </c>
      <c r="U237" s="77" t="s">
        <v>108</v>
      </c>
      <c r="V237" s="78">
        <f>+V236/$AI236</f>
        <v>6.1009128662982449E-2</v>
      </c>
      <c r="W237" s="78">
        <f t="shared" ref="W237:AH237" si="175">+W236/$AI236</f>
        <v>2.1530652080753956E-2</v>
      </c>
      <c r="X237" s="78">
        <f t="shared" si="175"/>
        <v>5.6591273018464346E-2</v>
      </c>
      <c r="Y237" s="78">
        <f t="shared" si="175"/>
        <v>5.2650600506389056E-3</v>
      </c>
      <c r="Z237" s="78">
        <f t="shared" si="175"/>
        <v>0.17930489497681068</v>
      </c>
      <c r="AA237" s="78">
        <f t="shared" si="175"/>
        <v>0.29339845315644297</v>
      </c>
      <c r="AB237" s="78">
        <f t="shared" si="175"/>
        <v>7.4388527495869966E-2</v>
      </c>
      <c r="AC237" s="78">
        <f t="shared" si="175"/>
        <v>0.30851201055803673</v>
      </c>
      <c r="AD237" s="78">
        <f t="shared" si="175"/>
        <v>6.6023989559349985E-3</v>
      </c>
      <c r="AE237" s="78">
        <f t="shared" si="175"/>
        <v>1.6065620140953371E-3</v>
      </c>
      <c r="AF237" s="78">
        <f t="shared" si="175"/>
        <v>6.2330042220243558E-3</v>
      </c>
      <c r="AG237" s="78">
        <f t="shared" si="175"/>
        <v>0.29278106009286742</v>
      </c>
      <c r="AH237" s="78">
        <f t="shared" si="175"/>
        <v>1.2889852731146369E-3</v>
      </c>
      <c r="AI237" s="79">
        <f>SUM(V237:AC237)</f>
        <v>1</v>
      </c>
    </row>
    <row r="238" spans="1:40" ht="15" thickBot="1">
      <c r="A238" s="6"/>
      <c r="B238" s="6"/>
      <c r="C238" s="6"/>
      <c r="D238" s="6"/>
      <c r="E238" s="6"/>
      <c r="F238" s="6"/>
      <c r="G238" s="6"/>
      <c r="H238" s="6"/>
      <c r="I238" s="6"/>
      <c r="K238" s="6"/>
      <c r="L238" s="6"/>
      <c r="M238" s="6"/>
      <c r="N238" s="6"/>
      <c r="O238" s="6"/>
      <c r="P238" s="6"/>
      <c r="Q238" s="6"/>
      <c r="R238" s="6"/>
      <c r="S238" s="6"/>
      <c r="U238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19"/>
      <c r="AK238" s="19"/>
      <c r="AL238" s="19"/>
      <c r="AM238" s="19"/>
      <c r="AN238" s="19"/>
    </row>
    <row r="239" spans="1:40" ht="42.7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  <c r="K239" s="445" t="s">
        <v>65</v>
      </c>
      <c r="L239" s="82" t="s">
        <v>0</v>
      </c>
      <c r="M239" s="82" t="s">
        <v>1</v>
      </c>
      <c r="N239" s="82" t="s">
        <v>2</v>
      </c>
      <c r="O239" s="82" t="s">
        <v>3</v>
      </c>
      <c r="P239" s="82" t="s">
        <v>23</v>
      </c>
      <c r="Q239" s="82" t="s">
        <v>4</v>
      </c>
      <c r="R239" s="82" t="s">
        <v>5</v>
      </c>
      <c r="S239" s="83" t="s">
        <v>6</v>
      </c>
      <c r="U239" s="447" t="s">
        <v>65</v>
      </c>
      <c r="V239" s="51" t="s">
        <v>73</v>
      </c>
      <c r="W239" s="51" t="s">
        <v>74</v>
      </c>
      <c r="X239" s="51" t="s">
        <v>4</v>
      </c>
      <c r="Y239" s="51" t="s">
        <v>1</v>
      </c>
      <c r="Z239" s="51" t="s">
        <v>2</v>
      </c>
      <c r="AA239" s="51" t="s">
        <v>3</v>
      </c>
      <c r="AB239" s="51" t="s">
        <v>51</v>
      </c>
      <c r="AC239" s="51" t="s">
        <v>64</v>
      </c>
      <c r="AD239" s="52" t="s">
        <v>75</v>
      </c>
      <c r="AE239" s="52" t="s">
        <v>76</v>
      </c>
      <c r="AF239" s="52" t="s">
        <v>77</v>
      </c>
      <c r="AG239" s="52" t="s">
        <v>78</v>
      </c>
      <c r="AH239" s="52" t="s">
        <v>79</v>
      </c>
      <c r="AI239" s="53" t="s">
        <v>59</v>
      </c>
      <c r="AJ239" s="19"/>
      <c r="AK239" s="19"/>
      <c r="AL239" s="19"/>
      <c r="AM239" s="19"/>
      <c r="AN239" s="19"/>
    </row>
    <row r="240" spans="1:40" ht="15" customHeight="1">
      <c r="A240" s="411" t="s">
        <v>65</v>
      </c>
      <c r="B240" s="400" t="s">
        <v>113</v>
      </c>
      <c r="C240" s="401"/>
      <c r="D240" s="401"/>
      <c r="E240" s="401"/>
      <c r="F240" s="401"/>
      <c r="G240" s="401"/>
      <c r="H240" s="401"/>
      <c r="I240" s="402"/>
      <c r="K240" s="446" t="s">
        <v>65</v>
      </c>
      <c r="L240" s="403" t="s">
        <v>113</v>
      </c>
      <c r="M240" s="404"/>
      <c r="N240" s="404"/>
      <c r="O240" s="404"/>
      <c r="P240" s="404"/>
      <c r="Q240" s="404"/>
      <c r="R240" s="404"/>
      <c r="S240" s="405"/>
      <c r="U240" s="448" t="s">
        <v>65</v>
      </c>
      <c r="V240" s="441" t="s">
        <v>113</v>
      </c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2"/>
      <c r="AJ240" s="19"/>
      <c r="AK240" s="19"/>
      <c r="AL240" s="19"/>
      <c r="AM240" s="19"/>
      <c r="AN240" s="19"/>
    </row>
    <row r="241" spans="1:40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  <c r="K241" s="50" t="s">
        <v>7</v>
      </c>
      <c r="L241" s="105">
        <v>0</v>
      </c>
      <c r="M241" s="105">
        <v>0</v>
      </c>
      <c r="N241" s="105">
        <v>0</v>
      </c>
      <c r="O241" s="105">
        <v>0</v>
      </c>
      <c r="P241" s="105">
        <v>0</v>
      </c>
      <c r="Q241" s="105">
        <v>0</v>
      </c>
      <c r="R241" s="106">
        <v>0</v>
      </c>
      <c r="S241" s="107">
        <f>SUM(L241:R241)</f>
        <v>0</v>
      </c>
      <c r="U241" s="54" t="s">
        <v>7</v>
      </c>
      <c r="V241" s="55">
        <v>0</v>
      </c>
      <c r="W241" s="55">
        <v>0</v>
      </c>
      <c r="X241" s="55">
        <v>0</v>
      </c>
      <c r="Y241" s="55">
        <v>0</v>
      </c>
      <c r="Z241" s="55">
        <v>0</v>
      </c>
      <c r="AA241" s="55">
        <v>0</v>
      </c>
      <c r="AB241" s="55">
        <v>0</v>
      </c>
      <c r="AC241" s="56">
        <v>0</v>
      </c>
      <c r="AD241" s="57">
        <v>0</v>
      </c>
      <c r="AE241" s="57">
        <v>0</v>
      </c>
      <c r="AF241" s="57">
        <v>0</v>
      </c>
      <c r="AG241" s="57">
        <v>0</v>
      </c>
      <c r="AH241" s="57">
        <v>0</v>
      </c>
      <c r="AI241" s="58">
        <f>SUM(V241:AC241)</f>
        <v>0</v>
      </c>
      <c r="AJ241" s="19"/>
      <c r="AK241" s="19"/>
      <c r="AL241" s="19"/>
      <c r="AM241" s="19"/>
      <c r="AN241" s="19"/>
    </row>
    <row r="242" spans="1:40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176">SUM(B242:H242)</f>
        <v>0</v>
      </c>
      <c r="K242" s="42" t="s">
        <v>8</v>
      </c>
      <c r="L242" s="87">
        <v>0</v>
      </c>
      <c r="M242" s="87">
        <v>0</v>
      </c>
      <c r="N242" s="87">
        <v>0</v>
      </c>
      <c r="O242" s="87">
        <v>0</v>
      </c>
      <c r="P242" s="87">
        <v>0</v>
      </c>
      <c r="Q242" s="87">
        <v>0</v>
      </c>
      <c r="R242" s="88">
        <v>0</v>
      </c>
      <c r="S242" s="89">
        <f t="shared" ref="S242:S261" si="177">SUM(L242:R242)</f>
        <v>0</v>
      </c>
      <c r="U242" s="59" t="s">
        <v>8</v>
      </c>
      <c r="V242" s="60">
        <v>0</v>
      </c>
      <c r="W242" s="60">
        <v>0</v>
      </c>
      <c r="X242" s="60">
        <v>0</v>
      </c>
      <c r="Y242" s="60">
        <v>0</v>
      </c>
      <c r="Z242" s="60">
        <v>0</v>
      </c>
      <c r="AA242" s="60">
        <v>0</v>
      </c>
      <c r="AB242" s="60">
        <v>0</v>
      </c>
      <c r="AC242" s="61">
        <v>0</v>
      </c>
      <c r="AD242" s="60">
        <v>0</v>
      </c>
      <c r="AE242" s="60">
        <v>0</v>
      </c>
      <c r="AF242" s="60">
        <v>0</v>
      </c>
      <c r="AG242" s="60">
        <v>0</v>
      </c>
      <c r="AH242" s="60">
        <v>0</v>
      </c>
      <c r="AI242" s="62">
        <f t="shared" ref="AI242:AI261" si="178">SUM(V242:AC242)</f>
        <v>0</v>
      </c>
      <c r="AJ242" s="19"/>
      <c r="AK242" s="19"/>
      <c r="AL242" s="19"/>
      <c r="AM242" s="19"/>
      <c r="AN242" s="19"/>
    </row>
    <row r="243" spans="1:40" ht="15">
      <c r="A243" s="32" t="s">
        <v>9</v>
      </c>
      <c r="B243" s="84">
        <v>0</v>
      </c>
      <c r="C243" s="84">
        <v>0</v>
      </c>
      <c r="D243" s="84">
        <v>1.617067550557086</v>
      </c>
      <c r="E243" s="84">
        <v>0</v>
      </c>
      <c r="F243" s="395"/>
      <c r="G243" s="84">
        <v>0</v>
      </c>
      <c r="H243" s="115">
        <v>0</v>
      </c>
      <c r="I243" s="111">
        <f t="shared" si="176"/>
        <v>1.617067550557086</v>
      </c>
      <c r="K243" s="43" t="s">
        <v>9</v>
      </c>
      <c r="L243" s="84">
        <v>0</v>
      </c>
      <c r="M243" s="84">
        <v>0</v>
      </c>
      <c r="N243" s="84">
        <v>1.617067550557086</v>
      </c>
      <c r="O243" s="84">
        <v>0</v>
      </c>
      <c r="P243" s="84">
        <v>0</v>
      </c>
      <c r="Q243" s="84">
        <v>0</v>
      </c>
      <c r="R243" s="85">
        <v>0</v>
      </c>
      <c r="S243" s="86">
        <f t="shared" si="177"/>
        <v>1.617067550557086</v>
      </c>
      <c r="U243" s="63" t="s">
        <v>9</v>
      </c>
      <c r="V243" s="55">
        <v>0</v>
      </c>
      <c r="W243" s="55">
        <v>0</v>
      </c>
      <c r="X243" s="55">
        <v>0</v>
      </c>
      <c r="Y243" s="55">
        <v>0</v>
      </c>
      <c r="Z243" s="55">
        <v>1.617067550557086</v>
      </c>
      <c r="AA243" s="55">
        <v>0</v>
      </c>
      <c r="AB243" s="55">
        <v>0</v>
      </c>
      <c r="AC243" s="56">
        <v>0</v>
      </c>
      <c r="AD243" s="57">
        <v>0</v>
      </c>
      <c r="AE243" s="57">
        <v>0</v>
      </c>
      <c r="AF243" s="57">
        <v>0</v>
      </c>
      <c r="AG243" s="57">
        <v>0</v>
      </c>
      <c r="AH243" s="57">
        <v>0</v>
      </c>
      <c r="AI243" s="58">
        <f t="shared" si="178"/>
        <v>1.617067550557086</v>
      </c>
      <c r="AJ243" s="19"/>
      <c r="AK243" s="19"/>
      <c r="AL243" s="19"/>
      <c r="AM243" s="19"/>
      <c r="AN243" s="19"/>
    </row>
    <row r="244" spans="1:40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176"/>
        <v>0</v>
      </c>
      <c r="K244" s="42" t="s">
        <v>52</v>
      </c>
      <c r="L244" s="87">
        <v>0</v>
      </c>
      <c r="M244" s="87">
        <v>0</v>
      </c>
      <c r="N244" s="87">
        <v>0</v>
      </c>
      <c r="O244" s="87">
        <v>0</v>
      </c>
      <c r="P244" s="87">
        <v>0</v>
      </c>
      <c r="Q244" s="87">
        <v>0</v>
      </c>
      <c r="R244" s="88">
        <v>0</v>
      </c>
      <c r="S244" s="89">
        <f t="shared" si="177"/>
        <v>0</v>
      </c>
      <c r="U244" s="59" t="s">
        <v>52</v>
      </c>
      <c r="V244" s="60">
        <v>0</v>
      </c>
      <c r="W244" s="60">
        <v>0</v>
      </c>
      <c r="X244" s="60">
        <v>0</v>
      </c>
      <c r="Y244" s="60">
        <v>0</v>
      </c>
      <c r="Z244" s="60">
        <v>0</v>
      </c>
      <c r="AA244" s="60">
        <v>0</v>
      </c>
      <c r="AB244" s="60">
        <v>0</v>
      </c>
      <c r="AC244" s="61">
        <v>0</v>
      </c>
      <c r="AD244" s="60">
        <v>0</v>
      </c>
      <c r="AE244" s="60">
        <v>0</v>
      </c>
      <c r="AF244" s="60">
        <v>0</v>
      </c>
      <c r="AG244" s="60">
        <v>0</v>
      </c>
      <c r="AH244" s="60">
        <v>0</v>
      </c>
      <c r="AI244" s="62">
        <f t="shared" si="178"/>
        <v>0</v>
      </c>
      <c r="AJ244" s="19"/>
      <c r="AK244" s="19"/>
      <c r="AL244" s="19"/>
      <c r="AM244" s="19"/>
      <c r="AN244" s="19"/>
    </row>
    <row r="245" spans="1:40" ht="15">
      <c r="A245" s="32" t="s">
        <v>13</v>
      </c>
      <c r="B245" s="84">
        <v>182.10898896705817</v>
      </c>
      <c r="C245" s="84">
        <v>1.0745806492327514</v>
      </c>
      <c r="D245" s="84">
        <v>3.8894616141031508</v>
      </c>
      <c r="E245" s="84">
        <v>0</v>
      </c>
      <c r="F245" s="395"/>
      <c r="G245" s="84">
        <v>0</v>
      </c>
      <c r="H245" s="115">
        <v>0</v>
      </c>
      <c r="I245" s="111">
        <f t="shared" si="176"/>
        <v>187.07303123039407</v>
      </c>
      <c r="K245" s="43" t="s">
        <v>13</v>
      </c>
      <c r="L245" s="84">
        <v>182.10898896705817</v>
      </c>
      <c r="M245" s="84">
        <v>1.0745806492327514</v>
      </c>
      <c r="N245" s="84">
        <v>3.8894616141031508</v>
      </c>
      <c r="O245" s="84">
        <v>0</v>
      </c>
      <c r="P245" s="84">
        <v>0</v>
      </c>
      <c r="Q245" s="84">
        <v>0</v>
      </c>
      <c r="R245" s="85">
        <v>0</v>
      </c>
      <c r="S245" s="86">
        <f t="shared" si="177"/>
        <v>187.07303123039407</v>
      </c>
      <c r="U245" s="63" t="s">
        <v>13</v>
      </c>
      <c r="V245" s="55">
        <v>181.80294275902259</v>
      </c>
      <c r="W245" s="55">
        <v>0</v>
      </c>
      <c r="X245" s="55">
        <v>0</v>
      </c>
      <c r="Y245" s="55">
        <v>1.0745806492327514</v>
      </c>
      <c r="Z245" s="55">
        <v>3.7328611606171074</v>
      </c>
      <c r="AA245" s="55">
        <v>0</v>
      </c>
      <c r="AB245" s="55">
        <v>0</v>
      </c>
      <c r="AC245" s="56">
        <v>0.46264666152161227</v>
      </c>
      <c r="AD245" s="57">
        <v>0.30604620803556892</v>
      </c>
      <c r="AE245" s="57">
        <v>0</v>
      </c>
      <c r="AF245" s="57">
        <v>0</v>
      </c>
      <c r="AG245" s="57">
        <v>0.15660045348604343</v>
      </c>
      <c r="AH245" s="57">
        <v>0</v>
      </c>
      <c r="AI245" s="58">
        <f t="shared" si="178"/>
        <v>187.07303123039407</v>
      </c>
      <c r="AJ245" s="19"/>
      <c r="AK245" s="19"/>
      <c r="AL245" s="19"/>
      <c r="AM245" s="19"/>
      <c r="AN245" s="19"/>
    </row>
    <row r="246" spans="1:40" ht="15">
      <c r="A246" s="31" t="s">
        <v>119</v>
      </c>
      <c r="B246" s="112">
        <v>83.204263129342095</v>
      </c>
      <c r="C246" s="112">
        <v>0.4050974130632779</v>
      </c>
      <c r="D246" s="112">
        <v>1.395190174350422</v>
      </c>
      <c r="E246" s="112">
        <v>0</v>
      </c>
      <c r="F246" s="395"/>
      <c r="G246" s="112">
        <v>0</v>
      </c>
      <c r="H246" s="113">
        <v>0</v>
      </c>
      <c r="I246" s="114">
        <f t="shared" si="176"/>
        <v>85.004550716755787</v>
      </c>
      <c r="K246" s="42" t="s">
        <v>119</v>
      </c>
      <c r="L246" s="87">
        <v>83.204263129342095</v>
      </c>
      <c r="M246" s="87">
        <v>0.4050974130632779</v>
      </c>
      <c r="N246" s="87">
        <v>1.395190174350422</v>
      </c>
      <c r="O246" s="87">
        <v>0</v>
      </c>
      <c r="P246" s="87">
        <v>0</v>
      </c>
      <c r="Q246" s="87">
        <v>0</v>
      </c>
      <c r="R246" s="88">
        <v>0</v>
      </c>
      <c r="S246" s="89">
        <f t="shared" si="177"/>
        <v>85.004550716755787</v>
      </c>
      <c r="U246" s="59" t="s">
        <v>53</v>
      </c>
      <c r="V246" s="60">
        <v>83.195493092012441</v>
      </c>
      <c r="W246" s="60">
        <v>0</v>
      </c>
      <c r="X246" s="60">
        <v>0</v>
      </c>
      <c r="Y246" s="60">
        <v>0.4050974130632779</v>
      </c>
      <c r="Z246" s="60">
        <v>1.3881017269578866</v>
      </c>
      <c r="AA246" s="60">
        <v>0</v>
      </c>
      <c r="AB246" s="60">
        <v>0</v>
      </c>
      <c r="AC246" s="61">
        <v>1.5858484722193453E-2</v>
      </c>
      <c r="AD246" s="60">
        <v>8.7700373296580227E-3</v>
      </c>
      <c r="AE246" s="60">
        <v>0</v>
      </c>
      <c r="AF246" s="60">
        <v>0</v>
      </c>
      <c r="AG246" s="60">
        <v>7.0884473925354307E-3</v>
      </c>
      <c r="AH246" s="60">
        <v>0</v>
      </c>
      <c r="AI246" s="62">
        <f t="shared" si="178"/>
        <v>85.004550716755787</v>
      </c>
      <c r="AJ246" s="19"/>
      <c r="AK246" s="19"/>
      <c r="AL246" s="19"/>
      <c r="AM246" s="19"/>
      <c r="AN246" s="19"/>
    </row>
    <row r="247" spans="1:40" ht="15">
      <c r="A247" s="32" t="s">
        <v>54</v>
      </c>
      <c r="B247" s="84">
        <v>0</v>
      </c>
      <c r="C247" s="84">
        <v>0</v>
      </c>
      <c r="D247" s="84">
        <v>0</v>
      </c>
      <c r="E247" s="84">
        <v>2.84251187209163</v>
      </c>
      <c r="F247" s="395"/>
      <c r="G247" s="84">
        <v>0</v>
      </c>
      <c r="H247" s="115">
        <v>0</v>
      </c>
      <c r="I247" s="111">
        <f t="shared" si="176"/>
        <v>2.84251187209163</v>
      </c>
      <c r="K247" s="43" t="s">
        <v>54</v>
      </c>
      <c r="L247" s="84">
        <v>0</v>
      </c>
      <c r="M247" s="84">
        <v>0</v>
      </c>
      <c r="N247" s="84">
        <v>0</v>
      </c>
      <c r="O247" s="84">
        <v>2.84251187209163</v>
      </c>
      <c r="P247" s="84">
        <v>529.31135146013207</v>
      </c>
      <c r="Q247" s="84">
        <v>0</v>
      </c>
      <c r="R247" s="85">
        <v>0</v>
      </c>
      <c r="S247" s="86">
        <f t="shared" si="177"/>
        <v>532.15386333222375</v>
      </c>
      <c r="U247" s="63" t="s">
        <v>54</v>
      </c>
      <c r="V247" s="55">
        <v>0</v>
      </c>
      <c r="W247" s="55">
        <v>0</v>
      </c>
      <c r="X247" s="55">
        <v>0</v>
      </c>
      <c r="Y247" s="55">
        <v>0</v>
      </c>
      <c r="Z247" s="55">
        <v>0</v>
      </c>
      <c r="AA247" s="55">
        <v>2.84251187209163</v>
      </c>
      <c r="AB247" s="55">
        <v>529.31135146013207</v>
      </c>
      <c r="AC247" s="56">
        <v>0</v>
      </c>
      <c r="AD247" s="55">
        <v>0</v>
      </c>
      <c r="AE247" s="55">
        <v>0</v>
      </c>
      <c r="AF247" s="55">
        <v>0</v>
      </c>
      <c r="AG247" s="55">
        <v>0</v>
      </c>
      <c r="AH247" s="55">
        <v>0</v>
      </c>
      <c r="AI247" s="58">
        <f t="shared" si="178"/>
        <v>532.15386333222375</v>
      </c>
      <c r="AJ247" s="19"/>
      <c r="AK247" s="19"/>
      <c r="AL247" s="19"/>
      <c r="AM247" s="19"/>
      <c r="AN247" s="19"/>
    </row>
    <row r="248" spans="1:40" ht="15">
      <c r="A248" s="31" t="s">
        <v>11</v>
      </c>
      <c r="B248" s="112">
        <v>0</v>
      </c>
      <c r="C248" s="112">
        <v>0</v>
      </c>
      <c r="D248" s="112">
        <v>0</v>
      </c>
      <c r="E248" s="112">
        <v>0.18763890712520398</v>
      </c>
      <c r="F248" s="395"/>
      <c r="G248" s="112">
        <v>0</v>
      </c>
      <c r="H248" s="113">
        <v>0</v>
      </c>
      <c r="I248" s="114">
        <f t="shared" si="176"/>
        <v>0.18763890712520398</v>
      </c>
      <c r="K248" s="42" t="s">
        <v>11</v>
      </c>
      <c r="L248" s="87">
        <v>0</v>
      </c>
      <c r="M248" s="87">
        <v>0</v>
      </c>
      <c r="N248" s="87">
        <v>0</v>
      </c>
      <c r="O248" s="87">
        <v>0.18763890712520398</v>
      </c>
      <c r="P248" s="87">
        <v>32.275469596726076</v>
      </c>
      <c r="Q248" s="87">
        <v>0</v>
      </c>
      <c r="R248" s="88">
        <v>0</v>
      </c>
      <c r="S248" s="89">
        <f t="shared" si="177"/>
        <v>32.463108503851281</v>
      </c>
      <c r="U248" s="59" t="s">
        <v>11</v>
      </c>
      <c r="V248" s="60">
        <v>0</v>
      </c>
      <c r="W248" s="60">
        <v>0</v>
      </c>
      <c r="X248" s="60">
        <v>0</v>
      </c>
      <c r="Y248" s="60">
        <v>0</v>
      </c>
      <c r="Z248" s="60">
        <v>0</v>
      </c>
      <c r="AA248" s="60">
        <v>0.18763890712520398</v>
      </c>
      <c r="AB248" s="60">
        <v>32.275469596726076</v>
      </c>
      <c r="AC248" s="61">
        <v>0</v>
      </c>
      <c r="AD248" s="60">
        <v>0</v>
      </c>
      <c r="AE248" s="60">
        <v>0</v>
      </c>
      <c r="AF248" s="60">
        <v>0</v>
      </c>
      <c r="AG248" s="60">
        <v>0</v>
      </c>
      <c r="AH248" s="60">
        <v>0</v>
      </c>
      <c r="AI248" s="62">
        <f t="shared" si="178"/>
        <v>32.463108503851281</v>
      </c>
      <c r="AJ248" s="19"/>
      <c r="AK248" s="19"/>
      <c r="AL248" s="19"/>
      <c r="AM248" s="19"/>
      <c r="AN248" s="19"/>
    </row>
    <row r="249" spans="1:40" ht="15">
      <c r="A249" s="32" t="s">
        <v>55</v>
      </c>
      <c r="B249" s="84">
        <v>0</v>
      </c>
      <c r="C249" s="84">
        <v>0</v>
      </c>
      <c r="D249" s="84">
        <v>0.32791964644435517</v>
      </c>
      <c r="E249" s="84">
        <v>0</v>
      </c>
      <c r="F249" s="395"/>
      <c r="G249" s="84">
        <v>0</v>
      </c>
      <c r="H249" s="115">
        <v>0</v>
      </c>
      <c r="I249" s="111">
        <f t="shared" si="176"/>
        <v>0.32791964644435517</v>
      </c>
      <c r="K249" s="43" t="s">
        <v>55</v>
      </c>
      <c r="L249" s="84">
        <v>0</v>
      </c>
      <c r="M249" s="84">
        <v>0</v>
      </c>
      <c r="N249" s="84">
        <v>0.32791964644435517</v>
      </c>
      <c r="O249" s="84">
        <v>0</v>
      </c>
      <c r="P249" s="84">
        <v>0</v>
      </c>
      <c r="Q249" s="84">
        <v>0</v>
      </c>
      <c r="R249" s="85">
        <v>0</v>
      </c>
      <c r="S249" s="86">
        <f t="shared" si="177"/>
        <v>0.32791964644435517</v>
      </c>
      <c r="U249" s="63" t="s">
        <v>55</v>
      </c>
      <c r="V249" s="55">
        <v>0</v>
      </c>
      <c r="W249" s="55">
        <v>0</v>
      </c>
      <c r="X249" s="55">
        <v>0</v>
      </c>
      <c r="Y249" s="55">
        <v>0</v>
      </c>
      <c r="Z249" s="55">
        <v>0.32791964644435517</v>
      </c>
      <c r="AA249" s="55">
        <v>0</v>
      </c>
      <c r="AB249" s="55">
        <v>0</v>
      </c>
      <c r="AC249" s="56">
        <v>0</v>
      </c>
      <c r="AD249" s="55">
        <v>0</v>
      </c>
      <c r="AE249" s="55">
        <v>0</v>
      </c>
      <c r="AF249" s="55">
        <v>0</v>
      </c>
      <c r="AG249" s="55">
        <v>0</v>
      </c>
      <c r="AH249" s="55">
        <v>0</v>
      </c>
      <c r="AI249" s="58">
        <f t="shared" si="178"/>
        <v>0.32791964644435517</v>
      </c>
      <c r="AJ249" s="19"/>
      <c r="AK249" s="19"/>
      <c r="AL249" s="19"/>
      <c r="AM249" s="19"/>
      <c r="AN249" s="19"/>
    </row>
    <row r="250" spans="1:40" ht="15">
      <c r="A250" s="31" t="s">
        <v>14</v>
      </c>
      <c r="B250" s="112">
        <v>49.195898125307885</v>
      </c>
      <c r="C250" s="112">
        <v>2.3563907897922292</v>
      </c>
      <c r="D250" s="112">
        <v>24.152015052555033</v>
      </c>
      <c r="E250" s="112">
        <v>9.1681827114900916E-2</v>
      </c>
      <c r="F250" s="395"/>
      <c r="G250" s="112">
        <v>0</v>
      </c>
      <c r="H250" s="113">
        <v>0</v>
      </c>
      <c r="I250" s="114">
        <f t="shared" si="176"/>
        <v>75.795985794770047</v>
      </c>
      <c r="K250" s="42" t="s">
        <v>14</v>
      </c>
      <c r="L250" s="87">
        <v>49.195898125307885</v>
      </c>
      <c r="M250" s="87">
        <v>2.3563907897922292</v>
      </c>
      <c r="N250" s="87">
        <v>24.152015052555033</v>
      </c>
      <c r="O250" s="87">
        <v>9.1681827114900916E-2</v>
      </c>
      <c r="P250" s="87">
        <v>0</v>
      </c>
      <c r="Q250" s="87">
        <v>0</v>
      </c>
      <c r="R250" s="88">
        <v>0</v>
      </c>
      <c r="S250" s="89">
        <f t="shared" si="177"/>
        <v>75.795985794770047</v>
      </c>
      <c r="U250" s="59" t="s">
        <v>14</v>
      </c>
      <c r="V250" s="60">
        <v>49.153278792968791</v>
      </c>
      <c r="W250" s="60">
        <v>0</v>
      </c>
      <c r="X250" s="60">
        <v>0</v>
      </c>
      <c r="Y250" s="60">
        <v>2.3563907897922292</v>
      </c>
      <c r="Z250" s="60">
        <v>24.152015052555033</v>
      </c>
      <c r="AA250" s="60">
        <v>0</v>
      </c>
      <c r="AB250" s="60">
        <v>0</v>
      </c>
      <c r="AC250" s="61">
        <v>0.13430115945399318</v>
      </c>
      <c r="AD250" s="60">
        <v>4.2619332339092229E-2</v>
      </c>
      <c r="AE250" s="60">
        <v>0</v>
      </c>
      <c r="AF250" s="60">
        <v>0</v>
      </c>
      <c r="AG250" s="60">
        <v>0</v>
      </c>
      <c r="AH250" s="60">
        <v>9.1681827114900916E-2</v>
      </c>
      <c r="AI250" s="62">
        <f t="shared" si="178"/>
        <v>75.795985794770047</v>
      </c>
      <c r="AJ250" s="19"/>
      <c r="AK250" s="19"/>
      <c r="AL250" s="19"/>
      <c r="AM250" s="19"/>
      <c r="AN250" s="19"/>
    </row>
    <row r="251" spans="1:40" ht="15">
      <c r="A251" s="32" t="s">
        <v>136</v>
      </c>
      <c r="B251" s="84">
        <v>1314.0966380608427</v>
      </c>
      <c r="C251" s="84">
        <v>38.540079572120327</v>
      </c>
      <c r="D251" s="84">
        <v>906.03345599623151</v>
      </c>
      <c r="E251" s="84">
        <v>5.3127798373279287</v>
      </c>
      <c r="F251" s="395"/>
      <c r="G251" s="84">
        <v>0</v>
      </c>
      <c r="H251" s="115">
        <v>0</v>
      </c>
      <c r="I251" s="111">
        <f t="shared" si="176"/>
        <v>2263.9829534665223</v>
      </c>
      <c r="K251" s="43" t="s">
        <v>136</v>
      </c>
      <c r="L251" s="84">
        <v>1314.0966380608427</v>
      </c>
      <c r="M251" s="84">
        <v>38.540079572120327</v>
      </c>
      <c r="N251" s="84">
        <v>906.03345599623151</v>
      </c>
      <c r="O251" s="84">
        <v>5.3127798373279287</v>
      </c>
      <c r="P251" s="84">
        <v>0</v>
      </c>
      <c r="Q251" s="84">
        <v>0</v>
      </c>
      <c r="R251" s="85">
        <v>0</v>
      </c>
      <c r="S251" s="86">
        <f t="shared" si="177"/>
        <v>2263.9829534665223</v>
      </c>
      <c r="U251" s="63" t="s">
        <v>136</v>
      </c>
      <c r="V251" s="55">
        <v>1277.4820117791207</v>
      </c>
      <c r="W251" s="55">
        <v>0</v>
      </c>
      <c r="X251" s="55">
        <v>0</v>
      </c>
      <c r="Y251" s="55">
        <v>38.540079572120327</v>
      </c>
      <c r="Z251" s="55">
        <v>905.09983469775989</v>
      </c>
      <c r="AA251" s="55">
        <v>5.3127798373279287</v>
      </c>
      <c r="AB251" s="55">
        <v>0</v>
      </c>
      <c r="AC251" s="56">
        <v>37.54824758019366</v>
      </c>
      <c r="AD251" s="55">
        <v>36.614626281721996</v>
      </c>
      <c r="AE251" s="55">
        <v>0</v>
      </c>
      <c r="AF251" s="55">
        <v>0</v>
      </c>
      <c r="AG251" s="55">
        <v>0.93362129847166764</v>
      </c>
      <c r="AH251" s="55">
        <v>0</v>
      </c>
      <c r="AI251" s="58">
        <f t="shared" si="178"/>
        <v>2263.9829534665223</v>
      </c>
      <c r="AJ251" s="19"/>
      <c r="AK251" s="19"/>
      <c r="AL251" s="19"/>
      <c r="AM251" s="19"/>
      <c r="AN251" s="19"/>
    </row>
    <row r="252" spans="1:40" ht="15">
      <c r="A252" s="31" t="s">
        <v>21</v>
      </c>
      <c r="B252" s="112">
        <v>364.03236001527313</v>
      </c>
      <c r="C252" s="112">
        <v>16.00972003937402</v>
      </c>
      <c r="D252" s="112">
        <v>261.4971642209054</v>
      </c>
      <c r="E252" s="112">
        <v>1742.0771791394066</v>
      </c>
      <c r="F252" s="395"/>
      <c r="G252" s="112">
        <v>272.33390292339675</v>
      </c>
      <c r="H252" s="113">
        <v>40.831434977576954</v>
      </c>
      <c r="I252" s="114">
        <f t="shared" si="176"/>
        <v>2696.7817613159327</v>
      </c>
      <c r="K252" s="42" t="s">
        <v>21</v>
      </c>
      <c r="L252" s="87">
        <v>364.03236001527313</v>
      </c>
      <c r="M252" s="87">
        <v>16.00972003937402</v>
      </c>
      <c r="N252" s="87">
        <v>261.4971642209054</v>
      </c>
      <c r="O252" s="87">
        <v>1742.0771791394066</v>
      </c>
      <c r="P252" s="87">
        <v>20.760561955414094</v>
      </c>
      <c r="Q252" s="87">
        <v>272.33390292339675</v>
      </c>
      <c r="R252" s="88">
        <v>40.831434977576954</v>
      </c>
      <c r="S252" s="89">
        <f t="shared" si="177"/>
        <v>2717.542323271347</v>
      </c>
      <c r="U252" s="59" t="s">
        <v>21</v>
      </c>
      <c r="V252" s="60">
        <v>13.479355269219742</v>
      </c>
      <c r="W252" s="60">
        <v>135.42427956177747</v>
      </c>
      <c r="X252" s="60">
        <v>272.33390292339675</v>
      </c>
      <c r="Y252" s="60">
        <v>16.00972003937402</v>
      </c>
      <c r="Z252" s="60">
        <v>258.51762232123798</v>
      </c>
      <c r="AA252" s="60">
        <v>1615.7773406407318</v>
      </c>
      <c r="AB252" s="60">
        <v>20.760561955414094</v>
      </c>
      <c r="AC252" s="61">
        <v>385.23954056019511</v>
      </c>
      <c r="AD252" s="60">
        <v>215.12872518427591</v>
      </c>
      <c r="AE252" s="60">
        <v>120.58440679195996</v>
      </c>
      <c r="AF252" s="60">
        <v>40.831434977576954</v>
      </c>
      <c r="AG252" s="60">
        <v>2.9795418996674421</v>
      </c>
      <c r="AH252" s="60">
        <v>5.7154317067146536</v>
      </c>
      <c r="AI252" s="62">
        <f t="shared" si="178"/>
        <v>2717.542323271347</v>
      </c>
      <c r="AJ252" s="19"/>
      <c r="AK252" s="19"/>
      <c r="AL252" s="19"/>
      <c r="AM252" s="19"/>
      <c r="AN252" s="19"/>
    </row>
    <row r="253" spans="1:40" ht="15">
      <c r="A253" s="32" t="s">
        <v>20</v>
      </c>
      <c r="B253" s="84">
        <v>114.44274040890943</v>
      </c>
      <c r="C253" s="84">
        <v>0</v>
      </c>
      <c r="D253" s="84">
        <v>2.1029940266865594</v>
      </c>
      <c r="E253" s="84">
        <v>0</v>
      </c>
      <c r="F253" s="395"/>
      <c r="G253" s="84">
        <v>0</v>
      </c>
      <c r="H253" s="115">
        <v>0</v>
      </c>
      <c r="I253" s="111">
        <f t="shared" si="176"/>
        <v>116.54573443559599</v>
      </c>
      <c r="K253" s="43" t="s">
        <v>20</v>
      </c>
      <c r="L253" s="84">
        <v>114.44274040890943</v>
      </c>
      <c r="M253" s="84">
        <v>0</v>
      </c>
      <c r="N253" s="84">
        <v>2.1029940266865594</v>
      </c>
      <c r="O253" s="84">
        <v>0</v>
      </c>
      <c r="P253" s="84">
        <v>0</v>
      </c>
      <c r="Q253" s="84">
        <v>0</v>
      </c>
      <c r="R253" s="85">
        <v>0</v>
      </c>
      <c r="S253" s="86">
        <f t="shared" si="177"/>
        <v>116.54573443559599</v>
      </c>
      <c r="U253" s="63" t="s">
        <v>20</v>
      </c>
      <c r="V253" s="55">
        <v>113.52469176115549</v>
      </c>
      <c r="W253" s="55">
        <v>0</v>
      </c>
      <c r="X253" s="55">
        <v>0</v>
      </c>
      <c r="Y253" s="55">
        <v>0</v>
      </c>
      <c r="Z253" s="55">
        <v>2.1029940266865594</v>
      </c>
      <c r="AA253" s="55">
        <v>0</v>
      </c>
      <c r="AB253" s="55">
        <v>0</v>
      </c>
      <c r="AC253" s="56">
        <v>0.91804864775392869</v>
      </c>
      <c r="AD253" s="55">
        <v>0.91804864775392869</v>
      </c>
      <c r="AE253" s="55">
        <v>0</v>
      </c>
      <c r="AF253" s="55">
        <v>0</v>
      </c>
      <c r="AG253" s="55">
        <v>0</v>
      </c>
      <c r="AH253" s="55">
        <v>0</v>
      </c>
      <c r="AI253" s="58">
        <f t="shared" si="178"/>
        <v>116.54573443559599</v>
      </c>
      <c r="AJ253" s="19"/>
      <c r="AK253" s="19"/>
      <c r="AL253" s="19"/>
      <c r="AM253" s="19"/>
      <c r="AN253" s="19"/>
    </row>
    <row r="254" spans="1:40" ht="15">
      <c r="A254" s="31" t="s">
        <v>56</v>
      </c>
      <c r="B254" s="112">
        <v>1.2151753807447909</v>
      </c>
      <c r="C254" s="112">
        <v>2.0607871147682282</v>
      </c>
      <c r="D254" s="112">
        <v>3.7582743734374979</v>
      </c>
      <c r="E254" s="112">
        <v>0</v>
      </c>
      <c r="F254" s="395"/>
      <c r="G254" s="112">
        <v>0</v>
      </c>
      <c r="H254" s="113">
        <v>0</v>
      </c>
      <c r="I254" s="114">
        <f t="shared" si="176"/>
        <v>7.0342368689505168</v>
      </c>
      <c r="K254" s="42" t="s">
        <v>56</v>
      </c>
      <c r="L254" s="87">
        <v>1.2151753807447909</v>
      </c>
      <c r="M254" s="87">
        <v>2.0607871147682282</v>
      </c>
      <c r="N254" s="87">
        <v>3.7582743734374979</v>
      </c>
      <c r="O254" s="87">
        <v>0</v>
      </c>
      <c r="P254" s="87">
        <v>0</v>
      </c>
      <c r="Q254" s="87">
        <v>0</v>
      </c>
      <c r="R254" s="88">
        <v>0</v>
      </c>
      <c r="S254" s="89">
        <f t="shared" si="177"/>
        <v>7.0342368689505168</v>
      </c>
      <c r="U254" s="59" t="s">
        <v>56</v>
      </c>
      <c r="V254" s="60">
        <v>1.2151753807447909</v>
      </c>
      <c r="W254" s="60">
        <v>0</v>
      </c>
      <c r="X254" s="60">
        <v>0</v>
      </c>
      <c r="Y254" s="60">
        <v>2.0607871147682282</v>
      </c>
      <c r="Z254" s="60">
        <v>3.7582743734374979</v>
      </c>
      <c r="AA254" s="60">
        <v>0</v>
      </c>
      <c r="AB254" s="60">
        <v>0</v>
      </c>
      <c r="AC254" s="61">
        <v>0</v>
      </c>
      <c r="AD254" s="60">
        <v>0</v>
      </c>
      <c r="AE254" s="60">
        <v>0</v>
      </c>
      <c r="AF254" s="60">
        <v>0</v>
      </c>
      <c r="AG254" s="60">
        <v>0</v>
      </c>
      <c r="AH254" s="60">
        <v>0</v>
      </c>
      <c r="AI254" s="62">
        <f t="shared" si="178"/>
        <v>7.0342368689505168</v>
      </c>
      <c r="AJ254" s="19"/>
      <c r="AK254" s="19"/>
      <c r="AL254" s="19"/>
      <c r="AM254" s="19"/>
      <c r="AN254" s="19"/>
    </row>
    <row r="255" spans="1:40" ht="15">
      <c r="A255" s="32" t="s">
        <v>18</v>
      </c>
      <c r="B255" s="84">
        <v>1.0355388865478794</v>
      </c>
      <c r="C255" s="84">
        <v>0</v>
      </c>
      <c r="D255" s="84">
        <v>38.976714064396631</v>
      </c>
      <c r="E255" s="84">
        <v>0</v>
      </c>
      <c r="F255" s="395"/>
      <c r="G255" s="84">
        <v>0</v>
      </c>
      <c r="H255" s="115">
        <v>0</v>
      </c>
      <c r="I255" s="111">
        <f t="shared" si="176"/>
        <v>40.012252950944514</v>
      </c>
      <c r="K255" s="43" t="s">
        <v>18</v>
      </c>
      <c r="L255" s="84">
        <v>1.0355388865478794</v>
      </c>
      <c r="M255" s="84">
        <v>0</v>
      </c>
      <c r="N255" s="84">
        <v>38.976714064396631</v>
      </c>
      <c r="O255" s="84">
        <v>0</v>
      </c>
      <c r="P255" s="84">
        <v>2.4758129159460069</v>
      </c>
      <c r="Q255" s="84">
        <v>0</v>
      </c>
      <c r="R255" s="85">
        <v>0</v>
      </c>
      <c r="S255" s="86">
        <f t="shared" si="177"/>
        <v>42.488065866890523</v>
      </c>
      <c r="U255" s="63" t="s">
        <v>18</v>
      </c>
      <c r="V255" s="55">
        <v>1.0355388865478794</v>
      </c>
      <c r="W255" s="55">
        <v>0</v>
      </c>
      <c r="X255" s="55">
        <v>0</v>
      </c>
      <c r="Y255" s="55">
        <v>0</v>
      </c>
      <c r="Z255" s="55">
        <v>38.963402054092803</v>
      </c>
      <c r="AA255" s="55">
        <v>0</v>
      </c>
      <c r="AB255" s="55">
        <v>2.4758129159460069</v>
      </c>
      <c r="AC255" s="56">
        <v>1.3312010303829357E-2</v>
      </c>
      <c r="AD255" s="55">
        <v>0</v>
      </c>
      <c r="AE255" s="55">
        <v>0</v>
      </c>
      <c r="AF255" s="55">
        <v>0</v>
      </c>
      <c r="AG255" s="55">
        <v>1.3312010303829357E-2</v>
      </c>
      <c r="AH255" s="55">
        <v>0</v>
      </c>
      <c r="AI255" s="58">
        <f t="shared" si="178"/>
        <v>42.488065866890516</v>
      </c>
      <c r="AJ255" s="19"/>
      <c r="AK255" s="19"/>
      <c r="AL255" s="19"/>
      <c r="AM255" s="19"/>
      <c r="AN255" s="19"/>
    </row>
    <row r="256" spans="1:40" ht="15">
      <c r="A256" s="31" t="s">
        <v>17</v>
      </c>
      <c r="B256" s="112">
        <v>4.0098319816504651</v>
      </c>
      <c r="C256" s="112">
        <v>0</v>
      </c>
      <c r="D256" s="112">
        <v>1.0024579954126163</v>
      </c>
      <c r="E256" s="112">
        <v>0</v>
      </c>
      <c r="F256" s="395"/>
      <c r="G256" s="112">
        <v>0</v>
      </c>
      <c r="H256" s="113">
        <v>0</v>
      </c>
      <c r="I256" s="114">
        <f t="shared" si="176"/>
        <v>5.0122899770630811</v>
      </c>
      <c r="K256" s="42" t="s">
        <v>17</v>
      </c>
      <c r="L256" s="87">
        <v>4.0098319816504651</v>
      </c>
      <c r="M256" s="87">
        <v>0</v>
      </c>
      <c r="N256" s="87">
        <v>1.0024579954126163</v>
      </c>
      <c r="O256" s="87">
        <v>0</v>
      </c>
      <c r="P256" s="87">
        <v>0</v>
      </c>
      <c r="Q256" s="87">
        <v>0</v>
      </c>
      <c r="R256" s="88">
        <v>0</v>
      </c>
      <c r="S256" s="89">
        <f t="shared" si="177"/>
        <v>5.0122899770630811</v>
      </c>
      <c r="U256" s="59" t="s">
        <v>57</v>
      </c>
      <c r="V256" s="60">
        <v>4.0098319816504651</v>
      </c>
      <c r="W256" s="60">
        <v>0</v>
      </c>
      <c r="X256" s="60">
        <v>0</v>
      </c>
      <c r="Y256" s="60">
        <v>0</v>
      </c>
      <c r="Z256" s="60">
        <v>1.0024579954126163</v>
      </c>
      <c r="AA256" s="60">
        <v>0</v>
      </c>
      <c r="AB256" s="60">
        <v>0</v>
      </c>
      <c r="AC256" s="61">
        <v>0</v>
      </c>
      <c r="AD256" s="60">
        <v>0</v>
      </c>
      <c r="AE256" s="60">
        <v>0</v>
      </c>
      <c r="AF256" s="60">
        <v>0</v>
      </c>
      <c r="AG256" s="60">
        <v>0</v>
      </c>
      <c r="AH256" s="60">
        <v>0</v>
      </c>
      <c r="AI256" s="62">
        <f t="shared" si="178"/>
        <v>5.0122899770630811</v>
      </c>
      <c r="AJ256" s="19"/>
      <c r="AK256" s="19"/>
      <c r="AL256" s="19"/>
      <c r="AM256" s="19"/>
      <c r="AN256" s="19"/>
    </row>
    <row r="257" spans="1:40" ht="15">
      <c r="A257" s="33" t="s">
        <v>60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176"/>
        <v>0</v>
      </c>
      <c r="K257" s="44" t="s">
        <v>60</v>
      </c>
      <c r="L257" s="84">
        <v>0</v>
      </c>
      <c r="M257" s="84">
        <v>0</v>
      </c>
      <c r="N257" s="84">
        <v>0</v>
      </c>
      <c r="O257" s="84">
        <v>0</v>
      </c>
      <c r="P257" s="84">
        <v>0</v>
      </c>
      <c r="Q257" s="84">
        <v>0</v>
      </c>
      <c r="R257" s="85">
        <v>0</v>
      </c>
      <c r="S257" s="86">
        <f t="shared" si="177"/>
        <v>0</v>
      </c>
      <c r="U257" s="64" t="s">
        <v>58</v>
      </c>
      <c r="V257" s="55">
        <v>0</v>
      </c>
      <c r="W257" s="55">
        <v>0</v>
      </c>
      <c r="X257" s="55">
        <v>0</v>
      </c>
      <c r="Y257" s="55">
        <v>0</v>
      </c>
      <c r="Z257" s="55">
        <v>0</v>
      </c>
      <c r="AA257" s="55">
        <v>0</v>
      </c>
      <c r="AB257" s="55">
        <v>0</v>
      </c>
      <c r="AC257" s="56">
        <v>0</v>
      </c>
      <c r="AD257" s="57">
        <v>0</v>
      </c>
      <c r="AE257" s="57">
        <v>0</v>
      </c>
      <c r="AF257" s="57">
        <v>0</v>
      </c>
      <c r="AG257" s="57">
        <v>0</v>
      </c>
      <c r="AH257" s="57">
        <v>0</v>
      </c>
      <c r="AI257" s="58">
        <f t="shared" si="178"/>
        <v>0</v>
      </c>
      <c r="AJ257" s="19"/>
      <c r="AK257" s="19"/>
      <c r="AL257" s="19"/>
      <c r="AM257" s="19"/>
      <c r="AN257" s="19"/>
    </row>
    <row r="258" spans="1:40">
      <c r="A258" s="34" t="s">
        <v>19</v>
      </c>
      <c r="B258" s="116">
        <v>0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176"/>
        <v>0</v>
      </c>
      <c r="K258" s="45" t="s">
        <v>19</v>
      </c>
      <c r="L258" s="90">
        <v>0</v>
      </c>
      <c r="M258" s="90">
        <v>0</v>
      </c>
      <c r="N258" s="90">
        <v>0</v>
      </c>
      <c r="O258" s="90">
        <v>0</v>
      </c>
      <c r="P258" s="90">
        <v>0</v>
      </c>
      <c r="Q258" s="90">
        <v>0</v>
      </c>
      <c r="R258" s="91">
        <v>0</v>
      </c>
      <c r="S258" s="92">
        <f t="shared" si="177"/>
        <v>0</v>
      </c>
      <c r="U258" s="65" t="s">
        <v>62</v>
      </c>
      <c r="V258" s="66">
        <v>0</v>
      </c>
      <c r="W258" s="66">
        <v>0</v>
      </c>
      <c r="X258" s="66">
        <v>0</v>
      </c>
      <c r="Y258" s="66">
        <v>0</v>
      </c>
      <c r="Z258" s="66">
        <v>0</v>
      </c>
      <c r="AA258" s="66">
        <v>0</v>
      </c>
      <c r="AB258" s="66">
        <v>0</v>
      </c>
      <c r="AC258" s="66">
        <v>0</v>
      </c>
      <c r="AD258" s="66">
        <v>0</v>
      </c>
      <c r="AE258" s="66">
        <v>0</v>
      </c>
      <c r="AF258" s="66">
        <v>0</v>
      </c>
      <c r="AG258" s="66">
        <v>0</v>
      </c>
      <c r="AH258" s="67">
        <v>0</v>
      </c>
      <c r="AI258" s="68">
        <f t="shared" si="178"/>
        <v>0</v>
      </c>
      <c r="AJ258" s="19"/>
      <c r="AK258" s="19"/>
      <c r="AL258" s="19"/>
      <c r="AM258" s="19"/>
      <c r="AN258" s="19"/>
    </row>
    <row r="259" spans="1:40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176"/>
        <v>0</v>
      </c>
      <c r="K259" s="46" t="s">
        <v>15</v>
      </c>
      <c r="L259" s="93">
        <v>0</v>
      </c>
      <c r="M259" s="93">
        <v>0</v>
      </c>
      <c r="N259" s="93">
        <v>0</v>
      </c>
      <c r="O259" s="93">
        <v>0</v>
      </c>
      <c r="P259" s="93">
        <v>0</v>
      </c>
      <c r="Q259" s="93">
        <v>0</v>
      </c>
      <c r="R259" s="94">
        <v>0</v>
      </c>
      <c r="S259" s="95">
        <f t="shared" si="177"/>
        <v>0</v>
      </c>
      <c r="U259" s="69" t="s">
        <v>15</v>
      </c>
      <c r="V259" s="70">
        <v>0</v>
      </c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1">
        <v>0</v>
      </c>
      <c r="AE259" s="71">
        <v>0</v>
      </c>
      <c r="AF259" s="71">
        <v>0</v>
      </c>
      <c r="AG259" s="71">
        <v>0</v>
      </c>
      <c r="AH259" s="71">
        <v>0</v>
      </c>
      <c r="AI259" s="72">
        <f t="shared" si="178"/>
        <v>0</v>
      </c>
      <c r="AJ259" s="19"/>
      <c r="AK259" s="19"/>
      <c r="AL259" s="19"/>
      <c r="AM259" s="19"/>
      <c r="AN259" s="19"/>
    </row>
    <row r="260" spans="1:40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176"/>
        <v>0</v>
      </c>
      <c r="K260" s="45" t="s">
        <v>16</v>
      </c>
      <c r="L260" s="90">
        <v>0</v>
      </c>
      <c r="M260" s="90">
        <v>0</v>
      </c>
      <c r="N260" s="90">
        <v>0</v>
      </c>
      <c r="O260" s="90">
        <v>0</v>
      </c>
      <c r="P260" s="90">
        <v>0</v>
      </c>
      <c r="Q260" s="90">
        <v>0</v>
      </c>
      <c r="R260" s="91">
        <v>0</v>
      </c>
      <c r="S260" s="92">
        <f t="shared" si="177"/>
        <v>0</v>
      </c>
      <c r="U260" s="65" t="s">
        <v>16</v>
      </c>
      <c r="V260" s="66">
        <v>0</v>
      </c>
      <c r="W260" s="66">
        <v>0</v>
      </c>
      <c r="X260" s="66">
        <v>0</v>
      </c>
      <c r="Y260" s="66">
        <v>0</v>
      </c>
      <c r="Z260" s="66">
        <v>0</v>
      </c>
      <c r="AA260" s="66">
        <v>0</v>
      </c>
      <c r="AB260" s="66">
        <v>0</v>
      </c>
      <c r="AC260" s="66">
        <v>0</v>
      </c>
      <c r="AD260" s="66">
        <v>0</v>
      </c>
      <c r="AE260" s="66">
        <v>0</v>
      </c>
      <c r="AF260" s="66">
        <v>0</v>
      </c>
      <c r="AG260" s="66">
        <v>0</v>
      </c>
      <c r="AH260" s="67">
        <v>0</v>
      </c>
      <c r="AI260" s="68">
        <f t="shared" si="178"/>
        <v>0</v>
      </c>
      <c r="AJ260" s="19"/>
      <c r="AK260" s="19"/>
      <c r="AL260" s="19"/>
      <c r="AM260" s="19"/>
      <c r="AN260" s="19"/>
    </row>
    <row r="261" spans="1:40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176"/>
        <v>0</v>
      </c>
      <c r="K261" s="47" t="s">
        <v>10</v>
      </c>
      <c r="L261" s="96">
        <v>0</v>
      </c>
      <c r="M261" s="96">
        <v>0</v>
      </c>
      <c r="N261" s="96">
        <v>0</v>
      </c>
      <c r="O261" s="96">
        <v>0</v>
      </c>
      <c r="P261" s="96">
        <v>0</v>
      </c>
      <c r="Q261" s="96">
        <v>0</v>
      </c>
      <c r="R261" s="97">
        <v>0</v>
      </c>
      <c r="S261" s="98">
        <f t="shared" si="177"/>
        <v>0</v>
      </c>
      <c r="U261" s="69" t="s">
        <v>10</v>
      </c>
      <c r="V261" s="70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1">
        <v>0</v>
      </c>
      <c r="AE261" s="71">
        <v>0</v>
      </c>
      <c r="AF261" s="71">
        <v>0</v>
      </c>
      <c r="AG261" s="71">
        <v>0</v>
      </c>
      <c r="AH261" s="71">
        <v>0</v>
      </c>
      <c r="AI261" s="72">
        <f t="shared" si="178"/>
        <v>0</v>
      </c>
      <c r="AJ261" s="19"/>
      <c r="AK261" s="19"/>
      <c r="AL261" s="19"/>
      <c r="AM261" s="19"/>
      <c r="AN261" s="19"/>
    </row>
    <row r="262" spans="1:40" ht="15">
      <c r="A262" s="37" t="s">
        <v>22</v>
      </c>
      <c r="B262" s="99">
        <f>SUM(B241:B257)</f>
        <v>2113.3414349556765</v>
      </c>
      <c r="C262" s="99">
        <f t="shared" ref="C262:I262" si="179">SUM(C241:C257)</f>
        <v>60.446655578350843</v>
      </c>
      <c r="D262" s="99">
        <f t="shared" si="179"/>
        <v>1244.7527147150802</v>
      </c>
      <c r="E262" s="99">
        <f t="shared" si="179"/>
        <v>1750.5117915830663</v>
      </c>
      <c r="F262" s="99">
        <f t="shared" si="179"/>
        <v>0</v>
      </c>
      <c r="G262" s="99">
        <f t="shared" si="179"/>
        <v>272.33390292339675</v>
      </c>
      <c r="H262" s="100">
        <f t="shared" si="179"/>
        <v>40.831434977576954</v>
      </c>
      <c r="I262" s="111">
        <f t="shared" si="179"/>
        <v>5482.2179347331476</v>
      </c>
      <c r="K262" s="48" t="s">
        <v>22</v>
      </c>
      <c r="L262" s="99">
        <f>SUM(L241:L257)</f>
        <v>2113.3414349556765</v>
      </c>
      <c r="M262" s="99">
        <f t="shared" ref="M262:S262" si="180">SUM(M241:M257)</f>
        <v>60.446655578350843</v>
      </c>
      <c r="N262" s="99">
        <f t="shared" si="180"/>
        <v>1244.7527147150802</v>
      </c>
      <c r="O262" s="99">
        <f t="shared" si="180"/>
        <v>1750.5117915830663</v>
      </c>
      <c r="P262" s="99">
        <f t="shared" si="180"/>
        <v>584.8231959282183</v>
      </c>
      <c r="Q262" s="99">
        <f t="shared" si="180"/>
        <v>272.33390292339675</v>
      </c>
      <c r="R262" s="100">
        <f t="shared" si="180"/>
        <v>40.831434977576954</v>
      </c>
      <c r="S262" s="101">
        <f t="shared" si="180"/>
        <v>6067.0411306613669</v>
      </c>
      <c r="U262" s="73" t="s">
        <v>59</v>
      </c>
      <c r="V262" s="74">
        <f>SUM(V241:V257)</f>
        <v>1724.8983197024429</v>
      </c>
      <c r="W262" s="74">
        <f t="shared" ref="W262:AH262" si="181">SUM(W241:W257)</f>
        <v>135.42427956177747</v>
      </c>
      <c r="X262" s="74">
        <f t="shared" si="181"/>
        <v>272.33390292339675</v>
      </c>
      <c r="Y262" s="74">
        <f t="shared" si="181"/>
        <v>60.446655578350843</v>
      </c>
      <c r="Z262" s="74">
        <f t="shared" si="181"/>
        <v>1240.6625506057587</v>
      </c>
      <c r="AA262" s="74">
        <f t="shared" si="181"/>
        <v>1624.1202712572765</v>
      </c>
      <c r="AB262" s="74">
        <f t="shared" si="181"/>
        <v>584.8231959282183</v>
      </c>
      <c r="AC262" s="74">
        <f t="shared" si="181"/>
        <v>424.33195510414436</v>
      </c>
      <c r="AD262" s="75">
        <f t="shared" si="181"/>
        <v>253.01883569145613</v>
      </c>
      <c r="AE262" s="75">
        <f t="shared" si="181"/>
        <v>120.58440679195996</v>
      </c>
      <c r="AF262" s="75">
        <f t="shared" si="181"/>
        <v>40.831434977576954</v>
      </c>
      <c r="AG262" s="75">
        <f t="shared" si="181"/>
        <v>4.0901641093215186</v>
      </c>
      <c r="AH262" s="75">
        <f t="shared" si="181"/>
        <v>5.8071135338295541</v>
      </c>
      <c r="AI262" s="76">
        <f>SUM(V262:AC262)</f>
        <v>6067.041130661366</v>
      </c>
      <c r="AJ262" s="19"/>
      <c r="AK262" s="19"/>
      <c r="AL262" s="19"/>
      <c r="AM262" s="19"/>
      <c r="AN262" s="19"/>
    </row>
    <row r="263" spans="1:40" s="22" customFormat="1" ht="15" thickBot="1">
      <c r="A263" s="38" t="s">
        <v>108</v>
      </c>
      <c r="B263" s="125">
        <f>IF($I262=0,"-",B262/$I262)</f>
        <v>0.38549022678693373</v>
      </c>
      <c r="C263" s="125">
        <f t="shared" ref="C263:H263" si="182">IF($I262=0,"-",C262/$I262)</f>
        <v>1.1025949040694812E-2</v>
      </c>
      <c r="D263" s="125">
        <f t="shared" si="182"/>
        <v>0.22705276031235883</v>
      </c>
      <c r="E263" s="125">
        <f t="shared" si="182"/>
        <v>0.31930722427003883</v>
      </c>
      <c r="F263" s="125">
        <f t="shared" si="182"/>
        <v>0</v>
      </c>
      <c r="G263" s="125">
        <f t="shared" si="182"/>
        <v>4.9675862245095674E-2</v>
      </c>
      <c r="H263" s="126">
        <f t="shared" si="182"/>
        <v>7.4479773448781119E-3</v>
      </c>
      <c r="I263" s="127">
        <f>SUM(B263:H263)</f>
        <v>1</v>
      </c>
      <c r="K263" s="49" t="s">
        <v>108</v>
      </c>
      <c r="L263" s="102">
        <f>IF($S262=0,"-",L262/$S262)</f>
        <v>0.34833148308083112</v>
      </c>
      <c r="M263" s="102">
        <f t="shared" ref="M263:R263" si="183">IF($S262=0,"-",M262/$S262)</f>
        <v>9.963119464093952E-3</v>
      </c>
      <c r="N263" s="102">
        <f t="shared" si="183"/>
        <v>0.20516635504981157</v>
      </c>
      <c r="O263" s="102">
        <f t="shared" si="183"/>
        <v>0.28852809036292842</v>
      </c>
      <c r="P263" s="102">
        <f t="shared" si="183"/>
        <v>9.6393478028797677E-2</v>
      </c>
      <c r="Q263" s="102">
        <f t="shared" si="183"/>
        <v>4.4887433109211457E-2</v>
      </c>
      <c r="R263" s="103">
        <f t="shared" si="183"/>
        <v>6.7300409043256192E-3</v>
      </c>
      <c r="S263" s="104">
        <f>SUM(L263:R263)</f>
        <v>0.99999999999999989</v>
      </c>
      <c r="U263" s="77" t="s">
        <v>108</v>
      </c>
      <c r="V263" s="78">
        <f>+V262/$AI262</f>
        <v>0.28430635008970384</v>
      </c>
      <c r="W263" s="78">
        <f t="shared" ref="W263:AH263" si="184">+W262/$AI262</f>
        <v>2.232130566535568E-2</v>
      </c>
      <c r="X263" s="78">
        <f t="shared" si="184"/>
        <v>4.4887433109211464E-2</v>
      </c>
      <c r="Y263" s="78">
        <f t="shared" si="184"/>
        <v>9.9631194640939537E-3</v>
      </c>
      <c r="Z263" s="78">
        <f t="shared" si="184"/>
        <v>0.20449219378714095</v>
      </c>
      <c r="AA263" s="78">
        <f t="shared" si="184"/>
        <v>0.26769560915771007</v>
      </c>
      <c r="AB263" s="78">
        <f t="shared" si="184"/>
        <v>9.6393478028797691E-2</v>
      </c>
      <c r="AC263" s="78">
        <f t="shared" si="184"/>
        <v>6.9940510697986333E-2</v>
      </c>
      <c r="AD263" s="78">
        <f t="shared" si="184"/>
        <v>4.1703827325771672E-2</v>
      </c>
      <c r="AE263" s="78">
        <f t="shared" si="184"/>
        <v>1.9875323769037164E-2</v>
      </c>
      <c r="AF263" s="78">
        <f t="shared" si="184"/>
        <v>6.7300409043256201E-3</v>
      </c>
      <c r="AG263" s="78">
        <f t="shared" si="184"/>
        <v>6.7416126267066392E-4</v>
      </c>
      <c r="AH263" s="78">
        <f t="shared" si="184"/>
        <v>9.5715743618117238E-4</v>
      </c>
      <c r="AI263" s="79">
        <f>SUM(V263:AC263)</f>
        <v>1</v>
      </c>
    </row>
    <row r="264" spans="1:40" ht="15" thickBot="1">
      <c r="A264" s="6"/>
      <c r="B264" s="6"/>
      <c r="C264" s="6"/>
      <c r="D264" s="6"/>
      <c r="E264" s="6"/>
      <c r="F264" s="6"/>
      <c r="G264" s="6"/>
      <c r="H264" s="6"/>
      <c r="I264" s="6"/>
      <c r="K264" s="6"/>
      <c r="L264" s="6"/>
      <c r="M264" s="6"/>
      <c r="N264" s="6"/>
      <c r="O264" s="6"/>
      <c r="P264" s="6"/>
      <c r="Q264" s="6"/>
      <c r="R264" s="6"/>
      <c r="S264" s="6"/>
      <c r="U264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19"/>
      <c r="AK264" s="19"/>
      <c r="AL264" s="19"/>
      <c r="AM264" s="19"/>
      <c r="AN264" s="19"/>
    </row>
    <row r="265" spans="1:40" ht="42.7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  <c r="K265" s="445" t="s">
        <v>33</v>
      </c>
      <c r="L265" s="82" t="s">
        <v>0</v>
      </c>
      <c r="M265" s="82" t="s">
        <v>1</v>
      </c>
      <c r="N265" s="82" t="s">
        <v>2</v>
      </c>
      <c r="O265" s="82" t="s">
        <v>3</v>
      </c>
      <c r="P265" s="82" t="s">
        <v>23</v>
      </c>
      <c r="Q265" s="82" t="s">
        <v>4</v>
      </c>
      <c r="R265" s="82" t="s">
        <v>5</v>
      </c>
      <c r="S265" s="83" t="s">
        <v>6</v>
      </c>
      <c r="U265" s="447" t="s">
        <v>33</v>
      </c>
      <c r="V265" s="51" t="s">
        <v>73</v>
      </c>
      <c r="W265" s="51" t="s">
        <v>74</v>
      </c>
      <c r="X265" s="51" t="s">
        <v>4</v>
      </c>
      <c r="Y265" s="51" t="s">
        <v>1</v>
      </c>
      <c r="Z265" s="51" t="s">
        <v>2</v>
      </c>
      <c r="AA265" s="51" t="s">
        <v>3</v>
      </c>
      <c r="AB265" s="51" t="s">
        <v>51</v>
      </c>
      <c r="AC265" s="51" t="s">
        <v>64</v>
      </c>
      <c r="AD265" s="52" t="s">
        <v>75</v>
      </c>
      <c r="AE265" s="52" t="s">
        <v>76</v>
      </c>
      <c r="AF265" s="52" t="s">
        <v>77</v>
      </c>
      <c r="AG265" s="52" t="s">
        <v>78</v>
      </c>
      <c r="AH265" s="52" t="s">
        <v>79</v>
      </c>
      <c r="AI265" s="53" t="s">
        <v>59</v>
      </c>
      <c r="AJ265" s="19"/>
      <c r="AK265" s="19"/>
      <c r="AL265" s="19"/>
      <c r="AM265" s="19"/>
      <c r="AN265" s="19"/>
    </row>
    <row r="266" spans="1:40" ht="15" customHeight="1">
      <c r="A266" s="411" t="s">
        <v>33</v>
      </c>
      <c r="B266" s="400" t="s">
        <v>113</v>
      </c>
      <c r="C266" s="401"/>
      <c r="D266" s="401"/>
      <c r="E266" s="401"/>
      <c r="F266" s="401"/>
      <c r="G266" s="401"/>
      <c r="H266" s="401"/>
      <c r="I266" s="402"/>
      <c r="K266" s="446" t="s">
        <v>33</v>
      </c>
      <c r="L266" s="403" t="s">
        <v>113</v>
      </c>
      <c r="M266" s="404"/>
      <c r="N266" s="404"/>
      <c r="O266" s="404"/>
      <c r="P266" s="404"/>
      <c r="Q266" s="404"/>
      <c r="R266" s="404"/>
      <c r="S266" s="405"/>
      <c r="U266" s="448" t="s">
        <v>33</v>
      </c>
      <c r="V266" s="441" t="s">
        <v>113</v>
      </c>
      <c r="W266" s="441"/>
      <c r="X266" s="441"/>
      <c r="Y266" s="441"/>
      <c r="Z266" s="441"/>
      <c r="AA266" s="441"/>
      <c r="AB266" s="441"/>
      <c r="AC266" s="441"/>
      <c r="AD266" s="441"/>
      <c r="AE266" s="441"/>
      <c r="AF266" s="441"/>
      <c r="AG266" s="441"/>
      <c r="AH266" s="441"/>
      <c r="AI266" s="442"/>
      <c r="AJ266" s="19"/>
      <c r="AK266" s="19"/>
      <c r="AL266" s="19"/>
      <c r="AM266" s="19"/>
      <c r="AN266" s="19"/>
    </row>
    <row r="267" spans="1:40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  <c r="K267" s="50" t="s">
        <v>7</v>
      </c>
      <c r="L267" s="105">
        <v>0</v>
      </c>
      <c r="M267" s="105">
        <v>0</v>
      </c>
      <c r="N267" s="105">
        <v>0</v>
      </c>
      <c r="O267" s="105">
        <v>0</v>
      </c>
      <c r="P267" s="105">
        <v>0</v>
      </c>
      <c r="Q267" s="105">
        <v>0</v>
      </c>
      <c r="R267" s="106">
        <v>0</v>
      </c>
      <c r="S267" s="107">
        <f>SUM(L267:R267)</f>
        <v>0</v>
      </c>
      <c r="U267" s="54" t="s">
        <v>7</v>
      </c>
      <c r="V267" s="55">
        <v>0</v>
      </c>
      <c r="W267" s="55">
        <v>0</v>
      </c>
      <c r="X267" s="55">
        <v>0</v>
      </c>
      <c r="Y267" s="55">
        <v>0</v>
      </c>
      <c r="Z267" s="55">
        <v>0</v>
      </c>
      <c r="AA267" s="55">
        <v>0</v>
      </c>
      <c r="AB267" s="55">
        <v>0</v>
      </c>
      <c r="AC267" s="56">
        <v>0</v>
      </c>
      <c r="AD267" s="57">
        <v>0</v>
      </c>
      <c r="AE267" s="57">
        <v>0</v>
      </c>
      <c r="AF267" s="57">
        <v>0</v>
      </c>
      <c r="AG267" s="57">
        <v>0</v>
      </c>
      <c r="AH267" s="57">
        <v>0</v>
      </c>
      <c r="AI267" s="58">
        <f>SUM(V267:AC267)</f>
        <v>0</v>
      </c>
      <c r="AJ267" s="19"/>
      <c r="AK267" s="19"/>
      <c r="AL267" s="19"/>
      <c r="AM267" s="19"/>
      <c r="AN267" s="19"/>
    </row>
    <row r="268" spans="1:40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185">SUM(B268:H268)</f>
        <v>0</v>
      </c>
      <c r="K268" s="42" t="s">
        <v>8</v>
      </c>
      <c r="L268" s="87">
        <v>0</v>
      </c>
      <c r="M268" s="87">
        <v>0</v>
      </c>
      <c r="N268" s="87">
        <v>0</v>
      </c>
      <c r="O268" s="87">
        <v>0</v>
      </c>
      <c r="P268" s="87">
        <v>0</v>
      </c>
      <c r="Q268" s="87">
        <v>0</v>
      </c>
      <c r="R268" s="88">
        <v>0</v>
      </c>
      <c r="S268" s="89">
        <f t="shared" ref="S268:S287" si="186">SUM(L268:R268)</f>
        <v>0</v>
      </c>
      <c r="U268" s="59" t="s">
        <v>8</v>
      </c>
      <c r="V268" s="60">
        <v>0</v>
      </c>
      <c r="W268" s="60">
        <v>0</v>
      </c>
      <c r="X268" s="60">
        <v>0</v>
      </c>
      <c r="Y268" s="60">
        <v>0</v>
      </c>
      <c r="Z268" s="60">
        <v>0</v>
      </c>
      <c r="AA268" s="60">
        <v>0</v>
      </c>
      <c r="AB268" s="60">
        <v>0</v>
      </c>
      <c r="AC268" s="61">
        <v>0</v>
      </c>
      <c r="AD268" s="60">
        <v>0</v>
      </c>
      <c r="AE268" s="60">
        <v>0</v>
      </c>
      <c r="AF268" s="60">
        <v>0</v>
      </c>
      <c r="AG268" s="60">
        <v>0</v>
      </c>
      <c r="AH268" s="60">
        <v>0</v>
      </c>
      <c r="AI268" s="62">
        <f t="shared" ref="AI268:AI287" si="187">SUM(V268:AC268)</f>
        <v>0</v>
      </c>
      <c r="AJ268" s="19"/>
      <c r="AK268" s="19">
        <v>466.9</v>
      </c>
      <c r="AL268" s="19"/>
      <c r="AM268" s="19"/>
      <c r="AN268" s="19"/>
    </row>
    <row r="269" spans="1:40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185"/>
        <v>0</v>
      </c>
      <c r="K269" s="43" t="s">
        <v>9</v>
      </c>
      <c r="L269" s="84">
        <v>0</v>
      </c>
      <c r="M269" s="84">
        <v>0</v>
      </c>
      <c r="N269" s="84">
        <v>0</v>
      </c>
      <c r="O269" s="84">
        <v>0</v>
      </c>
      <c r="P269" s="84">
        <v>0</v>
      </c>
      <c r="Q269" s="84">
        <v>0</v>
      </c>
      <c r="R269" s="85">
        <v>0</v>
      </c>
      <c r="S269" s="86">
        <f t="shared" si="186"/>
        <v>0</v>
      </c>
      <c r="U269" s="63" t="s">
        <v>9</v>
      </c>
      <c r="V269" s="55">
        <v>0</v>
      </c>
      <c r="W269" s="55">
        <v>0</v>
      </c>
      <c r="X269" s="55">
        <v>0</v>
      </c>
      <c r="Y269" s="55">
        <v>0</v>
      </c>
      <c r="Z269" s="55">
        <v>0</v>
      </c>
      <c r="AA269" s="55">
        <v>0</v>
      </c>
      <c r="AB269" s="55">
        <v>0</v>
      </c>
      <c r="AC269" s="56">
        <v>0</v>
      </c>
      <c r="AD269" s="57">
        <v>0</v>
      </c>
      <c r="AE269" s="57">
        <v>0</v>
      </c>
      <c r="AF269" s="57">
        <v>0</v>
      </c>
      <c r="AG269" s="57">
        <v>0</v>
      </c>
      <c r="AH269" s="57">
        <v>0</v>
      </c>
      <c r="AI269" s="58">
        <f t="shared" si="187"/>
        <v>0</v>
      </c>
      <c r="AJ269" s="19"/>
      <c r="AK269" s="19"/>
      <c r="AL269" s="19"/>
      <c r="AM269" s="19"/>
      <c r="AN269" s="19"/>
    </row>
    <row r="270" spans="1:40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185"/>
        <v>0</v>
      </c>
      <c r="K270" s="42" t="s">
        <v>52</v>
      </c>
      <c r="L270" s="87">
        <v>0</v>
      </c>
      <c r="M270" s="87">
        <v>0</v>
      </c>
      <c r="N270" s="87">
        <v>0</v>
      </c>
      <c r="O270" s="87">
        <v>0</v>
      </c>
      <c r="P270" s="87">
        <v>0</v>
      </c>
      <c r="Q270" s="87">
        <v>0</v>
      </c>
      <c r="R270" s="88">
        <v>0</v>
      </c>
      <c r="S270" s="89">
        <f t="shared" si="186"/>
        <v>0</v>
      </c>
      <c r="U270" s="59" t="s">
        <v>52</v>
      </c>
      <c r="V270" s="60">
        <v>0</v>
      </c>
      <c r="W270" s="60">
        <v>0</v>
      </c>
      <c r="X270" s="60">
        <v>0</v>
      </c>
      <c r="Y270" s="60">
        <v>0</v>
      </c>
      <c r="Z270" s="60">
        <v>0</v>
      </c>
      <c r="AA270" s="60">
        <v>0</v>
      </c>
      <c r="AB270" s="60">
        <v>0</v>
      </c>
      <c r="AC270" s="61">
        <v>0</v>
      </c>
      <c r="AD270" s="60">
        <v>0</v>
      </c>
      <c r="AE270" s="60">
        <v>0</v>
      </c>
      <c r="AF270" s="60">
        <v>0</v>
      </c>
      <c r="AG270" s="60">
        <v>0</v>
      </c>
      <c r="AH270" s="60">
        <v>0</v>
      </c>
      <c r="AI270" s="62">
        <f t="shared" si="187"/>
        <v>0</v>
      </c>
      <c r="AJ270" s="19"/>
      <c r="AK270" s="19"/>
      <c r="AL270" s="19"/>
      <c r="AM270" s="19"/>
      <c r="AN270" s="19"/>
    </row>
    <row r="271" spans="1:40" ht="15">
      <c r="A271" s="32" t="s">
        <v>13</v>
      </c>
      <c r="B271" s="84">
        <v>13.713853188965073</v>
      </c>
      <c r="C271" s="84">
        <v>74.298252160424113</v>
      </c>
      <c r="D271" s="84">
        <v>26.685996356994295</v>
      </c>
      <c r="E271" s="84">
        <v>0</v>
      </c>
      <c r="F271" s="395"/>
      <c r="G271" s="84">
        <v>0</v>
      </c>
      <c r="H271" s="115">
        <v>0</v>
      </c>
      <c r="I271" s="111">
        <f t="shared" si="185"/>
        <v>114.69810170638348</v>
      </c>
      <c r="K271" s="43" t="s">
        <v>13</v>
      </c>
      <c r="L271" s="84">
        <v>13.713853188965073</v>
      </c>
      <c r="M271" s="84">
        <v>74.298252160424113</v>
      </c>
      <c r="N271" s="84">
        <v>26.685996356994295</v>
      </c>
      <c r="O271" s="84">
        <v>0</v>
      </c>
      <c r="P271" s="84">
        <v>0</v>
      </c>
      <c r="Q271" s="84">
        <v>0</v>
      </c>
      <c r="R271" s="85">
        <v>0</v>
      </c>
      <c r="S271" s="86">
        <f t="shared" si="186"/>
        <v>114.69810170638348</v>
      </c>
      <c r="U271" s="63" t="s">
        <v>13</v>
      </c>
      <c r="V271" s="55">
        <v>13.713853188965073</v>
      </c>
      <c r="W271" s="55">
        <v>0</v>
      </c>
      <c r="X271" s="55">
        <v>0</v>
      </c>
      <c r="Y271" s="55">
        <v>74.298252160424113</v>
      </c>
      <c r="Z271" s="55">
        <v>26.685996356994295</v>
      </c>
      <c r="AA271" s="55">
        <v>0</v>
      </c>
      <c r="AB271" s="55">
        <v>0</v>
      </c>
      <c r="AC271" s="56">
        <v>0</v>
      </c>
      <c r="AD271" s="57">
        <v>0</v>
      </c>
      <c r="AE271" s="57">
        <v>0</v>
      </c>
      <c r="AF271" s="57">
        <v>0</v>
      </c>
      <c r="AG271" s="57">
        <v>0</v>
      </c>
      <c r="AH271" s="57">
        <v>0</v>
      </c>
      <c r="AI271" s="58">
        <f t="shared" si="187"/>
        <v>114.69810170638348</v>
      </c>
      <c r="AJ271" s="19"/>
      <c r="AK271" s="19"/>
      <c r="AL271" s="19"/>
      <c r="AM271" s="19"/>
      <c r="AN271" s="19"/>
    </row>
    <row r="272" spans="1:40" ht="15">
      <c r="A272" s="31" t="s">
        <v>119</v>
      </c>
      <c r="B272" s="112">
        <v>13.246977537228309</v>
      </c>
      <c r="C272" s="112">
        <v>2.0946422735143675</v>
      </c>
      <c r="D272" s="112">
        <v>37.03940605604673</v>
      </c>
      <c r="E272" s="112">
        <v>1.8953958133508055</v>
      </c>
      <c r="F272" s="395"/>
      <c r="G272" s="112">
        <v>0</v>
      </c>
      <c r="H272" s="113">
        <v>0</v>
      </c>
      <c r="I272" s="114">
        <f t="shared" si="185"/>
        <v>54.27642168014021</v>
      </c>
      <c r="K272" s="42" t="s">
        <v>119</v>
      </c>
      <c r="L272" s="87">
        <v>13.246977537228309</v>
      </c>
      <c r="M272" s="87">
        <v>2.0946422735143675</v>
      </c>
      <c r="N272" s="87">
        <v>37.03940605604673</v>
      </c>
      <c r="O272" s="87">
        <v>1.8953958133508055</v>
      </c>
      <c r="P272" s="87">
        <v>0</v>
      </c>
      <c r="Q272" s="87">
        <v>0</v>
      </c>
      <c r="R272" s="88">
        <v>0</v>
      </c>
      <c r="S272" s="89">
        <f t="shared" si="186"/>
        <v>54.27642168014021</v>
      </c>
      <c r="U272" s="59" t="s">
        <v>53</v>
      </c>
      <c r="V272" s="60">
        <v>13.246977537228309</v>
      </c>
      <c r="W272" s="60">
        <v>0</v>
      </c>
      <c r="X272" s="60">
        <v>0</v>
      </c>
      <c r="Y272" s="60">
        <v>2.0946422735143675</v>
      </c>
      <c r="Z272" s="60">
        <v>37.03940605604673</v>
      </c>
      <c r="AA272" s="60">
        <v>1.8953958133508055</v>
      </c>
      <c r="AB272" s="60">
        <v>0</v>
      </c>
      <c r="AC272" s="61">
        <v>0</v>
      </c>
      <c r="AD272" s="60">
        <v>0</v>
      </c>
      <c r="AE272" s="60">
        <v>0</v>
      </c>
      <c r="AF272" s="60">
        <v>0</v>
      </c>
      <c r="AG272" s="60">
        <v>0</v>
      </c>
      <c r="AH272" s="60">
        <v>0</v>
      </c>
      <c r="AI272" s="62">
        <f t="shared" si="187"/>
        <v>54.27642168014021</v>
      </c>
      <c r="AJ272" s="19"/>
      <c r="AK272" s="19"/>
      <c r="AL272" s="19"/>
      <c r="AM272" s="19"/>
      <c r="AN272" s="19"/>
    </row>
    <row r="273" spans="1:40" ht="15">
      <c r="A273" s="32" t="s">
        <v>54</v>
      </c>
      <c r="B273" s="84">
        <v>0</v>
      </c>
      <c r="C273" s="84">
        <v>0</v>
      </c>
      <c r="D273" s="84">
        <v>0</v>
      </c>
      <c r="E273" s="84">
        <v>42.662115675613364</v>
      </c>
      <c r="F273" s="395"/>
      <c r="G273" s="84">
        <v>0</v>
      </c>
      <c r="H273" s="115">
        <v>0</v>
      </c>
      <c r="I273" s="111">
        <f t="shared" si="185"/>
        <v>42.662115675613364</v>
      </c>
      <c r="K273" s="43" t="s">
        <v>54</v>
      </c>
      <c r="L273" s="84">
        <v>0</v>
      </c>
      <c r="M273" s="84">
        <v>0</v>
      </c>
      <c r="N273" s="84">
        <v>0</v>
      </c>
      <c r="O273" s="84">
        <v>42.662115675613364</v>
      </c>
      <c r="P273" s="84">
        <v>581.71850375792644</v>
      </c>
      <c r="Q273" s="84">
        <v>0</v>
      </c>
      <c r="R273" s="85">
        <v>0</v>
      </c>
      <c r="S273" s="86">
        <f t="shared" si="186"/>
        <v>624.38061943353978</v>
      </c>
      <c r="U273" s="63" t="s">
        <v>54</v>
      </c>
      <c r="V273" s="55">
        <v>0</v>
      </c>
      <c r="W273" s="55">
        <v>0</v>
      </c>
      <c r="X273" s="55">
        <v>0</v>
      </c>
      <c r="Y273" s="55">
        <v>0</v>
      </c>
      <c r="Z273" s="55">
        <v>0</v>
      </c>
      <c r="AA273" s="55">
        <v>42.662115675613364</v>
      </c>
      <c r="AB273" s="55">
        <v>581.71850375792644</v>
      </c>
      <c r="AC273" s="56">
        <v>0</v>
      </c>
      <c r="AD273" s="55">
        <v>0</v>
      </c>
      <c r="AE273" s="55">
        <v>0</v>
      </c>
      <c r="AF273" s="55">
        <v>0</v>
      </c>
      <c r="AG273" s="55">
        <v>0</v>
      </c>
      <c r="AH273" s="55">
        <v>0</v>
      </c>
      <c r="AI273" s="58">
        <f t="shared" si="187"/>
        <v>624.38061943353978</v>
      </c>
      <c r="AJ273" s="19"/>
      <c r="AK273" s="19"/>
      <c r="AL273" s="19"/>
      <c r="AM273" s="19"/>
      <c r="AN273" s="19"/>
    </row>
    <row r="274" spans="1:40" ht="15">
      <c r="A274" s="31" t="s">
        <v>11</v>
      </c>
      <c r="B274" s="112">
        <v>0</v>
      </c>
      <c r="C274" s="112">
        <v>0</v>
      </c>
      <c r="D274" s="112">
        <v>0</v>
      </c>
      <c r="E274" s="112">
        <v>1.3049747046928593E-2</v>
      </c>
      <c r="F274" s="395"/>
      <c r="G274" s="112">
        <v>0</v>
      </c>
      <c r="H274" s="113">
        <v>0</v>
      </c>
      <c r="I274" s="114">
        <f t="shared" si="185"/>
        <v>1.3049747046928593E-2</v>
      </c>
      <c r="K274" s="42" t="s">
        <v>11</v>
      </c>
      <c r="L274" s="87">
        <v>0</v>
      </c>
      <c r="M274" s="87">
        <v>0</v>
      </c>
      <c r="N274" s="87">
        <v>0</v>
      </c>
      <c r="O274" s="87">
        <v>1.3049747046928593E-2</v>
      </c>
      <c r="P274" s="87">
        <v>0.71152773291161053</v>
      </c>
      <c r="Q274" s="87">
        <v>0</v>
      </c>
      <c r="R274" s="88">
        <v>0</v>
      </c>
      <c r="S274" s="89">
        <f t="shared" si="186"/>
        <v>0.72457747995853916</v>
      </c>
      <c r="U274" s="59" t="s">
        <v>11</v>
      </c>
      <c r="V274" s="60">
        <v>0</v>
      </c>
      <c r="W274" s="60">
        <v>0</v>
      </c>
      <c r="X274" s="60">
        <v>0</v>
      </c>
      <c r="Y274" s="60">
        <v>0</v>
      </c>
      <c r="Z274" s="60">
        <v>0</v>
      </c>
      <c r="AA274" s="60">
        <v>1.3049747046928593E-2</v>
      </c>
      <c r="AB274" s="60">
        <v>0.71152773291161053</v>
      </c>
      <c r="AC274" s="61">
        <v>0</v>
      </c>
      <c r="AD274" s="60">
        <v>0</v>
      </c>
      <c r="AE274" s="60">
        <v>0</v>
      </c>
      <c r="AF274" s="60">
        <v>0</v>
      </c>
      <c r="AG274" s="60">
        <v>0</v>
      </c>
      <c r="AH274" s="60">
        <v>0</v>
      </c>
      <c r="AI274" s="62">
        <f t="shared" si="187"/>
        <v>0.72457747995853916</v>
      </c>
      <c r="AJ274" s="19"/>
      <c r="AK274" s="19"/>
      <c r="AL274" s="19"/>
      <c r="AM274" s="19"/>
      <c r="AN274" s="19"/>
    </row>
    <row r="275" spans="1:40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185"/>
        <v>0</v>
      </c>
      <c r="K275" s="43" t="s">
        <v>55</v>
      </c>
      <c r="L275" s="84">
        <v>0</v>
      </c>
      <c r="M275" s="84">
        <v>0</v>
      </c>
      <c r="N275" s="84">
        <v>0</v>
      </c>
      <c r="O275" s="84">
        <v>0</v>
      </c>
      <c r="P275" s="84">
        <v>0</v>
      </c>
      <c r="Q275" s="84">
        <v>0</v>
      </c>
      <c r="R275" s="85">
        <v>0</v>
      </c>
      <c r="S275" s="86">
        <f t="shared" si="186"/>
        <v>0</v>
      </c>
      <c r="U275" s="63" t="s">
        <v>55</v>
      </c>
      <c r="V275" s="55">
        <v>0</v>
      </c>
      <c r="W275" s="55">
        <v>0</v>
      </c>
      <c r="X275" s="55">
        <v>0</v>
      </c>
      <c r="Y275" s="55">
        <v>0</v>
      </c>
      <c r="Z275" s="55">
        <v>0</v>
      </c>
      <c r="AA275" s="55">
        <v>0</v>
      </c>
      <c r="AB275" s="55">
        <v>0</v>
      </c>
      <c r="AC275" s="56">
        <v>0</v>
      </c>
      <c r="AD275" s="55">
        <v>0</v>
      </c>
      <c r="AE275" s="55">
        <v>0</v>
      </c>
      <c r="AF275" s="55">
        <v>0</v>
      </c>
      <c r="AG275" s="55">
        <v>0</v>
      </c>
      <c r="AH275" s="55">
        <v>0</v>
      </c>
      <c r="AI275" s="58">
        <f t="shared" si="187"/>
        <v>0</v>
      </c>
      <c r="AJ275" s="19"/>
      <c r="AK275" s="19"/>
      <c r="AL275" s="19"/>
      <c r="AM275" s="19"/>
      <c r="AN275" s="19"/>
    </row>
    <row r="276" spans="1:40" ht="15">
      <c r="A276" s="31" t="s">
        <v>14</v>
      </c>
      <c r="B276" s="112">
        <v>0.11661084028973681</v>
      </c>
      <c r="C276" s="112">
        <v>0</v>
      </c>
      <c r="D276" s="112">
        <v>1.5758221660775245</v>
      </c>
      <c r="E276" s="112">
        <v>0</v>
      </c>
      <c r="F276" s="395"/>
      <c r="G276" s="112">
        <v>0</v>
      </c>
      <c r="H276" s="113">
        <v>0</v>
      </c>
      <c r="I276" s="114">
        <f t="shared" si="185"/>
        <v>1.6924330063672612</v>
      </c>
      <c r="K276" s="42" t="s">
        <v>14</v>
      </c>
      <c r="L276" s="87">
        <v>0.11661084028973681</v>
      </c>
      <c r="M276" s="87">
        <v>0</v>
      </c>
      <c r="N276" s="87">
        <v>1.5758221660775245</v>
      </c>
      <c r="O276" s="87">
        <v>0</v>
      </c>
      <c r="P276" s="87">
        <v>0</v>
      </c>
      <c r="Q276" s="87">
        <v>0</v>
      </c>
      <c r="R276" s="88">
        <v>0</v>
      </c>
      <c r="S276" s="89">
        <f t="shared" si="186"/>
        <v>1.6924330063672612</v>
      </c>
      <c r="U276" s="59" t="s">
        <v>14</v>
      </c>
      <c r="V276" s="60">
        <v>0.11661084028973681</v>
      </c>
      <c r="W276" s="60">
        <v>0</v>
      </c>
      <c r="X276" s="60">
        <v>0</v>
      </c>
      <c r="Y276" s="60">
        <v>0</v>
      </c>
      <c r="Z276" s="60">
        <v>1.5758221660775245</v>
      </c>
      <c r="AA276" s="60">
        <v>0</v>
      </c>
      <c r="AB276" s="60">
        <v>0</v>
      </c>
      <c r="AC276" s="61">
        <v>0</v>
      </c>
      <c r="AD276" s="60">
        <v>0</v>
      </c>
      <c r="AE276" s="60">
        <v>0</v>
      </c>
      <c r="AF276" s="60">
        <v>0</v>
      </c>
      <c r="AG276" s="60">
        <v>0</v>
      </c>
      <c r="AH276" s="60">
        <v>0</v>
      </c>
      <c r="AI276" s="62">
        <f t="shared" si="187"/>
        <v>1.6924330063672612</v>
      </c>
      <c r="AJ276" s="19"/>
      <c r="AK276" s="19"/>
      <c r="AL276" s="19"/>
      <c r="AM276" s="19"/>
      <c r="AN276" s="19"/>
    </row>
    <row r="277" spans="1:40" ht="15">
      <c r="A277" s="32" t="s">
        <v>136</v>
      </c>
      <c r="B277" s="84">
        <v>2.3932638379602991</v>
      </c>
      <c r="C277" s="84">
        <v>27.794953404780284</v>
      </c>
      <c r="D277" s="84">
        <v>104.33619522518553</v>
      </c>
      <c r="E277" s="84">
        <v>0</v>
      </c>
      <c r="F277" s="395"/>
      <c r="G277" s="84">
        <v>0</v>
      </c>
      <c r="H277" s="115">
        <v>0</v>
      </c>
      <c r="I277" s="111">
        <f t="shared" si="185"/>
        <v>134.52441246792611</v>
      </c>
      <c r="K277" s="43" t="s">
        <v>136</v>
      </c>
      <c r="L277" s="84">
        <v>2.3932638379602991</v>
      </c>
      <c r="M277" s="84">
        <v>27.794953404780284</v>
      </c>
      <c r="N277" s="84">
        <v>104.33619522518553</v>
      </c>
      <c r="O277" s="84">
        <v>0</v>
      </c>
      <c r="P277" s="84">
        <v>0</v>
      </c>
      <c r="Q277" s="84">
        <v>0</v>
      </c>
      <c r="R277" s="85">
        <v>0</v>
      </c>
      <c r="S277" s="86">
        <f t="shared" si="186"/>
        <v>134.52441246792611</v>
      </c>
      <c r="U277" s="63" t="s">
        <v>136</v>
      </c>
      <c r="V277" s="55">
        <v>2.3623462034722231</v>
      </c>
      <c r="W277" s="55">
        <v>0</v>
      </c>
      <c r="X277" s="55">
        <v>0</v>
      </c>
      <c r="Y277" s="55">
        <v>27.794953404780284</v>
      </c>
      <c r="Z277" s="55">
        <v>82.635107578005019</v>
      </c>
      <c r="AA277" s="55">
        <v>0</v>
      </c>
      <c r="AB277" s="55">
        <v>0</v>
      </c>
      <c r="AC277" s="56">
        <v>21.732005281668588</v>
      </c>
      <c r="AD277" s="55">
        <v>3.0917634488075958E-2</v>
      </c>
      <c r="AE277" s="55">
        <v>0</v>
      </c>
      <c r="AF277" s="55">
        <v>0</v>
      </c>
      <c r="AG277" s="55">
        <v>21.701087647180511</v>
      </c>
      <c r="AH277" s="55">
        <v>0</v>
      </c>
      <c r="AI277" s="58">
        <f t="shared" si="187"/>
        <v>134.52441246792611</v>
      </c>
      <c r="AJ277" s="19"/>
      <c r="AK277" s="19"/>
      <c r="AL277" s="19"/>
      <c r="AM277" s="19"/>
      <c r="AN277" s="19"/>
    </row>
    <row r="278" spans="1:40" ht="15">
      <c r="A278" s="31" t="s">
        <v>21</v>
      </c>
      <c r="B278" s="112">
        <v>2.8195001584650772</v>
      </c>
      <c r="C278" s="112">
        <v>0</v>
      </c>
      <c r="D278" s="112">
        <v>0.42307664554765423</v>
      </c>
      <c r="E278" s="112">
        <v>245.35033723074221</v>
      </c>
      <c r="F278" s="395"/>
      <c r="G278" s="112">
        <v>2.4500083815522715</v>
      </c>
      <c r="H278" s="113">
        <v>0</v>
      </c>
      <c r="I278" s="114">
        <f t="shared" si="185"/>
        <v>251.04292241630722</v>
      </c>
      <c r="K278" s="42" t="s">
        <v>21</v>
      </c>
      <c r="L278" s="87">
        <v>2.8195001584650772</v>
      </c>
      <c r="M278" s="87">
        <v>0</v>
      </c>
      <c r="N278" s="87">
        <v>0.42307664554765423</v>
      </c>
      <c r="O278" s="87">
        <v>245.35033723074221</v>
      </c>
      <c r="P278" s="87">
        <v>20.760561955414094</v>
      </c>
      <c r="Q278" s="87">
        <v>2.4500083815522715</v>
      </c>
      <c r="R278" s="88">
        <v>0</v>
      </c>
      <c r="S278" s="89">
        <f t="shared" si="186"/>
        <v>271.80348437172131</v>
      </c>
      <c r="U278" s="59" t="s">
        <v>21</v>
      </c>
      <c r="V278" s="60">
        <v>1.4624715481232493</v>
      </c>
      <c r="W278" s="60">
        <v>0.7582262601593156</v>
      </c>
      <c r="X278" s="60">
        <v>2.4500083815522715</v>
      </c>
      <c r="Y278" s="60">
        <v>0</v>
      </c>
      <c r="Z278" s="60">
        <v>0</v>
      </c>
      <c r="AA278" s="60">
        <v>244.92726058519455</v>
      </c>
      <c r="AB278" s="60">
        <v>20.760561955414094</v>
      </c>
      <c r="AC278" s="61">
        <v>1.4449556412778206</v>
      </c>
      <c r="AD278" s="60">
        <v>0.59880235018251216</v>
      </c>
      <c r="AE278" s="60">
        <v>0.42307664554765423</v>
      </c>
      <c r="AF278" s="60">
        <v>0</v>
      </c>
      <c r="AG278" s="60">
        <v>0.42307664554765423</v>
      </c>
      <c r="AH278" s="60">
        <v>0</v>
      </c>
      <c r="AI278" s="62">
        <f t="shared" si="187"/>
        <v>271.80348437172131</v>
      </c>
      <c r="AJ278" s="19"/>
      <c r="AK278" s="19"/>
      <c r="AL278" s="19"/>
      <c r="AM278" s="19"/>
      <c r="AN278" s="19"/>
    </row>
    <row r="279" spans="1:40" ht="15">
      <c r="A279" s="32" t="s">
        <v>20</v>
      </c>
      <c r="B279" s="84">
        <v>13.179600000000001</v>
      </c>
      <c r="C279" s="84">
        <v>0</v>
      </c>
      <c r="D279" s="84">
        <v>0</v>
      </c>
      <c r="E279" s="84">
        <v>0</v>
      </c>
      <c r="F279" s="395"/>
      <c r="G279" s="84">
        <v>0</v>
      </c>
      <c r="H279" s="115">
        <v>0</v>
      </c>
      <c r="I279" s="111">
        <f t="shared" si="185"/>
        <v>13.179600000000001</v>
      </c>
      <c r="K279" s="43" t="s">
        <v>20</v>
      </c>
      <c r="L279" s="84">
        <v>13.179600000000001</v>
      </c>
      <c r="M279" s="84">
        <v>0</v>
      </c>
      <c r="N279" s="84">
        <v>0</v>
      </c>
      <c r="O279" s="84">
        <v>0</v>
      </c>
      <c r="P279" s="84">
        <v>0</v>
      </c>
      <c r="Q279" s="84">
        <v>0</v>
      </c>
      <c r="R279" s="85">
        <v>0</v>
      </c>
      <c r="S279" s="86">
        <f t="shared" si="186"/>
        <v>13.179600000000001</v>
      </c>
      <c r="U279" s="63" t="s">
        <v>20</v>
      </c>
      <c r="V279" s="55">
        <v>13.179600000000001</v>
      </c>
      <c r="W279" s="55">
        <v>0</v>
      </c>
      <c r="X279" s="55">
        <v>0</v>
      </c>
      <c r="Y279" s="55">
        <v>0</v>
      </c>
      <c r="Z279" s="55">
        <v>0</v>
      </c>
      <c r="AA279" s="55">
        <v>0</v>
      </c>
      <c r="AB279" s="55">
        <v>0</v>
      </c>
      <c r="AC279" s="56">
        <v>0</v>
      </c>
      <c r="AD279" s="55">
        <v>0</v>
      </c>
      <c r="AE279" s="55">
        <v>0</v>
      </c>
      <c r="AF279" s="55">
        <v>0</v>
      </c>
      <c r="AG279" s="55">
        <v>0</v>
      </c>
      <c r="AH279" s="55">
        <v>0</v>
      </c>
      <c r="AI279" s="58">
        <f t="shared" si="187"/>
        <v>13.179600000000001</v>
      </c>
      <c r="AJ279" s="19"/>
      <c r="AK279" s="19"/>
      <c r="AL279" s="19"/>
      <c r="AM279" s="19"/>
      <c r="AN279" s="19"/>
    </row>
    <row r="280" spans="1:40" ht="15">
      <c r="A280" s="31" t="s">
        <v>56</v>
      </c>
      <c r="B280" s="112">
        <v>0.36153141923050613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185"/>
        <v>0.36153141923050613</v>
      </c>
      <c r="K280" s="42" t="s">
        <v>56</v>
      </c>
      <c r="L280" s="87">
        <v>0.36153141923050613</v>
      </c>
      <c r="M280" s="87">
        <v>0</v>
      </c>
      <c r="N280" s="87">
        <v>0</v>
      </c>
      <c r="O280" s="87">
        <v>0</v>
      </c>
      <c r="P280" s="87">
        <v>0</v>
      </c>
      <c r="Q280" s="87">
        <v>0</v>
      </c>
      <c r="R280" s="88">
        <v>0</v>
      </c>
      <c r="S280" s="89">
        <f t="shared" si="186"/>
        <v>0.36153141923050613</v>
      </c>
      <c r="U280" s="59" t="s">
        <v>56</v>
      </c>
      <c r="V280" s="60">
        <v>0.36153141923050613</v>
      </c>
      <c r="W280" s="60">
        <v>0</v>
      </c>
      <c r="X280" s="60">
        <v>0</v>
      </c>
      <c r="Y280" s="60">
        <v>0</v>
      </c>
      <c r="Z280" s="60">
        <v>0</v>
      </c>
      <c r="AA280" s="60">
        <v>0</v>
      </c>
      <c r="AB280" s="60">
        <v>0</v>
      </c>
      <c r="AC280" s="61">
        <v>0</v>
      </c>
      <c r="AD280" s="60">
        <v>0</v>
      </c>
      <c r="AE280" s="60">
        <v>0</v>
      </c>
      <c r="AF280" s="60">
        <v>0</v>
      </c>
      <c r="AG280" s="60">
        <v>0</v>
      </c>
      <c r="AH280" s="60">
        <v>0</v>
      </c>
      <c r="AI280" s="62">
        <f t="shared" si="187"/>
        <v>0.36153141923050613</v>
      </c>
      <c r="AJ280" s="19"/>
      <c r="AK280" s="19"/>
      <c r="AL280" s="19"/>
      <c r="AM280" s="19"/>
      <c r="AN280" s="19"/>
    </row>
    <row r="281" spans="1:40" ht="15">
      <c r="A281" s="32" t="s">
        <v>18</v>
      </c>
      <c r="B281" s="84">
        <v>0.82774500692181407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185"/>
        <v>0.82774500692181407</v>
      </c>
      <c r="K281" s="43" t="s">
        <v>18</v>
      </c>
      <c r="L281" s="84">
        <v>0.82774500692181407</v>
      </c>
      <c r="M281" s="84">
        <v>0</v>
      </c>
      <c r="N281" s="84">
        <v>0</v>
      </c>
      <c r="O281" s="84">
        <v>0</v>
      </c>
      <c r="P281" s="84">
        <v>2.7198985114255172</v>
      </c>
      <c r="Q281" s="84">
        <v>0</v>
      </c>
      <c r="R281" s="85">
        <v>0</v>
      </c>
      <c r="S281" s="86">
        <f t="shared" si="186"/>
        <v>3.5476435183473312</v>
      </c>
      <c r="U281" s="63" t="s">
        <v>18</v>
      </c>
      <c r="V281" s="55">
        <v>0</v>
      </c>
      <c r="W281" s="55">
        <v>0</v>
      </c>
      <c r="X281" s="55">
        <v>0</v>
      </c>
      <c r="Y281" s="55">
        <v>0</v>
      </c>
      <c r="Z281" s="55">
        <v>0</v>
      </c>
      <c r="AA281" s="55">
        <v>0</v>
      </c>
      <c r="AB281" s="55">
        <v>2.7198985114255172</v>
      </c>
      <c r="AC281" s="56">
        <v>0.82774500692181407</v>
      </c>
      <c r="AD281" s="55">
        <v>0.82774500692181407</v>
      </c>
      <c r="AE281" s="55">
        <v>0</v>
      </c>
      <c r="AF281" s="55">
        <v>0</v>
      </c>
      <c r="AG281" s="55">
        <v>0</v>
      </c>
      <c r="AH281" s="55">
        <v>0</v>
      </c>
      <c r="AI281" s="58">
        <f t="shared" si="187"/>
        <v>3.5476435183473312</v>
      </c>
      <c r="AJ281" s="19"/>
      <c r="AK281" s="19"/>
      <c r="AL281" s="19"/>
      <c r="AM281" s="19"/>
      <c r="AN281" s="19"/>
    </row>
    <row r="282" spans="1:40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185"/>
        <v>0</v>
      </c>
      <c r="K282" s="42" t="s">
        <v>17</v>
      </c>
      <c r="L282" s="87">
        <v>0</v>
      </c>
      <c r="M282" s="87">
        <v>0</v>
      </c>
      <c r="N282" s="87">
        <v>0</v>
      </c>
      <c r="O282" s="87">
        <v>0</v>
      </c>
      <c r="P282" s="87">
        <v>0</v>
      </c>
      <c r="Q282" s="87">
        <v>0</v>
      </c>
      <c r="R282" s="88">
        <v>0</v>
      </c>
      <c r="S282" s="89">
        <f t="shared" si="186"/>
        <v>0</v>
      </c>
      <c r="U282" s="59" t="s">
        <v>57</v>
      </c>
      <c r="V282" s="60">
        <v>0</v>
      </c>
      <c r="W282" s="60">
        <v>0</v>
      </c>
      <c r="X282" s="60">
        <v>0</v>
      </c>
      <c r="Y282" s="60">
        <v>0</v>
      </c>
      <c r="Z282" s="60">
        <v>0</v>
      </c>
      <c r="AA282" s="60">
        <v>0</v>
      </c>
      <c r="AB282" s="60">
        <v>0</v>
      </c>
      <c r="AC282" s="61">
        <v>0</v>
      </c>
      <c r="AD282" s="60">
        <v>0</v>
      </c>
      <c r="AE282" s="60">
        <v>0</v>
      </c>
      <c r="AF282" s="60">
        <v>0</v>
      </c>
      <c r="AG282" s="60">
        <v>0</v>
      </c>
      <c r="AH282" s="60">
        <v>0</v>
      </c>
      <c r="AI282" s="62">
        <f t="shared" si="187"/>
        <v>0</v>
      </c>
      <c r="AJ282" s="19"/>
      <c r="AK282" s="19"/>
      <c r="AL282" s="19"/>
      <c r="AM282" s="19"/>
      <c r="AN282" s="19"/>
    </row>
    <row r="283" spans="1:40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185"/>
        <v>0</v>
      </c>
      <c r="K283" s="44" t="s">
        <v>60</v>
      </c>
      <c r="L283" s="84">
        <v>0</v>
      </c>
      <c r="M283" s="84">
        <v>0</v>
      </c>
      <c r="N283" s="84">
        <v>0</v>
      </c>
      <c r="O283" s="84">
        <v>0</v>
      </c>
      <c r="P283" s="84">
        <v>0</v>
      </c>
      <c r="Q283" s="84">
        <v>0</v>
      </c>
      <c r="R283" s="85">
        <v>0</v>
      </c>
      <c r="S283" s="86">
        <f t="shared" si="186"/>
        <v>0</v>
      </c>
      <c r="U283" s="64" t="s">
        <v>58</v>
      </c>
      <c r="V283" s="55">
        <v>0</v>
      </c>
      <c r="W283" s="55">
        <v>0</v>
      </c>
      <c r="X283" s="55">
        <v>0</v>
      </c>
      <c r="Y283" s="55">
        <v>0</v>
      </c>
      <c r="Z283" s="55">
        <v>0</v>
      </c>
      <c r="AA283" s="55">
        <v>0</v>
      </c>
      <c r="AB283" s="55">
        <v>0</v>
      </c>
      <c r="AC283" s="56">
        <v>0</v>
      </c>
      <c r="AD283" s="57">
        <v>0</v>
      </c>
      <c r="AE283" s="57">
        <v>0</v>
      </c>
      <c r="AF283" s="57">
        <v>0</v>
      </c>
      <c r="AG283" s="57">
        <v>0</v>
      </c>
      <c r="AH283" s="57">
        <v>0</v>
      </c>
      <c r="AI283" s="58">
        <f t="shared" si="187"/>
        <v>0</v>
      </c>
      <c r="AJ283" s="19"/>
      <c r="AK283" s="19"/>
      <c r="AL283" s="19"/>
      <c r="AM283" s="19"/>
      <c r="AN283" s="19"/>
    </row>
    <row r="284" spans="1:40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185"/>
        <v>0</v>
      </c>
      <c r="K284" s="45" t="s">
        <v>19</v>
      </c>
      <c r="L284" s="90">
        <v>0</v>
      </c>
      <c r="M284" s="90">
        <v>0</v>
      </c>
      <c r="N284" s="90">
        <v>0</v>
      </c>
      <c r="O284" s="90">
        <v>0</v>
      </c>
      <c r="P284" s="90">
        <v>0</v>
      </c>
      <c r="Q284" s="90">
        <v>0</v>
      </c>
      <c r="R284" s="91">
        <v>0</v>
      </c>
      <c r="S284" s="92">
        <f t="shared" si="186"/>
        <v>0</v>
      </c>
      <c r="U284" s="65" t="s">
        <v>62</v>
      </c>
      <c r="V284" s="66">
        <v>0</v>
      </c>
      <c r="W284" s="66">
        <v>0</v>
      </c>
      <c r="X284" s="66">
        <v>0</v>
      </c>
      <c r="Y284" s="66">
        <v>0</v>
      </c>
      <c r="Z284" s="66">
        <v>0</v>
      </c>
      <c r="AA284" s="66">
        <v>0</v>
      </c>
      <c r="AB284" s="66">
        <v>0</v>
      </c>
      <c r="AC284" s="66">
        <v>0</v>
      </c>
      <c r="AD284" s="66">
        <v>0</v>
      </c>
      <c r="AE284" s="66">
        <v>0</v>
      </c>
      <c r="AF284" s="66">
        <v>0</v>
      </c>
      <c r="AG284" s="66">
        <v>0</v>
      </c>
      <c r="AH284" s="67">
        <v>0</v>
      </c>
      <c r="AI284" s="68">
        <f t="shared" si="187"/>
        <v>0</v>
      </c>
      <c r="AJ284" s="19"/>
      <c r="AK284" s="19"/>
      <c r="AL284" s="19"/>
      <c r="AM284" s="19"/>
      <c r="AN284" s="19"/>
    </row>
    <row r="285" spans="1:40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185"/>
        <v>0</v>
      </c>
      <c r="K285" s="46" t="s">
        <v>15</v>
      </c>
      <c r="L285" s="93">
        <v>0</v>
      </c>
      <c r="M285" s="93">
        <v>0</v>
      </c>
      <c r="N285" s="93">
        <v>0</v>
      </c>
      <c r="O285" s="93">
        <v>0</v>
      </c>
      <c r="P285" s="93">
        <v>0</v>
      </c>
      <c r="Q285" s="93">
        <v>0</v>
      </c>
      <c r="R285" s="94">
        <v>0</v>
      </c>
      <c r="S285" s="95">
        <f t="shared" si="186"/>
        <v>0</v>
      </c>
      <c r="U285" s="69" t="s">
        <v>15</v>
      </c>
      <c r="V285" s="70">
        <v>0</v>
      </c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1">
        <v>0</v>
      </c>
      <c r="AE285" s="71">
        <v>0</v>
      </c>
      <c r="AF285" s="71">
        <v>0</v>
      </c>
      <c r="AG285" s="71">
        <v>0</v>
      </c>
      <c r="AH285" s="71">
        <v>0</v>
      </c>
      <c r="AI285" s="72">
        <f t="shared" si="187"/>
        <v>0</v>
      </c>
      <c r="AJ285" s="19"/>
      <c r="AK285" s="19"/>
      <c r="AL285" s="19"/>
      <c r="AM285" s="19"/>
      <c r="AN285" s="19"/>
    </row>
    <row r="286" spans="1:40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185"/>
        <v>0</v>
      </c>
      <c r="K286" s="45" t="s">
        <v>16</v>
      </c>
      <c r="L286" s="90">
        <v>0</v>
      </c>
      <c r="M286" s="90">
        <v>0</v>
      </c>
      <c r="N286" s="90">
        <v>0</v>
      </c>
      <c r="O286" s="90">
        <v>0</v>
      </c>
      <c r="P286" s="90">
        <v>0</v>
      </c>
      <c r="Q286" s="90">
        <v>0</v>
      </c>
      <c r="R286" s="91">
        <v>0</v>
      </c>
      <c r="S286" s="92">
        <f t="shared" si="186"/>
        <v>0</v>
      </c>
      <c r="U286" s="65" t="s">
        <v>16</v>
      </c>
      <c r="V286" s="66">
        <v>0</v>
      </c>
      <c r="W286" s="66">
        <v>0</v>
      </c>
      <c r="X286" s="66">
        <v>0</v>
      </c>
      <c r="Y286" s="66">
        <v>0</v>
      </c>
      <c r="Z286" s="66">
        <v>0</v>
      </c>
      <c r="AA286" s="66">
        <v>0</v>
      </c>
      <c r="AB286" s="66">
        <v>0</v>
      </c>
      <c r="AC286" s="66">
        <v>0</v>
      </c>
      <c r="AD286" s="66">
        <v>0</v>
      </c>
      <c r="AE286" s="66">
        <v>0</v>
      </c>
      <c r="AF286" s="66">
        <v>0</v>
      </c>
      <c r="AG286" s="66">
        <v>0</v>
      </c>
      <c r="AH286" s="67">
        <v>0</v>
      </c>
      <c r="AI286" s="68">
        <f t="shared" si="187"/>
        <v>0</v>
      </c>
      <c r="AJ286" s="19"/>
      <c r="AK286" s="19"/>
      <c r="AL286" s="19"/>
      <c r="AM286" s="19"/>
      <c r="AN286" s="19"/>
    </row>
    <row r="287" spans="1:40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185"/>
        <v>0</v>
      </c>
      <c r="K287" s="47" t="s">
        <v>10</v>
      </c>
      <c r="L287" s="96">
        <v>0</v>
      </c>
      <c r="M287" s="96">
        <v>0</v>
      </c>
      <c r="N287" s="96">
        <v>0</v>
      </c>
      <c r="O287" s="96">
        <v>0</v>
      </c>
      <c r="P287" s="96">
        <v>0</v>
      </c>
      <c r="Q287" s="96">
        <v>0</v>
      </c>
      <c r="R287" s="97">
        <v>0</v>
      </c>
      <c r="S287" s="98">
        <f t="shared" si="186"/>
        <v>0</v>
      </c>
      <c r="U287" s="69" t="s">
        <v>10</v>
      </c>
      <c r="V287" s="70">
        <v>0</v>
      </c>
      <c r="W287" s="70">
        <v>0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1">
        <v>0</v>
      </c>
      <c r="AE287" s="71">
        <v>0</v>
      </c>
      <c r="AF287" s="71">
        <v>0</v>
      </c>
      <c r="AG287" s="71">
        <v>0</v>
      </c>
      <c r="AH287" s="71">
        <v>0</v>
      </c>
      <c r="AI287" s="72">
        <f t="shared" si="187"/>
        <v>0</v>
      </c>
      <c r="AJ287" s="19"/>
      <c r="AK287" s="19"/>
      <c r="AL287" s="19"/>
      <c r="AM287" s="19"/>
      <c r="AN287" s="19"/>
    </row>
    <row r="288" spans="1:40" ht="15">
      <c r="A288" s="37" t="s">
        <v>22</v>
      </c>
      <c r="B288" s="99">
        <f>SUM(B267:B283)</f>
        <v>46.659081989060823</v>
      </c>
      <c r="C288" s="99">
        <f t="shared" ref="C288:I288" si="188">SUM(C267:C283)</f>
        <v>104.18784783871877</v>
      </c>
      <c r="D288" s="99">
        <f t="shared" si="188"/>
        <v>170.06049644985177</v>
      </c>
      <c r="E288" s="99">
        <f t="shared" si="188"/>
        <v>289.92089846675333</v>
      </c>
      <c r="F288" s="99">
        <f t="shared" si="188"/>
        <v>0</v>
      </c>
      <c r="G288" s="99">
        <f t="shared" si="188"/>
        <v>2.4500083815522715</v>
      </c>
      <c r="H288" s="100">
        <f t="shared" si="188"/>
        <v>0</v>
      </c>
      <c r="I288" s="111">
        <f t="shared" si="188"/>
        <v>613.2783331259368</v>
      </c>
      <c r="K288" s="48" t="s">
        <v>22</v>
      </c>
      <c r="L288" s="99">
        <f>SUM(L267:L283)</f>
        <v>46.659081989060823</v>
      </c>
      <c r="M288" s="99">
        <f t="shared" ref="M288:S288" si="189">SUM(M267:M283)</f>
        <v>104.18784783871877</v>
      </c>
      <c r="N288" s="99">
        <f t="shared" si="189"/>
        <v>170.06049644985177</v>
      </c>
      <c r="O288" s="99">
        <f t="shared" si="189"/>
        <v>289.92089846675333</v>
      </c>
      <c r="P288" s="99">
        <f t="shared" si="189"/>
        <v>605.91049195767766</v>
      </c>
      <c r="Q288" s="99">
        <f t="shared" si="189"/>
        <v>2.4500083815522715</v>
      </c>
      <c r="R288" s="100">
        <f t="shared" si="189"/>
        <v>0</v>
      </c>
      <c r="S288" s="101">
        <f t="shared" si="189"/>
        <v>1219.1888250836143</v>
      </c>
      <c r="U288" s="80" t="s">
        <v>108</v>
      </c>
      <c r="V288" s="74">
        <f>SUM(V267:V283)</f>
        <v>44.443390737309109</v>
      </c>
      <c r="W288" s="74">
        <f t="shared" ref="W288:AH288" si="190">SUM(W267:W283)</f>
        <v>0.7582262601593156</v>
      </c>
      <c r="X288" s="74">
        <f t="shared" si="190"/>
        <v>2.4500083815522715</v>
      </c>
      <c r="Y288" s="74">
        <f t="shared" si="190"/>
        <v>104.18784783871877</v>
      </c>
      <c r="Z288" s="74">
        <f t="shared" si="190"/>
        <v>147.93633215712356</v>
      </c>
      <c r="AA288" s="74">
        <f t="shared" si="190"/>
        <v>289.49782182120566</v>
      </c>
      <c r="AB288" s="74">
        <f t="shared" si="190"/>
        <v>605.91049195767766</v>
      </c>
      <c r="AC288" s="74">
        <f t="shared" si="190"/>
        <v>24.004705929868223</v>
      </c>
      <c r="AD288" s="75">
        <f t="shared" si="190"/>
        <v>1.4574649915924023</v>
      </c>
      <c r="AE288" s="75">
        <f t="shared" si="190"/>
        <v>0.42307664554765423</v>
      </c>
      <c r="AF288" s="75">
        <f t="shared" si="190"/>
        <v>0</v>
      </c>
      <c r="AG288" s="75">
        <f t="shared" si="190"/>
        <v>22.124164292728164</v>
      </c>
      <c r="AH288" s="75">
        <f t="shared" si="190"/>
        <v>0</v>
      </c>
      <c r="AI288" s="76">
        <f>SUM(V288:AC288)</f>
        <v>1219.1888250836146</v>
      </c>
      <c r="AJ288" s="19"/>
      <c r="AK288" s="19"/>
      <c r="AL288" s="19"/>
      <c r="AM288" s="19"/>
      <c r="AN288" s="19"/>
    </row>
    <row r="289" spans="1:40" s="22" customFormat="1" ht="15" thickBot="1">
      <c r="A289" s="38" t="s">
        <v>108</v>
      </c>
      <c r="B289" s="125">
        <f>IF($I288=0,"-",B288/$I288)</f>
        <v>7.6081412743272916E-2</v>
      </c>
      <c r="C289" s="125">
        <f t="shared" ref="C289:H289" si="191">IF($I288=0,"-",C288/$I288)</f>
        <v>0.1698867255062862</v>
      </c>
      <c r="D289" s="125">
        <f t="shared" si="191"/>
        <v>0.27729741499758775</v>
      </c>
      <c r="E289" s="125">
        <f t="shared" si="191"/>
        <v>0.47273950962689243</v>
      </c>
      <c r="F289" s="125">
        <f t="shared" si="191"/>
        <v>0</v>
      </c>
      <c r="G289" s="125">
        <f t="shared" si="191"/>
        <v>3.9949371259609817E-3</v>
      </c>
      <c r="H289" s="126">
        <f t="shared" si="191"/>
        <v>0</v>
      </c>
      <c r="I289" s="127">
        <f>SUM(B289:H289)</f>
        <v>1.0000000000000002</v>
      </c>
      <c r="K289" s="49" t="s">
        <v>108</v>
      </c>
      <c r="L289" s="102">
        <f>IF($S288=0,"-",L288/$S288)</f>
        <v>3.827059519337446E-2</v>
      </c>
      <c r="M289" s="102">
        <f t="shared" ref="M289:R289" si="192">IF($S288=0,"-",M288/$S288)</f>
        <v>8.5456695218292675E-2</v>
      </c>
      <c r="N289" s="102">
        <f t="shared" si="192"/>
        <v>0.13948659383273848</v>
      </c>
      <c r="O289" s="102">
        <f t="shared" si="192"/>
        <v>0.23779819212735154</v>
      </c>
      <c r="P289" s="102">
        <f t="shared" si="192"/>
        <v>0.49697838389891996</v>
      </c>
      <c r="Q289" s="102">
        <f t="shared" si="192"/>
        <v>2.0095397293230974E-3</v>
      </c>
      <c r="R289" s="103">
        <f t="shared" si="192"/>
        <v>0</v>
      </c>
      <c r="S289" s="104">
        <f>SUM(L289:R289)</f>
        <v>1.0000000000000002</v>
      </c>
      <c r="U289" s="81"/>
      <c r="V289" s="78">
        <f>+V288/$AI288</f>
        <v>3.6453246472515105E-2</v>
      </c>
      <c r="W289" s="78">
        <f t="shared" ref="W289:AH289" si="193">+W288/$AI288</f>
        <v>6.2191044123728319E-4</v>
      </c>
      <c r="X289" s="78">
        <f t="shared" si="193"/>
        <v>2.009539729323097E-3</v>
      </c>
      <c r="Y289" s="78">
        <f t="shared" si="193"/>
        <v>8.5456695218292661E-2</v>
      </c>
      <c r="Z289" s="78">
        <f t="shared" si="193"/>
        <v>0.12133996729093852</v>
      </c>
      <c r="AA289" s="78">
        <f t="shared" si="193"/>
        <v>0.23745117726235004</v>
      </c>
      <c r="AB289" s="78">
        <f t="shared" si="193"/>
        <v>0.49697838389891985</v>
      </c>
      <c r="AC289" s="78">
        <f t="shared" si="193"/>
        <v>1.9689079686423413E-2</v>
      </c>
      <c r="AD289" s="78">
        <f t="shared" si="193"/>
        <v>1.1954382796220645E-3</v>
      </c>
      <c r="AE289" s="78">
        <f t="shared" si="193"/>
        <v>3.4701486500143954E-4</v>
      </c>
      <c r="AF289" s="78">
        <f t="shared" si="193"/>
        <v>0</v>
      </c>
      <c r="AG289" s="78">
        <f t="shared" si="193"/>
        <v>1.8146626541799906E-2</v>
      </c>
      <c r="AH289" s="78">
        <f t="shared" si="193"/>
        <v>0</v>
      </c>
      <c r="AI289" s="79">
        <f>SUM(V289:AC289)</f>
        <v>0.99999999999999989</v>
      </c>
    </row>
    <row r="290" spans="1:40" ht="15" thickBot="1">
      <c r="A290" s="6"/>
      <c r="B290" s="6"/>
      <c r="C290" s="6"/>
      <c r="D290" s="6"/>
      <c r="E290" s="6"/>
      <c r="F290" s="6"/>
      <c r="G290" s="6"/>
      <c r="H290" s="6"/>
      <c r="I290" s="6"/>
      <c r="K290" s="6"/>
      <c r="L290" s="6"/>
      <c r="M290" s="6"/>
      <c r="N290" s="6"/>
      <c r="O290" s="6"/>
      <c r="P290" s="6"/>
      <c r="Q290" s="6"/>
      <c r="R290" s="6"/>
      <c r="S290" s="6"/>
      <c r="U290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19"/>
      <c r="AK290" s="19"/>
      <c r="AL290" s="19"/>
      <c r="AM290" s="19"/>
      <c r="AN290" s="19"/>
    </row>
    <row r="291" spans="1:40" ht="42.7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  <c r="K291" s="445" t="s">
        <v>34</v>
      </c>
      <c r="L291" s="82" t="s">
        <v>0</v>
      </c>
      <c r="M291" s="82" t="s">
        <v>1</v>
      </c>
      <c r="N291" s="82" t="s">
        <v>2</v>
      </c>
      <c r="O291" s="82" t="s">
        <v>3</v>
      </c>
      <c r="P291" s="82" t="s">
        <v>23</v>
      </c>
      <c r="Q291" s="82" t="s">
        <v>4</v>
      </c>
      <c r="R291" s="82" t="s">
        <v>5</v>
      </c>
      <c r="S291" s="83" t="s">
        <v>6</v>
      </c>
      <c r="U291" s="447" t="s">
        <v>34</v>
      </c>
      <c r="V291" s="51" t="s">
        <v>73</v>
      </c>
      <c r="W291" s="51" t="s">
        <v>74</v>
      </c>
      <c r="X291" s="51" t="s">
        <v>4</v>
      </c>
      <c r="Y291" s="51" t="s">
        <v>1</v>
      </c>
      <c r="Z291" s="51" t="s">
        <v>2</v>
      </c>
      <c r="AA291" s="51" t="s">
        <v>3</v>
      </c>
      <c r="AB291" s="51" t="s">
        <v>51</v>
      </c>
      <c r="AC291" s="51" t="s">
        <v>64</v>
      </c>
      <c r="AD291" s="52" t="s">
        <v>75</v>
      </c>
      <c r="AE291" s="52" t="s">
        <v>76</v>
      </c>
      <c r="AF291" s="52" t="s">
        <v>77</v>
      </c>
      <c r="AG291" s="52" t="s">
        <v>78</v>
      </c>
      <c r="AH291" s="52" t="s">
        <v>79</v>
      </c>
      <c r="AI291" s="53" t="s">
        <v>59</v>
      </c>
      <c r="AJ291" s="19"/>
      <c r="AK291" s="19"/>
      <c r="AL291" s="19"/>
      <c r="AM291" s="19"/>
      <c r="AN291" s="19"/>
    </row>
    <row r="292" spans="1:40" ht="15" customHeight="1">
      <c r="A292" s="411" t="s">
        <v>34</v>
      </c>
      <c r="B292" s="400" t="s">
        <v>113</v>
      </c>
      <c r="C292" s="401"/>
      <c r="D292" s="401"/>
      <c r="E292" s="401"/>
      <c r="F292" s="401"/>
      <c r="G292" s="401"/>
      <c r="H292" s="401"/>
      <c r="I292" s="402"/>
      <c r="K292" s="446" t="s">
        <v>34</v>
      </c>
      <c r="L292" s="403" t="s">
        <v>113</v>
      </c>
      <c r="M292" s="404"/>
      <c r="N292" s="404"/>
      <c r="O292" s="404"/>
      <c r="P292" s="404"/>
      <c r="Q292" s="404"/>
      <c r="R292" s="404"/>
      <c r="S292" s="405"/>
      <c r="U292" s="448" t="s">
        <v>34</v>
      </c>
      <c r="V292" s="441" t="s">
        <v>113</v>
      </c>
      <c r="W292" s="441"/>
      <c r="X292" s="441"/>
      <c r="Y292" s="441"/>
      <c r="Z292" s="441"/>
      <c r="AA292" s="441"/>
      <c r="AB292" s="441"/>
      <c r="AC292" s="441"/>
      <c r="AD292" s="441"/>
      <c r="AE292" s="441"/>
      <c r="AF292" s="441"/>
      <c r="AG292" s="441"/>
      <c r="AH292" s="441"/>
      <c r="AI292" s="442"/>
      <c r="AJ292" s="19"/>
      <c r="AK292" s="19"/>
      <c r="AL292" s="19"/>
      <c r="AM292" s="19"/>
      <c r="AN292" s="19"/>
    </row>
    <row r="293" spans="1:40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  <c r="K293" s="50" t="s">
        <v>7</v>
      </c>
      <c r="L293" s="105">
        <v>0</v>
      </c>
      <c r="M293" s="105">
        <v>0</v>
      </c>
      <c r="N293" s="105">
        <v>0</v>
      </c>
      <c r="O293" s="105">
        <v>0</v>
      </c>
      <c r="P293" s="105">
        <v>0</v>
      </c>
      <c r="Q293" s="105">
        <v>0</v>
      </c>
      <c r="R293" s="106">
        <v>0</v>
      </c>
      <c r="S293" s="107">
        <f>SUM(L293:R293)</f>
        <v>0</v>
      </c>
      <c r="U293" s="54" t="s">
        <v>7</v>
      </c>
      <c r="V293" s="55">
        <v>0</v>
      </c>
      <c r="W293" s="55">
        <v>0</v>
      </c>
      <c r="X293" s="55">
        <v>0</v>
      </c>
      <c r="Y293" s="55">
        <v>0</v>
      </c>
      <c r="Z293" s="55">
        <v>0</v>
      </c>
      <c r="AA293" s="55">
        <v>0</v>
      </c>
      <c r="AB293" s="55">
        <v>0</v>
      </c>
      <c r="AC293" s="56">
        <v>0</v>
      </c>
      <c r="AD293" s="57">
        <v>0</v>
      </c>
      <c r="AE293" s="57">
        <v>0</v>
      </c>
      <c r="AF293" s="57">
        <v>0</v>
      </c>
      <c r="AG293" s="57">
        <v>0</v>
      </c>
      <c r="AH293" s="57">
        <v>0</v>
      </c>
      <c r="AI293" s="58">
        <f>SUM(V293:AC293)</f>
        <v>0</v>
      </c>
      <c r="AJ293" s="19"/>
      <c r="AK293" s="19"/>
      <c r="AL293" s="19"/>
      <c r="AM293" s="19"/>
      <c r="AN293" s="19"/>
    </row>
    <row r="294" spans="1:40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94">SUM(B294:H294)</f>
        <v>0</v>
      </c>
      <c r="K294" s="42" t="s">
        <v>8</v>
      </c>
      <c r="L294" s="87">
        <v>0</v>
      </c>
      <c r="M294" s="87">
        <v>0</v>
      </c>
      <c r="N294" s="87">
        <v>0</v>
      </c>
      <c r="O294" s="87">
        <v>0</v>
      </c>
      <c r="P294" s="87">
        <v>0</v>
      </c>
      <c r="Q294" s="87">
        <v>0</v>
      </c>
      <c r="R294" s="88">
        <v>0</v>
      </c>
      <c r="S294" s="89">
        <f t="shared" ref="S294:S313" si="195">SUM(L294:R294)</f>
        <v>0</v>
      </c>
      <c r="U294" s="59" t="s">
        <v>8</v>
      </c>
      <c r="V294" s="60">
        <v>0</v>
      </c>
      <c r="W294" s="60">
        <v>0</v>
      </c>
      <c r="X294" s="60">
        <v>0</v>
      </c>
      <c r="Y294" s="60">
        <v>0</v>
      </c>
      <c r="Z294" s="60">
        <v>0</v>
      </c>
      <c r="AA294" s="60">
        <v>0</v>
      </c>
      <c r="AB294" s="60">
        <v>0</v>
      </c>
      <c r="AC294" s="61">
        <v>0</v>
      </c>
      <c r="AD294" s="60">
        <v>0</v>
      </c>
      <c r="AE294" s="60">
        <v>0</v>
      </c>
      <c r="AF294" s="60">
        <v>0</v>
      </c>
      <c r="AG294" s="60">
        <v>0</v>
      </c>
      <c r="AH294" s="60">
        <v>0</v>
      </c>
      <c r="AI294" s="62">
        <f t="shared" ref="AI294:AI313" si="196">SUM(V294:AC294)</f>
        <v>0</v>
      </c>
      <c r="AJ294" s="19"/>
      <c r="AK294" s="19"/>
      <c r="AL294" s="19"/>
      <c r="AM294" s="19"/>
      <c r="AN294" s="19"/>
    </row>
    <row r="295" spans="1:40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94"/>
        <v>0</v>
      </c>
      <c r="K295" s="43" t="s">
        <v>9</v>
      </c>
      <c r="L295" s="84">
        <v>0</v>
      </c>
      <c r="M295" s="84">
        <v>0</v>
      </c>
      <c r="N295" s="84">
        <v>0</v>
      </c>
      <c r="O295" s="84">
        <v>0</v>
      </c>
      <c r="P295" s="84">
        <v>0</v>
      </c>
      <c r="Q295" s="84">
        <v>0</v>
      </c>
      <c r="R295" s="85">
        <v>0</v>
      </c>
      <c r="S295" s="86">
        <f t="shared" si="195"/>
        <v>0</v>
      </c>
      <c r="U295" s="63" t="s">
        <v>9</v>
      </c>
      <c r="V295" s="55">
        <v>0</v>
      </c>
      <c r="W295" s="55">
        <v>0</v>
      </c>
      <c r="X295" s="55">
        <v>0</v>
      </c>
      <c r="Y295" s="55">
        <v>0</v>
      </c>
      <c r="Z295" s="55">
        <v>0</v>
      </c>
      <c r="AA295" s="55">
        <v>0</v>
      </c>
      <c r="AB295" s="55">
        <v>0</v>
      </c>
      <c r="AC295" s="56">
        <v>0</v>
      </c>
      <c r="AD295" s="57">
        <v>0</v>
      </c>
      <c r="AE295" s="57">
        <v>0</v>
      </c>
      <c r="AF295" s="57">
        <v>0</v>
      </c>
      <c r="AG295" s="57">
        <v>0</v>
      </c>
      <c r="AH295" s="57">
        <v>0</v>
      </c>
      <c r="AI295" s="58">
        <f t="shared" si="196"/>
        <v>0</v>
      </c>
      <c r="AJ295" s="19"/>
      <c r="AK295" s="19"/>
      <c r="AL295" s="19"/>
      <c r="AM295" s="19"/>
      <c r="AN295" s="19"/>
    </row>
    <row r="296" spans="1:40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194"/>
        <v>0</v>
      </c>
      <c r="K296" s="42" t="s">
        <v>52</v>
      </c>
      <c r="L296" s="87">
        <v>0</v>
      </c>
      <c r="M296" s="87">
        <v>0</v>
      </c>
      <c r="N296" s="87">
        <v>0</v>
      </c>
      <c r="O296" s="87">
        <v>0</v>
      </c>
      <c r="P296" s="87">
        <v>0</v>
      </c>
      <c r="Q296" s="87">
        <v>0</v>
      </c>
      <c r="R296" s="88">
        <v>0</v>
      </c>
      <c r="S296" s="89">
        <f t="shared" si="195"/>
        <v>0</v>
      </c>
      <c r="U296" s="59" t="s">
        <v>52</v>
      </c>
      <c r="V296" s="60">
        <v>0</v>
      </c>
      <c r="W296" s="60">
        <v>0</v>
      </c>
      <c r="X296" s="60">
        <v>0</v>
      </c>
      <c r="Y296" s="60">
        <v>0</v>
      </c>
      <c r="Z296" s="60">
        <v>0</v>
      </c>
      <c r="AA296" s="60">
        <v>0</v>
      </c>
      <c r="AB296" s="60">
        <v>0</v>
      </c>
      <c r="AC296" s="61">
        <v>0</v>
      </c>
      <c r="AD296" s="60">
        <v>0</v>
      </c>
      <c r="AE296" s="60">
        <v>0</v>
      </c>
      <c r="AF296" s="60">
        <v>0</v>
      </c>
      <c r="AG296" s="60">
        <v>0</v>
      </c>
      <c r="AH296" s="60">
        <v>0</v>
      </c>
      <c r="AI296" s="62">
        <f t="shared" si="196"/>
        <v>0</v>
      </c>
      <c r="AJ296" s="19"/>
      <c r="AK296" s="19"/>
      <c r="AL296" s="19"/>
      <c r="AM296" s="19"/>
      <c r="AN296" s="19"/>
    </row>
    <row r="297" spans="1:40" ht="15">
      <c r="A297" s="32" t="s">
        <v>13</v>
      </c>
      <c r="B297" s="84">
        <v>75.076357931117741</v>
      </c>
      <c r="C297" s="84">
        <v>181.04255506235754</v>
      </c>
      <c r="D297" s="84">
        <v>23.883429053755314</v>
      </c>
      <c r="E297" s="84">
        <v>0</v>
      </c>
      <c r="F297" s="395"/>
      <c r="G297" s="84">
        <v>0</v>
      </c>
      <c r="H297" s="115">
        <v>0</v>
      </c>
      <c r="I297" s="111">
        <f t="shared" si="194"/>
        <v>280.00234204723063</v>
      </c>
      <c r="K297" s="43" t="s">
        <v>13</v>
      </c>
      <c r="L297" s="84">
        <v>75.076357931117741</v>
      </c>
      <c r="M297" s="84">
        <v>181.04255506235754</v>
      </c>
      <c r="N297" s="84">
        <v>23.883429053755314</v>
      </c>
      <c r="O297" s="84">
        <v>0</v>
      </c>
      <c r="P297" s="84">
        <v>0</v>
      </c>
      <c r="Q297" s="84">
        <v>0</v>
      </c>
      <c r="R297" s="85">
        <v>0</v>
      </c>
      <c r="S297" s="86">
        <f t="shared" si="195"/>
        <v>280.00234204723063</v>
      </c>
      <c r="U297" s="63" t="s">
        <v>13</v>
      </c>
      <c r="V297" s="55">
        <v>74.680964775010253</v>
      </c>
      <c r="W297" s="55">
        <v>0</v>
      </c>
      <c r="X297" s="55">
        <v>0</v>
      </c>
      <c r="Y297" s="55">
        <v>181.04255506235754</v>
      </c>
      <c r="Z297" s="55">
        <v>20.656318681505464</v>
      </c>
      <c r="AA297" s="55">
        <v>0</v>
      </c>
      <c r="AB297" s="55">
        <v>0</v>
      </c>
      <c r="AC297" s="56">
        <v>3.6225035283573317</v>
      </c>
      <c r="AD297" s="57">
        <v>0.39539315610748266</v>
      </c>
      <c r="AE297" s="57">
        <v>0</v>
      </c>
      <c r="AF297" s="57">
        <v>0</v>
      </c>
      <c r="AG297" s="57">
        <v>3.2271103722498489</v>
      </c>
      <c r="AH297" s="57">
        <v>0</v>
      </c>
      <c r="AI297" s="58">
        <f t="shared" si="196"/>
        <v>280.00234204723063</v>
      </c>
      <c r="AJ297" s="19"/>
      <c r="AK297" s="19"/>
      <c r="AL297" s="19"/>
      <c r="AM297" s="19"/>
      <c r="AN297" s="19"/>
    </row>
    <row r="298" spans="1:40" ht="15">
      <c r="A298" s="31" t="s">
        <v>119</v>
      </c>
      <c r="B298" s="112">
        <v>55.101117052005051</v>
      </c>
      <c r="C298" s="112">
        <v>99.526372837445379</v>
      </c>
      <c r="D298" s="112">
        <v>28.716737130333069</v>
      </c>
      <c r="E298" s="112">
        <v>0.43166148062277404</v>
      </c>
      <c r="F298" s="395"/>
      <c r="G298" s="112">
        <v>0</v>
      </c>
      <c r="H298" s="113">
        <v>0</v>
      </c>
      <c r="I298" s="114">
        <f t="shared" si="194"/>
        <v>183.77588850040627</v>
      </c>
      <c r="K298" s="42" t="s">
        <v>119</v>
      </c>
      <c r="L298" s="87">
        <v>55.101117052005051</v>
      </c>
      <c r="M298" s="87">
        <v>99.526372837445379</v>
      </c>
      <c r="N298" s="87">
        <v>28.716737130333069</v>
      </c>
      <c r="O298" s="87">
        <v>0.43166148062277404</v>
      </c>
      <c r="P298" s="87">
        <v>0</v>
      </c>
      <c r="Q298" s="87">
        <v>0</v>
      </c>
      <c r="R298" s="88">
        <v>0</v>
      </c>
      <c r="S298" s="89">
        <f t="shared" si="195"/>
        <v>183.77588850040627</v>
      </c>
      <c r="U298" s="59" t="s">
        <v>53</v>
      </c>
      <c r="V298" s="60">
        <v>52.336325268616186</v>
      </c>
      <c r="W298" s="60">
        <v>0</v>
      </c>
      <c r="X298" s="60">
        <v>0</v>
      </c>
      <c r="Y298" s="60">
        <v>99.526372837445379</v>
      </c>
      <c r="Z298" s="60">
        <v>26.759272989319463</v>
      </c>
      <c r="AA298" s="60">
        <v>0.43166148062277404</v>
      </c>
      <c r="AB298" s="60">
        <v>0</v>
      </c>
      <c r="AC298" s="61">
        <v>4.7222559244024742</v>
      </c>
      <c r="AD298" s="60">
        <v>2.7647917833888678</v>
      </c>
      <c r="AE298" s="60">
        <v>0</v>
      </c>
      <c r="AF298" s="60">
        <v>0</v>
      </c>
      <c r="AG298" s="60">
        <v>1.9574641410136062</v>
      </c>
      <c r="AH298" s="60">
        <v>0</v>
      </c>
      <c r="AI298" s="62">
        <f t="shared" si="196"/>
        <v>183.7758885004063</v>
      </c>
      <c r="AJ298" s="19"/>
      <c r="AK298" s="19"/>
      <c r="AL298" s="19"/>
      <c r="AM298" s="19"/>
      <c r="AN298" s="19"/>
    </row>
    <row r="299" spans="1:40" ht="15">
      <c r="A299" s="32" t="s">
        <v>54</v>
      </c>
      <c r="B299" s="84">
        <v>0</v>
      </c>
      <c r="C299" s="84">
        <v>0</v>
      </c>
      <c r="D299" s="84">
        <v>0</v>
      </c>
      <c r="E299" s="84">
        <v>0.90629778877944056</v>
      </c>
      <c r="F299" s="395"/>
      <c r="G299" s="84">
        <v>0</v>
      </c>
      <c r="H299" s="115">
        <v>0</v>
      </c>
      <c r="I299" s="111">
        <f t="shared" si="194"/>
        <v>0.90629778877944056</v>
      </c>
      <c r="K299" s="43" t="s">
        <v>54</v>
      </c>
      <c r="L299" s="84">
        <v>0</v>
      </c>
      <c r="M299" s="84">
        <v>0</v>
      </c>
      <c r="N299" s="84">
        <v>0</v>
      </c>
      <c r="O299" s="84">
        <v>0.90629778877944056</v>
      </c>
      <c r="P299" s="84">
        <v>338.55098283278846</v>
      </c>
      <c r="Q299" s="84">
        <v>0</v>
      </c>
      <c r="R299" s="85">
        <v>0</v>
      </c>
      <c r="S299" s="86">
        <f t="shared" si="195"/>
        <v>339.45728062156792</v>
      </c>
      <c r="U299" s="63" t="s">
        <v>54</v>
      </c>
      <c r="V299" s="55">
        <v>0</v>
      </c>
      <c r="W299" s="55">
        <v>0</v>
      </c>
      <c r="X299" s="55">
        <v>0</v>
      </c>
      <c r="Y299" s="55">
        <v>0</v>
      </c>
      <c r="Z299" s="55">
        <v>0</v>
      </c>
      <c r="AA299" s="55">
        <v>0.90629778877944056</v>
      </c>
      <c r="AB299" s="55">
        <v>338.55098283278846</v>
      </c>
      <c r="AC299" s="56">
        <v>0</v>
      </c>
      <c r="AD299" s="55">
        <v>0</v>
      </c>
      <c r="AE299" s="55">
        <v>0</v>
      </c>
      <c r="AF299" s="55">
        <v>0</v>
      </c>
      <c r="AG299" s="55">
        <v>0</v>
      </c>
      <c r="AH299" s="55">
        <v>0</v>
      </c>
      <c r="AI299" s="58">
        <f t="shared" si="196"/>
        <v>339.45728062156792</v>
      </c>
      <c r="AJ299" s="19"/>
      <c r="AK299" s="19"/>
      <c r="AL299" s="19"/>
      <c r="AM299" s="19"/>
      <c r="AN299" s="19"/>
    </row>
    <row r="300" spans="1:40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194"/>
        <v>0</v>
      </c>
      <c r="K300" s="42" t="s">
        <v>11</v>
      </c>
      <c r="L300" s="87">
        <v>0</v>
      </c>
      <c r="M300" s="87">
        <v>0</v>
      </c>
      <c r="N300" s="87">
        <v>0</v>
      </c>
      <c r="O300" s="87">
        <v>0</v>
      </c>
      <c r="P300" s="87">
        <v>8.6508329356136375</v>
      </c>
      <c r="Q300" s="87">
        <v>0</v>
      </c>
      <c r="R300" s="88">
        <v>0</v>
      </c>
      <c r="S300" s="89">
        <f t="shared" si="195"/>
        <v>8.6508329356136375</v>
      </c>
      <c r="U300" s="59" t="s">
        <v>11</v>
      </c>
      <c r="V300" s="60">
        <v>0</v>
      </c>
      <c r="W300" s="60">
        <v>0</v>
      </c>
      <c r="X300" s="60">
        <v>0</v>
      </c>
      <c r="Y300" s="60">
        <v>0</v>
      </c>
      <c r="Z300" s="60">
        <v>0</v>
      </c>
      <c r="AA300" s="60">
        <v>0</v>
      </c>
      <c r="AB300" s="60">
        <v>8.6508329356136375</v>
      </c>
      <c r="AC300" s="61">
        <v>0</v>
      </c>
      <c r="AD300" s="60">
        <v>0</v>
      </c>
      <c r="AE300" s="60">
        <v>0</v>
      </c>
      <c r="AF300" s="60">
        <v>0</v>
      </c>
      <c r="AG300" s="60">
        <v>0</v>
      </c>
      <c r="AH300" s="60">
        <v>0</v>
      </c>
      <c r="AI300" s="62">
        <f t="shared" si="196"/>
        <v>8.6508329356136375</v>
      </c>
      <c r="AJ300" s="19"/>
      <c r="AK300" s="19"/>
      <c r="AL300" s="19"/>
      <c r="AM300" s="19"/>
      <c r="AN300" s="19"/>
    </row>
    <row r="301" spans="1:40" ht="15">
      <c r="A301" s="32" t="s">
        <v>55</v>
      </c>
      <c r="B301" s="84">
        <v>0.20253298723772445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94"/>
        <v>0.20253298723772445</v>
      </c>
      <c r="K301" s="43" t="s">
        <v>55</v>
      </c>
      <c r="L301" s="84">
        <v>0.20253298723772445</v>
      </c>
      <c r="M301" s="84">
        <v>0</v>
      </c>
      <c r="N301" s="84">
        <v>0</v>
      </c>
      <c r="O301" s="84">
        <v>0</v>
      </c>
      <c r="P301" s="84">
        <v>0</v>
      </c>
      <c r="Q301" s="84">
        <v>0</v>
      </c>
      <c r="R301" s="85">
        <v>0</v>
      </c>
      <c r="S301" s="86">
        <f t="shared" si="195"/>
        <v>0.20253298723772445</v>
      </c>
      <c r="U301" s="63" t="s">
        <v>55</v>
      </c>
      <c r="V301" s="55">
        <v>0.20253298723772445</v>
      </c>
      <c r="W301" s="55">
        <v>0</v>
      </c>
      <c r="X301" s="55">
        <v>0</v>
      </c>
      <c r="Y301" s="55">
        <v>0</v>
      </c>
      <c r="Z301" s="55">
        <v>0</v>
      </c>
      <c r="AA301" s="55">
        <v>0</v>
      </c>
      <c r="AB301" s="55">
        <v>0</v>
      </c>
      <c r="AC301" s="56">
        <v>0</v>
      </c>
      <c r="AD301" s="55">
        <v>0</v>
      </c>
      <c r="AE301" s="55">
        <v>0</v>
      </c>
      <c r="AF301" s="55">
        <v>0</v>
      </c>
      <c r="AG301" s="55">
        <v>0</v>
      </c>
      <c r="AH301" s="55">
        <v>0</v>
      </c>
      <c r="AI301" s="58">
        <f t="shared" si="196"/>
        <v>0.20253298723772445</v>
      </c>
      <c r="AJ301" s="19"/>
      <c r="AK301" s="19"/>
      <c r="AL301" s="19"/>
      <c r="AM301" s="19"/>
      <c r="AN301" s="19"/>
    </row>
    <row r="302" spans="1:40" ht="15">
      <c r="A302" s="31" t="s">
        <v>14</v>
      </c>
      <c r="B302" s="112">
        <v>1.1508360391362182</v>
      </c>
      <c r="C302" s="112">
        <v>0.20045501048075623</v>
      </c>
      <c r="D302" s="112">
        <v>5.0117725172913605</v>
      </c>
      <c r="E302" s="112">
        <v>9.8746310581653294</v>
      </c>
      <c r="F302" s="395"/>
      <c r="G302" s="112">
        <v>0</v>
      </c>
      <c r="H302" s="113">
        <v>0</v>
      </c>
      <c r="I302" s="114">
        <f t="shared" si="194"/>
        <v>16.237694625073665</v>
      </c>
      <c r="K302" s="42" t="s">
        <v>14</v>
      </c>
      <c r="L302" s="87">
        <v>1.1508360391362182</v>
      </c>
      <c r="M302" s="87">
        <v>0.20045501048075623</v>
      </c>
      <c r="N302" s="87">
        <v>5.0117725172913605</v>
      </c>
      <c r="O302" s="87">
        <v>9.8746310581653294</v>
      </c>
      <c r="P302" s="87">
        <v>0</v>
      </c>
      <c r="Q302" s="87">
        <v>0</v>
      </c>
      <c r="R302" s="88">
        <v>0</v>
      </c>
      <c r="S302" s="89">
        <f t="shared" si="195"/>
        <v>16.237694625073665</v>
      </c>
      <c r="U302" s="59" t="s">
        <v>14</v>
      </c>
      <c r="V302" s="60">
        <v>0.90746724409475243</v>
      </c>
      <c r="W302" s="60">
        <v>0</v>
      </c>
      <c r="X302" s="60">
        <v>0</v>
      </c>
      <c r="Y302" s="60">
        <v>0.20045501048075623</v>
      </c>
      <c r="Z302" s="60">
        <v>4.4045394579674007</v>
      </c>
      <c r="AA302" s="60">
        <v>9.8746310581653294</v>
      </c>
      <c r="AB302" s="60">
        <v>0</v>
      </c>
      <c r="AC302" s="61">
        <v>0.85060185436542579</v>
      </c>
      <c r="AD302" s="60">
        <v>0.24336879504146577</v>
      </c>
      <c r="AE302" s="60">
        <v>0</v>
      </c>
      <c r="AF302" s="60">
        <v>0</v>
      </c>
      <c r="AG302" s="60">
        <v>0.60723305932395999</v>
      </c>
      <c r="AH302" s="60">
        <v>0</v>
      </c>
      <c r="AI302" s="62">
        <f t="shared" si="196"/>
        <v>16.237694625073665</v>
      </c>
      <c r="AJ302" s="19"/>
      <c r="AK302" s="19"/>
      <c r="AL302" s="19"/>
      <c r="AM302" s="19"/>
      <c r="AN302" s="19"/>
    </row>
    <row r="303" spans="1:40" ht="15">
      <c r="A303" s="32" t="s">
        <v>136</v>
      </c>
      <c r="B303" s="84">
        <v>65.161591817127359</v>
      </c>
      <c r="C303" s="84">
        <v>711.91364260945682</v>
      </c>
      <c r="D303" s="84">
        <v>147.86172246386332</v>
      </c>
      <c r="E303" s="84">
        <v>0</v>
      </c>
      <c r="F303" s="395"/>
      <c r="G303" s="84">
        <v>0</v>
      </c>
      <c r="H303" s="115">
        <v>0</v>
      </c>
      <c r="I303" s="111">
        <f t="shared" si="194"/>
        <v>924.9369568904475</v>
      </c>
      <c r="K303" s="43" t="s">
        <v>136</v>
      </c>
      <c r="L303" s="84">
        <v>65.161591817127359</v>
      </c>
      <c r="M303" s="84">
        <v>711.91364260945682</v>
      </c>
      <c r="N303" s="84">
        <v>147.86172246386332</v>
      </c>
      <c r="O303" s="84">
        <v>0</v>
      </c>
      <c r="P303" s="84">
        <v>0</v>
      </c>
      <c r="Q303" s="84">
        <v>0</v>
      </c>
      <c r="R303" s="85">
        <v>0</v>
      </c>
      <c r="S303" s="86">
        <f t="shared" si="195"/>
        <v>924.9369568904475</v>
      </c>
      <c r="U303" s="63" t="s">
        <v>136</v>
      </c>
      <c r="V303" s="55">
        <v>58.504240554117636</v>
      </c>
      <c r="W303" s="55">
        <v>0</v>
      </c>
      <c r="X303" s="55">
        <v>0</v>
      </c>
      <c r="Y303" s="55">
        <v>711.91364260945682</v>
      </c>
      <c r="Z303" s="55">
        <v>131.60603241678845</v>
      </c>
      <c r="AA303" s="55">
        <v>0</v>
      </c>
      <c r="AB303" s="55">
        <v>0</v>
      </c>
      <c r="AC303" s="56">
        <v>22.913041310084576</v>
      </c>
      <c r="AD303" s="55">
        <v>6.6573512630097191</v>
      </c>
      <c r="AE303" s="55">
        <v>0</v>
      </c>
      <c r="AF303" s="55">
        <v>0</v>
      </c>
      <c r="AG303" s="55">
        <v>16.255690047074854</v>
      </c>
      <c r="AH303" s="55">
        <v>0</v>
      </c>
      <c r="AI303" s="58">
        <f t="shared" si="196"/>
        <v>924.9369568904475</v>
      </c>
      <c r="AJ303" s="19"/>
      <c r="AK303" s="19"/>
      <c r="AL303" s="19"/>
      <c r="AM303" s="19"/>
      <c r="AN303" s="19"/>
    </row>
    <row r="304" spans="1:40" ht="15">
      <c r="A304" s="31" t="s">
        <v>21</v>
      </c>
      <c r="B304" s="112">
        <v>93.425163435867589</v>
      </c>
      <c r="C304" s="112">
        <v>3.3895934882046057</v>
      </c>
      <c r="D304" s="112">
        <v>11.748274186408178</v>
      </c>
      <c r="E304" s="112">
        <v>579.40976990200522</v>
      </c>
      <c r="F304" s="395"/>
      <c r="G304" s="112">
        <v>38.989393329981823</v>
      </c>
      <c r="H304" s="113">
        <v>0</v>
      </c>
      <c r="I304" s="114">
        <f t="shared" si="194"/>
        <v>726.96219434246746</v>
      </c>
      <c r="K304" s="42" t="s">
        <v>21</v>
      </c>
      <c r="L304" s="87">
        <v>93.425163435867589</v>
      </c>
      <c r="M304" s="87">
        <v>3.3895934882046057</v>
      </c>
      <c r="N304" s="87">
        <v>11.748274186408178</v>
      </c>
      <c r="O304" s="87">
        <v>579.40976990200522</v>
      </c>
      <c r="P304" s="87">
        <v>20.760561955414094</v>
      </c>
      <c r="Q304" s="87">
        <v>38.989393329981823</v>
      </c>
      <c r="R304" s="88">
        <v>0</v>
      </c>
      <c r="S304" s="89">
        <f t="shared" si="195"/>
        <v>747.72275629788157</v>
      </c>
      <c r="U304" s="59" t="s">
        <v>21</v>
      </c>
      <c r="V304" s="60">
        <v>1.8737880605458208</v>
      </c>
      <c r="W304" s="60">
        <v>53.058510653292366</v>
      </c>
      <c r="X304" s="60">
        <v>38.989393329981823</v>
      </c>
      <c r="Y304" s="60">
        <v>3.3895934882046057</v>
      </c>
      <c r="Z304" s="60">
        <v>5.0419728708785936</v>
      </c>
      <c r="AA304" s="60">
        <v>511.75965733374909</v>
      </c>
      <c r="AB304" s="60">
        <v>20.760561955414094</v>
      </c>
      <c r="AC304" s="61">
        <v>112.84927860581519</v>
      </c>
      <c r="AD304" s="60">
        <v>38.492864722029402</v>
      </c>
      <c r="AE304" s="60">
        <v>67.650112568256176</v>
      </c>
      <c r="AF304" s="60">
        <v>0</v>
      </c>
      <c r="AG304" s="60">
        <v>6.7063013155295845</v>
      </c>
      <c r="AH304" s="60">
        <v>0</v>
      </c>
      <c r="AI304" s="62">
        <f t="shared" si="196"/>
        <v>747.72275629788169</v>
      </c>
      <c r="AJ304" s="19"/>
      <c r="AK304" s="19"/>
      <c r="AL304" s="19"/>
      <c r="AM304" s="19"/>
      <c r="AN304" s="19"/>
    </row>
    <row r="305" spans="1:40" ht="15">
      <c r="A305" s="32" t="s">
        <v>20</v>
      </c>
      <c r="B305" s="84">
        <v>16.270920935411134</v>
      </c>
      <c r="C305" s="84">
        <v>0</v>
      </c>
      <c r="D305" s="84">
        <v>103.72518909331413</v>
      </c>
      <c r="E305" s="84">
        <v>0</v>
      </c>
      <c r="F305" s="395"/>
      <c r="G305" s="84">
        <v>0</v>
      </c>
      <c r="H305" s="115">
        <v>0</v>
      </c>
      <c r="I305" s="111">
        <f t="shared" si="194"/>
        <v>119.99611002872527</v>
      </c>
      <c r="K305" s="43" t="s">
        <v>20</v>
      </c>
      <c r="L305" s="84">
        <v>16.270920935411134</v>
      </c>
      <c r="M305" s="84">
        <v>0</v>
      </c>
      <c r="N305" s="84">
        <v>103.72518909331413</v>
      </c>
      <c r="O305" s="84">
        <v>0</v>
      </c>
      <c r="P305" s="84">
        <v>0</v>
      </c>
      <c r="Q305" s="84">
        <v>0</v>
      </c>
      <c r="R305" s="85">
        <v>0</v>
      </c>
      <c r="S305" s="86">
        <f t="shared" si="195"/>
        <v>119.99611002872527</v>
      </c>
      <c r="U305" s="63" t="s">
        <v>20</v>
      </c>
      <c r="V305" s="55">
        <v>12.830886073725955</v>
      </c>
      <c r="W305" s="55">
        <v>0</v>
      </c>
      <c r="X305" s="55">
        <v>0</v>
      </c>
      <c r="Y305" s="55">
        <v>0</v>
      </c>
      <c r="Z305" s="55">
        <v>4.4138378337580475</v>
      </c>
      <c r="AA305" s="55">
        <v>0</v>
      </c>
      <c r="AB305" s="55">
        <v>0</v>
      </c>
      <c r="AC305" s="56">
        <v>102.75138612124124</v>
      </c>
      <c r="AD305" s="55">
        <v>3.4400348616851777</v>
      </c>
      <c r="AE305" s="55">
        <v>0</v>
      </c>
      <c r="AF305" s="55">
        <v>0</v>
      </c>
      <c r="AG305" s="55">
        <v>99.311351259556076</v>
      </c>
      <c r="AH305" s="55">
        <v>0</v>
      </c>
      <c r="AI305" s="58">
        <f t="shared" si="196"/>
        <v>119.99611002872524</v>
      </c>
      <c r="AJ305" s="19"/>
      <c r="AK305" s="19"/>
      <c r="AL305" s="19"/>
      <c r="AM305" s="19"/>
      <c r="AN305" s="19"/>
    </row>
    <row r="306" spans="1:40" ht="15">
      <c r="A306" s="31" t="s">
        <v>56</v>
      </c>
      <c r="B306" s="112">
        <v>4.1706162486586358</v>
      </c>
      <c r="C306" s="112">
        <v>0</v>
      </c>
      <c r="D306" s="112">
        <v>3.3546261130515118</v>
      </c>
      <c r="E306" s="112">
        <v>0</v>
      </c>
      <c r="F306" s="395"/>
      <c r="G306" s="112">
        <v>0</v>
      </c>
      <c r="H306" s="113">
        <v>0</v>
      </c>
      <c r="I306" s="114">
        <f t="shared" si="194"/>
        <v>7.5252423617101476</v>
      </c>
      <c r="K306" s="42" t="s">
        <v>56</v>
      </c>
      <c r="L306" s="87">
        <v>4.1706162486586358</v>
      </c>
      <c r="M306" s="87">
        <v>0</v>
      </c>
      <c r="N306" s="87">
        <v>3.3546261130515118</v>
      </c>
      <c r="O306" s="87">
        <v>0</v>
      </c>
      <c r="P306" s="87">
        <v>0</v>
      </c>
      <c r="Q306" s="87">
        <v>0</v>
      </c>
      <c r="R306" s="88">
        <v>0</v>
      </c>
      <c r="S306" s="89">
        <f t="shared" si="195"/>
        <v>7.5252423617101476</v>
      </c>
      <c r="U306" s="59" t="s">
        <v>56</v>
      </c>
      <c r="V306" s="60">
        <v>1.4506491299682212</v>
      </c>
      <c r="W306" s="60">
        <v>0</v>
      </c>
      <c r="X306" s="60">
        <v>0</v>
      </c>
      <c r="Y306" s="60">
        <v>0</v>
      </c>
      <c r="Z306" s="60">
        <v>3.3546261130515118</v>
      </c>
      <c r="AA306" s="60">
        <v>0</v>
      </c>
      <c r="AB306" s="60">
        <v>0</v>
      </c>
      <c r="AC306" s="61">
        <v>2.7199671186904149</v>
      </c>
      <c r="AD306" s="60">
        <v>2.7199671186904149</v>
      </c>
      <c r="AE306" s="60">
        <v>0</v>
      </c>
      <c r="AF306" s="60">
        <v>0</v>
      </c>
      <c r="AG306" s="60">
        <v>0</v>
      </c>
      <c r="AH306" s="60">
        <v>0</v>
      </c>
      <c r="AI306" s="62">
        <f t="shared" si="196"/>
        <v>7.5252423617101485</v>
      </c>
      <c r="AJ306" s="19"/>
      <c r="AK306" s="19"/>
      <c r="AL306" s="19"/>
      <c r="AM306" s="19"/>
      <c r="AN306" s="19"/>
    </row>
    <row r="307" spans="1:40" ht="15">
      <c r="A307" s="32" t="s">
        <v>18</v>
      </c>
      <c r="B307" s="84">
        <v>9.9108778582755477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94"/>
        <v>9.9108778582755477</v>
      </c>
      <c r="K307" s="43" t="s">
        <v>18</v>
      </c>
      <c r="L307" s="84">
        <v>9.9108778582755477</v>
      </c>
      <c r="M307" s="84">
        <v>0</v>
      </c>
      <c r="N307" s="84">
        <v>0</v>
      </c>
      <c r="O307" s="84">
        <v>0</v>
      </c>
      <c r="P307" s="84">
        <v>1.5835701371149495</v>
      </c>
      <c r="Q307" s="84">
        <v>0</v>
      </c>
      <c r="R307" s="85">
        <v>0</v>
      </c>
      <c r="S307" s="86">
        <f t="shared" si="195"/>
        <v>11.494447995390498</v>
      </c>
      <c r="U307" s="63" t="s">
        <v>18</v>
      </c>
      <c r="V307" s="55">
        <v>9.9108778582755477</v>
      </c>
      <c r="W307" s="55">
        <v>0</v>
      </c>
      <c r="X307" s="55">
        <v>0</v>
      </c>
      <c r="Y307" s="55">
        <v>0</v>
      </c>
      <c r="Z307" s="55">
        <v>0</v>
      </c>
      <c r="AA307" s="55">
        <v>0</v>
      </c>
      <c r="AB307" s="55">
        <v>1.5835701371149495</v>
      </c>
      <c r="AC307" s="56">
        <v>0</v>
      </c>
      <c r="AD307" s="55">
        <v>0</v>
      </c>
      <c r="AE307" s="55">
        <v>0</v>
      </c>
      <c r="AF307" s="55">
        <v>0</v>
      </c>
      <c r="AG307" s="55">
        <v>0</v>
      </c>
      <c r="AH307" s="55">
        <v>0</v>
      </c>
      <c r="AI307" s="58">
        <f t="shared" si="196"/>
        <v>11.494447995390498</v>
      </c>
      <c r="AJ307" s="19"/>
      <c r="AK307" s="19"/>
      <c r="AL307" s="19"/>
      <c r="AM307" s="19"/>
      <c r="AN307" s="19"/>
    </row>
    <row r="308" spans="1:40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94"/>
        <v>0</v>
      </c>
      <c r="K308" s="42" t="s">
        <v>17</v>
      </c>
      <c r="L308" s="87">
        <v>0</v>
      </c>
      <c r="M308" s="87">
        <v>0</v>
      </c>
      <c r="N308" s="87">
        <v>0</v>
      </c>
      <c r="O308" s="87">
        <v>0</v>
      </c>
      <c r="P308" s="87">
        <v>0</v>
      </c>
      <c r="Q308" s="87">
        <v>0</v>
      </c>
      <c r="R308" s="88">
        <v>0</v>
      </c>
      <c r="S308" s="89">
        <f t="shared" si="195"/>
        <v>0</v>
      </c>
      <c r="U308" s="59" t="s">
        <v>57</v>
      </c>
      <c r="V308" s="60">
        <v>0</v>
      </c>
      <c r="W308" s="60">
        <v>0</v>
      </c>
      <c r="X308" s="60">
        <v>0</v>
      </c>
      <c r="Y308" s="60">
        <v>0</v>
      </c>
      <c r="Z308" s="60">
        <v>0</v>
      </c>
      <c r="AA308" s="60">
        <v>0</v>
      </c>
      <c r="AB308" s="60">
        <v>0</v>
      </c>
      <c r="AC308" s="61">
        <v>0</v>
      </c>
      <c r="AD308" s="60">
        <v>0</v>
      </c>
      <c r="AE308" s="60">
        <v>0</v>
      </c>
      <c r="AF308" s="60">
        <v>0</v>
      </c>
      <c r="AG308" s="60">
        <v>0</v>
      </c>
      <c r="AH308" s="60">
        <v>0</v>
      </c>
      <c r="AI308" s="62">
        <f t="shared" si="196"/>
        <v>0</v>
      </c>
      <c r="AJ308" s="19"/>
      <c r="AK308" s="19"/>
      <c r="AL308" s="19"/>
      <c r="AM308" s="19"/>
      <c r="AN308" s="19"/>
    </row>
    <row r="309" spans="1:40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94"/>
        <v>0</v>
      </c>
      <c r="K309" s="44" t="s">
        <v>60</v>
      </c>
      <c r="L309" s="84">
        <v>0</v>
      </c>
      <c r="M309" s="84">
        <v>0</v>
      </c>
      <c r="N309" s="84">
        <v>0</v>
      </c>
      <c r="O309" s="84">
        <v>0</v>
      </c>
      <c r="P309" s="84">
        <v>0</v>
      </c>
      <c r="Q309" s="84">
        <v>0</v>
      </c>
      <c r="R309" s="85">
        <v>0</v>
      </c>
      <c r="S309" s="86">
        <f t="shared" si="195"/>
        <v>0</v>
      </c>
      <c r="U309" s="64" t="s">
        <v>58</v>
      </c>
      <c r="V309" s="55">
        <v>0</v>
      </c>
      <c r="W309" s="55">
        <v>0</v>
      </c>
      <c r="X309" s="55">
        <v>0</v>
      </c>
      <c r="Y309" s="55">
        <v>0</v>
      </c>
      <c r="Z309" s="55">
        <v>0</v>
      </c>
      <c r="AA309" s="55">
        <v>0</v>
      </c>
      <c r="AB309" s="55">
        <v>0</v>
      </c>
      <c r="AC309" s="56">
        <v>0</v>
      </c>
      <c r="AD309" s="57">
        <v>0</v>
      </c>
      <c r="AE309" s="57">
        <v>0</v>
      </c>
      <c r="AF309" s="57">
        <v>0</v>
      </c>
      <c r="AG309" s="57">
        <v>0</v>
      </c>
      <c r="AH309" s="57">
        <v>0</v>
      </c>
      <c r="AI309" s="58">
        <f t="shared" si="196"/>
        <v>0</v>
      </c>
      <c r="AJ309" s="19"/>
      <c r="AK309" s="19"/>
      <c r="AL309" s="19"/>
      <c r="AM309" s="19"/>
      <c r="AN309" s="19"/>
    </row>
    <row r="310" spans="1:40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194"/>
        <v>0</v>
      </c>
      <c r="K310" s="45" t="s">
        <v>19</v>
      </c>
      <c r="L310" s="90">
        <v>0</v>
      </c>
      <c r="M310" s="90">
        <v>0</v>
      </c>
      <c r="N310" s="90">
        <v>0</v>
      </c>
      <c r="O310" s="90">
        <v>0</v>
      </c>
      <c r="P310" s="90">
        <v>0</v>
      </c>
      <c r="Q310" s="90">
        <v>0</v>
      </c>
      <c r="R310" s="91">
        <v>0</v>
      </c>
      <c r="S310" s="92">
        <f t="shared" si="195"/>
        <v>0</v>
      </c>
      <c r="U310" s="65" t="s">
        <v>62</v>
      </c>
      <c r="V310" s="66">
        <v>0</v>
      </c>
      <c r="W310" s="66">
        <v>0</v>
      </c>
      <c r="X310" s="66">
        <v>0</v>
      </c>
      <c r="Y310" s="66">
        <v>0</v>
      </c>
      <c r="Z310" s="66">
        <v>0</v>
      </c>
      <c r="AA310" s="66">
        <v>0</v>
      </c>
      <c r="AB310" s="66">
        <v>0</v>
      </c>
      <c r="AC310" s="66">
        <v>0</v>
      </c>
      <c r="AD310" s="66">
        <v>0</v>
      </c>
      <c r="AE310" s="66">
        <v>0</v>
      </c>
      <c r="AF310" s="66">
        <v>0</v>
      </c>
      <c r="AG310" s="66">
        <v>0</v>
      </c>
      <c r="AH310" s="67">
        <v>0</v>
      </c>
      <c r="AI310" s="68">
        <f t="shared" si="196"/>
        <v>0</v>
      </c>
      <c r="AJ310" s="19"/>
      <c r="AK310" s="19"/>
      <c r="AL310" s="19"/>
      <c r="AM310" s="19"/>
      <c r="AN310" s="19"/>
    </row>
    <row r="311" spans="1:40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194"/>
        <v>0</v>
      </c>
      <c r="K311" s="46" t="s">
        <v>15</v>
      </c>
      <c r="L311" s="93">
        <v>0</v>
      </c>
      <c r="M311" s="93">
        <v>0</v>
      </c>
      <c r="N311" s="93">
        <v>0</v>
      </c>
      <c r="O311" s="93">
        <v>0</v>
      </c>
      <c r="P311" s="93">
        <v>0</v>
      </c>
      <c r="Q311" s="93">
        <v>0</v>
      </c>
      <c r="R311" s="94">
        <v>0</v>
      </c>
      <c r="S311" s="95">
        <f t="shared" si="195"/>
        <v>0</v>
      </c>
      <c r="U311" s="69" t="s">
        <v>15</v>
      </c>
      <c r="V311" s="70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1">
        <v>0</v>
      </c>
      <c r="AE311" s="71">
        <v>0</v>
      </c>
      <c r="AF311" s="71">
        <v>0</v>
      </c>
      <c r="AG311" s="71">
        <v>0</v>
      </c>
      <c r="AH311" s="71">
        <v>0</v>
      </c>
      <c r="AI311" s="72">
        <f t="shared" si="196"/>
        <v>0</v>
      </c>
      <c r="AJ311" s="19"/>
      <c r="AK311" s="19"/>
      <c r="AL311" s="19"/>
      <c r="AM311" s="19"/>
      <c r="AN311" s="19"/>
    </row>
    <row r="312" spans="1:40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194"/>
        <v>0</v>
      </c>
      <c r="K312" s="45" t="s">
        <v>16</v>
      </c>
      <c r="L312" s="90">
        <v>0</v>
      </c>
      <c r="M312" s="90">
        <v>0</v>
      </c>
      <c r="N312" s="90">
        <v>0</v>
      </c>
      <c r="O312" s="90">
        <v>0</v>
      </c>
      <c r="P312" s="90">
        <v>0</v>
      </c>
      <c r="Q312" s="90">
        <v>0</v>
      </c>
      <c r="R312" s="91">
        <v>0</v>
      </c>
      <c r="S312" s="92">
        <f t="shared" si="195"/>
        <v>0</v>
      </c>
      <c r="U312" s="65" t="s">
        <v>16</v>
      </c>
      <c r="V312" s="66">
        <v>0</v>
      </c>
      <c r="W312" s="66">
        <v>0</v>
      </c>
      <c r="X312" s="66">
        <v>0</v>
      </c>
      <c r="Y312" s="66">
        <v>0</v>
      </c>
      <c r="Z312" s="66">
        <v>0</v>
      </c>
      <c r="AA312" s="66">
        <v>0</v>
      </c>
      <c r="AB312" s="66">
        <v>0</v>
      </c>
      <c r="AC312" s="66">
        <v>0</v>
      </c>
      <c r="AD312" s="66">
        <v>0</v>
      </c>
      <c r="AE312" s="66">
        <v>0</v>
      </c>
      <c r="AF312" s="66">
        <v>0</v>
      </c>
      <c r="AG312" s="66">
        <v>0</v>
      </c>
      <c r="AH312" s="67">
        <v>0</v>
      </c>
      <c r="AI312" s="68">
        <f t="shared" si="196"/>
        <v>0</v>
      </c>
      <c r="AJ312" s="19"/>
      <c r="AK312" s="19"/>
      <c r="AL312" s="19"/>
      <c r="AM312" s="19"/>
      <c r="AN312" s="19"/>
    </row>
    <row r="313" spans="1:40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194"/>
        <v>0</v>
      </c>
      <c r="K313" s="47" t="s">
        <v>10</v>
      </c>
      <c r="L313" s="96">
        <v>0</v>
      </c>
      <c r="M313" s="96">
        <v>0</v>
      </c>
      <c r="N313" s="96">
        <v>0</v>
      </c>
      <c r="O313" s="96">
        <v>0</v>
      </c>
      <c r="P313" s="96">
        <v>0</v>
      </c>
      <c r="Q313" s="96">
        <v>0</v>
      </c>
      <c r="R313" s="97">
        <v>0</v>
      </c>
      <c r="S313" s="98">
        <f t="shared" si="195"/>
        <v>0</v>
      </c>
      <c r="U313" s="69" t="s">
        <v>10</v>
      </c>
      <c r="V313" s="70">
        <v>0</v>
      </c>
      <c r="W313" s="70">
        <v>0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1">
        <v>0</v>
      </c>
      <c r="AE313" s="71">
        <v>0</v>
      </c>
      <c r="AF313" s="71">
        <v>0</v>
      </c>
      <c r="AG313" s="71">
        <v>0</v>
      </c>
      <c r="AH313" s="71">
        <v>0</v>
      </c>
      <c r="AI313" s="72">
        <f t="shared" si="196"/>
        <v>0</v>
      </c>
      <c r="AJ313" s="19"/>
      <c r="AK313" s="19"/>
      <c r="AL313" s="19"/>
      <c r="AM313" s="19"/>
      <c r="AN313" s="19"/>
    </row>
    <row r="314" spans="1:40" ht="15">
      <c r="A314" s="37" t="s">
        <v>22</v>
      </c>
      <c r="B314" s="99">
        <f>SUM(B293:B309)</f>
        <v>320.47001430483704</v>
      </c>
      <c r="C314" s="99">
        <f t="shared" ref="C314:I314" si="197">SUM(C293:C309)</f>
        <v>996.07261900794515</v>
      </c>
      <c r="D314" s="99">
        <f t="shared" si="197"/>
        <v>324.30175055801686</v>
      </c>
      <c r="E314" s="99">
        <f t="shared" si="197"/>
        <v>590.62236022957279</v>
      </c>
      <c r="F314" s="99">
        <f t="shared" si="197"/>
        <v>0</v>
      </c>
      <c r="G314" s="99">
        <f t="shared" si="197"/>
        <v>38.989393329981823</v>
      </c>
      <c r="H314" s="100">
        <f t="shared" si="197"/>
        <v>0</v>
      </c>
      <c r="I314" s="111">
        <f t="shared" si="197"/>
        <v>2270.4561374303535</v>
      </c>
      <c r="K314" s="48" t="s">
        <v>22</v>
      </c>
      <c r="L314" s="99">
        <f>SUM(L293:L309)</f>
        <v>320.47001430483704</v>
      </c>
      <c r="M314" s="99">
        <f t="shared" ref="M314:S314" si="198">SUM(M293:M309)</f>
        <v>996.07261900794515</v>
      </c>
      <c r="N314" s="99">
        <f t="shared" si="198"/>
        <v>324.30175055801686</v>
      </c>
      <c r="O314" s="99">
        <f t="shared" si="198"/>
        <v>590.62236022957279</v>
      </c>
      <c r="P314" s="99">
        <f t="shared" si="198"/>
        <v>369.54594786093122</v>
      </c>
      <c r="Q314" s="99">
        <f t="shared" si="198"/>
        <v>38.989393329981823</v>
      </c>
      <c r="R314" s="100">
        <f t="shared" si="198"/>
        <v>0</v>
      </c>
      <c r="S314" s="101">
        <f t="shared" si="198"/>
        <v>2640.0020852912849</v>
      </c>
      <c r="U314" s="73" t="s">
        <v>59</v>
      </c>
      <c r="V314" s="74">
        <f>SUM(V293:V309)</f>
        <v>212.69773195159212</v>
      </c>
      <c r="W314" s="74">
        <f t="shared" ref="W314:AH314" si="199">SUM(W293:W309)</f>
        <v>53.058510653292366</v>
      </c>
      <c r="X314" s="74">
        <f t="shared" si="199"/>
        <v>38.989393329981823</v>
      </c>
      <c r="Y314" s="74">
        <f t="shared" si="199"/>
        <v>996.07261900794515</v>
      </c>
      <c r="Z314" s="74">
        <f t="shared" si="199"/>
        <v>196.23660036326893</v>
      </c>
      <c r="AA314" s="74">
        <f t="shared" si="199"/>
        <v>522.9722476613166</v>
      </c>
      <c r="AB314" s="74">
        <f t="shared" si="199"/>
        <v>369.54594786093122</v>
      </c>
      <c r="AC314" s="74">
        <f t="shared" si="199"/>
        <v>250.42903446295665</v>
      </c>
      <c r="AD314" s="75">
        <f t="shared" si="199"/>
        <v>54.713771699952524</v>
      </c>
      <c r="AE314" s="75">
        <f t="shared" si="199"/>
        <v>67.650112568256176</v>
      </c>
      <c r="AF314" s="75">
        <f t="shared" si="199"/>
        <v>0</v>
      </c>
      <c r="AG314" s="75">
        <f t="shared" si="199"/>
        <v>128.06515019474793</v>
      </c>
      <c r="AH314" s="75">
        <f t="shared" si="199"/>
        <v>0</v>
      </c>
      <c r="AI314" s="76">
        <f>SUM(V314:AC314)</f>
        <v>2640.0020852912853</v>
      </c>
      <c r="AJ314" s="19"/>
      <c r="AK314" s="19"/>
      <c r="AL314" s="19"/>
      <c r="AM314" s="19"/>
      <c r="AN314" s="19"/>
    </row>
    <row r="315" spans="1:40" s="22" customFormat="1" ht="15" thickBot="1">
      <c r="A315" s="38" t="s">
        <v>108</v>
      </c>
      <c r="B315" s="125">
        <f>IF($I314=0,"-",B314/$I314)</f>
        <v>0.14114785527966073</v>
      </c>
      <c r="C315" s="125">
        <f t="shared" ref="C315:H315" si="200">IF($I314=0,"-",C314/$I314)</f>
        <v>0.43871035541575171</v>
      </c>
      <c r="D315" s="125">
        <f t="shared" si="200"/>
        <v>0.14283550569933212</v>
      </c>
      <c r="E315" s="125">
        <f t="shared" si="200"/>
        <v>0.2601337900753391</v>
      </c>
      <c r="F315" s="125">
        <f t="shared" si="200"/>
        <v>0</v>
      </c>
      <c r="G315" s="125">
        <f t="shared" si="200"/>
        <v>1.7172493529916445E-2</v>
      </c>
      <c r="H315" s="126">
        <f t="shared" si="200"/>
        <v>0</v>
      </c>
      <c r="I315" s="127">
        <f>SUM(B315:H315)</f>
        <v>1</v>
      </c>
      <c r="K315" s="49" t="s">
        <v>108</v>
      </c>
      <c r="L315" s="102">
        <f>IF($S314=0,"-",L314/$S314)</f>
        <v>0.12139006104969723</v>
      </c>
      <c r="M315" s="102">
        <f t="shared" ref="M315:R315" si="201">IF($S314=0,"-",M314/$S314)</f>
        <v>0.37729993644987725</v>
      </c>
      <c r="N315" s="102">
        <f t="shared" si="201"/>
        <v>0.1228414751506664</v>
      </c>
      <c r="O315" s="102">
        <f t="shared" si="201"/>
        <v>0.22372041428308434</v>
      </c>
      <c r="P315" s="102">
        <f t="shared" si="201"/>
        <v>0.1399794151375291</v>
      </c>
      <c r="Q315" s="102">
        <f t="shared" si="201"/>
        <v>1.4768697929145735E-2</v>
      </c>
      <c r="R315" s="103">
        <f t="shared" si="201"/>
        <v>0</v>
      </c>
      <c r="S315" s="104">
        <f>SUM(L315:R315)</f>
        <v>1</v>
      </c>
      <c r="U315" s="77" t="s">
        <v>108</v>
      </c>
      <c r="V315" s="78">
        <f>+V314/$AI314</f>
        <v>8.0567259070223066E-2</v>
      </c>
      <c r="W315" s="78">
        <f t="shared" ref="W315:AH315" si="202">+W314/$AI314</f>
        <v>2.0097904827010068E-2</v>
      </c>
      <c r="X315" s="78">
        <f t="shared" si="202"/>
        <v>1.4768697929145733E-2</v>
      </c>
      <c r="Y315" s="78">
        <f t="shared" si="202"/>
        <v>0.37729993644987719</v>
      </c>
      <c r="Z315" s="78">
        <f t="shared" si="202"/>
        <v>7.4331986878569872E-2</v>
      </c>
      <c r="AA315" s="78">
        <f t="shared" si="202"/>
        <v>0.19809539188436448</v>
      </c>
      <c r="AB315" s="78">
        <f t="shared" si="202"/>
        <v>0.13997941513752907</v>
      </c>
      <c r="AC315" s="78">
        <f t="shared" si="202"/>
        <v>9.4859407823280367E-2</v>
      </c>
      <c r="AD315" s="78">
        <f t="shared" si="202"/>
        <v>2.0724897152464054E-2</v>
      </c>
      <c r="AE315" s="78">
        <f t="shared" si="202"/>
        <v>2.5625022398719804E-2</v>
      </c>
      <c r="AF315" s="78">
        <f t="shared" si="202"/>
        <v>0</v>
      </c>
      <c r="AG315" s="78">
        <f t="shared" si="202"/>
        <v>4.8509488272096508E-2</v>
      </c>
      <c r="AH315" s="78">
        <f t="shared" si="202"/>
        <v>0</v>
      </c>
      <c r="AI315" s="79">
        <f>SUM(V315:AC315)</f>
        <v>0.99999999999999989</v>
      </c>
    </row>
    <row r="316" spans="1:40" ht="15" thickBot="1">
      <c r="A316" s="6"/>
      <c r="B316" s="6"/>
      <c r="C316" s="6"/>
      <c r="D316" s="6"/>
      <c r="E316" s="6"/>
      <c r="F316" s="6"/>
      <c r="G316" s="6"/>
      <c r="H316" s="6"/>
      <c r="I316" s="6"/>
      <c r="K316" s="6"/>
      <c r="L316" s="6"/>
      <c r="M316" s="6"/>
      <c r="N316" s="6"/>
      <c r="O316" s="6"/>
      <c r="P316" s="6"/>
      <c r="Q316" s="6"/>
      <c r="R316" s="6"/>
      <c r="S316" s="6"/>
      <c r="U316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19"/>
      <c r="AK316" s="19"/>
      <c r="AL316" s="19"/>
      <c r="AM316" s="19"/>
      <c r="AN316" s="19"/>
    </row>
    <row r="317" spans="1:40" ht="42.7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  <c r="K317" s="445" t="s">
        <v>35</v>
      </c>
      <c r="L317" s="82" t="s">
        <v>0</v>
      </c>
      <c r="M317" s="82" t="s">
        <v>1</v>
      </c>
      <c r="N317" s="82" t="s">
        <v>2</v>
      </c>
      <c r="O317" s="82" t="s">
        <v>3</v>
      </c>
      <c r="P317" s="82" t="s">
        <v>23</v>
      </c>
      <c r="Q317" s="82" t="s">
        <v>4</v>
      </c>
      <c r="R317" s="82" t="s">
        <v>5</v>
      </c>
      <c r="S317" s="83" t="s">
        <v>6</v>
      </c>
      <c r="U317" s="447" t="s">
        <v>35</v>
      </c>
      <c r="V317" s="51" t="s">
        <v>73</v>
      </c>
      <c r="W317" s="51" t="s">
        <v>74</v>
      </c>
      <c r="X317" s="51" t="s">
        <v>4</v>
      </c>
      <c r="Y317" s="51" t="s">
        <v>1</v>
      </c>
      <c r="Z317" s="51" t="s">
        <v>2</v>
      </c>
      <c r="AA317" s="51" t="s">
        <v>3</v>
      </c>
      <c r="AB317" s="51" t="s">
        <v>51</v>
      </c>
      <c r="AC317" s="51" t="s">
        <v>64</v>
      </c>
      <c r="AD317" s="52" t="s">
        <v>75</v>
      </c>
      <c r="AE317" s="52" t="s">
        <v>76</v>
      </c>
      <c r="AF317" s="52" t="s">
        <v>77</v>
      </c>
      <c r="AG317" s="52" t="s">
        <v>78</v>
      </c>
      <c r="AH317" s="52" t="s">
        <v>79</v>
      </c>
      <c r="AI317" s="53" t="s">
        <v>59</v>
      </c>
      <c r="AJ317" s="19"/>
      <c r="AK317" s="19"/>
      <c r="AL317" s="19"/>
      <c r="AM317" s="19"/>
      <c r="AN317" s="19"/>
    </row>
    <row r="318" spans="1:40" ht="15" customHeight="1">
      <c r="A318" s="411" t="s">
        <v>35</v>
      </c>
      <c r="B318" s="400" t="s">
        <v>113</v>
      </c>
      <c r="C318" s="401"/>
      <c r="D318" s="401"/>
      <c r="E318" s="401"/>
      <c r="F318" s="401"/>
      <c r="G318" s="401"/>
      <c r="H318" s="401"/>
      <c r="I318" s="402"/>
      <c r="K318" s="446" t="s">
        <v>35</v>
      </c>
      <c r="L318" s="403" t="s">
        <v>113</v>
      </c>
      <c r="M318" s="404"/>
      <c r="N318" s="404"/>
      <c r="O318" s="404"/>
      <c r="P318" s="404"/>
      <c r="Q318" s="404"/>
      <c r="R318" s="404"/>
      <c r="S318" s="405"/>
      <c r="U318" s="448" t="s">
        <v>35</v>
      </c>
      <c r="V318" s="441" t="s">
        <v>113</v>
      </c>
      <c r="W318" s="441"/>
      <c r="X318" s="441"/>
      <c r="Y318" s="441"/>
      <c r="Z318" s="441"/>
      <c r="AA318" s="441"/>
      <c r="AB318" s="441"/>
      <c r="AC318" s="441"/>
      <c r="AD318" s="441"/>
      <c r="AE318" s="441"/>
      <c r="AF318" s="441"/>
      <c r="AG318" s="441"/>
      <c r="AH318" s="441"/>
      <c r="AI318" s="442"/>
      <c r="AJ318" s="19"/>
      <c r="AK318" s="19"/>
      <c r="AL318" s="19"/>
      <c r="AM318" s="19"/>
      <c r="AN318" s="19"/>
    </row>
    <row r="319" spans="1:40" ht="15" customHeight="1">
      <c r="A319" s="30" t="s">
        <v>7</v>
      </c>
      <c r="B319" s="105">
        <v>0</v>
      </c>
      <c r="C319" s="105">
        <v>1398.5936638292458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1398.5936638292458</v>
      </c>
      <c r="K319" s="50" t="s">
        <v>7</v>
      </c>
      <c r="L319" s="105">
        <v>0</v>
      </c>
      <c r="M319" s="105">
        <v>1398.5936638292458</v>
      </c>
      <c r="N319" s="105">
        <v>0</v>
      </c>
      <c r="O319" s="105">
        <v>0</v>
      </c>
      <c r="P319" s="105">
        <v>0</v>
      </c>
      <c r="Q319" s="105">
        <v>0</v>
      </c>
      <c r="R319" s="106">
        <v>0</v>
      </c>
      <c r="S319" s="107">
        <f>SUM(L319:R319)</f>
        <v>1398.5936638292458</v>
      </c>
      <c r="U319" s="54" t="s">
        <v>7</v>
      </c>
      <c r="V319" s="55">
        <v>0</v>
      </c>
      <c r="W319" s="55">
        <v>0</v>
      </c>
      <c r="X319" s="55">
        <v>0</v>
      </c>
      <c r="Y319" s="55">
        <v>1398.5936638292458</v>
      </c>
      <c r="Z319" s="55">
        <v>0</v>
      </c>
      <c r="AA319" s="55">
        <v>0</v>
      </c>
      <c r="AB319" s="55">
        <v>0</v>
      </c>
      <c r="AC319" s="56">
        <v>0</v>
      </c>
      <c r="AD319" s="57">
        <v>0</v>
      </c>
      <c r="AE319" s="57">
        <v>0</v>
      </c>
      <c r="AF319" s="57">
        <v>0</v>
      </c>
      <c r="AG319" s="57">
        <v>0</v>
      </c>
      <c r="AH319" s="57">
        <v>0</v>
      </c>
      <c r="AI319" s="58">
        <f>SUM(V319:AC319)</f>
        <v>1398.5936638292458</v>
      </c>
      <c r="AJ319" s="19"/>
      <c r="AK319" s="19"/>
      <c r="AL319" s="19"/>
      <c r="AM319" s="19"/>
      <c r="AN319" s="19"/>
    </row>
    <row r="320" spans="1:40" ht="15">
      <c r="A320" s="31" t="s">
        <v>8</v>
      </c>
      <c r="B320" s="112">
        <v>0</v>
      </c>
      <c r="C320" s="112">
        <v>585.6786656246594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203">SUM(B320:H320)</f>
        <v>585.6786656246594</v>
      </c>
      <c r="K320" s="42" t="s">
        <v>8</v>
      </c>
      <c r="L320" s="87">
        <v>0</v>
      </c>
      <c r="M320" s="87">
        <v>585.6786656246594</v>
      </c>
      <c r="N320" s="87">
        <v>0</v>
      </c>
      <c r="O320" s="87">
        <v>0</v>
      </c>
      <c r="P320" s="87">
        <v>0</v>
      </c>
      <c r="Q320" s="87">
        <v>0</v>
      </c>
      <c r="R320" s="88">
        <v>0</v>
      </c>
      <c r="S320" s="89">
        <f t="shared" ref="S320:S339" si="204">SUM(L320:R320)</f>
        <v>585.6786656246594</v>
      </c>
      <c r="U320" s="59" t="s">
        <v>8</v>
      </c>
      <c r="V320" s="60">
        <v>0</v>
      </c>
      <c r="W320" s="60">
        <v>0</v>
      </c>
      <c r="X320" s="60">
        <v>0</v>
      </c>
      <c r="Y320" s="60">
        <v>585.6786656246594</v>
      </c>
      <c r="Z320" s="60">
        <v>0</v>
      </c>
      <c r="AA320" s="60">
        <v>0</v>
      </c>
      <c r="AB320" s="60">
        <v>0</v>
      </c>
      <c r="AC320" s="61">
        <v>0</v>
      </c>
      <c r="AD320" s="60">
        <v>0</v>
      </c>
      <c r="AE320" s="60">
        <v>0</v>
      </c>
      <c r="AF320" s="60">
        <v>0</v>
      </c>
      <c r="AG320" s="60">
        <v>0</v>
      </c>
      <c r="AH320" s="60">
        <v>0</v>
      </c>
      <c r="AI320" s="62">
        <f t="shared" ref="AI320:AI339" si="205">SUM(V320:AC320)</f>
        <v>585.6786656246594</v>
      </c>
      <c r="AJ320" s="19"/>
      <c r="AK320" s="19"/>
      <c r="AL320" s="19"/>
      <c r="AM320" s="19"/>
      <c r="AN320" s="19"/>
    </row>
    <row r="321" spans="1:40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203"/>
        <v>0</v>
      </c>
      <c r="K321" s="43" t="s">
        <v>9</v>
      </c>
      <c r="L321" s="84">
        <v>0</v>
      </c>
      <c r="M321" s="84">
        <v>0</v>
      </c>
      <c r="N321" s="84">
        <v>0</v>
      </c>
      <c r="O321" s="84">
        <v>0</v>
      </c>
      <c r="P321" s="84">
        <v>0</v>
      </c>
      <c r="Q321" s="84">
        <v>0</v>
      </c>
      <c r="R321" s="85">
        <v>0</v>
      </c>
      <c r="S321" s="86">
        <f t="shared" si="204"/>
        <v>0</v>
      </c>
      <c r="U321" s="63" t="s">
        <v>9</v>
      </c>
      <c r="V321" s="55">
        <v>0</v>
      </c>
      <c r="W321" s="55">
        <v>0</v>
      </c>
      <c r="X321" s="55">
        <v>0</v>
      </c>
      <c r="Y321" s="55">
        <v>0</v>
      </c>
      <c r="Z321" s="55">
        <v>0</v>
      </c>
      <c r="AA321" s="55">
        <v>0</v>
      </c>
      <c r="AB321" s="55">
        <v>0</v>
      </c>
      <c r="AC321" s="56">
        <v>0</v>
      </c>
      <c r="AD321" s="57">
        <v>0</v>
      </c>
      <c r="AE321" s="57">
        <v>0</v>
      </c>
      <c r="AF321" s="57">
        <v>0</v>
      </c>
      <c r="AG321" s="57">
        <v>0</v>
      </c>
      <c r="AH321" s="57">
        <v>0</v>
      </c>
      <c r="AI321" s="58">
        <f t="shared" si="205"/>
        <v>0</v>
      </c>
      <c r="AJ321" s="19"/>
      <c r="AK321" s="19"/>
      <c r="AL321" s="19"/>
      <c r="AM321" s="19"/>
      <c r="AN321" s="19"/>
    </row>
    <row r="322" spans="1:40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203"/>
        <v>0</v>
      </c>
      <c r="K322" s="42" t="s">
        <v>52</v>
      </c>
      <c r="L322" s="87">
        <v>0</v>
      </c>
      <c r="M322" s="87">
        <v>0</v>
      </c>
      <c r="N322" s="87">
        <v>0</v>
      </c>
      <c r="O322" s="87">
        <v>0</v>
      </c>
      <c r="P322" s="87">
        <v>0</v>
      </c>
      <c r="Q322" s="87">
        <v>0</v>
      </c>
      <c r="R322" s="88">
        <v>0</v>
      </c>
      <c r="S322" s="89">
        <f t="shared" si="204"/>
        <v>0</v>
      </c>
      <c r="U322" s="59" t="s">
        <v>52</v>
      </c>
      <c r="V322" s="60">
        <v>0</v>
      </c>
      <c r="W322" s="60">
        <v>0</v>
      </c>
      <c r="X322" s="60">
        <v>0</v>
      </c>
      <c r="Y322" s="60">
        <v>0</v>
      </c>
      <c r="Z322" s="60">
        <v>0</v>
      </c>
      <c r="AA322" s="60">
        <v>0</v>
      </c>
      <c r="AB322" s="60">
        <v>0</v>
      </c>
      <c r="AC322" s="61">
        <v>0</v>
      </c>
      <c r="AD322" s="60">
        <v>0</v>
      </c>
      <c r="AE322" s="60">
        <v>0</v>
      </c>
      <c r="AF322" s="60">
        <v>0</v>
      </c>
      <c r="AG322" s="60">
        <v>0</v>
      </c>
      <c r="AH322" s="60">
        <v>0</v>
      </c>
      <c r="AI322" s="62">
        <f t="shared" si="205"/>
        <v>0</v>
      </c>
      <c r="AJ322" s="19"/>
      <c r="AK322" s="19"/>
      <c r="AL322" s="19"/>
      <c r="AM322" s="19"/>
      <c r="AN322" s="19"/>
    </row>
    <row r="323" spans="1:40" ht="15">
      <c r="A323" s="32" t="s">
        <v>13</v>
      </c>
      <c r="B323" s="84">
        <v>133.08565188141063</v>
      </c>
      <c r="C323" s="84">
        <v>360.42635165822668</v>
      </c>
      <c r="D323" s="84">
        <v>201.69273503898594</v>
      </c>
      <c r="E323" s="84">
        <v>0</v>
      </c>
      <c r="F323" s="395"/>
      <c r="G323" s="84">
        <v>0</v>
      </c>
      <c r="H323" s="115">
        <v>0</v>
      </c>
      <c r="I323" s="111">
        <f t="shared" si="203"/>
        <v>695.20473857862328</v>
      </c>
      <c r="K323" s="43" t="s">
        <v>13</v>
      </c>
      <c r="L323" s="84">
        <v>133.08565188141063</v>
      </c>
      <c r="M323" s="84">
        <v>360.42635165822668</v>
      </c>
      <c r="N323" s="84">
        <v>201.69273503898594</v>
      </c>
      <c r="O323" s="84">
        <v>0</v>
      </c>
      <c r="P323" s="84">
        <v>0</v>
      </c>
      <c r="Q323" s="84">
        <v>0</v>
      </c>
      <c r="R323" s="85">
        <v>0</v>
      </c>
      <c r="S323" s="86">
        <f t="shared" si="204"/>
        <v>695.20473857862328</v>
      </c>
      <c r="U323" s="63" t="s">
        <v>13</v>
      </c>
      <c r="V323" s="55">
        <v>133.08565188141063</v>
      </c>
      <c r="W323" s="55">
        <v>0</v>
      </c>
      <c r="X323" s="55">
        <v>0</v>
      </c>
      <c r="Y323" s="55">
        <v>360.42635165822668</v>
      </c>
      <c r="Z323" s="55">
        <v>201.69273503898594</v>
      </c>
      <c r="AA323" s="55">
        <v>0</v>
      </c>
      <c r="AB323" s="55">
        <v>0</v>
      </c>
      <c r="AC323" s="56">
        <v>0</v>
      </c>
      <c r="AD323" s="57">
        <v>0</v>
      </c>
      <c r="AE323" s="57">
        <v>0</v>
      </c>
      <c r="AF323" s="57">
        <v>0</v>
      </c>
      <c r="AG323" s="57">
        <v>0</v>
      </c>
      <c r="AH323" s="57">
        <v>0</v>
      </c>
      <c r="AI323" s="58">
        <f t="shared" si="205"/>
        <v>695.20473857862328</v>
      </c>
      <c r="AJ323" s="19"/>
      <c r="AK323" s="19"/>
      <c r="AL323" s="19"/>
      <c r="AM323" s="19"/>
      <c r="AN323" s="19"/>
    </row>
    <row r="324" spans="1:40" ht="15">
      <c r="A324" s="31" t="s">
        <v>119</v>
      </c>
      <c r="B324" s="112">
        <v>11.352076465201709</v>
      </c>
      <c r="C324" s="112">
        <v>5.0398615255062187E-4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203"/>
        <v>11.352580451354259</v>
      </c>
      <c r="K324" s="42" t="s">
        <v>119</v>
      </c>
      <c r="L324" s="87">
        <v>11.352076465201709</v>
      </c>
      <c r="M324" s="87">
        <v>5.0398615255062187E-4</v>
      </c>
      <c r="N324" s="87">
        <v>0</v>
      </c>
      <c r="O324" s="87">
        <v>0</v>
      </c>
      <c r="P324" s="87">
        <v>0</v>
      </c>
      <c r="Q324" s="87">
        <v>0</v>
      </c>
      <c r="R324" s="88">
        <v>0</v>
      </c>
      <c r="S324" s="89">
        <f t="shared" si="204"/>
        <v>11.352580451354259</v>
      </c>
      <c r="U324" s="59" t="s">
        <v>53</v>
      </c>
      <c r="V324" s="60">
        <v>11.34653439155491</v>
      </c>
      <c r="W324" s="60">
        <v>0</v>
      </c>
      <c r="X324" s="60">
        <v>0</v>
      </c>
      <c r="Y324" s="60">
        <v>5.0398615255062187E-4</v>
      </c>
      <c r="Z324" s="60">
        <v>0</v>
      </c>
      <c r="AA324" s="60">
        <v>0</v>
      </c>
      <c r="AB324" s="60">
        <v>0</v>
      </c>
      <c r="AC324" s="61">
        <v>5.5420736467998617E-3</v>
      </c>
      <c r="AD324" s="60">
        <v>5.5420736467998617E-3</v>
      </c>
      <c r="AE324" s="60">
        <v>0</v>
      </c>
      <c r="AF324" s="60">
        <v>0</v>
      </c>
      <c r="AG324" s="60">
        <v>0</v>
      </c>
      <c r="AH324" s="60">
        <v>0</v>
      </c>
      <c r="AI324" s="62">
        <f t="shared" si="205"/>
        <v>11.352580451354259</v>
      </c>
      <c r="AJ324" s="19"/>
      <c r="AK324" s="19"/>
      <c r="AL324" s="19"/>
      <c r="AM324" s="19"/>
      <c r="AN324" s="19"/>
    </row>
    <row r="325" spans="1:40" ht="15">
      <c r="A325" s="32" t="s">
        <v>54</v>
      </c>
      <c r="B325" s="84">
        <v>0</v>
      </c>
      <c r="C325" s="84">
        <v>0</v>
      </c>
      <c r="D325" s="84">
        <v>0</v>
      </c>
      <c r="E325" s="84">
        <v>3.9788231645822409</v>
      </c>
      <c r="F325" s="395"/>
      <c r="G325" s="84">
        <v>0</v>
      </c>
      <c r="H325" s="115">
        <v>0</v>
      </c>
      <c r="I325" s="111">
        <f t="shared" si="203"/>
        <v>3.9788231645822409</v>
      </c>
      <c r="K325" s="43" t="s">
        <v>54</v>
      </c>
      <c r="L325" s="84">
        <v>0</v>
      </c>
      <c r="M325" s="84">
        <v>0</v>
      </c>
      <c r="N325" s="84">
        <v>0</v>
      </c>
      <c r="O325" s="84">
        <v>3.9788231645822409</v>
      </c>
      <c r="P325" s="84">
        <v>61.855230573796447</v>
      </c>
      <c r="Q325" s="84">
        <v>0</v>
      </c>
      <c r="R325" s="85">
        <v>0</v>
      </c>
      <c r="S325" s="86">
        <f t="shared" si="204"/>
        <v>65.834053738378685</v>
      </c>
      <c r="U325" s="63" t="s">
        <v>54</v>
      </c>
      <c r="V325" s="55">
        <v>0</v>
      </c>
      <c r="W325" s="55">
        <v>0</v>
      </c>
      <c r="X325" s="55">
        <v>0</v>
      </c>
      <c r="Y325" s="55">
        <v>0</v>
      </c>
      <c r="Z325" s="55">
        <v>0</v>
      </c>
      <c r="AA325" s="55">
        <v>3.9788231645822409</v>
      </c>
      <c r="AB325" s="55">
        <v>61.855230573796447</v>
      </c>
      <c r="AC325" s="56">
        <v>0</v>
      </c>
      <c r="AD325" s="55">
        <v>0</v>
      </c>
      <c r="AE325" s="55">
        <v>0</v>
      </c>
      <c r="AF325" s="55">
        <v>0</v>
      </c>
      <c r="AG325" s="55">
        <v>0</v>
      </c>
      <c r="AH325" s="55">
        <v>0</v>
      </c>
      <c r="AI325" s="58">
        <f t="shared" si="205"/>
        <v>65.834053738378685</v>
      </c>
      <c r="AJ325" s="19"/>
      <c r="AK325" s="19"/>
      <c r="AL325" s="19"/>
      <c r="AM325" s="19"/>
      <c r="AN325" s="19"/>
    </row>
    <row r="326" spans="1:40" ht="15">
      <c r="A326" s="31" t="s">
        <v>11</v>
      </c>
      <c r="B326" s="112">
        <v>0</v>
      </c>
      <c r="C326" s="112">
        <v>0</v>
      </c>
      <c r="D326" s="112">
        <v>0</v>
      </c>
      <c r="E326" s="112">
        <v>0</v>
      </c>
      <c r="F326" s="395"/>
      <c r="G326" s="112">
        <v>0</v>
      </c>
      <c r="H326" s="113">
        <v>0</v>
      </c>
      <c r="I326" s="114">
        <f t="shared" si="203"/>
        <v>0</v>
      </c>
      <c r="K326" s="42" t="s">
        <v>11</v>
      </c>
      <c r="L326" s="87">
        <v>0</v>
      </c>
      <c r="M326" s="87">
        <v>0</v>
      </c>
      <c r="N326" s="87">
        <v>0</v>
      </c>
      <c r="O326" s="87">
        <v>0</v>
      </c>
      <c r="P326" s="87">
        <v>10.240519094887636</v>
      </c>
      <c r="Q326" s="87">
        <v>0</v>
      </c>
      <c r="R326" s="88">
        <v>0</v>
      </c>
      <c r="S326" s="89">
        <f t="shared" si="204"/>
        <v>10.240519094887636</v>
      </c>
      <c r="U326" s="59" t="s">
        <v>11</v>
      </c>
      <c r="V326" s="60">
        <v>0</v>
      </c>
      <c r="W326" s="60">
        <v>0</v>
      </c>
      <c r="X326" s="60">
        <v>0</v>
      </c>
      <c r="Y326" s="60">
        <v>0</v>
      </c>
      <c r="Z326" s="60">
        <v>0</v>
      </c>
      <c r="AA326" s="60">
        <v>0</v>
      </c>
      <c r="AB326" s="60">
        <v>10.240519094887636</v>
      </c>
      <c r="AC326" s="61">
        <v>0</v>
      </c>
      <c r="AD326" s="60">
        <v>0</v>
      </c>
      <c r="AE326" s="60">
        <v>0</v>
      </c>
      <c r="AF326" s="60">
        <v>0</v>
      </c>
      <c r="AG326" s="60">
        <v>0</v>
      </c>
      <c r="AH326" s="60">
        <v>0</v>
      </c>
      <c r="AI326" s="62">
        <f t="shared" si="205"/>
        <v>10.240519094887636</v>
      </c>
      <c r="AJ326" s="19"/>
      <c r="AK326" s="19"/>
      <c r="AL326" s="19"/>
      <c r="AM326" s="19"/>
      <c r="AN326" s="19"/>
    </row>
    <row r="327" spans="1:40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203"/>
        <v>0</v>
      </c>
      <c r="K327" s="43" t="s">
        <v>55</v>
      </c>
      <c r="L327" s="84">
        <v>0</v>
      </c>
      <c r="M327" s="84">
        <v>0</v>
      </c>
      <c r="N327" s="84">
        <v>0</v>
      </c>
      <c r="O327" s="84">
        <v>0</v>
      </c>
      <c r="P327" s="84">
        <v>0</v>
      </c>
      <c r="Q327" s="84">
        <v>0</v>
      </c>
      <c r="R327" s="85">
        <v>0</v>
      </c>
      <c r="S327" s="86">
        <f t="shared" si="204"/>
        <v>0</v>
      </c>
      <c r="U327" s="63" t="s">
        <v>55</v>
      </c>
      <c r="V327" s="55">
        <v>0</v>
      </c>
      <c r="W327" s="55">
        <v>0</v>
      </c>
      <c r="X327" s="55">
        <v>0</v>
      </c>
      <c r="Y327" s="55">
        <v>0</v>
      </c>
      <c r="Z327" s="55">
        <v>0</v>
      </c>
      <c r="AA327" s="55">
        <v>0</v>
      </c>
      <c r="AB327" s="55">
        <v>0</v>
      </c>
      <c r="AC327" s="56">
        <v>0</v>
      </c>
      <c r="AD327" s="55">
        <v>0</v>
      </c>
      <c r="AE327" s="55">
        <v>0</v>
      </c>
      <c r="AF327" s="55">
        <v>0</v>
      </c>
      <c r="AG327" s="55">
        <v>0</v>
      </c>
      <c r="AH327" s="55">
        <v>0</v>
      </c>
      <c r="AI327" s="58">
        <f t="shared" si="205"/>
        <v>0</v>
      </c>
      <c r="AJ327" s="19"/>
      <c r="AK327" s="19"/>
      <c r="AL327" s="19"/>
      <c r="AM327" s="19"/>
      <c r="AN327" s="19"/>
    </row>
    <row r="328" spans="1:40" ht="15">
      <c r="A328" s="31" t="s">
        <v>14</v>
      </c>
      <c r="B328" s="112">
        <v>3.6931338190003604</v>
      </c>
      <c r="C328" s="112">
        <v>0</v>
      </c>
      <c r="D328" s="112">
        <v>4.7032907716809846E-2</v>
      </c>
      <c r="E328" s="112">
        <v>0</v>
      </c>
      <c r="F328" s="395"/>
      <c r="G328" s="112">
        <v>0</v>
      </c>
      <c r="H328" s="113">
        <v>0</v>
      </c>
      <c r="I328" s="114">
        <f t="shared" si="203"/>
        <v>3.7401667267171703</v>
      </c>
      <c r="K328" s="42" t="s">
        <v>14</v>
      </c>
      <c r="L328" s="87">
        <v>3.6931338190003604</v>
      </c>
      <c r="M328" s="87">
        <v>0</v>
      </c>
      <c r="N328" s="87">
        <v>4.7032907716809846E-2</v>
      </c>
      <c r="O328" s="87">
        <v>0</v>
      </c>
      <c r="P328" s="87">
        <v>0</v>
      </c>
      <c r="Q328" s="87">
        <v>0</v>
      </c>
      <c r="R328" s="88">
        <v>0</v>
      </c>
      <c r="S328" s="89">
        <f t="shared" si="204"/>
        <v>3.7401667267171703</v>
      </c>
      <c r="U328" s="59" t="s">
        <v>14</v>
      </c>
      <c r="V328" s="60">
        <v>0</v>
      </c>
      <c r="W328" s="60">
        <v>3.6931338190003604</v>
      </c>
      <c r="X328" s="60">
        <v>0</v>
      </c>
      <c r="Y328" s="60">
        <v>0</v>
      </c>
      <c r="Z328" s="60">
        <v>0</v>
      </c>
      <c r="AA328" s="60">
        <v>0</v>
      </c>
      <c r="AB328" s="60">
        <v>0</v>
      </c>
      <c r="AC328" s="61">
        <v>4.7032907716809846E-2</v>
      </c>
      <c r="AD328" s="60">
        <v>0</v>
      </c>
      <c r="AE328" s="60">
        <v>0</v>
      </c>
      <c r="AF328" s="60">
        <v>0</v>
      </c>
      <c r="AG328" s="60">
        <v>4.7032907716809846E-2</v>
      </c>
      <c r="AH328" s="60">
        <v>0</v>
      </c>
      <c r="AI328" s="62">
        <f t="shared" si="205"/>
        <v>3.7401667267171703</v>
      </c>
      <c r="AJ328" s="19"/>
      <c r="AK328" s="19"/>
      <c r="AL328" s="19"/>
      <c r="AM328" s="19"/>
      <c r="AN328" s="19"/>
    </row>
    <row r="329" spans="1:40" ht="15">
      <c r="A329" s="32" t="s">
        <v>136</v>
      </c>
      <c r="B329" s="84">
        <v>434.20349583994704</v>
      </c>
      <c r="C329" s="84">
        <v>4700.9323828790602</v>
      </c>
      <c r="D329" s="84">
        <v>971.43876720433263</v>
      </c>
      <c r="E329" s="84">
        <v>0</v>
      </c>
      <c r="F329" s="395"/>
      <c r="G329" s="84">
        <v>0</v>
      </c>
      <c r="H329" s="115">
        <v>0</v>
      </c>
      <c r="I329" s="111">
        <f t="shared" si="203"/>
        <v>6106.5746459233396</v>
      </c>
      <c r="K329" s="43" t="s">
        <v>136</v>
      </c>
      <c r="L329" s="84">
        <v>434.20349583994704</v>
      </c>
      <c r="M329" s="84">
        <v>4700.9323828790602</v>
      </c>
      <c r="N329" s="84">
        <v>971.43876720433263</v>
      </c>
      <c r="O329" s="84">
        <v>0</v>
      </c>
      <c r="P329" s="84">
        <v>0</v>
      </c>
      <c r="Q329" s="84">
        <v>0</v>
      </c>
      <c r="R329" s="85">
        <v>0</v>
      </c>
      <c r="S329" s="86">
        <f t="shared" si="204"/>
        <v>6106.5746459233396</v>
      </c>
      <c r="U329" s="63" t="s">
        <v>136</v>
      </c>
      <c r="V329" s="55">
        <v>425.72874467613372</v>
      </c>
      <c r="W329" s="55">
        <v>0</v>
      </c>
      <c r="X329" s="55">
        <v>0</v>
      </c>
      <c r="Y329" s="55">
        <v>4700.9323828790602</v>
      </c>
      <c r="Z329" s="55">
        <v>279.69662430022237</v>
      </c>
      <c r="AA329" s="55">
        <v>0</v>
      </c>
      <c r="AB329" s="55">
        <v>0</v>
      </c>
      <c r="AC329" s="56">
        <v>700.2168940679237</v>
      </c>
      <c r="AD329" s="55">
        <v>8.4747511638133481</v>
      </c>
      <c r="AE329" s="55">
        <v>0</v>
      </c>
      <c r="AF329" s="55">
        <v>0</v>
      </c>
      <c r="AG329" s="55">
        <v>691.74214290411032</v>
      </c>
      <c r="AH329" s="55">
        <v>0</v>
      </c>
      <c r="AI329" s="58">
        <f t="shared" si="205"/>
        <v>6106.5746459233405</v>
      </c>
      <c r="AJ329" s="19"/>
      <c r="AK329" s="19"/>
      <c r="AL329" s="19"/>
      <c r="AM329" s="19"/>
      <c r="AN329" s="19"/>
    </row>
    <row r="330" spans="1:40" ht="15">
      <c r="A330" s="31" t="s">
        <v>21</v>
      </c>
      <c r="B330" s="112">
        <v>252.93128006297502</v>
      </c>
      <c r="C330" s="112">
        <v>14.662933330699573</v>
      </c>
      <c r="D330" s="112">
        <v>30.6981934393392</v>
      </c>
      <c r="E330" s="112">
        <v>3688.2248688488421</v>
      </c>
      <c r="F330" s="395"/>
      <c r="G330" s="112">
        <v>180.14985375230037</v>
      </c>
      <c r="H330" s="113">
        <v>0</v>
      </c>
      <c r="I330" s="114">
        <f t="shared" si="203"/>
        <v>4166.6671294341568</v>
      </c>
      <c r="K330" s="42" t="s">
        <v>21</v>
      </c>
      <c r="L330" s="87">
        <v>252.93128006297502</v>
      </c>
      <c r="M330" s="87">
        <v>14.662933330699573</v>
      </c>
      <c r="N330" s="87">
        <v>30.6981934393392</v>
      </c>
      <c r="O330" s="87">
        <v>3688.2248688488421</v>
      </c>
      <c r="P330" s="87">
        <v>20.760561955414094</v>
      </c>
      <c r="Q330" s="87">
        <v>180.14985375230037</v>
      </c>
      <c r="R330" s="88">
        <v>0</v>
      </c>
      <c r="S330" s="89">
        <f t="shared" si="204"/>
        <v>4187.427691389571</v>
      </c>
      <c r="U330" s="59" t="s">
        <v>21</v>
      </c>
      <c r="V330" s="60">
        <v>7.3258215447505517</v>
      </c>
      <c r="W330" s="60">
        <v>75.776857994597478</v>
      </c>
      <c r="X330" s="60">
        <v>180.14985375230037</v>
      </c>
      <c r="Y330" s="60">
        <v>14.662933330699573</v>
      </c>
      <c r="Z330" s="60">
        <v>0.25379799644675421</v>
      </c>
      <c r="AA330" s="60">
        <v>3634.9673920372638</v>
      </c>
      <c r="AB330" s="60">
        <v>20.760561955414094</v>
      </c>
      <c r="AC330" s="61">
        <v>253.53047277809787</v>
      </c>
      <c r="AD330" s="60">
        <v>169.82860052362699</v>
      </c>
      <c r="AE330" s="60">
        <v>53.257476811578456</v>
      </c>
      <c r="AF330" s="60">
        <v>0</v>
      </c>
      <c r="AG330" s="60">
        <v>30.444395442892446</v>
      </c>
      <c r="AH330" s="60">
        <v>0</v>
      </c>
      <c r="AI330" s="62">
        <f t="shared" si="205"/>
        <v>4187.427691389571</v>
      </c>
      <c r="AJ330" s="19"/>
      <c r="AK330" s="19"/>
      <c r="AL330" s="19"/>
      <c r="AM330" s="19"/>
      <c r="AN330" s="19"/>
    </row>
    <row r="331" spans="1:40" ht="15">
      <c r="A331" s="32" t="s">
        <v>20</v>
      </c>
      <c r="B331" s="84">
        <v>738.52203939510321</v>
      </c>
      <c r="C331" s="84">
        <v>0</v>
      </c>
      <c r="D331" s="84">
        <v>0</v>
      </c>
      <c r="E331" s="84">
        <v>0</v>
      </c>
      <c r="F331" s="395"/>
      <c r="G331" s="84">
        <v>0</v>
      </c>
      <c r="H331" s="115">
        <v>0</v>
      </c>
      <c r="I331" s="111">
        <f t="shared" si="203"/>
        <v>738.52203939510321</v>
      </c>
      <c r="K331" s="43" t="s">
        <v>20</v>
      </c>
      <c r="L331" s="84">
        <v>738.52203939510321</v>
      </c>
      <c r="M331" s="84">
        <v>0</v>
      </c>
      <c r="N331" s="84">
        <v>0</v>
      </c>
      <c r="O331" s="84">
        <v>0</v>
      </c>
      <c r="P331" s="84">
        <v>0</v>
      </c>
      <c r="Q331" s="84">
        <v>0</v>
      </c>
      <c r="R331" s="85">
        <v>0</v>
      </c>
      <c r="S331" s="86">
        <f t="shared" si="204"/>
        <v>738.52203939510321</v>
      </c>
      <c r="U331" s="63" t="s">
        <v>20</v>
      </c>
      <c r="V331" s="55">
        <v>685.15994628294914</v>
      </c>
      <c r="W331" s="55">
        <v>0</v>
      </c>
      <c r="X331" s="55">
        <v>0</v>
      </c>
      <c r="Y331" s="55">
        <v>0</v>
      </c>
      <c r="Z331" s="55">
        <v>0</v>
      </c>
      <c r="AA331" s="55">
        <v>0</v>
      </c>
      <c r="AB331" s="55">
        <v>0</v>
      </c>
      <c r="AC331" s="56">
        <v>53.362093112154071</v>
      </c>
      <c r="AD331" s="55">
        <v>53.362093112154071</v>
      </c>
      <c r="AE331" s="55">
        <v>0</v>
      </c>
      <c r="AF331" s="55">
        <v>0</v>
      </c>
      <c r="AG331" s="55">
        <v>0</v>
      </c>
      <c r="AH331" s="55">
        <v>0</v>
      </c>
      <c r="AI331" s="58">
        <f t="shared" si="205"/>
        <v>738.52203939510321</v>
      </c>
      <c r="AJ331" s="19"/>
      <c r="AK331" s="19"/>
      <c r="AL331" s="19"/>
      <c r="AM331" s="19"/>
      <c r="AN331" s="19"/>
    </row>
    <row r="332" spans="1:40" ht="15">
      <c r="A332" s="31" t="s">
        <v>56</v>
      </c>
      <c r="B332" s="112">
        <v>0</v>
      </c>
      <c r="C332" s="112">
        <v>0.32886052418424194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203"/>
        <v>0.32886052418424194</v>
      </c>
      <c r="K332" s="42" t="s">
        <v>56</v>
      </c>
      <c r="L332" s="87">
        <v>0</v>
      </c>
      <c r="M332" s="87">
        <v>0.32886052418424194</v>
      </c>
      <c r="N332" s="87">
        <v>0</v>
      </c>
      <c r="O332" s="87">
        <v>0</v>
      </c>
      <c r="P332" s="87">
        <v>0</v>
      </c>
      <c r="Q332" s="87">
        <v>0</v>
      </c>
      <c r="R332" s="88">
        <v>0</v>
      </c>
      <c r="S332" s="89">
        <f t="shared" si="204"/>
        <v>0.32886052418424194</v>
      </c>
      <c r="U332" s="59" t="s">
        <v>56</v>
      </c>
      <c r="V332" s="60">
        <v>0</v>
      </c>
      <c r="W332" s="60">
        <v>0</v>
      </c>
      <c r="X332" s="60">
        <v>0</v>
      </c>
      <c r="Y332" s="60">
        <v>0.32886052418424194</v>
      </c>
      <c r="Z332" s="60">
        <v>0</v>
      </c>
      <c r="AA332" s="60">
        <v>0</v>
      </c>
      <c r="AB332" s="60">
        <v>0</v>
      </c>
      <c r="AC332" s="61">
        <v>0</v>
      </c>
      <c r="AD332" s="60">
        <v>0</v>
      </c>
      <c r="AE332" s="60">
        <v>0</v>
      </c>
      <c r="AF332" s="60">
        <v>0</v>
      </c>
      <c r="AG332" s="60">
        <v>0</v>
      </c>
      <c r="AH332" s="60">
        <v>0</v>
      </c>
      <c r="AI332" s="62">
        <f t="shared" si="205"/>
        <v>0.32886052418424194</v>
      </c>
      <c r="AJ332" s="19"/>
      <c r="AK332" s="19"/>
      <c r="AL332" s="19"/>
      <c r="AM332" s="19"/>
      <c r="AN332" s="19"/>
    </row>
    <row r="333" spans="1:40" ht="15">
      <c r="A333" s="32" t="s">
        <v>18</v>
      </c>
      <c r="B333" s="84">
        <v>0</v>
      </c>
      <c r="C333" s="84">
        <v>9634.4958896451008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203"/>
        <v>9634.4958896451008</v>
      </c>
      <c r="K333" s="43" t="s">
        <v>18</v>
      </c>
      <c r="L333" s="84">
        <v>0</v>
      </c>
      <c r="M333" s="84">
        <v>9634.4958896451008</v>
      </c>
      <c r="N333" s="84">
        <v>0</v>
      </c>
      <c r="O333" s="84">
        <v>0</v>
      </c>
      <c r="P333" s="84">
        <v>0.28922669421353064</v>
      </c>
      <c r="Q333" s="84">
        <v>0</v>
      </c>
      <c r="R333" s="85">
        <v>0</v>
      </c>
      <c r="S333" s="86">
        <f t="shared" si="204"/>
        <v>9634.7851163393134</v>
      </c>
      <c r="U333" s="63" t="s">
        <v>18</v>
      </c>
      <c r="V333" s="55">
        <v>0</v>
      </c>
      <c r="W333" s="55">
        <v>0</v>
      </c>
      <c r="X333" s="55">
        <v>0</v>
      </c>
      <c r="Y333" s="55">
        <v>9634.4958896451008</v>
      </c>
      <c r="Z333" s="55">
        <v>0</v>
      </c>
      <c r="AA333" s="55">
        <v>0</v>
      </c>
      <c r="AB333" s="55">
        <v>0.28922669421353064</v>
      </c>
      <c r="AC333" s="56">
        <v>0</v>
      </c>
      <c r="AD333" s="55">
        <v>0</v>
      </c>
      <c r="AE333" s="55">
        <v>0</v>
      </c>
      <c r="AF333" s="55">
        <v>0</v>
      </c>
      <c r="AG333" s="55">
        <v>0</v>
      </c>
      <c r="AH333" s="55">
        <v>0</v>
      </c>
      <c r="AI333" s="58">
        <f t="shared" si="205"/>
        <v>9634.7851163393134</v>
      </c>
      <c r="AJ333" s="19"/>
      <c r="AK333" s="19"/>
      <c r="AL333" s="19"/>
      <c r="AM333" s="19"/>
      <c r="AN333" s="19"/>
    </row>
    <row r="334" spans="1:40" ht="15">
      <c r="A334" s="31" t="s">
        <v>17</v>
      </c>
      <c r="B334" s="112">
        <v>0.18670452204463989</v>
      </c>
      <c r="C334" s="112">
        <v>10.051202145471025</v>
      </c>
      <c r="D334" s="112">
        <v>3.1293660597570607</v>
      </c>
      <c r="E334" s="112">
        <v>0</v>
      </c>
      <c r="F334" s="395"/>
      <c r="G334" s="112">
        <v>0</v>
      </c>
      <c r="H334" s="113">
        <v>0</v>
      </c>
      <c r="I334" s="114">
        <f t="shared" si="203"/>
        <v>13.367272727272725</v>
      </c>
      <c r="K334" s="42" t="s">
        <v>17</v>
      </c>
      <c r="L334" s="87">
        <v>0.18670452204463989</v>
      </c>
      <c r="M334" s="87">
        <v>10.051202145471025</v>
      </c>
      <c r="N334" s="87">
        <v>3.1293660597570607</v>
      </c>
      <c r="O334" s="87">
        <v>0</v>
      </c>
      <c r="P334" s="87">
        <v>0</v>
      </c>
      <c r="Q334" s="87">
        <v>0</v>
      </c>
      <c r="R334" s="88">
        <v>0</v>
      </c>
      <c r="S334" s="89">
        <f t="shared" si="204"/>
        <v>13.367272727272725</v>
      </c>
      <c r="U334" s="59" t="s">
        <v>57</v>
      </c>
      <c r="V334" s="60">
        <v>0.18670452204463989</v>
      </c>
      <c r="W334" s="60">
        <v>0</v>
      </c>
      <c r="X334" s="60">
        <v>0</v>
      </c>
      <c r="Y334" s="60">
        <v>10.051202145471025</v>
      </c>
      <c r="Z334" s="60">
        <v>3.1293660597570607</v>
      </c>
      <c r="AA334" s="60">
        <v>0</v>
      </c>
      <c r="AB334" s="60">
        <v>0</v>
      </c>
      <c r="AC334" s="61">
        <v>0</v>
      </c>
      <c r="AD334" s="60">
        <v>0</v>
      </c>
      <c r="AE334" s="60">
        <v>0</v>
      </c>
      <c r="AF334" s="60">
        <v>0</v>
      </c>
      <c r="AG334" s="60">
        <v>0</v>
      </c>
      <c r="AH334" s="60">
        <v>0</v>
      </c>
      <c r="AI334" s="62">
        <f t="shared" si="205"/>
        <v>13.367272727272725</v>
      </c>
      <c r="AJ334" s="19"/>
      <c r="AK334" s="19"/>
      <c r="AL334" s="19"/>
      <c r="AM334" s="19"/>
      <c r="AN334" s="19"/>
    </row>
    <row r="335" spans="1:40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203"/>
        <v>0</v>
      </c>
      <c r="K335" s="44" t="s">
        <v>60</v>
      </c>
      <c r="L335" s="84">
        <v>0</v>
      </c>
      <c r="M335" s="84">
        <v>0</v>
      </c>
      <c r="N335" s="84">
        <v>0</v>
      </c>
      <c r="O335" s="84">
        <v>0</v>
      </c>
      <c r="P335" s="84">
        <v>0</v>
      </c>
      <c r="Q335" s="84">
        <v>0</v>
      </c>
      <c r="R335" s="85">
        <v>0</v>
      </c>
      <c r="S335" s="86">
        <f t="shared" si="204"/>
        <v>0</v>
      </c>
      <c r="U335" s="64" t="s">
        <v>58</v>
      </c>
      <c r="V335" s="55">
        <v>0</v>
      </c>
      <c r="W335" s="55">
        <v>0</v>
      </c>
      <c r="X335" s="55">
        <v>0</v>
      </c>
      <c r="Y335" s="55">
        <v>0</v>
      </c>
      <c r="Z335" s="55">
        <v>0</v>
      </c>
      <c r="AA335" s="55">
        <v>0</v>
      </c>
      <c r="AB335" s="55">
        <v>0</v>
      </c>
      <c r="AC335" s="56">
        <v>0</v>
      </c>
      <c r="AD335" s="57">
        <v>0</v>
      </c>
      <c r="AE335" s="57">
        <v>0</v>
      </c>
      <c r="AF335" s="57">
        <v>0</v>
      </c>
      <c r="AG335" s="57">
        <v>0</v>
      </c>
      <c r="AH335" s="57">
        <v>0</v>
      </c>
      <c r="AI335" s="58">
        <f t="shared" si="205"/>
        <v>0</v>
      </c>
      <c r="AJ335" s="19"/>
      <c r="AK335" s="19"/>
      <c r="AL335" s="19"/>
      <c r="AM335" s="19"/>
      <c r="AN335" s="19"/>
    </row>
    <row r="336" spans="1:40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203"/>
        <v>0</v>
      </c>
      <c r="K336" s="45" t="s">
        <v>19</v>
      </c>
      <c r="L336" s="90">
        <v>0</v>
      </c>
      <c r="M336" s="90">
        <v>0</v>
      </c>
      <c r="N336" s="90">
        <v>0</v>
      </c>
      <c r="O336" s="90">
        <v>0</v>
      </c>
      <c r="P336" s="90">
        <v>0</v>
      </c>
      <c r="Q336" s="90">
        <v>0</v>
      </c>
      <c r="R336" s="91">
        <v>0</v>
      </c>
      <c r="S336" s="92">
        <f t="shared" si="204"/>
        <v>0</v>
      </c>
      <c r="U336" s="65" t="s">
        <v>62</v>
      </c>
      <c r="V336" s="66">
        <v>0</v>
      </c>
      <c r="W336" s="66">
        <v>0</v>
      </c>
      <c r="X336" s="66">
        <v>0</v>
      </c>
      <c r="Y336" s="66">
        <v>0</v>
      </c>
      <c r="Z336" s="66">
        <v>0</v>
      </c>
      <c r="AA336" s="66">
        <v>0</v>
      </c>
      <c r="AB336" s="66">
        <v>0</v>
      </c>
      <c r="AC336" s="66">
        <v>0</v>
      </c>
      <c r="AD336" s="66">
        <v>0</v>
      </c>
      <c r="AE336" s="66">
        <v>0</v>
      </c>
      <c r="AF336" s="66">
        <v>0</v>
      </c>
      <c r="AG336" s="66">
        <v>0</v>
      </c>
      <c r="AH336" s="67">
        <v>0</v>
      </c>
      <c r="AI336" s="68">
        <f t="shared" si="205"/>
        <v>0</v>
      </c>
      <c r="AJ336" s="19"/>
      <c r="AK336" s="19"/>
      <c r="AL336" s="19"/>
      <c r="AM336" s="19"/>
      <c r="AN336" s="19"/>
    </row>
    <row r="337" spans="1:40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203"/>
        <v>0</v>
      </c>
      <c r="K337" s="46" t="s">
        <v>15</v>
      </c>
      <c r="L337" s="93">
        <v>0</v>
      </c>
      <c r="M337" s="93">
        <v>0</v>
      </c>
      <c r="N337" s="93">
        <v>0</v>
      </c>
      <c r="O337" s="93">
        <v>0</v>
      </c>
      <c r="P337" s="93">
        <v>0</v>
      </c>
      <c r="Q337" s="93">
        <v>0</v>
      </c>
      <c r="R337" s="94">
        <v>0</v>
      </c>
      <c r="S337" s="95">
        <f t="shared" si="204"/>
        <v>0</v>
      </c>
      <c r="U337" s="69" t="s">
        <v>15</v>
      </c>
      <c r="V337" s="70">
        <v>0</v>
      </c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1">
        <v>0</v>
      </c>
      <c r="AE337" s="71">
        <v>0</v>
      </c>
      <c r="AF337" s="71">
        <v>0</v>
      </c>
      <c r="AG337" s="71">
        <v>0</v>
      </c>
      <c r="AH337" s="71">
        <v>0</v>
      </c>
      <c r="AI337" s="72">
        <f t="shared" si="205"/>
        <v>0</v>
      </c>
      <c r="AJ337" s="19"/>
      <c r="AK337" s="19"/>
      <c r="AL337" s="19"/>
      <c r="AM337" s="19"/>
      <c r="AN337" s="19"/>
    </row>
    <row r="338" spans="1:40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203"/>
        <v>0</v>
      </c>
      <c r="K338" s="45" t="s">
        <v>16</v>
      </c>
      <c r="L338" s="90">
        <v>0</v>
      </c>
      <c r="M338" s="90">
        <v>0</v>
      </c>
      <c r="N338" s="90">
        <v>0</v>
      </c>
      <c r="O338" s="90">
        <v>0</v>
      </c>
      <c r="P338" s="90">
        <v>0</v>
      </c>
      <c r="Q338" s="90">
        <v>0</v>
      </c>
      <c r="R338" s="91">
        <v>0</v>
      </c>
      <c r="S338" s="92">
        <f t="shared" si="204"/>
        <v>0</v>
      </c>
      <c r="U338" s="65" t="s">
        <v>16</v>
      </c>
      <c r="V338" s="66">
        <v>0</v>
      </c>
      <c r="W338" s="66">
        <v>0</v>
      </c>
      <c r="X338" s="66">
        <v>0</v>
      </c>
      <c r="Y338" s="66">
        <v>0</v>
      </c>
      <c r="Z338" s="66">
        <v>0</v>
      </c>
      <c r="AA338" s="66">
        <v>0</v>
      </c>
      <c r="AB338" s="66">
        <v>0</v>
      </c>
      <c r="AC338" s="66">
        <v>0</v>
      </c>
      <c r="AD338" s="66">
        <v>0</v>
      </c>
      <c r="AE338" s="66">
        <v>0</v>
      </c>
      <c r="AF338" s="66">
        <v>0</v>
      </c>
      <c r="AG338" s="66">
        <v>0</v>
      </c>
      <c r="AH338" s="67">
        <v>0</v>
      </c>
      <c r="AI338" s="68">
        <f t="shared" si="205"/>
        <v>0</v>
      </c>
      <c r="AJ338" s="19"/>
      <c r="AK338" s="19"/>
      <c r="AL338" s="19"/>
      <c r="AM338" s="19"/>
      <c r="AN338" s="19"/>
    </row>
    <row r="339" spans="1:40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203"/>
        <v>0</v>
      </c>
      <c r="K339" s="47" t="s">
        <v>10</v>
      </c>
      <c r="L339" s="96">
        <v>0</v>
      </c>
      <c r="M339" s="96">
        <v>0</v>
      </c>
      <c r="N339" s="96">
        <v>0</v>
      </c>
      <c r="O339" s="96">
        <v>0</v>
      </c>
      <c r="P339" s="96">
        <v>0</v>
      </c>
      <c r="Q339" s="96">
        <v>0</v>
      </c>
      <c r="R339" s="97">
        <v>0</v>
      </c>
      <c r="S339" s="98">
        <f t="shared" si="204"/>
        <v>0</v>
      </c>
      <c r="U339" s="69" t="s">
        <v>10</v>
      </c>
      <c r="V339" s="70">
        <v>0</v>
      </c>
      <c r="W339" s="70">
        <v>0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1">
        <v>0</v>
      </c>
      <c r="AE339" s="71">
        <v>0</v>
      </c>
      <c r="AF339" s="71">
        <v>0</v>
      </c>
      <c r="AG339" s="71">
        <v>0</v>
      </c>
      <c r="AH339" s="71">
        <v>0</v>
      </c>
      <c r="AI339" s="72">
        <f t="shared" si="205"/>
        <v>0</v>
      </c>
      <c r="AJ339" s="19"/>
      <c r="AK339" s="19"/>
      <c r="AL339" s="19"/>
      <c r="AM339" s="19"/>
      <c r="AN339" s="19"/>
    </row>
    <row r="340" spans="1:40" ht="15">
      <c r="A340" s="37" t="s">
        <v>22</v>
      </c>
      <c r="B340" s="99">
        <f>SUM(B319:B335)</f>
        <v>1573.9743819856826</v>
      </c>
      <c r="C340" s="99">
        <f t="shared" ref="C340:I340" si="206">SUM(C319:C335)</f>
        <v>16705.170453622799</v>
      </c>
      <c r="D340" s="99">
        <f t="shared" si="206"/>
        <v>1207.0060946501317</v>
      </c>
      <c r="E340" s="99">
        <f t="shared" si="206"/>
        <v>3692.2036920134242</v>
      </c>
      <c r="F340" s="99">
        <f t="shared" si="206"/>
        <v>0</v>
      </c>
      <c r="G340" s="99">
        <f t="shared" si="206"/>
        <v>180.14985375230037</v>
      </c>
      <c r="H340" s="100">
        <f t="shared" si="206"/>
        <v>0</v>
      </c>
      <c r="I340" s="111">
        <f t="shared" si="206"/>
        <v>23358.50447602434</v>
      </c>
      <c r="K340" s="48" t="s">
        <v>22</v>
      </c>
      <c r="L340" s="99">
        <f>SUM(L319:L335)</f>
        <v>1573.9743819856826</v>
      </c>
      <c r="M340" s="99">
        <f t="shared" ref="M340:S340" si="207">SUM(M319:M335)</f>
        <v>16705.170453622799</v>
      </c>
      <c r="N340" s="99">
        <f t="shared" si="207"/>
        <v>1207.0060946501317</v>
      </c>
      <c r="O340" s="99">
        <f t="shared" si="207"/>
        <v>3692.2036920134242</v>
      </c>
      <c r="P340" s="99">
        <f t="shared" si="207"/>
        <v>93.145538318311694</v>
      </c>
      <c r="Q340" s="99">
        <f t="shared" si="207"/>
        <v>180.14985375230037</v>
      </c>
      <c r="R340" s="100">
        <f t="shared" si="207"/>
        <v>0</v>
      </c>
      <c r="S340" s="101">
        <f t="shared" si="207"/>
        <v>23451.650014342649</v>
      </c>
      <c r="U340" s="73" t="s">
        <v>59</v>
      </c>
      <c r="V340" s="74">
        <f>SUM(V319:V335)</f>
        <v>1262.8334032988437</v>
      </c>
      <c r="W340" s="74">
        <f t="shared" ref="W340:AH340" si="208">SUM(W319:W335)</f>
        <v>79.469991813597844</v>
      </c>
      <c r="X340" s="74">
        <f t="shared" si="208"/>
        <v>180.14985375230037</v>
      </c>
      <c r="Y340" s="74">
        <f t="shared" si="208"/>
        <v>16705.170453622799</v>
      </c>
      <c r="Z340" s="74">
        <f t="shared" si="208"/>
        <v>484.77252339541212</v>
      </c>
      <c r="AA340" s="74">
        <f t="shared" si="208"/>
        <v>3638.9462152018459</v>
      </c>
      <c r="AB340" s="74">
        <f t="shared" si="208"/>
        <v>93.145538318311694</v>
      </c>
      <c r="AC340" s="74">
        <f t="shared" si="208"/>
        <v>1007.1620349395392</v>
      </c>
      <c r="AD340" s="75">
        <f t="shared" si="208"/>
        <v>231.67098687324122</v>
      </c>
      <c r="AE340" s="75">
        <f t="shared" si="208"/>
        <v>53.257476811578456</v>
      </c>
      <c r="AF340" s="75">
        <f t="shared" si="208"/>
        <v>0</v>
      </c>
      <c r="AG340" s="75">
        <f t="shared" si="208"/>
        <v>722.23357125471955</v>
      </c>
      <c r="AH340" s="75">
        <f t="shared" si="208"/>
        <v>0</v>
      </c>
      <c r="AI340" s="76">
        <f>SUM(V340:AC340)</f>
        <v>23451.650014342649</v>
      </c>
      <c r="AJ340" s="19"/>
      <c r="AK340" s="19"/>
      <c r="AL340" s="19"/>
      <c r="AM340" s="19"/>
      <c r="AN340" s="19"/>
    </row>
    <row r="341" spans="1:40" s="22" customFormat="1" ht="15" thickBot="1">
      <c r="A341" s="38" t="s">
        <v>108</v>
      </c>
      <c r="B341" s="125">
        <f>IF($I340=0,"-",B340/$I340)</f>
        <v>6.7383354255459424E-2</v>
      </c>
      <c r="C341" s="125">
        <f t="shared" ref="C341:H341" si="209">IF($I340=0,"-",C340/$I340)</f>
        <v>0.71516438352332601</v>
      </c>
      <c r="D341" s="125">
        <f t="shared" si="209"/>
        <v>5.1673089597368195E-2</v>
      </c>
      <c r="E341" s="125">
        <f t="shared" si="209"/>
        <v>0.15806678444688871</v>
      </c>
      <c r="F341" s="125">
        <f t="shared" si="209"/>
        <v>0</v>
      </c>
      <c r="G341" s="125">
        <f t="shared" si="209"/>
        <v>7.7123881769575603E-3</v>
      </c>
      <c r="H341" s="126">
        <f t="shared" si="209"/>
        <v>0</v>
      </c>
      <c r="I341" s="127">
        <f>SUM(B341:H341)</f>
        <v>0.99999999999999978</v>
      </c>
      <c r="K341" s="49" t="s">
        <v>108</v>
      </c>
      <c r="L341" s="102">
        <f>IF($S340=0,"-",L340/$S340)</f>
        <v>6.7115720259472808E-2</v>
      </c>
      <c r="M341" s="102">
        <f t="shared" ref="M341:R341" si="210">IF($S340=0,"-",M340/$S340)</f>
        <v>0.71232388524501211</v>
      </c>
      <c r="N341" s="102">
        <f t="shared" si="210"/>
        <v>5.1467853814633355E-2</v>
      </c>
      <c r="O341" s="102">
        <f t="shared" si="210"/>
        <v>0.15743897294029768</v>
      </c>
      <c r="P341" s="102">
        <f t="shared" si="210"/>
        <v>3.9718117173565782E-3</v>
      </c>
      <c r="Q341" s="102">
        <f t="shared" si="210"/>
        <v>7.6817560232275185E-3</v>
      </c>
      <c r="R341" s="103">
        <f t="shared" si="210"/>
        <v>0</v>
      </c>
      <c r="S341" s="104">
        <f>SUM(L341:R341)</f>
        <v>1.0000000000000002</v>
      </c>
      <c r="U341" s="77" t="s">
        <v>108</v>
      </c>
      <c r="V341" s="78">
        <f>+V340/$AI340</f>
        <v>5.3848381778105817E-2</v>
      </c>
      <c r="W341" s="78">
        <f t="shared" ref="W341:AH341" si="211">+W340/$AI340</f>
        <v>3.3886737933149814E-3</v>
      </c>
      <c r="X341" s="78">
        <f t="shared" si="211"/>
        <v>7.6817560232275185E-3</v>
      </c>
      <c r="Y341" s="78">
        <f t="shared" si="211"/>
        <v>0.71232388524501211</v>
      </c>
      <c r="Z341" s="78">
        <f t="shared" si="211"/>
        <v>2.06711477912613E-2</v>
      </c>
      <c r="AA341" s="78">
        <f t="shared" si="211"/>
        <v>0.15516802497804313</v>
      </c>
      <c r="AB341" s="78">
        <f t="shared" si="211"/>
        <v>3.9718117173565782E-3</v>
      </c>
      <c r="AC341" s="78">
        <f t="shared" si="211"/>
        <v>4.2946318673678624E-2</v>
      </c>
      <c r="AD341" s="78">
        <f t="shared" si="211"/>
        <v>9.8786646880520135E-3</v>
      </c>
      <c r="AE341" s="78">
        <f t="shared" si="211"/>
        <v>2.2709479622545557E-3</v>
      </c>
      <c r="AF341" s="78">
        <f t="shared" si="211"/>
        <v>0</v>
      </c>
      <c r="AG341" s="78">
        <f t="shared" si="211"/>
        <v>3.0796706023372051E-2</v>
      </c>
      <c r="AH341" s="78">
        <f t="shared" si="211"/>
        <v>0</v>
      </c>
      <c r="AI341" s="79">
        <f>SUM(V341:AC341)</f>
        <v>1.0000000000000002</v>
      </c>
    </row>
    <row r="342" spans="1:40" ht="15" thickBot="1">
      <c r="A342" s="6"/>
      <c r="B342" s="6"/>
      <c r="C342" s="6"/>
      <c r="D342" s="6"/>
      <c r="E342" s="6"/>
      <c r="F342" s="6"/>
      <c r="G342" s="6"/>
      <c r="H342" s="6"/>
      <c r="I342" s="6"/>
      <c r="K342" s="6"/>
      <c r="L342" s="6"/>
      <c r="M342" s="6"/>
      <c r="N342" s="6"/>
      <c r="O342" s="6"/>
      <c r="P342" s="6"/>
      <c r="Q342" s="6"/>
      <c r="R342" s="6"/>
      <c r="S342" s="6"/>
      <c r="U342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19"/>
      <c r="AK342" s="19"/>
      <c r="AL342" s="19"/>
      <c r="AM342" s="19"/>
      <c r="AN342" s="19"/>
    </row>
    <row r="343" spans="1:40" ht="42.7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  <c r="K343" s="445" t="s">
        <v>36</v>
      </c>
      <c r="L343" s="82" t="s">
        <v>0</v>
      </c>
      <c r="M343" s="82" t="s">
        <v>1</v>
      </c>
      <c r="N343" s="82" t="s">
        <v>2</v>
      </c>
      <c r="O343" s="82" t="s">
        <v>3</v>
      </c>
      <c r="P343" s="82" t="s">
        <v>23</v>
      </c>
      <c r="Q343" s="82" t="s">
        <v>4</v>
      </c>
      <c r="R343" s="82" t="s">
        <v>5</v>
      </c>
      <c r="S343" s="83" t="s">
        <v>6</v>
      </c>
      <c r="U343" s="447" t="s">
        <v>36</v>
      </c>
      <c r="V343" s="51" t="s">
        <v>73</v>
      </c>
      <c r="W343" s="51" t="s">
        <v>74</v>
      </c>
      <c r="X343" s="51" t="s">
        <v>4</v>
      </c>
      <c r="Y343" s="51" t="s">
        <v>1</v>
      </c>
      <c r="Z343" s="51" t="s">
        <v>2</v>
      </c>
      <c r="AA343" s="51" t="s">
        <v>3</v>
      </c>
      <c r="AB343" s="51" t="s">
        <v>51</v>
      </c>
      <c r="AC343" s="51" t="s">
        <v>64</v>
      </c>
      <c r="AD343" s="52" t="s">
        <v>75</v>
      </c>
      <c r="AE343" s="52" t="s">
        <v>76</v>
      </c>
      <c r="AF343" s="52" t="s">
        <v>77</v>
      </c>
      <c r="AG343" s="52" t="s">
        <v>78</v>
      </c>
      <c r="AH343" s="52" t="s">
        <v>79</v>
      </c>
      <c r="AI343" s="53" t="s">
        <v>59</v>
      </c>
      <c r="AJ343" s="19"/>
      <c r="AK343" s="19"/>
      <c r="AL343" s="19"/>
      <c r="AM343" s="19"/>
      <c r="AN343" s="19"/>
    </row>
    <row r="344" spans="1:40" ht="15" customHeight="1">
      <c r="A344" s="411" t="s">
        <v>36</v>
      </c>
      <c r="B344" s="400" t="s">
        <v>113</v>
      </c>
      <c r="C344" s="401"/>
      <c r="D344" s="401"/>
      <c r="E344" s="401"/>
      <c r="F344" s="401"/>
      <c r="G344" s="401"/>
      <c r="H344" s="401"/>
      <c r="I344" s="402"/>
      <c r="K344" s="446" t="s">
        <v>36</v>
      </c>
      <c r="L344" s="403" t="s">
        <v>113</v>
      </c>
      <c r="M344" s="404"/>
      <c r="N344" s="404"/>
      <c r="O344" s="404"/>
      <c r="P344" s="404"/>
      <c r="Q344" s="404"/>
      <c r="R344" s="404"/>
      <c r="S344" s="405"/>
      <c r="U344" s="448" t="s">
        <v>36</v>
      </c>
      <c r="V344" s="441" t="s">
        <v>113</v>
      </c>
      <c r="W344" s="441"/>
      <c r="X344" s="441"/>
      <c r="Y344" s="441"/>
      <c r="Z344" s="441"/>
      <c r="AA344" s="441"/>
      <c r="AB344" s="441"/>
      <c r="AC344" s="441"/>
      <c r="AD344" s="441"/>
      <c r="AE344" s="441"/>
      <c r="AF344" s="441"/>
      <c r="AG344" s="441"/>
      <c r="AH344" s="441"/>
      <c r="AI344" s="442"/>
      <c r="AJ344" s="19"/>
      <c r="AK344" s="19"/>
      <c r="AL344" s="19"/>
      <c r="AM344" s="19"/>
      <c r="AN344" s="19"/>
    </row>
    <row r="345" spans="1:40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  <c r="K345" s="50" t="s">
        <v>7</v>
      </c>
      <c r="L345" s="105">
        <v>0</v>
      </c>
      <c r="M345" s="105">
        <v>0</v>
      </c>
      <c r="N345" s="105">
        <v>0</v>
      </c>
      <c r="O345" s="105">
        <v>0</v>
      </c>
      <c r="P345" s="105">
        <v>0</v>
      </c>
      <c r="Q345" s="105">
        <v>0</v>
      </c>
      <c r="R345" s="106">
        <v>0</v>
      </c>
      <c r="S345" s="107">
        <f>SUM(L345:R345)</f>
        <v>0</v>
      </c>
      <c r="U345" s="54" t="s">
        <v>7</v>
      </c>
      <c r="V345" s="55">
        <v>0</v>
      </c>
      <c r="W345" s="55">
        <v>0</v>
      </c>
      <c r="X345" s="55">
        <v>0</v>
      </c>
      <c r="Y345" s="55">
        <v>0</v>
      </c>
      <c r="Z345" s="55">
        <v>0</v>
      </c>
      <c r="AA345" s="55">
        <v>0</v>
      </c>
      <c r="AB345" s="55">
        <v>0</v>
      </c>
      <c r="AC345" s="56">
        <v>0</v>
      </c>
      <c r="AD345" s="57">
        <v>0</v>
      </c>
      <c r="AE345" s="57">
        <v>0</v>
      </c>
      <c r="AF345" s="57">
        <v>0</v>
      </c>
      <c r="AG345" s="57">
        <v>0</v>
      </c>
      <c r="AH345" s="57">
        <v>0</v>
      </c>
      <c r="AI345" s="58">
        <f>SUM(V345:AC345)</f>
        <v>0</v>
      </c>
      <c r="AJ345" s="19"/>
      <c r="AK345" s="19"/>
      <c r="AL345" s="19"/>
      <c r="AM345" s="19"/>
      <c r="AN345" s="19"/>
    </row>
    <row r="346" spans="1:40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212">SUM(B346:H346)</f>
        <v>0</v>
      </c>
      <c r="K346" s="42" t="s">
        <v>8</v>
      </c>
      <c r="L346" s="87">
        <v>0</v>
      </c>
      <c r="M346" s="87">
        <v>0</v>
      </c>
      <c r="N346" s="87">
        <v>0</v>
      </c>
      <c r="O346" s="87">
        <v>0</v>
      </c>
      <c r="P346" s="87">
        <v>0</v>
      </c>
      <c r="Q346" s="87">
        <v>0</v>
      </c>
      <c r="R346" s="88">
        <v>0</v>
      </c>
      <c r="S346" s="89">
        <f t="shared" ref="S346:S365" si="213">SUM(L346:R346)</f>
        <v>0</v>
      </c>
      <c r="U346" s="59" t="s">
        <v>8</v>
      </c>
      <c r="V346" s="60">
        <v>0</v>
      </c>
      <c r="W346" s="60">
        <v>0</v>
      </c>
      <c r="X346" s="60">
        <v>0</v>
      </c>
      <c r="Y346" s="60">
        <v>0</v>
      </c>
      <c r="Z346" s="60">
        <v>0</v>
      </c>
      <c r="AA346" s="60">
        <v>0</v>
      </c>
      <c r="AB346" s="60">
        <v>0</v>
      </c>
      <c r="AC346" s="61">
        <v>0</v>
      </c>
      <c r="AD346" s="60">
        <v>0</v>
      </c>
      <c r="AE346" s="60">
        <v>0</v>
      </c>
      <c r="AF346" s="60">
        <v>0</v>
      </c>
      <c r="AG346" s="60">
        <v>0</v>
      </c>
      <c r="AH346" s="60">
        <v>0</v>
      </c>
      <c r="AI346" s="62">
        <f t="shared" ref="AI346:AI365" si="214">SUM(V346:AC346)</f>
        <v>0</v>
      </c>
      <c r="AJ346" s="19"/>
      <c r="AK346" s="19"/>
      <c r="AL346" s="19"/>
      <c r="AM346" s="19"/>
      <c r="AN346" s="19"/>
    </row>
    <row r="347" spans="1:40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212"/>
        <v>0</v>
      </c>
      <c r="K347" s="43" t="s">
        <v>9</v>
      </c>
      <c r="L347" s="84">
        <v>0</v>
      </c>
      <c r="M347" s="84">
        <v>0</v>
      </c>
      <c r="N347" s="84">
        <v>0</v>
      </c>
      <c r="O347" s="84">
        <v>0</v>
      </c>
      <c r="P347" s="84">
        <v>0</v>
      </c>
      <c r="Q347" s="84">
        <v>0</v>
      </c>
      <c r="R347" s="85">
        <v>0</v>
      </c>
      <c r="S347" s="86">
        <f t="shared" si="213"/>
        <v>0</v>
      </c>
      <c r="U347" s="63" t="s">
        <v>9</v>
      </c>
      <c r="V347" s="55">
        <v>0</v>
      </c>
      <c r="W347" s="55">
        <v>0</v>
      </c>
      <c r="X347" s="55">
        <v>0</v>
      </c>
      <c r="Y347" s="55">
        <v>0</v>
      </c>
      <c r="Z347" s="55">
        <v>0</v>
      </c>
      <c r="AA347" s="55">
        <v>0</v>
      </c>
      <c r="AB347" s="55">
        <v>0</v>
      </c>
      <c r="AC347" s="56">
        <v>0</v>
      </c>
      <c r="AD347" s="57">
        <v>0</v>
      </c>
      <c r="AE347" s="57">
        <v>0</v>
      </c>
      <c r="AF347" s="57">
        <v>0</v>
      </c>
      <c r="AG347" s="57">
        <v>0</v>
      </c>
      <c r="AH347" s="57">
        <v>0</v>
      </c>
      <c r="AI347" s="58">
        <f t="shared" si="214"/>
        <v>0</v>
      </c>
      <c r="AJ347" s="19"/>
      <c r="AK347" s="19"/>
      <c r="AL347" s="19"/>
      <c r="AM347" s="19"/>
      <c r="AN347" s="19"/>
    </row>
    <row r="348" spans="1:40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212"/>
        <v>0</v>
      </c>
      <c r="K348" s="42" t="s">
        <v>52</v>
      </c>
      <c r="L348" s="87">
        <v>0</v>
      </c>
      <c r="M348" s="87">
        <v>0</v>
      </c>
      <c r="N348" s="87">
        <v>0</v>
      </c>
      <c r="O348" s="87">
        <v>0</v>
      </c>
      <c r="P348" s="87">
        <v>0</v>
      </c>
      <c r="Q348" s="87">
        <v>0</v>
      </c>
      <c r="R348" s="88">
        <v>0</v>
      </c>
      <c r="S348" s="89">
        <f t="shared" si="213"/>
        <v>0</v>
      </c>
      <c r="U348" s="59" t="s">
        <v>52</v>
      </c>
      <c r="V348" s="60">
        <v>0</v>
      </c>
      <c r="W348" s="60">
        <v>0</v>
      </c>
      <c r="X348" s="60">
        <v>0</v>
      </c>
      <c r="Y348" s="60">
        <v>0</v>
      </c>
      <c r="Z348" s="60">
        <v>0</v>
      </c>
      <c r="AA348" s="60">
        <v>0</v>
      </c>
      <c r="AB348" s="60">
        <v>0</v>
      </c>
      <c r="AC348" s="61">
        <v>0</v>
      </c>
      <c r="AD348" s="60">
        <v>0</v>
      </c>
      <c r="AE348" s="60">
        <v>0</v>
      </c>
      <c r="AF348" s="60">
        <v>0</v>
      </c>
      <c r="AG348" s="60">
        <v>0</v>
      </c>
      <c r="AH348" s="60">
        <v>0</v>
      </c>
      <c r="AI348" s="62">
        <f t="shared" si="214"/>
        <v>0</v>
      </c>
      <c r="AJ348" s="19"/>
      <c r="AK348" s="19"/>
      <c r="AL348" s="19"/>
      <c r="AM348" s="19"/>
      <c r="AN348" s="19"/>
    </row>
    <row r="349" spans="1:40" ht="15">
      <c r="A349" s="32" t="s">
        <v>13</v>
      </c>
      <c r="B349" s="84">
        <v>3.7346156584077561</v>
      </c>
      <c r="C349" s="84">
        <v>0</v>
      </c>
      <c r="D349" s="84">
        <v>3.4090194165889067</v>
      </c>
      <c r="E349" s="84">
        <v>0</v>
      </c>
      <c r="F349" s="395"/>
      <c r="G349" s="84">
        <v>0</v>
      </c>
      <c r="H349" s="115">
        <v>0</v>
      </c>
      <c r="I349" s="111">
        <f t="shared" si="212"/>
        <v>7.1436350749966628</v>
      </c>
      <c r="K349" s="43" t="s">
        <v>13</v>
      </c>
      <c r="L349" s="84">
        <v>3.7346156584077561</v>
      </c>
      <c r="M349" s="84">
        <v>0</v>
      </c>
      <c r="N349" s="84">
        <v>3.4090194165889067</v>
      </c>
      <c r="O349" s="84">
        <v>0</v>
      </c>
      <c r="P349" s="84">
        <v>0</v>
      </c>
      <c r="Q349" s="84">
        <v>0</v>
      </c>
      <c r="R349" s="85">
        <v>0</v>
      </c>
      <c r="S349" s="86">
        <f t="shared" si="213"/>
        <v>7.1436350749966628</v>
      </c>
      <c r="U349" s="63" t="s">
        <v>13</v>
      </c>
      <c r="V349" s="55">
        <v>3.7346156584077561</v>
      </c>
      <c r="W349" s="55">
        <v>0</v>
      </c>
      <c r="X349" s="55">
        <v>0</v>
      </c>
      <c r="Y349" s="55">
        <v>0</v>
      </c>
      <c r="Z349" s="55">
        <v>2.9958049418508574</v>
      </c>
      <c r="AA349" s="55">
        <v>0</v>
      </c>
      <c r="AB349" s="55">
        <v>0</v>
      </c>
      <c r="AC349" s="56">
        <v>0.41321447473804934</v>
      </c>
      <c r="AD349" s="57">
        <v>0</v>
      </c>
      <c r="AE349" s="57">
        <v>0</v>
      </c>
      <c r="AF349" s="57">
        <v>0</v>
      </c>
      <c r="AG349" s="57">
        <v>0.41321447473804934</v>
      </c>
      <c r="AH349" s="57">
        <v>0</v>
      </c>
      <c r="AI349" s="58">
        <f t="shared" si="214"/>
        <v>7.1436350749966628</v>
      </c>
      <c r="AJ349" s="19"/>
      <c r="AK349" s="19"/>
      <c r="AL349" s="19"/>
      <c r="AM349" s="19"/>
      <c r="AN349" s="19"/>
    </row>
    <row r="350" spans="1:40" ht="15">
      <c r="A350" s="31" t="s">
        <v>119</v>
      </c>
      <c r="B350" s="112">
        <v>59.491623040840452</v>
      </c>
      <c r="C350" s="112">
        <v>0</v>
      </c>
      <c r="D350" s="112">
        <v>0.11607743656303071</v>
      </c>
      <c r="E350" s="112">
        <v>0</v>
      </c>
      <c r="F350" s="395"/>
      <c r="G350" s="112">
        <v>0</v>
      </c>
      <c r="H350" s="113">
        <v>0</v>
      </c>
      <c r="I350" s="114">
        <f t="shared" si="212"/>
        <v>59.607700477403483</v>
      </c>
      <c r="K350" s="42" t="s">
        <v>119</v>
      </c>
      <c r="L350" s="87">
        <v>59.491623040840452</v>
      </c>
      <c r="M350" s="87">
        <v>0</v>
      </c>
      <c r="N350" s="87">
        <v>0.11607743656303071</v>
      </c>
      <c r="O350" s="87">
        <v>0</v>
      </c>
      <c r="P350" s="87">
        <v>0</v>
      </c>
      <c r="Q350" s="87">
        <v>0</v>
      </c>
      <c r="R350" s="88">
        <v>0</v>
      </c>
      <c r="S350" s="89">
        <f t="shared" si="213"/>
        <v>59.607700477403483</v>
      </c>
      <c r="U350" s="59" t="s">
        <v>53</v>
      </c>
      <c r="V350" s="60">
        <v>59.491623040840452</v>
      </c>
      <c r="W350" s="60">
        <v>0</v>
      </c>
      <c r="X350" s="60">
        <v>0</v>
      </c>
      <c r="Y350" s="60">
        <v>0</v>
      </c>
      <c r="Z350" s="60">
        <v>0</v>
      </c>
      <c r="AA350" s="60">
        <v>0</v>
      </c>
      <c r="AB350" s="60">
        <v>0</v>
      </c>
      <c r="AC350" s="61">
        <v>0.11607743656303071</v>
      </c>
      <c r="AD350" s="60">
        <v>0</v>
      </c>
      <c r="AE350" s="60">
        <v>0</v>
      </c>
      <c r="AF350" s="60">
        <v>0</v>
      </c>
      <c r="AG350" s="60">
        <v>0.11607743656303071</v>
      </c>
      <c r="AH350" s="60">
        <v>0</v>
      </c>
      <c r="AI350" s="62">
        <f t="shared" si="214"/>
        <v>59.607700477403483</v>
      </c>
      <c r="AJ350" s="19"/>
      <c r="AK350" s="19"/>
      <c r="AL350" s="19"/>
      <c r="AM350" s="19"/>
      <c r="AN350" s="19"/>
    </row>
    <row r="351" spans="1:40" ht="15">
      <c r="A351" s="32" t="s">
        <v>54</v>
      </c>
      <c r="B351" s="84">
        <v>0</v>
      </c>
      <c r="C351" s="84">
        <v>0</v>
      </c>
      <c r="D351" s="84">
        <v>6.7040220903112635</v>
      </c>
      <c r="E351" s="84">
        <v>0</v>
      </c>
      <c r="F351" s="395"/>
      <c r="G351" s="84">
        <v>0</v>
      </c>
      <c r="H351" s="115">
        <v>0</v>
      </c>
      <c r="I351" s="111">
        <f t="shared" si="212"/>
        <v>6.7040220903112635</v>
      </c>
      <c r="K351" s="43" t="s">
        <v>54</v>
      </c>
      <c r="L351" s="84">
        <v>0</v>
      </c>
      <c r="M351" s="84">
        <v>0</v>
      </c>
      <c r="N351" s="84">
        <v>6.7040220903112635</v>
      </c>
      <c r="O351" s="84">
        <v>0</v>
      </c>
      <c r="P351" s="84">
        <v>389.03892222945876</v>
      </c>
      <c r="Q351" s="84">
        <v>0</v>
      </c>
      <c r="R351" s="85">
        <v>0</v>
      </c>
      <c r="S351" s="86">
        <f t="shared" si="213"/>
        <v>395.74294431977</v>
      </c>
      <c r="U351" s="63" t="s">
        <v>54</v>
      </c>
      <c r="V351" s="55">
        <v>0</v>
      </c>
      <c r="W351" s="55">
        <v>0</v>
      </c>
      <c r="X351" s="55">
        <v>0</v>
      </c>
      <c r="Y351" s="55">
        <v>0</v>
      </c>
      <c r="Z351" s="55">
        <v>0</v>
      </c>
      <c r="AA351" s="55">
        <v>0</v>
      </c>
      <c r="AB351" s="55">
        <v>389.03892222945876</v>
      </c>
      <c r="AC351" s="56">
        <v>6.7040220903112635</v>
      </c>
      <c r="AD351" s="55">
        <v>0</v>
      </c>
      <c r="AE351" s="55">
        <v>0</v>
      </c>
      <c r="AF351" s="55">
        <v>0</v>
      </c>
      <c r="AG351" s="55">
        <v>6.7040220903112635</v>
      </c>
      <c r="AH351" s="55">
        <v>0</v>
      </c>
      <c r="AI351" s="58">
        <f t="shared" si="214"/>
        <v>395.74294431977</v>
      </c>
      <c r="AJ351" s="19"/>
      <c r="AK351" s="19"/>
      <c r="AL351" s="19"/>
      <c r="AM351" s="19"/>
      <c r="AN351" s="19"/>
    </row>
    <row r="352" spans="1:40" ht="15">
      <c r="A352" s="31" t="s">
        <v>11</v>
      </c>
      <c r="B352" s="112">
        <v>0</v>
      </c>
      <c r="C352" s="112">
        <v>0</v>
      </c>
      <c r="D352" s="112">
        <v>0</v>
      </c>
      <c r="E352" s="112">
        <v>0</v>
      </c>
      <c r="F352" s="395"/>
      <c r="G352" s="112">
        <v>0</v>
      </c>
      <c r="H352" s="113">
        <v>0</v>
      </c>
      <c r="I352" s="114">
        <f t="shared" si="212"/>
        <v>0</v>
      </c>
      <c r="K352" s="42" t="s">
        <v>11</v>
      </c>
      <c r="L352" s="87">
        <v>0</v>
      </c>
      <c r="M352" s="87">
        <v>0</v>
      </c>
      <c r="N352" s="87">
        <v>0</v>
      </c>
      <c r="O352" s="87">
        <v>0</v>
      </c>
      <c r="P352" s="87">
        <v>22.344294035702283</v>
      </c>
      <c r="Q352" s="87">
        <v>0</v>
      </c>
      <c r="R352" s="88">
        <v>0</v>
      </c>
      <c r="S352" s="89">
        <f t="shared" si="213"/>
        <v>22.344294035702283</v>
      </c>
      <c r="U352" s="59" t="s">
        <v>11</v>
      </c>
      <c r="V352" s="60">
        <v>0</v>
      </c>
      <c r="W352" s="60">
        <v>0</v>
      </c>
      <c r="X352" s="60">
        <v>0</v>
      </c>
      <c r="Y352" s="60">
        <v>0</v>
      </c>
      <c r="Z352" s="60">
        <v>0</v>
      </c>
      <c r="AA352" s="60">
        <v>0</v>
      </c>
      <c r="AB352" s="60">
        <v>22.344294035702283</v>
      </c>
      <c r="AC352" s="61">
        <v>0</v>
      </c>
      <c r="AD352" s="60">
        <v>0</v>
      </c>
      <c r="AE352" s="60">
        <v>0</v>
      </c>
      <c r="AF352" s="60">
        <v>0</v>
      </c>
      <c r="AG352" s="60">
        <v>0</v>
      </c>
      <c r="AH352" s="60">
        <v>0</v>
      </c>
      <c r="AI352" s="62">
        <f t="shared" si="214"/>
        <v>22.344294035702283</v>
      </c>
      <c r="AJ352" s="19"/>
      <c r="AK352" s="19"/>
      <c r="AL352" s="19"/>
      <c r="AM352" s="19"/>
      <c r="AN352" s="19"/>
    </row>
    <row r="353" spans="1:40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212"/>
        <v>0</v>
      </c>
      <c r="K353" s="43" t="s">
        <v>55</v>
      </c>
      <c r="L353" s="84">
        <v>0</v>
      </c>
      <c r="M353" s="84">
        <v>0</v>
      </c>
      <c r="N353" s="84">
        <v>0</v>
      </c>
      <c r="O353" s="84">
        <v>0</v>
      </c>
      <c r="P353" s="84">
        <v>0</v>
      </c>
      <c r="Q353" s="84">
        <v>0</v>
      </c>
      <c r="R353" s="85">
        <v>0</v>
      </c>
      <c r="S353" s="86">
        <f t="shared" si="213"/>
        <v>0</v>
      </c>
      <c r="U353" s="63" t="s">
        <v>55</v>
      </c>
      <c r="V353" s="55">
        <v>0</v>
      </c>
      <c r="W353" s="55">
        <v>0</v>
      </c>
      <c r="X353" s="55">
        <v>0</v>
      </c>
      <c r="Y353" s="55">
        <v>0</v>
      </c>
      <c r="Z353" s="55">
        <v>0</v>
      </c>
      <c r="AA353" s="55">
        <v>0</v>
      </c>
      <c r="AB353" s="55">
        <v>0</v>
      </c>
      <c r="AC353" s="56">
        <v>0</v>
      </c>
      <c r="AD353" s="55">
        <v>0</v>
      </c>
      <c r="AE353" s="55">
        <v>0</v>
      </c>
      <c r="AF353" s="55">
        <v>0</v>
      </c>
      <c r="AG353" s="55">
        <v>0</v>
      </c>
      <c r="AH353" s="55">
        <v>0</v>
      </c>
      <c r="AI353" s="58">
        <f t="shared" si="214"/>
        <v>0</v>
      </c>
      <c r="AJ353" s="19"/>
      <c r="AK353" s="19"/>
      <c r="AL353" s="19"/>
      <c r="AM353" s="19"/>
      <c r="AN353" s="19"/>
    </row>
    <row r="354" spans="1:40" ht="15">
      <c r="A354" s="31" t="s">
        <v>14</v>
      </c>
      <c r="B354" s="112">
        <v>0</v>
      </c>
      <c r="C354" s="112">
        <v>2.7265518929434167</v>
      </c>
      <c r="D354" s="112">
        <v>0</v>
      </c>
      <c r="E354" s="112">
        <v>0</v>
      </c>
      <c r="F354" s="395"/>
      <c r="G354" s="112">
        <v>0</v>
      </c>
      <c r="H354" s="113">
        <v>0</v>
      </c>
      <c r="I354" s="114">
        <f t="shared" si="212"/>
        <v>2.7265518929434167</v>
      </c>
      <c r="K354" s="42" t="s">
        <v>14</v>
      </c>
      <c r="L354" s="87">
        <v>0</v>
      </c>
      <c r="M354" s="87">
        <v>2.7265518929434167</v>
      </c>
      <c r="N354" s="87">
        <v>0</v>
      </c>
      <c r="O354" s="87">
        <v>0</v>
      </c>
      <c r="P354" s="87">
        <v>0</v>
      </c>
      <c r="Q354" s="87">
        <v>0</v>
      </c>
      <c r="R354" s="88">
        <v>0</v>
      </c>
      <c r="S354" s="89">
        <f t="shared" si="213"/>
        <v>2.7265518929434167</v>
      </c>
      <c r="U354" s="59" t="s">
        <v>14</v>
      </c>
      <c r="V354" s="60">
        <v>0</v>
      </c>
      <c r="W354" s="60">
        <v>0</v>
      </c>
      <c r="X354" s="60">
        <v>0</v>
      </c>
      <c r="Y354" s="60">
        <v>2.7265518929434167</v>
      </c>
      <c r="Z354" s="60">
        <v>0</v>
      </c>
      <c r="AA354" s="60">
        <v>0</v>
      </c>
      <c r="AB354" s="60">
        <v>0</v>
      </c>
      <c r="AC354" s="61">
        <v>0</v>
      </c>
      <c r="AD354" s="60">
        <v>0</v>
      </c>
      <c r="AE354" s="60">
        <v>0</v>
      </c>
      <c r="AF354" s="60">
        <v>0</v>
      </c>
      <c r="AG354" s="60">
        <v>0</v>
      </c>
      <c r="AH354" s="60">
        <v>0</v>
      </c>
      <c r="AI354" s="62">
        <f t="shared" si="214"/>
        <v>2.7265518929434167</v>
      </c>
      <c r="AJ354" s="19"/>
      <c r="AK354" s="19"/>
      <c r="AL354" s="19"/>
      <c r="AM354" s="19"/>
      <c r="AN354" s="19"/>
    </row>
    <row r="355" spans="1:40" ht="15">
      <c r="A355" s="32" t="s">
        <v>136</v>
      </c>
      <c r="B355" s="84">
        <v>6.7856692146917936</v>
      </c>
      <c r="C355" s="84">
        <v>235.4561801493499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212"/>
        <v>242.24184936404168</v>
      </c>
      <c r="K355" s="43" t="s">
        <v>136</v>
      </c>
      <c r="L355" s="84">
        <v>6.7856692146917936</v>
      </c>
      <c r="M355" s="84">
        <v>235.4561801493499</v>
      </c>
      <c r="N355" s="84">
        <v>0</v>
      </c>
      <c r="O355" s="84">
        <v>0</v>
      </c>
      <c r="P355" s="84">
        <v>0</v>
      </c>
      <c r="Q355" s="84">
        <v>0</v>
      </c>
      <c r="R355" s="85">
        <v>0</v>
      </c>
      <c r="S355" s="86">
        <f t="shared" si="213"/>
        <v>242.24184936404168</v>
      </c>
      <c r="U355" s="63" t="s">
        <v>136</v>
      </c>
      <c r="V355" s="55">
        <v>6.7856692146917936</v>
      </c>
      <c r="W355" s="55">
        <v>0</v>
      </c>
      <c r="X355" s="55">
        <v>0</v>
      </c>
      <c r="Y355" s="55">
        <v>235.4561801493499</v>
      </c>
      <c r="Z355" s="55">
        <v>0</v>
      </c>
      <c r="AA355" s="55">
        <v>0</v>
      </c>
      <c r="AB355" s="55">
        <v>0</v>
      </c>
      <c r="AC355" s="56">
        <v>0</v>
      </c>
      <c r="AD355" s="55">
        <v>0</v>
      </c>
      <c r="AE355" s="55">
        <v>0</v>
      </c>
      <c r="AF355" s="55">
        <v>0</v>
      </c>
      <c r="AG355" s="55">
        <v>0</v>
      </c>
      <c r="AH355" s="55">
        <v>0</v>
      </c>
      <c r="AI355" s="58">
        <f t="shared" si="214"/>
        <v>242.24184936404168</v>
      </c>
      <c r="AJ355" s="19"/>
      <c r="AK355" s="19"/>
      <c r="AL355" s="19"/>
      <c r="AM355" s="19"/>
      <c r="AN355" s="19"/>
    </row>
    <row r="356" spans="1:40" ht="15">
      <c r="A356" s="31" t="s">
        <v>21</v>
      </c>
      <c r="B356" s="112">
        <v>6.372612802366497</v>
      </c>
      <c r="C356" s="112">
        <v>0</v>
      </c>
      <c r="D356" s="112">
        <v>48.104877724518218</v>
      </c>
      <c r="E356" s="112">
        <v>732.09820389611446</v>
      </c>
      <c r="F356" s="395"/>
      <c r="G356" s="112">
        <v>20.859451851446892</v>
      </c>
      <c r="H356" s="113">
        <v>0</v>
      </c>
      <c r="I356" s="114">
        <f t="shared" si="212"/>
        <v>807.43514627444608</v>
      </c>
      <c r="K356" s="42" t="s">
        <v>21</v>
      </c>
      <c r="L356" s="87">
        <v>6.372612802366497</v>
      </c>
      <c r="M356" s="87">
        <v>0</v>
      </c>
      <c r="N356" s="87">
        <v>48.104877724518218</v>
      </c>
      <c r="O356" s="87">
        <v>732.09820389611446</v>
      </c>
      <c r="P356" s="87">
        <v>20.760561955414094</v>
      </c>
      <c r="Q356" s="87">
        <v>20.859451851446892</v>
      </c>
      <c r="R356" s="88">
        <v>0</v>
      </c>
      <c r="S356" s="89">
        <f t="shared" si="213"/>
        <v>828.1957082298602</v>
      </c>
      <c r="U356" s="59" t="s">
        <v>21</v>
      </c>
      <c r="V356" s="60">
        <v>0.45043681420370557</v>
      </c>
      <c r="W356" s="60">
        <v>1.0087391910098855</v>
      </c>
      <c r="X356" s="60">
        <v>20.859451851446892</v>
      </c>
      <c r="Y356" s="60">
        <v>0</v>
      </c>
      <c r="Z356" s="60">
        <v>47.242363317329342</v>
      </c>
      <c r="AA356" s="60">
        <v>731.83911161167168</v>
      </c>
      <c r="AB356" s="60">
        <v>20.760561955414094</v>
      </c>
      <c r="AC356" s="61">
        <v>6.0350434887845799</v>
      </c>
      <c r="AD356" s="60">
        <v>4.9134367971529054</v>
      </c>
      <c r="AE356" s="60">
        <v>0.25909228444279603</v>
      </c>
      <c r="AF356" s="60">
        <v>0</v>
      </c>
      <c r="AG356" s="60">
        <v>0.86251440718887817</v>
      </c>
      <c r="AH356" s="60">
        <v>0</v>
      </c>
      <c r="AI356" s="62">
        <f t="shared" si="214"/>
        <v>828.1957082298602</v>
      </c>
      <c r="AJ356" s="19"/>
      <c r="AK356" s="19"/>
      <c r="AL356" s="19"/>
      <c r="AM356" s="19"/>
      <c r="AN356" s="19"/>
    </row>
    <row r="357" spans="1:40" ht="15">
      <c r="A357" s="32" t="s">
        <v>20</v>
      </c>
      <c r="B357" s="84">
        <v>12.340800081563048</v>
      </c>
      <c r="C357" s="84">
        <v>0</v>
      </c>
      <c r="D357" s="84">
        <v>46.466357800819196</v>
      </c>
      <c r="E357" s="84">
        <v>0</v>
      </c>
      <c r="F357" s="395"/>
      <c r="G357" s="84">
        <v>0</v>
      </c>
      <c r="H357" s="115">
        <v>0</v>
      </c>
      <c r="I357" s="111">
        <f t="shared" si="212"/>
        <v>58.807157882382242</v>
      </c>
      <c r="K357" s="43" t="s">
        <v>20</v>
      </c>
      <c r="L357" s="84">
        <v>12.340800081563048</v>
      </c>
      <c r="M357" s="84">
        <v>0</v>
      </c>
      <c r="N357" s="84">
        <v>46.466357800819196</v>
      </c>
      <c r="O357" s="84">
        <v>0</v>
      </c>
      <c r="P357" s="84">
        <v>0</v>
      </c>
      <c r="Q357" s="84">
        <v>0</v>
      </c>
      <c r="R357" s="85">
        <v>0</v>
      </c>
      <c r="S357" s="86">
        <f t="shared" si="213"/>
        <v>58.807157882382242</v>
      </c>
      <c r="U357" s="63" t="s">
        <v>20</v>
      </c>
      <c r="V357" s="55">
        <v>12.340800081563048</v>
      </c>
      <c r="W357" s="55">
        <v>0</v>
      </c>
      <c r="X357" s="55">
        <v>0</v>
      </c>
      <c r="Y357" s="55">
        <v>0</v>
      </c>
      <c r="Z357" s="55">
        <v>0</v>
      </c>
      <c r="AA357" s="55">
        <v>0</v>
      </c>
      <c r="AB357" s="55">
        <v>0</v>
      </c>
      <c r="AC357" s="56">
        <v>46.466357800819196</v>
      </c>
      <c r="AD357" s="55">
        <v>0</v>
      </c>
      <c r="AE357" s="55">
        <v>0</v>
      </c>
      <c r="AF357" s="55">
        <v>0</v>
      </c>
      <c r="AG357" s="55">
        <v>46.466357800819196</v>
      </c>
      <c r="AH357" s="55">
        <v>0</v>
      </c>
      <c r="AI357" s="58">
        <f t="shared" si="214"/>
        <v>58.807157882382242</v>
      </c>
      <c r="AJ357" s="19"/>
      <c r="AK357" s="19"/>
      <c r="AL357" s="19"/>
      <c r="AM357" s="19"/>
      <c r="AN357" s="19"/>
    </row>
    <row r="358" spans="1:40" ht="15">
      <c r="A358" s="31" t="s">
        <v>56</v>
      </c>
      <c r="B358" s="112">
        <v>7.6205932985913067</v>
      </c>
      <c r="C358" s="112">
        <v>12.923583480600721</v>
      </c>
      <c r="D358" s="112">
        <v>23.568845253375173</v>
      </c>
      <c r="E358" s="112">
        <v>0</v>
      </c>
      <c r="F358" s="395"/>
      <c r="G358" s="112">
        <v>0</v>
      </c>
      <c r="H358" s="113">
        <v>0</v>
      </c>
      <c r="I358" s="114">
        <f t="shared" si="212"/>
        <v>44.113022032567201</v>
      </c>
      <c r="K358" s="42" t="s">
        <v>56</v>
      </c>
      <c r="L358" s="87">
        <v>7.6205932985913067</v>
      </c>
      <c r="M358" s="87">
        <v>12.923583480600721</v>
      </c>
      <c r="N358" s="87">
        <v>23.568845253375173</v>
      </c>
      <c r="O358" s="87">
        <v>0</v>
      </c>
      <c r="P358" s="87">
        <v>0</v>
      </c>
      <c r="Q358" s="87">
        <v>0</v>
      </c>
      <c r="R358" s="88">
        <v>0</v>
      </c>
      <c r="S358" s="89">
        <f t="shared" si="213"/>
        <v>44.113022032567201</v>
      </c>
      <c r="U358" s="59" t="s">
        <v>56</v>
      </c>
      <c r="V358" s="60">
        <v>7.6205932985913067</v>
      </c>
      <c r="W358" s="60">
        <v>0</v>
      </c>
      <c r="X358" s="60">
        <v>0</v>
      </c>
      <c r="Y358" s="60">
        <v>12.923583480600721</v>
      </c>
      <c r="Z358" s="60">
        <v>23.568845253375173</v>
      </c>
      <c r="AA358" s="60">
        <v>0</v>
      </c>
      <c r="AB358" s="60">
        <v>0</v>
      </c>
      <c r="AC358" s="61">
        <v>0</v>
      </c>
      <c r="AD358" s="60">
        <v>0</v>
      </c>
      <c r="AE358" s="60">
        <v>0</v>
      </c>
      <c r="AF358" s="60">
        <v>0</v>
      </c>
      <c r="AG358" s="60">
        <v>0</v>
      </c>
      <c r="AH358" s="60">
        <v>0</v>
      </c>
      <c r="AI358" s="62">
        <f t="shared" si="214"/>
        <v>44.113022032567201</v>
      </c>
      <c r="AJ358" s="19"/>
      <c r="AK358" s="19"/>
      <c r="AL358" s="19"/>
      <c r="AM358" s="19"/>
      <c r="AN358" s="19"/>
    </row>
    <row r="359" spans="1:40" ht="15">
      <c r="A359" s="32" t="s">
        <v>18</v>
      </c>
      <c r="B359" s="84">
        <v>16.596568084679546</v>
      </c>
      <c r="C359" s="84">
        <v>776.64012454051317</v>
      </c>
      <c r="D359" s="84">
        <v>343.28174210927051</v>
      </c>
      <c r="E359" s="84">
        <v>0</v>
      </c>
      <c r="F359" s="395"/>
      <c r="G359" s="84">
        <v>0</v>
      </c>
      <c r="H359" s="115">
        <v>0</v>
      </c>
      <c r="I359" s="111">
        <f t="shared" si="212"/>
        <v>1136.5184347344632</v>
      </c>
      <c r="K359" s="43" t="s">
        <v>18</v>
      </c>
      <c r="L359" s="84">
        <v>16.596568084679546</v>
      </c>
      <c r="M359" s="84">
        <v>776.64012454051317</v>
      </c>
      <c r="N359" s="84">
        <v>343.28174210927051</v>
      </c>
      <c r="O359" s="84">
        <v>0</v>
      </c>
      <c r="P359" s="84">
        <v>1.8195775277725119</v>
      </c>
      <c r="Q359" s="84">
        <v>0</v>
      </c>
      <c r="R359" s="85">
        <v>0</v>
      </c>
      <c r="S359" s="86">
        <f t="shared" si="213"/>
        <v>1138.3380122622357</v>
      </c>
      <c r="U359" s="63" t="s">
        <v>18</v>
      </c>
      <c r="V359" s="55">
        <v>16.596568084679546</v>
      </c>
      <c r="W359" s="55">
        <v>0</v>
      </c>
      <c r="X359" s="55">
        <v>0</v>
      </c>
      <c r="Y359" s="55">
        <v>776.64012454051317</v>
      </c>
      <c r="Z359" s="55">
        <v>104.70634208214369</v>
      </c>
      <c r="AA359" s="55">
        <v>0</v>
      </c>
      <c r="AB359" s="55">
        <v>1.8195775277725119</v>
      </c>
      <c r="AC359" s="56">
        <v>238.57540002712682</v>
      </c>
      <c r="AD359" s="55">
        <v>0</v>
      </c>
      <c r="AE359" s="55">
        <v>0</v>
      </c>
      <c r="AF359" s="55">
        <v>0</v>
      </c>
      <c r="AG359" s="55">
        <v>238.57540002712682</v>
      </c>
      <c r="AH359" s="55">
        <v>0</v>
      </c>
      <c r="AI359" s="58">
        <f t="shared" si="214"/>
        <v>1138.3380122622357</v>
      </c>
      <c r="AJ359" s="19"/>
      <c r="AK359" s="19"/>
      <c r="AL359" s="19"/>
      <c r="AM359" s="19"/>
      <c r="AN359" s="19"/>
    </row>
    <row r="360" spans="1:40" ht="15">
      <c r="A360" s="31" t="s">
        <v>17</v>
      </c>
      <c r="B360" s="112">
        <v>0.34916886475831382</v>
      </c>
      <c r="C360" s="112">
        <v>18.797438884481497</v>
      </c>
      <c r="D360" s="112">
        <v>5.8524409721437722</v>
      </c>
      <c r="E360" s="112">
        <v>0</v>
      </c>
      <c r="F360" s="395"/>
      <c r="G360" s="112">
        <v>0</v>
      </c>
      <c r="H360" s="113">
        <v>0</v>
      </c>
      <c r="I360" s="114">
        <f t="shared" si="212"/>
        <v>24.999048721383584</v>
      </c>
      <c r="K360" s="42" t="s">
        <v>17</v>
      </c>
      <c r="L360" s="87">
        <v>0.34916886475831382</v>
      </c>
      <c r="M360" s="87">
        <v>18.797438884481497</v>
      </c>
      <c r="N360" s="87">
        <v>5.8524409721437722</v>
      </c>
      <c r="O360" s="87">
        <v>0</v>
      </c>
      <c r="P360" s="87">
        <v>0</v>
      </c>
      <c r="Q360" s="87">
        <v>0</v>
      </c>
      <c r="R360" s="88">
        <v>0</v>
      </c>
      <c r="S360" s="89">
        <f t="shared" si="213"/>
        <v>24.999048721383584</v>
      </c>
      <c r="U360" s="59" t="s">
        <v>57</v>
      </c>
      <c r="V360" s="60">
        <v>0.34916886475831382</v>
      </c>
      <c r="W360" s="60">
        <v>0</v>
      </c>
      <c r="X360" s="60">
        <v>0</v>
      </c>
      <c r="Y360" s="60">
        <v>18.797438884481497</v>
      </c>
      <c r="Z360" s="60">
        <v>5.8524409721437722</v>
      </c>
      <c r="AA360" s="60">
        <v>0</v>
      </c>
      <c r="AB360" s="60">
        <v>0</v>
      </c>
      <c r="AC360" s="61">
        <v>0</v>
      </c>
      <c r="AD360" s="60">
        <v>0</v>
      </c>
      <c r="AE360" s="60">
        <v>0</v>
      </c>
      <c r="AF360" s="60">
        <v>0</v>
      </c>
      <c r="AG360" s="60">
        <v>0</v>
      </c>
      <c r="AH360" s="60">
        <v>0</v>
      </c>
      <c r="AI360" s="62">
        <f t="shared" si="214"/>
        <v>24.999048721383584</v>
      </c>
      <c r="AJ360" s="19"/>
      <c r="AK360" s="19"/>
      <c r="AL360" s="19"/>
      <c r="AM360" s="19"/>
      <c r="AN360" s="19"/>
    </row>
    <row r="361" spans="1:40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212"/>
        <v>0</v>
      </c>
      <c r="K361" s="44" t="s">
        <v>60</v>
      </c>
      <c r="L361" s="84">
        <v>0</v>
      </c>
      <c r="M361" s="84">
        <v>0</v>
      </c>
      <c r="N361" s="84">
        <v>0</v>
      </c>
      <c r="O361" s="84">
        <v>0</v>
      </c>
      <c r="P361" s="84">
        <v>0</v>
      </c>
      <c r="Q361" s="84">
        <v>0</v>
      </c>
      <c r="R361" s="85">
        <v>0</v>
      </c>
      <c r="S361" s="86">
        <f t="shared" si="213"/>
        <v>0</v>
      </c>
      <c r="U361" s="64" t="s">
        <v>58</v>
      </c>
      <c r="V361" s="55">
        <v>0</v>
      </c>
      <c r="W361" s="55">
        <v>0</v>
      </c>
      <c r="X361" s="55">
        <v>0</v>
      </c>
      <c r="Y361" s="55">
        <v>0</v>
      </c>
      <c r="Z361" s="55">
        <v>0</v>
      </c>
      <c r="AA361" s="55">
        <v>0</v>
      </c>
      <c r="AB361" s="55">
        <v>0</v>
      </c>
      <c r="AC361" s="56">
        <v>0</v>
      </c>
      <c r="AD361" s="57">
        <v>0</v>
      </c>
      <c r="AE361" s="57">
        <v>0</v>
      </c>
      <c r="AF361" s="57">
        <v>0</v>
      </c>
      <c r="AG361" s="57">
        <v>0</v>
      </c>
      <c r="AH361" s="57">
        <v>0</v>
      </c>
      <c r="AI361" s="58">
        <f t="shared" si="214"/>
        <v>0</v>
      </c>
      <c r="AJ361" s="19"/>
      <c r="AK361" s="19"/>
      <c r="AL361" s="19"/>
      <c r="AM361" s="19"/>
      <c r="AN361" s="19"/>
    </row>
    <row r="362" spans="1:40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212"/>
        <v>0</v>
      </c>
      <c r="K362" s="45" t="s">
        <v>19</v>
      </c>
      <c r="L362" s="90">
        <v>0</v>
      </c>
      <c r="M362" s="90">
        <v>0</v>
      </c>
      <c r="N362" s="90">
        <v>0</v>
      </c>
      <c r="O362" s="90">
        <v>0</v>
      </c>
      <c r="P362" s="90">
        <v>0</v>
      </c>
      <c r="Q362" s="90">
        <v>0</v>
      </c>
      <c r="R362" s="91">
        <v>0</v>
      </c>
      <c r="S362" s="92">
        <f t="shared" si="213"/>
        <v>0</v>
      </c>
      <c r="U362" s="65" t="s">
        <v>62</v>
      </c>
      <c r="V362" s="66">
        <v>0</v>
      </c>
      <c r="W362" s="66">
        <v>0</v>
      </c>
      <c r="X362" s="66">
        <v>0</v>
      </c>
      <c r="Y362" s="66">
        <v>0</v>
      </c>
      <c r="Z362" s="66">
        <v>0</v>
      </c>
      <c r="AA362" s="66">
        <v>0</v>
      </c>
      <c r="AB362" s="66">
        <v>0</v>
      </c>
      <c r="AC362" s="66">
        <v>0</v>
      </c>
      <c r="AD362" s="66">
        <v>0</v>
      </c>
      <c r="AE362" s="66">
        <v>0</v>
      </c>
      <c r="AF362" s="66">
        <v>0</v>
      </c>
      <c r="AG362" s="66">
        <v>0</v>
      </c>
      <c r="AH362" s="67">
        <v>0</v>
      </c>
      <c r="AI362" s="68">
        <f t="shared" si="214"/>
        <v>0</v>
      </c>
      <c r="AJ362" s="19"/>
      <c r="AK362" s="19"/>
      <c r="AL362" s="19"/>
      <c r="AM362" s="19"/>
      <c r="AN362" s="19"/>
    </row>
    <row r="363" spans="1:40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212"/>
        <v>0</v>
      </c>
      <c r="K363" s="46" t="s">
        <v>15</v>
      </c>
      <c r="L363" s="93">
        <v>0</v>
      </c>
      <c r="M363" s="93">
        <v>0</v>
      </c>
      <c r="N363" s="93">
        <v>0</v>
      </c>
      <c r="O363" s="93">
        <v>0</v>
      </c>
      <c r="P363" s="93">
        <v>0</v>
      </c>
      <c r="Q363" s="93">
        <v>0</v>
      </c>
      <c r="R363" s="94">
        <v>0</v>
      </c>
      <c r="S363" s="95">
        <f t="shared" si="213"/>
        <v>0</v>
      </c>
      <c r="U363" s="69" t="s">
        <v>15</v>
      </c>
      <c r="V363" s="70">
        <v>0</v>
      </c>
      <c r="W363" s="70">
        <v>0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1">
        <v>0</v>
      </c>
      <c r="AE363" s="71">
        <v>0</v>
      </c>
      <c r="AF363" s="71">
        <v>0</v>
      </c>
      <c r="AG363" s="71">
        <v>0</v>
      </c>
      <c r="AH363" s="71">
        <v>0</v>
      </c>
      <c r="AI363" s="72">
        <f t="shared" si="214"/>
        <v>0</v>
      </c>
      <c r="AJ363" s="19"/>
      <c r="AK363" s="19"/>
      <c r="AL363" s="19"/>
      <c r="AM363" s="19"/>
      <c r="AN363" s="19"/>
    </row>
    <row r="364" spans="1:40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212"/>
        <v>0</v>
      </c>
      <c r="K364" s="45" t="s">
        <v>16</v>
      </c>
      <c r="L364" s="90">
        <v>0</v>
      </c>
      <c r="M364" s="90">
        <v>0</v>
      </c>
      <c r="N364" s="90">
        <v>0</v>
      </c>
      <c r="O364" s="90">
        <v>0</v>
      </c>
      <c r="P364" s="90">
        <v>0</v>
      </c>
      <c r="Q364" s="90">
        <v>0</v>
      </c>
      <c r="R364" s="91">
        <v>0</v>
      </c>
      <c r="S364" s="92">
        <f t="shared" si="213"/>
        <v>0</v>
      </c>
      <c r="U364" s="65" t="s">
        <v>16</v>
      </c>
      <c r="V364" s="66">
        <v>0</v>
      </c>
      <c r="W364" s="66">
        <v>0</v>
      </c>
      <c r="X364" s="66">
        <v>0</v>
      </c>
      <c r="Y364" s="66">
        <v>0</v>
      </c>
      <c r="Z364" s="66">
        <v>0</v>
      </c>
      <c r="AA364" s="66">
        <v>0</v>
      </c>
      <c r="AB364" s="66">
        <v>0</v>
      </c>
      <c r="AC364" s="66">
        <v>0</v>
      </c>
      <c r="AD364" s="66">
        <v>0</v>
      </c>
      <c r="AE364" s="66">
        <v>0</v>
      </c>
      <c r="AF364" s="66">
        <v>0</v>
      </c>
      <c r="AG364" s="66">
        <v>0</v>
      </c>
      <c r="AH364" s="67">
        <v>0</v>
      </c>
      <c r="AI364" s="68">
        <f t="shared" si="214"/>
        <v>0</v>
      </c>
      <c r="AJ364" s="19"/>
      <c r="AK364" s="19"/>
      <c r="AL364" s="19"/>
      <c r="AM364" s="19"/>
      <c r="AN364" s="19"/>
    </row>
    <row r="365" spans="1:40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212"/>
        <v>0</v>
      </c>
      <c r="K365" s="47" t="s">
        <v>10</v>
      </c>
      <c r="L365" s="96">
        <v>0</v>
      </c>
      <c r="M365" s="96">
        <v>0</v>
      </c>
      <c r="N365" s="96">
        <v>0</v>
      </c>
      <c r="O365" s="96">
        <v>0</v>
      </c>
      <c r="P365" s="96">
        <v>0</v>
      </c>
      <c r="Q365" s="96">
        <v>0</v>
      </c>
      <c r="R365" s="97">
        <v>0</v>
      </c>
      <c r="S365" s="98">
        <f t="shared" si="213"/>
        <v>0</v>
      </c>
      <c r="U365" s="69" t="s">
        <v>10</v>
      </c>
      <c r="V365" s="70">
        <v>0</v>
      </c>
      <c r="W365" s="70">
        <v>0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1">
        <v>0</v>
      </c>
      <c r="AE365" s="71">
        <v>0</v>
      </c>
      <c r="AF365" s="71">
        <v>0</v>
      </c>
      <c r="AG365" s="71">
        <v>0</v>
      </c>
      <c r="AH365" s="71">
        <v>0</v>
      </c>
      <c r="AI365" s="72">
        <f t="shared" si="214"/>
        <v>0</v>
      </c>
      <c r="AJ365" s="19"/>
      <c r="AK365" s="19"/>
      <c r="AL365" s="19"/>
      <c r="AM365" s="19"/>
      <c r="AN365" s="19"/>
    </row>
    <row r="366" spans="1:40" ht="18" customHeight="1">
      <c r="A366" s="37" t="s">
        <v>22</v>
      </c>
      <c r="B366" s="99">
        <f>SUM(B345:B361)</f>
        <v>113.2916510458987</v>
      </c>
      <c r="C366" s="99">
        <f t="shared" ref="C366:I366" si="215">SUM(C345:C361)</f>
        <v>1046.5438789478887</v>
      </c>
      <c r="D366" s="99">
        <f t="shared" si="215"/>
        <v>477.50338280359006</v>
      </c>
      <c r="E366" s="99">
        <f t="shared" si="215"/>
        <v>732.09820389611446</v>
      </c>
      <c r="F366" s="99">
        <f t="shared" si="215"/>
        <v>0</v>
      </c>
      <c r="G366" s="99">
        <f t="shared" si="215"/>
        <v>20.859451851446892</v>
      </c>
      <c r="H366" s="100">
        <f t="shared" si="215"/>
        <v>0</v>
      </c>
      <c r="I366" s="111">
        <f t="shared" si="215"/>
        <v>2390.296568544939</v>
      </c>
      <c r="K366" s="48" t="s">
        <v>22</v>
      </c>
      <c r="L366" s="99">
        <f>SUM(L345:L361)</f>
        <v>113.2916510458987</v>
      </c>
      <c r="M366" s="99">
        <f t="shared" ref="M366:S366" si="216">SUM(M345:M361)</f>
        <v>1046.5438789478887</v>
      </c>
      <c r="N366" s="99">
        <f t="shared" si="216"/>
        <v>477.50338280359006</v>
      </c>
      <c r="O366" s="99">
        <f t="shared" si="216"/>
        <v>732.09820389611446</v>
      </c>
      <c r="P366" s="99">
        <f t="shared" si="216"/>
        <v>433.96335574834768</v>
      </c>
      <c r="Q366" s="99">
        <f t="shared" si="216"/>
        <v>20.859451851446892</v>
      </c>
      <c r="R366" s="100">
        <f t="shared" si="216"/>
        <v>0</v>
      </c>
      <c r="S366" s="101">
        <f t="shared" si="216"/>
        <v>2824.2599242932865</v>
      </c>
      <c r="U366" s="73" t="s">
        <v>59</v>
      </c>
      <c r="V366" s="74">
        <f>SUM(V345:V361)</f>
        <v>107.36947505773593</v>
      </c>
      <c r="W366" s="74">
        <f t="shared" ref="W366:AH366" si="217">SUM(W345:W361)</f>
        <v>1.0087391910098855</v>
      </c>
      <c r="X366" s="74">
        <f t="shared" si="217"/>
        <v>20.859451851446892</v>
      </c>
      <c r="Y366" s="74">
        <f t="shared" si="217"/>
        <v>1046.5438789478887</v>
      </c>
      <c r="Z366" s="74">
        <f t="shared" si="217"/>
        <v>184.36579656684285</v>
      </c>
      <c r="AA366" s="74">
        <f t="shared" si="217"/>
        <v>731.83911161167168</v>
      </c>
      <c r="AB366" s="74">
        <f t="shared" si="217"/>
        <v>433.96335574834768</v>
      </c>
      <c r="AC366" s="74">
        <f t="shared" si="217"/>
        <v>298.31011531834292</v>
      </c>
      <c r="AD366" s="75">
        <f t="shared" si="217"/>
        <v>4.9134367971529054</v>
      </c>
      <c r="AE366" s="75">
        <f t="shared" si="217"/>
        <v>0.25909228444279603</v>
      </c>
      <c r="AF366" s="75">
        <f t="shared" si="217"/>
        <v>0</v>
      </c>
      <c r="AG366" s="75">
        <f t="shared" si="217"/>
        <v>293.13758623674721</v>
      </c>
      <c r="AH366" s="75">
        <f t="shared" si="217"/>
        <v>0</v>
      </c>
      <c r="AI366" s="76">
        <f>SUM(V366:AC366)</f>
        <v>2824.2599242932865</v>
      </c>
      <c r="AJ366" s="19"/>
      <c r="AK366" s="19"/>
      <c r="AL366" s="19"/>
      <c r="AM366" s="19"/>
      <c r="AN366" s="19"/>
    </row>
    <row r="367" spans="1:40" s="22" customFormat="1" ht="15" thickBot="1">
      <c r="A367" s="38" t="s">
        <v>108</v>
      </c>
      <c r="B367" s="125">
        <f>IF($I366=0,"-",B366/$I366)</f>
        <v>4.7396483154750743E-2</v>
      </c>
      <c r="C367" s="125">
        <f t="shared" ref="C367:H367" si="218">IF($I366=0,"-",C366/$I366)</f>
        <v>0.43783013903791795</v>
      </c>
      <c r="D367" s="125">
        <f t="shared" si="218"/>
        <v>0.19976742178660442</v>
      </c>
      <c r="E367" s="125">
        <f t="shared" si="218"/>
        <v>0.30627923477368729</v>
      </c>
      <c r="F367" s="125">
        <f t="shared" si="218"/>
        <v>0</v>
      </c>
      <c r="G367" s="125">
        <f t="shared" si="218"/>
        <v>8.7267212470395691E-3</v>
      </c>
      <c r="H367" s="126">
        <f t="shared" si="218"/>
        <v>0</v>
      </c>
      <c r="I367" s="127">
        <f>SUM(B367:H367)</f>
        <v>0.99999999999999989</v>
      </c>
      <c r="K367" s="49" t="s">
        <v>108</v>
      </c>
      <c r="L367" s="102">
        <f>IF($S366=0,"-",L366/$S366)</f>
        <v>4.0113748055341479E-2</v>
      </c>
      <c r="M367" s="102">
        <f t="shared" ref="M367:R367" si="219">IF($S366=0,"-",M366/$S366)</f>
        <v>0.37055508593450903</v>
      </c>
      <c r="N367" s="102">
        <f t="shared" si="219"/>
        <v>0.16907203855292305</v>
      </c>
      <c r="O367" s="102">
        <f t="shared" si="219"/>
        <v>0.25921771491315804</v>
      </c>
      <c r="P367" s="102">
        <f t="shared" si="219"/>
        <v>0.15365560089407782</v>
      </c>
      <c r="Q367" s="102">
        <f t="shared" si="219"/>
        <v>7.3858116499905882E-3</v>
      </c>
      <c r="R367" s="103">
        <f t="shared" si="219"/>
        <v>0</v>
      </c>
      <c r="S367" s="104">
        <f>SUM(L367:R367)</f>
        <v>1</v>
      </c>
      <c r="U367" s="77" t="s">
        <v>108</v>
      </c>
      <c r="V367" s="78">
        <f>+V366/$AI366</f>
        <v>3.8016853241509968E-2</v>
      </c>
      <c r="W367" s="78">
        <f t="shared" ref="W367:AH367" si="220">+W366/$AI366</f>
        <v>3.5716938881335506E-4</v>
      </c>
      <c r="X367" s="78">
        <f t="shared" si="220"/>
        <v>7.3858116499905882E-3</v>
      </c>
      <c r="Y367" s="78">
        <f t="shared" si="220"/>
        <v>0.37055508593450903</v>
      </c>
      <c r="Z367" s="78">
        <f t="shared" si="220"/>
        <v>6.5279330341019029E-2</v>
      </c>
      <c r="AA367" s="78">
        <f t="shared" si="220"/>
        <v>0.25912597679719562</v>
      </c>
      <c r="AB367" s="78">
        <f t="shared" si="220"/>
        <v>0.15365560089407782</v>
      </c>
      <c r="AC367" s="78">
        <f t="shared" si="220"/>
        <v>0.10562417175288459</v>
      </c>
      <c r="AD367" s="78">
        <f t="shared" si="220"/>
        <v>1.739725425018164E-3</v>
      </c>
      <c r="AE367" s="78">
        <f t="shared" si="220"/>
        <v>9.1738115962406894E-5</v>
      </c>
      <c r="AF367" s="78">
        <f t="shared" si="220"/>
        <v>0</v>
      </c>
      <c r="AG367" s="78">
        <f t="shared" si="220"/>
        <v>0.10379270821190402</v>
      </c>
      <c r="AH367" s="78">
        <f t="shared" si="220"/>
        <v>0</v>
      </c>
      <c r="AI367" s="79">
        <f>SUM(V367:AC367)</f>
        <v>1</v>
      </c>
    </row>
    <row r="368" spans="1:40" ht="15" thickBot="1">
      <c r="A368" s="6"/>
      <c r="B368" s="6"/>
      <c r="C368" s="6"/>
      <c r="D368" s="6"/>
      <c r="E368" s="6"/>
      <c r="F368" s="6"/>
      <c r="G368" s="6"/>
      <c r="H368" s="6"/>
      <c r="I368" s="6"/>
      <c r="K368" s="6"/>
      <c r="L368" s="6"/>
      <c r="M368" s="6"/>
      <c r="N368" s="6"/>
      <c r="O368" s="6"/>
      <c r="P368" s="6"/>
      <c r="Q368" s="6"/>
      <c r="R368" s="6"/>
      <c r="S368" s="6"/>
      <c r="U368"/>
      <c r="V368" s="29"/>
      <c r="W368" s="29"/>
      <c r="X368" s="29"/>
      <c r="Y368" s="29"/>
      <c r="Z368" s="29"/>
      <c r="AA368" s="29"/>
      <c r="AB368" s="29"/>
      <c r="AC368" s="29"/>
      <c r="AD368" s="29"/>
      <c r="AE368" s="29"/>
      <c r="AF368" s="29"/>
      <c r="AG368" s="29"/>
      <c r="AH368" s="29"/>
      <c r="AI368" s="29"/>
      <c r="AJ368" s="19"/>
      <c r="AK368" s="19"/>
      <c r="AL368" s="19"/>
      <c r="AM368" s="19"/>
      <c r="AN368" s="19"/>
    </row>
    <row r="369" spans="1:40" ht="42.7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  <c r="K369" s="445" t="s">
        <v>37</v>
      </c>
      <c r="L369" s="82" t="s">
        <v>0</v>
      </c>
      <c r="M369" s="82" t="s">
        <v>1</v>
      </c>
      <c r="N369" s="82" t="s">
        <v>2</v>
      </c>
      <c r="O369" s="82" t="s">
        <v>3</v>
      </c>
      <c r="P369" s="82" t="s">
        <v>23</v>
      </c>
      <c r="Q369" s="82" t="s">
        <v>4</v>
      </c>
      <c r="R369" s="82" t="s">
        <v>5</v>
      </c>
      <c r="S369" s="83" t="s">
        <v>6</v>
      </c>
      <c r="U369" s="447" t="s">
        <v>37</v>
      </c>
      <c r="V369" s="51" t="s">
        <v>73</v>
      </c>
      <c r="W369" s="51" t="s">
        <v>74</v>
      </c>
      <c r="X369" s="51" t="s">
        <v>4</v>
      </c>
      <c r="Y369" s="51" t="s">
        <v>1</v>
      </c>
      <c r="Z369" s="51" t="s">
        <v>2</v>
      </c>
      <c r="AA369" s="51" t="s">
        <v>3</v>
      </c>
      <c r="AB369" s="51" t="s">
        <v>51</v>
      </c>
      <c r="AC369" s="51" t="s">
        <v>64</v>
      </c>
      <c r="AD369" s="52" t="s">
        <v>75</v>
      </c>
      <c r="AE369" s="52" t="s">
        <v>76</v>
      </c>
      <c r="AF369" s="52" t="s">
        <v>77</v>
      </c>
      <c r="AG369" s="52" t="s">
        <v>78</v>
      </c>
      <c r="AH369" s="52" t="s">
        <v>79</v>
      </c>
      <c r="AI369" s="53" t="s">
        <v>59</v>
      </c>
      <c r="AJ369" s="19"/>
      <c r="AK369" s="19"/>
      <c r="AL369" s="19"/>
      <c r="AM369" s="19"/>
      <c r="AN369" s="19"/>
    </row>
    <row r="370" spans="1:40" ht="15" customHeight="1">
      <c r="A370" s="411" t="s">
        <v>37</v>
      </c>
      <c r="B370" s="400" t="s">
        <v>113</v>
      </c>
      <c r="C370" s="401"/>
      <c r="D370" s="401"/>
      <c r="E370" s="401"/>
      <c r="F370" s="401"/>
      <c r="G370" s="401"/>
      <c r="H370" s="401"/>
      <c r="I370" s="402"/>
      <c r="K370" s="446" t="s">
        <v>37</v>
      </c>
      <c r="L370" s="403" t="s">
        <v>113</v>
      </c>
      <c r="M370" s="404"/>
      <c r="N370" s="404"/>
      <c r="O370" s="404"/>
      <c r="P370" s="404"/>
      <c r="Q370" s="404"/>
      <c r="R370" s="404"/>
      <c r="S370" s="405"/>
      <c r="U370" s="448" t="s">
        <v>37</v>
      </c>
      <c r="V370" s="441" t="s">
        <v>113</v>
      </c>
      <c r="W370" s="441"/>
      <c r="X370" s="441"/>
      <c r="Y370" s="441"/>
      <c r="Z370" s="441"/>
      <c r="AA370" s="441"/>
      <c r="AB370" s="441"/>
      <c r="AC370" s="441"/>
      <c r="AD370" s="441"/>
      <c r="AE370" s="441"/>
      <c r="AF370" s="441"/>
      <c r="AG370" s="441"/>
      <c r="AH370" s="441"/>
      <c r="AI370" s="442"/>
      <c r="AJ370" s="19"/>
      <c r="AK370" s="19"/>
      <c r="AL370" s="19"/>
      <c r="AM370" s="19"/>
      <c r="AN370" s="19"/>
    </row>
    <row r="371" spans="1:40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  <c r="K371" s="50" t="s">
        <v>7</v>
      </c>
      <c r="L371" s="105">
        <v>0</v>
      </c>
      <c r="M371" s="105">
        <v>0</v>
      </c>
      <c r="N371" s="105">
        <v>0</v>
      </c>
      <c r="O371" s="105">
        <v>0</v>
      </c>
      <c r="P371" s="105">
        <v>0</v>
      </c>
      <c r="Q371" s="105">
        <v>0</v>
      </c>
      <c r="R371" s="106">
        <v>0</v>
      </c>
      <c r="S371" s="107">
        <f>SUM(L371:R371)</f>
        <v>0</v>
      </c>
      <c r="U371" s="54" t="s">
        <v>7</v>
      </c>
      <c r="V371" s="55">
        <v>0</v>
      </c>
      <c r="W371" s="55">
        <v>0</v>
      </c>
      <c r="X371" s="55">
        <v>0</v>
      </c>
      <c r="Y371" s="55">
        <v>0</v>
      </c>
      <c r="Z371" s="55">
        <v>0</v>
      </c>
      <c r="AA371" s="55">
        <v>0</v>
      </c>
      <c r="AB371" s="55">
        <v>0</v>
      </c>
      <c r="AC371" s="56">
        <v>0</v>
      </c>
      <c r="AD371" s="57">
        <v>0</v>
      </c>
      <c r="AE371" s="57">
        <v>0</v>
      </c>
      <c r="AF371" s="57">
        <v>0</v>
      </c>
      <c r="AG371" s="57">
        <v>0</v>
      </c>
      <c r="AH371" s="57">
        <v>0</v>
      </c>
      <c r="AI371" s="58">
        <f>SUM(V371:AC371)</f>
        <v>0</v>
      </c>
      <c r="AJ371" s="19"/>
      <c r="AK371" s="19"/>
      <c r="AL371" s="19"/>
      <c r="AM371" s="19"/>
      <c r="AN371" s="19"/>
    </row>
    <row r="372" spans="1:40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221">SUM(B372:H372)</f>
        <v>0</v>
      </c>
      <c r="K372" s="42" t="s">
        <v>8</v>
      </c>
      <c r="L372" s="87">
        <v>0</v>
      </c>
      <c r="M372" s="87">
        <v>0</v>
      </c>
      <c r="N372" s="87">
        <v>0</v>
      </c>
      <c r="O372" s="87">
        <v>0</v>
      </c>
      <c r="P372" s="87">
        <v>0</v>
      </c>
      <c r="Q372" s="87">
        <v>0</v>
      </c>
      <c r="R372" s="88">
        <v>0</v>
      </c>
      <c r="S372" s="89">
        <f t="shared" ref="S372:S391" si="222">SUM(L372:R372)</f>
        <v>0</v>
      </c>
      <c r="U372" s="59" t="s">
        <v>8</v>
      </c>
      <c r="V372" s="60">
        <v>0</v>
      </c>
      <c r="W372" s="60">
        <v>0</v>
      </c>
      <c r="X372" s="60">
        <v>0</v>
      </c>
      <c r="Y372" s="60">
        <v>0</v>
      </c>
      <c r="Z372" s="60">
        <v>0</v>
      </c>
      <c r="AA372" s="60">
        <v>0</v>
      </c>
      <c r="AB372" s="60">
        <v>0</v>
      </c>
      <c r="AC372" s="61">
        <v>0</v>
      </c>
      <c r="AD372" s="60">
        <v>0</v>
      </c>
      <c r="AE372" s="60">
        <v>0</v>
      </c>
      <c r="AF372" s="60">
        <v>0</v>
      </c>
      <c r="AG372" s="60">
        <v>0</v>
      </c>
      <c r="AH372" s="60">
        <v>0</v>
      </c>
      <c r="AI372" s="62">
        <f t="shared" ref="AI372:AI391" si="223">SUM(V372:AC372)</f>
        <v>0</v>
      </c>
      <c r="AJ372" s="19"/>
      <c r="AK372" s="19"/>
      <c r="AL372" s="19"/>
      <c r="AM372" s="19"/>
      <c r="AN372" s="19"/>
    </row>
    <row r="373" spans="1:40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221"/>
        <v>0</v>
      </c>
      <c r="K373" s="43" t="s">
        <v>9</v>
      </c>
      <c r="L373" s="84">
        <v>0</v>
      </c>
      <c r="M373" s="84">
        <v>0</v>
      </c>
      <c r="N373" s="84">
        <v>0</v>
      </c>
      <c r="O373" s="84">
        <v>0</v>
      </c>
      <c r="P373" s="84">
        <v>0</v>
      </c>
      <c r="Q373" s="84">
        <v>0</v>
      </c>
      <c r="R373" s="85">
        <v>0</v>
      </c>
      <c r="S373" s="86">
        <f t="shared" si="222"/>
        <v>0</v>
      </c>
      <c r="U373" s="63" t="s">
        <v>9</v>
      </c>
      <c r="V373" s="55">
        <v>0</v>
      </c>
      <c r="W373" s="55">
        <v>0</v>
      </c>
      <c r="X373" s="55">
        <v>0</v>
      </c>
      <c r="Y373" s="55">
        <v>0</v>
      </c>
      <c r="Z373" s="55">
        <v>0</v>
      </c>
      <c r="AA373" s="55">
        <v>0</v>
      </c>
      <c r="AB373" s="55">
        <v>0</v>
      </c>
      <c r="AC373" s="56">
        <v>0</v>
      </c>
      <c r="AD373" s="57">
        <v>0</v>
      </c>
      <c r="AE373" s="57">
        <v>0</v>
      </c>
      <c r="AF373" s="57">
        <v>0</v>
      </c>
      <c r="AG373" s="57">
        <v>0</v>
      </c>
      <c r="AH373" s="57">
        <v>0</v>
      </c>
      <c r="AI373" s="58">
        <f t="shared" si="223"/>
        <v>0</v>
      </c>
      <c r="AJ373" s="19"/>
      <c r="AK373" s="19"/>
      <c r="AL373" s="19"/>
      <c r="AM373" s="19"/>
      <c r="AN373" s="19"/>
    </row>
    <row r="374" spans="1:40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221"/>
        <v>0</v>
      </c>
      <c r="K374" s="42" t="s">
        <v>52</v>
      </c>
      <c r="L374" s="87">
        <v>0</v>
      </c>
      <c r="M374" s="87">
        <v>0</v>
      </c>
      <c r="N374" s="87">
        <v>0</v>
      </c>
      <c r="O374" s="87">
        <v>0</v>
      </c>
      <c r="P374" s="87">
        <v>0</v>
      </c>
      <c r="Q374" s="87">
        <v>0</v>
      </c>
      <c r="R374" s="88">
        <v>0</v>
      </c>
      <c r="S374" s="89">
        <f t="shared" si="222"/>
        <v>0</v>
      </c>
      <c r="U374" s="59" t="s">
        <v>52</v>
      </c>
      <c r="V374" s="60">
        <v>0</v>
      </c>
      <c r="W374" s="60">
        <v>0</v>
      </c>
      <c r="X374" s="60">
        <v>0</v>
      </c>
      <c r="Y374" s="60">
        <v>0</v>
      </c>
      <c r="Z374" s="60">
        <v>0</v>
      </c>
      <c r="AA374" s="60">
        <v>0</v>
      </c>
      <c r="AB374" s="60">
        <v>0</v>
      </c>
      <c r="AC374" s="61">
        <v>0</v>
      </c>
      <c r="AD374" s="60">
        <v>0</v>
      </c>
      <c r="AE374" s="60">
        <v>0</v>
      </c>
      <c r="AF374" s="60">
        <v>0</v>
      </c>
      <c r="AG374" s="60">
        <v>0</v>
      </c>
      <c r="AH374" s="60">
        <v>0</v>
      </c>
      <c r="AI374" s="62">
        <f t="shared" si="223"/>
        <v>0</v>
      </c>
      <c r="AJ374" s="19"/>
      <c r="AK374" s="19"/>
      <c r="AL374" s="19"/>
      <c r="AM374" s="19"/>
      <c r="AN374" s="19"/>
    </row>
    <row r="375" spans="1:40" ht="15">
      <c r="A375" s="32" t="s">
        <v>13</v>
      </c>
      <c r="B375" s="84">
        <v>116.75155620036008</v>
      </c>
      <c r="C375" s="84">
        <v>2.4021610049839008</v>
      </c>
      <c r="D375" s="84">
        <v>2.4021610049839008</v>
      </c>
      <c r="E375" s="84">
        <v>0</v>
      </c>
      <c r="F375" s="395"/>
      <c r="G375" s="84">
        <v>0</v>
      </c>
      <c r="H375" s="115">
        <v>0</v>
      </c>
      <c r="I375" s="111">
        <f t="shared" si="221"/>
        <v>121.55587821032788</v>
      </c>
      <c r="K375" s="43" t="s">
        <v>13</v>
      </c>
      <c r="L375" s="84">
        <v>116.75155620036008</v>
      </c>
      <c r="M375" s="84">
        <v>2.4021610049839008</v>
      </c>
      <c r="N375" s="84">
        <v>2.4021610049839008</v>
      </c>
      <c r="O375" s="84">
        <v>0</v>
      </c>
      <c r="P375" s="84">
        <v>0</v>
      </c>
      <c r="Q375" s="84">
        <v>0</v>
      </c>
      <c r="R375" s="85">
        <v>0</v>
      </c>
      <c r="S375" s="86">
        <f t="shared" si="222"/>
        <v>121.55587821032788</v>
      </c>
      <c r="U375" s="63" t="s">
        <v>13</v>
      </c>
      <c r="V375" s="55">
        <v>116.75155620036008</v>
      </c>
      <c r="W375" s="55">
        <v>0</v>
      </c>
      <c r="X375" s="55">
        <v>0</v>
      </c>
      <c r="Y375" s="55">
        <v>2.4021610049839008</v>
      </c>
      <c r="Z375" s="55">
        <v>2.4021610049839008</v>
      </c>
      <c r="AA375" s="55">
        <v>0</v>
      </c>
      <c r="AB375" s="55">
        <v>0</v>
      </c>
      <c r="AC375" s="56">
        <v>0</v>
      </c>
      <c r="AD375" s="57">
        <v>0</v>
      </c>
      <c r="AE375" s="57">
        <v>0</v>
      </c>
      <c r="AF375" s="57">
        <v>0</v>
      </c>
      <c r="AG375" s="57">
        <v>0</v>
      </c>
      <c r="AH375" s="57">
        <v>0</v>
      </c>
      <c r="AI375" s="58">
        <f t="shared" si="223"/>
        <v>121.55587821032788</v>
      </c>
      <c r="AJ375" s="19"/>
      <c r="AK375" s="19"/>
      <c r="AL375" s="19"/>
      <c r="AM375" s="19"/>
      <c r="AN375" s="19"/>
    </row>
    <row r="376" spans="1:40" ht="15">
      <c r="A376" s="31" t="s">
        <v>119</v>
      </c>
      <c r="B376" s="112">
        <v>206.40191329611324</v>
      </c>
      <c r="C376" s="112">
        <v>1.0188093678739789</v>
      </c>
      <c r="D376" s="112">
        <v>0</v>
      </c>
      <c r="E376" s="112">
        <v>2.1434977965461215</v>
      </c>
      <c r="F376" s="395"/>
      <c r="G376" s="112">
        <v>0</v>
      </c>
      <c r="H376" s="113">
        <v>0</v>
      </c>
      <c r="I376" s="114">
        <f t="shared" si="221"/>
        <v>209.56422046053333</v>
      </c>
      <c r="K376" s="42" t="s">
        <v>119</v>
      </c>
      <c r="L376" s="87">
        <v>206.40191329611324</v>
      </c>
      <c r="M376" s="87">
        <v>1.0188093678739789</v>
      </c>
      <c r="N376" s="87">
        <v>0</v>
      </c>
      <c r="O376" s="87">
        <v>2.1434977965461215</v>
      </c>
      <c r="P376" s="87">
        <v>0</v>
      </c>
      <c r="Q376" s="87">
        <v>0</v>
      </c>
      <c r="R376" s="88">
        <v>0</v>
      </c>
      <c r="S376" s="89">
        <f t="shared" si="222"/>
        <v>209.56422046053333</v>
      </c>
      <c r="U376" s="59" t="s">
        <v>53</v>
      </c>
      <c r="V376" s="60">
        <v>203.75300893964089</v>
      </c>
      <c r="W376" s="60">
        <v>2.6489043564723453</v>
      </c>
      <c r="X376" s="60">
        <v>0</v>
      </c>
      <c r="Y376" s="60">
        <v>1.0188093678739789</v>
      </c>
      <c r="Z376" s="60">
        <v>0</v>
      </c>
      <c r="AA376" s="60">
        <v>0</v>
      </c>
      <c r="AB376" s="60">
        <v>0</v>
      </c>
      <c r="AC376" s="61">
        <v>2.1434977965461215</v>
      </c>
      <c r="AD376" s="60">
        <v>0</v>
      </c>
      <c r="AE376" s="60">
        <v>0</v>
      </c>
      <c r="AF376" s="60">
        <v>0</v>
      </c>
      <c r="AG376" s="60">
        <v>0</v>
      </c>
      <c r="AH376" s="60">
        <v>2.1434977965461215</v>
      </c>
      <c r="AI376" s="62">
        <f t="shared" si="223"/>
        <v>209.56422046053333</v>
      </c>
      <c r="AJ376" s="19"/>
      <c r="AK376" s="19"/>
      <c r="AL376" s="19"/>
      <c r="AM376" s="19"/>
      <c r="AN376" s="19"/>
    </row>
    <row r="377" spans="1:40" ht="15">
      <c r="A377" s="32" t="s">
        <v>54</v>
      </c>
      <c r="B377" s="84">
        <v>0</v>
      </c>
      <c r="C377" s="84">
        <v>0</v>
      </c>
      <c r="D377" s="84">
        <v>0</v>
      </c>
      <c r="E377" s="84">
        <v>1759.2869816708928</v>
      </c>
      <c r="F377" s="395"/>
      <c r="G377" s="84">
        <v>0</v>
      </c>
      <c r="H377" s="115">
        <v>0</v>
      </c>
      <c r="I377" s="111">
        <f t="shared" si="221"/>
        <v>1759.2869816708928</v>
      </c>
      <c r="K377" s="43" t="s">
        <v>54</v>
      </c>
      <c r="L377" s="84">
        <v>0</v>
      </c>
      <c r="M377" s="84">
        <v>0</v>
      </c>
      <c r="N377" s="84">
        <v>0</v>
      </c>
      <c r="O377" s="84">
        <v>1759.2869816708928</v>
      </c>
      <c r="P377" s="84">
        <v>1093.5693147385814</v>
      </c>
      <c r="Q377" s="84">
        <v>0</v>
      </c>
      <c r="R377" s="85">
        <v>0</v>
      </c>
      <c r="S377" s="86">
        <f t="shared" si="222"/>
        <v>2852.8562964094745</v>
      </c>
      <c r="U377" s="63" t="s">
        <v>54</v>
      </c>
      <c r="V377" s="55">
        <v>0</v>
      </c>
      <c r="W377" s="55">
        <v>0</v>
      </c>
      <c r="X377" s="55">
        <v>0</v>
      </c>
      <c r="Y377" s="55">
        <v>0</v>
      </c>
      <c r="Z377" s="55">
        <v>0</v>
      </c>
      <c r="AA377" s="55">
        <v>1759.2869816708928</v>
      </c>
      <c r="AB377" s="55">
        <v>1093.5693147385814</v>
      </c>
      <c r="AC377" s="56">
        <v>0</v>
      </c>
      <c r="AD377" s="55">
        <v>0</v>
      </c>
      <c r="AE377" s="55">
        <v>0</v>
      </c>
      <c r="AF377" s="55">
        <v>0</v>
      </c>
      <c r="AG377" s="55">
        <v>0</v>
      </c>
      <c r="AH377" s="55">
        <v>0</v>
      </c>
      <c r="AI377" s="58">
        <f t="shared" si="223"/>
        <v>2852.8562964094745</v>
      </c>
      <c r="AJ377" s="19"/>
      <c r="AK377" s="19"/>
      <c r="AL377" s="19"/>
      <c r="AM377" s="19"/>
      <c r="AN377" s="19"/>
    </row>
    <row r="378" spans="1:40" ht="15">
      <c r="A378" s="31" t="s">
        <v>11</v>
      </c>
      <c r="B378" s="112">
        <v>0</v>
      </c>
      <c r="C378" s="112">
        <v>0</v>
      </c>
      <c r="D378" s="112">
        <v>0</v>
      </c>
      <c r="E378" s="112">
        <v>21.184101764807142</v>
      </c>
      <c r="F378" s="395"/>
      <c r="G378" s="112">
        <v>0</v>
      </c>
      <c r="H378" s="113">
        <v>0</v>
      </c>
      <c r="I378" s="114">
        <f t="shared" si="221"/>
        <v>21.184101764807142</v>
      </c>
      <c r="K378" s="42" t="s">
        <v>11</v>
      </c>
      <c r="L378" s="87">
        <v>0</v>
      </c>
      <c r="M378" s="87">
        <v>0</v>
      </c>
      <c r="N378" s="87">
        <v>0</v>
      </c>
      <c r="O378" s="87">
        <v>21.184101764807142</v>
      </c>
      <c r="P378" s="87">
        <v>76.485799624484315</v>
      </c>
      <c r="Q378" s="87">
        <v>0</v>
      </c>
      <c r="R378" s="88">
        <v>0</v>
      </c>
      <c r="S378" s="89">
        <f t="shared" si="222"/>
        <v>97.669901389291454</v>
      </c>
      <c r="U378" s="59" t="s">
        <v>11</v>
      </c>
      <c r="V378" s="60">
        <v>0</v>
      </c>
      <c r="W378" s="60">
        <v>0</v>
      </c>
      <c r="X378" s="60">
        <v>0</v>
      </c>
      <c r="Y378" s="60">
        <v>0</v>
      </c>
      <c r="Z378" s="60">
        <v>0</v>
      </c>
      <c r="AA378" s="60">
        <v>21.184101764807142</v>
      </c>
      <c r="AB378" s="60">
        <v>76.485799624484315</v>
      </c>
      <c r="AC378" s="61">
        <v>0</v>
      </c>
      <c r="AD378" s="60">
        <v>0</v>
      </c>
      <c r="AE378" s="60">
        <v>0</v>
      </c>
      <c r="AF378" s="60">
        <v>0</v>
      </c>
      <c r="AG378" s="60">
        <v>0</v>
      </c>
      <c r="AH378" s="60">
        <v>0</v>
      </c>
      <c r="AI378" s="62">
        <f t="shared" si="223"/>
        <v>97.669901389291454</v>
      </c>
      <c r="AJ378" s="19"/>
      <c r="AK378" s="19"/>
      <c r="AL378" s="19"/>
      <c r="AM378" s="19"/>
      <c r="AN378" s="19"/>
    </row>
    <row r="379" spans="1:40" ht="15">
      <c r="A379" s="32" t="s">
        <v>55</v>
      </c>
      <c r="B379" s="84">
        <v>0</v>
      </c>
      <c r="C379" s="84">
        <v>0</v>
      </c>
      <c r="D379" s="84">
        <v>0</v>
      </c>
      <c r="E379" s="84">
        <v>0.51703396205991414</v>
      </c>
      <c r="F379" s="395"/>
      <c r="G379" s="84">
        <v>0</v>
      </c>
      <c r="H379" s="115">
        <v>0</v>
      </c>
      <c r="I379" s="111">
        <f t="shared" si="221"/>
        <v>0.51703396205991414</v>
      </c>
      <c r="K379" s="43" t="s">
        <v>55</v>
      </c>
      <c r="L379" s="84">
        <v>0</v>
      </c>
      <c r="M379" s="84">
        <v>0</v>
      </c>
      <c r="N379" s="84">
        <v>0</v>
      </c>
      <c r="O379" s="84">
        <v>0.51703396205991414</v>
      </c>
      <c r="P379" s="84">
        <v>0</v>
      </c>
      <c r="Q379" s="84">
        <v>0</v>
      </c>
      <c r="R379" s="85">
        <v>0</v>
      </c>
      <c r="S379" s="86">
        <f t="shared" si="222"/>
        <v>0.51703396205991414</v>
      </c>
      <c r="U379" s="63" t="s">
        <v>55</v>
      </c>
      <c r="V379" s="55">
        <v>0</v>
      </c>
      <c r="W379" s="55">
        <v>0</v>
      </c>
      <c r="X379" s="55">
        <v>0</v>
      </c>
      <c r="Y379" s="55">
        <v>0</v>
      </c>
      <c r="Z379" s="55">
        <v>0</v>
      </c>
      <c r="AA379" s="55">
        <v>0</v>
      </c>
      <c r="AB379" s="55">
        <v>0</v>
      </c>
      <c r="AC379" s="56">
        <v>0.51703396205991414</v>
      </c>
      <c r="AD379" s="55">
        <v>0</v>
      </c>
      <c r="AE379" s="55">
        <v>0</v>
      </c>
      <c r="AF379" s="55">
        <v>0</v>
      </c>
      <c r="AG379" s="55">
        <v>0</v>
      </c>
      <c r="AH379" s="55">
        <v>0.51703396205991414</v>
      </c>
      <c r="AI379" s="58">
        <f t="shared" si="223"/>
        <v>0.51703396205991414</v>
      </c>
      <c r="AJ379" s="19"/>
      <c r="AK379" s="19"/>
      <c r="AL379" s="19"/>
      <c r="AM379" s="19"/>
      <c r="AN379" s="19"/>
    </row>
    <row r="380" spans="1:40" ht="15">
      <c r="A380" s="31" t="s">
        <v>14</v>
      </c>
      <c r="B380" s="112">
        <v>13.938564319310361</v>
      </c>
      <c r="C380" s="112">
        <v>0</v>
      </c>
      <c r="D380" s="112">
        <v>0</v>
      </c>
      <c r="E380" s="112">
        <v>7.2708308550739158</v>
      </c>
      <c r="F380" s="395"/>
      <c r="G380" s="112">
        <v>0</v>
      </c>
      <c r="H380" s="113">
        <v>0</v>
      </c>
      <c r="I380" s="114">
        <f t="shared" si="221"/>
        <v>21.209395174384277</v>
      </c>
      <c r="K380" s="42" t="s">
        <v>14</v>
      </c>
      <c r="L380" s="87">
        <v>13.938564319310361</v>
      </c>
      <c r="M380" s="87">
        <v>0</v>
      </c>
      <c r="N380" s="87">
        <v>0</v>
      </c>
      <c r="O380" s="87">
        <v>7.2708308550739158</v>
      </c>
      <c r="P380" s="87">
        <v>0</v>
      </c>
      <c r="Q380" s="87">
        <v>0</v>
      </c>
      <c r="R380" s="88">
        <v>0</v>
      </c>
      <c r="S380" s="89">
        <f t="shared" si="222"/>
        <v>21.209395174384277</v>
      </c>
      <c r="U380" s="59" t="s">
        <v>14</v>
      </c>
      <c r="V380" s="60">
        <v>12.800209559801738</v>
      </c>
      <c r="W380" s="60">
        <v>0</v>
      </c>
      <c r="X380" s="60">
        <v>0</v>
      </c>
      <c r="Y380" s="60">
        <v>0</v>
      </c>
      <c r="Z380" s="60">
        <v>0</v>
      </c>
      <c r="AA380" s="60">
        <v>0</v>
      </c>
      <c r="AB380" s="60">
        <v>0</v>
      </c>
      <c r="AC380" s="61">
        <v>8.4091856145825385</v>
      </c>
      <c r="AD380" s="60">
        <v>1.1383547595086227</v>
      </c>
      <c r="AE380" s="60">
        <v>0</v>
      </c>
      <c r="AF380" s="60">
        <v>0</v>
      </c>
      <c r="AG380" s="60">
        <v>0</v>
      </c>
      <c r="AH380" s="60">
        <v>7.2708308550739158</v>
      </c>
      <c r="AI380" s="62">
        <f t="shared" si="223"/>
        <v>21.209395174384277</v>
      </c>
      <c r="AJ380" s="19"/>
      <c r="AK380" s="19"/>
      <c r="AL380" s="19"/>
      <c r="AM380" s="19"/>
      <c r="AN380" s="19"/>
    </row>
    <row r="381" spans="1:40" ht="15">
      <c r="A381" s="32" t="s">
        <v>136</v>
      </c>
      <c r="B381" s="84">
        <v>139.53413383320063</v>
      </c>
      <c r="C381" s="84">
        <v>0</v>
      </c>
      <c r="D381" s="84">
        <v>106.32096508869996</v>
      </c>
      <c r="E381" s="84">
        <v>5.978723827410385E-2</v>
      </c>
      <c r="F381" s="395"/>
      <c r="G381" s="84">
        <v>0</v>
      </c>
      <c r="H381" s="115">
        <v>0</v>
      </c>
      <c r="I381" s="111">
        <f t="shared" si="221"/>
        <v>245.91488616017472</v>
      </c>
      <c r="K381" s="43" t="s">
        <v>136</v>
      </c>
      <c r="L381" s="84">
        <v>139.53413383320063</v>
      </c>
      <c r="M381" s="84">
        <v>0</v>
      </c>
      <c r="N381" s="84">
        <v>106.32096508869996</v>
      </c>
      <c r="O381" s="84">
        <v>5.978723827410385E-2</v>
      </c>
      <c r="P381" s="84">
        <v>0</v>
      </c>
      <c r="Q381" s="84">
        <v>0</v>
      </c>
      <c r="R381" s="85">
        <v>0</v>
      </c>
      <c r="S381" s="86">
        <f t="shared" si="222"/>
        <v>245.91488616017472</v>
      </c>
      <c r="U381" s="63" t="s">
        <v>136</v>
      </c>
      <c r="V381" s="55">
        <v>138.86772624541155</v>
      </c>
      <c r="W381" s="55">
        <v>0</v>
      </c>
      <c r="X381" s="55">
        <v>0</v>
      </c>
      <c r="Y381" s="55">
        <v>0</v>
      </c>
      <c r="Z381" s="55">
        <v>106.32096508869996</v>
      </c>
      <c r="AA381" s="55">
        <v>5.978723827410385E-2</v>
      </c>
      <c r="AB381" s="55">
        <v>0</v>
      </c>
      <c r="AC381" s="56">
        <v>0.6664075877890786</v>
      </c>
      <c r="AD381" s="55">
        <v>0.6664075877890786</v>
      </c>
      <c r="AE381" s="55">
        <v>0</v>
      </c>
      <c r="AF381" s="55">
        <v>0</v>
      </c>
      <c r="AG381" s="55">
        <v>0</v>
      </c>
      <c r="AH381" s="55">
        <v>0</v>
      </c>
      <c r="AI381" s="58">
        <f t="shared" si="223"/>
        <v>245.91488616017472</v>
      </c>
      <c r="AJ381" s="19"/>
      <c r="AK381" s="19"/>
      <c r="AL381" s="19"/>
      <c r="AM381" s="19"/>
      <c r="AN381" s="19"/>
    </row>
    <row r="382" spans="1:40" ht="15">
      <c r="A382" s="31" t="s">
        <v>21</v>
      </c>
      <c r="B382" s="112">
        <v>35.585211607078129</v>
      </c>
      <c r="C382" s="112">
        <v>6.082612807111803E-3</v>
      </c>
      <c r="D382" s="112">
        <v>10.823349261160617</v>
      </c>
      <c r="E382" s="112">
        <v>128.1100605613328</v>
      </c>
      <c r="F382" s="395"/>
      <c r="G382" s="112">
        <v>140.45420855761142</v>
      </c>
      <c r="H382" s="113">
        <v>0</v>
      </c>
      <c r="I382" s="114">
        <f t="shared" si="221"/>
        <v>314.97891259999005</v>
      </c>
      <c r="K382" s="42" t="s">
        <v>21</v>
      </c>
      <c r="L382" s="87">
        <v>35.585211607078129</v>
      </c>
      <c r="M382" s="87">
        <v>6.082612807111803E-3</v>
      </c>
      <c r="N382" s="87">
        <v>10.823349261160617</v>
      </c>
      <c r="O382" s="87">
        <v>128.1100605613328</v>
      </c>
      <c r="P382" s="87">
        <v>20.760561955414094</v>
      </c>
      <c r="Q382" s="87">
        <v>140.45420855761142</v>
      </c>
      <c r="R382" s="88">
        <v>0</v>
      </c>
      <c r="S382" s="89">
        <f t="shared" si="222"/>
        <v>335.73947455540417</v>
      </c>
      <c r="U382" s="59" t="s">
        <v>21</v>
      </c>
      <c r="V382" s="60">
        <v>9.5648285377179771</v>
      </c>
      <c r="W382" s="60">
        <v>16.875892993544781</v>
      </c>
      <c r="X382" s="60">
        <v>140.45420855761142</v>
      </c>
      <c r="Y382" s="60">
        <v>6.082612807111803E-3</v>
      </c>
      <c r="Z382" s="60">
        <v>10.823349261160617</v>
      </c>
      <c r="AA382" s="60">
        <v>120.50878209697467</v>
      </c>
      <c r="AB382" s="60">
        <v>20.760561955414094</v>
      </c>
      <c r="AC382" s="61">
        <v>16.74576854017349</v>
      </c>
      <c r="AD382" s="60">
        <v>9.1444900758153693</v>
      </c>
      <c r="AE382" s="60">
        <v>0</v>
      </c>
      <c r="AF382" s="60">
        <v>0</v>
      </c>
      <c r="AG382" s="60">
        <v>0</v>
      </c>
      <c r="AH382" s="60">
        <v>7.6012784643581206</v>
      </c>
      <c r="AI382" s="62">
        <f t="shared" si="223"/>
        <v>335.73947455540423</v>
      </c>
      <c r="AJ382" s="19"/>
      <c r="AK382" s="19"/>
      <c r="AL382" s="19"/>
      <c r="AM382" s="19"/>
      <c r="AN382" s="19"/>
    </row>
    <row r="383" spans="1:40" ht="15">
      <c r="A383" s="32" t="s">
        <v>20</v>
      </c>
      <c r="B383" s="84">
        <v>51.027221411775251</v>
      </c>
      <c r="C383" s="84">
        <v>0</v>
      </c>
      <c r="D383" s="84">
        <v>0</v>
      </c>
      <c r="E383" s="84">
        <v>0</v>
      </c>
      <c r="F383" s="395"/>
      <c r="G383" s="84">
        <v>0</v>
      </c>
      <c r="H383" s="115">
        <v>0</v>
      </c>
      <c r="I383" s="111">
        <f t="shared" si="221"/>
        <v>51.027221411775251</v>
      </c>
      <c r="K383" s="43" t="s">
        <v>20</v>
      </c>
      <c r="L383" s="84">
        <v>51.027221411775251</v>
      </c>
      <c r="M383" s="84">
        <v>0</v>
      </c>
      <c r="N383" s="84">
        <v>0</v>
      </c>
      <c r="O383" s="84">
        <v>0</v>
      </c>
      <c r="P383" s="84">
        <v>0</v>
      </c>
      <c r="Q383" s="84">
        <v>0</v>
      </c>
      <c r="R383" s="85">
        <v>0</v>
      </c>
      <c r="S383" s="86">
        <f t="shared" si="222"/>
        <v>51.027221411775251</v>
      </c>
      <c r="U383" s="63" t="s">
        <v>20</v>
      </c>
      <c r="V383" s="55">
        <v>51.027221411775251</v>
      </c>
      <c r="W383" s="55">
        <v>0</v>
      </c>
      <c r="X383" s="55">
        <v>0</v>
      </c>
      <c r="Y383" s="55">
        <v>0</v>
      </c>
      <c r="Z383" s="55">
        <v>0</v>
      </c>
      <c r="AA383" s="55">
        <v>0</v>
      </c>
      <c r="AB383" s="55">
        <v>0</v>
      </c>
      <c r="AC383" s="56">
        <v>0</v>
      </c>
      <c r="AD383" s="55">
        <v>0</v>
      </c>
      <c r="AE383" s="55">
        <v>0</v>
      </c>
      <c r="AF383" s="55">
        <v>0</v>
      </c>
      <c r="AG383" s="55">
        <v>0</v>
      </c>
      <c r="AH383" s="55">
        <v>0</v>
      </c>
      <c r="AI383" s="58">
        <f t="shared" si="223"/>
        <v>51.027221411775251</v>
      </c>
      <c r="AJ383" s="19"/>
      <c r="AK383" s="19"/>
      <c r="AL383" s="19"/>
      <c r="AM383" s="19"/>
      <c r="AN383" s="19"/>
    </row>
    <row r="384" spans="1:40" ht="15">
      <c r="A384" s="31" t="s">
        <v>56</v>
      </c>
      <c r="B384" s="112">
        <v>36.026299389277135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221"/>
        <v>36.026299389277135</v>
      </c>
      <c r="K384" s="42" t="s">
        <v>56</v>
      </c>
      <c r="L384" s="87">
        <v>36.026299389277135</v>
      </c>
      <c r="M384" s="87">
        <v>0</v>
      </c>
      <c r="N384" s="87">
        <v>0</v>
      </c>
      <c r="O384" s="87">
        <v>0</v>
      </c>
      <c r="P384" s="87">
        <v>0</v>
      </c>
      <c r="Q384" s="87">
        <v>0</v>
      </c>
      <c r="R384" s="88">
        <v>0</v>
      </c>
      <c r="S384" s="89">
        <f t="shared" si="222"/>
        <v>36.026299389277135</v>
      </c>
      <c r="U384" s="59" t="s">
        <v>56</v>
      </c>
      <c r="V384" s="60">
        <v>36.026299389277135</v>
      </c>
      <c r="W384" s="60">
        <v>0</v>
      </c>
      <c r="X384" s="60">
        <v>0</v>
      </c>
      <c r="Y384" s="60">
        <v>0</v>
      </c>
      <c r="Z384" s="60">
        <v>0</v>
      </c>
      <c r="AA384" s="60">
        <v>0</v>
      </c>
      <c r="AB384" s="60">
        <v>0</v>
      </c>
      <c r="AC384" s="61">
        <v>0</v>
      </c>
      <c r="AD384" s="60">
        <v>0</v>
      </c>
      <c r="AE384" s="60">
        <v>0</v>
      </c>
      <c r="AF384" s="60">
        <v>0</v>
      </c>
      <c r="AG384" s="60">
        <v>0</v>
      </c>
      <c r="AH384" s="60">
        <v>0</v>
      </c>
      <c r="AI384" s="62">
        <f t="shared" si="223"/>
        <v>36.026299389277135</v>
      </c>
      <c r="AJ384" s="19"/>
      <c r="AK384" s="19"/>
      <c r="AL384" s="19"/>
      <c r="AM384" s="19"/>
      <c r="AN384" s="19"/>
    </row>
    <row r="385" spans="1:40" ht="15">
      <c r="A385" s="32" t="s">
        <v>18</v>
      </c>
      <c r="B385" s="84">
        <v>65.90336447800783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221"/>
        <v>65.90336447800783</v>
      </c>
      <c r="K385" s="43" t="s">
        <v>18</v>
      </c>
      <c r="L385" s="84">
        <v>65.90336447800783</v>
      </c>
      <c r="M385" s="84">
        <v>0</v>
      </c>
      <c r="N385" s="84">
        <v>0</v>
      </c>
      <c r="O385" s="84">
        <v>0</v>
      </c>
      <c r="P385" s="84">
        <v>14.994579571273542</v>
      </c>
      <c r="Q385" s="84">
        <v>0</v>
      </c>
      <c r="R385" s="85">
        <v>0</v>
      </c>
      <c r="S385" s="86">
        <f t="shared" si="222"/>
        <v>80.897944049281378</v>
      </c>
      <c r="U385" s="63" t="s">
        <v>18</v>
      </c>
      <c r="V385" s="55">
        <v>65.284442575400774</v>
      </c>
      <c r="W385" s="55">
        <v>0</v>
      </c>
      <c r="X385" s="55">
        <v>0</v>
      </c>
      <c r="Y385" s="55">
        <v>0</v>
      </c>
      <c r="Z385" s="55">
        <v>0</v>
      </c>
      <c r="AA385" s="55">
        <v>0</v>
      </c>
      <c r="AB385" s="55">
        <v>14.994579571273542</v>
      </c>
      <c r="AC385" s="56">
        <v>0.61892190260705771</v>
      </c>
      <c r="AD385" s="55">
        <v>0.61892190260705771</v>
      </c>
      <c r="AE385" s="55">
        <v>0</v>
      </c>
      <c r="AF385" s="55">
        <v>0</v>
      </c>
      <c r="AG385" s="55">
        <v>0</v>
      </c>
      <c r="AH385" s="55">
        <v>0</v>
      </c>
      <c r="AI385" s="58">
        <f t="shared" si="223"/>
        <v>80.897944049281378</v>
      </c>
      <c r="AJ385" s="19"/>
      <c r="AK385" s="19"/>
      <c r="AL385" s="19"/>
      <c r="AM385" s="19"/>
      <c r="AN385" s="19"/>
    </row>
    <row r="386" spans="1:40" ht="15">
      <c r="A386" s="31" t="s">
        <v>17</v>
      </c>
      <c r="B386" s="112">
        <v>3.1761045399211603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221"/>
        <v>3.1761045399211603</v>
      </c>
      <c r="K386" s="42" t="s">
        <v>17</v>
      </c>
      <c r="L386" s="87">
        <v>3.1761045399211603</v>
      </c>
      <c r="M386" s="87">
        <v>0</v>
      </c>
      <c r="N386" s="87">
        <v>0</v>
      </c>
      <c r="O386" s="87">
        <v>0</v>
      </c>
      <c r="P386" s="87">
        <v>0</v>
      </c>
      <c r="Q386" s="87">
        <v>0</v>
      </c>
      <c r="R386" s="88">
        <v>0</v>
      </c>
      <c r="S386" s="89">
        <f t="shared" si="222"/>
        <v>3.1761045399211603</v>
      </c>
      <c r="U386" s="59" t="s">
        <v>57</v>
      </c>
      <c r="V386" s="60">
        <v>3.1761045399211603</v>
      </c>
      <c r="W386" s="60">
        <v>0</v>
      </c>
      <c r="X386" s="60">
        <v>0</v>
      </c>
      <c r="Y386" s="60">
        <v>0</v>
      </c>
      <c r="Z386" s="60">
        <v>0</v>
      </c>
      <c r="AA386" s="60">
        <v>0</v>
      </c>
      <c r="AB386" s="60">
        <v>0</v>
      </c>
      <c r="AC386" s="61">
        <v>0</v>
      </c>
      <c r="AD386" s="60">
        <v>0</v>
      </c>
      <c r="AE386" s="60">
        <v>0</v>
      </c>
      <c r="AF386" s="60">
        <v>0</v>
      </c>
      <c r="AG386" s="60">
        <v>0</v>
      </c>
      <c r="AH386" s="60">
        <v>0</v>
      </c>
      <c r="AI386" s="62">
        <f t="shared" si="223"/>
        <v>3.1761045399211603</v>
      </c>
      <c r="AJ386" s="19"/>
      <c r="AK386" s="19"/>
      <c r="AL386" s="19"/>
      <c r="AM386" s="19"/>
      <c r="AN386" s="19"/>
    </row>
    <row r="387" spans="1:40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221"/>
        <v>0</v>
      </c>
      <c r="K387" s="44" t="s">
        <v>60</v>
      </c>
      <c r="L387" s="84">
        <v>0</v>
      </c>
      <c r="M387" s="84">
        <v>0</v>
      </c>
      <c r="N387" s="84">
        <v>0</v>
      </c>
      <c r="O387" s="84">
        <v>0</v>
      </c>
      <c r="P387" s="84">
        <v>0</v>
      </c>
      <c r="Q387" s="84">
        <v>0</v>
      </c>
      <c r="R387" s="85">
        <v>0</v>
      </c>
      <c r="S387" s="86">
        <f t="shared" si="222"/>
        <v>0</v>
      </c>
      <c r="U387" s="64" t="s">
        <v>58</v>
      </c>
      <c r="V387" s="55">
        <v>0</v>
      </c>
      <c r="W387" s="55">
        <v>0</v>
      </c>
      <c r="X387" s="55">
        <v>0</v>
      </c>
      <c r="Y387" s="55">
        <v>0</v>
      </c>
      <c r="Z387" s="55">
        <v>0</v>
      </c>
      <c r="AA387" s="55">
        <v>0</v>
      </c>
      <c r="AB387" s="55">
        <v>0</v>
      </c>
      <c r="AC387" s="56">
        <v>0</v>
      </c>
      <c r="AD387" s="57">
        <v>0</v>
      </c>
      <c r="AE387" s="57">
        <v>0</v>
      </c>
      <c r="AF387" s="57">
        <v>0</v>
      </c>
      <c r="AG387" s="57">
        <v>0</v>
      </c>
      <c r="AH387" s="57">
        <v>0</v>
      </c>
      <c r="AI387" s="58">
        <f t="shared" si="223"/>
        <v>0</v>
      </c>
      <c r="AJ387" s="19"/>
      <c r="AK387" s="19"/>
      <c r="AL387" s="19"/>
      <c r="AM387" s="19"/>
      <c r="AN387" s="19"/>
    </row>
    <row r="388" spans="1:40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221"/>
        <v>0</v>
      </c>
      <c r="K388" s="45" t="s">
        <v>19</v>
      </c>
      <c r="L388" s="90">
        <v>0</v>
      </c>
      <c r="M388" s="90">
        <v>0</v>
      </c>
      <c r="N388" s="90">
        <v>0</v>
      </c>
      <c r="O388" s="90">
        <v>0</v>
      </c>
      <c r="P388" s="90">
        <v>0</v>
      </c>
      <c r="Q388" s="90">
        <v>0</v>
      </c>
      <c r="R388" s="91">
        <v>0</v>
      </c>
      <c r="S388" s="92">
        <f t="shared" si="222"/>
        <v>0</v>
      </c>
      <c r="U388" s="65" t="s">
        <v>62</v>
      </c>
      <c r="V388" s="66">
        <v>0</v>
      </c>
      <c r="W388" s="66">
        <v>0</v>
      </c>
      <c r="X388" s="66">
        <v>0</v>
      </c>
      <c r="Y388" s="66">
        <v>0</v>
      </c>
      <c r="Z388" s="66">
        <v>0</v>
      </c>
      <c r="AA388" s="66">
        <v>0</v>
      </c>
      <c r="AB388" s="66">
        <v>0</v>
      </c>
      <c r="AC388" s="66">
        <v>0</v>
      </c>
      <c r="AD388" s="66">
        <v>0</v>
      </c>
      <c r="AE388" s="66">
        <v>0</v>
      </c>
      <c r="AF388" s="66">
        <v>0</v>
      </c>
      <c r="AG388" s="66">
        <v>0</v>
      </c>
      <c r="AH388" s="67">
        <v>0</v>
      </c>
      <c r="AI388" s="68">
        <f t="shared" si="223"/>
        <v>0</v>
      </c>
      <c r="AJ388" s="19"/>
      <c r="AK388" s="19"/>
      <c r="AL388" s="19"/>
      <c r="AM388" s="19"/>
      <c r="AN388" s="19"/>
    </row>
    <row r="389" spans="1:40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221"/>
        <v>0</v>
      </c>
      <c r="K389" s="46" t="s">
        <v>15</v>
      </c>
      <c r="L389" s="93">
        <v>0</v>
      </c>
      <c r="M389" s="93">
        <v>0</v>
      </c>
      <c r="N389" s="93">
        <v>0</v>
      </c>
      <c r="O389" s="93">
        <v>0</v>
      </c>
      <c r="P389" s="93">
        <v>0</v>
      </c>
      <c r="Q389" s="93">
        <v>0</v>
      </c>
      <c r="R389" s="94">
        <v>0</v>
      </c>
      <c r="S389" s="95">
        <f t="shared" si="222"/>
        <v>0</v>
      </c>
      <c r="U389" s="69" t="s">
        <v>15</v>
      </c>
      <c r="V389" s="70">
        <v>0</v>
      </c>
      <c r="W389" s="70">
        <v>0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1">
        <v>0</v>
      </c>
      <c r="AE389" s="71">
        <v>0</v>
      </c>
      <c r="AF389" s="71">
        <v>0</v>
      </c>
      <c r="AG389" s="71">
        <v>0</v>
      </c>
      <c r="AH389" s="71">
        <v>0</v>
      </c>
      <c r="AI389" s="72">
        <f t="shared" si="223"/>
        <v>0</v>
      </c>
      <c r="AJ389" s="19"/>
      <c r="AK389" s="19"/>
      <c r="AL389" s="19"/>
      <c r="AM389" s="19"/>
      <c r="AN389" s="19"/>
    </row>
    <row r="390" spans="1:40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221"/>
        <v>0</v>
      </c>
      <c r="K390" s="45" t="s">
        <v>16</v>
      </c>
      <c r="L390" s="90">
        <v>0</v>
      </c>
      <c r="M390" s="90">
        <v>0</v>
      </c>
      <c r="N390" s="90">
        <v>0</v>
      </c>
      <c r="O390" s="90">
        <v>0</v>
      </c>
      <c r="P390" s="90">
        <v>0</v>
      </c>
      <c r="Q390" s="90">
        <v>0</v>
      </c>
      <c r="R390" s="91">
        <v>0</v>
      </c>
      <c r="S390" s="92">
        <f t="shared" si="222"/>
        <v>0</v>
      </c>
      <c r="U390" s="65" t="s">
        <v>16</v>
      </c>
      <c r="V390" s="66">
        <v>0</v>
      </c>
      <c r="W390" s="66">
        <v>0</v>
      </c>
      <c r="X390" s="66">
        <v>0</v>
      </c>
      <c r="Y390" s="66">
        <v>0</v>
      </c>
      <c r="Z390" s="66">
        <v>0</v>
      </c>
      <c r="AA390" s="66">
        <v>0</v>
      </c>
      <c r="AB390" s="66">
        <v>0</v>
      </c>
      <c r="AC390" s="66">
        <v>0</v>
      </c>
      <c r="AD390" s="66">
        <v>0</v>
      </c>
      <c r="AE390" s="66">
        <v>0</v>
      </c>
      <c r="AF390" s="66">
        <v>0</v>
      </c>
      <c r="AG390" s="66">
        <v>0</v>
      </c>
      <c r="AH390" s="67">
        <v>0</v>
      </c>
      <c r="AI390" s="68">
        <f t="shared" si="223"/>
        <v>0</v>
      </c>
      <c r="AJ390" s="19"/>
      <c r="AK390" s="19"/>
      <c r="AL390" s="19"/>
      <c r="AM390" s="19"/>
      <c r="AN390" s="19"/>
    </row>
    <row r="391" spans="1:40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221"/>
        <v>0</v>
      </c>
      <c r="K391" s="47" t="s">
        <v>10</v>
      </c>
      <c r="L391" s="96">
        <v>0</v>
      </c>
      <c r="M391" s="96">
        <v>0</v>
      </c>
      <c r="N391" s="96">
        <v>0</v>
      </c>
      <c r="O391" s="96">
        <v>0</v>
      </c>
      <c r="P391" s="96">
        <v>0</v>
      </c>
      <c r="Q391" s="96">
        <v>0</v>
      </c>
      <c r="R391" s="97">
        <v>0</v>
      </c>
      <c r="S391" s="98">
        <f t="shared" si="222"/>
        <v>0</v>
      </c>
      <c r="U391" s="69" t="s">
        <v>10</v>
      </c>
      <c r="V391" s="70">
        <v>0</v>
      </c>
      <c r="W391" s="70">
        <v>0</v>
      </c>
      <c r="X391" s="70">
        <v>0</v>
      </c>
      <c r="Y391" s="70">
        <v>0</v>
      </c>
      <c r="Z391" s="70">
        <v>0</v>
      </c>
      <c r="AA391" s="70">
        <v>0</v>
      </c>
      <c r="AB391" s="70">
        <v>0</v>
      </c>
      <c r="AC391" s="70">
        <v>0</v>
      </c>
      <c r="AD391" s="71">
        <v>0</v>
      </c>
      <c r="AE391" s="71">
        <v>0</v>
      </c>
      <c r="AF391" s="71">
        <v>0</v>
      </c>
      <c r="AG391" s="71">
        <v>0</v>
      </c>
      <c r="AH391" s="71">
        <v>0</v>
      </c>
      <c r="AI391" s="72">
        <f t="shared" si="223"/>
        <v>0</v>
      </c>
      <c r="AJ391" s="19"/>
      <c r="AK391" s="19"/>
      <c r="AL391" s="19"/>
      <c r="AM391" s="19"/>
      <c r="AN391" s="19"/>
    </row>
    <row r="392" spans="1:40" ht="15">
      <c r="A392" s="37" t="s">
        <v>22</v>
      </c>
      <c r="B392" s="99">
        <f>SUM(B371:B387)</f>
        <v>668.34436907504391</v>
      </c>
      <c r="C392" s="99">
        <f t="shared" ref="C392:I392" si="224">SUM(C371:C387)</f>
        <v>3.4270529856649916</v>
      </c>
      <c r="D392" s="99">
        <f t="shared" si="224"/>
        <v>119.54647535484447</v>
      </c>
      <c r="E392" s="99">
        <f t="shared" si="224"/>
        <v>1918.5722938489869</v>
      </c>
      <c r="F392" s="99">
        <f t="shared" si="224"/>
        <v>0</v>
      </c>
      <c r="G392" s="99">
        <f t="shared" si="224"/>
        <v>140.45420855761142</v>
      </c>
      <c r="H392" s="100">
        <f t="shared" si="224"/>
        <v>0</v>
      </c>
      <c r="I392" s="111">
        <f t="shared" si="224"/>
        <v>2850.3443998221514</v>
      </c>
      <c r="K392" s="48" t="s">
        <v>22</v>
      </c>
      <c r="L392" s="99">
        <f>SUM(L371:L387)</f>
        <v>668.34436907504391</v>
      </c>
      <c r="M392" s="99">
        <f t="shared" ref="M392:S392" si="225">SUM(M371:M387)</f>
        <v>3.4270529856649916</v>
      </c>
      <c r="N392" s="99">
        <f t="shared" si="225"/>
        <v>119.54647535484447</v>
      </c>
      <c r="O392" s="99">
        <f t="shared" si="225"/>
        <v>1918.5722938489869</v>
      </c>
      <c r="P392" s="99">
        <f t="shared" si="225"/>
        <v>1205.8102558897533</v>
      </c>
      <c r="Q392" s="99">
        <f t="shared" si="225"/>
        <v>140.45420855761142</v>
      </c>
      <c r="R392" s="100">
        <f t="shared" si="225"/>
        <v>0</v>
      </c>
      <c r="S392" s="101">
        <f t="shared" si="225"/>
        <v>4056.1546557119054</v>
      </c>
      <c r="U392" s="73" t="s">
        <v>59</v>
      </c>
      <c r="V392" s="74">
        <f>SUM(V371:V387)</f>
        <v>637.2513973993066</v>
      </c>
      <c r="W392" s="74">
        <f t="shared" ref="W392:AH392" si="226">SUM(W371:W387)</f>
        <v>19.524797350017128</v>
      </c>
      <c r="X392" s="74">
        <f t="shared" si="226"/>
        <v>140.45420855761142</v>
      </c>
      <c r="Y392" s="74">
        <f t="shared" si="226"/>
        <v>3.4270529856649916</v>
      </c>
      <c r="Z392" s="74">
        <f t="shared" si="226"/>
        <v>119.54647535484447</v>
      </c>
      <c r="AA392" s="74">
        <f t="shared" si="226"/>
        <v>1901.0396527709488</v>
      </c>
      <c r="AB392" s="74">
        <f t="shared" si="226"/>
        <v>1205.8102558897533</v>
      </c>
      <c r="AC392" s="74">
        <f t="shared" si="226"/>
        <v>29.100815403758197</v>
      </c>
      <c r="AD392" s="75">
        <f t="shared" si="226"/>
        <v>11.568174325720129</v>
      </c>
      <c r="AE392" s="75">
        <f t="shared" si="226"/>
        <v>0</v>
      </c>
      <c r="AF392" s="75">
        <f t="shared" si="226"/>
        <v>0</v>
      </c>
      <c r="AG392" s="75">
        <f t="shared" si="226"/>
        <v>0</v>
      </c>
      <c r="AH392" s="75">
        <f t="shared" si="226"/>
        <v>17.532641078038072</v>
      </c>
      <c r="AI392" s="76">
        <f>SUM(V392:AC392)</f>
        <v>4056.1546557119045</v>
      </c>
      <c r="AJ392" s="19"/>
      <c r="AK392" s="19"/>
      <c r="AL392" s="19"/>
      <c r="AM392" s="19"/>
      <c r="AN392" s="19"/>
    </row>
    <row r="393" spans="1:40" s="22" customFormat="1" ht="15" thickBot="1">
      <c r="A393" s="38" t="s">
        <v>108</v>
      </c>
      <c r="B393" s="125">
        <f>IF($I392=0,"-",B392/$I392)</f>
        <v>0.23447846131041061</v>
      </c>
      <c r="C393" s="125">
        <f t="shared" ref="C393:H393" si="227">IF($I392=0,"-",C392/$I392)</f>
        <v>1.2023294398665733E-3</v>
      </c>
      <c r="D393" s="125">
        <f t="shared" si="227"/>
        <v>4.1941063459666007E-2</v>
      </c>
      <c r="E393" s="125">
        <f t="shared" si="227"/>
        <v>0.6731019219883384</v>
      </c>
      <c r="F393" s="125">
        <f t="shared" si="227"/>
        <v>0</v>
      </c>
      <c r="G393" s="125">
        <f t="shared" si="227"/>
        <v>4.9276223801718533E-2</v>
      </c>
      <c r="H393" s="126">
        <f t="shared" si="227"/>
        <v>0</v>
      </c>
      <c r="I393" s="127">
        <f>SUM(B393:H393)</f>
        <v>1.0000000000000002</v>
      </c>
      <c r="K393" s="49" t="s">
        <v>108</v>
      </c>
      <c r="L393" s="102">
        <f>IF($S392=0,"-",L392/$S392)</f>
        <v>0.1647729008887461</v>
      </c>
      <c r="M393" s="102">
        <f t="shared" ref="M393:R393" si="228">IF($S392=0,"-",M392/$S392)</f>
        <v>8.4490195186196653E-4</v>
      </c>
      <c r="N393" s="102">
        <f t="shared" si="228"/>
        <v>2.94728592723895E-2</v>
      </c>
      <c r="O393" s="102">
        <f t="shared" si="228"/>
        <v>0.47300274686204086</v>
      </c>
      <c r="P393" s="102">
        <f t="shared" si="228"/>
        <v>0.29727916172814633</v>
      </c>
      <c r="Q393" s="102">
        <f t="shared" si="228"/>
        <v>3.4627429296815108E-2</v>
      </c>
      <c r="R393" s="103">
        <f t="shared" si="228"/>
        <v>0</v>
      </c>
      <c r="S393" s="104">
        <f>SUM(L393:R393)</f>
        <v>0.99999999999999989</v>
      </c>
      <c r="U393" s="77" t="s">
        <v>108</v>
      </c>
      <c r="V393" s="78">
        <f>+V392/$AI392</f>
        <v>0.15710727314155165</v>
      </c>
      <c r="W393" s="78">
        <f t="shared" ref="W393:AH393" si="229">+W392/$AI392</f>
        <v>4.8136225088267221E-3</v>
      </c>
      <c r="X393" s="78">
        <f t="shared" si="229"/>
        <v>3.4627429296815115E-2</v>
      </c>
      <c r="Y393" s="78">
        <f t="shared" si="229"/>
        <v>8.4490195186196664E-4</v>
      </c>
      <c r="Z393" s="78">
        <f t="shared" si="229"/>
        <v>2.9472859272389507E-2</v>
      </c>
      <c r="AA393" s="78">
        <f t="shared" si="229"/>
        <v>0.46868026841478833</v>
      </c>
      <c r="AB393" s="78">
        <f t="shared" si="229"/>
        <v>0.29727916172814639</v>
      </c>
      <c r="AC393" s="78">
        <f t="shared" si="229"/>
        <v>7.174483685620377E-3</v>
      </c>
      <c r="AD393" s="78">
        <f t="shared" si="229"/>
        <v>2.8520052383677599E-3</v>
      </c>
      <c r="AE393" s="78">
        <f t="shared" si="229"/>
        <v>0</v>
      </c>
      <c r="AF393" s="78">
        <f t="shared" si="229"/>
        <v>0</v>
      </c>
      <c r="AG393" s="78">
        <f t="shared" si="229"/>
        <v>0</v>
      </c>
      <c r="AH393" s="78">
        <f t="shared" si="229"/>
        <v>4.322478447252618E-3</v>
      </c>
      <c r="AI393" s="79">
        <f>SUM(V393:AC393)</f>
        <v>1</v>
      </c>
    </row>
    <row r="394" spans="1:40" ht="15" thickBot="1">
      <c r="A394" s="6"/>
      <c r="B394" s="6"/>
      <c r="C394" s="6"/>
      <c r="D394" s="6"/>
      <c r="E394" s="6"/>
      <c r="F394" s="6"/>
      <c r="G394" s="6"/>
      <c r="H394" s="6"/>
      <c r="I394" s="6"/>
      <c r="K394" s="6"/>
      <c r="L394" s="6"/>
      <c r="M394" s="6"/>
      <c r="N394" s="6"/>
      <c r="O394" s="6"/>
      <c r="P394" s="6"/>
      <c r="Q394" s="6"/>
      <c r="R394" s="6"/>
      <c r="S394" s="6"/>
      <c r="U394"/>
      <c r="V394" s="29"/>
      <c r="W394" s="29"/>
      <c r="X394" s="29"/>
      <c r="Y394" s="29"/>
      <c r="Z394" s="29"/>
      <c r="AA394" s="29"/>
      <c r="AB394" s="29"/>
      <c r="AC394" s="29"/>
      <c r="AD394" s="29"/>
      <c r="AE394" s="29"/>
      <c r="AF394" s="29"/>
      <c r="AG394" s="29"/>
      <c r="AH394" s="29"/>
      <c r="AI394" s="29"/>
      <c r="AJ394" s="19"/>
      <c r="AK394" s="19"/>
      <c r="AL394" s="19"/>
      <c r="AM394" s="19"/>
      <c r="AN394" s="19"/>
    </row>
    <row r="395" spans="1:40" ht="42.7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  <c r="K395" s="445" t="s">
        <v>38</v>
      </c>
      <c r="L395" s="82" t="s">
        <v>0</v>
      </c>
      <c r="M395" s="82" t="s">
        <v>1</v>
      </c>
      <c r="N395" s="82" t="s">
        <v>2</v>
      </c>
      <c r="O395" s="82" t="s">
        <v>3</v>
      </c>
      <c r="P395" s="82" t="s">
        <v>23</v>
      </c>
      <c r="Q395" s="82" t="s">
        <v>4</v>
      </c>
      <c r="R395" s="82" t="s">
        <v>5</v>
      </c>
      <c r="S395" s="83" t="s">
        <v>6</v>
      </c>
      <c r="U395" s="447" t="s">
        <v>38</v>
      </c>
      <c r="V395" s="51" t="s">
        <v>73</v>
      </c>
      <c r="W395" s="51" t="s">
        <v>74</v>
      </c>
      <c r="X395" s="51" t="s">
        <v>4</v>
      </c>
      <c r="Y395" s="51" t="s">
        <v>1</v>
      </c>
      <c r="Z395" s="51" t="s">
        <v>2</v>
      </c>
      <c r="AA395" s="51" t="s">
        <v>3</v>
      </c>
      <c r="AB395" s="51" t="s">
        <v>51</v>
      </c>
      <c r="AC395" s="51" t="s">
        <v>64</v>
      </c>
      <c r="AD395" s="52" t="s">
        <v>75</v>
      </c>
      <c r="AE395" s="52" t="s">
        <v>76</v>
      </c>
      <c r="AF395" s="52" t="s">
        <v>77</v>
      </c>
      <c r="AG395" s="52" t="s">
        <v>78</v>
      </c>
      <c r="AH395" s="52" t="s">
        <v>79</v>
      </c>
      <c r="AI395" s="53" t="s">
        <v>59</v>
      </c>
      <c r="AJ395" s="19"/>
      <c r="AK395" s="19"/>
      <c r="AL395" s="19"/>
      <c r="AM395" s="19"/>
      <c r="AN395" s="19"/>
    </row>
    <row r="396" spans="1:40" ht="15" customHeight="1">
      <c r="A396" s="411" t="s">
        <v>38</v>
      </c>
      <c r="B396" s="400" t="s">
        <v>113</v>
      </c>
      <c r="C396" s="401"/>
      <c r="D396" s="401"/>
      <c r="E396" s="401"/>
      <c r="F396" s="401"/>
      <c r="G396" s="401"/>
      <c r="H396" s="401"/>
      <c r="I396" s="402"/>
      <c r="K396" s="446" t="s">
        <v>38</v>
      </c>
      <c r="L396" s="403" t="s">
        <v>113</v>
      </c>
      <c r="M396" s="404"/>
      <c r="N396" s="404"/>
      <c r="O396" s="404"/>
      <c r="P396" s="404"/>
      <c r="Q396" s="404"/>
      <c r="R396" s="404"/>
      <c r="S396" s="405"/>
      <c r="U396" s="448" t="s">
        <v>38</v>
      </c>
      <c r="V396" s="441" t="s">
        <v>113</v>
      </c>
      <c r="W396" s="441"/>
      <c r="X396" s="441"/>
      <c r="Y396" s="441"/>
      <c r="Z396" s="441"/>
      <c r="AA396" s="441"/>
      <c r="AB396" s="441"/>
      <c r="AC396" s="441"/>
      <c r="AD396" s="441"/>
      <c r="AE396" s="441"/>
      <c r="AF396" s="441"/>
      <c r="AG396" s="441"/>
      <c r="AH396" s="441"/>
      <c r="AI396" s="442"/>
      <c r="AJ396" s="19"/>
      <c r="AK396" s="19"/>
      <c r="AL396" s="19"/>
      <c r="AM396" s="19"/>
      <c r="AN396" s="19"/>
    </row>
    <row r="397" spans="1:40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  <c r="K397" s="50" t="s">
        <v>7</v>
      </c>
      <c r="L397" s="105">
        <v>0</v>
      </c>
      <c r="M397" s="105">
        <v>0</v>
      </c>
      <c r="N397" s="105">
        <v>0</v>
      </c>
      <c r="O397" s="105">
        <v>0</v>
      </c>
      <c r="P397" s="105">
        <v>0</v>
      </c>
      <c r="Q397" s="105">
        <v>0</v>
      </c>
      <c r="R397" s="106">
        <v>0</v>
      </c>
      <c r="S397" s="107">
        <f>SUM(L397:R397)</f>
        <v>0</v>
      </c>
      <c r="U397" s="54" t="s">
        <v>7</v>
      </c>
      <c r="V397" s="55">
        <v>0</v>
      </c>
      <c r="W397" s="55">
        <v>0</v>
      </c>
      <c r="X397" s="55">
        <v>0</v>
      </c>
      <c r="Y397" s="55">
        <v>0</v>
      </c>
      <c r="Z397" s="55">
        <v>0</v>
      </c>
      <c r="AA397" s="55">
        <v>0</v>
      </c>
      <c r="AB397" s="55">
        <v>0</v>
      </c>
      <c r="AC397" s="56">
        <v>0</v>
      </c>
      <c r="AD397" s="57">
        <v>0</v>
      </c>
      <c r="AE397" s="57">
        <v>0</v>
      </c>
      <c r="AF397" s="57">
        <v>0</v>
      </c>
      <c r="AG397" s="57">
        <v>0</v>
      </c>
      <c r="AH397" s="57">
        <v>0</v>
      </c>
      <c r="AI397" s="58">
        <f>SUM(V397:AC397)</f>
        <v>0</v>
      </c>
      <c r="AJ397" s="19"/>
      <c r="AK397" s="19"/>
      <c r="AL397" s="19"/>
      <c r="AM397" s="19"/>
      <c r="AN397" s="19"/>
    </row>
    <row r="398" spans="1:40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230">SUM(B398:H398)</f>
        <v>0</v>
      </c>
      <c r="K398" s="42" t="s">
        <v>8</v>
      </c>
      <c r="L398" s="87">
        <v>0</v>
      </c>
      <c r="M398" s="87">
        <v>0</v>
      </c>
      <c r="N398" s="87">
        <v>0</v>
      </c>
      <c r="O398" s="87">
        <v>0</v>
      </c>
      <c r="P398" s="87">
        <v>0</v>
      </c>
      <c r="Q398" s="87">
        <v>0</v>
      </c>
      <c r="R398" s="88">
        <v>0</v>
      </c>
      <c r="S398" s="89">
        <f t="shared" ref="S398:S417" si="231">SUM(L398:R398)</f>
        <v>0</v>
      </c>
      <c r="U398" s="59" t="s">
        <v>8</v>
      </c>
      <c r="V398" s="60">
        <v>0</v>
      </c>
      <c r="W398" s="60">
        <v>0</v>
      </c>
      <c r="X398" s="60">
        <v>0</v>
      </c>
      <c r="Y398" s="60">
        <v>0</v>
      </c>
      <c r="Z398" s="60">
        <v>0</v>
      </c>
      <c r="AA398" s="60">
        <v>0</v>
      </c>
      <c r="AB398" s="60">
        <v>0</v>
      </c>
      <c r="AC398" s="61">
        <v>0</v>
      </c>
      <c r="AD398" s="60">
        <v>0</v>
      </c>
      <c r="AE398" s="60">
        <v>0</v>
      </c>
      <c r="AF398" s="60">
        <v>0</v>
      </c>
      <c r="AG398" s="60">
        <v>0</v>
      </c>
      <c r="AH398" s="60">
        <v>0</v>
      </c>
      <c r="AI398" s="62">
        <f t="shared" ref="AI398:AI417" si="232">SUM(V398:AC398)</f>
        <v>0</v>
      </c>
      <c r="AJ398" s="19"/>
      <c r="AK398" s="19"/>
      <c r="AL398" s="19"/>
      <c r="AM398" s="19"/>
      <c r="AN398" s="19"/>
    </row>
    <row r="399" spans="1:40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230"/>
        <v>0</v>
      </c>
      <c r="K399" s="43" t="s">
        <v>9</v>
      </c>
      <c r="L399" s="84">
        <v>0</v>
      </c>
      <c r="M399" s="84">
        <v>0</v>
      </c>
      <c r="N399" s="84">
        <v>0</v>
      </c>
      <c r="O399" s="84">
        <v>0</v>
      </c>
      <c r="P399" s="84">
        <v>0</v>
      </c>
      <c r="Q399" s="84">
        <v>0</v>
      </c>
      <c r="R399" s="85">
        <v>0</v>
      </c>
      <c r="S399" s="86">
        <f t="shared" si="231"/>
        <v>0</v>
      </c>
      <c r="U399" s="63" t="s">
        <v>9</v>
      </c>
      <c r="V399" s="55">
        <v>0</v>
      </c>
      <c r="W399" s="55">
        <v>0</v>
      </c>
      <c r="X399" s="55">
        <v>0</v>
      </c>
      <c r="Y399" s="55">
        <v>0</v>
      </c>
      <c r="Z399" s="55">
        <v>0</v>
      </c>
      <c r="AA399" s="55">
        <v>0</v>
      </c>
      <c r="AB399" s="55">
        <v>0</v>
      </c>
      <c r="AC399" s="56">
        <v>0</v>
      </c>
      <c r="AD399" s="57">
        <v>0</v>
      </c>
      <c r="AE399" s="57">
        <v>0</v>
      </c>
      <c r="AF399" s="57">
        <v>0</v>
      </c>
      <c r="AG399" s="57">
        <v>0</v>
      </c>
      <c r="AH399" s="57">
        <v>0</v>
      </c>
      <c r="AI399" s="58">
        <f t="shared" si="232"/>
        <v>0</v>
      </c>
      <c r="AJ399" s="19"/>
      <c r="AK399" s="19"/>
      <c r="AL399" s="19"/>
      <c r="AM399" s="19"/>
      <c r="AN399" s="19"/>
    </row>
    <row r="400" spans="1:40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230"/>
        <v>0</v>
      </c>
      <c r="K400" s="42" t="s">
        <v>52</v>
      </c>
      <c r="L400" s="87">
        <v>0</v>
      </c>
      <c r="M400" s="87">
        <v>0</v>
      </c>
      <c r="N400" s="87">
        <v>0</v>
      </c>
      <c r="O400" s="87">
        <v>0</v>
      </c>
      <c r="P400" s="87">
        <v>0</v>
      </c>
      <c r="Q400" s="87">
        <v>0</v>
      </c>
      <c r="R400" s="88">
        <v>0</v>
      </c>
      <c r="S400" s="89">
        <f t="shared" si="231"/>
        <v>0</v>
      </c>
      <c r="U400" s="59" t="s">
        <v>52</v>
      </c>
      <c r="V400" s="60">
        <v>0</v>
      </c>
      <c r="W400" s="60">
        <v>0</v>
      </c>
      <c r="X400" s="60">
        <v>0</v>
      </c>
      <c r="Y400" s="60">
        <v>0</v>
      </c>
      <c r="Z400" s="60">
        <v>0</v>
      </c>
      <c r="AA400" s="60">
        <v>0</v>
      </c>
      <c r="AB400" s="60">
        <v>0</v>
      </c>
      <c r="AC400" s="61">
        <v>0</v>
      </c>
      <c r="AD400" s="60">
        <v>0</v>
      </c>
      <c r="AE400" s="60">
        <v>0</v>
      </c>
      <c r="AF400" s="60">
        <v>0</v>
      </c>
      <c r="AG400" s="60">
        <v>0</v>
      </c>
      <c r="AH400" s="60">
        <v>0</v>
      </c>
      <c r="AI400" s="62">
        <f t="shared" si="232"/>
        <v>0</v>
      </c>
      <c r="AJ400" s="19"/>
      <c r="AK400" s="19"/>
      <c r="AL400" s="19"/>
      <c r="AM400" s="19"/>
      <c r="AN400" s="19"/>
    </row>
    <row r="401" spans="1:40" ht="15">
      <c r="A401" s="32" t="s">
        <v>13</v>
      </c>
      <c r="B401" s="84">
        <v>83.693656103032254</v>
      </c>
      <c r="C401" s="84">
        <v>36.49112485446107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230"/>
        <v>120.18478095749333</v>
      </c>
      <c r="K401" s="43" t="s">
        <v>13</v>
      </c>
      <c r="L401" s="84">
        <v>83.693656103032254</v>
      </c>
      <c r="M401" s="84">
        <v>36.49112485446107</v>
      </c>
      <c r="N401" s="84">
        <v>0</v>
      </c>
      <c r="O401" s="84">
        <v>0</v>
      </c>
      <c r="P401" s="84">
        <v>0</v>
      </c>
      <c r="Q401" s="84">
        <v>0</v>
      </c>
      <c r="R401" s="85">
        <v>0</v>
      </c>
      <c r="S401" s="86">
        <f t="shared" si="231"/>
        <v>120.18478095749333</v>
      </c>
      <c r="U401" s="63" t="s">
        <v>13</v>
      </c>
      <c r="V401" s="55">
        <v>83.693656103032254</v>
      </c>
      <c r="W401" s="55">
        <v>0</v>
      </c>
      <c r="X401" s="55">
        <v>0</v>
      </c>
      <c r="Y401" s="55">
        <v>36.49112485446107</v>
      </c>
      <c r="Z401" s="55">
        <v>0</v>
      </c>
      <c r="AA401" s="55">
        <v>0</v>
      </c>
      <c r="AB401" s="55">
        <v>0</v>
      </c>
      <c r="AC401" s="56">
        <v>0</v>
      </c>
      <c r="AD401" s="57">
        <v>0</v>
      </c>
      <c r="AE401" s="57">
        <v>0</v>
      </c>
      <c r="AF401" s="57">
        <v>0</v>
      </c>
      <c r="AG401" s="57">
        <v>0</v>
      </c>
      <c r="AH401" s="57">
        <v>0</v>
      </c>
      <c r="AI401" s="58">
        <f t="shared" si="232"/>
        <v>120.18478095749333</v>
      </c>
      <c r="AJ401" s="19"/>
      <c r="AK401" s="19"/>
      <c r="AL401" s="19"/>
      <c r="AM401" s="19"/>
      <c r="AN401" s="19"/>
    </row>
    <row r="402" spans="1:40" ht="15">
      <c r="A402" s="31" t="s">
        <v>119</v>
      </c>
      <c r="B402" s="112">
        <v>11.773355014895211</v>
      </c>
      <c r="C402" s="112">
        <v>7.4321471563993056</v>
      </c>
      <c r="D402" s="112">
        <v>1.7911993586236417</v>
      </c>
      <c r="E402" s="112">
        <v>0</v>
      </c>
      <c r="F402" s="395"/>
      <c r="G402" s="112">
        <v>0</v>
      </c>
      <c r="H402" s="113">
        <v>0</v>
      </c>
      <c r="I402" s="114">
        <f t="shared" si="230"/>
        <v>20.996701529918155</v>
      </c>
      <c r="K402" s="42" t="s">
        <v>119</v>
      </c>
      <c r="L402" s="87">
        <v>11.773355014895211</v>
      </c>
      <c r="M402" s="87">
        <v>7.4321471563993056</v>
      </c>
      <c r="N402" s="87">
        <v>1.7911993586236417</v>
      </c>
      <c r="O402" s="87">
        <v>0</v>
      </c>
      <c r="P402" s="87">
        <v>0</v>
      </c>
      <c r="Q402" s="87">
        <v>0</v>
      </c>
      <c r="R402" s="88">
        <v>0</v>
      </c>
      <c r="S402" s="89">
        <f t="shared" si="231"/>
        <v>20.996701529918155</v>
      </c>
      <c r="U402" s="59" t="s">
        <v>53</v>
      </c>
      <c r="V402" s="60">
        <v>11.773355014895211</v>
      </c>
      <c r="W402" s="60">
        <v>0</v>
      </c>
      <c r="X402" s="60">
        <v>0</v>
      </c>
      <c r="Y402" s="60">
        <v>7.4321471563993056</v>
      </c>
      <c r="Z402" s="60">
        <v>1.7911993586236417</v>
      </c>
      <c r="AA402" s="60">
        <v>0</v>
      </c>
      <c r="AB402" s="60">
        <v>0</v>
      </c>
      <c r="AC402" s="61">
        <v>0</v>
      </c>
      <c r="AD402" s="60">
        <v>0</v>
      </c>
      <c r="AE402" s="60">
        <v>0</v>
      </c>
      <c r="AF402" s="60">
        <v>0</v>
      </c>
      <c r="AG402" s="60">
        <v>0</v>
      </c>
      <c r="AH402" s="60">
        <v>0</v>
      </c>
      <c r="AI402" s="62">
        <f t="shared" si="232"/>
        <v>20.996701529918155</v>
      </c>
      <c r="AJ402" s="19"/>
      <c r="AK402" s="19"/>
      <c r="AL402" s="19"/>
      <c r="AM402" s="19"/>
      <c r="AN402" s="19"/>
    </row>
    <row r="403" spans="1:40" ht="15">
      <c r="A403" s="32" t="s">
        <v>54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230"/>
        <v>0</v>
      </c>
      <c r="K403" s="43" t="s">
        <v>54</v>
      </c>
      <c r="L403" s="84">
        <v>0</v>
      </c>
      <c r="M403" s="84">
        <v>0</v>
      </c>
      <c r="N403" s="84">
        <v>0</v>
      </c>
      <c r="O403" s="84">
        <v>0</v>
      </c>
      <c r="P403" s="84">
        <v>13.721649123203797</v>
      </c>
      <c r="Q403" s="84">
        <v>0</v>
      </c>
      <c r="R403" s="85">
        <v>0</v>
      </c>
      <c r="S403" s="86">
        <f t="shared" si="231"/>
        <v>13.721649123203797</v>
      </c>
      <c r="U403" s="63" t="s">
        <v>54</v>
      </c>
      <c r="V403" s="55">
        <v>0</v>
      </c>
      <c r="W403" s="55">
        <v>0</v>
      </c>
      <c r="X403" s="55">
        <v>0</v>
      </c>
      <c r="Y403" s="55">
        <v>0</v>
      </c>
      <c r="Z403" s="55">
        <v>0</v>
      </c>
      <c r="AA403" s="55">
        <v>0</v>
      </c>
      <c r="AB403" s="55">
        <v>13.721649123203797</v>
      </c>
      <c r="AC403" s="56">
        <v>0</v>
      </c>
      <c r="AD403" s="55">
        <v>0</v>
      </c>
      <c r="AE403" s="55">
        <v>0</v>
      </c>
      <c r="AF403" s="55">
        <v>0</v>
      </c>
      <c r="AG403" s="55">
        <v>0</v>
      </c>
      <c r="AH403" s="55">
        <v>0</v>
      </c>
      <c r="AI403" s="58">
        <f t="shared" si="232"/>
        <v>13.721649123203797</v>
      </c>
      <c r="AJ403" s="19"/>
      <c r="AK403" s="19"/>
      <c r="AL403" s="19"/>
      <c r="AM403" s="19"/>
      <c r="AN403" s="19"/>
    </row>
    <row r="404" spans="1:40" ht="15">
      <c r="A404" s="31" t="s">
        <v>11</v>
      </c>
      <c r="B404" s="112">
        <v>0</v>
      </c>
      <c r="C404" s="112">
        <v>0.13561741181914799</v>
      </c>
      <c r="D404" s="112">
        <v>0</v>
      </c>
      <c r="E404" s="112">
        <v>0</v>
      </c>
      <c r="F404" s="395"/>
      <c r="G404" s="112">
        <v>0</v>
      </c>
      <c r="H404" s="113">
        <v>0</v>
      </c>
      <c r="I404" s="114">
        <f t="shared" si="230"/>
        <v>0.13561741181914799</v>
      </c>
      <c r="K404" s="42" t="s">
        <v>11</v>
      </c>
      <c r="L404" s="87">
        <v>0</v>
      </c>
      <c r="M404" s="87">
        <v>0.13561741181914799</v>
      </c>
      <c r="N404" s="87">
        <v>0</v>
      </c>
      <c r="O404" s="87">
        <v>0</v>
      </c>
      <c r="P404" s="87">
        <v>14.176873237346598</v>
      </c>
      <c r="Q404" s="87">
        <v>0</v>
      </c>
      <c r="R404" s="88">
        <v>0</v>
      </c>
      <c r="S404" s="89">
        <f t="shared" si="231"/>
        <v>14.312490649165746</v>
      </c>
      <c r="U404" s="59" t="s">
        <v>11</v>
      </c>
      <c r="V404" s="60">
        <v>0</v>
      </c>
      <c r="W404" s="60">
        <v>0</v>
      </c>
      <c r="X404" s="60">
        <v>0</v>
      </c>
      <c r="Y404" s="60">
        <v>0.13561741181914799</v>
      </c>
      <c r="Z404" s="60">
        <v>0</v>
      </c>
      <c r="AA404" s="60">
        <v>0</v>
      </c>
      <c r="AB404" s="60">
        <v>14.176873237346598</v>
      </c>
      <c r="AC404" s="61">
        <v>0</v>
      </c>
      <c r="AD404" s="60">
        <v>0</v>
      </c>
      <c r="AE404" s="60">
        <v>0</v>
      </c>
      <c r="AF404" s="60">
        <v>0</v>
      </c>
      <c r="AG404" s="60">
        <v>0</v>
      </c>
      <c r="AH404" s="60">
        <v>0</v>
      </c>
      <c r="AI404" s="62">
        <f t="shared" si="232"/>
        <v>14.312490649165746</v>
      </c>
      <c r="AJ404" s="19"/>
      <c r="AK404" s="19"/>
      <c r="AL404" s="19"/>
      <c r="AM404" s="19"/>
      <c r="AN404" s="19"/>
    </row>
    <row r="405" spans="1:40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230"/>
        <v>0</v>
      </c>
      <c r="K405" s="43" t="s">
        <v>55</v>
      </c>
      <c r="L405" s="84">
        <v>0</v>
      </c>
      <c r="M405" s="84">
        <v>0</v>
      </c>
      <c r="N405" s="84">
        <v>0</v>
      </c>
      <c r="O405" s="84">
        <v>0</v>
      </c>
      <c r="P405" s="84">
        <v>0</v>
      </c>
      <c r="Q405" s="84">
        <v>0</v>
      </c>
      <c r="R405" s="85">
        <v>0</v>
      </c>
      <c r="S405" s="86">
        <f t="shared" si="231"/>
        <v>0</v>
      </c>
      <c r="U405" s="63" t="s">
        <v>55</v>
      </c>
      <c r="V405" s="55">
        <v>0</v>
      </c>
      <c r="W405" s="55">
        <v>0</v>
      </c>
      <c r="X405" s="55">
        <v>0</v>
      </c>
      <c r="Y405" s="55">
        <v>0</v>
      </c>
      <c r="Z405" s="55">
        <v>0</v>
      </c>
      <c r="AA405" s="55">
        <v>0</v>
      </c>
      <c r="AB405" s="55">
        <v>0</v>
      </c>
      <c r="AC405" s="56">
        <v>0</v>
      </c>
      <c r="AD405" s="55">
        <v>0</v>
      </c>
      <c r="AE405" s="55">
        <v>0</v>
      </c>
      <c r="AF405" s="55">
        <v>0</v>
      </c>
      <c r="AG405" s="55">
        <v>0</v>
      </c>
      <c r="AH405" s="55">
        <v>0</v>
      </c>
      <c r="AI405" s="58">
        <f t="shared" si="232"/>
        <v>0</v>
      </c>
      <c r="AJ405" s="19"/>
      <c r="AK405" s="19"/>
      <c r="AL405" s="19"/>
      <c r="AM405" s="19"/>
      <c r="AN405" s="19"/>
    </row>
    <row r="406" spans="1:40" ht="15">
      <c r="A406" s="31" t="s">
        <v>14</v>
      </c>
      <c r="B406" s="112">
        <v>0</v>
      </c>
      <c r="C406" s="112">
        <v>0</v>
      </c>
      <c r="D406" s="112">
        <v>1.1343616923232149</v>
      </c>
      <c r="E406" s="112">
        <v>0</v>
      </c>
      <c r="F406" s="395"/>
      <c r="G406" s="112">
        <v>0</v>
      </c>
      <c r="H406" s="113">
        <v>0</v>
      </c>
      <c r="I406" s="114">
        <f t="shared" si="230"/>
        <v>1.1343616923232149</v>
      </c>
      <c r="K406" s="42" t="s">
        <v>14</v>
      </c>
      <c r="L406" s="87">
        <v>0</v>
      </c>
      <c r="M406" s="87">
        <v>0</v>
      </c>
      <c r="N406" s="87">
        <v>1.1343616923232149</v>
      </c>
      <c r="O406" s="87">
        <v>0</v>
      </c>
      <c r="P406" s="87">
        <v>0</v>
      </c>
      <c r="Q406" s="87">
        <v>0</v>
      </c>
      <c r="R406" s="88">
        <v>0</v>
      </c>
      <c r="S406" s="89">
        <f t="shared" si="231"/>
        <v>1.1343616923232149</v>
      </c>
      <c r="U406" s="59" t="s">
        <v>14</v>
      </c>
      <c r="V406" s="60">
        <v>0</v>
      </c>
      <c r="W406" s="60">
        <v>0</v>
      </c>
      <c r="X406" s="60">
        <v>0</v>
      </c>
      <c r="Y406" s="60">
        <v>0</v>
      </c>
      <c r="Z406" s="60">
        <v>1.1343616923232149</v>
      </c>
      <c r="AA406" s="60">
        <v>0</v>
      </c>
      <c r="AB406" s="60">
        <v>0</v>
      </c>
      <c r="AC406" s="61">
        <v>0</v>
      </c>
      <c r="AD406" s="60">
        <v>0</v>
      </c>
      <c r="AE406" s="60">
        <v>0</v>
      </c>
      <c r="AF406" s="60">
        <v>0</v>
      </c>
      <c r="AG406" s="60">
        <v>0</v>
      </c>
      <c r="AH406" s="60">
        <v>0</v>
      </c>
      <c r="AI406" s="62">
        <f t="shared" si="232"/>
        <v>1.1343616923232149</v>
      </c>
      <c r="AJ406" s="19"/>
      <c r="AK406" s="19"/>
      <c r="AL406" s="19"/>
      <c r="AM406" s="19"/>
      <c r="AN406" s="19"/>
    </row>
    <row r="407" spans="1:40" ht="15">
      <c r="A407" s="32" t="s">
        <v>136</v>
      </c>
      <c r="B407" s="84">
        <v>41.977565853054131</v>
      </c>
      <c r="C407" s="84">
        <v>310.05576145440585</v>
      </c>
      <c r="D407" s="84">
        <v>122.51342840101921</v>
      </c>
      <c r="E407" s="84">
        <v>0</v>
      </c>
      <c r="F407" s="395"/>
      <c r="G407" s="84">
        <v>0</v>
      </c>
      <c r="H407" s="115">
        <v>0</v>
      </c>
      <c r="I407" s="111">
        <f t="shared" si="230"/>
        <v>474.54675570847922</v>
      </c>
      <c r="K407" s="43" t="s">
        <v>136</v>
      </c>
      <c r="L407" s="84">
        <v>41.977565853054131</v>
      </c>
      <c r="M407" s="84">
        <v>310.05576145440585</v>
      </c>
      <c r="N407" s="84">
        <v>122.51342840101921</v>
      </c>
      <c r="O407" s="84">
        <v>0</v>
      </c>
      <c r="P407" s="84">
        <v>0</v>
      </c>
      <c r="Q407" s="84">
        <v>0</v>
      </c>
      <c r="R407" s="85">
        <v>0</v>
      </c>
      <c r="S407" s="86">
        <f t="shared" si="231"/>
        <v>474.54675570847922</v>
      </c>
      <c r="U407" s="63" t="s">
        <v>136</v>
      </c>
      <c r="V407" s="55">
        <v>41.977565853054131</v>
      </c>
      <c r="W407" s="55">
        <v>0</v>
      </c>
      <c r="X407" s="55">
        <v>0</v>
      </c>
      <c r="Y407" s="55">
        <v>310.05576145440585</v>
      </c>
      <c r="Z407" s="55">
        <v>53.109190962398785</v>
      </c>
      <c r="AA407" s="55">
        <v>0</v>
      </c>
      <c r="AB407" s="55">
        <v>0</v>
      </c>
      <c r="AC407" s="56">
        <v>69.404237438620427</v>
      </c>
      <c r="AD407" s="55">
        <v>0</v>
      </c>
      <c r="AE407" s="55">
        <v>0</v>
      </c>
      <c r="AF407" s="55">
        <v>0</v>
      </c>
      <c r="AG407" s="55">
        <v>69.404237438620427</v>
      </c>
      <c r="AH407" s="55">
        <v>0</v>
      </c>
      <c r="AI407" s="58">
        <f t="shared" si="232"/>
        <v>474.54675570847922</v>
      </c>
      <c r="AJ407" s="19"/>
      <c r="AK407" s="19"/>
      <c r="AL407" s="19"/>
      <c r="AM407" s="19"/>
      <c r="AN407" s="19"/>
    </row>
    <row r="408" spans="1:40" ht="15">
      <c r="A408" s="31" t="s">
        <v>21</v>
      </c>
      <c r="B408" s="112">
        <v>47.882466935364889</v>
      </c>
      <c r="C408" s="112">
        <v>1.1703025100555218</v>
      </c>
      <c r="D408" s="112">
        <v>9.4320809441379527</v>
      </c>
      <c r="E408" s="112">
        <v>350.22284948800916</v>
      </c>
      <c r="F408" s="395"/>
      <c r="G408" s="112">
        <v>48.750622925692326</v>
      </c>
      <c r="H408" s="113">
        <v>0</v>
      </c>
      <c r="I408" s="114">
        <f t="shared" si="230"/>
        <v>457.45832280325982</v>
      </c>
      <c r="K408" s="42" t="s">
        <v>21</v>
      </c>
      <c r="L408" s="87">
        <v>47.882466935364889</v>
      </c>
      <c r="M408" s="87">
        <v>1.1703025100555218</v>
      </c>
      <c r="N408" s="87">
        <v>9.4320809441379527</v>
      </c>
      <c r="O408" s="87">
        <v>350.22284948800916</v>
      </c>
      <c r="P408" s="87">
        <v>20.760561955414094</v>
      </c>
      <c r="Q408" s="87">
        <v>48.750622925692326</v>
      </c>
      <c r="R408" s="88">
        <v>0</v>
      </c>
      <c r="S408" s="89">
        <f t="shared" si="231"/>
        <v>478.21888475867394</v>
      </c>
      <c r="U408" s="59" t="s">
        <v>21</v>
      </c>
      <c r="V408" s="60">
        <v>0</v>
      </c>
      <c r="W408" s="60">
        <v>36.959121795764503</v>
      </c>
      <c r="X408" s="60">
        <v>48.750622925692326</v>
      </c>
      <c r="Y408" s="60">
        <v>1.1703025100555218</v>
      </c>
      <c r="Z408" s="60">
        <v>9.4320809441379527</v>
      </c>
      <c r="AA408" s="60">
        <v>335.9445022611788</v>
      </c>
      <c r="AB408" s="60">
        <v>20.760561955414094</v>
      </c>
      <c r="AC408" s="61">
        <v>25.201692366430752</v>
      </c>
      <c r="AD408" s="60">
        <v>10.923345139600388</v>
      </c>
      <c r="AE408" s="60">
        <v>14.278347226830354</v>
      </c>
      <c r="AF408" s="60">
        <v>0</v>
      </c>
      <c r="AG408" s="60">
        <v>0</v>
      </c>
      <c r="AH408" s="60">
        <v>0</v>
      </c>
      <c r="AI408" s="62">
        <f t="shared" si="232"/>
        <v>478.21888475867394</v>
      </c>
      <c r="AJ408" s="19"/>
      <c r="AK408" s="19"/>
      <c r="AL408" s="19"/>
      <c r="AM408" s="19"/>
      <c r="AN408" s="19"/>
    </row>
    <row r="409" spans="1:40" ht="15">
      <c r="A409" s="32" t="s">
        <v>20</v>
      </c>
      <c r="B409" s="84">
        <v>4.7981567733199721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230"/>
        <v>4.7981567733199721</v>
      </c>
      <c r="K409" s="43" t="s">
        <v>20</v>
      </c>
      <c r="L409" s="84">
        <v>4.7981567733199721</v>
      </c>
      <c r="M409" s="84">
        <v>0</v>
      </c>
      <c r="N409" s="84">
        <v>0</v>
      </c>
      <c r="O409" s="84">
        <v>0</v>
      </c>
      <c r="P409" s="84">
        <v>0</v>
      </c>
      <c r="Q409" s="84">
        <v>0</v>
      </c>
      <c r="R409" s="85">
        <v>0</v>
      </c>
      <c r="S409" s="86">
        <f t="shared" si="231"/>
        <v>4.7981567733199721</v>
      </c>
      <c r="U409" s="63" t="s">
        <v>20</v>
      </c>
      <c r="V409" s="55">
        <v>4.7981567733199721</v>
      </c>
      <c r="W409" s="55">
        <v>0</v>
      </c>
      <c r="X409" s="55">
        <v>0</v>
      </c>
      <c r="Y409" s="55">
        <v>0</v>
      </c>
      <c r="Z409" s="55">
        <v>0</v>
      </c>
      <c r="AA409" s="55">
        <v>0</v>
      </c>
      <c r="AB409" s="55">
        <v>0</v>
      </c>
      <c r="AC409" s="56">
        <v>0</v>
      </c>
      <c r="AD409" s="55">
        <v>0</v>
      </c>
      <c r="AE409" s="55">
        <v>0</v>
      </c>
      <c r="AF409" s="55">
        <v>0</v>
      </c>
      <c r="AG409" s="55">
        <v>0</v>
      </c>
      <c r="AH409" s="55">
        <v>0</v>
      </c>
      <c r="AI409" s="58">
        <f t="shared" si="232"/>
        <v>4.7981567733199721</v>
      </c>
      <c r="AJ409" s="19"/>
      <c r="AK409" s="19"/>
      <c r="AL409" s="19"/>
      <c r="AM409" s="19"/>
      <c r="AN409" s="19"/>
    </row>
    <row r="410" spans="1:40" ht="15">
      <c r="A410" s="31" t="s">
        <v>56</v>
      </c>
      <c r="B410" s="112">
        <v>0.39006989155080757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230"/>
        <v>0.39006989155080757</v>
      </c>
      <c r="K410" s="42" t="s">
        <v>56</v>
      </c>
      <c r="L410" s="87">
        <v>0.39006989155080757</v>
      </c>
      <c r="M410" s="87">
        <v>0</v>
      </c>
      <c r="N410" s="87">
        <v>0</v>
      </c>
      <c r="O410" s="87">
        <v>0</v>
      </c>
      <c r="P410" s="87">
        <v>0</v>
      </c>
      <c r="Q410" s="87">
        <v>0</v>
      </c>
      <c r="R410" s="88">
        <v>0</v>
      </c>
      <c r="S410" s="89">
        <f t="shared" si="231"/>
        <v>0.39006989155080757</v>
      </c>
      <c r="U410" s="59" t="s">
        <v>56</v>
      </c>
      <c r="V410" s="60">
        <v>0.39006989155080757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1">
        <v>0</v>
      </c>
      <c r="AD410" s="60">
        <v>0</v>
      </c>
      <c r="AE410" s="60">
        <v>0</v>
      </c>
      <c r="AF410" s="60">
        <v>0</v>
      </c>
      <c r="AG410" s="60">
        <v>0</v>
      </c>
      <c r="AH410" s="60">
        <v>0</v>
      </c>
      <c r="AI410" s="62">
        <f t="shared" si="232"/>
        <v>0.39006989155080757</v>
      </c>
      <c r="AJ410" s="19"/>
      <c r="AK410" s="19"/>
      <c r="AL410" s="19"/>
      <c r="AM410" s="19"/>
      <c r="AN410" s="19"/>
    </row>
    <row r="411" spans="1:40" ht="15">
      <c r="A411" s="32" t="s">
        <v>18</v>
      </c>
      <c r="B411" s="84">
        <v>0.32009114935064403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230"/>
        <v>0.32009114935064403</v>
      </c>
      <c r="K411" s="43" t="s">
        <v>18</v>
      </c>
      <c r="L411" s="84">
        <v>0.32009114935064403</v>
      </c>
      <c r="M411" s="84">
        <v>0</v>
      </c>
      <c r="N411" s="84">
        <v>0</v>
      </c>
      <c r="O411" s="84">
        <v>0</v>
      </c>
      <c r="P411" s="84">
        <v>6.4183899936489139E-2</v>
      </c>
      <c r="Q411" s="84">
        <v>0</v>
      </c>
      <c r="R411" s="85">
        <v>0</v>
      </c>
      <c r="S411" s="86">
        <f t="shared" si="231"/>
        <v>0.38427504928713319</v>
      </c>
      <c r="U411" s="63" t="s">
        <v>18</v>
      </c>
      <c r="V411" s="55">
        <v>0</v>
      </c>
      <c r="W411" s="55">
        <v>0</v>
      </c>
      <c r="X411" s="55">
        <v>0</v>
      </c>
      <c r="Y411" s="55">
        <v>0</v>
      </c>
      <c r="Z411" s="55">
        <v>0</v>
      </c>
      <c r="AA411" s="55">
        <v>0</v>
      </c>
      <c r="AB411" s="55">
        <v>6.4183899936489139E-2</v>
      </c>
      <c r="AC411" s="56">
        <v>0.32009114935064403</v>
      </c>
      <c r="AD411" s="55">
        <v>0.32009114935064403</v>
      </c>
      <c r="AE411" s="55">
        <v>0</v>
      </c>
      <c r="AF411" s="55">
        <v>0</v>
      </c>
      <c r="AG411" s="55">
        <v>0</v>
      </c>
      <c r="AH411" s="55">
        <v>0</v>
      </c>
      <c r="AI411" s="58">
        <f t="shared" si="232"/>
        <v>0.38427504928713319</v>
      </c>
      <c r="AJ411" s="19"/>
      <c r="AK411" s="19"/>
      <c r="AL411" s="19"/>
      <c r="AM411" s="19"/>
      <c r="AN411" s="19"/>
    </row>
    <row r="412" spans="1:40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230"/>
        <v>0</v>
      </c>
      <c r="K412" s="42" t="s">
        <v>17</v>
      </c>
      <c r="L412" s="87">
        <v>0</v>
      </c>
      <c r="M412" s="87">
        <v>0</v>
      </c>
      <c r="N412" s="87">
        <v>0</v>
      </c>
      <c r="O412" s="87">
        <v>0</v>
      </c>
      <c r="P412" s="87">
        <v>0</v>
      </c>
      <c r="Q412" s="87">
        <v>0</v>
      </c>
      <c r="R412" s="88">
        <v>0</v>
      </c>
      <c r="S412" s="89">
        <f t="shared" si="231"/>
        <v>0</v>
      </c>
      <c r="U412" s="59" t="s">
        <v>57</v>
      </c>
      <c r="V412" s="60">
        <v>0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1">
        <v>0</v>
      </c>
      <c r="AD412" s="60">
        <v>0</v>
      </c>
      <c r="AE412" s="60">
        <v>0</v>
      </c>
      <c r="AF412" s="60">
        <v>0</v>
      </c>
      <c r="AG412" s="60">
        <v>0</v>
      </c>
      <c r="AH412" s="60">
        <v>0</v>
      </c>
      <c r="AI412" s="62">
        <f t="shared" si="232"/>
        <v>0</v>
      </c>
      <c r="AJ412" s="19"/>
      <c r="AK412" s="19"/>
      <c r="AL412" s="19"/>
      <c r="AM412" s="19"/>
      <c r="AN412" s="19"/>
    </row>
    <row r="413" spans="1:40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230"/>
        <v>0</v>
      </c>
      <c r="K413" s="44" t="s">
        <v>60</v>
      </c>
      <c r="L413" s="84">
        <v>0</v>
      </c>
      <c r="M413" s="84">
        <v>0</v>
      </c>
      <c r="N413" s="84">
        <v>0</v>
      </c>
      <c r="O413" s="84">
        <v>0</v>
      </c>
      <c r="P413" s="84">
        <v>0</v>
      </c>
      <c r="Q413" s="84">
        <v>0</v>
      </c>
      <c r="R413" s="85">
        <v>0</v>
      </c>
      <c r="S413" s="86">
        <f t="shared" si="231"/>
        <v>0</v>
      </c>
      <c r="U413" s="64" t="s">
        <v>58</v>
      </c>
      <c r="V413" s="55">
        <v>0</v>
      </c>
      <c r="W413" s="55">
        <v>0</v>
      </c>
      <c r="X413" s="55">
        <v>0</v>
      </c>
      <c r="Y413" s="55">
        <v>0</v>
      </c>
      <c r="Z413" s="55">
        <v>0</v>
      </c>
      <c r="AA413" s="55">
        <v>0</v>
      </c>
      <c r="AB413" s="55">
        <v>0</v>
      </c>
      <c r="AC413" s="56">
        <v>0</v>
      </c>
      <c r="AD413" s="57">
        <v>0</v>
      </c>
      <c r="AE413" s="57">
        <v>0</v>
      </c>
      <c r="AF413" s="57">
        <v>0</v>
      </c>
      <c r="AG413" s="57">
        <v>0</v>
      </c>
      <c r="AH413" s="57">
        <v>0</v>
      </c>
      <c r="AI413" s="58">
        <f t="shared" si="232"/>
        <v>0</v>
      </c>
      <c r="AJ413" s="19"/>
      <c r="AK413" s="19"/>
      <c r="AL413" s="19"/>
      <c r="AM413" s="19"/>
      <c r="AN413" s="19"/>
    </row>
    <row r="414" spans="1:40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230"/>
        <v>0</v>
      </c>
      <c r="K414" s="45" t="s">
        <v>19</v>
      </c>
      <c r="L414" s="90">
        <v>0</v>
      </c>
      <c r="M414" s="90">
        <v>0</v>
      </c>
      <c r="N414" s="90">
        <v>0</v>
      </c>
      <c r="O414" s="90">
        <v>0</v>
      </c>
      <c r="P414" s="90">
        <v>0</v>
      </c>
      <c r="Q414" s="90">
        <v>0</v>
      </c>
      <c r="R414" s="91">
        <v>0</v>
      </c>
      <c r="S414" s="92">
        <f t="shared" si="231"/>
        <v>0</v>
      </c>
      <c r="U414" s="65" t="s">
        <v>62</v>
      </c>
      <c r="V414" s="66">
        <v>0</v>
      </c>
      <c r="W414" s="66">
        <v>0</v>
      </c>
      <c r="X414" s="66">
        <v>0</v>
      </c>
      <c r="Y414" s="66">
        <v>0</v>
      </c>
      <c r="Z414" s="66">
        <v>0</v>
      </c>
      <c r="AA414" s="66">
        <v>0</v>
      </c>
      <c r="AB414" s="66">
        <v>0</v>
      </c>
      <c r="AC414" s="66">
        <v>0</v>
      </c>
      <c r="AD414" s="66">
        <v>0</v>
      </c>
      <c r="AE414" s="66">
        <v>0</v>
      </c>
      <c r="AF414" s="66">
        <v>0</v>
      </c>
      <c r="AG414" s="66">
        <v>0</v>
      </c>
      <c r="AH414" s="67">
        <v>0</v>
      </c>
      <c r="AI414" s="68">
        <f t="shared" si="232"/>
        <v>0</v>
      </c>
      <c r="AJ414" s="19"/>
      <c r="AK414" s="19"/>
      <c r="AL414" s="19"/>
      <c r="AM414" s="19"/>
      <c r="AN414" s="19"/>
    </row>
    <row r="415" spans="1:40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230"/>
        <v>0</v>
      </c>
      <c r="K415" s="46" t="s">
        <v>15</v>
      </c>
      <c r="L415" s="93">
        <v>0</v>
      </c>
      <c r="M415" s="93">
        <v>0</v>
      </c>
      <c r="N415" s="93">
        <v>0</v>
      </c>
      <c r="O415" s="93">
        <v>0</v>
      </c>
      <c r="P415" s="93">
        <v>0</v>
      </c>
      <c r="Q415" s="93">
        <v>0</v>
      </c>
      <c r="R415" s="94">
        <v>0</v>
      </c>
      <c r="S415" s="95">
        <f t="shared" si="231"/>
        <v>0</v>
      </c>
      <c r="U415" s="69" t="s">
        <v>15</v>
      </c>
      <c r="V415" s="70">
        <v>0</v>
      </c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0">
        <v>0</v>
      </c>
      <c r="AD415" s="71">
        <v>0</v>
      </c>
      <c r="AE415" s="71">
        <v>0</v>
      </c>
      <c r="AF415" s="71">
        <v>0</v>
      </c>
      <c r="AG415" s="71">
        <v>0</v>
      </c>
      <c r="AH415" s="71">
        <v>0</v>
      </c>
      <c r="AI415" s="72">
        <f t="shared" si="232"/>
        <v>0</v>
      </c>
      <c r="AJ415" s="19"/>
      <c r="AK415" s="19"/>
      <c r="AL415" s="19"/>
      <c r="AM415" s="19"/>
      <c r="AN415" s="19"/>
    </row>
    <row r="416" spans="1:40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230"/>
        <v>0</v>
      </c>
      <c r="K416" s="45" t="s">
        <v>16</v>
      </c>
      <c r="L416" s="90">
        <v>0</v>
      </c>
      <c r="M416" s="90">
        <v>0</v>
      </c>
      <c r="N416" s="90">
        <v>0</v>
      </c>
      <c r="O416" s="90">
        <v>0</v>
      </c>
      <c r="P416" s="90">
        <v>0</v>
      </c>
      <c r="Q416" s="90">
        <v>0</v>
      </c>
      <c r="R416" s="91">
        <v>0</v>
      </c>
      <c r="S416" s="92">
        <f t="shared" si="231"/>
        <v>0</v>
      </c>
      <c r="U416" s="65" t="s">
        <v>16</v>
      </c>
      <c r="V416" s="66">
        <v>0</v>
      </c>
      <c r="W416" s="66">
        <v>0</v>
      </c>
      <c r="X416" s="66">
        <v>0</v>
      </c>
      <c r="Y416" s="66">
        <v>0</v>
      </c>
      <c r="Z416" s="66">
        <v>0</v>
      </c>
      <c r="AA416" s="66">
        <v>0</v>
      </c>
      <c r="AB416" s="66">
        <v>0</v>
      </c>
      <c r="AC416" s="66">
        <v>0</v>
      </c>
      <c r="AD416" s="66">
        <v>0</v>
      </c>
      <c r="AE416" s="66">
        <v>0</v>
      </c>
      <c r="AF416" s="66">
        <v>0</v>
      </c>
      <c r="AG416" s="66">
        <v>0</v>
      </c>
      <c r="AH416" s="67">
        <v>0</v>
      </c>
      <c r="AI416" s="68">
        <f t="shared" si="232"/>
        <v>0</v>
      </c>
      <c r="AJ416" s="19"/>
      <c r="AK416" s="19"/>
      <c r="AL416" s="19"/>
      <c r="AM416" s="19"/>
      <c r="AN416" s="19"/>
    </row>
    <row r="417" spans="1:40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230"/>
        <v>0</v>
      </c>
      <c r="K417" s="47" t="s">
        <v>10</v>
      </c>
      <c r="L417" s="96">
        <v>0</v>
      </c>
      <c r="M417" s="96">
        <v>0</v>
      </c>
      <c r="N417" s="96">
        <v>0</v>
      </c>
      <c r="O417" s="96">
        <v>0</v>
      </c>
      <c r="P417" s="96">
        <v>0</v>
      </c>
      <c r="Q417" s="96">
        <v>0</v>
      </c>
      <c r="R417" s="97">
        <v>0</v>
      </c>
      <c r="S417" s="98">
        <f t="shared" si="231"/>
        <v>0</v>
      </c>
      <c r="U417" s="69" t="s">
        <v>10</v>
      </c>
      <c r="V417" s="70">
        <v>0</v>
      </c>
      <c r="W417" s="70">
        <v>0</v>
      </c>
      <c r="X417" s="70">
        <v>0</v>
      </c>
      <c r="Y417" s="70">
        <v>0</v>
      </c>
      <c r="Z417" s="70">
        <v>0</v>
      </c>
      <c r="AA417" s="70">
        <v>0</v>
      </c>
      <c r="AB417" s="70">
        <v>0</v>
      </c>
      <c r="AC417" s="70">
        <v>0</v>
      </c>
      <c r="AD417" s="71">
        <v>0</v>
      </c>
      <c r="AE417" s="71">
        <v>0</v>
      </c>
      <c r="AF417" s="71">
        <v>0</v>
      </c>
      <c r="AG417" s="71">
        <v>0</v>
      </c>
      <c r="AH417" s="71">
        <v>0</v>
      </c>
      <c r="AI417" s="72">
        <f t="shared" si="232"/>
        <v>0</v>
      </c>
      <c r="AJ417" s="19"/>
      <c r="AK417" s="19"/>
      <c r="AL417" s="19"/>
      <c r="AM417" s="19"/>
      <c r="AN417" s="19"/>
    </row>
    <row r="418" spans="1:40" ht="15">
      <c r="A418" s="37" t="s">
        <v>22</v>
      </c>
      <c r="B418" s="99">
        <f>SUM(B397:B413)</f>
        <v>190.8353617205679</v>
      </c>
      <c r="C418" s="99">
        <f t="shared" ref="C418:I418" si="233">SUM(C397:C413)</f>
        <v>355.28495338714089</v>
      </c>
      <c r="D418" s="99">
        <f t="shared" si="233"/>
        <v>134.87107039610402</v>
      </c>
      <c r="E418" s="99">
        <f t="shared" si="233"/>
        <v>350.22284948800916</v>
      </c>
      <c r="F418" s="99">
        <f t="shared" si="233"/>
        <v>0</v>
      </c>
      <c r="G418" s="99">
        <f t="shared" si="233"/>
        <v>48.750622925692326</v>
      </c>
      <c r="H418" s="100">
        <f t="shared" si="233"/>
        <v>0</v>
      </c>
      <c r="I418" s="111">
        <f t="shared" si="233"/>
        <v>1079.9648579175143</v>
      </c>
      <c r="K418" s="48" t="s">
        <v>22</v>
      </c>
      <c r="L418" s="99">
        <f>SUM(L397:L413)</f>
        <v>190.8353617205679</v>
      </c>
      <c r="M418" s="99">
        <f t="shared" ref="M418:S418" si="234">SUM(M397:M413)</f>
        <v>355.28495338714089</v>
      </c>
      <c r="N418" s="99">
        <f t="shared" si="234"/>
        <v>134.87107039610402</v>
      </c>
      <c r="O418" s="99">
        <f t="shared" si="234"/>
        <v>350.22284948800916</v>
      </c>
      <c r="P418" s="99">
        <f t="shared" si="234"/>
        <v>48.72326821590098</v>
      </c>
      <c r="Q418" s="99">
        <f t="shared" si="234"/>
        <v>48.750622925692326</v>
      </c>
      <c r="R418" s="100">
        <f t="shared" si="234"/>
        <v>0</v>
      </c>
      <c r="S418" s="101">
        <f t="shared" si="234"/>
        <v>1128.6881261334154</v>
      </c>
      <c r="U418" s="73" t="s">
        <v>59</v>
      </c>
      <c r="V418" s="74">
        <f>SUM(V397:V413)</f>
        <v>142.63280363585235</v>
      </c>
      <c r="W418" s="74">
        <f t="shared" ref="W418:AH418" si="235">SUM(W397:W413)</f>
        <v>36.959121795764503</v>
      </c>
      <c r="X418" s="74">
        <f t="shared" si="235"/>
        <v>48.750622925692326</v>
      </c>
      <c r="Y418" s="74">
        <f t="shared" si="235"/>
        <v>355.28495338714089</v>
      </c>
      <c r="Z418" s="74">
        <f t="shared" si="235"/>
        <v>65.466832957483589</v>
      </c>
      <c r="AA418" s="74">
        <f t="shared" si="235"/>
        <v>335.9445022611788</v>
      </c>
      <c r="AB418" s="74">
        <f t="shared" si="235"/>
        <v>48.72326821590098</v>
      </c>
      <c r="AC418" s="74">
        <f t="shared" si="235"/>
        <v>94.926020954401821</v>
      </c>
      <c r="AD418" s="75">
        <f t="shared" si="235"/>
        <v>11.243436288951031</v>
      </c>
      <c r="AE418" s="75">
        <f t="shared" si="235"/>
        <v>14.278347226830354</v>
      </c>
      <c r="AF418" s="75">
        <f t="shared" si="235"/>
        <v>0</v>
      </c>
      <c r="AG418" s="75">
        <f t="shared" si="235"/>
        <v>69.404237438620427</v>
      </c>
      <c r="AH418" s="75">
        <f t="shared" si="235"/>
        <v>0</v>
      </c>
      <c r="AI418" s="76">
        <f>SUM(V418:AC418)</f>
        <v>1128.6881261334152</v>
      </c>
      <c r="AJ418" s="19"/>
      <c r="AK418" s="19"/>
      <c r="AL418" s="19"/>
      <c r="AM418" s="19"/>
      <c r="AN418" s="19"/>
    </row>
    <row r="419" spans="1:40" s="22" customFormat="1" ht="15" thickBot="1">
      <c r="A419" s="38" t="s">
        <v>108</v>
      </c>
      <c r="B419" s="125">
        <f>IF($I418=0,"-",B418/$I418)</f>
        <v>0.1767051588035502</v>
      </c>
      <c r="C419" s="125">
        <f t="shared" ref="C419:H419" si="236">IF($I418=0,"-",C418/$I418)</f>
        <v>0.32897825404451897</v>
      </c>
      <c r="D419" s="125">
        <f t="shared" si="236"/>
        <v>0.12488468435553966</v>
      </c>
      <c r="E419" s="125">
        <f t="shared" si="236"/>
        <v>0.32429096828515369</v>
      </c>
      <c r="F419" s="125">
        <f t="shared" si="236"/>
        <v>0</v>
      </c>
      <c r="G419" s="125">
        <f t="shared" si="236"/>
        <v>4.5140934511237407E-2</v>
      </c>
      <c r="H419" s="126">
        <f t="shared" si="236"/>
        <v>0</v>
      </c>
      <c r="I419" s="127">
        <f>SUM(B419:H419)</f>
        <v>1</v>
      </c>
      <c r="K419" s="49" t="s">
        <v>108</v>
      </c>
      <c r="L419" s="102">
        <f>IF($S418=0,"-",L418/$S418)</f>
        <v>0.16907714124212414</v>
      </c>
      <c r="M419" s="102">
        <f t="shared" ref="M419:R419" si="237">IF($S418=0,"-",M418/$S418)</f>
        <v>0.31477690352272281</v>
      </c>
      <c r="N419" s="102">
        <f t="shared" si="237"/>
        <v>0.11949365575248527</v>
      </c>
      <c r="O419" s="102">
        <f t="shared" si="237"/>
        <v>0.31029195876081311</v>
      </c>
      <c r="P419" s="102">
        <f t="shared" si="237"/>
        <v>4.3168052438731598E-2</v>
      </c>
      <c r="Q419" s="102">
        <f t="shared" si="237"/>
        <v>4.3192288283122958E-2</v>
      </c>
      <c r="R419" s="103">
        <f t="shared" si="237"/>
        <v>0</v>
      </c>
      <c r="S419" s="104">
        <f>SUM(L419:R419)</f>
        <v>0.99999999999999978</v>
      </c>
      <c r="U419" s="77" t="s">
        <v>108</v>
      </c>
      <c r="V419" s="78">
        <f>+V418/$AI418</f>
        <v>0.12637042982322702</v>
      </c>
      <c r="W419" s="78">
        <f t="shared" ref="W419:AH419" si="238">+W418/$AI418</f>
        <v>3.2745202983907172E-2</v>
      </c>
      <c r="X419" s="78">
        <f t="shared" si="238"/>
        <v>4.3192288283122965E-2</v>
      </c>
      <c r="Y419" s="78">
        <f t="shared" si="238"/>
        <v>0.31477690352272286</v>
      </c>
      <c r="Z419" s="78">
        <f t="shared" si="238"/>
        <v>5.8002588528821966E-2</v>
      </c>
      <c r="AA419" s="78">
        <f t="shared" si="238"/>
        <v>0.29764156677366244</v>
      </c>
      <c r="AB419" s="78">
        <f t="shared" si="238"/>
        <v>4.3168052438731605E-2</v>
      </c>
      <c r="AC419" s="78">
        <f t="shared" si="238"/>
        <v>8.410296764580405E-2</v>
      </c>
      <c r="AD419" s="78">
        <f t="shared" si="238"/>
        <v>9.9615084349899633E-3</v>
      </c>
      <c r="AE419" s="78">
        <f t="shared" si="238"/>
        <v>1.2650391987150754E-2</v>
      </c>
      <c r="AF419" s="78">
        <f t="shared" si="238"/>
        <v>0</v>
      </c>
      <c r="AG419" s="78">
        <f t="shared" si="238"/>
        <v>6.1491067223663327E-2</v>
      </c>
      <c r="AH419" s="78">
        <f t="shared" si="238"/>
        <v>0</v>
      </c>
      <c r="AI419" s="79">
        <f>SUM(V419:AC419)</f>
        <v>1</v>
      </c>
    </row>
    <row r="420" spans="1:40" ht="15" thickBot="1">
      <c r="A420" s="6"/>
      <c r="B420" s="6"/>
      <c r="C420" s="6"/>
      <c r="D420" s="6"/>
      <c r="E420" s="6"/>
      <c r="F420" s="6"/>
      <c r="G420" s="6"/>
      <c r="H420" s="6"/>
      <c r="I420" s="6"/>
      <c r="K420" s="6"/>
      <c r="L420" s="6"/>
      <c r="M420" s="6"/>
      <c r="N420" s="6"/>
      <c r="O420" s="6"/>
      <c r="P420" s="6"/>
      <c r="Q420" s="6"/>
      <c r="R420" s="6"/>
      <c r="S420" s="6"/>
      <c r="U420"/>
      <c r="V420" s="29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19"/>
      <c r="AK420" s="19"/>
      <c r="AL420" s="19"/>
      <c r="AM420" s="19"/>
      <c r="AN420" s="19"/>
    </row>
    <row r="421" spans="1:40" ht="42.7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  <c r="K421" s="445" t="s">
        <v>39</v>
      </c>
      <c r="L421" s="82" t="s">
        <v>0</v>
      </c>
      <c r="M421" s="82" t="s">
        <v>1</v>
      </c>
      <c r="N421" s="82" t="s">
        <v>2</v>
      </c>
      <c r="O421" s="82" t="s">
        <v>3</v>
      </c>
      <c r="P421" s="82" t="s">
        <v>23</v>
      </c>
      <c r="Q421" s="82" t="s">
        <v>4</v>
      </c>
      <c r="R421" s="82" t="s">
        <v>5</v>
      </c>
      <c r="S421" s="83" t="s">
        <v>6</v>
      </c>
      <c r="U421" s="447" t="s">
        <v>39</v>
      </c>
      <c r="V421" s="51" t="s">
        <v>73</v>
      </c>
      <c r="W421" s="51" t="s">
        <v>74</v>
      </c>
      <c r="X421" s="51" t="s">
        <v>4</v>
      </c>
      <c r="Y421" s="51" t="s">
        <v>1</v>
      </c>
      <c r="Z421" s="51" t="s">
        <v>2</v>
      </c>
      <c r="AA421" s="51" t="s">
        <v>3</v>
      </c>
      <c r="AB421" s="51" t="s">
        <v>51</v>
      </c>
      <c r="AC421" s="51" t="s">
        <v>64</v>
      </c>
      <c r="AD421" s="52" t="s">
        <v>75</v>
      </c>
      <c r="AE421" s="52" t="s">
        <v>76</v>
      </c>
      <c r="AF421" s="52" t="s">
        <v>77</v>
      </c>
      <c r="AG421" s="52" t="s">
        <v>78</v>
      </c>
      <c r="AH421" s="52" t="s">
        <v>79</v>
      </c>
      <c r="AI421" s="53" t="s">
        <v>59</v>
      </c>
      <c r="AJ421" s="19"/>
      <c r="AK421" s="19"/>
      <c r="AL421" s="19"/>
      <c r="AM421" s="19"/>
      <c r="AN421" s="19"/>
    </row>
    <row r="422" spans="1:40" ht="15" customHeight="1">
      <c r="A422" s="411" t="s">
        <v>39</v>
      </c>
      <c r="B422" s="400" t="s">
        <v>113</v>
      </c>
      <c r="C422" s="401"/>
      <c r="D422" s="401"/>
      <c r="E422" s="401"/>
      <c r="F422" s="401"/>
      <c r="G422" s="401"/>
      <c r="H422" s="401"/>
      <c r="I422" s="402"/>
      <c r="K422" s="446" t="s">
        <v>39</v>
      </c>
      <c r="L422" s="403" t="s">
        <v>113</v>
      </c>
      <c r="M422" s="404"/>
      <c r="N422" s="404"/>
      <c r="O422" s="404"/>
      <c r="P422" s="404"/>
      <c r="Q422" s="404"/>
      <c r="R422" s="404"/>
      <c r="S422" s="405"/>
      <c r="U422" s="448" t="s">
        <v>39</v>
      </c>
      <c r="V422" s="441" t="s">
        <v>113</v>
      </c>
      <c r="W422" s="441"/>
      <c r="X422" s="441"/>
      <c r="Y422" s="441"/>
      <c r="Z422" s="441"/>
      <c r="AA422" s="441"/>
      <c r="AB422" s="441"/>
      <c r="AC422" s="441"/>
      <c r="AD422" s="441"/>
      <c r="AE422" s="441"/>
      <c r="AF422" s="441"/>
      <c r="AG422" s="441"/>
      <c r="AH422" s="441"/>
      <c r="AI422" s="442"/>
      <c r="AJ422" s="19"/>
      <c r="AK422" s="19"/>
      <c r="AL422" s="19"/>
      <c r="AM422" s="19"/>
      <c r="AN422" s="19"/>
    </row>
    <row r="423" spans="1:40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  <c r="K423" s="50" t="s">
        <v>7</v>
      </c>
      <c r="L423" s="105">
        <v>0</v>
      </c>
      <c r="M423" s="105">
        <v>0</v>
      </c>
      <c r="N423" s="105">
        <v>0</v>
      </c>
      <c r="O423" s="105">
        <v>0</v>
      </c>
      <c r="P423" s="105">
        <v>0</v>
      </c>
      <c r="Q423" s="105">
        <v>0</v>
      </c>
      <c r="R423" s="106">
        <v>0</v>
      </c>
      <c r="S423" s="107">
        <f>SUM(L423:R423)</f>
        <v>0</v>
      </c>
      <c r="U423" s="54" t="s">
        <v>7</v>
      </c>
      <c r="V423" s="55">
        <v>0</v>
      </c>
      <c r="W423" s="55">
        <v>0</v>
      </c>
      <c r="X423" s="55">
        <v>0</v>
      </c>
      <c r="Y423" s="55">
        <v>0</v>
      </c>
      <c r="Z423" s="55">
        <v>0</v>
      </c>
      <c r="AA423" s="55">
        <v>0</v>
      </c>
      <c r="AB423" s="55">
        <v>0</v>
      </c>
      <c r="AC423" s="56">
        <v>0</v>
      </c>
      <c r="AD423" s="57">
        <v>0</v>
      </c>
      <c r="AE423" s="57">
        <v>0</v>
      </c>
      <c r="AF423" s="57">
        <v>0</v>
      </c>
      <c r="AG423" s="57">
        <v>0</v>
      </c>
      <c r="AH423" s="57">
        <v>0</v>
      </c>
      <c r="AI423" s="58">
        <f>SUM(V423:AC423)</f>
        <v>0</v>
      </c>
      <c r="AJ423" s="19"/>
      <c r="AK423" s="19"/>
      <c r="AL423" s="19"/>
      <c r="AM423" s="19"/>
      <c r="AN423" s="19"/>
    </row>
    <row r="424" spans="1:40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239">SUM(B424:H424)</f>
        <v>0</v>
      </c>
      <c r="K424" s="42" t="s">
        <v>8</v>
      </c>
      <c r="L424" s="87">
        <v>0</v>
      </c>
      <c r="M424" s="87">
        <v>0</v>
      </c>
      <c r="N424" s="87">
        <v>0</v>
      </c>
      <c r="O424" s="87">
        <v>0</v>
      </c>
      <c r="P424" s="87">
        <v>0</v>
      </c>
      <c r="Q424" s="87">
        <v>0</v>
      </c>
      <c r="R424" s="88">
        <v>0</v>
      </c>
      <c r="S424" s="89">
        <f t="shared" ref="S424:S443" si="240">SUM(L424:R424)</f>
        <v>0</v>
      </c>
      <c r="U424" s="59" t="s">
        <v>8</v>
      </c>
      <c r="V424" s="60">
        <v>0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1">
        <v>0</v>
      </c>
      <c r="AD424" s="60">
        <v>0</v>
      </c>
      <c r="AE424" s="60">
        <v>0</v>
      </c>
      <c r="AF424" s="60">
        <v>0</v>
      </c>
      <c r="AG424" s="60">
        <v>0</v>
      </c>
      <c r="AH424" s="60">
        <v>0</v>
      </c>
      <c r="AI424" s="62">
        <f t="shared" ref="AI424:AI443" si="241">SUM(V424:AC424)</f>
        <v>0</v>
      </c>
      <c r="AJ424" s="19"/>
      <c r="AK424" s="19"/>
      <c r="AL424" s="19"/>
      <c r="AM424" s="19"/>
      <c r="AN424" s="19"/>
    </row>
    <row r="425" spans="1:40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239"/>
        <v>0</v>
      </c>
      <c r="K425" s="43" t="s">
        <v>9</v>
      </c>
      <c r="L425" s="84">
        <v>0</v>
      </c>
      <c r="M425" s="84">
        <v>0</v>
      </c>
      <c r="N425" s="84">
        <v>0</v>
      </c>
      <c r="O425" s="84">
        <v>0</v>
      </c>
      <c r="P425" s="84">
        <v>0</v>
      </c>
      <c r="Q425" s="84">
        <v>0</v>
      </c>
      <c r="R425" s="85">
        <v>0</v>
      </c>
      <c r="S425" s="86">
        <f t="shared" si="240"/>
        <v>0</v>
      </c>
      <c r="U425" s="63" t="s">
        <v>9</v>
      </c>
      <c r="V425" s="55">
        <v>0</v>
      </c>
      <c r="W425" s="55">
        <v>0</v>
      </c>
      <c r="X425" s="55">
        <v>0</v>
      </c>
      <c r="Y425" s="55">
        <v>0</v>
      </c>
      <c r="Z425" s="55">
        <v>0</v>
      </c>
      <c r="AA425" s="55">
        <v>0</v>
      </c>
      <c r="AB425" s="55">
        <v>0</v>
      </c>
      <c r="AC425" s="56">
        <v>0</v>
      </c>
      <c r="AD425" s="57">
        <v>0</v>
      </c>
      <c r="AE425" s="57">
        <v>0</v>
      </c>
      <c r="AF425" s="57">
        <v>0</v>
      </c>
      <c r="AG425" s="57">
        <v>0</v>
      </c>
      <c r="AH425" s="57">
        <v>0</v>
      </c>
      <c r="AI425" s="58">
        <f t="shared" si="241"/>
        <v>0</v>
      </c>
      <c r="AJ425" s="19"/>
      <c r="AK425" s="19"/>
      <c r="AL425" s="19"/>
      <c r="AM425" s="19"/>
      <c r="AN425" s="19"/>
    </row>
    <row r="426" spans="1:40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239"/>
        <v>0</v>
      </c>
      <c r="K426" s="42" t="s">
        <v>52</v>
      </c>
      <c r="L426" s="87">
        <v>0</v>
      </c>
      <c r="M426" s="87">
        <v>0</v>
      </c>
      <c r="N426" s="87">
        <v>0</v>
      </c>
      <c r="O426" s="87">
        <v>0</v>
      </c>
      <c r="P426" s="87">
        <v>0</v>
      </c>
      <c r="Q426" s="87">
        <v>0</v>
      </c>
      <c r="R426" s="88">
        <v>0</v>
      </c>
      <c r="S426" s="89">
        <f t="shared" si="240"/>
        <v>0</v>
      </c>
      <c r="U426" s="59" t="s">
        <v>52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1">
        <v>0</v>
      </c>
      <c r="AD426" s="60">
        <v>0</v>
      </c>
      <c r="AE426" s="60">
        <v>0</v>
      </c>
      <c r="AF426" s="60">
        <v>0</v>
      </c>
      <c r="AG426" s="60">
        <v>0</v>
      </c>
      <c r="AH426" s="60">
        <v>0</v>
      </c>
      <c r="AI426" s="62">
        <f t="shared" si="241"/>
        <v>0</v>
      </c>
      <c r="AJ426" s="19"/>
      <c r="AK426" s="19"/>
      <c r="AL426" s="19"/>
      <c r="AM426" s="19"/>
      <c r="AN426" s="19"/>
    </row>
    <row r="427" spans="1:40" ht="15">
      <c r="A427" s="32" t="s">
        <v>13</v>
      </c>
      <c r="B427" s="84">
        <v>69.206892649928477</v>
      </c>
      <c r="C427" s="84">
        <v>0</v>
      </c>
      <c r="D427" s="84">
        <v>2.4741705230963991</v>
      </c>
      <c r="E427" s="84">
        <v>0</v>
      </c>
      <c r="F427" s="395"/>
      <c r="G427" s="84">
        <v>0</v>
      </c>
      <c r="H427" s="115">
        <v>0</v>
      </c>
      <c r="I427" s="111">
        <f t="shared" si="239"/>
        <v>71.681063173024882</v>
      </c>
      <c r="K427" s="43" t="s">
        <v>13</v>
      </c>
      <c r="L427" s="84">
        <v>69.206892649928477</v>
      </c>
      <c r="M427" s="84">
        <v>0</v>
      </c>
      <c r="N427" s="84">
        <v>2.4741705230963991</v>
      </c>
      <c r="O427" s="84">
        <v>0</v>
      </c>
      <c r="P427" s="84">
        <v>0</v>
      </c>
      <c r="Q427" s="84">
        <v>0</v>
      </c>
      <c r="R427" s="85">
        <v>0</v>
      </c>
      <c r="S427" s="86">
        <f t="shared" si="240"/>
        <v>71.681063173024882</v>
      </c>
      <c r="U427" s="63" t="s">
        <v>13</v>
      </c>
      <c r="V427" s="55">
        <v>46.739643150335844</v>
      </c>
      <c r="W427" s="55">
        <v>0</v>
      </c>
      <c r="X427" s="55">
        <v>0</v>
      </c>
      <c r="Y427" s="55">
        <v>0</v>
      </c>
      <c r="Z427" s="55">
        <v>2.3186621248627448</v>
      </c>
      <c r="AA427" s="55">
        <v>0</v>
      </c>
      <c r="AB427" s="55">
        <v>0</v>
      </c>
      <c r="AC427" s="56">
        <v>22.622757897826293</v>
      </c>
      <c r="AD427" s="57">
        <v>22.46724949959264</v>
      </c>
      <c r="AE427" s="57">
        <v>0</v>
      </c>
      <c r="AF427" s="57">
        <v>0</v>
      </c>
      <c r="AG427" s="57">
        <v>0.15550839823365417</v>
      </c>
      <c r="AH427" s="57">
        <v>0</v>
      </c>
      <c r="AI427" s="58">
        <f t="shared" si="241"/>
        <v>71.681063173024882</v>
      </c>
      <c r="AJ427" s="19"/>
      <c r="AK427" s="19"/>
      <c r="AL427" s="19"/>
      <c r="AM427" s="19"/>
      <c r="AN427" s="19"/>
    </row>
    <row r="428" spans="1:40" ht="15">
      <c r="A428" s="31" t="s">
        <v>119</v>
      </c>
      <c r="B428" s="112">
        <v>25.49426406561626</v>
      </c>
      <c r="C428" s="112">
        <v>11.962349168143167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239"/>
        <v>37.456613233759427</v>
      </c>
      <c r="K428" s="42" t="s">
        <v>119</v>
      </c>
      <c r="L428" s="87">
        <v>25.49426406561626</v>
      </c>
      <c r="M428" s="87">
        <v>11.962349168143167</v>
      </c>
      <c r="N428" s="87">
        <v>0</v>
      </c>
      <c r="O428" s="87">
        <v>0</v>
      </c>
      <c r="P428" s="87">
        <v>0</v>
      </c>
      <c r="Q428" s="87">
        <v>0</v>
      </c>
      <c r="R428" s="88">
        <v>0</v>
      </c>
      <c r="S428" s="89">
        <f t="shared" si="240"/>
        <v>37.456613233759427</v>
      </c>
      <c r="U428" s="59" t="s">
        <v>53</v>
      </c>
      <c r="V428" s="60">
        <v>25.319090414985265</v>
      </c>
      <c r="W428" s="60">
        <v>0</v>
      </c>
      <c r="X428" s="60">
        <v>0</v>
      </c>
      <c r="Y428" s="60">
        <v>11.962349168143167</v>
      </c>
      <c r="Z428" s="60">
        <v>0</v>
      </c>
      <c r="AA428" s="60">
        <v>0</v>
      </c>
      <c r="AB428" s="60">
        <v>0</v>
      </c>
      <c r="AC428" s="61">
        <v>0.17517365063099646</v>
      </c>
      <c r="AD428" s="60">
        <v>0.17517365063099646</v>
      </c>
      <c r="AE428" s="60">
        <v>0</v>
      </c>
      <c r="AF428" s="60">
        <v>0</v>
      </c>
      <c r="AG428" s="60">
        <v>0</v>
      </c>
      <c r="AH428" s="60">
        <v>0</v>
      </c>
      <c r="AI428" s="62">
        <f t="shared" si="241"/>
        <v>37.456613233759427</v>
      </c>
      <c r="AJ428" s="19"/>
      <c r="AK428" s="19"/>
      <c r="AL428" s="19"/>
      <c r="AM428" s="19"/>
      <c r="AN428" s="19"/>
    </row>
    <row r="429" spans="1:40" ht="15">
      <c r="A429" s="32" t="s">
        <v>54</v>
      </c>
      <c r="B429" s="84">
        <v>0</v>
      </c>
      <c r="C429" s="84">
        <v>0</v>
      </c>
      <c r="D429" s="84">
        <v>0</v>
      </c>
      <c r="E429" s="84">
        <v>1.9133574431523734E-2</v>
      </c>
      <c r="F429" s="395"/>
      <c r="G429" s="84">
        <v>0</v>
      </c>
      <c r="H429" s="115">
        <v>0</v>
      </c>
      <c r="I429" s="111">
        <f t="shared" si="239"/>
        <v>1.9133574431523734E-2</v>
      </c>
      <c r="K429" s="43" t="s">
        <v>54</v>
      </c>
      <c r="L429" s="84">
        <v>0</v>
      </c>
      <c r="M429" s="84">
        <v>0</v>
      </c>
      <c r="N429" s="84">
        <v>0</v>
      </c>
      <c r="O429" s="84">
        <v>1.9133574431523734E-2</v>
      </c>
      <c r="P429" s="84">
        <v>221.17955468585163</v>
      </c>
      <c r="Q429" s="84">
        <v>0</v>
      </c>
      <c r="R429" s="85">
        <v>0</v>
      </c>
      <c r="S429" s="86">
        <f t="shared" si="240"/>
        <v>221.19868826028315</v>
      </c>
      <c r="U429" s="63" t="s">
        <v>54</v>
      </c>
      <c r="V429" s="55">
        <v>0</v>
      </c>
      <c r="W429" s="55">
        <v>0</v>
      </c>
      <c r="X429" s="55">
        <v>0</v>
      </c>
      <c r="Y429" s="55">
        <v>0</v>
      </c>
      <c r="Z429" s="55">
        <v>0</v>
      </c>
      <c r="AA429" s="55">
        <v>1.9133574431523734E-2</v>
      </c>
      <c r="AB429" s="55">
        <v>221.17955468585163</v>
      </c>
      <c r="AC429" s="56">
        <v>0</v>
      </c>
      <c r="AD429" s="55">
        <v>0</v>
      </c>
      <c r="AE429" s="55">
        <v>0</v>
      </c>
      <c r="AF429" s="55">
        <v>0</v>
      </c>
      <c r="AG429" s="55">
        <v>0</v>
      </c>
      <c r="AH429" s="55">
        <v>0</v>
      </c>
      <c r="AI429" s="58">
        <f t="shared" si="241"/>
        <v>221.19868826028315</v>
      </c>
      <c r="AJ429" s="19"/>
      <c r="AK429" s="19"/>
      <c r="AL429" s="19"/>
      <c r="AM429" s="19"/>
      <c r="AN429" s="19"/>
    </row>
    <row r="430" spans="1:40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239"/>
        <v>0</v>
      </c>
      <c r="K430" s="42" t="s">
        <v>11</v>
      </c>
      <c r="L430" s="87">
        <v>0</v>
      </c>
      <c r="M430" s="87">
        <v>0</v>
      </c>
      <c r="N430" s="87">
        <v>0</v>
      </c>
      <c r="O430" s="87">
        <v>0</v>
      </c>
      <c r="P430" s="87">
        <v>25.535577703824934</v>
      </c>
      <c r="Q430" s="87">
        <v>0</v>
      </c>
      <c r="R430" s="88">
        <v>0</v>
      </c>
      <c r="S430" s="89">
        <f t="shared" si="240"/>
        <v>25.535577703824934</v>
      </c>
      <c r="U430" s="59" t="s">
        <v>11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25.535577703824934</v>
      </c>
      <c r="AC430" s="61">
        <v>0</v>
      </c>
      <c r="AD430" s="60">
        <v>0</v>
      </c>
      <c r="AE430" s="60">
        <v>0</v>
      </c>
      <c r="AF430" s="60">
        <v>0</v>
      </c>
      <c r="AG430" s="60">
        <v>0</v>
      </c>
      <c r="AH430" s="60">
        <v>0</v>
      </c>
      <c r="AI430" s="62">
        <f t="shared" si="241"/>
        <v>25.535577703824934</v>
      </c>
      <c r="AJ430" s="19"/>
      <c r="AK430" s="19"/>
      <c r="AL430" s="19"/>
      <c r="AM430" s="19"/>
      <c r="AN430" s="19"/>
    </row>
    <row r="431" spans="1:40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239"/>
        <v>0</v>
      </c>
      <c r="K431" s="43" t="s">
        <v>55</v>
      </c>
      <c r="L431" s="84">
        <v>0</v>
      </c>
      <c r="M431" s="84">
        <v>0</v>
      </c>
      <c r="N431" s="84">
        <v>0</v>
      </c>
      <c r="O431" s="84">
        <v>0</v>
      </c>
      <c r="P431" s="84">
        <v>0</v>
      </c>
      <c r="Q431" s="84">
        <v>0</v>
      </c>
      <c r="R431" s="85">
        <v>0</v>
      </c>
      <c r="S431" s="86">
        <f t="shared" si="240"/>
        <v>0</v>
      </c>
      <c r="U431" s="63" t="s">
        <v>55</v>
      </c>
      <c r="V431" s="55">
        <v>0</v>
      </c>
      <c r="W431" s="55">
        <v>0</v>
      </c>
      <c r="X431" s="55">
        <v>0</v>
      </c>
      <c r="Y431" s="55">
        <v>0</v>
      </c>
      <c r="Z431" s="55">
        <v>0</v>
      </c>
      <c r="AA431" s="55">
        <v>0</v>
      </c>
      <c r="AB431" s="55">
        <v>0</v>
      </c>
      <c r="AC431" s="56">
        <v>0</v>
      </c>
      <c r="AD431" s="55">
        <v>0</v>
      </c>
      <c r="AE431" s="55">
        <v>0</v>
      </c>
      <c r="AF431" s="55">
        <v>0</v>
      </c>
      <c r="AG431" s="55">
        <v>0</v>
      </c>
      <c r="AH431" s="55">
        <v>0</v>
      </c>
      <c r="AI431" s="58">
        <f t="shared" si="241"/>
        <v>0</v>
      </c>
      <c r="AJ431" s="19"/>
      <c r="AK431" s="19"/>
      <c r="AL431" s="19"/>
      <c r="AM431" s="19"/>
      <c r="AN431" s="19"/>
    </row>
    <row r="432" spans="1:40" ht="15">
      <c r="A432" s="31" t="s">
        <v>14</v>
      </c>
      <c r="B432" s="112">
        <v>0</v>
      </c>
      <c r="C432" s="112">
        <v>0</v>
      </c>
      <c r="D432" s="112">
        <v>0</v>
      </c>
      <c r="E432" s="112">
        <v>0</v>
      </c>
      <c r="F432" s="395"/>
      <c r="G432" s="112">
        <v>0</v>
      </c>
      <c r="H432" s="113">
        <v>0</v>
      </c>
      <c r="I432" s="114">
        <f t="shared" si="239"/>
        <v>0</v>
      </c>
      <c r="K432" s="42" t="s">
        <v>14</v>
      </c>
      <c r="L432" s="87">
        <v>0</v>
      </c>
      <c r="M432" s="87">
        <v>0</v>
      </c>
      <c r="N432" s="87">
        <v>0</v>
      </c>
      <c r="O432" s="87">
        <v>0</v>
      </c>
      <c r="P432" s="87">
        <v>0</v>
      </c>
      <c r="Q432" s="87">
        <v>0</v>
      </c>
      <c r="R432" s="88">
        <v>0</v>
      </c>
      <c r="S432" s="89">
        <f t="shared" si="240"/>
        <v>0</v>
      </c>
      <c r="U432" s="59" t="s">
        <v>14</v>
      </c>
      <c r="V432" s="60">
        <v>0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0</v>
      </c>
      <c r="AC432" s="61">
        <v>0</v>
      </c>
      <c r="AD432" s="60">
        <v>0</v>
      </c>
      <c r="AE432" s="60">
        <v>0</v>
      </c>
      <c r="AF432" s="60">
        <v>0</v>
      </c>
      <c r="AG432" s="60">
        <v>0</v>
      </c>
      <c r="AH432" s="60">
        <v>0</v>
      </c>
      <c r="AI432" s="62">
        <f t="shared" si="241"/>
        <v>0</v>
      </c>
      <c r="AJ432" s="19"/>
      <c r="AK432" s="19"/>
      <c r="AL432" s="19"/>
      <c r="AM432" s="19"/>
      <c r="AN432" s="19"/>
    </row>
    <row r="433" spans="1:40" ht="15">
      <c r="A433" s="32" t="s">
        <v>136</v>
      </c>
      <c r="B433" s="84">
        <v>32.357591041606078</v>
      </c>
      <c r="C433" s="84">
        <v>64.263254853013194</v>
      </c>
      <c r="D433" s="84">
        <v>26.340002620805929</v>
      </c>
      <c r="E433" s="84">
        <v>0</v>
      </c>
      <c r="F433" s="395"/>
      <c r="G433" s="84">
        <v>0</v>
      </c>
      <c r="H433" s="115">
        <v>0</v>
      </c>
      <c r="I433" s="111">
        <f t="shared" si="239"/>
        <v>122.9608485154252</v>
      </c>
      <c r="K433" s="43" t="s">
        <v>136</v>
      </c>
      <c r="L433" s="84">
        <v>32.357591041606078</v>
      </c>
      <c r="M433" s="84">
        <v>64.263254853013194</v>
      </c>
      <c r="N433" s="84">
        <v>26.340002620805929</v>
      </c>
      <c r="O433" s="84">
        <v>0</v>
      </c>
      <c r="P433" s="84">
        <v>0</v>
      </c>
      <c r="Q433" s="84">
        <v>0</v>
      </c>
      <c r="R433" s="85">
        <v>0</v>
      </c>
      <c r="S433" s="86">
        <f t="shared" si="240"/>
        <v>122.9608485154252</v>
      </c>
      <c r="U433" s="63" t="s">
        <v>136</v>
      </c>
      <c r="V433" s="55">
        <v>31.040767635952964</v>
      </c>
      <c r="W433" s="55">
        <v>0</v>
      </c>
      <c r="X433" s="55">
        <v>0</v>
      </c>
      <c r="Y433" s="55">
        <v>64.263254853013194</v>
      </c>
      <c r="Z433" s="55">
        <v>26.340002620805929</v>
      </c>
      <c r="AA433" s="55">
        <v>0</v>
      </c>
      <c r="AB433" s="55">
        <v>0</v>
      </c>
      <c r="AC433" s="56">
        <v>1.3168234056531156</v>
      </c>
      <c r="AD433" s="55">
        <v>1.3168234056531156</v>
      </c>
      <c r="AE433" s="55">
        <v>0</v>
      </c>
      <c r="AF433" s="55">
        <v>0</v>
      </c>
      <c r="AG433" s="55">
        <v>0</v>
      </c>
      <c r="AH433" s="55">
        <v>0</v>
      </c>
      <c r="AI433" s="58">
        <f t="shared" si="241"/>
        <v>122.9608485154252</v>
      </c>
      <c r="AJ433" s="19"/>
      <c r="AK433" s="19"/>
      <c r="AL433" s="19"/>
      <c r="AM433" s="19"/>
      <c r="AN433" s="19"/>
    </row>
    <row r="434" spans="1:40" ht="15">
      <c r="A434" s="31" t="s">
        <v>21</v>
      </c>
      <c r="B434" s="112">
        <v>168.15009789000641</v>
      </c>
      <c r="C434" s="112">
        <v>3.3885266537058692E-4</v>
      </c>
      <c r="D434" s="112">
        <v>4.8046134177391169</v>
      </c>
      <c r="E434" s="112">
        <v>319.44413875557916</v>
      </c>
      <c r="F434" s="395"/>
      <c r="G434" s="112">
        <v>89.429821691766691</v>
      </c>
      <c r="H434" s="113">
        <v>0</v>
      </c>
      <c r="I434" s="114">
        <f t="shared" si="239"/>
        <v>581.8290106077568</v>
      </c>
      <c r="K434" s="42" t="s">
        <v>21</v>
      </c>
      <c r="L434" s="87">
        <v>168.15009789000641</v>
      </c>
      <c r="M434" s="87">
        <v>3.3885266537058692E-4</v>
      </c>
      <c r="N434" s="87">
        <v>4.8046134177391169</v>
      </c>
      <c r="O434" s="87">
        <v>319.44413875557916</v>
      </c>
      <c r="P434" s="87">
        <v>20.760561955414094</v>
      </c>
      <c r="Q434" s="87">
        <v>89.429821691766691</v>
      </c>
      <c r="R434" s="88">
        <v>0</v>
      </c>
      <c r="S434" s="89">
        <f t="shared" si="240"/>
        <v>602.58957256317092</v>
      </c>
      <c r="U434" s="59" t="s">
        <v>21</v>
      </c>
      <c r="V434" s="60">
        <v>0.22910754549137219</v>
      </c>
      <c r="W434" s="60">
        <v>159.71632321573392</v>
      </c>
      <c r="X434" s="60">
        <v>89.429821691766691</v>
      </c>
      <c r="Y434" s="60">
        <v>3.3885266537058692E-4</v>
      </c>
      <c r="Z434" s="60">
        <v>2.5756640221907618</v>
      </c>
      <c r="AA434" s="60">
        <v>317.7428705885489</v>
      </c>
      <c r="AB434" s="60">
        <v>20.760561955414094</v>
      </c>
      <c r="AC434" s="61">
        <v>12.134884691359746</v>
      </c>
      <c r="AD434" s="60">
        <v>8.2046671287811268</v>
      </c>
      <c r="AE434" s="60">
        <v>1.7012681670302652</v>
      </c>
      <c r="AF434" s="60">
        <v>0</v>
      </c>
      <c r="AG434" s="60">
        <v>2.228949395548355</v>
      </c>
      <c r="AH434" s="60">
        <v>0</v>
      </c>
      <c r="AI434" s="62">
        <f t="shared" si="241"/>
        <v>602.5895725631708</v>
      </c>
      <c r="AJ434" s="19"/>
      <c r="AK434" s="19"/>
      <c r="AL434" s="19"/>
      <c r="AM434" s="19"/>
      <c r="AN434" s="19"/>
    </row>
    <row r="435" spans="1:40" ht="15">
      <c r="A435" s="32" t="s">
        <v>20</v>
      </c>
      <c r="B435" s="84">
        <v>38.343024757927054</v>
      </c>
      <c r="C435" s="84">
        <v>0</v>
      </c>
      <c r="D435" s="84">
        <v>0</v>
      </c>
      <c r="E435" s="84">
        <v>0</v>
      </c>
      <c r="F435" s="395"/>
      <c r="G435" s="84">
        <v>0</v>
      </c>
      <c r="H435" s="115">
        <v>0</v>
      </c>
      <c r="I435" s="111">
        <f t="shared" si="239"/>
        <v>38.343024757927054</v>
      </c>
      <c r="K435" s="43" t="s">
        <v>20</v>
      </c>
      <c r="L435" s="84">
        <v>38.343024757927054</v>
      </c>
      <c r="M435" s="84">
        <v>0</v>
      </c>
      <c r="N435" s="84">
        <v>0</v>
      </c>
      <c r="O435" s="84">
        <v>0</v>
      </c>
      <c r="P435" s="84">
        <v>0</v>
      </c>
      <c r="Q435" s="84">
        <v>0</v>
      </c>
      <c r="R435" s="85">
        <v>0</v>
      </c>
      <c r="S435" s="86">
        <f t="shared" si="240"/>
        <v>38.343024757927054</v>
      </c>
      <c r="U435" s="63" t="s">
        <v>20</v>
      </c>
      <c r="V435" s="55">
        <v>32.337120970580088</v>
      </c>
      <c r="W435" s="55">
        <v>0</v>
      </c>
      <c r="X435" s="55">
        <v>0</v>
      </c>
      <c r="Y435" s="55">
        <v>0</v>
      </c>
      <c r="Z435" s="55">
        <v>0</v>
      </c>
      <c r="AA435" s="55">
        <v>0</v>
      </c>
      <c r="AB435" s="55">
        <v>0</v>
      </c>
      <c r="AC435" s="56">
        <v>6.0059037873469645</v>
      </c>
      <c r="AD435" s="55">
        <v>6.0059037873469645</v>
      </c>
      <c r="AE435" s="55">
        <v>0</v>
      </c>
      <c r="AF435" s="55">
        <v>0</v>
      </c>
      <c r="AG435" s="55">
        <v>0</v>
      </c>
      <c r="AH435" s="55">
        <v>0</v>
      </c>
      <c r="AI435" s="58">
        <f t="shared" si="241"/>
        <v>38.343024757927054</v>
      </c>
      <c r="AJ435" s="19"/>
      <c r="AK435" s="19"/>
      <c r="AL435" s="19"/>
      <c r="AM435" s="19"/>
      <c r="AN435" s="19"/>
    </row>
    <row r="436" spans="1:40" ht="15">
      <c r="A436" s="31" t="s">
        <v>56</v>
      </c>
      <c r="B436" s="112">
        <v>26.345033577891989</v>
      </c>
      <c r="C436" s="112">
        <v>1.7465850367948448</v>
      </c>
      <c r="D436" s="112">
        <v>19.987328887498592</v>
      </c>
      <c r="E436" s="112">
        <v>0</v>
      </c>
      <c r="F436" s="395"/>
      <c r="G436" s="112">
        <v>0</v>
      </c>
      <c r="H436" s="113">
        <v>0</v>
      </c>
      <c r="I436" s="114">
        <f t="shared" si="239"/>
        <v>48.078947502185429</v>
      </c>
      <c r="K436" s="42" t="s">
        <v>56</v>
      </c>
      <c r="L436" s="87">
        <v>26.345033577891989</v>
      </c>
      <c r="M436" s="87">
        <v>1.7465850367948448</v>
      </c>
      <c r="N436" s="87">
        <v>19.987328887498592</v>
      </c>
      <c r="O436" s="87">
        <v>0</v>
      </c>
      <c r="P436" s="87">
        <v>0</v>
      </c>
      <c r="Q436" s="87">
        <v>0</v>
      </c>
      <c r="R436" s="88">
        <v>0</v>
      </c>
      <c r="S436" s="89">
        <f t="shared" si="240"/>
        <v>48.078947502185429</v>
      </c>
      <c r="U436" s="59" t="s">
        <v>56</v>
      </c>
      <c r="V436" s="60">
        <v>26.345033577891989</v>
      </c>
      <c r="W436" s="60">
        <v>0</v>
      </c>
      <c r="X436" s="60">
        <v>0</v>
      </c>
      <c r="Y436" s="60">
        <v>1.7465850367948448</v>
      </c>
      <c r="Z436" s="60">
        <v>19.987328887498592</v>
      </c>
      <c r="AA436" s="60">
        <v>0</v>
      </c>
      <c r="AB436" s="60">
        <v>0</v>
      </c>
      <c r="AC436" s="61">
        <v>0</v>
      </c>
      <c r="AD436" s="60">
        <v>0</v>
      </c>
      <c r="AE436" s="60">
        <v>0</v>
      </c>
      <c r="AF436" s="60">
        <v>0</v>
      </c>
      <c r="AG436" s="60">
        <v>0</v>
      </c>
      <c r="AH436" s="60">
        <v>0</v>
      </c>
      <c r="AI436" s="62">
        <f t="shared" si="241"/>
        <v>48.078947502185429</v>
      </c>
      <c r="AJ436" s="19"/>
      <c r="AK436" s="19"/>
      <c r="AL436" s="19"/>
      <c r="AM436" s="19"/>
      <c r="AN436" s="19"/>
    </row>
    <row r="437" spans="1:40" ht="15">
      <c r="A437" s="32" t="s">
        <v>18</v>
      </c>
      <c r="B437" s="84">
        <v>4.5431820119287183</v>
      </c>
      <c r="C437" s="84">
        <v>0</v>
      </c>
      <c r="D437" s="84">
        <v>24.189800531227359</v>
      </c>
      <c r="E437" s="84">
        <v>0</v>
      </c>
      <c r="F437" s="395"/>
      <c r="G437" s="84">
        <v>0</v>
      </c>
      <c r="H437" s="115">
        <v>0</v>
      </c>
      <c r="I437" s="111">
        <f t="shared" si="239"/>
        <v>28.732982543156076</v>
      </c>
      <c r="K437" s="43" t="s">
        <v>18</v>
      </c>
      <c r="L437" s="84">
        <v>4.5431820119287183</v>
      </c>
      <c r="M437" s="84">
        <v>0</v>
      </c>
      <c r="N437" s="84">
        <v>24.189800531227359</v>
      </c>
      <c r="O437" s="84">
        <v>0</v>
      </c>
      <c r="P437" s="84">
        <v>0</v>
      </c>
      <c r="Q437" s="84">
        <v>0</v>
      </c>
      <c r="R437" s="85">
        <v>0</v>
      </c>
      <c r="S437" s="86">
        <f t="shared" si="240"/>
        <v>28.732982543156076</v>
      </c>
      <c r="U437" s="63" t="s">
        <v>18</v>
      </c>
      <c r="V437" s="55">
        <v>4.5293584359815435</v>
      </c>
      <c r="W437" s="55">
        <v>0</v>
      </c>
      <c r="X437" s="55">
        <v>0</v>
      </c>
      <c r="Y437" s="55">
        <v>0</v>
      </c>
      <c r="Z437" s="55">
        <v>22.493074694945047</v>
      </c>
      <c r="AA437" s="55">
        <v>0</v>
      </c>
      <c r="AB437" s="55">
        <v>0</v>
      </c>
      <c r="AC437" s="56">
        <v>1.7105494122294873</v>
      </c>
      <c r="AD437" s="55">
        <v>1.38235759471748E-2</v>
      </c>
      <c r="AE437" s="55">
        <v>0</v>
      </c>
      <c r="AF437" s="55">
        <v>0</v>
      </c>
      <c r="AG437" s="55">
        <v>1.6967258362823121</v>
      </c>
      <c r="AH437" s="55">
        <v>0</v>
      </c>
      <c r="AI437" s="58">
        <f t="shared" si="241"/>
        <v>28.732982543156076</v>
      </c>
      <c r="AJ437" s="19"/>
      <c r="AK437" s="19"/>
      <c r="AL437" s="19"/>
      <c r="AM437" s="19"/>
      <c r="AN437" s="19"/>
    </row>
    <row r="438" spans="1:40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239"/>
        <v>0</v>
      </c>
      <c r="K438" s="42" t="s">
        <v>17</v>
      </c>
      <c r="L438" s="87">
        <v>0</v>
      </c>
      <c r="M438" s="87">
        <v>0</v>
      </c>
      <c r="N438" s="87">
        <v>0</v>
      </c>
      <c r="O438" s="87">
        <v>0</v>
      </c>
      <c r="P438" s="87">
        <v>0</v>
      </c>
      <c r="Q438" s="87">
        <v>0</v>
      </c>
      <c r="R438" s="88">
        <v>0</v>
      </c>
      <c r="S438" s="89">
        <f t="shared" si="240"/>
        <v>0</v>
      </c>
      <c r="U438" s="59" t="s">
        <v>57</v>
      </c>
      <c r="V438" s="60">
        <v>0</v>
      </c>
      <c r="W438" s="60">
        <v>0</v>
      </c>
      <c r="X438" s="60">
        <v>0</v>
      </c>
      <c r="Y438" s="60">
        <v>0</v>
      </c>
      <c r="Z438" s="60">
        <v>0</v>
      </c>
      <c r="AA438" s="60">
        <v>0</v>
      </c>
      <c r="AB438" s="60">
        <v>0</v>
      </c>
      <c r="AC438" s="61">
        <v>0</v>
      </c>
      <c r="AD438" s="60">
        <v>0</v>
      </c>
      <c r="AE438" s="60">
        <v>0</v>
      </c>
      <c r="AF438" s="60">
        <v>0</v>
      </c>
      <c r="AG438" s="60">
        <v>0</v>
      </c>
      <c r="AH438" s="60">
        <v>0</v>
      </c>
      <c r="AI438" s="62">
        <f t="shared" si="241"/>
        <v>0</v>
      </c>
      <c r="AJ438" s="19"/>
      <c r="AK438" s="19"/>
      <c r="AL438" s="19"/>
      <c r="AM438" s="19"/>
      <c r="AN438" s="19"/>
    </row>
    <row r="439" spans="1:40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239"/>
        <v>0</v>
      </c>
      <c r="K439" s="44" t="s">
        <v>60</v>
      </c>
      <c r="L439" s="84">
        <v>0</v>
      </c>
      <c r="M439" s="84">
        <v>0</v>
      </c>
      <c r="N439" s="84">
        <v>0</v>
      </c>
      <c r="O439" s="84">
        <v>0</v>
      </c>
      <c r="P439" s="84">
        <v>0</v>
      </c>
      <c r="Q439" s="84">
        <v>0</v>
      </c>
      <c r="R439" s="85">
        <v>0</v>
      </c>
      <c r="S439" s="86">
        <f t="shared" si="240"/>
        <v>0</v>
      </c>
      <c r="U439" s="64" t="s">
        <v>58</v>
      </c>
      <c r="V439" s="55">
        <v>0</v>
      </c>
      <c r="W439" s="55">
        <v>0</v>
      </c>
      <c r="X439" s="55">
        <v>0</v>
      </c>
      <c r="Y439" s="55">
        <v>0</v>
      </c>
      <c r="Z439" s="55">
        <v>0</v>
      </c>
      <c r="AA439" s="55">
        <v>0</v>
      </c>
      <c r="AB439" s="55">
        <v>0</v>
      </c>
      <c r="AC439" s="56">
        <v>0</v>
      </c>
      <c r="AD439" s="57">
        <v>0</v>
      </c>
      <c r="AE439" s="57">
        <v>0</v>
      </c>
      <c r="AF439" s="57">
        <v>0</v>
      </c>
      <c r="AG439" s="57">
        <v>0</v>
      </c>
      <c r="AH439" s="57">
        <v>0</v>
      </c>
      <c r="AI439" s="58">
        <f t="shared" si="241"/>
        <v>0</v>
      </c>
      <c r="AJ439" s="19"/>
      <c r="AK439" s="19"/>
      <c r="AL439" s="19"/>
      <c r="AM439" s="19"/>
      <c r="AN439" s="19"/>
    </row>
    <row r="440" spans="1:40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239"/>
        <v>0</v>
      </c>
      <c r="K440" s="45" t="s">
        <v>19</v>
      </c>
      <c r="L440" s="90">
        <v>0</v>
      </c>
      <c r="M440" s="90">
        <v>0</v>
      </c>
      <c r="N440" s="90">
        <v>0</v>
      </c>
      <c r="O440" s="90">
        <v>0</v>
      </c>
      <c r="P440" s="90">
        <v>0</v>
      </c>
      <c r="Q440" s="90">
        <v>0</v>
      </c>
      <c r="R440" s="91">
        <v>0</v>
      </c>
      <c r="S440" s="92">
        <f t="shared" si="240"/>
        <v>0</v>
      </c>
      <c r="U440" s="65" t="s">
        <v>62</v>
      </c>
      <c r="V440" s="66">
        <v>0</v>
      </c>
      <c r="W440" s="66">
        <v>0</v>
      </c>
      <c r="X440" s="66">
        <v>0</v>
      </c>
      <c r="Y440" s="66">
        <v>0</v>
      </c>
      <c r="Z440" s="66">
        <v>0</v>
      </c>
      <c r="AA440" s="66">
        <v>0</v>
      </c>
      <c r="AB440" s="66">
        <v>0</v>
      </c>
      <c r="AC440" s="66">
        <v>0</v>
      </c>
      <c r="AD440" s="66">
        <v>0</v>
      </c>
      <c r="AE440" s="66">
        <v>0</v>
      </c>
      <c r="AF440" s="66">
        <v>0</v>
      </c>
      <c r="AG440" s="66">
        <v>0</v>
      </c>
      <c r="AH440" s="67">
        <v>0</v>
      </c>
      <c r="AI440" s="68">
        <f t="shared" si="241"/>
        <v>0</v>
      </c>
      <c r="AJ440" s="19"/>
      <c r="AK440" s="19"/>
      <c r="AL440" s="19"/>
      <c r="AM440" s="19"/>
      <c r="AN440" s="19"/>
    </row>
    <row r="441" spans="1:40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239"/>
        <v>0</v>
      </c>
      <c r="K441" s="46" t="s">
        <v>15</v>
      </c>
      <c r="L441" s="93">
        <v>0</v>
      </c>
      <c r="M441" s="93">
        <v>0</v>
      </c>
      <c r="N441" s="93">
        <v>0</v>
      </c>
      <c r="O441" s="93">
        <v>0</v>
      </c>
      <c r="P441" s="93">
        <v>0</v>
      </c>
      <c r="Q441" s="93">
        <v>0</v>
      </c>
      <c r="R441" s="94">
        <v>0</v>
      </c>
      <c r="S441" s="95">
        <f t="shared" si="240"/>
        <v>0</v>
      </c>
      <c r="U441" s="69" t="s">
        <v>15</v>
      </c>
      <c r="V441" s="70">
        <v>0</v>
      </c>
      <c r="W441" s="70">
        <v>0</v>
      </c>
      <c r="X441" s="70">
        <v>0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1">
        <v>0</v>
      </c>
      <c r="AE441" s="71">
        <v>0</v>
      </c>
      <c r="AF441" s="71">
        <v>0</v>
      </c>
      <c r="AG441" s="71">
        <v>0</v>
      </c>
      <c r="AH441" s="71">
        <v>0</v>
      </c>
      <c r="AI441" s="72">
        <f t="shared" si="241"/>
        <v>0</v>
      </c>
      <c r="AJ441" s="19"/>
      <c r="AK441" s="19"/>
      <c r="AL441" s="19"/>
      <c r="AM441" s="19"/>
      <c r="AN441" s="19"/>
    </row>
    <row r="442" spans="1:40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239"/>
        <v>0</v>
      </c>
      <c r="K442" s="45" t="s">
        <v>16</v>
      </c>
      <c r="L442" s="90">
        <v>0</v>
      </c>
      <c r="M442" s="90">
        <v>0</v>
      </c>
      <c r="N442" s="90">
        <v>0</v>
      </c>
      <c r="O442" s="90">
        <v>0</v>
      </c>
      <c r="P442" s="90">
        <v>0</v>
      </c>
      <c r="Q442" s="90">
        <v>0</v>
      </c>
      <c r="R442" s="91">
        <v>0</v>
      </c>
      <c r="S442" s="92">
        <f t="shared" si="240"/>
        <v>0</v>
      </c>
      <c r="U442" s="65" t="s">
        <v>16</v>
      </c>
      <c r="V442" s="66">
        <v>0</v>
      </c>
      <c r="W442" s="66">
        <v>0</v>
      </c>
      <c r="X442" s="66">
        <v>0</v>
      </c>
      <c r="Y442" s="66">
        <v>0</v>
      </c>
      <c r="Z442" s="66">
        <v>0</v>
      </c>
      <c r="AA442" s="66">
        <v>0</v>
      </c>
      <c r="AB442" s="66">
        <v>0</v>
      </c>
      <c r="AC442" s="66">
        <v>0</v>
      </c>
      <c r="AD442" s="66">
        <v>0</v>
      </c>
      <c r="AE442" s="66">
        <v>0</v>
      </c>
      <c r="AF442" s="66">
        <v>0</v>
      </c>
      <c r="AG442" s="66">
        <v>0</v>
      </c>
      <c r="AH442" s="67">
        <v>0</v>
      </c>
      <c r="AI442" s="68">
        <f t="shared" si="241"/>
        <v>0</v>
      </c>
      <c r="AJ442" s="19"/>
      <c r="AK442" s="19"/>
      <c r="AL442" s="19"/>
      <c r="AM442" s="19"/>
      <c r="AN442" s="19"/>
    </row>
    <row r="443" spans="1:40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239"/>
        <v>0</v>
      </c>
      <c r="K443" s="47" t="s">
        <v>10</v>
      </c>
      <c r="L443" s="96">
        <v>0</v>
      </c>
      <c r="M443" s="96">
        <v>0</v>
      </c>
      <c r="N443" s="96">
        <v>0</v>
      </c>
      <c r="O443" s="96">
        <v>0</v>
      </c>
      <c r="P443" s="96">
        <v>0</v>
      </c>
      <c r="Q443" s="96">
        <v>0</v>
      </c>
      <c r="R443" s="97">
        <v>0</v>
      </c>
      <c r="S443" s="98">
        <f t="shared" si="240"/>
        <v>0</v>
      </c>
      <c r="U443" s="69" t="s">
        <v>10</v>
      </c>
      <c r="V443" s="70">
        <v>0</v>
      </c>
      <c r="W443" s="70">
        <v>0</v>
      </c>
      <c r="X443" s="70">
        <v>0</v>
      </c>
      <c r="Y443" s="70">
        <v>0</v>
      </c>
      <c r="Z443" s="70">
        <v>0</v>
      </c>
      <c r="AA443" s="70">
        <v>0</v>
      </c>
      <c r="AB443" s="70">
        <v>0</v>
      </c>
      <c r="AC443" s="70">
        <v>0</v>
      </c>
      <c r="AD443" s="71">
        <v>0</v>
      </c>
      <c r="AE443" s="71">
        <v>0</v>
      </c>
      <c r="AF443" s="71">
        <v>0</v>
      </c>
      <c r="AG443" s="71">
        <v>0</v>
      </c>
      <c r="AH443" s="71">
        <v>0</v>
      </c>
      <c r="AI443" s="72">
        <f t="shared" si="241"/>
        <v>0</v>
      </c>
      <c r="AJ443" s="19"/>
      <c r="AK443" s="19"/>
      <c r="AL443" s="19"/>
      <c r="AM443" s="19"/>
      <c r="AN443" s="19"/>
    </row>
    <row r="444" spans="1:40" ht="15">
      <c r="A444" s="37" t="s">
        <v>22</v>
      </c>
      <c r="B444" s="99">
        <f>SUM(B423:B439)</f>
        <v>364.44008599490496</v>
      </c>
      <c r="C444" s="99">
        <f t="shared" ref="C444:I444" si="242">SUM(C423:C439)</f>
        <v>77.972527910616563</v>
      </c>
      <c r="D444" s="99">
        <f t="shared" si="242"/>
        <v>77.795915980367397</v>
      </c>
      <c r="E444" s="99">
        <f t="shared" si="242"/>
        <v>319.46327233001068</v>
      </c>
      <c r="F444" s="99">
        <f t="shared" si="242"/>
        <v>0</v>
      </c>
      <c r="G444" s="99">
        <f t="shared" si="242"/>
        <v>89.429821691766691</v>
      </c>
      <c r="H444" s="100">
        <f t="shared" si="242"/>
        <v>0</v>
      </c>
      <c r="I444" s="111">
        <f t="shared" si="242"/>
        <v>929.10162390766641</v>
      </c>
      <c r="K444" s="48" t="s">
        <v>22</v>
      </c>
      <c r="L444" s="99">
        <f>SUM(L423:L439)</f>
        <v>364.44008599490496</v>
      </c>
      <c r="M444" s="99">
        <f t="shared" ref="M444:S444" si="243">SUM(M423:M439)</f>
        <v>77.972527910616563</v>
      </c>
      <c r="N444" s="99">
        <f t="shared" si="243"/>
        <v>77.795915980367397</v>
      </c>
      <c r="O444" s="99">
        <f t="shared" si="243"/>
        <v>319.46327233001068</v>
      </c>
      <c r="P444" s="99">
        <f t="shared" si="243"/>
        <v>267.47569434509069</v>
      </c>
      <c r="Q444" s="99">
        <f t="shared" si="243"/>
        <v>89.429821691766691</v>
      </c>
      <c r="R444" s="100">
        <f t="shared" si="243"/>
        <v>0</v>
      </c>
      <c r="S444" s="101">
        <f t="shared" si="243"/>
        <v>1196.5773182527571</v>
      </c>
      <c r="U444" s="73" t="s">
        <v>59</v>
      </c>
      <c r="V444" s="74">
        <f>SUM(V423:V439)</f>
        <v>166.54012173121907</v>
      </c>
      <c r="W444" s="74">
        <f t="shared" ref="W444:AH444" si="244">SUM(W423:W439)</f>
        <v>159.71632321573392</v>
      </c>
      <c r="X444" s="74">
        <f t="shared" si="244"/>
        <v>89.429821691766691</v>
      </c>
      <c r="Y444" s="74">
        <f t="shared" si="244"/>
        <v>77.972527910616563</v>
      </c>
      <c r="Z444" s="74">
        <f t="shared" si="244"/>
        <v>73.71473235030308</v>
      </c>
      <c r="AA444" s="74">
        <f t="shared" si="244"/>
        <v>317.76200416298042</v>
      </c>
      <c r="AB444" s="74">
        <f t="shared" si="244"/>
        <v>267.47569434509069</v>
      </c>
      <c r="AC444" s="74">
        <f t="shared" si="244"/>
        <v>43.966092845046603</v>
      </c>
      <c r="AD444" s="75">
        <f t="shared" si="244"/>
        <v>38.183641047952023</v>
      </c>
      <c r="AE444" s="75">
        <f t="shared" si="244"/>
        <v>1.7012681670302652</v>
      </c>
      <c r="AF444" s="75">
        <f t="shared" si="244"/>
        <v>0</v>
      </c>
      <c r="AG444" s="75">
        <f t="shared" si="244"/>
        <v>4.0811836300643218</v>
      </c>
      <c r="AH444" s="75">
        <f t="shared" si="244"/>
        <v>0</v>
      </c>
      <c r="AI444" s="76">
        <f>SUM(V444:AC444)</f>
        <v>1196.5773182527571</v>
      </c>
      <c r="AJ444" s="19"/>
      <c r="AK444" s="19"/>
      <c r="AL444" s="19"/>
      <c r="AM444" s="19"/>
      <c r="AN444" s="19"/>
    </row>
    <row r="445" spans="1:40" s="22" customFormat="1" ht="15" thickBot="1">
      <c r="A445" s="38" t="s">
        <v>108</v>
      </c>
      <c r="B445" s="125">
        <f>IF($I444=0,"-",B444/$I444)</f>
        <v>0.39224997203440776</v>
      </c>
      <c r="C445" s="125">
        <f t="shared" ref="C445:H445" si="245">IF($I444=0,"-",C444/$I444)</f>
        <v>8.3922496640007407E-2</v>
      </c>
      <c r="D445" s="125">
        <f t="shared" si="245"/>
        <v>8.3732407713559984E-2</v>
      </c>
      <c r="E445" s="125">
        <f t="shared" si="245"/>
        <v>0.34384104398224447</v>
      </c>
      <c r="F445" s="125">
        <f t="shared" si="245"/>
        <v>0</v>
      </c>
      <c r="G445" s="125">
        <f t="shared" si="245"/>
        <v>9.6254079629780276E-2</v>
      </c>
      <c r="H445" s="126">
        <f t="shared" si="245"/>
        <v>0</v>
      </c>
      <c r="I445" s="127">
        <f>SUM(B445:H445)</f>
        <v>0.99999999999999989</v>
      </c>
      <c r="K445" s="49" t="s">
        <v>108</v>
      </c>
      <c r="L445" s="102">
        <f>IF($S444=0,"-",L444/$S444)</f>
        <v>0.3045687733134208</v>
      </c>
      <c r="M445" s="102">
        <f t="shared" ref="M445:R445" si="246">IF($S444=0,"-",M444/$S444)</f>
        <v>6.5162966672702854E-2</v>
      </c>
      <c r="N445" s="102">
        <f t="shared" si="246"/>
        <v>6.5015369081176499E-2</v>
      </c>
      <c r="O445" s="102">
        <f t="shared" si="246"/>
        <v>0.26698088577885726</v>
      </c>
      <c r="P445" s="102">
        <f t="shared" si="246"/>
        <v>0.2235339833581827</v>
      </c>
      <c r="Q445" s="102">
        <f t="shared" si="246"/>
        <v>7.4738021795659776E-2</v>
      </c>
      <c r="R445" s="103">
        <f t="shared" si="246"/>
        <v>0</v>
      </c>
      <c r="S445" s="104">
        <f>SUM(L445:R445)</f>
        <v>0.99999999999999989</v>
      </c>
      <c r="U445" s="77" t="s">
        <v>108</v>
      </c>
      <c r="V445" s="78">
        <f>+V444/$AI444</f>
        <v>0.13918040998336911</v>
      </c>
      <c r="W445" s="78">
        <f t="shared" ref="W445:AH445" si="247">+W444/$AI444</f>
        <v>0.13347764559748784</v>
      </c>
      <c r="X445" s="78">
        <f t="shared" si="247"/>
        <v>7.4738021795659776E-2</v>
      </c>
      <c r="Y445" s="78">
        <f t="shared" si="247"/>
        <v>6.5162966672702854E-2</v>
      </c>
      <c r="Z445" s="78">
        <f t="shared" si="247"/>
        <v>6.1604654564187608E-2</v>
      </c>
      <c r="AA445" s="78">
        <f t="shared" si="247"/>
        <v>0.26555910705960623</v>
      </c>
      <c r="AB445" s="78">
        <f t="shared" si="247"/>
        <v>0.2235339833581827</v>
      </c>
      <c r="AC445" s="78">
        <f t="shared" si="247"/>
        <v>3.6743210968803855E-2</v>
      </c>
      <c r="AD445" s="78">
        <f t="shared" si="247"/>
        <v>3.191071773256391E-2</v>
      </c>
      <c r="AE445" s="78">
        <f t="shared" si="247"/>
        <v>1.4217787192510535E-3</v>
      </c>
      <c r="AF445" s="78">
        <f t="shared" si="247"/>
        <v>0</v>
      </c>
      <c r="AG445" s="78">
        <f t="shared" si="247"/>
        <v>3.4107145169888966E-3</v>
      </c>
      <c r="AH445" s="78">
        <f t="shared" si="247"/>
        <v>0</v>
      </c>
      <c r="AI445" s="79">
        <f>SUM(V445:AC445)</f>
        <v>0.99999999999999989</v>
      </c>
    </row>
    <row r="446" spans="1:40" ht="15" thickBot="1">
      <c r="A446" s="6"/>
      <c r="B446" s="6"/>
      <c r="C446" s="6"/>
      <c r="D446" s="6"/>
      <c r="E446" s="6"/>
      <c r="F446" s="6"/>
      <c r="G446" s="6"/>
      <c r="H446" s="6"/>
      <c r="I446" s="6"/>
      <c r="K446" s="6"/>
      <c r="L446" s="6"/>
      <c r="M446" s="6"/>
      <c r="N446" s="6"/>
      <c r="O446" s="6"/>
      <c r="P446" s="6"/>
      <c r="Q446" s="6"/>
      <c r="R446" s="6"/>
      <c r="S446" s="6"/>
    </row>
    <row r="447" spans="1:40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  <c r="K447" s="449" t="s">
        <v>40</v>
      </c>
      <c r="L447" s="82" t="s">
        <v>0</v>
      </c>
      <c r="M447" s="82" t="s">
        <v>1</v>
      </c>
      <c r="N447" s="82" t="s">
        <v>2</v>
      </c>
      <c r="O447" s="82" t="s">
        <v>3</v>
      </c>
      <c r="P447" s="82" t="s">
        <v>23</v>
      </c>
      <c r="Q447" s="82" t="s">
        <v>4</v>
      </c>
      <c r="R447" s="82" t="s">
        <v>5</v>
      </c>
      <c r="S447" s="83" t="s">
        <v>6</v>
      </c>
    </row>
    <row r="448" spans="1:40" ht="15" customHeight="1">
      <c r="A448" s="413" t="s">
        <v>40</v>
      </c>
      <c r="B448" s="400" t="s">
        <v>113</v>
      </c>
      <c r="C448" s="401"/>
      <c r="D448" s="401"/>
      <c r="E448" s="401"/>
      <c r="F448" s="401"/>
      <c r="G448" s="401"/>
      <c r="H448" s="401"/>
      <c r="I448" s="402"/>
      <c r="K448" s="450" t="s">
        <v>40</v>
      </c>
      <c r="L448" s="403" t="s">
        <v>113</v>
      </c>
      <c r="M448" s="404"/>
      <c r="N448" s="404"/>
      <c r="O448" s="404"/>
      <c r="P448" s="404"/>
      <c r="Q448" s="404"/>
      <c r="R448" s="404"/>
      <c r="S448" s="405"/>
    </row>
    <row r="449" spans="1:38" ht="14.25" customHeight="1">
      <c r="A449" s="30" t="s">
        <v>7</v>
      </c>
      <c r="B449" s="385"/>
      <c r="C449" s="386"/>
      <c r="D449" s="386"/>
      <c r="E449" s="387"/>
      <c r="F449" s="105">
        <v>0.61047815633005886</v>
      </c>
      <c r="G449" s="385"/>
      <c r="H449" s="387"/>
      <c r="I449" s="111">
        <f>SUM(B449:H449)</f>
        <v>0.61047815633005886</v>
      </c>
      <c r="K449" s="50" t="s">
        <v>7</v>
      </c>
      <c r="L449" s="385"/>
      <c r="M449" s="386"/>
      <c r="N449" s="386"/>
      <c r="O449" s="387"/>
      <c r="P449" s="105">
        <v>0</v>
      </c>
      <c r="Q449" s="385"/>
      <c r="R449" s="397"/>
      <c r="S449" s="107">
        <f>SUM(L449:R449)</f>
        <v>0</v>
      </c>
    </row>
    <row r="450" spans="1:38" ht="15">
      <c r="A450" s="31" t="s">
        <v>8</v>
      </c>
      <c r="B450" s="388"/>
      <c r="C450" s="389"/>
      <c r="D450" s="389"/>
      <c r="E450" s="390"/>
      <c r="F450" s="112">
        <v>0.10289999999999999</v>
      </c>
      <c r="G450" s="388"/>
      <c r="H450" s="390"/>
      <c r="I450" s="114">
        <f t="shared" ref="I450:I469" si="248">SUM(B450:H450)</f>
        <v>0.10289999999999999</v>
      </c>
      <c r="K450" s="42" t="s">
        <v>8</v>
      </c>
      <c r="L450" s="388"/>
      <c r="M450" s="389"/>
      <c r="N450" s="389"/>
      <c r="O450" s="390"/>
      <c r="P450" s="87">
        <v>0</v>
      </c>
      <c r="Q450" s="388"/>
      <c r="R450" s="398"/>
      <c r="S450" s="89">
        <f t="shared" ref="S450:S469" si="249">SUM(L450:R450)</f>
        <v>0</v>
      </c>
    </row>
    <row r="451" spans="1:38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248"/>
        <v>0</v>
      </c>
      <c r="K451" s="43" t="s">
        <v>9</v>
      </c>
      <c r="L451" s="388"/>
      <c r="M451" s="389"/>
      <c r="N451" s="389"/>
      <c r="O451" s="390"/>
      <c r="P451" s="84">
        <v>0</v>
      </c>
      <c r="Q451" s="388"/>
      <c r="R451" s="398"/>
      <c r="S451" s="86">
        <f t="shared" si="249"/>
        <v>0</v>
      </c>
    </row>
    <row r="452" spans="1:38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248"/>
        <v>0</v>
      </c>
      <c r="K452" s="42" t="s">
        <v>52</v>
      </c>
      <c r="L452" s="388"/>
      <c r="M452" s="389"/>
      <c r="N452" s="389"/>
      <c r="O452" s="390"/>
      <c r="P452" s="87">
        <v>0</v>
      </c>
      <c r="Q452" s="388"/>
      <c r="R452" s="398"/>
      <c r="S452" s="89">
        <f t="shared" si="249"/>
        <v>0</v>
      </c>
    </row>
    <row r="453" spans="1:38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248"/>
        <v>0</v>
      </c>
      <c r="K453" s="43" t="s">
        <v>13</v>
      </c>
      <c r="L453" s="388"/>
      <c r="M453" s="389"/>
      <c r="N453" s="389"/>
      <c r="O453" s="390"/>
      <c r="P453" s="84">
        <v>0</v>
      </c>
      <c r="Q453" s="388"/>
      <c r="R453" s="398"/>
      <c r="S453" s="86">
        <f t="shared" si="249"/>
        <v>0</v>
      </c>
    </row>
    <row r="454" spans="1:38" ht="15">
      <c r="A454" s="31" t="s">
        <v>119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248"/>
        <v>0</v>
      </c>
      <c r="K454" s="42" t="s">
        <v>119</v>
      </c>
      <c r="L454" s="388"/>
      <c r="M454" s="389"/>
      <c r="N454" s="389"/>
      <c r="O454" s="390"/>
      <c r="P454" s="87">
        <v>0</v>
      </c>
      <c r="Q454" s="388"/>
      <c r="R454" s="398"/>
      <c r="S454" s="89">
        <f t="shared" si="249"/>
        <v>0</v>
      </c>
    </row>
    <row r="455" spans="1:38" ht="15">
      <c r="A455" s="32" t="s">
        <v>54</v>
      </c>
      <c r="B455" s="388"/>
      <c r="C455" s="389"/>
      <c r="D455" s="389"/>
      <c r="E455" s="390"/>
      <c r="F455" s="84">
        <v>291.88017140101505</v>
      </c>
      <c r="G455" s="388"/>
      <c r="H455" s="390"/>
      <c r="I455" s="111">
        <f t="shared" si="248"/>
        <v>291.88017140101505</v>
      </c>
      <c r="K455" s="43" t="s">
        <v>54</v>
      </c>
      <c r="L455" s="388"/>
      <c r="M455" s="389"/>
      <c r="N455" s="389"/>
      <c r="O455" s="390"/>
      <c r="P455" s="84">
        <v>0</v>
      </c>
      <c r="Q455" s="388"/>
      <c r="R455" s="398"/>
      <c r="S455" s="86">
        <f t="shared" si="249"/>
        <v>0</v>
      </c>
    </row>
    <row r="456" spans="1:38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248"/>
        <v>0</v>
      </c>
      <c r="K456" s="42" t="s">
        <v>11</v>
      </c>
      <c r="L456" s="388"/>
      <c r="M456" s="389"/>
      <c r="N456" s="389"/>
      <c r="O456" s="390"/>
      <c r="P456" s="87">
        <v>0</v>
      </c>
      <c r="Q456" s="388"/>
      <c r="R456" s="398"/>
      <c r="S456" s="89">
        <f t="shared" si="249"/>
        <v>0</v>
      </c>
    </row>
    <row r="457" spans="1:38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248"/>
        <v>0</v>
      </c>
      <c r="K457" s="43" t="s">
        <v>55</v>
      </c>
      <c r="L457" s="388"/>
      <c r="M457" s="389"/>
      <c r="N457" s="389"/>
      <c r="O457" s="390"/>
      <c r="P457" s="84">
        <v>0</v>
      </c>
      <c r="Q457" s="388"/>
      <c r="R457" s="398"/>
      <c r="S457" s="86">
        <f t="shared" si="249"/>
        <v>0</v>
      </c>
    </row>
    <row r="458" spans="1:38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248"/>
        <v>0</v>
      </c>
      <c r="K458" s="42" t="s">
        <v>14</v>
      </c>
      <c r="L458" s="388"/>
      <c r="M458" s="389"/>
      <c r="N458" s="389"/>
      <c r="O458" s="390"/>
      <c r="P458" s="87">
        <v>0</v>
      </c>
      <c r="Q458" s="388"/>
      <c r="R458" s="398"/>
      <c r="S458" s="89">
        <f t="shared" si="249"/>
        <v>0</v>
      </c>
    </row>
    <row r="459" spans="1:38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248"/>
        <v>0</v>
      </c>
      <c r="K459" s="43" t="s">
        <v>136</v>
      </c>
      <c r="L459" s="388"/>
      <c r="M459" s="389"/>
      <c r="N459" s="389"/>
      <c r="O459" s="390"/>
      <c r="P459" s="84">
        <v>0</v>
      </c>
      <c r="Q459" s="388"/>
      <c r="R459" s="398"/>
      <c r="S459" s="86">
        <f t="shared" si="249"/>
        <v>0</v>
      </c>
    </row>
    <row r="460" spans="1:38" ht="15">
      <c r="A460" s="31" t="s">
        <v>21</v>
      </c>
      <c r="B460" s="388"/>
      <c r="C460" s="389"/>
      <c r="D460" s="389"/>
      <c r="E460" s="390"/>
      <c r="F460" s="112">
        <v>594.70710282069558</v>
      </c>
      <c r="G460" s="388"/>
      <c r="H460" s="390"/>
      <c r="I460" s="114">
        <f t="shared" si="248"/>
        <v>594.70710282069558</v>
      </c>
      <c r="K460" s="42" t="s">
        <v>21</v>
      </c>
      <c r="L460" s="388"/>
      <c r="M460" s="389"/>
      <c r="N460" s="389"/>
      <c r="O460" s="390"/>
      <c r="P460" s="87">
        <v>0</v>
      </c>
      <c r="Q460" s="388"/>
      <c r="R460" s="398"/>
      <c r="S460" s="89">
        <f t="shared" si="249"/>
        <v>0</v>
      </c>
    </row>
    <row r="461" spans="1:38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248"/>
        <v>0</v>
      </c>
      <c r="K461" s="43" t="s">
        <v>20</v>
      </c>
      <c r="L461" s="388"/>
      <c r="M461" s="389"/>
      <c r="N461" s="389"/>
      <c r="O461" s="390"/>
      <c r="P461" s="84">
        <v>0</v>
      </c>
      <c r="Q461" s="388"/>
      <c r="R461" s="398"/>
      <c r="S461" s="86">
        <f t="shared" si="249"/>
        <v>0</v>
      </c>
    </row>
    <row r="462" spans="1:38" ht="15">
      <c r="A462" s="31" t="s">
        <v>56</v>
      </c>
      <c r="B462" s="388"/>
      <c r="C462" s="389"/>
      <c r="D462" s="389"/>
      <c r="E462" s="390"/>
      <c r="F462" s="112">
        <v>1.8265466029411762E-2</v>
      </c>
      <c r="G462" s="388"/>
      <c r="H462" s="390"/>
      <c r="I462" s="114">
        <f t="shared" si="248"/>
        <v>1.8265466029411762E-2</v>
      </c>
      <c r="K462" s="42" t="s">
        <v>56</v>
      </c>
      <c r="L462" s="388"/>
      <c r="M462" s="389"/>
      <c r="N462" s="389"/>
      <c r="O462" s="390"/>
      <c r="P462" s="87">
        <v>0</v>
      </c>
      <c r="Q462" s="388"/>
      <c r="R462" s="398"/>
      <c r="S462" s="89">
        <f t="shared" si="249"/>
        <v>0</v>
      </c>
    </row>
    <row r="463" spans="1:38" ht="15">
      <c r="A463" s="32" t="s">
        <v>18</v>
      </c>
      <c r="B463" s="388"/>
      <c r="C463" s="389"/>
      <c r="D463" s="389"/>
      <c r="E463" s="390"/>
      <c r="F463" s="84">
        <v>2.8326422059917951</v>
      </c>
      <c r="G463" s="388"/>
      <c r="H463" s="390"/>
      <c r="I463" s="111">
        <f t="shared" si="248"/>
        <v>2.8326422059917951</v>
      </c>
      <c r="K463" s="43" t="s">
        <v>18</v>
      </c>
      <c r="L463" s="388"/>
      <c r="M463" s="389"/>
      <c r="N463" s="389"/>
      <c r="O463" s="390"/>
      <c r="P463" s="84">
        <v>0</v>
      </c>
      <c r="Q463" s="388"/>
      <c r="R463" s="398"/>
      <c r="S463" s="86">
        <f t="shared" si="249"/>
        <v>0</v>
      </c>
    </row>
    <row r="464" spans="1:38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248"/>
        <v>0</v>
      </c>
      <c r="K464" s="42" t="s">
        <v>17</v>
      </c>
      <c r="L464" s="388"/>
      <c r="M464" s="389"/>
      <c r="N464" s="389"/>
      <c r="O464" s="390"/>
      <c r="P464" s="87">
        <v>0</v>
      </c>
      <c r="Q464" s="388"/>
      <c r="R464" s="398"/>
      <c r="S464" s="89">
        <f t="shared" si="249"/>
        <v>0</v>
      </c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</row>
    <row r="465" spans="1:38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248"/>
        <v>0</v>
      </c>
      <c r="K465" s="44" t="s">
        <v>60</v>
      </c>
      <c r="L465" s="388"/>
      <c r="M465" s="389"/>
      <c r="N465" s="389"/>
      <c r="O465" s="390"/>
      <c r="P465" s="84">
        <v>0</v>
      </c>
      <c r="Q465" s="388"/>
      <c r="R465" s="398"/>
      <c r="S465" s="86">
        <f t="shared" si="249"/>
        <v>0</v>
      </c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</row>
    <row r="466" spans="1:38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248"/>
        <v>0</v>
      </c>
      <c r="K466" s="45" t="s">
        <v>19</v>
      </c>
      <c r="L466" s="388"/>
      <c r="M466" s="389"/>
      <c r="N466" s="389"/>
      <c r="O466" s="390"/>
      <c r="P466" s="90">
        <v>0</v>
      </c>
      <c r="Q466" s="388"/>
      <c r="R466" s="398"/>
      <c r="S466" s="92">
        <f t="shared" si="249"/>
        <v>0</v>
      </c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</row>
    <row r="467" spans="1:38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248"/>
        <v>0</v>
      </c>
      <c r="K467" s="46" t="s">
        <v>15</v>
      </c>
      <c r="L467" s="388"/>
      <c r="M467" s="389"/>
      <c r="N467" s="389"/>
      <c r="O467" s="390"/>
      <c r="P467" s="93">
        <v>0</v>
      </c>
      <c r="Q467" s="388"/>
      <c r="R467" s="398"/>
      <c r="S467" s="95">
        <f t="shared" si="249"/>
        <v>0</v>
      </c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</row>
    <row r="468" spans="1:38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248"/>
        <v>0</v>
      </c>
      <c r="K468" s="45" t="s">
        <v>16</v>
      </c>
      <c r="L468" s="388"/>
      <c r="M468" s="389"/>
      <c r="N468" s="389"/>
      <c r="O468" s="390"/>
      <c r="P468" s="90">
        <v>0</v>
      </c>
      <c r="Q468" s="388"/>
      <c r="R468" s="398"/>
      <c r="S468" s="92">
        <f t="shared" si="249"/>
        <v>0</v>
      </c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</row>
    <row r="469" spans="1:38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248"/>
        <v>0</v>
      </c>
      <c r="K469" s="47" t="s">
        <v>10</v>
      </c>
      <c r="L469" s="391"/>
      <c r="M469" s="392"/>
      <c r="N469" s="392"/>
      <c r="O469" s="393"/>
      <c r="P469" s="96">
        <v>0</v>
      </c>
      <c r="Q469" s="391"/>
      <c r="R469" s="399"/>
      <c r="S469" s="98">
        <f t="shared" si="249"/>
        <v>0</v>
      </c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</row>
    <row r="470" spans="1:38" ht="15">
      <c r="A470" s="37" t="s">
        <v>22</v>
      </c>
      <c r="B470" s="99">
        <f>SUM(B449:B465)</f>
        <v>0</v>
      </c>
      <c r="C470" s="99">
        <f t="shared" ref="C470:I470" si="250">SUM(C449:C465)</f>
        <v>0</v>
      </c>
      <c r="D470" s="99">
        <f t="shared" si="250"/>
        <v>0</v>
      </c>
      <c r="E470" s="99">
        <f t="shared" si="250"/>
        <v>0</v>
      </c>
      <c r="F470" s="99">
        <f t="shared" si="250"/>
        <v>890.1515600500619</v>
      </c>
      <c r="G470" s="99">
        <f t="shared" si="250"/>
        <v>0</v>
      </c>
      <c r="H470" s="100">
        <f t="shared" si="250"/>
        <v>0</v>
      </c>
      <c r="I470" s="111">
        <f t="shared" si="250"/>
        <v>890.1515600500619</v>
      </c>
      <c r="K470" s="48" t="s">
        <v>22</v>
      </c>
      <c r="L470" s="99">
        <f>SUM(L449:L465)</f>
        <v>0</v>
      </c>
      <c r="M470" s="99">
        <f t="shared" ref="M470:S470" si="251">SUM(M449:M465)</f>
        <v>0</v>
      </c>
      <c r="N470" s="99">
        <f t="shared" si="251"/>
        <v>0</v>
      </c>
      <c r="O470" s="99">
        <f t="shared" si="251"/>
        <v>0</v>
      </c>
      <c r="P470" s="99">
        <f t="shared" si="251"/>
        <v>0</v>
      </c>
      <c r="Q470" s="99">
        <f t="shared" si="251"/>
        <v>0</v>
      </c>
      <c r="R470" s="100">
        <f t="shared" si="251"/>
        <v>0</v>
      </c>
      <c r="S470" s="101">
        <f t="shared" si="251"/>
        <v>0</v>
      </c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</row>
    <row r="471" spans="1:38" s="22" customFormat="1" ht="15.75" thickBot="1">
      <c r="A471" s="38" t="s">
        <v>108</v>
      </c>
      <c r="B471" s="125">
        <f>IF($I470=0,"-",B470/$I470)</f>
        <v>0</v>
      </c>
      <c r="C471" s="125">
        <f t="shared" ref="C471:H471" si="252">IF($I470=0,"-",C470/$I470)</f>
        <v>0</v>
      </c>
      <c r="D471" s="125">
        <f t="shared" si="252"/>
        <v>0</v>
      </c>
      <c r="E471" s="125">
        <f t="shared" si="252"/>
        <v>0</v>
      </c>
      <c r="F471" s="125">
        <f t="shared" si="252"/>
        <v>1</v>
      </c>
      <c r="G471" s="125">
        <f t="shared" si="252"/>
        <v>0</v>
      </c>
      <c r="H471" s="126">
        <f t="shared" si="252"/>
        <v>0</v>
      </c>
      <c r="I471" s="127">
        <f>SUM(B471:H471)</f>
        <v>1</v>
      </c>
      <c r="K471" s="49" t="s">
        <v>108</v>
      </c>
      <c r="L471" s="102" t="str">
        <f>IF($S470=0,"-",L470/$S470)</f>
        <v>-</v>
      </c>
      <c r="M471" s="102" t="str">
        <f t="shared" ref="M471:R471" si="253">IF($S470=0,"-",M470/$S470)</f>
        <v>-</v>
      </c>
      <c r="N471" s="102" t="str">
        <f t="shared" si="253"/>
        <v>-</v>
      </c>
      <c r="O471" s="102" t="str">
        <f t="shared" si="253"/>
        <v>-</v>
      </c>
      <c r="P471" s="102" t="str">
        <f t="shared" si="253"/>
        <v>-</v>
      </c>
      <c r="Q471" s="102" t="str">
        <f t="shared" si="253"/>
        <v>-</v>
      </c>
      <c r="R471" s="103" t="str">
        <f t="shared" si="253"/>
        <v>-</v>
      </c>
      <c r="S471" s="104">
        <f>SUM(L471:R471)</f>
        <v>0</v>
      </c>
      <c r="U471" s="24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5"/>
      <c r="AK471" s="25"/>
      <c r="AL471" s="25"/>
    </row>
    <row r="472" spans="1:38" ht="15" thickBot="1">
      <c r="A472" s="6"/>
      <c r="B472" s="6"/>
      <c r="C472" s="6"/>
      <c r="D472" s="6"/>
      <c r="E472" s="6"/>
      <c r="F472" s="6"/>
      <c r="G472" s="6"/>
      <c r="H472" s="6"/>
      <c r="I472" s="6"/>
      <c r="K472" s="6"/>
      <c r="L472" s="6"/>
      <c r="M472" s="6"/>
      <c r="N472" s="6"/>
      <c r="O472" s="6"/>
      <c r="P472" s="6"/>
      <c r="Q472" s="6"/>
      <c r="R472" s="6"/>
      <c r="S472" s="6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</row>
    <row r="473" spans="1:38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  <c r="K473" s="449" t="s">
        <v>41</v>
      </c>
      <c r="L473" s="82" t="s">
        <v>0</v>
      </c>
      <c r="M473" s="82" t="s">
        <v>1</v>
      </c>
      <c r="N473" s="82" t="s">
        <v>2</v>
      </c>
      <c r="O473" s="82" t="s">
        <v>3</v>
      </c>
      <c r="P473" s="82" t="s">
        <v>23</v>
      </c>
      <c r="Q473" s="82" t="s">
        <v>4</v>
      </c>
      <c r="R473" s="82" t="s">
        <v>5</v>
      </c>
      <c r="S473" s="83" t="s">
        <v>6</v>
      </c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</row>
    <row r="474" spans="1:38" ht="15" customHeight="1">
      <c r="A474" s="413" t="s">
        <v>41</v>
      </c>
      <c r="B474" s="400" t="s">
        <v>113</v>
      </c>
      <c r="C474" s="401"/>
      <c r="D474" s="401"/>
      <c r="E474" s="401"/>
      <c r="F474" s="401"/>
      <c r="G474" s="401"/>
      <c r="H474" s="401"/>
      <c r="I474" s="402"/>
      <c r="K474" s="450" t="s">
        <v>41</v>
      </c>
      <c r="L474" s="403" t="s">
        <v>113</v>
      </c>
      <c r="M474" s="404"/>
      <c r="N474" s="404"/>
      <c r="O474" s="404"/>
      <c r="P474" s="404"/>
      <c r="Q474" s="404"/>
      <c r="R474" s="404"/>
      <c r="S474" s="405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</row>
    <row r="475" spans="1:38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  <c r="K475" s="50" t="s">
        <v>7</v>
      </c>
      <c r="L475" s="385"/>
      <c r="M475" s="386"/>
      <c r="N475" s="386"/>
      <c r="O475" s="387"/>
      <c r="P475" s="105">
        <v>0</v>
      </c>
      <c r="Q475" s="385"/>
      <c r="R475" s="397"/>
      <c r="S475" s="107">
        <f>SUM(L475:R475)</f>
        <v>0</v>
      </c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</row>
    <row r="476" spans="1:38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254">SUM(B476:H476)</f>
        <v>0</v>
      </c>
      <c r="K476" s="42" t="s">
        <v>8</v>
      </c>
      <c r="L476" s="388"/>
      <c r="M476" s="389"/>
      <c r="N476" s="389"/>
      <c r="O476" s="390"/>
      <c r="P476" s="87">
        <v>0</v>
      </c>
      <c r="Q476" s="388"/>
      <c r="R476" s="398"/>
      <c r="S476" s="89">
        <f t="shared" ref="S476:S495" si="255">SUM(L476:R476)</f>
        <v>0</v>
      </c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</row>
    <row r="477" spans="1:38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254"/>
        <v>0</v>
      </c>
      <c r="K477" s="43" t="s">
        <v>9</v>
      </c>
      <c r="L477" s="388"/>
      <c r="M477" s="389"/>
      <c r="N477" s="389"/>
      <c r="O477" s="390"/>
      <c r="P477" s="84">
        <v>0</v>
      </c>
      <c r="Q477" s="388"/>
      <c r="R477" s="398"/>
      <c r="S477" s="86">
        <f t="shared" si="255"/>
        <v>0</v>
      </c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</row>
    <row r="478" spans="1:38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254"/>
        <v>0</v>
      </c>
      <c r="K478" s="42" t="s">
        <v>52</v>
      </c>
      <c r="L478" s="388"/>
      <c r="M478" s="389"/>
      <c r="N478" s="389"/>
      <c r="O478" s="390"/>
      <c r="P478" s="87">
        <v>0</v>
      </c>
      <c r="Q478" s="388"/>
      <c r="R478" s="398"/>
      <c r="S478" s="89">
        <f t="shared" si="255"/>
        <v>0</v>
      </c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</row>
    <row r="479" spans="1:38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254"/>
        <v>0</v>
      </c>
      <c r="K479" s="43" t="s">
        <v>13</v>
      </c>
      <c r="L479" s="388"/>
      <c r="M479" s="389"/>
      <c r="N479" s="389"/>
      <c r="O479" s="390"/>
      <c r="P479" s="84">
        <v>0</v>
      </c>
      <c r="Q479" s="388"/>
      <c r="R479" s="398"/>
      <c r="S479" s="86">
        <f t="shared" si="255"/>
        <v>0</v>
      </c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</row>
    <row r="480" spans="1:38" ht="15">
      <c r="A480" s="31" t="s">
        <v>119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254"/>
        <v>0</v>
      </c>
      <c r="K480" s="42" t="s">
        <v>119</v>
      </c>
      <c r="L480" s="388"/>
      <c r="M480" s="389"/>
      <c r="N480" s="389"/>
      <c r="O480" s="390"/>
      <c r="P480" s="87">
        <v>0</v>
      </c>
      <c r="Q480" s="388"/>
      <c r="R480" s="398"/>
      <c r="S480" s="89">
        <f t="shared" si="255"/>
        <v>0</v>
      </c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</row>
    <row r="481" spans="1:38" ht="15">
      <c r="A481" s="32" t="s">
        <v>54</v>
      </c>
      <c r="B481" s="388"/>
      <c r="C481" s="389"/>
      <c r="D481" s="389"/>
      <c r="E481" s="390"/>
      <c r="F481" s="84">
        <v>37004.009939315729</v>
      </c>
      <c r="G481" s="388"/>
      <c r="H481" s="390"/>
      <c r="I481" s="111">
        <f t="shared" si="254"/>
        <v>37004.009939315729</v>
      </c>
      <c r="K481" s="43" t="s">
        <v>54</v>
      </c>
      <c r="L481" s="388"/>
      <c r="M481" s="389"/>
      <c r="N481" s="389"/>
      <c r="O481" s="390"/>
      <c r="P481" s="84">
        <v>14240.796105496682</v>
      </c>
      <c r="Q481" s="388"/>
      <c r="R481" s="398"/>
      <c r="S481" s="86">
        <f t="shared" si="255"/>
        <v>14240.796105496682</v>
      </c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</row>
    <row r="482" spans="1:38" ht="15">
      <c r="A482" s="31" t="s">
        <v>11</v>
      </c>
      <c r="B482" s="388"/>
      <c r="C482" s="389"/>
      <c r="D482" s="389"/>
      <c r="E482" s="390"/>
      <c r="F482" s="112">
        <v>13383.845011798712</v>
      </c>
      <c r="G482" s="388"/>
      <c r="H482" s="390"/>
      <c r="I482" s="114">
        <f t="shared" si="254"/>
        <v>13383.845011798712</v>
      </c>
      <c r="K482" s="42" t="s">
        <v>11</v>
      </c>
      <c r="L482" s="388"/>
      <c r="M482" s="389"/>
      <c r="N482" s="389"/>
      <c r="O482" s="390"/>
      <c r="P482" s="87">
        <v>5263.1264100910912</v>
      </c>
      <c r="Q482" s="388"/>
      <c r="R482" s="398"/>
      <c r="S482" s="89">
        <f t="shared" si="255"/>
        <v>5263.1264100910912</v>
      </c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</row>
    <row r="483" spans="1:38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254"/>
        <v>0</v>
      </c>
      <c r="K483" s="43" t="s">
        <v>55</v>
      </c>
      <c r="L483" s="388"/>
      <c r="M483" s="389"/>
      <c r="N483" s="389"/>
      <c r="O483" s="390"/>
      <c r="P483" s="84">
        <v>-1.2878587085651816E-14</v>
      </c>
      <c r="Q483" s="388"/>
      <c r="R483" s="398"/>
      <c r="S483" s="86">
        <f t="shared" si="255"/>
        <v>-1.2878587085651816E-14</v>
      </c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</row>
    <row r="484" spans="1:38" ht="15">
      <c r="A484" s="31" t="s">
        <v>14</v>
      </c>
      <c r="B484" s="388"/>
      <c r="C484" s="389"/>
      <c r="D484" s="389"/>
      <c r="E484" s="390"/>
      <c r="F484" s="112">
        <v>11.554050183420527</v>
      </c>
      <c r="G484" s="388"/>
      <c r="H484" s="390"/>
      <c r="I484" s="114">
        <f t="shared" si="254"/>
        <v>11.554050183420527</v>
      </c>
      <c r="K484" s="42" t="s">
        <v>14</v>
      </c>
      <c r="L484" s="388"/>
      <c r="M484" s="389"/>
      <c r="N484" s="389"/>
      <c r="O484" s="390"/>
      <c r="P484" s="87">
        <v>11.5540501834206</v>
      </c>
      <c r="Q484" s="388"/>
      <c r="R484" s="398"/>
      <c r="S484" s="89">
        <f t="shared" si="255"/>
        <v>11.5540501834206</v>
      </c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</row>
    <row r="485" spans="1:38" ht="15">
      <c r="A485" s="32" t="s">
        <v>136</v>
      </c>
      <c r="B485" s="388"/>
      <c r="C485" s="389"/>
      <c r="D485" s="389"/>
      <c r="E485" s="390"/>
      <c r="F485" s="84">
        <v>3.0062998582441018</v>
      </c>
      <c r="G485" s="388"/>
      <c r="H485" s="390"/>
      <c r="I485" s="111">
        <f t="shared" si="254"/>
        <v>3.0062998582441018</v>
      </c>
      <c r="K485" s="43" t="s">
        <v>136</v>
      </c>
      <c r="L485" s="388"/>
      <c r="M485" s="389"/>
      <c r="N485" s="389"/>
      <c r="O485" s="390"/>
      <c r="P485" s="84">
        <v>3.006299858242528</v>
      </c>
      <c r="Q485" s="388"/>
      <c r="R485" s="398"/>
      <c r="S485" s="86">
        <f t="shared" si="255"/>
        <v>3.006299858242528</v>
      </c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</row>
    <row r="486" spans="1:38" ht="15">
      <c r="A486" s="31" t="s">
        <v>21</v>
      </c>
      <c r="B486" s="388"/>
      <c r="C486" s="389"/>
      <c r="D486" s="389"/>
      <c r="E486" s="390"/>
      <c r="F486" s="112">
        <v>961.97188852447334</v>
      </c>
      <c r="G486" s="388"/>
      <c r="H486" s="390"/>
      <c r="I486" s="114">
        <f t="shared" si="254"/>
        <v>961.97188852447334</v>
      </c>
      <c r="K486" s="42" t="s">
        <v>21</v>
      </c>
      <c r="L486" s="388"/>
      <c r="M486" s="389"/>
      <c r="N486" s="389"/>
      <c r="O486" s="390"/>
      <c r="P486" s="87">
        <v>-7.2759576141834259E-12</v>
      </c>
      <c r="Q486" s="388"/>
      <c r="R486" s="398"/>
      <c r="S486" s="89">
        <f t="shared" si="255"/>
        <v>-7.2759576141834259E-12</v>
      </c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</row>
    <row r="487" spans="1:38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254"/>
        <v>0</v>
      </c>
      <c r="K487" s="43" t="s">
        <v>20</v>
      </c>
      <c r="L487" s="388"/>
      <c r="M487" s="389"/>
      <c r="N487" s="389"/>
      <c r="O487" s="390"/>
      <c r="P487" s="84">
        <v>9.3791641120333225E-13</v>
      </c>
      <c r="Q487" s="388"/>
      <c r="R487" s="398"/>
      <c r="S487" s="86">
        <f t="shared" si="255"/>
        <v>9.3791641120333225E-13</v>
      </c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</row>
    <row r="488" spans="1:38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254"/>
        <v>0</v>
      </c>
      <c r="K488" s="42" t="s">
        <v>56</v>
      </c>
      <c r="L488" s="388"/>
      <c r="M488" s="389"/>
      <c r="N488" s="389"/>
      <c r="O488" s="390"/>
      <c r="P488" s="87">
        <v>-2.0841548972749813E-12</v>
      </c>
      <c r="Q488" s="388"/>
      <c r="R488" s="398"/>
      <c r="S488" s="89">
        <f t="shared" si="255"/>
        <v>-2.0841548972749813E-12</v>
      </c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</row>
    <row r="489" spans="1:38" ht="15">
      <c r="A489" s="32" t="s">
        <v>18</v>
      </c>
      <c r="B489" s="388"/>
      <c r="C489" s="389"/>
      <c r="D489" s="389"/>
      <c r="E489" s="390"/>
      <c r="F489" s="84">
        <v>444.11245106427134</v>
      </c>
      <c r="G489" s="388"/>
      <c r="H489" s="390"/>
      <c r="I489" s="111">
        <f t="shared" si="254"/>
        <v>444.11245106427134</v>
      </c>
      <c r="K489" s="43" t="s">
        <v>18</v>
      </c>
      <c r="L489" s="388"/>
      <c r="M489" s="389"/>
      <c r="N489" s="389"/>
      <c r="O489" s="390"/>
      <c r="P489" s="84">
        <v>315.79912279834934</v>
      </c>
      <c r="Q489" s="388"/>
      <c r="R489" s="398"/>
      <c r="S489" s="86">
        <f t="shared" si="255"/>
        <v>315.79912279834934</v>
      </c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</row>
    <row r="490" spans="1:38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254"/>
        <v>0</v>
      </c>
      <c r="K490" s="42" t="s">
        <v>17</v>
      </c>
      <c r="L490" s="388"/>
      <c r="M490" s="389"/>
      <c r="N490" s="389"/>
      <c r="O490" s="390"/>
      <c r="P490" s="87">
        <v>0</v>
      </c>
      <c r="Q490" s="388"/>
      <c r="R490" s="398"/>
      <c r="S490" s="89">
        <f t="shared" si="255"/>
        <v>0</v>
      </c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</row>
    <row r="491" spans="1:38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254"/>
        <v>0</v>
      </c>
      <c r="K491" s="44" t="s">
        <v>60</v>
      </c>
      <c r="L491" s="388"/>
      <c r="M491" s="389"/>
      <c r="N491" s="389"/>
      <c r="O491" s="390"/>
      <c r="P491" s="84">
        <v>0</v>
      </c>
      <c r="Q491" s="388"/>
      <c r="R491" s="398"/>
      <c r="S491" s="86">
        <f t="shared" si="255"/>
        <v>0</v>
      </c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</row>
    <row r="492" spans="1:38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254"/>
        <v>0</v>
      </c>
      <c r="K492" s="45" t="s">
        <v>19</v>
      </c>
      <c r="L492" s="388"/>
      <c r="M492" s="389"/>
      <c r="N492" s="389"/>
      <c r="O492" s="390"/>
      <c r="P492" s="90">
        <v>0</v>
      </c>
      <c r="Q492" s="388"/>
      <c r="R492" s="398"/>
      <c r="S492" s="92">
        <f t="shared" si="255"/>
        <v>0</v>
      </c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</row>
    <row r="493" spans="1:38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254"/>
        <v>0</v>
      </c>
      <c r="K493" s="46" t="s">
        <v>15</v>
      </c>
      <c r="L493" s="388"/>
      <c r="M493" s="389"/>
      <c r="N493" s="389"/>
      <c r="O493" s="390"/>
      <c r="P493" s="93">
        <v>0</v>
      </c>
      <c r="Q493" s="388"/>
      <c r="R493" s="398"/>
      <c r="S493" s="95">
        <f t="shared" si="255"/>
        <v>0</v>
      </c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</row>
    <row r="494" spans="1:38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254"/>
        <v>0</v>
      </c>
      <c r="K494" s="45" t="s">
        <v>16</v>
      </c>
      <c r="L494" s="388"/>
      <c r="M494" s="389"/>
      <c r="N494" s="389"/>
      <c r="O494" s="390"/>
      <c r="P494" s="90">
        <v>0</v>
      </c>
      <c r="Q494" s="388"/>
      <c r="R494" s="398"/>
      <c r="S494" s="92">
        <f t="shared" si="255"/>
        <v>0</v>
      </c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</row>
    <row r="495" spans="1:38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254"/>
        <v>0</v>
      </c>
      <c r="K495" s="47" t="s">
        <v>10</v>
      </c>
      <c r="L495" s="391"/>
      <c r="M495" s="392"/>
      <c r="N495" s="392"/>
      <c r="O495" s="393"/>
      <c r="P495" s="96">
        <v>0</v>
      </c>
      <c r="Q495" s="391"/>
      <c r="R495" s="399"/>
      <c r="S495" s="98">
        <f t="shared" si="255"/>
        <v>0</v>
      </c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</row>
    <row r="496" spans="1:38" ht="15">
      <c r="A496" s="37" t="s">
        <v>22</v>
      </c>
      <c r="B496" s="99">
        <f>SUM(B475:B491)</f>
        <v>0</v>
      </c>
      <c r="C496" s="99">
        <f t="shared" ref="C496:I496" si="256">SUM(C475:C491)</f>
        <v>0</v>
      </c>
      <c r="D496" s="99">
        <f t="shared" si="256"/>
        <v>0</v>
      </c>
      <c r="E496" s="99">
        <f t="shared" si="256"/>
        <v>0</v>
      </c>
      <c r="F496" s="99">
        <f t="shared" si="256"/>
        <v>51808.499640744842</v>
      </c>
      <c r="G496" s="99">
        <f t="shared" si="256"/>
        <v>0</v>
      </c>
      <c r="H496" s="100">
        <f t="shared" si="256"/>
        <v>0</v>
      </c>
      <c r="I496" s="111">
        <f t="shared" si="256"/>
        <v>51808.499640744842</v>
      </c>
      <c r="K496" s="48" t="s">
        <v>22</v>
      </c>
      <c r="L496" s="99">
        <f>SUM(L475:L491)</f>
        <v>0</v>
      </c>
      <c r="M496" s="99">
        <f t="shared" ref="M496:S496" si="257">SUM(M475:M491)</f>
        <v>0</v>
      </c>
      <c r="N496" s="99">
        <f t="shared" si="257"/>
        <v>0</v>
      </c>
      <c r="O496" s="99">
        <f t="shared" si="257"/>
        <v>0</v>
      </c>
      <c r="P496" s="99">
        <f t="shared" si="257"/>
        <v>19834.281988427778</v>
      </c>
      <c r="Q496" s="99">
        <f t="shared" si="257"/>
        <v>0</v>
      </c>
      <c r="R496" s="100">
        <f t="shared" si="257"/>
        <v>0</v>
      </c>
      <c r="S496" s="101">
        <f t="shared" si="257"/>
        <v>19834.281988427778</v>
      </c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</row>
    <row r="497" spans="1:38" s="22" customFormat="1" ht="15.75" thickBot="1">
      <c r="A497" s="38" t="s">
        <v>108</v>
      </c>
      <c r="B497" s="125">
        <f>IF($I496=0,"-",B496/$I496)</f>
        <v>0</v>
      </c>
      <c r="C497" s="125">
        <f t="shared" ref="C497:H497" si="258">IF($I496=0,"-",C496/$I496)</f>
        <v>0</v>
      </c>
      <c r="D497" s="125">
        <f t="shared" si="258"/>
        <v>0</v>
      </c>
      <c r="E497" s="125">
        <f t="shared" si="258"/>
        <v>0</v>
      </c>
      <c r="F497" s="125">
        <f t="shared" si="258"/>
        <v>1</v>
      </c>
      <c r="G497" s="125">
        <f t="shared" si="258"/>
        <v>0</v>
      </c>
      <c r="H497" s="126">
        <f t="shared" si="258"/>
        <v>0</v>
      </c>
      <c r="I497" s="127">
        <f>SUM(B497:H497)</f>
        <v>1</v>
      </c>
      <c r="K497" s="49" t="s">
        <v>108</v>
      </c>
      <c r="L497" s="102">
        <f>IF($S496=0,"-",L496/$S496)</f>
        <v>0</v>
      </c>
      <c r="M497" s="102">
        <f t="shared" ref="M497:R497" si="259">IF($S496=0,"-",M496/$S496)</f>
        <v>0</v>
      </c>
      <c r="N497" s="102">
        <f t="shared" si="259"/>
        <v>0</v>
      </c>
      <c r="O497" s="102">
        <f t="shared" si="259"/>
        <v>0</v>
      </c>
      <c r="P497" s="102">
        <f t="shared" si="259"/>
        <v>1</v>
      </c>
      <c r="Q497" s="102">
        <f t="shared" si="259"/>
        <v>0</v>
      </c>
      <c r="R497" s="103">
        <f t="shared" si="259"/>
        <v>0</v>
      </c>
      <c r="S497" s="104">
        <f>SUM(L497:R497)</f>
        <v>1</v>
      </c>
      <c r="U497" s="24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5"/>
      <c r="AK497" s="25"/>
      <c r="AL497" s="25"/>
    </row>
    <row r="498" spans="1:38" ht="15" thickBot="1">
      <c r="A498" s="6"/>
      <c r="B498" s="6"/>
      <c r="C498" s="6"/>
      <c r="D498" s="6"/>
      <c r="E498" s="6"/>
      <c r="F498" s="6"/>
      <c r="G498" s="6"/>
      <c r="H498" s="6"/>
      <c r="I498" s="6"/>
      <c r="K498" s="6"/>
      <c r="L498" s="6"/>
      <c r="M498" s="6"/>
      <c r="N498" s="6"/>
      <c r="O498" s="6"/>
      <c r="P498" s="6"/>
      <c r="Q498" s="6"/>
      <c r="R498" s="6"/>
      <c r="S498" s="6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</row>
    <row r="499" spans="1:38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  <c r="K499" s="449" t="s">
        <v>42</v>
      </c>
      <c r="L499" s="82" t="s">
        <v>0</v>
      </c>
      <c r="M499" s="82" t="s">
        <v>1</v>
      </c>
      <c r="N499" s="82" t="s">
        <v>2</v>
      </c>
      <c r="O499" s="82" t="s">
        <v>3</v>
      </c>
      <c r="P499" s="82" t="s">
        <v>23</v>
      </c>
      <c r="Q499" s="82" t="s">
        <v>4</v>
      </c>
      <c r="R499" s="82" t="s">
        <v>5</v>
      </c>
      <c r="S499" s="83" t="s">
        <v>6</v>
      </c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</row>
    <row r="500" spans="1:38" ht="15" customHeight="1">
      <c r="A500" s="413" t="s">
        <v>42</v>
      </c>
      <c r="B500" s="400" t="s">
        <v>113</v>
      </c>
      <c r="C500" s="401"/>
      <c r="D500" s="401"/>
      <c r="E500" s="401"/>
      <c r="F500" s="401"/>
      <c r="G500" s="401"/>
      <c r="H500" s="401"/>
      <c r="I500" s="402"/>
      <c r="K500" s="450" t="s">
        <v>42</v>
      </c>
      <c r="L500" s="403" t="s">
        <v>113</v>
      </c>
      <c r="M500" s="404"/>
      <c r="N500" s="404"/>
      <c r="O500" s="404"/>
      <c r="P500" s="404"/>
      <c r="Q500" s="404"/>
      <c r="R500" s="404"/>
      <c r="S500" s="405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</row>
    <row r="501" spans="1:38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  <c r="K501" s="50" t="s">
        <v>7</v>
      </c>
      <c r="L501" s="385"/>
      <c r="M501" s="386"/>
      <c r="N501" s="386"/>
      <c r="O501" s="387"/>
      <c r="P501" s="105">
        <v>0</v>
      </c>
      <c r="Q501" s="385"/>
      <c r="R501" s="397"/>
      <c r="S501" s="107">
        <f>SUM(L501:R501)</f>
        <v>0</v>
      </c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</row>
    <row r="502" spans="1:38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260">SUM(B502:H502)</f>
        <v>0</v>
      </c>
      <c r="K502" s="42" t="s">
        <v>8</v>
      </c>
      <c r="L502" s="388"/>
      <c r="M502" s="389"/>
      <c r="N502" s="389"/>
      <c r="O502" s="390"/>
      <c r="P502" s="87">
        <v>0</v>
      </c>
      <c r="Q502" s="388"/>
      <c r="R502" s="398"/>
      <c r="S502" s="89">
        <f t="shared" ref="S502:S521" si="261">SUM(L502:R502)</f>
        <v>0</v>
      </c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</row>
    <row r="503" spans="1:38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260"/>
        <v>0</v>
      </c>
      <c r="K503" s="43" t="s">
        <v>9</v>
      </c>
      <c r="L503" s="388"/>
      <c r="M503" s="389"/>
      <c r="N503" s="389"/>
      <c r="O503" s="390"/>
      <c r="P503" s="84">
        <v>0</v>
      </c>
      <c r="Q503" s="388"/>
      <c r="R503" s="398"/>
      <c r="S503" s="86">
        <f t="shared" si="261"/>
        <v>0</v>
      </c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</row>
    <row r="504" spans="1:38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260"/>
        <v>0</v>
      </c>
      <c r="K504" s="42" t="s">
        <v>52</v>
      </c>
      <c r="L504" s="388"/>
      <c r="M504" s="389"/>
      <c r="N504" s="389"/>
      <c r="O504" s="390"/>
      <c r="P504" s="87">
        <v>0</v>
      </c>
      <c r="Q504" s="388"/>
      <c r="R504" s="398"/>
      <c r="S504" s="89">
        <f t="shared" si="261"/>
        <v>0</v>
      </c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</row>
    <row r="505" spans="1:38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260"/>
        <v>0</v>
      </c>
      <c r="K505" s="43" t="s">
        <v>13</v>
      </c>
      <c r="L505" s="388"/>
      <c r="M505" s="389"/>
      <c r="N505" s="389"/>
      <c r="O505" s="390"/>
      <c r="P505" s="84">
        <v>0</v>
      </c>
      <c r="Q505" s="388"/>
      <c r="R505" s="398"/>
      <c r="S505" s="86">
        <f t="shared" si="261"/>
        <v>0</v>
      </c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</row>
    <row r="506" spans="1:38" ht="15">
      <c r="A506" s="31" t="s">
        <v>119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260"/>
        <v>0</v>
      </c>
      <c r="K506" s="42" t="s">
        <v>119</v>
      </c>
      <c r="L506" s="388"/>
      <c r="M506" s="389"/>
      <c r="N506" s="389"/>
      <c r="O506" s="390"/>
      <c r="P506" s="87">
        <v>0</v>
      </c>
      <c r="Q506" s="388"/>
      <c r="R506" s="398"/>
      <c r="S506" s="89">
        <f t="shared" si="261"/>
        <v>0</v>
      </c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</row>
    <row r="507" spans="1:38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260"/>
        <v>0</v>
      </c>
      <c r="K507" s="43" t="s">
        <v>54</v>
      </c>
      <c r="L507" s="388"/>
      <c r="M507" s="389"/>
      <c r="N507" s="389"/>
      <c r="O507" s="390"/>
      <c r="P507" s="84">
        <v>0</v>
      </c>
      <c r="Q507" s="388"/>
      <c r="R507" s="398"/>
      <c r="S507" s="86">
        <f t="shared" si="261"/>
        <v>0</v>
      </c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</row>
    <row r="508" spans="1:38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260"/>
        <v>0</v>
      </c>
      <c r="K508" s="42" t="s">
        <v>11</v>
      </c>
      <c r="L508" s="388"/>
      <c r="M508" s="389"/>
      <c r="N508" s="389"/>
      <c r="O508" s="390"/>
      <c r="P508" s="87">
        <v>0</v>
      </c>
      <c r="Q508" s="388"/>
      <c r="R508" s="398"/>
      <c r="S508" s="89">
        <f t="shared" si="261"/>
        <v>0</v>
      </c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</row>
    <row r="509" spans="1:38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260"/>
        <v>0</v>
      </c>
      <c r="K509" s="43" t="s">
        <v>55</v>
      </c>
      <c r="L509" s="388"/>
      <c r="M509" s="389"/>
      <c r="N509" s="389"/>
      <c r="O509" s="390"/>
      <c r="P509" s="84">
        <v>0</v>
      </c>
      <c r="Q509" s="388"/>
      <c r="R509" s="398"/>
      <c r="S509" s="86">
        <f t="shared" si="261"/>
        <v>0</v>
      </c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</row>
    <row r="510" spans="1:38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260"/>
        <v>0</v>
      </c>
      <c r="K510" s="42" t="s">
        <v>14</v>
      </c>
      <c r="L510" s="388"/>
      <c r="M510" s="389"/>
      <c r="N510" s="389"/>
      <c r="O510" s="390"/>
      <c r="P510" s="87">
        <v>0</v>
      </c>
      <c r="Q510" s="388"/>
      <c r="R510" s="398"/>
      <c r="S510" s="89">
        <f t="shared" si="261"/>
        <v>0</v>
      </c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</row>
    <row r="511" spans="1:38" ht="15">
      <c r="A511" s="32" t="s">
        <v>136</v>
      </c>
      <c r="B511" s="388"/>
      <c r="C511" s="389"/>
      <c r="D511" s="389"/>
      <c r="E511" s="390"/>
      <c r="F511" s="84">
        <v>1317.8486195967228</v>
      </c>
      <c r="G511" s="388"/>
      <c r="H511" s="390"/>
      <c r="I511" s="111">
        <f t="shared" si="260"/>
        <v>1317.8486195967228</v>
      </c>
      <c r="K511" s="43" t="s">
        <v>136</v>
      </c>
      <c r="L511" s="388"/>
      <c r="M511" s="389"/>
      <c r="N511" s="389"/>
      <c r="O511" s="390"/>
      <c r="P511" s="84">
        <v>0</v>
      </c>
      <c r="Q511" s="388"/>
      <c r="R511" s="398"/>
      <c r="S511" s="86">
        <f t="shared" si="261"/>
        <v>0</v>
      </c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</row>
    <row r="512" spans="1:38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260"/>
        <v>0</v>
      </c>
      <c r="K512" s="42" t="s">
        <v>21</v>
      </c>
      <c r="L512" s="388"/>
      <c r="M512" s="389"/>
      <c r="N512" s="389"/>
      <c r="O512" s="390"/>
      <c r="P512" s="87">
        <v>0</v>
      </c>
      <c r="Q512" s="388"/>
      <c r="R512" s="398"/>
      <c r="S512" s="89">
        <f t="shared" si="261"/>
        <v>0</v>
      </c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</row>
    <row r="513" spans="1:38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260"/>
        <v>0</v>
      </c>
      <c r="K513" s="43" t="s">
        <v>20</v>
      </c>
      <c r="L513" s="388"/>
      <c r="M513" s="389"/>
      <c r="N513" s="389"/>
      <c r="O513" s="390"/>
      <c r="P513" s="84">
        <v>0</v>
      </c>
      <c r="Q513" s="388"/>
      <c r="R513" s="398"/>
      <c r="S513" s="86">
        <f t="shared" si="261"/>
        <v>0</v>
      </c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</row>
    <row r="514" spans="1:38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260"/>
        <v>0</v>
      </c>
      <c r="K514" s="42" t="s">
        <v>56</v>
      </c>
      <c r="L514" s="388"/>
      <c r="M514" s="389"/>
      <c r="N514" s="389"/>
      <c r="O514" s="390"/>
      <c r="P514" s="87">
        <v>0</v>
      </c>
      <c r="Q514" s="388"/>
      <c r="R514" s="398"/>
      <c r="S514" s="89">
        <f t="shared" si="261"/>
        <v>0</v>
      </c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</row>
    <row r="515" spans="1:38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260"/>
        <v>0</v>
      </c>
      <c r="K515" s="43" t="s">
        <v>18</v>
      </c>
      <c r="L515" s="388"/>
      <c r="M515" s="389"/>
      <c r="N515" s="389"/>
      <c r="O515" s="390"/>
      <c r="P515" s="84">
        <v>0</v>
      </c>
      <c r="Q515" s="388"/>
      <c r="R515" s="398"/>
      <c r="S515" s="86">
        <f t="shared" si="261"/>
        <v>0</v>
      </c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</row>
    <row r="516" spans="1:38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260"/>
        <v>0</v>
      </c>
      <c r="K516" s="42" t="s">
        <v>17</v>
      </c>
      <c r="L516" s="388"/>
      <c r="M516" s="389"/>
      <c r="N516" s="389"/>
      <c r="O516" s="390"/>
      <c r="P516" s="87">
        <v>0</v>
      </c>
      <c r="Q516" s="388"/>
      <c r="R516" s="398"/>
      <c r="S516" s="89">
        <f t="shared" si="261"/>
        <v>0</v>
      </c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</row>
    <row r="517" spans="1:38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260"/>
        <v>0</v>
      </c>
      <c r="K517" s="44" t="s">
        <v>60</v>
      </c>
      <c r="L517" s="388"/>
      <c r="M517" s="389"/>
      <c r="N517" s="389"/>
      <c r="O517" s="390"/>
      <c r="P517" s="84">
        <v>0</v>
      </c>
      <c r="Q517" s="388"/>
      <c r="R517" s="398"/>
      <c r="S517" s="86">
        <f t="shared" si="261"/>
        <v>0</v>
      </c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</row>
    <row r="518" spans="1:38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260"/>
        <v>0</v>
      </c>
      <c r="K518" s="45" t="s">
        <v>19</v>
      </c>
      <c r="L518" s="388"/>
      <c r="M518" s="389"/>
      <c r="N518" s="389"/>
      <c r="O518" s="390"/>
      <c r="P518" s="90">
        <v>0</v>
      </c>
      <c r="Q518" s="388"/>
      <c r="R518" s="398"/>
      <c r="S518" s="92">
        <f t="shared" si="261"/>
        <v>0</v>
      </c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</row>
    <row r="519" spans="1:38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260"/>
        <v>0</v>
      </c>
      <c r="K519" s="46" t="s">
        <v>15</v>
      </c>
      <c r="L519" s="388"/>
      <c r="M519" s="389"/>
      <c r="N519" s="389"/>
      <c r="O519" s="390"/>
      <c r="P519" s="93">
        <v>0</v>
      </c>
      <c r="Q519" s="388"/>
      <c r="R519" s="398"/>
      <c r="S519" s="95">
        <f t="shared" si="261"/>
        <v>0</v>
      </c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</row>
    <row r="520" spans="1:38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260"/>
        <v>0</v>
      </c>
      <c r="K520" s="45" t="s">
        <v>16</v>
      </c>
      <c r="L520" s="388"/>
      <c r="M520" s="389"/>
      <c r="N520" s="389"/>
      <c r="O520" s="390"/>
      <c r="P520" s="90">
        <v>0</v>
      </c>
      <c r="Q520" s="388"/>
      <c r="R520" s="398"/>
      <c r="S520" s="92">
        <f t="shared" si="261"/>
        <v>0</v>
      </c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</row>
    <row r="521" spans="1:38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260"/>
        <v>0</v>
      </c>
      <c r="K521" s="47" t="s">
        <v>10</v>
      </c>
      <c r="L521" s="391"/>
      <c r="M521" s="392"/>
      <c r="N521" s="392"/>
      <c r="O521" s="393"/>
      <c r="P521" s="96">
        <v>0</v>
      </c>
      <c r="Q521" s="391"/>
      <c r="R521" s="399"/>
      <c r="S521" s="98">
        <f t="shared" si="261"/>
        <v>0</v>
      </c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</row>
    <row r="522" spans="1:38" ht="15">
      <c r="A522" s="37" t="s">
        <v>22</v>
      </c>
      <c r="B522" s="99">
        <f>SUM(B501:B517)</f>
        <v>0</v>
      </c>
      <c r="C522" s="99">
        <f t="shared" ref="C522:I522" si="262">SUM(C501:C517)</f>
        <v>0</v>
      </c>
      <c r="D522" s="99">
        <f t="shared" si="262"/>
        <v>0</v>
      </c>
      <c r="E522" s="99">
        <f t="shared" si="262"/>
        <v>0</v>
      </c>
      <c r="F522" s="99">
        <f t="shared" si="262"/>
        <v>1317.8486195967228</v>
      </c>
      <c r="G522" s="99">
        <f t="shared" si="262"/>
        <v>0</v>
      </c>
      <c r="H522" s="100">
        <f t="shared" si="262"/>
        <v>0</v>
      </c>
      <c r="I522" s="111">
        <f t="shared" si="262"/>
        <v>1317.8486195967228</v>
      </c>
      <c r="K522" s="48" t="s">
        <v>22</v>
      </c>
      <c r="L522" s="99">
        <f>SUM(L501:L517)</f>
        <v>0</v>
      </c>
      <c r="M522" s="99">
        <f t="shared" ref="M522:S522" si="263">SUM(M501:M517)</f>
        <v>0</v>
      </c>
      <c r="N522" s="99">
        <f t="shared" si="263"/>
        <v>0</v>
      </c>
      <c r="O522" s="99">
        <f t="shared" si="263"/>
        <v>0</v>
      </c>
      <c r="P522" s="99">
        <f t="shared" si="263"/>
        <v>0</v>
      </c>
      <c r="Q522" s="99">
        <f t="shared" si="263"/>
        <v>0</v>
      </c>
      <c r="R522" s="100">
        <f t="shared" si="263"/>
        <v>0</v>
      </c>
      <c r="S522" s="101">
        <f t="shared" si="263"/>
        <v>0</v>
      </c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</row>
    <row r="523" spans="1:38" s="22" customFormat="1" ht="15.75" thickBot="1">
      <c r="A523" s="38" t="s">
        <v>108</v>
      </c>
      <c r="B523" s="125">
        <f>IF($I522=0,"-",B522/$I522)</f>
        <v>0</v>
      </c>
      <c r="C523" s="125">
        <f t="shared" ref="C523:H523" si="264">IF($I522=0,"-",C522/$I522)</f>
        <v>0</v>
      </c>
      <c r="D523" s="125">
        <f t="shared" si="264"/>
        <v>0</v>
      </c>
      <c r="E523" s="125">
        <f t="shared" si="264"/>
        <v>0</v>
      </c>
      <c r="F523" s="125">
        <f t="shared" si="264"/>
        <v>1</v>
      </c>
      <c r="G523" s="125">
        <f t="shared" si="264"/>
        <v>0</v>
      </c>
      <c r="H523" s="126">
        <f t="shared" si="264"/>
        <v>0</v>
      </c>
      <c r="I523" s="127">
        <f>SUM(B523:H523)</f>
        <v>1</v>
      </c>
      <c r="K523" s="49" t="s">
        <v>108</v>
      </c>
      <c r="L523" s="102" t="str">
        <f>IF($S522=0,"-",L522/$S522)</f>
        <v>-</v>
      </c>
      <c r="M523" s="102" t="str">
        <f t="shared" ref="M523:R523" si="265">IF($S522=0,"-",M522/$S522)</f>
        <v>-</v>
      </c>
      <c r="N523" s="102" t="str">
        <f t="shared" si="265"/>
        <v>-</v>
      </c>
      <c r="O523" s="102" t="str">
        <f t="shared" si="265"/>
        <v>-</v>
      </c>
      <c r="P523" s="102" t="str">
        <f t="shared" si="265"/>
        <v>-</v>
      </c>
      <c r="Q523" s="102" t="str">
        <f t="shared" si="265"/>
        <v>-</v>
      </c>
      <c r="R523" s="103" t="str">
        <f t="shared" si="265"/>
        <v>-</v>
      </c>
      <c r="S523" s="104">
        <f>SUM(L523:R523)</f>
        <v>0</v>
      </c>
      <c r="U523" s="24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5"/>
      <c r="AK523" s="25"/>
      <c r="AL523" s="25"/>
    </row>
    <row r="524" spans="1:38" ht="15" thickBot="1">
      <c r="A524" s="6"/>
      <c r="B524" s="6"/>
      <c r="C524" s="6"/>
      <c r="D524" s="6"/>
      <c r="E524" s="6"/>
      <c r="F524" s="6"/>
      <c r="G524" s="6"/>
      <c r="H524" s="6"/>
      <c r="I524" s="6"/>
      <c r="K524" s="6"/>
      <c r="L524" s="6"/>
      <c r="M524" s="6"/>
      <c r="N524" s="6"/>
      <c r="O524" s="6"/>
      <c r="P524" s="6"/>
      <c r="Q524" s="6"/>
      <c r="R524" s="6"/>
      <c r="S524" s="6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</row>
    <row r="525" spans="1:38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  <c r="K525" s="449" t="s">
        <v>43</v>
      </c>
      <c r="L525" s="82" t="s">
        <v>0</v>
      </c>
      <c r="M525" s="82" t="s">
        <v>1</v>
      </c>
      <c r="N525" s="82" t="s">
        <v>2</v>
      </c>
      <c r="O525" s="82" t="s">
        <v>3</v>
      </c>
      <c r="P525" s="82" t="s">
        <v>23</v>
      </c>
      <c r="Q525" s="82" t="s">
        <v>4</v>
      </c>
      <c r="R525" s="82" t="s">
        <v>5</v>
      </c>
      <c r="S525" s="83" t="s">
        <v>6</v>
      </c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</row>
    <row r="526" spans="1:38" ht="15" customHeight="1">
      <c r="A526" s="413" t="s">
        <v>43</v>
      </c>
      <c r="B526" s="400" t="s">
        <v>113</v>
      </c>
      <c r="C526" s="401"/>
      <c r="D526" s="401"/>
      <c r="E526" s="401"/>
      <c r="F526" s="401"/>
      <c r="G526" s="401"/>
      <c r="H526" s="401"/>
      <c r="I526" s="402"/>
      <c r="K526" s="450" t="s">
        <v>43</v>
      </c>
      <c r="L526" s="403" t="s">
        <v>113</v>
      </c>
      <c r="M526" s="404"/>
      <c r="N526" s="404"/>
      <c r="O526" s="404"/>
      <c r="P526" s="404"/>
      <c r="Q526" s="404"/>
      <c r="R526" s="404"/>
      <c r="S526" s="405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</row>
    <row r="527" spans="1:38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  <c r="K527" s="50" t="s">
        <v>7</v>
      </c>
      <c r="L527" s="385"/>
      <c r="M527" s="386"/>
      <c r="N527" s="386"/>
      <c r="O527" s="387"/>
      <c r="P527" s="105">
        <v>0</v>
      </c>
      <c r="Q527" s="385"/>
      <c r="R527" s="397"/>
      <c r="S527" s="107">
        <f>SUM(L527:R527)</f>
        <v>0</v>
      </c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</row>
    <row r="528" spans="1:38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266">SUM(B528:H528)</f>
        <v>0</v>
      </c>
      <c r="K528" s="42" t="s">
        <v>8</v>
      </c>
      <c r="L528" s="388"/>
      <c r="M528" s="389"/>
      <c r="N528" s="389"/>
      <c r="O528" s="390"/>
      <c r="P528" s="87">
        <v>0</v>
      </c>
      <c r="Q528" s="388"/>
      <c r="R528" s="398"/>
      <c r="S528" s="89">
        <f t="shared" ref="S528:S547" si="267">SUM(L528:R528)</f>
        <v>0</v>
      </c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</row>
    <row r="529" spans="1:38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266"/>
        <v>0</v>
      </c>
      <c r="K529" s="43" t="s">
        <v>9</v>
      </c>
      <c r="L529" s="388"/>
      <c r="M529" s="389"/>
      <c r="N529" s="389"/>
      <c r="O529" s="390"/>
      <c r="P529" s="84">
        <v>0</v>
      </c>
      <c r="Q529" s="388"/>
      <c r="R529" s="398"/>
      <c r="S529" s="86">
        <f t="shared" si="267"/>
        <v>0</v>
      </c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</row>
    <row r="530" spans="1:38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266"/>
        <v>0</v>
      </c>
      <c r="K530" s="42" t="s">
        <v>52</v>
      </c>
      <c r="L530" s="388"/>
      <c r="M530" s="389"/>
      <c r="N530" s="389"/>
      <c r="O530" s="390"/>
      <c r="P530" s="87">
        <v>0</v>
      </c>
      <c r="Q530" s="388"/>
      <c r="R530" s="398"/>
      <c r="S530" s="89">
        <f t="shared" si="267"/>
        <v>0</v>
      </c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</row>
    <row r="531" spans="1:38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266"/>
        <v>0</v>
      </c>
      <c r="K531" s="43" t="s">
        <v>13</v>
      </c>
      <c r="L531" s="388"/>
      <c r="M531" s="389"/>
      <c r="N531" s="389"/>
      <c r="O531" s="390"/>
      <c r="P531" s="84">
        <v>0</v>
      </c>
      <c r="Q531" s="388"/>
      <c r="R531" s="398"/>
      <c r="S531" s="86">
        <f t="shared" si="267"/>
        <v>0</v>
      </c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</row>
    <row r="532" spans="1:38" ht="15">
      <c r="A532" s="31" t="s">
        <v>119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266"/>
        <v>0</v>
      </c>
      <c r="K532" s="42" t="s">
        <v>119</v>
      </c>
      <c r="L532" s="388"/>
      <c r="M532" s="389"/>
      <c r="N532" s="389"/>
      <c r="O532" s="390"/>
      <c r="P532" s="87">
        <v>0</v>
      </c>
      <c r="Q532" s="388"/>
      <c r="R532" s="398"/>
      <c r="S532" s="89">
        <f t="shared" si="267"/>
        <v>0</v>
      </c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</row>
    <row r="533" spans="1:38" ht="15">
      <c r="A533" s="32" t="s">
        <v>54</v>
      </c>
      <c r="B533" s="388"/>
      <c r="C533" s="389"/>
      <c r="D533" s="389"/>
      <c r="E533" s="390"/>
      <c r="F533" s="84">
        <v>0.90251276371831335</v>
      </c>
      <c r="G533" s="388"/>
      <c r="H533" s="390"/>
      <c r="I533" s="111">
        <f t="shared" si="266"/>
        <v>0.90251276371831335</v>
      </c>
      <c r="K533" s="43" t="s">
        <v>54</v>
      </c>
      <c r="L533" s="388"/>
      <c r="M533" s="389"/>
      <c r="N533" s="389"/>
      <c r="O533" s="390"/>
      <c r="P533" s="84">
        <v>0</v>
      </c>
      <c r="Q533" s="388"/>
      <c r="R533" s="398"/>
      <c r="S533" s="86">
        <f t="shared" si="267"/>
        <v>0</v>
      </c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</row>
    <row r="534" spans="1:38" ht="15">
      <c r="A534" s="31" t="s">
        <v>11</v>
      </c>
      <c r="B534" s="388"/>
      <c r="C534" s="389"/>
      <c r="D534" s="389"/>
      <c r="E534" s="390"/>
      <c r="F534" s="112">
        <v>8.7115160299031436E-2</v>
      </c>
      <c r="G534" s="388"/>
      <c r="H534" s="390"/>
      <c r="I534" s="114">
        <f t="shared" si="266"/>
        <v>8.7115160299031436E-2</v>
      </c>
      <c r="K534" s="42" t="s">
        <v>11</v>
      </c>
      <c r="L534" s="388"/>
      <c r="M534" s="389"/>
      <c r="N534" s="389"/>
      <c r="O534" s="390"/>
      <c r="P534" s="87">
        <v>0</v>
      </c>
      <c r="Q534" s="388"/>
      <c r="R534" s="398"/>
      <c r="S534" s="89">
        <f t="shared" si="267"/>
        <v>0</v>
      </c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</row>
    <row r="535" spans="1:38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266"/>
        <v>0</v>
      </c>
      <c r="K535" s="43" t="s">
        <v>55</v>
      </c>
      <c r="L535" s="388"/>
      <c r="M535" s="389"/>
      <c r="N535" s="389"/>
      <c r="O535" s="390"/>
      <c r="P535" s="84">
        <v>0</v>
      </c>
      <c r="Q535" s="388"/>
      <c r="R535" s="398"/>
      <c r="S535" s="86">
        <f t="shared" si="267"/>
        <v>0</v>
      </c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</row>
    <row r="536" spans="1:38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266"/>
        <v>0</v>
      </c>
      <c r="K536" s="42" t="s">
        <v>14</v>
      </c>
      <c r="L536" s="388"/>
      <c r="M536" s="389"/>
      <c r="N536" s="389"/>
      <c r="O536" s="390"/>
      <c r="P536" s="87">
        <v>0</v>
      </c>
      <c r="Q536" s="388"/>
      <c r="R536" s="398"/>
      <c r="S536" s="89">
        <f t="shared" si="267"/>
        <v>0</v>
      </c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</row>
    <row r="537" spans="1:38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266"/>
        <v>0</v>
      </c>
      <c r="K537" s="43" t="s">
        <v>136</v>
      </c>
      <c r="L537" s="388"/>
      <c r="M537" s="389"/>
      <c r="N537" s="389"/>
      <c r="O537" s="390"/>
      <c r="P537" s="84">
        <v>0</v>
      </c>
      <c r="Q537" s="388"/>
      <c r="R537" s="398"/>
      <c r="S537" s="86">
        <f t="shared" si="267"/>
        <v>0</v>
      </c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</row>
    <row r="538" spans="1:38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266"/>
        <v>0</v>
      </c>
      <c r="K538" s="42" t="s">
        <v>21</v>
      </c>
      <c r="L538" s="388"/>
      <c r="M538" s="389"/>
      <c r="N538" s="389"/>
      <c r="O538" s="390"/>
      <c r="P538" s="87">
        <v>0</v>
      </c>
      <c r="Q538" s="388"/>
      <c r="R538" s="398"/>
      <c r="S538" s="89">
        <f t="shared" si="267"/>
        <v>0</v>
      </c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</row>
    <row r="539" spans="1:38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266"/>
        <v>0</v>
      </c>
      <c r="K539" s="43" t="s">
        <v>20</v>
      </c>
      <c r="L539" s="388"/>
      <c r="M539" s="389"/>
      <c r="N539" s="389"/>
      <c r="O539" s="390"/>
      <c r="P539" s="84">
        <v>0</v>
      </c>
      <c r="Q539" s="388"/>
      <c r="R539" s="398"/>
      <c r="S539" s="86">
        <f t="shared" si="267"/>
        <v>0</v>
      </c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</row>
    <row r="540" spans="1:38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266"/>
        <v>0</v>
      </c>
      <c r="K540" s="42" t="s">
        <v>56</v>
      </c>
      <c r="L540" s="388"/>
      <c r="M540" s="389"/>
      <c r="N540" s="389"/>
      <c r="O540" s="390"/>
      <c r="P540" s="87">
        <v>0</v>
      </c>
      <c r="Q540" s="388"/>
      <c r="R540" s="398"/>
      <c r="S540" s="89">
        <f t="shared" si="267"/>
        <v>0</v>
      </c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</row>
    <row r="541" spans="1:38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266"/>
        <v>0</v>
      </c>
      <c r="K541" s="43" t="s">
        <v>18</v>
      </c>
      <c r="L541" s="388"/>
      <c r="M541" s="389"/>
      <c r="N541" s="389"/>
      <c r="O541" s="390"/>
      <c r="P541" s="84">
        <v>0</v>
      </c>
      <c r="Q541" s="388"/>
      <c r="R541" s="398"/>
      <c r="S541" s="86">
        <f t="shared" si="267"/>
        <v>0</v>
      </c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</row>
    <row r="542" spans="1:38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266"/>
        <v>0</v>
      </c>
      <c r="K542" s="42" t="s">
        <v>17</v>
      </c>
      <c r="L542" s="388"/>
      <c r="M542" s="389"/>
      <c r="N542" s="389"/>
      <c r="O542" s="390"/>
      <c r="P542" s="87">
        <v>0</v>
      </c>
      <c r="Q542" s="388"/>
      <c r="R542" s="398"/>
      <c r="S542" s="89">
        <f t="shared" si="267"/>
        <v>0</v>
      </c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</row>
    <row r="543" spans="1:38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266"/>
        <v>0</v>
      </c>
      <c r="K543" s="44" t="s">
        <v>60</v>
      </c>
      <c r="L543" s="388"/>
      <c r="M543" s="389"/>
      <c r="N543" s="389"/>
      <c r="O543" s="390"/>
      <c r="P543" s="84">
        <v>0</v>
      </c>
      <c r="Q543" s="388"/>
      <c r="R543" s="398"/>
      <c r="S543" s="86">
        <f t="shared" si="267"/>
        <v>0</v>
      </c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</row>
    <row r="544" spans="1:38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266"/>
        <v>0</v>
      </c>
      <c r="K544" s="45" t="s">
        <v>19</v>
      </c>
      <c r="L544" s="388"/>
      <c r="M544" s="389"/>
      <c r="N544" s="389"/>
      <c r="O544" s="390"/>
      <c r="P544" s="90">
        <v>0</v>
      </c>
      <c r="Q544" s="388"/>
      <c r="R544" s="398"/>
      <c r="S544" s="92">
        <f t="shared" si="267"/>
        <v>0</v>
      </c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</row>
    <row r="545" spans="1:38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266"/>
        <v>0</v>
      </c>
      <c r="K545" s="46" t="s">
        <v>15</v>
      </c>
      <c r="L545" s="388"/>
      <c r="M545" s="389"/>
      <c r="N545" s="389"/>
      <c r="O545" s="390"/>
      <c r="P545" s="93">
        <v>0</v>
      </c>
      <c r="Q545" s="388"/>
      <c r="R545" s="398"/>
      <c r="S545" s="95">
        <f t="shared" si="267"/>
        <v>0</v>
      </c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</row>
    <row r="546" spans="1:38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266"/>
        <v>0</v>
      </c>
      <c r="K546" s="45" t="s">
        <v>16</v>
      </c>
      <c r="L546" s="388"/>
      <c r="M546" s="389"/>
      <c r="N546" s="389"/>
      <c r="O546" s="390"/>
      <c r="P546" s="90">
        <v>0</v>
      </c>
      <c r="Q546" s="388"/>
      <c r="R546" s="398"/>
      <c r="S546" s="92">
        <f t="shared" si="267"/>
        <v>0</v>
      </c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</row>
    <row r="547" spans="1:38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266"/>
        <v>0</v>
      </c>
      <c r="K547" s="47" t="s">
        <v>10</v>
      </c>
      <c r="L547" s="391"/>
      <c r="M547" s="392"/>
      <c r="N547" s="392"/>
      <c r="O547" s="393"/>
      <c r="P547" s="96">
        <v>0</v>
      </c>
      <c r="Q547" s="391"/>
      <c r="R547" s="399"/>
      <c r="S547" s="98">
        <f t="shared" si="267"/>
        <v>0</v>
      </c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</row>
    <row r="548" spans="1:38" ht="15">
      <c r="A548" s="37" t="s">
        <v>22</v>
      </c>
      <c r="B548" s="99">
        <f>SUM(B527:B543)</f>
        <v>0</v>
      </c>
      <c r="C548" s="99">
        <f t="shared" ref="C548:I548" si="268">SUM(C527:C543)</f>
        <v>0</v>
      </c>
      <c r="D548" s="99">
        <f t="shared" si="268"/>
        <v>0</v>
      </c>
      <c r="E548" s="99">
        <f t="shared" si="268"/>
        <v>0</v>
      </c>
      <c r="F548" s="99">
        <f t="shared" si="268"/>
        <v>0.98962792401734478</v>
      </c>
      <c r="G548" s="99">
        <f t="shared" si="268"/>
        <v>0</v>
      </c>
      <c r="H548" s="100">
        <f t="shared" si="268"/>
        <v>0</v>
      </c>
      <c r="I548" s="111">
        <f t="shared" si="268"/>
        <v>0.98962792401734478</v>
      </c>
      <c r="K548" s="48" t="s">
        <v>22</v>
      </c>
      <c r="L548" s="99">
        <f>SUM(L527:L543)</f>
        <v>0</v>
      </c>
      <c r="M548" s="99">
        <f t="shared" ref="M548:S548" si="269">SUM(M527:M543)</f>
        <v>0</v>
      </c>
      <c r="N548" s="99">
        <f t="shared" si="269"/>
        <v>0</v>
      </c>
      <c r="O548" s="99">
        <f t="shared" si="269"/>
        <v>0</v>
      </c>
      <c r="P548" s="99">
        <f t="shared" si="269"/>
        <v>0</v>
      </c>
      <c r="Q548" s="99">
        <f t="shared" si="269"/>
        <v>0</v>
      </c>
      <c r="R548" s="100">
        <f t="shared" si="269"/>
        <v>0</v>
      </c>
      <c r="S548" s="101">
        <f t="shared" si="269"/>
        <v>0</v>
      </c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</row>
    <row r="549" spans="1:38" s="4" customFormat="1" ht="15.75" thickBot="1">
      <c r="A549" s="38" t="s">
        <v>108</v>
      </c>
      <c r="B549" s="125">
        <f>IF($I548=0,"-",B548/$I548)</f>
        <v>0</v>
      </c>
      <c r="C549" s="125">
        <f t="shared" ref="C549:H549" si="270">IF($I548=0,"-",C548/$I548)</f>
        <v>0</v>
      </c>
      <c r="D549" s="125">
        <f t="shared" si="270"/>
        <v>0</v>
      </c>
      <c r="E549" s="125">
        <f t="shared" si="270"/>
        <v>0</v>
      </c>
      <c r="F549" s="125">
        <f t="shared" si="270"/>
        <v>1</v>
      </c>
      <c r="G549" s="125">
        <f t="shared" si="270"/>
        <v>0</v>
      </c>
      <c r="H549" s="126">
        <f t="shared" si="270"/>
        <v>0</v>
      </c>
      <c r="I549" s="127">
        <f>SUM(B549:H549)</f>
        <v>1</v>
      </c>
      <c r="J549" s="19"/>
      <c r="K549" s="49" t="s">
        <v>108</v>
      </c>
      <c r="L549" s="102" t="str">
        <f>IF($S548=0,"-",L548/$S548)</f>
        <v>-</v>
      </c>
      <c r="M549" s="102" t="str">
        <f t="shared" ref="M549:R549" si="271">IF($S548=0,"-",M548/$S548)</f>
        <v>-</v>
      </c>
      <c r="N549" s="102" t="str">
        <f t="shared" si="271"/>
        <v>-</v>
      </c>
      <c r="O549" s="102" t="str">
        <f t="shared" si="271"/>
        <v>-</v>
      </c>
      <c r="P549" s="102" t="str">
        <f t="shared" si="271"/>
        <v>-</v>
      </c>
      <c r="Q549" s="102" t="str">
        <f t="shared" si="271"/>
        <v>-</v>
      </c>
      <c r="R549" s="103" t="str">
        <f t="shared" si="271"/>
        <v>-</v>
      </c>
      <c r="S549" s="104">
        <f>SUM(L549:R549)</f>
        <v>0</v>
      </c>
      <c r="T549" s="19"/>
      <c r="U549" s="12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2"/>
      <c r="AK549" s="14"/>
      <c r="AL549" s="14"/>
    </row>
    <row r="550" spans="1:38" ht="15" thickBot="1">
      <c r="A550" s="6"/>
      <c r="B550" s="6"/>
      <c r="C550" s="6"/>
      <c r="D550" s="6"/>
      <c r="E550" s="6"/>
      <c r="F550" s="6"/>
      <c r="G550" s="6"/>
      <c r="H550" s="6"/>
      <c r="I550" s="6"/>
      <c r="K550" s="6"/>
      <c r="L550" s="6"/>
      <c r="M550" s="6"/>
      <c r="N550" s="6"/>
      <c r="O550" s="6"/>
      <c r="P550" s="6"/>
      <c r="Q550" s="6"/>
      <c r="R550" s="6"/>
      <c r="S550" s="6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</row>
    <row r="551" spans="1:38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  <c r="K551" s="449" t="s">
        <v>44</v>
      </c>
      <c r="L551" s="82" t="s">
        <v>0</v>
      </c>
      <c r="M551" s="82" t="s">
        <v>1</v>
      </c>
      <c r="N551" s="82" t="s">
        <v>2</v>
      </c>
      <c r="O551" s="82" t="s">
        <v>3</v>
      </c>
      <c r="P551" s="82" t="s">
        <v>23</v>
      </c>
      <c r="Q551" s="82" t="s">
        <v>4</v>
      </c>
      <c r="R551" s="82" t="s">
        <v>5</v>
      </c>
      <c r="S551" s="83" t="s">
        <v>6</v>
      </c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</row>
    <row r="552" spans="1:38" ht="15" customHeight="1">
      <c r="A552" s="413" t="s">
        <v>44</v>
      </c>
      <c r="B552" s="400" t="s">
        <v>113</v>
      </c>
      <c r="C552" s="401"/>
      <c r="D552" s="401"/>
      <c r="E552" s="401"/>
      <c r="F552" s="401"/>
      <c r="G552" s="401"/>
      <c r="H552" s="401"/>
      <c r="I552" s="402"/>
      <c r="K552" s="450" t="s">
        <v>44</v>
      </c>
      <c r="L552" s="403" t="s">
        <v>113</v>
      </c>
      <c r="M552" s="404"/>
      <c r="N552" s="404"/>
      <c r="O552" s="404"/>
      <c r="P552" s="404"/>
      <c r="Q552" s="404"/>
      <c r="R552" s="404"/>
      <c r="S552" s="405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</row>
    <row r="553" spans="1:38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  <c r="K553" s="50" t="s">
        <v>7</v>
      </c>
      <c r="L553" s="385"/>
      <c r="M553" s="386"/>
      <c r="N553" s="386"/>
      <c r="O553" s="387"/>
      <c r="P553" s="105">
        <v>0</v>
      </c>
      <c r="Q553" s="385"/>
      <c r="R553" s="397"/>
      <c r="S553" s="107">
        <f>SUM(L553:R553)</f>
        <v>0</v>
      </c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</row>
    <row r="554" spans="1:38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272">SUM(B554:H554)</f>
        <v>0</v>
      </c>
      <c r="K554" s="42" t="s">
        <v>8</v>
      </c>
      <c r="L554" s="388"/>
      <c r="M554" s="389"/>
      <c r="N554" s="389"/>
      <c r="O554" s="390"/>
      <c r="P554" s="87">
        <v>0</v>
      </c>
      <c r="Q554" s="388"/>
      <c r="R554" s="398"/>
      <c r="S554" s="89">
        <f t="shared" ref="S554:S573" si="273">SUM(L554:R554)</f>
        <v>0</v>
      </c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</row>
    <row r="555" spans="1:38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272"/>
        <v>0</v>
      </c>
      <c r="K555" s="43" t="s">
        <v>9</v>
      </c>
      <c r="L555" s="388"/>
      <c r="M555" s="389"/>
      <c r="N555" s="389"/>
      <c r="O555" s="390"/>
      <c r="P555" s="84">
        <v>0</v>
      </c>
      <c r="Q555" s="388"/>
      <c r="R555" s="398"/>
      <c r="S555" s="86">
        <f t="shared" si="273"/>
        <v>0</v>
      </c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</row>
    <row r="556" spans="1:38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272"/>
        <v>0</v>
      </c>
      <c r="K556" s="42" t="s">
        <v>52</v>
      </c>
      <c r="L556" s="388"/>
      <c r="M556" s="389"/>
      <c r="N556" s="389"/>
      <c r="O556" s="390"/>
      <c r="P556" s="87">
        <v>0</v>
      </c>
      <c r="Q556" s="388"/>
      <c r="R556" s="398"/>
      <c r="S556" s="89">
        <f t="shared" si="273"/>
        <v>0</v>
      </c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</row>
    <row r="557" spans="1:38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272"/>
        <v>0</v>
      </c>
      <c r="K557" s="43" t="s">
        <v>13</v>
      </c>
      <c r="L557" s="388"/>
      <c r="M557" s="389"/>
      <c r="N557" s="389"/>
      <c r="O557" s="390"/>
      <c r="P557" s="84">
        <v>0</v>
      </c>
      <c r="Q557" s="388"/>
      <c r="R557" s="398"/>
      <c r="S557" s="86">
        <f t="shared" si="273"/>
        <v>0</v>
      </c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</row>
    <row r="558" spans="1:38" ht="15">
      <c r="A558" s="31" t="s">
        <v>119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272"/>
        <v>0</v>
      </c>
      <c r="K558" s="42" t="s">
        <v>119</v>
      </c>
      <c r="L558" s="388"/>
      <c r="M558" s="389"/>
      <c r="N558" s="389"/>
      <c r="O558" s="390"/>
      <c r="P558" s="87">
        <v>0</v>
      </c>
      <c r="Q558" s="388"/>
      <c r="R558" s="398"/>
      <c r="S558" s="89">
        <f t="shared" si="273"/>
        <v>0</v>
      </c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</row>
    <row r="559" spans="1:38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272"/>
        <v>0</v>
      </c>
      <c r="K559" s="43" t="s">
        <v>54</v>
      </c>
      <c r="L559" s="388"/>
      <c r="M559" s="389"/>
      <c r="N559" s="389"/>
      <c r="O559" s="390"/>
      <c r="P559" s="84">
        <v>0</v>
      </c>
      <c r="Q559" s="388"/>
      <c r="R559" s="398"/>
      <c r="S559" s="86">
        <f t="shared" si="273"/>
        <v>0</v>
      </c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</row>
    <row r="560" spans="1:38" ht="15">
      <c r="A560" s="31" t="s">
        <v>11</v>
      </c>
      <c r="B560" s="388"/>
      <c r="C560" s="389"/>
      <c r="D560" s="389"/>
      <c r="E560" s="390"/>
      <c r="F560" s="112">
        <v>19.003016493370382</v>
      </c>
      <c r="G560" s="388"/>
      <c r="H560" s="390"/>
      <c r="I560" s="114">
        <f t="shared" si="272"/>
        <v>19.003016493370382</v>
      </c>
      <c r="K560" s="42" t="s">
        <v>11</v>
      </c>
      <c r="L560" s="388"/>
      <c r="M560" s="389"/>
      <c r="N560" s="389"/>
      <c r="O560" s="390"/>
      <c r="P560" s="87">
        <v>0</v>
      </c>
      <c r="Q560" s="388"/>
      <c r="R560" s="398"/>
      <c r="S560" s="89">
        <f t="shared" si="273"/>
        <v>0</v>
      </c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</row>
    <row r="561" spans="1:38" ht="15">
      <c r="A561" s="32" t="s">
        <v>55</v>
      </c>
      <c r="B561" s="388"/>
      <c r="C561" s="389"/>
      <c r="D561" s="389"/>
      <c r="E561" s="390"/>
      <c r="F561" s="84">
        <v>1290.8095190257718</v>
      </c>
      <c r="G561" s="388"/>
      <c r="H561" s="390"/>
      <c r="I561" s="111">
        <f t="shared" si="272"/>
        <v>1290.8095190257718</v>
      </c>
      <c r="K561" s="43" t="s">
        <v>55</v>
      </c>
      <c r="L561" s="388"/>
      <c r="M561" s="389"/>
      <c r="N561" s="389"/>
      <c r="O561" s="390"/>
      <c r="P561" s="84">
        <v>0</v>
      </c>
      <c r="Q561" s="388"/>
      <c r="R561" s="398"/>
      <c r="S561" s="86">
        <f t="shared" si="273"/>
        <v>0</v>
      </c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</row>
    <row r="562" spans="1:38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272"/>
        <v>0</v>
      </c>
      <c r="K562" s="42" t="s">
        <v>14</v>
      </c>
      <c r="L562" s="388"/>
      <c r="M562" s="389"/>
      <c r="N562" s="389"/>
      <c r="O562" s="390"/>
      <c r="P562" s="87">
        <v>0</v>
      </c>
      <c r="Q562" s="388"/>
      <c r="R562" s="398"/>
      <c r="S562" s="89">
        <f t="shared" si="273"/>
        <v>0</v>
      </c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</row>
    <row r="563" spans="1:38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272"/>
        <v>0</v>
      </c>
      <c r="K563" s="43" t="s">
        <v>136</v>
      </c>
      <c r="L563" s="388"/>
      <c r="M563" s="389"/>
      <c r="N563" s="389"/>
      <c r="O563" s="390"/>
      <c r="P563" s="84">
        <v>0</v>
      </c>
      <c r="Q563" s="388"/>
      <c r="R563" s="398"/>
      <c r="S563" s="86">
        <f t="shared" si="273"/>
        <v>0</v>
      </c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</row>
    <row r="564" spans="1:38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272"/>
        <v>0</v>
      </c>
      <c r="K564" s="42" t="s">
        <v>21</v>
      </c>
      <c r="L564" s="388"/>
      <c r="M564" s="389"/>
      <c r="N564" s="389"/>
      <c r="O564" s="390"/>
      <c r="P564" s="87">
        <v>0</v>
      </c>
      <c r="Q564" s="388"/>
      <c r="R564" s="398"/>
      <c r="S564" s="89">
        <f t="shared" si="273"/>
        <v>0</v>
      </c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</row>
    <row r="565" spans="1:38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272"/>
        <v>0</v>
      </c>
      <c r="K565" s="43" t="s">
        <v>20</v>
      </c>
      <c r="L565" s="388"/>
      <c r="M565" s="389"/>
      <c r="N565" s="389"/>
      <c r="O565" s="390"/>
      <c r="P565" s="84">
        <v>0</v>
      </c>
      <c r="Q565" s="388"/>
      <c r="R565" s="398"/>
      <c r="S565" s="86">
        <f t="shared" si="273"/>
        <v>0</v>
      </c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</row>
    <row r="566" spans="1:38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272"/>
        <v>0</v>
      </c>
      <c r="K566" s="42" t="s">
        <v>56</v>
      </c>
      <c r="L566" s="388"/>
      <c r="M566" s="389"/>
      <c r="N566" s="389"/>
      <c r="O566" s="390"/>
      <c r="P566" s="87">
        <v>0</v>
      </c>
      <c r="Q566" s="388"/>
      <c r="R566" s="398"/>
      <c r="S566" s="89">
        <f t="shared" si="273"/>
        <v>0</v>
      </c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</row>
    <row r="567" spans="1:38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272"/>
        <v>0</v>
      </c>
      <c r="K567" s="43" t="s">
        <v>18</v>
      </c>
      <c r="L567" s="388"/>
      <c r="M567" s="389"/>
      <c r="N567" s="389"/>
      <c r="O567" s="390"/>
      <c r="P567" s="84">
        <v>0</v>
      </c>
      <c r="Q567" s="388"/>
      <c r="R567" s="398"/>
      <c r="S567" s="86">
        <f t="shared" si="273"/>
        <v>0</v>
      </c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</row>
    <row r="568" spans="1:38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272"/>
        <v>0</v>
      </c>
      <c r="K568" s="42" t="s">
        <v>17</v>
      </c>
      <c r="L568" s="388"/>
      <c r="M568" s="389"/>
      <c r="N568" s="389"/>
      <c r="O568" s="390"/>
      <c r="P568" s="87">
        <v>0</v>
      </c>
      <c r="Q568" s="388"/>
      <c r="R568" s="398"/>
      <c r="S568" s="89">
        <f t="shared" si="273"/>
        <v>0</v>
      </c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</row>
    <row r="569" spans="1:38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272"/>
        <v>0</v>
      </c>
      <c r="K569" s="44" t="s">
        <v>60</v>
      </c>
      <c r="L569" s="388"/>
      <c r="M569" s="389"/>
      <c r="N569" s="389"/>
      <c r="O569" s="390"/>
      <c r="P569" s="84">
        <v>0</v>
      </c>
      <c r="Q569" s="388"/>
      <c r="R569" s="398"/>
      <c r="S569" s="86">
        <f t="shared" si="273"/>
        <v>0</v>
      </c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</row>
    <row r="570" spans="1:38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272"/>
        <v>0</v>
      </c>
      <c r="K570" s="45" t="s">
        <v>19</v>
      </c>
      <c r="L570" s="388"/>
      <c r="M570" s="389"/>
      <c r="N570" s="389"/>
      <c r="O570" s="390"/>
      <c r="P570" s="90">
        <v>0</v>
      </c>
      <c r="Q570" s="388"/>
      <c r="R570" s="398"/>
      <c r="S570" s="92">
        <f t="shared" si="273"/>
        <v>0</v>
      </c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</row>
    <row r="571" spans="1:38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272"/>
        <v>0</v>
      </c>
      <c r="K571" s="46" t="s">
        <v>15</v>
      </c>
      <c r="L571" s="388"/>
      <c r="M571" s="389"/>
      <c r="N571" s="389"/>
      <c r="O571" s="390"/>
      <c r="P571" s="93">
        <v>0</v>
      </c>
      <c r="Q571" s="388"/>
      <c r="R571" s="398"/>
      <c r="S571" s="95">
        <f t="shared" si="273"/>
        <v>0</v>
      </c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</row>
    <row r="572" spans="1:38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272"/>
        <v>0</v>
      </c>
      <c r="K572" s="45" t="s">
        <v>16</v>
      </c>
      <c r="L572" s="388"/>
      <c r="M572" s="389"/>
      <c r="N572" s="389"/>
      <c r="O572" s="390"/>
      <c r="P572" s="90">
        <v>0</v>
      </c>
      <c r="Q572" s="388"/>
      <c r="R572" s="398"/>
      <c r="S572" s="92">
        <f t="shared" si="273"/>
        <v>0</v>
      </c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</row>
    <row r="573" spans="1:38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272"/>
        <v>0</v>
      </c>
      <c r="K573" s="47" t="s">
        <v>10</v>
      </c>
      <c r="L573" s="391"/>
      <c r="M573" s="392"/>
      <c r="N573" s="392"/>
      <c r="O573" s="393"/>
      <c r="P573" s="96">
        <v>0</v>
      </c>
      <c r="Q573" s="391"/>
      <c r="R573" s="399"/>
      <c r="S573" s="98">
        <f t="shared" si="273"/>
        <v>0</v>
      </c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</row>
    <row r="574" spans="1:38" ht="15">
      <c r="A574" s="37" t="s">
        <v>22</v>
      </c>
      <c r="B574" s="99">
        <f>SUM(B553:B569)</f>
        <v>0</v>
      </c>
      <c r="C574" s="99">
        <f t="shared" ref="C574:I574" si="274">SUM(C553:C569)</f>
        <v>0</v>
      </c>
      <c r="D574" s="99">
        <f t="shared" si="274"/>
        <v>0</v>
      </c>
      <c r="E574" s="99">
        <f t="shared" si="274"/>
        <v>0</v>
      </c>
      <c r="F574" s="99">
        <f t="shared" si="274"/>
        <v>1309.8125355191421</v>
      </c>
      <c r="G574" s="99">
        <f t="shared" si="274"/>
        <v>0</v>
      </c>
      <c r="H574" s="100">
        <f t="shared" si="274"/>
        <v>0</v>
      </c>
      <c r="I574" s="111">
        <f t="shared" si="274"/>
        <v>1309.8125355191421</v>
      </c>
      <c r="K574" s="48" t="s">
        <v>22</v>
      </c>
      <c r="L574" s="99">
        <f>SUM(L553:L569)</f>
        <v>0</v>
      </c>
      <c r="M574" s="99">
        <f t="shared" ref="M574:S574" si="275">SUM(M553:M569)</f>
        <v>0</v>
      </c>
      <c r="N574" s="99">
        <f t="shared" si="275"/>
        <v>0</v>
      </c>
      <c r="O574" s="99">
        <f t="shared" si="275"/>
        <v>0</v>
      </c>
      <c r="P574" s="99">
        <f t="shared" si="275"/>
        <v>0</v>
      </c>
      <c r="Q574" s="99">
        <f t="shared" si="275"/>
        <v>0</v>
      </c>
      <c r="R574" s="100">
        <f t="shared" si="275"/>
        <v>0</v>
      </c>
      <c r="S574" s="101">
        <f t="shared" si="275"/>
        <v>0</v>
      </c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</row>
    <row r="575" spans="1:38" s="22" customFormat="1" ht="15.75" thickBot="1">
      <c r="A575" s="38" t="s">
        <v>108</v>
      </c>
      <c r="B575" s="125">
        <f>IF($I574=0,"-",B574/$I574)</f>
        <v>0</v>
      </c>
      <c r="C575" s="125">
        <f t="shared" ref="C575:H575" si="276">IF($I574=0,"-",C574/$I574)</f>
        <v>0</v>
      </c>
      <c r="D575" s="125">
        <f t="shared" si="276"/>
        <v>0</v>
      </c>
      <c r="E575" s="125">
        <f t="shared" si="276"/>
        <v>0</v>
      </c>
      <c r="F575" s="125">
        <f t="shared" si="276"/>
        <v>1</v>
      </c>
      <c r="G575" s="125">
        <f t="shared" si="276"/>
        <v>0</v>
      </c>
      <c r="H575" s="126">
        <f t="shared" si="276"/>
        <v>0</v>
      </c>
      <c r="I575" s="127">
        <f>SUM(B575:H575)</f>
        <v>1</v>
      </c>
      <c r="K575" s="49" t="s">
        <v>108</v>
      </c>
      <c r="L575" s="102" t="str">
        <f>IF($S574=0,"-",L574/$S574)</f>
        <v>-</v>
      </c>
      <c r="M575" s="102" t="str">
        <f t="shared" ref="M575:R575" si="277">IF($S574=0,"-",M574/$S574)</f>
        <v>-</v>
      </c>
      <c r="N575" s="102" t="str">
        <f t="shared" si="277"/>
        <v>-</v>
      </c>
      <c r="O575" s="102" t="str">
        <f t="shared" si="277"/>
        <v>-</v>
      </c>
      <c r="P575" s="102" t="str">
        <f t="shared" si="277"/>
        <v>-</v>
      </c>
      <c r="Q575" s="102" t="str">
        <f t="shared" si="277"/>
        <v>-</v>
      </c>
      <c r="R575" s="103" t="str">
        <f t="shared" si="277"/>
        <v>-</v>
      </c>
      <c r="S575" s="104">
        <f>SUM(L575:R575)</f>
        <v>0</v>
      </c>
      <c r="U575" s="24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5"/>
      <c r="AK575" s="25"/>
      <c r="AL575" s="25"/>
    </row>
    <row r="576" spans="1:38" ht="15" thickBot="1">
      <c r="A576" s="6"/>
      <c r="B576" s="6"/>
      <c r="C576" s="6"/>
      <c r="D576" s="6"/>
      <c r="E576" s="6"/>
      <c r="F576" s="6"/>
      <c r="G576" s="6"/>
      <c r="H576" s="6"/>
      <c r="I576" s="6"/>
      <c r="K576" s="6"/>
      <c r="L576" s="6"/>
      <c r="M576" s="6"/>
      <c r="N576" s="6"/>
      <c r="O576" s="6"/>
      <c r="P576" s="6"/>
      <c r="Q576" s="6"/>
      <c r="R576" s="6"/>
      <c r="S576" s="6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</row>
    <row r="577" spans="1:38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  <c r="K577" s="451" t="s">
        <v>45</v>
      </c>
      <c r="L577" s="82" t="s">
        <v>0</v>
      </c>
      <c r="M577" s="82" t="s">
        <v>1</v>
      </c>
      <c r="N577" s="82" t="s">
        <v>2</v>
      </c>
      <c r="O577" s="82" t="s">
        <v>3</v>
      </c>
      <c r="P577" s="82" t="s">
        <v>23</v>
      </c>
      <c r="Q577" s="82" t="s">
        <v>4</v>
      </c>
      <c r="R577" s="82" t="s">
        <v>5</v>
      </c>
      <c r="S577" s="83" t="s">
        <v>6</v>
      </c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</row>
    <row r="578" spans="1:38" ht="15" customHeight="1">
      <c r="A578" s="407" t="s">
        <v>45</v>
      </c>
      <c r="B578" s="400" t="s">
        <v>113</v>
      </c>
      <c r="C578" s="401"/>
      <c r="D578" s="401"/>
      <c r="E578" s="401"/>
      <c r="F578" s="401"/>
      <c r="G578" s="401"/>
      <c r="H578" s="401"/>
      <c r="I578" s="402"/>
      <c r="K578" s="452" t="s">
        <v>45</v>
      </c>
      <c r="L578" s="403" t="s">
        <v>113</v>
      </c>
      <c r="M578" s="404"/>
      <c r="N578" s="404"/>
      <c r="O578" s="404"/>
      <c r="P578" s="404"/>
      <c r="Q578" s="404"/>
      <c r="R578" s="404"/>
      <c r="S578" s="405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</row>
    <row r="579" spans="1:38" ht="15" customHeight="1">
      <c r="A579" s="30" t="s">
        <v>7</v>
      </c>
      <c r="B579" s="105">
        <v>31.345923833220617</v>
      </c>
      <c r="C579" s="105">
        <v>0</v>
      </c>
      <c r="D579" s="105">
        <v>5.9765949796367153</v>
      </c>
      <c r="E579" s="105">
        <v>0</v>
      </c>
      <c r="F579" s="394"/>
      <c r="G579" s="105">
        <v>0</v>
      </c>
      <c r="H579" s="110">
        <v>0</v>
      </c>
      <c r="I579" s="111">
        <f>SUM(B579:H579)</f>
        <v>37.322518812857332</v>
      </c>
      <c r="K579" s="50" t="s">
        <v>7</v>
      </c>
      <c r="L579" s="105">
        <v>31.345923833220617</v>
      </c>
      <c r="M579" s="105">
        <v>0</v>
      </c>
      <c r="N579" s="105">
        <v>5.9765949796367153</v>
      </c>
      <c r="O579" s="105">
        <v>0</v>
      </c>
      <c r="P579" s="105">
        <v>0.61047815633005886</v>
      </c>
      <c r="Q579" s="105">
        <v>0</v>
      </c>
      <c r="R579" s="106">
        <v>0</v>
      </c>
      <c r="S579" s="107">
        <f>SUM(L579:R579)</f>
        <v>37.932996969187393</v>
      </c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</row>
    <row r="580" spans="1:38" ht="15">
      <c r="A580" s="31" t="s">
        <v>8</v>
      </c>
      <c r="B580" s="112">
        <v>35.801991658324816</v>
      </c>
      <c r="C580" s="112">
        <v>0</v>
      </c>
      <c r="D580" s="112">
        <v>8.7416792837143777</v>
      </c>
      <c r="E580" s="112">
        <v>0</v>
      </c>
      <c r="F580" s="395"/>
      <c r="G580" s="112">
        <v>0</v>
      </c>
      <c r="H580" s="113">
        <v>0</v>
      </c>
      <c r="I580" s="114">
        <f t="shared" ref="I580:I599" si="278">SUM(B580:H580)</f>
        <v>44.543670942039192</v>
      </c>
      <c r="K580" s="42" t="s">
        <v>8</v>
      </c>
      <c r="L580" s="87">
        <v>35.801991658324816</v>
      </c>
      <c r="M580" s="87">
        <v>0</v>
      </c>
      <c r="N580" s="87">
        <v>8.7416792837143777</v>
      </c>
      <c r="O580" s="87">
        <v>0</v>
      </c>
      <c r="P580" s="87">
        <v>0.10289999999999999</v>
      </c>
      <c r="Q580" s="87">
        <v>0</v>
      </c>
      <c r="R580" s="88">
        <v>0</v>
      </c>
      <c r="S580" s="89">
        <f t="shared" ref="S580:S599" si="279">SUM(L580:R580)</f>
        <v>44.64657094203919</v>
      </c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</row>
    <row r="581" spans="1:38" ht="15">
      <c r="A581" s="32" t="s">
        <v>9</v>
      </c>
      <c r="B581" s="84">
        <v>14.470327513433267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278"/>
        <v>14.470327513433267</v>
      </c>
      <c r="K581" s="43" t="s">
        <v>9</v>
      </c>
      <c r="L581" s="84">
        <v>14.470327513433267</v>
      </c>
      <c r="M581" s="84">
        <v>0</v>
      </c>
      <c r="N581" s="84">
        <v>0</v>
      </c>
      <c r="O581" s="84">
        <v>0</v>
      </c>
      <c r="P581" s="84">
        <v>0</v>
      </c>
      <c r="Q581" s="84">
        <v>0</v>
      </c>
      <c r="R581" s="85">
        <v>0</v>
      </c>
      <c r="S581" s="86">
        <f t="shared" si="279"/>
        <v>14.470327513433267</v>
      </c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</row>
    <row r="582" spans="1:38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278"/>
        <v>0</v>
      </c>
      <c r="K582" s="42" t="s">
        <v>52</v>
      </c>
      <c r="L582" s="87">
        <v>0</v>
      </c>
      <c r="M582" s="87">
        <v>0</v>
      </c>
      <c r="N582" s="87">
        <v>0</v>
      </c>
      <c r="O582" s="87">
        <v>0</v>
      </c>
      <c r="P582" s="87">
        <v>0</v>
      </c>
      <c r="Q582" s="87">
        <v>0</v>
      </c>
      <c r="R582" s="88">
        <v>0</v>
      </c>
      <c r="S582" s="89">
        <f t="shared" si="279"/>
        <v>0</v>
      </c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</row>
    <row r="583" spans="1:38" ht="15">
      <c r="A583" s="32" t="s">
        <v>13</v>
      </c>
      <c r="B583" s="84">
        <v>393.42803662397199</v>
      </c>
      <c r="C583" s="84">
        <v>47.653891860134486</v>
      </c>
      <c r="D583" s="84">
        <v>10.275223672621699</v>
      </c>
      <c r="E583" s="84">
        <v>22.916666402341928</v>
      </c>
      <c r="F583" s="395"/>
      <c r="G583" s="84">
        <v>0</v>
      </c>
      <c r="H583" s="115">
        <v>0</v>
      </c>
      <c r="I583" s="111">
        <f t="shared" si="278"/>
        <v>474.27381855907009</v>
      </c>
      <c r="K583" s="43" t="s">
        <v>13</v>
      </c>
      <c r="L583" s="84">
        <v>393.42803662397199</v>
      </c>
      <c r="M583" s="84">
        <v>47.653891860134486</v>
      </c>
      <c r="N583" s="84">
        <v>10.275223672621699</v>
      </c>
      <c r="O583" s="84">
        <v>22.916666402341928</v>
      </c>
      <c r="P583" s="84">
        <v>0</v>
      </c>
      <c r="Q583" s="84">
        <v>0</v>
      </c>
      <c r="R583" s="85">
        <v>0</v>
      </c>
      <c r="S583" s="86">
        <f t="shared" si="279"/>
        <v>474.27381855907009</v>
      </c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</row>
    <row r="584" spans="1:38" ht="15">
      <c r="A584" s="31" t="s">
        <v>119</v>
      </c>
      <c r="B584" s="112">
        <v>3399.0873567573203</v>
      </c>
      <c r="C584" s="112">
        <v>51.584022570176266</v>
      </c>
      <c r="D584" s="112">
        <v>60.99282177948902</v>
      </c>
      <c r="E584" s="112">
        <v>0</v>
      </c>
      <c r="F584" s="395"/>
      <c r="G584" s="112">
        <v>0</v>
      </c>
      <c r="H584" s="113">
        <v>0</v>
      </c>
      <c r="I584" s="114">
        <f t="shared" si="278"/>
        <v>3511.6642011069857</v>
      </c>
      <c r="K584" s="42" t="s">
        <v>119</v>
      </c>
      <c r="L584" s="87">
        <v>3399.0873567573203</v>
      </c>
      <c r="M584" s="87">
        <v>51.584022570176266</v>
      </c>
      <c r="N584" s="87">
        <v>60.99282177948902</v>
      </c>
      <c r="O584" s="87">
        <v>0</v>
      </c>
      <c r="P584" s="87">
        <v>0</v>
      </c>
      <c r="Q584" s="87">
        <v>0</v>
      </c>
      <c r="R584" s="88">
        <v>0</v>
      </c>
      <c r="S584" s="89">
        <f t="shared" si="279"/>
        <v>3511.6642011069857</v>
      </c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</row>
    <row r="585" spans="1:38" ht="15">
      <c r="A585" s="32" t="s">
        <v>54</v>
      </c>
      <c r="B585" s="84">
        <v>0</v>
      </c>
      <c r="C585" s="84">
        <v>0</v>
      </c>
      <c r="D585" s="84">
        <v>0.35530189822749103</v>
      </c>
      <c r="E585" s="84">
        <v>165.74288334995509</v>
      </c>
      <c r="F585" s="395"/>
      <c r="G585" s="84">
        <v>0</v>
      </c>
      <c r="H585" s="115">
        <v>0</v>
      </c>
      <c r="I585" s="111">
        <f t="shared" si="278"/>
        <v>166.09818524818257</v>
      </c>
      <c r="K585" s="43" t="s">
        <v>54</v>
      </c>
      <c r="L585" s="84">
        <v>0</v>
      </c>
      <c r="M585" s="84">
        <v>0</v>
      </c>
      <c r="N585" s="84">
        <v>0.35530189822749103</v>
      </c>
      <c r="O585" s="84">
        <v>165.74288334995509</v>
      </c>
      <c r="P585" s="84">
        <v>7565.4273505513047</v>
      </c>
      <c r="Q585" s="84">
        <v>0</v>
      </c>
      <c r="R585" s="85">
        <v>0</v>
      </c>
      <c r="S585" s="86">
        <f t="shared" si="279"/>
        <v>7731.5255357994874</v>
      </c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</row>
    <row r="586" spans="1:38" ht="15">
      <c r="A586" s="31" t="s">
        <v>11</v>
      </c>
      <c r="B586" s="112">
        <v>0</v>
      </c>
      <c r="C586" s="112">
        <v>0</v>
      </c>
      <c r="D586" s="112">
        <v>5.1870016011361812E-2</v>
      </c>
      <c r="E586" s="112">
        <v>1.516550061920368</v>
      </c>
      <c r="F586" s="395"/>
      <c r="G586" s="112">
        <v>0</v>
      </c>
      <c r="H586" s="113">
        <v>0</v>
      </c>
      <c r="I586" s="114">
        <f t="shared" si="278"/>
        <v>1.5684200779317299</v>
      </c>
      <c r="K586" s="42" t="s">
        <v>11</v>
      </c>
      <c r="L586" s="87">
        <v>0</v>
      </c>
      <c r="M586" s="87">
        <v>0</v>
      </c>
      <c r="N586" s="87">
        <v>5.1870016011361812E-2</v>
      </c>
      <c r="O586" s="87">
        <v>1.516550061920368</v>
      </c>
      <c r="P586" s="87">
        <v>443.35426848727468</v>
      </c>
      <c r="Q586" s="87">
        <v>0</v>
      </c>
      <c r="R586" s="88">
        <v>0</v>
      </c>
      <c r="S586" s="89">
        <f t="shared" si="279"/>
        <v>444.92268856520639</v>
      </c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</row>
    <row r="587" spans="1:38" ht="15">
      <c r="A587" s="32" t="s">
        <v>55</v>
      </c>
      <c r="B587" s="84">
        <v>0</v>
      </c>
      <c r="C587" s="84">
        <v>0</v>
      </c>
      <c r="D587" s="84">
        <v>0</v>
      </c>
      <c r="E587" s="84">
        <v>0</v>
      </c>
      <c r="F587" s="395"/>
      <c r="G587" s="84">
        <v>0</v>
      </c>
      <c r="H587" s="115">
        <v>0</v>
      </c>
      <c r="I587" s="111">
        <f t="shared" si="278"/>
        <v>0</v>
      </c>
      <c r="K587" s="43" t="s">
        <v>55</v>
      </c>
      <c r="L587" s="84">
        <v>0</v>
      </c>
      <c r="M587" s="84">
        <v>0</v>
      </c>
      <c r="N587" s="84">
        <v>0</v>
      </c>
      <c r="O587" s="84">
        <v>0</v>
      </c>
      <c r="P587" s="84">
        <v>1290.8095190257718</v>
      </c>
      <c r="Q587" s="84">
        <v>0</v>
      </c>
      <c r="R587" s="85">
        <v>0</v>
      </c>
      <c r="S587" s="86">
        <f t="shared" si="279"/>
        <v>1290.8095190257718</v>
      </c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</row>
    <row r="588" spans="1:38" ht="15">
      <c r="A588" s="31" t="s">
        <v>14</v>
      </c>
      <c r="B588" s="112">
        <v>331.79229302933561</v>
      </c>
      <c r="C588" s="112">
        <v>1.7977484241568666</v>
      </c>
      <c r="D588" s="112">
        <v>42.10988670418751</v>
      </c>
      <c r="E588" s="112">
        <v>5.7403069573502385</v>
      </c>
      <c r="F588" s="395"/>
      <c r="G588" s="112">
        <v>0</v>
      </c>
      <c r="H588" s="113">
        <v>0</v>
      </c>
      <c r="I588" s="114">
        <f t="shared" si="278"/>
        <v>381.44023511503019</v>
      </c>
      <c r="K588" s="42" t="s">
        <v>14</v>
      </c>
      <c r="L588" s="87">
        <v>331.79229302933561</v>
      </c>
      <c r="M588" s="87">
        <v>1.7977484241568666</v>
      </c>
      <c r="N588" s="87">
        <v>42.10988670418751</v>
      </c>
      <c r="O588" s="87">
        <v>5.7403069573502385</v>
      </c>
      <c r="P588" s="87">
        <v>0</v>
      </c>
      <c r="Q588" s="87">
        <v>0</v>
      </c>
      <c r="R588" s="88">
        <v>0</v>
      </c>
      <c r="S588" s="89">
        <f t="shared" si="279"/>
        <v>381.44023511503019</v>
      </c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</row>
    <row r="589" spans="1:38" ht="15">
      <c r="A589" s="32" t="s">
        <v>136</v>
      </c>
      <c r="B589" s="84">
        <v>1967.3060466494931</v>
      </c>
      <c r="C589" s="84">
        <v>310.02143222853147</v>
      </c>
      <c r="D589" s="84">
        <v>60.463851104032017</v>
      </c>
      <c r="E589" s="84">
        <v>47.610411012729095</v>
      </c>
      <c r="F589" s="395"/>
      <c r="G589" s="84">
        <v>0</v>
      </c>
      <c r="H589" s="115">
        <v>0</v>
      </c>
      <c r="I589" s="111">
        <f t="shared" si="278"/>
        <v>2385.4017409947855</v>
      </c>
      <c r="K589" s="43" t="s">
        <v>136</v>
      </c>
      <c r="L589" s="84">
        <v>1967.3060466494931</v>
      </c>
      <c r="M589" s="84">
        <v>310.02143222853147</v>
      </c>
      <c r="N589" s="84">
        <v>60.463851104032017</v>
      </c>
      <c r="O589" s="84">
        <v>47.610411012729095</v>
      </c>
      <c r="P589" s="84">
        <v>1317.8486195967228</v>
      </c>
      <c r="Q589" s="84">
        <v>0</v>
      </c>
      <c r="R589" s="85">
        <v>0</v>
      </c>
      <c r="S589" s="86">
        <f t="shared" si="279"/>
        <v>3703.2503605915081</v>
      </c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</row>
    <row r="590" spans="1:38" ht="15">
      <c r="A590" s="31" t="s">
        <v>21</v>
      </c>
      <c r="B590" s="112">
        <v>1227.9431679583388</v>
      </c>
      <c r="C590" s="112">
        <v>0</v>
      </c>
      <c r="D590" s="112">
        <v>2708.2649725148226</v>
      </c>
      <c r="E590" s="112">
        <v>596.80251448664467</v>
      </c>
      <c r="F590" s="395"/>
      <c r="G590" s="112">
        <v>1855.4683941168698</v>
      </c>
      <c r="H590" s="113">
        <v>0.48303974254908544</v>
      </c>
      <c r="I590" s="114">
        <f t="shared" si="278"/>
        <v>6388.9620888192248</v>
      </c>
      <c r="K590" s="42" t="s">
        <v>21</v>
      </c>
      <c r="L590" s="87">
        <v>1227.9431679583388</v>
      </c>
      <c r="M590" s="87">
        <v>0</v>
      </c>
      <c r="N590" s="87">
        <v>2708.2649725148226</v>
      </c>
      <c r="O590" s="87">
        <v>596.80251448664467</v>
      </c>
      <c r="P590" s="87">
        <v>1286.7916859247857</v>
      </c>
      <c r="Q590" s="87">
        <v>1855.4683941168698</v>
      </c>
      <c r="R590" s="88">
        <v>0.48303974254908544</v>
      </c>
      <c r="S590" s="89">
        <f t="shared" si="279"/>
        <v>7675.7537747440101</v>
      </c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</row>
    <row r="591" spans="1:38" ht="15">
      <c r="A591" s="32" t="s">
        <v>20</v>
      </c>
      <c r="B591" s="84">
        <v>2290.1296018407234</v>
      </c>
      <c r="C591" s="84">
        <v>14.519012992421464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278"/>
        <v>2304.6486148331446</v>
      </c>
      <c r="K591" s="43" t="s">
        <v>20</v>
      </c>
      <c r="L591" s="84">
        <v>2290.1296018407234</v>
      </c>
      <c r="M591" s="84">
        <v>14.519012992421464</v>
      </c>
      <c r="N591" s="84">
        <v>0</v>
      </c>
      <c r="O591" s="84">
        <v>0</v>
      </c>
      <c r="P591" s="84">
        <v>0</v>
      </c>
      <c r="Q591" s="84">
        <v>0</v>
      </c>
      <c r="R591" s="85">
        <v>0</v>
      </c>
      <c r="S591" s="86">
        <f t="shared" si="279"/>
        <v>2304.6486148331446</v>
      </c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</row>
    <row r="592" spans="1:38" ht="15">
      <c r="A592" s="31" t="s">
        <v>56</v>
      </c>
      <c r="B592" s="112">
        <v>62.669226437082727</v>
      </c>
      <c r="C592" s="112">
        <v>0</v>
      </c>
      <c r="D592" s="112">
        <v>11.140742986359143</v>
      </c>
      <c r="E592" s="112">
        <v>0</v>
      </c>
      <c r="F592" s="395"/>
      <c r="G592" s="112">
        <v>0</v>
      </c>
      <c r="H592" s="113">
        <v>0</v>
      </c>
      <c r="I592" s="114">
        <f t="shared" si="278"/>
        <v>73.809969423441871</v>
      </c>
      <c r="K592" s="42" t="s">
        <v>56</v>
      </c>
      <c r="L592" s="87">
        <v>62.669226437082727</v>
      </c>
      <c r="M592" s="87">
        <v>0</v>
      </c>
      <c r="N592" s="87">
        <v>11.140742986359143</v>
      </c>
      <c r="O592" s="87">
        <v>0</v>
      </c>
      <c r="P592" s="87">
        <v>1.8265466029411762E-2</v>
      </c>
      <c r="Q592" s="87">
        <v>0</v>
      </c>
      <c r="R592" s="88">
        <v>0</v>
      </c>
      <c r="S592" s="89">
        <f t="shared" si="279"/>
        <v>73.828234889471275</v>
      </c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</row>
    <row r="593" spans="1:38" ht="15">
      <c r="A593" s="32" t="s">
        <v>18</v>
      </c>
      <c r="B593" s="84">
        <v>254.66404379257699</v>
      </c>
      <c r="C593" s="84">
        <v>0</v>
      </c>
      <c r="D593" s="84">
        <v>15.707479118683898</v>
      </c>
      <c r="E593" s="84">
        <v>0</v>
      </c>
      <c r="F593" s="395"/>
      <c r="G593" s="84">
        <v>0</v>
      </c>
      <c r="H593" s="115">
        <v>0</v>
      </c>
      <c r="I593" s="111">
        <f t="shared" si="278"/>
        <v>270.37152291126091</v>
      </c>
      <c r="K593" s="43" t="s">
        <v>18</v>
      </c>
      <c r="L593" s="84">
        <v>254.66404379257699</v>
      </c>
      <c r="M593" s="84">
        <v>0</v>
      </c>
      <c r="N593" s="84">
        <v>15.707479118683898</v>
      </c>
      <c r="O593" s="84">
        <v>0</v>
      </c>
      <c r="P593" s="84">
        <v>41.152515954630537</v>
      </c>
      <c r="Q593" s="84">
        <v>0</v>
      </c>
      <c r="R593" s="85">
        <v>0</v>
      </c>
      <c r="S593" s="86">
        <f t="shared" si="279"/>
        <v>311.52403886589144</v>
      </c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</row>
    <row r="594" spans="1:38" ht="15">
      <c r="A594" s="31" t="s">
        <v>17</v>
      </c>
      <c r="B594" s="112">
        <v>142.11093364195565</v>
      </c>
      <c r="C594" s="112">
        <v>0</v>
      </c>
      <c r="D594" s="112">
        <v>2.6256782095172362</v>
      </c>
      <c r="E594" s="112">
        <v>0</v>
      </c>
      <c r="F594" s="395"/>
      <c r="G594" s="112">
        <v>0</v>
      </c>
      <c r="H594" s="113">
        <v>0</v>
      </c>
      <c r="I594" s="114">
        <f t="shared" si="278"/>
        <v>144.7366118514729</v>
      </c>
      <c r="K594" s="42" t="s">
        <v>17</v>
      </c>
      <c r="L594" s="87">
        <v>142.11093364195565</v>
      </c>
      <c r="M594" s="87">
        <v>0</v>
      </c>
      <c r="N594" s="87">
        <v>2.6256782095172362</v>
      </c>
      <c r="O594" s="87">
        <v>0</v>
      </c>
      <c r="P594" s="87">
        <v>0</v>
      </c>
      <c r="Q594" s="87">
        <v>0</v>
      </c>
      <c r="R594" s="88">
        <v>0</v>
      </c>
      <c r="S594" s="89">
        <f t="shared" si="279"/>
        <v>144.7366118514729</v>
      </c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</row>
    <row r="595" spans="1:38" ht="15">
      <c r="A595" s="33" t="s">
        <v>60</v>
      </c>
      <c r="B595" s="84">
        <v>497.57108930951443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278"/>
        <v>497.57108930951443</v>
      </c>
      <c r="K595" s="44" t="s">
        <v>60</v>
      </c>
      <c r="L595" s="84">
        <v>497.57108930951443</v>
      </c>
      <c r="M595" s="84">
        <v>0</v>
      </c>
      <c r="N595" s="84">
        <v>0</v>
      </c>
      <c r="O595" s="84">
        <v>0</v>
      </c>
      <c r="P595" s="84">
        <v>0</v>
      </c>
      <c r="Q595" s="84">
        <v>0</v>
      </c>
      <c r="R595" s="85">
        <v>0</v>
      </c>
      <c r="S595" s="86">
        <f t="shared" si="279"/>
        <v>497.57108930951443</v>
      </c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</row>
    <row r="596" spans="1:38">
      <c r="A596" s="34" t="s">
        <v>19</v>
      </c>
      <c r="B596" s="116">
        <v>497.57108930951443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278"/>
        <v>497.57108930951443</v>
      </c>
      <c r="K596" s="45" t="s">
        <v>19</v>
      </c>
      <c r="L596" s="90">
        <v>497.57108930951443</v>
      </c>
      <c r="M596" s="90">
        <v>0</v>
      </c>
      <c r="N596" s="90">
        <v>0</v>
      </c>
      <c r="O596" s="90">
        <v>0</v>
      </c>
      <c r="P596" s="90">
        <v>0</v>
      </c>
      <c r="Q596" s="90">
        <v>0</v>
      </c>
      <c r="R596" s="91">
        <v>0</v>
      </c>
      <c r="S596" s="92">
        <f t="shared" si="279"/>
        <v>497.57108930951443</v>
      </c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</row>
    <row r="597" spans="1:38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278"/>
        <v>0</v>
      </c>
      <c r="K597" s="46" t="s">
        <v>15</v>
      </c>
      <c r="L597" s="93">
        <v>0</v>
      </c>
      <c r="M597" s="93">
        <v>0</v>
      </c>
      <c r="N597" s="93">
        <v>0</v>
      </c>
      <c r="O597" s="93">
        <v>0</v>
      </c>
      <c r="P597" s="93">
        <v>0</v>
      </c>
      <c r="Q597" s="93">
        <v>0</v>
      </c>
      <c r="R597" s="94">
        <v>0</v>
      </c>
      <c r="S597" s="95">
        <f t="shared" si="279"/>
        <v>0</v>
      </c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</row>
    <row r="598" spans="1:38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278"/>
        <v>0</v>
      </c>
      <c r="K598" s="45" t="s">
        <v>16</v>
      </c>
      <c r="L598" s="90">
        <v>0</v>
      </c>
      <c r="M598" s="90">
        <v>0</v>
      </c>
      <c r="N598" s="90">
        <v>0</v>
      </c>
      <c r="O598" s="90">
        <v>0</v>
      </c>
      <c r="P598" s="90">
        <v>0</v>
      </c>
      <c r="Q598" s="90">
        <v>0</v>
      </c>
      <c r="R598" s="91">
        <v>0</v>
      </c>
      <c r="S598" s="92">
        <f t="shared" si="279"/>
        <v>0</v>
      </c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</row>
    <row r="599" spans="1:38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278"/>
        <v>0</v>
      </c>
      <c r="K599" s="47" t="s">
        <v>10</v>
      </c>
      <c r="L599" s="96">
        <v>0</v>
      </c>
      <c r="M599" s="96">
        <v>0</v>
      </c>
      <c r="N599" s="96">
        <v>0</v>
      </c>
      <c r="O599" s="96">
        <v>0</v>
      </c>
      <c r="P599" s="96">
        <v>0</v>
      </c>
      <c r="Q599" s="96">
        <v>0</v>
      </c>
      <c r="R599" s="97">
        <v>0</v>
      </c>
      <c r="S599" s="98">
        <f t="shared" si="279"/>
        <v>0</v>
      </c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</row>
    <row r="600" spans="1:38" ht="15">
      <c r="A600" s="37" t="s">
        <v>22</v>
      </c>
      <c r="B600" s="99">
        <f>SUM(B579:B595)</f>
        <v>10648.320039045291</v>
      </c>
      <c r="C600" s="99">
        <f t="shared" ref="C600:I600" si="280">SUM(C579:C595)</f>
        <v>425.57610807542051</v>
      </c>
      <c r="D600" s="99">
        <f t="shared" si="280"/>
        <v>2926.7061022673033</v>
      </c>
      <c r="E600" s="99">
        <f t="shared" si="280"/>
        <v>840.32933227094134</v>
      </c>
      <c r="F600" s="99">
        <f t="shared" si="280"/>
        <v>0</v>
      </c>
      <c r="G600" s="99">
        <f t="shared" si="280"/>
        <v>1855.4683941168698</v>
      </c>
      <c r="H600" s="100">
        <f t="shared" si="280"/>
        <v>0.48303974254908544</v>
      </c>
      <c r="I600" s="111">
        <f t="shared" si="280"/>
        <v>16696.883015518375</v>
      </c>
      <c r="K600" s="48" t="s">
        <v>22</v>
      </c>
      <c r="L600" s="99">
        <f>SUM(L579:L595)</f>
        <v>10648.320039045291</v>
      </c>
      <c r="M600" s="99">
        <f t="shared" ref="M600:S600" si="281">SUM(M579:M595)</f>
        <v>425.57610807542051</v>
      </c>
      <c r="N600" s="99">
        <f t="shared" si="281"/>
        <v>2926.7061022673033</v>
      </c>
      <c r="O600" s="99">
        <f t="shared" si="281"/>
        <v>840.32933227094134</v>
      </c>
      <c r="P600" s="99">
        <f t="shared" si="281"/>
        <v>11946.115603162849</v>
      </c>
      <c r="Q600" s="99">
        <f t="shared" si="281"/>
        <v>1855.4683941168698</v>
      </c>
      <c r="R600" s="100">
        <f t="shared" si="281"/>
        <v>0.48303974254908544</v>
      </c>
      <c r="S600" s="101">
        <f t="shared" si="281"/>
        <v>28642.998618681228</v>
      </c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</row>
    <row r="601" spans="1:38" s="22" customFormat="1" ht="15.75" thickBot="1">
      <c r="A601" s="39" t="s">
        <v>108</v>
      </c>
      <c r="B601" s="125">
        <f>IF($I600=0,"-",B600/$I600)</f>
        <v>0.63774298646930427</v>
      </c>
      <c r="C601" s="125">
        <f t="shared" ref="C601:H601" si="282">IF($I600=0,"-",C600/$I600)</f>
        <v>2.5488356580080404E-2</v>
      </c>
      <c r="D601" s="125">
        <f t="shared" si="282"/>
        <v>0.17528457853763313</v>
      </c>
      <c r="E601" s="125">
        <f t="shared" si="282"/>
        <v>5.032851529773099E-2</v>
      </c>
      <c r="F601" s="125">
        <f t="shared" si="282"/>
        <v>0</v>
      </c>
      <c r="G601" s="125">
        <f t="shared" si="282"/>
        <v>0.11112663318011901</v>
      </c>
      <c r="H601" s="126">
        <f t="shared" si="282"/>
        <v>2.8929935132212392E-5</v>
      </c>
      <c r="I601" s="127">
        <f>SUM(B601:H601)</f>
        <v>1</v>
      </c>
      <c r="K601" s="49" t="s">
        <v>108</v>
      </c>
      <c r="L601" s="102">
        <f>IF($S600=0,"-",L600/$S600)</f>
        <v>0.37175996063835154</v>
      </c>
      <c r="M601" s="102">
        <f t="shared" ref="M601:R601" si="283">IF($S600=0,"-",M600/$S600)</f>
        <v>1.4857945347867867E-2</v>
      </c>
      <c r="N601" s="102">
        <f t="shared" si="283"/>
        <v>0.10217876072369318</v>
      </c>
      <c r="O601" s="102">
        <f t="shared" si="283"/>
        <v>2.9338036267015383E-2</v>
      </c>
      <c r="P601" s="102">
        <f t="shared" si="283"/>
        <v>0.41706930765871286</v>
      </c>
      <c r="Q601" s="102">
        <f t="shared" si="283"/>
        <v>6.4779125217243008E-2</v>
      </c>
      <c r="R601" s="103">
        <f t="shared" si="283"/>
        <v>1.6864147116009092E-5</v>
      </c>
      <c r="S601" s="104">
        <f>SUM(L601:R601)</f>
        <v>0.99999999999999989</v>
      </c>
      <c r="U601" s="24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5"/>
      <c r="AK601" s="25"/>
      <c r="AL601" s="25"/>
    </row>
    <row r="602" spans="1:38" ht="15" thickBot="1">
      <c r="A602" s="6"/>
      <c r="B602" s="6"/>
      <c r="C602" s="6"/>
      <c r="D602" s="6"/>
      <c r="E602" s="6"/>
      <c r="F602" s="6"/>
      <c r="G602" s="6"/>
      <c r="H602" s="6"/>
      <c r="I602" s="6"/>
      <c r="K602" s="6"/>
      <c r="L602" s="6"/>
      <c r="M602" s="6"/>
      <c r="N602" s="6"/>
      <c r="O602" s="6"/>
      <c r="P602" s="6"/>
      <c r="Q602" s="6"/>
      <c r="R602" s="6"/>
      <c r="S602" s="6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</row>
    <row r="603" spans="1:38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5</v>
      </c>
      <c r="I603" s="109" t="s">
        <v>6</v>
      </c>
      <c r="K603" s="453" t="s">
        <v>46</v>
      </c>
      <c r="L603" s="82" t="s">
        <v>0</v>
      </c>
      <c r="M603" s="82" t="s">
        <v>24</v>
      </c>
      <c r="N603" s="82" t="s">
        <v>25</v>
      </c>
      <c r="O603" s="82" t="s">
        <v>26</v>
      </c>
      <c r="P603" s="82" t="s">
        <v>23</v>
      </c>
      <c r="Q603" s="82" t="s">
        <v>4</v>
      </c>
      <c r="R603" s="82" t="s">
        <v>5</v>
      </c>
      <c r="S603" s="83" t="s">
        <v>6</v>
      </c>
      <c r="U603" s="380" t="s">
        <v>46</v>
      </c>
      <c r="V603" s="52" t="s">
        <v>68</v>
      </c>
      <c r="W603" s="52" t="s">
        <v>61</v>
      </c>
      <c r="X603" s="52" t="s">
        <v>66</v>
      </c>
      <c r="Y603" s="52" t="s">
        <v>69</v>
      </c>
      <c r="Z603" s="52" t="s">
        <v>70</v>
      </c>
      <c r="AA603" s="52" t="s">
        <v>67</v>
      </c>
      <c r="AB603" s="52" t="s">
        <v>71</v>
      </c>
      <c r="AC603" s="52" t="s">
        <v>72</v>
      </c>
      <c r="AD603" s="52" t="s">
        <v>64</v>
      </c>
      <c r="AE603" s="129" t="s">
        <v>23</v>
      </c>
      <c r="AF603" s="130" t="s">
        <v>59</v>
      </c>
    </row>
    <row r="604" spans="1:38" ht="15" customHeight="1">
      <c r="A604" s="381" t="s">
        <v>46</v>
      </c>
      <c r="B604" s="400" t="s">
        <v>113</v>
      </c>
      <c r="C604" s="401"/>
      <c r="D604" s="401"/>
      <c r="E604" s="401"/>
      <c r="F604" s="401"/>
      <c r="G604" s="401"/>
      <c r="H604" s="401"/>
      <c r="I604" s="402"/>
      <c r="K604" s="454" t="s">
        <v>46</v>
      </c>
      <c r="L604" s="403" t="s">
        <v>113</v>
      </c>
      <c r="M604" s="404"/>
      <c r="N604" s="404"/>
      <c r="O604" s="404"/>
      <c r="P604" s="404"/>
      <c r="Q604" s="404"/>
      <c r="R604" s="404"/>
      <c r="S604" s="405"/>
      <c r="U604" s="381" t="s">
        <v>46</v>
      </c>
      <c r="V604" s="382" t="s">
        <v>113</v>
      </c>
      <c r="W604" s="383"/>
      <c r="X604" s="383"/>
      <c r="Y604" s="383"/>
      <c r="Z604" s="383"/>
      <c r="AA604" s="383"/>
      <c r="AB604" s="383"/>
      <c r="AC604" s="383"/>
      <c r="AD604" s="383"/>
      <c r="AE604" s="383"/>
      <c r="AF604" s="384"/>
      <c r="AG604" s="13"/>
    </row>
    <row r="605" spans="1:38" ht="15" customHeight="1">
      <c r="A605" s="30" t="s">
        <v>7</v>
      </c>
      <c r="B605" s="105">
        <v>340.7028021412612</v>
      </c>
      <c r="C605" s="105">
        <v>0</v>
      </c>
      <c r="D605" s="105">
        <v>29.417087375611821</v>
      </c>
      <c r="E605" s="105">
        <v>0</v>
      </c>
      <c r="F605" s="394"/>
      <c r="G605" s="105">
        <v>0</v>
      </c>
      <c r="H605" s="110">
        <v>0</v>
      </c>
      <c r="I605" s="111">
        <f>SUM(B605:H605)</f>
        <v>370.119889516873</v>
      </c>
      <c r="K605" s="50" t="s">
        <v>7</v>
      </c>
      <c r="L605" s="105">
        <v>340.7028021412612</v>
      </c>
      <c r="M605" s="105">
        <v>0</v>
      </c>
      <c r="N605" s="105">
        <v>29.417087375611821</v>
      </c>
      <c r="O605" s="105">
        <v>0</v>
      </c>
      <c r="P605" s="105">
        <v>0</v>
      </c>
      <c r="Q605" s="105">
        <v>0</v>
      </c>
      <c r="R605" s="106">
        <v>0</v>
      </c>
      <c r="S605" s="107">
        <f>SUM(L605:R605)</f>
        <v>370.119889516873</v>
      </c>
      <c r="U605" s="54" t="s">
        <v>7</v>
      </c>
      <c r="V605" s="55">
        <v>340.7028021412612</v>
      </c>
      <c r="W605" s="55">
        <v>28.392269462481547</v>
      </c>
      <c r="X605" s="55">
        <v>1.0248179131302757</v>
      </c>
      <c r="Y605" s="55">
        <v>0</v>
      </c>
      <c r="Z605" s="55">
        <v>0</v>
      </c>
      <c r="AA605" s="55">
        <v>0</v>
      </c>
      <c r="AB605" s="55">
        <v>0</v>
      </c>
      <c r="AC605" s="55">
        <v>0</v>
      </c>
      <c r="AD605" s="57">
        <v>0</v>
      </c>
      <c r="AE605" s="57">
        <f t="shared" ref="AE605:AE610" si="284">+P605</f>
        <v>0</v>
      </c>
      <c r="AF605" s="58">
        <f t="shared" ref="AF605:AF625" si="285">SUM(V605:AE605)</f>
        <v>370.119889516873</v>
      </c>
      <c r="AG605" s="22" t="str">
        <f>+IF(ABS(S605-AF605)&gt;0.01,S605-AF605,"")</f>
        <v/>
      </c>
    </row>
    <row r="606" spans="1:38" ht="15">
      <c r="A606" s="31" t="s">
        <v>8</v>
      </c>
      <c r="B606" s="112">
        <v>199.04991434701085</v>
      </c>
      <c r="C606" s="112">
        <v>0</v>
      </c>
      <c r="D606" s="112">
        <v>16.722679582223329</v>
      </c>
      <c r="E606" s="112">
        <v>0</v>
      </c>
      <c r="F606" s="395"/>
      <c r="G606" s="112">
        <v>0</v>
      </c>
      <c r="H606" s="113">
        <v>0</v>
      </c>
      <c r="I606" s="114">
        <f t="shared" ref="I606:I625" si="286">SUM(B606:H606)</f>
        <v>215.77259392923418</v>
      </c>
      <c r="K606" s="42" t="s">
        <v>8</v>
      </c>
      <c r="L606" s="87">
        <v>199.04991434701085</v>
      </c>
      <c r="M606" s="87">
        <v>0</v>
      </c>
      <c r="N606" s="87">
        <v>16.722679582223329</v>
      </c>
      <c r="O606" s="87">
        <v>0</v>
      </c>
      <c r="P606" s="87">
        <v>0</v>
      </c>
      <c r="Q606" s="87">
        <v>0</v>
      </c>
      <c r="R606" s="88">
        <v>0</v>
      </c>
      <c r="S606" s="89">
        <f t="shared" ref="S606:S625" si="287">SUM(L606:R606)</f>
        <v>215.77259392923418</v>
      </c>
      <c r="U606" s="59" t="s">
        <v>8</v>
      </c>
      <c r="V606" s="60">
        <v>199.04991434701085</v>
      </c>
      <c r="W606" s="60">
        <v>15.355732453061858</v>
      </c>
      <c r="X606" s="60">
        <v>1.3669471291614705</v>
      </c>
      <c r="Y606" s="60">
        <v>0</v>
      </c>
      <c r="Z606" s="60">
        <v>0</v>
      </c>
      <c r="AA606" s="60">
        <v>0</v>
      </c>
      <c r="AB606" s="60">
        <v>0</v>
      </c>
      <c r="AC606" s="60">
        <v>0</v>
      </c>
      <c r="AD606" s="60">
        <v>0</v>
      </c>
      <c r="AE606" s="60">
        <f t="shared" si="284"/>
        <v>0</v>
      </c>
      <c r="AF606" s="62">
        <f t="shared" si="285"/>
        <v>215.77259392923418</v>
      </c>
      <c r="AG606" s="22" t="str">
        <f t="shared" ref="AG606:AG626" si="288">+IF(ABS(S606-AF606)&gt;0.01,S606-AF606,"")</f>
        <v/>
      </c>
    </row>
    <row r="607" spans="1:38" ht="15">
      <c r="A607" s="32" t="s">
        <v>9</v>
      </c>
      <c r="B607" s="84">
        <v>254.48060845610945</v>
      </c>
      <c r="C607" s="84">
        <v>0</v>
      </c>
      <c r="D607" s="84">
        <v>27.439635397189651</v>
      </c>
      <c r="E607" s="84">
        <v>0</v>
      </c>
      <c r="F607" s="395"/>
      <c r="G607" s="84">
        <v>0</v>
      </c>
      <c r="H607" s="115">
        <v>0</v>
      </c>
      <c r="I607" s="111">
        <f t="shared" si="286"/>
        <v>281.9202438532991</v>
      </c>
      <c r="K607" s="43" t="s">
        <v>9</v>
      </c>
      <c r="L607" s="84">
        <v>254.48060845610945</v>
      </c>
      <c r="M607" s="84">
        <v>0</v>
      </c>
      <c r="N607" s="84">
        <v>27.439635397189651</v>
      </c>
      <c r="O607" s="84">
        <v>0</v>
      </c>
      <c r="P607" s="84">
        <v>0</v>
      </c>
      <c r="Q607" s="84">
        <v>0</v>
      </c>
      <c r="R607" s="85">
        <v>0</v>
      </c>
      <c r="S607" s="86">
        <f t="shared" si="287"/>
        <v>281.9202438532991</v>
      </c>
      <c r="U607" s="267" t="s">
        <v>9</v>
      </c>
      <c r="V607" s="55">
        <v>254.48060845610945</v>
      </c>
      <c r="W607" s="55">
        <v>27.404145465726348</v>
      </c>
      <c r="X607" s="55">
        <v>3.5489931463301982E-2</v>
      </c>
      <c r="Y607" s="55">
        <v>0</v>
      </c>
      <c r="Z607" s="55">
        <v>0</v>
      </c>
      <c r="AA607" s="55">
        <v>0</v>
      </c>
      <c r="AB607" s="55">
        <v>0</v>
      </c>
      <c r="AC607" s="55">
        <v>0</v>
      </c>
      <c r="AD607" s="57">
        <v>0</v>
      </c>
      <c r="AE607" s="57">
        <f t="shared" si="284"/>
        <v>0</v>
      </c>
      <c r="AF607" s="58">
        <f t="shared" si="285"/>
        <v>281.9202438532991</v>
      </c>
      <c r="AG607" s="22" t="str">
        <f t="shared" si="288"/>
        <v/>
      </c>
    </row>
    <row r="608" spans="1:38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286"/>
        <v>0</v>
      </c>
      <c r="K608" s="42" t="s">
        <v>52</v>
      </c>
      <c r="L608" s="87">
        <v>0</v>
      </c>
      <c r="M608" s="87">
        <v>0</v>
      </c>
      <c r="N608" s="87">
        <v>0</v>
      </c>
      <c r="O608" s="87">
        <v>0</v>
      </c>
      <c r="P608" s="87">
        <v>0</v>
      </c>
      <c r="Q608" s="87">
        <v>0</v>
      </c>
      <c r="R608" s="88">
        <v>0</v>
      </c>
      <c r="S608" s="89">
        <f t="shared" si="287"/>
        <v>0</v>
      </c>
      <c r="U608" s="59" t="s">
        <v>52</v>
      </c>
      <c r="V608" s="60">
        <v>0</v>
      </c>
      <c r="W608" s="60">
        <v>0</v>
      </c>
      <c r="X608" s="60">
        <v>0</v>
      </c>
      <c r="Y608" s="60">
        <v>0</v>
      </c>
      <c r="Z608" s="60">
        <v>0</v>
      </c>
      <c r="AA608" s="60">
        <v>0</v>
      </c>
      <c r="AB608" s="60">
        <v>0</v>
      </c>
      <c r="AC608" s="60">
        <v>0</v>
      </c>
      <c r="AD608" s="60">
        <v>0</v>
      </c>
      <c r="AE608" s="60">
        <f t="shared" si="284"/>
        <v>0</v>
      </c>
      <c r="AF608" s="62">
        <f t="shared" si="285"/>
        <v>0</v>
      </c>
      <c r="AG608" s="22" t="str">
        <f t="shared" si="288"/>
        <v/>
      </c>
    </row>
    <row r="609" spans="1:33" ht="15">
      <c r="A609" s="32" t="s">
        <v>13</v>
      </c>
      <c r="B609" s="84">
        <v>795.90109950771114</v>
      </c>
      <c r="C609" s="84">
        <v>0</v>
      </c>
      <c r="D609" s="84">
        <v>113.10581704167512</v>
      </c>
      <c r="E609" s="84">
        <v>0</v>
      </c>
      <c r="F609" s="395"/>
      <c r="G609" s="84">
        <v>0</v>
      </c>
      <c r="H609" s="115">
        <v>0</v>
      </c>
      <c r="I609" s="111">
        <f t="shared" si="286"/>
        <v>909.00691654938623</v>
      </c>
      <c r="K609" s="43" t="s">
        <v>13</v>
      </c>
      <c r="L609" s="84">
        <v>795.90109950771114</v>
      </c>
      <c r="M609" s="84">
        <v>0</v>
      </c>
      <c r="N609" s="84">
        <v>113.10581704167512</v>
      </c>
      <c r="O609" s="84">
        <v>0</v>
      </c>
      <c r="P609" s="84">
        <v>0</v>
      </c>
      <c r="Q609" s="84">
        <v>0</v>
      </c>
      <c r="R609" s="85">
        <v>0</v>
      </c>
      <c r="S609" s="86">
        <f t="shared" si="287"/>
        <v>909.00691654938623</v>
      </c>
      <c r="U609" s="267" t="s">
        <v>13</v>
      </c>
      <c r="V609" s="55">
        <v>795.90109950771114</v>
      </c>
      <c r="W609" s="55">
        <v>113.10581704167512</v>
      </c>
      <c r="X609" s="55">
        <v>0</v>
      </c>
      <c r="Y609" s="55">
        <v>0</v>
      </c>
      <c r="Z609" s="55">
        <v>0</v>
      </c>
      <c r="AA609" s="55">
        <v>0</v>
      </c>
      <c r="AB609" s="55">
        <v>0</v>
      </c>
      <c r="AC609" s="55">
        <v>0</v>
      </c>
      <c r="AD609" s="57">
        <v>0</v>
      </c>
      <c r="AE609" s="57">
        <f t="shared" si="284"/>
        <v>0</v>
      </c>
      <c r="AF609" s="58">
        <f t="shared" si="285"/>
        <v>909.00691654938623</v>
      </c>
      <c r="AG609" s="22" t="str">
        <f t="shared" si="288"/>
        <v/>
      </c>
    </row>
    <row r="610" spans="1:33" ht="15">
      <c r="A610" s="31" t="s">
        <v>119</v>
      </c>
      <c r="B610" s="112">
        <v>9916.1921399890398</v>
      </c>
      <c r="C610" s="112">
        <v>0</v>
      </c>
      <c r="D610" s="112">
        <v>1409.1939496369937</v>
      </c>
      <c r="E610" s="112">
        <v>0</v>
      </c>
      <c r="F610" s="395"/>
      <c r="G610" s="112">
        <v>0</v>
      </c>
      <c r="H610" s="113">
        <v>0</v>
      </c>
      <c r="I610" s="114">
        <f t="shared" si="286"/>
        <v>11325.386089626034</v>
      </c>
      <c r="K610" s="42" t="s">
        <v>119</v>
      </c>
      <c r="L610" s="87">
        <v>9916.1921399890398</v>
      </c>
      <c r="M610" s="87">
        <v>0</v>
      </c>
      <c r="N610" s="87">
        <v>1409.1939496369937</v>
      </c>
      <c r="O610" s="87">
        <v>0</v>
      </c>
      <c r="P610" s="87">
        <v>0</v>
      </c>
      <c r="Q610" s="87">
        <v>0</v>
      </c>
      <c r="R610" s="88">
        <v>0</v>
      </c>
      <c r="S610" s="89">
        <f t="shared" si="287"/>
        <v>11325.386089626034</v>
      </c>
      <c r="U610" s="59" t="s">
        <v>12</v>
      </c>
      <c r="V610" s="60">
        <v>9916.1921399890398</v>
      </c>
      <c r="W610" s="60">
        <v>1409.1939496369937</v>
      </c>
      <c r="X610" s="60">
        <v>0</v>
      </c>
      <c r="Y610" s="60">
        <v>0</v>
      </c>
      <c r="Z610" s="60">
        <v>0</v>
      </c>
      <c r="AA610" s="60">
        <v>0</v>
      </c>
      <c r="AB610" s="60">
        <v>0</v>
      </c>
      <c r="AC610" s="60">
        <v>0</v>
      </c>
      <c r="AD610" s="60">
        <v>0</v>
      </c>
      <c r="AE610" s="60">
        <f t="shared" si="284"/>
        <v>0</v>
      </c>
      <c r="AF610" s="62">
        <f t="shared" si="285"/>
        <v>11325.386089626034</v>
      </c>
      <c r="AG610" s="22" t="str">
        <f t="shared" si="288"/>
        <v/>
      </c>
    </row>
    <row r="611" spans="1:33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286"/>
        <v>0</v>
      </c>
      <c r="K611" s="43" t="s">
        <v>54</v>
      </c>
      <c r="L611" s="84">
        <v>0</v>
      </c>
      <c r="M611" s="84">
        <v>0</v>
      </c>
      <c r="N611" s="84">
        <v>0</v>
      </c>
      <c r="O611" s="84">
        <v>0</v>
      </c>
      <c r="P611" s="84">
        <v>11407.361832077058</v>
      </c>
      <c r="Q611" s="84">
        <v>0</v>
      </c>
      <c r="R611" s="85">
        <v>0</v>
      </c>
      <c r="S611" s="86">
        <f t="shared" si="287"/>
        <v>11407.361832077058</v>
      </c>
      <c r="U611" s="268" t="s">
        <v>54</v>
      </c>
      <c r="V611" s="55">
        <v>0</v>
      </c>
      <c r="W611" s="55">
        <v>0</v>
      </c>
      <c r="X611" s="55">
        <v>0</v>
      </c>
      <c r="Y611" s="55">
        <v>0</v>
      </c>
      <c r="Z611" s="55">
        <v>0</v>
      </c>
      <c r="AA611" s="55">
        <v>0</v>
      </c>
      <c r="AB611" s="55">
        <v>0</v>
      </c>
      <c r="AC611" s="55">
        <v>0</v>
      </c>
      <c r="AD611" s="55">
        <v>0</v>
      </c>
      <c r="AE611" s="55">
        <f>+P611</f>
        <v>11407.361832077058</v>
      </c>
      <c r="AF611" s="132">
        <f t="shared" si="285"/>
        <v>11407.361832077058</v>
      </c>
      <c r="AG611" s="22" t="str">
        <f t="shared" si="288"/>
        <v/>
      </c>
    </row>
    <row r="612" spans="1:33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286"/>
        <v>0</v>
      </c>
      <c r="K612" s="42" t="s">
        <v>11</v>
      </c>
      <c r="L612" s="87">
        <v>0</v>
      </c>
      <c r="M612" s="87">
        <v>0</v>
      </c>
      <c r="N612" s="87">
        <v>0</v>
      </c>
      <c r="O612" s="87">
        <v>0</v>
      </c>
      <c r="P612" s="87">
        <v>7435.6951273046543</v>
      </c>
      <c r="Q612" s="87">
        <v>0</v>
      </c>
      <c r="R612" s="88">
        <v>0</v>
      </c>
      <c r="S612" s="89">
        <f t="shared" si="287"/>
        <v>7435.6951273046543</v>
      </c>
      <c r="U612" s="59" t="s">
        <v>11</v>
      </c>
      <c r="V612" s="60">
        <v>0</v>
      </c>
      <c r="W612" s="60">
        <v>0</v>
      </c>
      <c r="X612" s="60">
        <v>0</v>
      </c>
      <c r="Y612" s="60">
        <v>0</v>
      </c>
      <c r="Z612" s="60">
        <v>0</v>
      </c>
      <c r="AA612" s="60">
        <v>0</v>
      </c>
      <c r="AB612" s="60">
        <v>0</v>
      </c>
      <c r="AC612" s="60">
        <v>0</v>
      </c>
      <c r="AD612" s="60">
        <v>0</v>
      </c>
      <c r="AE612" s="60">
        <f t="shared" ref="AE612:AE625" si="289">+P612</f>
        <v>7435.6951273046543</v>
      </c>
      <c r="AF612" s="62">
        <f t="shared" si="285"/>
        <v>7435.6951273046543</v>
      </c>
      <c r="AG612" s="22" t="str">
        <f t="shared" si="288"/>
        <v/>
      </c>
    </row>
    <row r="613" spans="1:33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286"/>
        <v>0</v>
      </c>
      <c r="K613" s="43" t="s">
        <v>55</v>
      </c>
      <c r="L613" s="84">
        <v>0</v>
      </c>
      <c r="M613" s="84">
        <v>0</v>
      </c>
      <c r="N613" s="84">
        <v>0</v>
      </c>
      <c r="O613" s="84">
        <v>0</v>
      </c>
      <c r="P613" s="84">
        <v>0</v>
      </c>
      <c r="Q613" s="84">
        <v>0</v>
      </c>
      <c r="R613" s="85">
        <v>0</v>
      </c>
      <c r="S613" s="86">
        <f t="shared" si="287"/>
        <v>0</v>
      </c>
      <c r="U613" s="269" t="s">
        <v>55</v>
      </c>
      <c r="V613" s="55">
        <v>0</v>
      </c>
      <c r="W613" s="55">
        <v>0</v>
      </c>
      <c r="X613" s="55">
        <v>0</v>
      </c>
      <c r="Y613" s="55">
        <v>0</v>
      </c>
      <c r="Z613" s="55">
        <v>0</v>
      </c>
      <c r="AA613" s="55">
        <v>0</v>
      </c>
      <c r="AB613" s="55">
        <v>0</v>
      </c>
      <c r="AC613" s="55">
        <v>0</v>
      </c>
      <c r="AD613" s="55">
        <v>0</v>
      </c>
      <c r="AE613" s="55">
        <f t="shared" si="289"/>
        <v>0</v>
      </c>
      <c r="AF613" s="132">
        <f t="shared" si="285"/>
        <v>0</v>
      </c>
      <c r="AG613" s="22" t="str">
        <f t="shared" si="288"/>
        <v/>
      </c>
    </row>
    <row r="614" spans="1:33" ht="15">
      <c r="A614" s="31" t="s">
        <v>14</v>
      </c>
      <c r="B614" s="112">
        <v>159.06745241139345</v>
      </c>
      <c r="C614" s="112">
        <v>0</v>
      </c>
      <c r="D614" s="112">
        <v>41.077227134928947</v>
      </c>
      <c r="E614" s="112">
        <v>0</v>
      </c>
      <c r="F614" s="395"/>
      <c r="G614" s="112">
        <v>0</v>
      </c>
      <c r="H614" s="113">
        <v>0</v>
      </c>
      <c r="I614" s="114">
        <f t="shared" si="286"/>
        <v>200.14467954632238</v>
      </c>
      <c r="K614" s="42" t="s">
        <v>14</v>
      </c>
      <c r="L614" s="87">
        <v>159.06745241139345</v>
      </c>
      <c r="M614" s="87">
        <v>0</v>
      </c>
      <c r="N614" s="87">
        <v>41.077227134928947</v>
      </c>
      <c r="O614" s="87">
        <v>0</v>
      </c>
      <c r="P614" s="87">
        <v>0</v>
      </c>
      <c r="Q614" s="87">
        <v>0</v>
      </c>
      <c r="R614" s="88">
        <v>0</v>
      </c>
      <c r="S614" s="89">
        <f t="shared" si="287"/>
        <v>200.14467954632238</v>
      </c>
      <c r="U614" s="59" t="s">
        <v>14</v>
      </c>
      <c r="V614" s="60">
        <v>159.06745241139345</v>
      </c>
      <c r="W614" s="60">
        <v>34.754504479673969</v>
      </c>
      <c r="X614" s="60">
        <v>6.322722655254978</v>
      </c>
      <c r="Y614" s="60">
        <v>0</v>
      </c>
      <c r="Z614" s="60">
        <v>0</v>
      </c>
      <c r="AA614" s="60">
        <v>0</v>
      </c>
      <c r="AB614" s="60">
        <v>0</v>
      </c>
      <c r="AC614" s="60">
        <v>0</v>
      </c>
      <c r="AD614" s="60">
        <v>0</v>
      </c>
      <c r="AE614" s="60">
        <f t="shared" si="289"/>
        <v>0</v>
      </c>
      <c r="AF614" s="62">
        <f t="shared" si="285"/>
        <v>200.14467954632241</v>
      </c>
      <c r="AG614" s="22" t="str">
        <f t="shared" si="288"/>
        <v/>
      </c>
    </row>
    <row r="615" spans="1:33" ht="15">
      <c r="A615" s="32" t="s">
        <v>136</v>
      </c>
      <c r="B615" s="84">
        <v>3705.0102816052276</v>
      </c>
      <c r="C615" s="84">
        <v>0</v>
      </c>
      <c r="D615" s="84">
        <v>418.95792487849286</v>
      </c>
      <c r="E615" s="84">
        <v>0</v>
      </c>
      <c r="F615" s="395"/>
      <c r="G615" s="84">
        <v>0</v>
      </c>
      <c r="H615" s="115">
        <v>0</v>
      </c>
      <c r="I615" s="111">
        <f t="shared" si="286"/>
        <v>4123.9682064837207</v>
      </c>
      <c r="K615" s="43" t="s">
        <v>136</v>
      </c>
      <c r="L615" s="84">
        <v>3705.0102816052276</v>
      </c>
      <c r="M615" s="84">
        <v>0</v>
      </c>
      <c r="N615" s="84">
        <v>418.95792487849286</v>
      </c>
      <c r="O615" s="84">
        <v>0</v>
      </c>
      <c r="P615" s="84">
        <v>0</v>
      </c>
      <c r="Q615" s="84">
        <v>0</v>
      </c>
      <c r="R615" s="85">
        <v>0</v>
      </c>
      <c r="S615" s="86">
        <f t="shared" si="287"/>
        <v>4123.9682064837207</v>
      </c>
      <c r="U615" s="63" t="s">
        <v>136</v>
      </c>
      <c r="V615" s="55">
        <v>3705.0102816052276</v>
      </c>
      <c r="W615" s="55">
        <v>411.8720495715196</v>
      </c>
      <c r="X615" s="55">
        <v>7.0858753069732883</v>
      </c>
      <c r="Y615" s="55">
        <v>0</v>
      </c>
      <c r="Z615" s="55">
        <v>0</v>
      </c>
      <c r="AA615" s="55">
        <v>0</v>
      </c>
      <c r="AB615" s="55">
        <v>0</v>
      </c>
      <c r="AC615" s="55">
        <v>0</v>
      </c>
      <c r="AD615" s="55">
        <v>0</v>
      </c>
      <c r="AE615" s="55">
        <f t="shared" si="289"/>
        <v>0</v>
      </c>
      <c r="AF615" s="132">
        <f t="shared" si="285"/>
        <v>4123.9682064837207</v>
      </c>
      <c r="AG615" s="22" t="str">
        <f t="shared" si="288"/>
        <v/>
      </c>
    </row>
    <row r="616" spans="1:33" ht="15">
      <c r="A616" s="31" t="s">
        <v>21</v>
      </c>
      <c r="B616" s="112">
        <v>1364.9144639308438</v>
      </c>
      <c r="C616" s="112">
        <v>0</v>
      </c>
      <c r="D616" s="112">
        <v>2726.0635860914545</v>
      </c>
      <c r="E616" s="112">
        <v>3580.5981313894804</v>
      </c>
      <c r="F616" s="395"/>
      <c r="G616" s="112">
        <v>1516.8970625415709</v>
      </c>
      <c r="H616" s="113">
        <v>0</v>
      </c>
      <c r="I616" s="114">
        <f t="shared" si="286"/>
        <v>9188.4732439533491</v>
      </c>
      <c r="K616" s="42" t="s">
        <v>21</v>
      </c>
      <c r="L616" s="87">
        <v>1364.9144639308438</v>
      </c>
      <c r="M616" s="87">
        <v>0</v>
      </c>
      <c r="N616" s="87">
        <v>2726.0635860914545</v>
      </c>
      <c r="O616" s="87">
        <v>3580.5981313894804</v>
      </c>
      <c r="P616" s="87">
        <v>0</v>
      </c>
      <c r="Q616" s="87">
        <v>1516.8970625415709</v>
      </c>
      <c r="R616" s="88">
        <v>0</v>
      </c>
      <c r="S616" s="89">
        <f t="shared" si="287"/>
        <v>9188.4732439533491</v>
      </c>
      <c r="U616" s="59" t="s">
        <v>21</v>
      </c>
      <c r="V616" s="60">
        <v>1364.9144639308438</v>
      </c>
      <c r="W616" s="60">
        <v>1879.0907206991142</v>
      </c>
      <c r="X616" s="60">
        <v>846.97286539234017</v>
      </c>
      <c r="Y616" s="60">
        <v>1087.3039478189221</v>
      </c>
      <c r="Z616" s="60">
        <v>997.58632806065873</v>
      </c>
      <c r="AA616" s="60">
        <v>473.83116722627176</v>
      </c>
      <c r="AB616" s="60">
        <v>775.66900277917</v>
      </c>
      <c r="AC616" s="60">
        <v>741.22805976240079</v>
      </c>
      <c r="AD616" s="60">
        <v>1021.876688283628</v>
      </c>
      <c r="AE616" s="60">
        <f t="shared" si="289"/>
        <v>0</v>
      </c>
      <c r="AF616" s="62">
        <f t="shared" si="285"/>
        <v>9188.4732439533509</v>
      </c>
      <c r="AG616" s="22" t="str">
        <f t="shared" si="288"/>
        <v/>
      </c>
    </row>
    <row r="617" spans="1:33" ht="15">
      <c r="A617" s="32" t="s">
        <v>20</v>
      </c>
      <c r="B617" s="84">
        <v>2618.4693804337062</v>
      </c>
      <c r="C617" s="84">
        <v>0</v>
      </c>
      <c r="D617" s="84">
        <v>396.34604684244181</v>
      </c>
      <c r="E617" s="84">
        <v>0</v>
      </c>
      <c r="F617" s="395"/>
      <c r="G617" s="84">
        <v>0</v>
      </c>
      <c r="H617" s="115">
        <v>0</v>
      </c>
      <c r="I617" s="111">
        <f t="shared" si="286"/>
        <v>3014.8154272761481</v>
      </c>
      <c r="K617" s="43" t="s">
        <v>20</v>
      </c>
      <c r="L617" s="84">
        <v>2618.4693804337062</v>
      </c>
      <c r="M617" s="84">
        <v>0</v>
      </c>
      <c r="N617" s="84">
        <v>396.34604684244181</v>
      </c>
      <c r="O617" s="84">
        <v>0</v>
      </c>
      <c r="P617" s="84">
        <v>0</v>
      </c>
      <c r="Q617" s="84">
        <v>0</v>
      </c>
      <c r="R617" s="85">
        <v>0</v>
      </c>
      <c r="S617" s="86">
        <f t="shared" si="287"/>
        <v>3014.8154272761481</v>
      </c>
      <c r="U617" s="269" t="s">
        <v>20</v>
      </c>
      <c r="V617" s="55">
        <v>2618.4693804337062</v>
      </c>
      <c r="W617" s="55">
        <v>396.34604684244181</v>
      </c>
      <c r="X617" s="55">
        <v>0</v>
      </c>
      <c r="Y617" s="55">
        <v>0</v>
      </c>
      <c r="Z617" s="55">
        <v>0</v>
      </c>
      <c r="AA617" s="55">
        <v>0</v>
      </c>
      <c r="AB617" s="55">
        <v>0</v>
      </c>
      <c r="AC617" s="55">
        <v>0</v>
      </c>
      <c r="AD617" s="55">
        <v>0</v>
      </c>
      <c r="AE617" s="55">
        <f t="shared" si="289"/>
        <v>0</v>
      </c>
      <c r="AF617" s="132">
        <f t="shared" si="285"/>
        <v>3014.8154272761481</v>
      </c>
      <c r="AG617" s="22" t="str">
        <f t="shared" si="288"/>
        <v/>
      </c>
    </row>
    <row r="618" spans="1:33" ht="15">
      <c r="A618" s="31" t="s">
        <v>56</v>
      </c>
      <c r="B618" s="112">
        <v>8736.8135085806935</v>
      </c>
      <c r="C618" s="112">
        <v>0</v>
      </c>
      <c r="D618" s="112">
        <v>1052.4376811446648</v>
      </c>
      <c r="E618" s="112">
        <v>0</v>
      </c>
      <c r="F618" s="395"/>
      <c r="G618" s="112">
        <v>0</v>
      </c>
      <c r="H618" s="113">
        <v>0</v>
      </c>
      <c r="I618" s="114">
        <f t="shared" si="286"/>
        <v>9789.2511897253589</v>
      </c>
      <c r="K618" s="42" t="s">
        <v>56</v>
      </c>
      <c r="L618" s="87">
        <v>8736.8135085806935</v>
      </c>
      <c r="M618" s="87">
        <v>0</v>
      </c>
      <c r="N618" s="87">
        <v>1052.4376811446648</v>
      </c>
      <c r="O618" s="87">
        <v>0</v>
      </c>
      <c r="P618" s="87">
        <v>0</v>
      </c>
      <c r="Q618" s="87">
        <v>0</v>
      </c>
      <c r="R618" s="88">
        <v>0</v>
      </c>
      <c r="S618" s="89">
        <f t="shared" si="287"/>
        <v>9789.2511897253589</v>
      </c>
      <c r="U618" s="59" t="s">
        <v>56</v>
      </c>
      <c r="V618" s="60">
        <v>8736.8135085806935</v>
      </c>
      <c r="W618" s="60">
        <v>946.8705429161447</v>
      </c>
      <c r="X618" s="60">
        <v>105.56713822852012</v>
      </c>
      <c r="Y618" s="60">
        <v>0</v>
      </c>
      <c r="Z618" s="60">
        <v>0</v>
      </c>
      <c r="AA618" s="60">
        <v>0</v>
      </c>
      <c r="AB618" s="60">
        <v>0</v>
      </c>
      <c r="AC618" s="60">
        <v>0</v>
      </c>
      <c r="AD618" s="60">
        <v>0</v>
      </c>
      <c r="AE618" s="60">
        <f t="shared" si="289"/>
        <v>0</v>
      </c>
      <c r="AF618" s="62">
        <f t="shared" si="285"/>
        <v>9789.2511897253589</v>
      </c>
      <c r="AG618" s="22" t="str">
        <f t="shared" si="288"/>
        <v/>
      </c>
    </row>
    <row r="619" spans="1:33" ht="15">
      <c r="A619" s="32" t="s">
        <v>18</v>
      </c>
      <c r="B619" s="84">
        <v>974.44895617360555</v>
      </c>
      <c r="C619" s="84">
        <v>0</v>
      </c>
      <c r="D619" s="84">
        <v>171.97449179509647</v>
      </c>
      <c r="E619" s="84">
        <v>0</v>
      </c>
      <c r="F619" s="395"/>
      <c r="G619" s="84">
        <v>0</v>
      </c>
      <c r="H619" s="115">
        <v>0</v>
      </c>
      <c r="I619" s="111">
        <f t="shared" si="286"/>
        <v>1146.423447968702</v>
      </c>
      <c r="K619" s="43" t="s">
        <v>18</v>
      </c>
      <c r="L619" s="84">
        <v>974.44895617360555</v>
      </c>
      <c r="M619" s="84">
        <v>0</v>
      </c>
      <c r="N619" s="84">
        <v>171.97449179509647</v>
      </c>
      <c r="O619" s="84">
        <v>0</v>
      </c>
      <c r="P619" s="84">
        <v>62.050908434218933</v>
      </c>
      <c r="Q619" s="84">
        <v>0</v>
      </c>
      <c r="R619" s="85">
        <v>0</v>
      </c>
      <c r="S619" s="86">
        <f t="shared" si="287"/>
        <v>1208.4743564029209</v>
      </c>
      <c r="U619" s="269" t="s">
        <v>18</v>
      </c>
      <c r="V619" s="55">
        <v>974.44895617360555</v>
      </c>
      <c r="W619" s="55">
        <v>170.76332646495359</v>
      </c>
      <c r="X619" s="55">
        <v>1.2111653301428649</v>
      </c>
      <c r="Y619" s="55">
        <v>0</v>
      </c>
      <c r="Z619" s="55">
        <v>0</v>
      </c>
      <c r="AA619" s="55">
        <v>0</v>
      </c>
      <c r="AB619" s="55">
        <v>0</v>
      </c>
      <c r="AC619" s="55">
        <v>0</v>
      </c>
      <c r="AD619" s="55">
        <v>0</v>
      </c>
      <c r="AE619" s="55">
        <f t="shared" si="289"/>
        <v>62.050908434218933</v>
      </c>
      <c r="AF619" s="132">
        <f t="shared" si="285"/>
        <v>1208.4743564029209</v>
      </c>
      <c r="AG619" s="22" t="str">
        <f t="shared" si="288"/>
        <v/>
      </c>
    </row>
    <row r="620" spans="1:33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286"/>
        <v>0</v>
      </c>
      <c r="K620" s="42" t="s">
        <v>17</v>
      </c>
      <c r="L620" s="87">
        <v>0</v>
      </c>
      <c r="M620" s="87">
        <v>0</v>
      </c>
      <c r="N620" s="87">
        <v>0</v>
      </c>
      <c r="O620" s="87">
        <v>0</v>
      </c>
      <c r="P620" s="87">
        <v>0</v>
      </c>
      <c r="Q620" s="87">
        <v>0</v>
      </c>
      <c r="R620" s="88">
        <v>0</v>
      </c>
      <c r="S620" s="89">
        <f t="shared" si="287"/>
        <v>0</v>
      </c>
      <c r="U620" s="59" t="s">
        <v>17</v>
      </c>
      <c r="V620" s="60">
        <v>0</v>
      </c>
      <c r="W620" s="60">
        <v>0</v>
      </c>
      <c r="X620" s="60">
        <v>0</v>
      </c>
      <c r="Y620" s="60">
        <v>0</v>
      </c>
      <c r="Z620" s="60">
        <v>0</v>
      </c>
      <c r="AA620" s="60">
        <v>0</v>
      </c>
      <c r="AB620" s="60">
        <v>0</v>
      </c>
      <c r="AC620" s="60">
        <v>0</v>
      </c>
      <c r="AD620" s="60">
        <v>0</v>
      </c>
      <c r="AE620" s="60">
        <f t="shared" si="289"/>
        <v>0</v>
      </c>
      <c r="AF620" s="62">
        <f t="shared" si="285"/>
        <v>0</v>
      </c>
      <c r="AG620" s="22" t="str">
        <f t="shared" si="288"/>
        <v/>
      </c>
    </row>
    <row r="621" spans="1:33" ht="15">
      <c r="A621" s="33" t="s">
        <v>60</v>
      </c>
      <c r="B621" s="84">
        <v>195.79521997368136</v>
      </c>
      <c r="C621" s="84">
        <v>0</v>
      </c>
      <c r="D621" s="84">
        <v>458.1724426792984</v>
      </c>
      <c r="E621" s="84">
        <v>0</v>
      </c>
      <c r="F621" s="395"/>
      <c r="G621" s="84">
        <v>0</v>
      </c>
      <c r="H621" s="115">
        <v>0</v>
      </c>
      <c r="I621" s="111">
        <f t="shared" si="286"/>
        <v>653.9676626529797</v>
      </c>
      <c r="K621" s="44" t="s">
        <v>60</v>
      </c>
      <c r="L621" s="84">
        <v>195.79521997368136</v>
      </c>
      <c r="M621" s="84">
        <v>0</v>
      </c>
      <c r="N621" s="84">
        <v>458.1724426792984</v>
      </c>
      <c r="O621" s="84">
        <v>0</v>
      </c>
      <c r="P621" s="84">
        <v>0</v>
      </c>
      <c r="Q621" s="84">
        <v>0</v>
      </c>
      <c r="R621" s="85">
        <v>0</v>
      </c>
      <c r="S621" s="86">
        <f t="shared" si="287"/>
        <v>653.9676626529797</v>
      </c>
      <c r="U621" s="270" t="s">
        <v>60</v>
      </c>
      <c r="V621" s="55">
        <v>195.79521997368136</v>
      </c>
      <c r="W621" s="55">
        <v>458.1724426792984</v>
      </c>
      <c r="X621" s="55">
        <v>0</v>
      </c>
      <c r="Y621" s="55">
        <v>0</v>
      </c>
      <c r="Z621" s="55">
        <v>0</v>
      </c>
      <c r="AA621" s="55">
        <v>0</v>
      </c>
      <c r="AB621" s="55">
        <v>0</v>
      </c>
      <c r="AC621" s="55">
        <v>0</v>
      </c>
      <c r="AD621" s="57">
        <v>0</v>
      </c>
      <c r="AE621" s="57">
        <f t="shared" si="289"/>
        <v>0</v>
      </c>
      <c r="AF621" s="58">
        <f t="shared" si="285"/>
        <v>653.9676626529797</v>
      </c>
      <c r="AG621" s="22" t="str">
        <f t="shared" si="288"/>
        <v/>
      </c>
    </row>
    <row r="622" spans="1:33" ht="15">
      <c r="A622" s="34" t="s">
        <v>19</v>
      </c>
      <c r="B622" s="116">
        <v>195.79521997368136</v>
      </c>
      <c r="C622" s="116">
        <v>0</v>
      </c>
      <c r="D622" s="116">
        <v>458.1724426792984</v>
      </c>
      <c r="E622" s="116">
        <v>0</v>
      </c>
      <c r="F622" s="395"/>
      <c r="G622" s="116">
        <v>0</v>
      </c>
      <c r="H622" s="117">
        <v>0</v>
      </c>
      <c r="I622" s="118">
        <f t="shared" si="286"/>
        <v>653.9676626529797</v>
      </c>
      <c r="K622" s="45" t="s">
        <v>19</v>
      </c>
      <c r="L622" s="90">
        <v>195.79521997368136</v>
      </c>
      <c r="M622" s="90">
        <v>0</v>
      </c>
      <c r="N622" s="90">
        <v>458.1724426792984</v>
      </c>
      <c r="O622" s="90">
        <v>0</v>
      </c>
      <c r="P622" s="90">
        <v>0</v>
      </c>
      <c r="Q622" s="90">
        <v>0</v>
      </c>
      <c r="R622" s="91">
        <v>0</v>
      </c>
      <c r="S622" s="92">
        <f t="shared" si="287"/>
        <v>653.9676626529797</v>
      </c>
      <c r="U622" s="271" t="s">
        <v>131</v>
      </c>
      <c r="V622" s="60">
        <v>195.79521997368136</v>
      </c>
      <c r="W622" s="60">
        <v>458.1724426792984</v>
      </c>
      <c r="X622" s="60">
        <v>0</v>
      </c>
      <c r="Y622" s="60">
        <v>0</v>
      </c>
      <c r="Z622" s="60">
        <v>0</v>
      </c>
      <c r="AA622" s="60">
        <v>0</v>
      </c>
      <c r="AB622" s="60">
        <v>0</v>
      </c>
      <c r="AC622" s="60">
        <v>0</v>
      </c>
      <c r="AD622" s="60">
        <v>0</v>
      </c>
      <c r="AE622" s="60">
        <f t="shared" si="289"/>
        <v>0</v>
      </c>
      <c r="AF622" s="62">
        <f t="shared" si="285"/>
        <v>653.9676626529797</v>
      </c>
      <c r="AG622" s="22" t="str">
        <f t="shared" si="288"/>
        <v/>
      </c>
    </row>
    <row r="623" spans="1:33" ht="15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286"/>
        <v>0</v>
      </c>
      <c r="K623" s="46" t="s">
        <v>15</v>
      </c>
      <c r="L623" s="93">
        <v>0</v>
      </c>
      <c r="M623" s="93">
        <v>0</v>
      </c>
      <c r="N623" s="93">
        <v>0</v>
      </c>
      <c r="O623" s="93">
        <v>0</v>
      </c>
      <c r="P623" s="93">
        <v>0</v>
      </c>
      <c r="Q623" s="93">
        <v>0</v>
      </c>
      <c r="R623" s="94">
        <v>0</v>
      </c>
      <c r="S623" s="95">
        <f t="shared" si="287"/>
        <v>0</v>
      </c>
      <c r="U623" s="272" t="s">
        <v>15</v>
      </c>
      <c r="V623" s="55">
        <v>0</v>
      </c>
      <c r="W623" s="55">
        <v>0</v>
      </c>
      <c r="X623" s="55">
        <v>0</v>
      </c>
      <c r="Y623" s="55">
        <v>0</v>
      </c>
      <c r="Z623" s="55">
        <v>0</v>
      </c>
      <c r="AA623" s="55">
        <v>0</v>
      </c>
      <c r="AB623" s="55">
        <v>0</v>
      </c>
      <c r="AC623" s="55">
        <v>0</v>
      </c>
      <c r="AD623" s="55">
        <v>0</v>
      </c>
      <c r="AE623" s="55">
        <f t="shared" si="289"/>
        <v>0</v>
      </c>
      <c r="AF623" s="132">
        <f t="shared" si="285"/>
        <v>0</v>
      </c>
      <c r="AG623" s="22" t="str">
        <f t="shared" si="288"/>
        <v/>
      </c>
    </row>
    <row r="624" spans="1:33" ht="15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286"/>
        <v>0</v>
      </c>
      <c r="K624" s="45" t="s">
        <v>16</v>
      </c>
      <c r="L624" s="90">
        <v>0</v>
      </c>
      <c r="M624" s="90">
        <v>0</v>
      </c>
      <c r="N624" s="90">
        <v>0</v>
      </c>
      <c r="O624" s="90">
        <v>0</v>
      </c>
      <c r="P624" s="90">
        <v>0</v>
      </c>
      <c r="Q624" s="90">
        <v>0</v>
      </c>
      <c r="R624" s="91">
        <v>0</v>
      </c>
      <c r="S624" s="92">
        <f t="shared" si="287"/>
        <v>0</v>
      </c>
      <c r="U624" s="271" t="s">
        <v>132</v>
      </c>
      <c r="V624" s="60">
        <v>0</v>
      </c>
      <c r="W624" s="60">
        <v>0</v>
      </c>
      <c r="X624" s="60">
        <v>0</v>
      </c>
      <c r="Y624" s="60">
        <v>0</v>
      </c>
      <c r="Z624" s="60">
        <v>0</v>
      </c>
      <c r="AA624" s="60">
        <v>0</v>
      </c>
      <c r="AB624" s="60">
        <v>0</v>
      </c>
      <c r="AC624" s="60">
        <v>0</v>
      </c>
      <c r="AD624" s="60">
        <v>0</v>
      </c>
      <c r="AE624" s="60">
        <f t="shared" si="289"/>
        <v>0</v>
      </c>
      <c r="AF624" s="62">
        <f t="shared" si="285"/>
        <v>0</v>
      </c>
      <c r="AG624" s="22" t="str">
        <f t="shared" si="288"/>
        <v/>
      </c>
    </row>
    <row r="625" spans="1:38" ht="15.7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286"/>
        <v>0</v>
      </c>
      <c r="K625" s="47" t="s">
        <v>10</v>
      </c>
      <c r="L625" s="96">
        <v>0</v>
      </c>
      <c r="M625" s="96">
        <v>0</v>
      </c>
      <c r="N625" s="96">
        <v>0</v>
      </c>
      <c r="O625" s="96">
        <v>0</v>
      </c>
      <c r="P625" s="96">
        <v>0</v>
      </c>
      <c r="Q625" s="96">
        <v>0</v>
      </c>
      <c r="R625" s="97">
        <v>0</v>
      </c>
      <c r="S625" s="98">
        <f t="shared" si="287"/>
        <v>0</v>
      </c>
      <c r="U625" s="273" t="s">
        <v>10</v>
      </c>
      <c r="V625" s="55">
        <v>0</v>
      </c>
      <c r="W625" s="55">
        <v>0</v>
      </c>
      <c r="X625" s="55">
        <v>0</v>
      </c>
      <c r="Y625" s="55">
        <v>0</v>
      </c>
      <c r="Z625" s="55">
        <v>0</v>
      </c>
      <c r="AA625" s="55">
        <v>0</v>
      </c>
      <c r="AB625" s="55">
        <v>0</v>
      </c>
      <c r="AC625" s="55">
        <v>0</v>
      </c>
      <c r="AD625" s="55">
        <v>0</v>
      </c>
      <c r="AE625" s="131">
        <f t="shared" si="289"/>
        <v>0</v>
      </c>
      <c r="AF625" s="132">
        <f t="shared" si="285"/>
        <v>0</v>
      </c>
      <c r="AG625" s="22" t="str">
        <f t="shared" si="288"/>
        <v/>
      </c>
    </row>
    <row r="626" spans="1:38" ht="15">
      <c r="A626" s="37" t="s">
        <v>22</v>
      </c>
      <c r="B626" s="99">
        <f>SUM(B605:B621)</f>
        <v>29260.845827550285</v>
      </c>
      <c r="C626" s="99">
        <f t="shared" ref="C626:I626" si="290">SUM(C605:C621)</f>
        <v>0</v>
      </c>
      <c r="D626" s="99">
        <f t="shared" si="290"/>
        <v>6860.9085696000711</v>
      </c>
      <c r="E626" s="99">
        <f t="shared" si="290"/>
        <v>3580.5981313894804</v>
      </c>
      <c r="F626" s="99">
        <f t="shared" si="290"/>
        <v>0</v>
      </c>
      <c r="G626" s="99">
        <f t="shared" si="290"/>
        <v>1516.8970625415709</v>
      </c>
      <c r="H626" s="100">
        <f t="shared" si="290"/>
        <v>0</v>
      </c>
      <c r="I626" s="111">
        <f t="shared" si="290"/>
        <v>41219.249591081403</v>
      </c>
      <c r="K626" s="48" t="s">
        <v>22</v>
      </c>
      <c r="L626" s="99">
        <f>SUM(L605:L621)</f>
        <v>29260.845827550285</v>
      </c>
      <c r="M626" s="99">
        <f t="shared" ref="M626:S626" si="291">SUM(M605:M621)</f>
        <v>0</v>
      </c>
      <c r="N626" s="99">
        <f t="shared" si="291"/>
        <v>6860.9085696000711</v>
      </c>
      <c r="O626" s="99">
        <f t="shared" si="291"/>
        <v>3580.5981313894804</v>
      </c>
      <c r="P626" s="99">
        <f t="shared" si="291"/>
        <v>18905.107867815932</v>
      </c>
      <c r="Q626" s="99">
        <f t="shared" si="291"/>
        <v>1516.8970625415709</v>
      </c>
      <c r="R626" s="100">
        <f t="shared" si="291"/>
        <v>0</v>
      </c>
      <c r="S626" s="101">
        <f t="shared" si="291"/>
        <v>60124.357458897328</v>
      </c>
      <c r="U626" s="73" t="s">
        <v>59</v>
      </c>
      <c r="V626" s="74">
        <f>SUM(V605:V621)</f>
        <v>29260.845827550285</v>
      </c>
      <c r="W626" s="74">
        <f t="shared" ref="W626:AE626" si="292">SUM(W605:W621)</f>
        <v>5891.3215477130843</v>
      </c>
      <c r="X626" s="74">
        <f t="shared" si="292"/>
        <v>969.58702188698646</v>
      </c>
      <c r="Y626" s="74">
        <f t="shared" si="292"/>
        <v>1087.3039478189221</v>
      </c>
      <c r="Z626" s="74">
        <f t="shared" si="292"/>
        <v>997.58632806065873</v>
      </c>
      <c r="AA626" s="74">
        <f t="shared" si="292"/>
        <v>473.83116722627176</v>
      </c>
      <c r="AB626" s="74">
        <f t="shared" si="292"/>
        <v>775.66900277917</v>
      </c>
      <c r="AC626" s="74">
        <f t="shared" si="292"/>
        <v>741.22805976240079</v>
      </c>
      <c r="AD626" s="74">
        <f t="shared" si="292"/>
        <v>1021.876688283628</v>
      </c>
      <c r="AE626" s="74">
        <f t="shared" si="292"/>
        <v>18905.107867815932</v>
      </c>
      <c r="AF626" s="76">
        <f>SUM(AF605:AF621)</f>
        <v>60124.357458897335</v>
      </c>
      <c r="AG626" s="13" t="str">
        <f t="shared" si="288"/>
        <v/>
      </c>
    </row>
    <row r="627" spans="1:38" s="22" customFormat="1" ht="15.75" thickBot="1">
      <c r="A627" s="39" t="s">
        <v>108</v>
      </c>
      <c r="B627" s="125">
        <f>IF($I626=0,"-",B626/$I626)</f>
        <v>0.70988303081290072</v>
      </c>
      <c r="C627" s="125">
        <f t="shared" ref="C627:H627" si="293">IF($I626=0,"-",C626/$I626)</f>
        <v>0</v>
      </c>
      <c r="D627" s="125">
        <f t="shared" si="293"/>
        <v>0.16644913814938941</v>
      </c>
      <c r="E627" s="125">
        <f t="shared" si="293"/>
        <v>8.6867135304768223E-2</v>
      </c>
      <c r="F627" s="125">
        <f t="shared" si="293"/>
        <v>0</v>
      </c>
      <c r="G627" s="125">
        <f t="shared" si="293"/>
        <v>3.6800695732941764E-2</v>
      </c>
      <c r="H627" s="126">
        <f t="shared" si="293"/>
        <v>0</v>
      </c>
      <c r="I627" s="127">
        <f>SUM(B627:H627)</f>
        <v>1.0000000000000002</v>
      </c>
      <c r="K627" s="49" t="s">
        <v>108</v>
      </c>
      <c r="L627" s="102">
        <f>IF($S626=0,"-",L626/$S626)</f>
        <v>0.48667207541558855</v>
      </c>
      <c r="M627" s="102">
        <f t="shared" ref="M627:R627" si="294">IF($S626=0,"-",M626/$S626)</f>
        <v>0</v>
      </c>
      <c r="N627" s="102">
        <f t="shared" si="294"/>
        <v>0.11411196492686641</v>
      </c>
      <c r="O627" s="102">
        <f t="shared" si="294"/>
        <v>5.955320410429793E-2</v>
      </c>
      <c r="P627" s="102">
        <f t="shared" si="294"/>
        <v>0.31443342876038194</v>
      </c>
      <c r="Q627" s="102">
        <f t="shared" si="294"/>
        <v>2.5229326792865332E-2</v>
      </c>
      <c r="R627" s="103">
        <f t="shared" si="294"/>
        <v>0</v>
      </c>
      <c r="S627" s="104">
        <f>SUM(L627:R627)</f>
        <v>1</v>
      </c>
      <c r="U627" s="77" t="s">
        <v>108</v>
      </c>
      <c r="V627" s="78">
        <f>V626/$AF626</f>
        <v>0.48667207541558849</v>
      </c>
      <c r="W627" s="78">
        <f t="shared" ref="W627:AF627" si="295">W626/$AF626</f>
        <v>9.7985605114209395E-2</v>
      </c>
      <c r="X627" s="78">
        <f t="shared" si="295"/>
        <v>1.6126359812657004E-2</v>
      </c>
      <c r="Y627" s="78">
        <f t="shared" si="295"/>
        <v>1.8084250606124699E-2</v>
      </c>
      <c r="Z627" s="78">
        <f t="shared" si="295"/>
        <v>1.6592049715336021E-2</v>
      </c>
      <c r="AA627" s="78">
        <f t="shared" si="295"/>
        <v>7.8808520748050535E-3</v>
      </c>
      <c r="AB627" s="78">
        <f t="shared" si="295"/>
        <v>1.2901077625809785E-2</v>
      </c>
      <c r="AC627" s="78">
        <f t="shared" si="295"/>
        <v>1.2328249167055542E-2</v>
      </c>
      <c r="AD627" s="78">
        <f t="shared" si="295"/>
        <v>1.6996051708032159E-2</v>
      </c>
      <c r="AE627" s="78">
        <f t="shared" si="295"/>
        <v>0.31443342876038188</v>
      </c>
      <c r="AF627" s="79">
        <f t="shared" si="295"/>
        <v>1</v>
      </c>
      <c r="AG627" s="25"/>
      <c r="AH627" s="25"/>
      <c r="AI627" s="25"/>
      <c r="AJ627" s="5"/>
      <c r="AK627" s="25"/>
      <c r="AL627" s="25"/>
    </row>
    <row r="628" spans="1:38" ht="15" thickBot="1">
      <c r="A628" s="6"/>
      <c r="B628" s="6"/>
      <c r="C628" s="6"/>
      <c r="D628" s="6"/>
      <c r="E628" s="6"/>
      <c r="F628" s="6"/>
      <c r="G628" s="6"/>
      <c r="H628" s="6"/>
      <c r="I628" s="6"/>
      <c r="K628" s="6"/>
      <c r="L628" s="6"/>
      <c r="M628" s="6"/>
      <c r="N628" s="6"/>
      <c r="O628" s="6"/>
      <c r="P628" s="6"/>
      <c r="Q628" s="6"/>
      <c r="R628" s="6"/>
      <c r="S628" s="6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  <c r="AL628" s="13"/>
    </row>
    <row r="629" spans="1:38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  <c r="K629" s="453" t="s">
        <v>47</v>
      </c>
      <c r="L629" s="82" t="s">
        <v>0</v>
      </c>
      <c r="M629" s="82" t="s">
        <v>1</v>
      </c>
      <c r="N629" s="82" t="s">
        <v>2</v>
      </c>
      <c r="O629" s="82" t="s">
        <v>3</v>
      </c>
      <c r="P629" s="82" t="s">
        <v>23</v>
      </c>
      <c r="Q629" s="82" t="s">
        <v>4</v>
      </c>
      <c r="R629" s="82" t="s">
        <v>5</v>
      </c>
      <c r="S629" s="83" t="s">
        <v>6</v>
      </c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  <c r="AL629" s="13"/>
    </row>
    <row r="630" spans="1:38" ht="15" customHeight="1">
      <c r="A630" s="381" t="s">
        <v>47</v>
      </c>
      <c r="B630" s="400" t="s">
        <v>113</v>
      </c>
      <c r="C630" s="401"/>
      <c r="D630" s="401"/>
      <c r="E630" s="401"/>
      <c r="F630" s="401"/>
      <c r="G630" s="401"/>
      <c r="H630" s="401"/>
      <c r="I630" s="402"/>
      <c r="K630" s="454" t="s">
        <v>47</v>
      </c>
      <c r="L630" s="403" t="s">
        <v>113</v>
      </c>
      <c r="M630" s="404"/>
      <c r="N630" s="404"/>
      <c r="O630" s="404"/>
      <c r="P630" s="404"/>
      <c r="Q630" s="404"/>
      <c r="R630" s="404"/>
      <c r="S630" s="405"/>
      <c r="V630" s="276" t="str">
        <f>+IF(ABS(V626-L626)&gt;0.01,V626-L626,"")</f>
        <v/>
      </c>
      <c r="W630" s="276" t="str">
        <f>+IF(ABS(W626+X626-N626)&gt;0.01,W626+X626-N626,"")</f>
        <v/>
      </c>
      <c r="X630" s="276"/>
      <c r="Y630" s="276" t="str">
        <f>+IF(ABS(SUM(Y626:AA626,AD626)-O626)&gt;0.01,SUM(Y626:AA626,AD626)-O626,"")</f>
        <v/>
      </c>
      <c r="Z630" s="276"/>
      <c r="AA630" s="276"/>
      <c r="AB630" s="276" t="str">
        <f>+IF(ABS(AB626+AC626-Q626)&gt;0.01,AB626+AC626-Q626,"")</f>
        <v/>
      </c>
      <c r="AC630" s="276"/>
      <c r="AD630" s="276"/>
      <c r="AE630" s="276" t="str">
        <f>+IF(ABS(AE626-P626)&gt;0.01,AE626-U626,"")</f>
        <v/>
      </c>
      <c r="AF630" s="276" t="str">
        <f>+IF(ABS(AF626-S626)&gt;0.01,AF626-V626,"")</f>
        <v/>
      </c>
      <c r="AG630" s="13"/>
      <c r="AH630" s="13"/>
      <c r="AI630" s="13"/>
      <c r="AJ630" s="13"/>
      <c r="AK630" s="13"/>
      <c r="AL630" s="13"/>
    </row>
    <row r="631" spans="1:38" ht="15" customHeight="1">
      <c r="A631" s="30" t="s">
        <v>7</v>
      </c>
      <c r="B631" s="105">
        <v>1.1081647563716654</v>
      </c>
      <c r="C631" s="105">
        <v>0</v>
      </c>
      <c r="D631" s="105">
        <v>1.6639318075266218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2.7720965638982875</v>
      </c>
      <c r="K631" s="50" t="s">
        <v>7</v>
      </c>
      <c r="L631" s="105">
        <v>1.1081647563716654</v>
      </c>
      <c r="M631" s="105">
        <v>0</v>
      </c>
      <c r="N631" s="105">
        <v>1.6639318075266218</v>
      </c>
      <c r="O631" s="105">
        <v>0</v>
      </c>
      <c r="P631" s="105">
        <v>0</v>
      </c>
      <c r="Q631" s="105">
        <v>0</v>
      </c>
      <c r="R631" s="106">
        <v>0</v>
      </c>
      <c r="S631" s="107">
        <f>SUM(L631:R631)</f>
        <v>2.7720965638982875</v>
      </c>
      <c r="V631" s="276"/>
      <c r="W631" s="276"/>
      <c r="X631" s="276"/>
      <c r="Y631" s="276"/>
      <c r="Z631" s="276"/>
      <c r="AA631" s="276"/>
      <c r="AB631" s="276"/>
      <c r="AC631" s="276"/>
      <c r="AD631" s="276"/>
      <c r="AE631" s="276"/>
      <c r="AF631" s="276" t="str">
        <f>+IF(ABS(AF626-AE626-I626)&gt;0.01,AF626-AE626-I626,"")</f>
        <v/>
      </c>
      <c r="AG631" s="13"/>
      <c r="AH631" s="13"/>
      <c r="AI631" s="13"/>
      <c r="AJ631" s="13"/>
      <c r="AK631" s="13"/>
      <c r="AL631" s="13"/>
    </row>
    <row r="632" spans="1:38" ht="15">
      <c r="A632" s="31" t="s">
        <v>8</v>
      </c>
      <c r="B632" s="112">
        <v>22.804821887857809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296">SUM(B632:H632)</f>
        <v>22.804821887857809</v>
      </c>
      <c r="K632" s="42" t="s">
        <v>8</v>
      </c>
      <c r="L632" s="87">
        <v>22.804821887857809</v>
      </c>
      <c r="M632" s="87">
        <v>0</v>
      </c>
      <c r="N632" s="87">
        <v>0</v>
      </c>
      <c r="O632" s="87">
        <v>0</v>
      </c>
      <c r="P632" s="87">
        <v>0</v>
      </c>
      <c r="Q632" s="87">
        <v>0</v>
      </c>
      <c r="R632" s="88">
        <v>0</v>
      </c>
      <c r="S632" s="89">
        <f t="shared" ref="S632:S651" si="297">SUM(L632:R632)</f>
        <v>22.804821887857809</v>
      </c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  <c r="AL632" s="13"/>
    </row>
    <row r="633" spans="1:38" ht="15">
      <c r="A633" s="32" t="s">
        <v>9</v>
      </c>
      <c r="B633" s="84">
        <v>6.4918308365256703</v>
      </c>
      <c r="C633" s="84">
        <v>0</v>
      </c>
      <c r="D633" s="84">
        <v>2.0796225885620797E-2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296"/>
        <v>6.5126270624112914</v>
      </c>
      <c r="K633" s="43" t="s">
        <v>9</v>
      </c>
      <c r="L633" s="84">
        <v>6.4918308365256703</v>
      </c>
      <c r="M633" s="84">
        <v>0</v>
      </c>
      <c r="N633" s="84">
        <v>2.0796225885620797E-2</v>
      </c>
      <c r="O633" s="84">
        <v>0</v>
      </c>
      <c r="P633" s="84">
        <v>0</v>
      </c>
      <c r="Q633" s="84">
        <v>0</v>
      </c>
      <c r="R633" s="85">
        <v>0</v>
      </c>
      <c r="S633" s="86">
        <f t="shared" si="297"/>
        <v>6.5126270624112914</v>
      </c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  <c r="AL633" s="13"/>
    </row>
    <row r="634" spans="1:38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296"/>
        <v>0</v>
      </c>
      <c r="K634" s="42" t="s">
        <v>52</v>
      </c>
      <c r="L634" s="87">
        <v>0</v>
      </c>
      <c r="M634" s="87">
        <v>0</v>
      </c>
      <c r="N634" s="87">
        <v>0</v>
      </c>
      <c r="O634" s="87">
        <v>0</v>
      </c>
      <c r="P634" s="87">
        <v>0</v>
      </c>
      <c r="Q634" s="87">
        <v>0</v>
      </c>
      <c r="R634" s="88">
        <v>0</v>
      </c>
      <c r="S634" s="89">
        <f t="shared" si="297"/>
        <v>0</v>
      </c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  <c r="AL634" s="13"/>
    </row>
    <row r="635" spans="1:38" ht="15">
      <c r="A635" s="32" t="s">
        <v>13</v>
      </c>
      <c r="B635" s="84">
        <v>219.3904581138502</v>
      </c>
      <c r="C635" s="84">
        <v>0.94821931087370037</v>
      </c>
      <c r="D635" s="84">
        <v>17.678423840363312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296"/>
        <v>238.01710126508721</v>
      </c>
      <c r="K635" s="43" t="s">
        <v>13</v>
      </c>
      <c r="L635" s="84">
        <v>219.3904581138502</v>
      </c>
      <c r="M635" s="84">
        <v>0.94821931087370037</v>
      </c>
      <c r="N635" s="84">
        <v>17.678423840363312</v>
      </c>
      <c r="O635" s="84">
        <v>0</v>
      </c>
      <c r="P635" s="84">
        <v>0</v>
      </c>
      <c r="Q635" s="84">
        <v>0</v>
      </c>
      <c r="R635" s="85">
        <v>0</v>
      </c>
      <c r="S635" s="86">
        <f t="shared" si="297"/>
        <v>238.01710126508721</v>
      </c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  <c r="AL635" s="13"/>
    </row>
    <row r="636" spans="1:38" ht="15">
      <c r="A636" s="31" t="s">
        <v>119</v>
      </c>
      <c r="B636" s="112">
        <v>11.37140166585171</v>
      </c>
      <c r="C636" s="112">
        <v>0.25662759108142708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296"/>
        <v>11.628029256933138</v>
      </c>
      <c r="K636" s="42" t="s">
        <v>119</v>
      </c>
      <c r="L636" s="87">
        <v>11.37140166585171</v>
      </c>
      <c r="M636" s="87">
        <v>0.25662759108142708</v>
      </c>
      <c r="N636" s="87">
        <v>0</v>
      </c>
      <c r="O636" s="87">
        <v>0</v>
      </c>
      <c r="P636" s="87">
        <v>0</v>
      </c>
      <c r="Q636" s="87">
        <v>0</v>
      </c>
      <c r="R636" s="88">
        <v>0</v>
      </c>
      <c r="S636" s="89">
        <f t="shared" si="297"/>
        <v>11.628029256933138</v>
      </c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  <c r="AL636" s="13"/>
    </row>
    <row r="637" spans="1:38" ht="15">
      <c r="A637" s="32" t="s">
        <v>54</v>
      </c>
      <c r="B637" s="84">
        <v>0</v>
      </c>
      <c r="C637" s="84">
        <v>0.80757087389443527</v>
      </c>
      <c r="D637" s="84">
        <v>0</v>
      </c>
      <c r="E637" s="84">
        <v>39.195985944762732</v>
      </c>
      <c r="F637" s="84">
        <v>1547.9584360792205</v>
      </c>
      <c r="G637" s="84">
        <v>0</v>
      </c>
      <c r="H637" s="115">
        <v>0</v>
      </c>
      <c r="I637" s="111">
        <f t="shared" si="296"/>
        <v>1587.9619928978777</v>
      </c>
      <c r="K637" s="43" t="s">
        <v>54</v>
      </c>
      <c r="L637" s="84">
        <v>0</v>
      </c>
      <c r="M637" s="84">
        <v>0.80757087389443527</v>
      </c>
      <c r="N637" s="84">
        <v>0</v>
      </c>
      <c r="O637" s="84">
        <v>39.195985944762732</v>
      </c>
      <c r="P637" s="84">
        <v>1547.9584360792205</v>
      </c>
      <c r="Q637" s="84">
        <v>0</v>
      </c>
      <c r="R637" s="85">
        <v>0</v>
      </c>
      <c r="S637" s="86">
        <f t="shared" si="297"/>
        <v>1587.9619928978777</v>
      </c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  <c r="AL637" s="13"/>
    </row>
    <row r="638" spans="1:38" ht="15">
      <c r="A638" s="31" t="s">
        <v>11</v>
      </c>
      <c r="B638" s="112">
        <v>0</v>
      </c>
      <c r="C638" s="112">
        <v>0</v>
      </c>
      <c r="D638" s="112">
        <v>0</v>
      </c>
      <c r="E638" s="112">
        <v>42.002926242028302</v>
      </c>
      <c r="F638" s="112">
        <v>0</v>
      </c>
      <c r="G638" s="112">
        <v>0</v>
      </c>
      <c r="H638" s="113">
        <v>0</v>
      </c>
      <c r="I638" s="114">
        <f t="shared" si="296"/>
        <v>42.002926242028302</v>
      </c>
      <c r="K638" s="42" t="s">
        <v>11</v>
      </c>
      <c r="L638" s="87">
        <v>0</v>
      </c>
      <c r="M638" s="87">
        <v>0</v>
      </c>
      <c r="N638" s="87">
        <v>0</v>
      </c>
      <c r="O638" s="87">
        <v>42.002926242028302</v>
      </c>
      <c r="P638" s="87">
        <v>0</v>
      </c>
      <c r="Q638" s="87">
        <v>0</v>
      </c>
      <c r="R638" s="88">
        <v>0</v>
      </c>
      <c r="S638" s="89">
        <f t="shared" si="297"/>
        <v>42.002926242028302</v>
      </c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  <c r="AL638" s="13"/>
    </row>
    <row r="639" spans="1:38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296"/>
        <v>0</v>
      </c>
      <c r="K639" s="43" t="s">
        <v>55</v>
      </c>
      <c r="L639" s="84">
        <v>0</v>
      </c>
      <c r="M639" s="84">
        <v>0</v>
      </c>
      <c r="N639" s="84">
        <v>0</v>
      </c>
      <c r="O639" s="84">
        <v>0</v>
      </c>
      <c r="P639" s="84">
        <v>0</v>
      </c>
      <c r="Q639" s="84">
        <v>0</v>
      </c>
      <c r="R639" s="85">
        <v>0</v>
      </c>
      <c r="S639" s="86">
        <f t="shared" si="297"/>
        <v>0</v>
      </c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  <c r="AL639" s="13"/>
    </row>
    <row r="640" spans="1:38" ht="15">
      <c r="A640" s="31" t="s">
        <v>14</v>
      </c>
      <c r="B640" s="112">
        <v>19.799402738148302</v>
      </c>
      <c r="C640" s="112">
        <v>0</v>
      </c>
      <c r="D640" s="112">
        <v>9.5853498174613402E-2</v>
      </c>
      <c r="E640" s="112">
        <v>0.58324104850869518</v>
      </c>
      <c r="F640" s="112">
        <v>0</v>
      </c>
      <c r="G640" s="112">
        <v>0</v>
      </c>
      <c r="H640" s="113">
        <v>0</v>
      </c>
      <c r="I640" s="114">
        <f t="shared" si="296"/>
        <v>20.478497284831612</v>
      </c>
      <c r="K640" s="42" t="s">
        <v>14</v>
      </c>
      <c r="L640" s="87">
        <v>19.799402738148302</v>
      </c>
      <c r="M640" s="87">
        <v>0</v>
      </c>
      <c r="N640" s="87">
        <v>9.5853498174613402E-2</v>
      </c>
      <c r="O640" s="87">
        <v>0.58324104850869518</v>
      </c>
      <c r="P640" s="87">
        <v>0</v>
      </c>
      <c r="Q640" s="87">
        <v>0</v>
      </c>
      <c r="R640" s="88">
        <v>0</v>
      </c>
      <c r="S640" s="89">
        <f t="shared" si="297"/>
        <v>20.478497284831612</v>
      </c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  <c r="AL640" s="13"/>
    </row>
    <row r="641" spans="1:38" ht="15">
      <c r="A641" s="32" t="s">
        <v>136</v>
      </c>
      <c r="B641" s="84">
        <v>36.446114799832102</v>
      </c>
      <c r="C641" s="84">
        <v>0</v>
      </c>
      <c r="D641" s="84">
        <v>9.4197293269371851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296"/>
        <v>45.865844126769289</v>
      </c>
      <c r="K641" s="43" t="s">
        <v>136</v>
      </c>
      <c r="L641" s="84">
        <v>36.446114799832102</v>
      </c>
      <c r="M641" s="84">
        <v>0</v>
      </c>
      <c r="N641" s="84">
        <v>9.4197293269371851</v>
      </c>
      <c r="O641" s="84">
        <v>0</v>
      </c>
      <c r="P641" s="84">
        <v>0</v>
      </c>
      <c r="Q641" s="84">
        <v>0</v>
      </c>
      <c r="R641" s="85">
        <v>0</v>
      </c>
      <c r="S641" s="86">
        <f t="shared" si="297"/>
        <v>45.865844126769289</v>
      </c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  <c r="AL641" s="13"/>
    </row>
    <row r="642" spans="1:38" ht="15">
      <c r="A642" s="31" t="s">
        <v>21</v>
      </c>
      <c r="B642" s="112">
        <v>200.49582014659359</v>
      </c>
      <c r="C642" s="112">
        <v>0.26050892429489902</v>
      </c>
      <c r="D642" s="112">
        <v>4.1471159366679098</v>
      </c>
      <c r="E642" s="112">
        <v>333.1612725444329</v>
      </c>
      <c r="F642" s="112">
        <v>0</v>
      </c>
      <c r="G642" s="112">
        <v>112.34872876209923</v>
      </c>
      <c r="H642" s="113">
        <v>1.5762516732082259</v>
      </c>
      <c r="I642" s="114">
        <f t="shared" si="296"/>
        <v>651.98969798729684</v>
      </c>
      <c r="K642" s="42" t="s">
        <v>21</v>
      </c>
      <c r="L642" s="87">
        <v>200.49582014659359</v>
      </c>
      <c r="M642" s="87">
        <v>0.26050892429489902</v>
      </c>
      <c r="N642" s="87">
        <v>4.1471159366679098</v>
      </c>
      <c r="O642" s="87">
        <v>333.1612725444329</v>
      </c>
      <c r="P642" s="87">
        <v>0</v>
      </c>
      <c r="Q642" s="87">
        <v>112.34872876209923</v>
      </c>
      <c r="R642" s="88">
        <v>1.5762516732082259</v>
      </c>
      <c r="S642" s="89">
        <f t="shared" si="297"/>
        <v>651.98969798729684</v>
      </c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  <c r="AL642" s="13"/>
    </row>
    <row r="643" spans="1:38" ht="15">
      <c r="A643" s="32" t="s">
        <v>20</v>
      </c>
      <c r="B643" s="84">
        <v>42.617864779025972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296"/>
        <v>42.617864779025972</v>
      </c>
      <c r="K643" s="43" t="s">
        <v>20</v>
      </c>
      <c r="L643" s="84">
        <v>42.617864779025972</v>
      </c>
      <c r="M643" s="84">
        <v>0</v>
      </c>
      <c r="N643" s="84">
        <v>0</v>
      </c>
      <c r="O643" s="84">
        <v>0</v>
      </c>
      <c r="P643" s="84">
        <v>0</v>
      </c>
      <c r="Q643" s="84">
        <v>0</v>
      </c>
      <c r="R643" s="85">
        <v>0</v>
      </c>
      <c r="S643" s="86">
        <f t="shared" si="297"/>
        <v>42.617864779025972</v>
      </c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  <c r="AL643" s="13"/>
    </row>
    <row r="644" spans="1:38" ht="15">
      <c r="A644" s="31" t="s">
        <v>56</v>
      </c>
      <c r="B644" s="112">
        <v>490.88474319839048</v>
      </c>
      <c r="C644" s="112">
        <v>22.235412818149712</v>
      </c>
      <c r="D644" s="112">
        <v>279.51350198497391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296"/>
        <v>792.63365800151416</v>
      </c>
      <c r="K644" s="42" t="s">
        <v>56</v>
      </c>
      <c r="L644" s="87">
        <v>490.88474319839048</v>
      </c>
      <c r="M644" s="87">
        <v>22.235412818149712</v>
      </c>
      <c r="N644" s="87">
        <v>279.51350198497391</v>
      </c>
      <c r="O644" s="87">
        <v>0</v>
      </c>
      <c r="P644" s="87">
        <v>0</v>
      </c>
      <c r="Q644" s="87">
        <v>0</v>
      </c>
      <c r="R644" s="88">
        <v>0</v>
      </c>
      <c r="S644" s="89">
        <f t="shared" si="297"/>
        <v>792.63365800151416</v>
      </c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  <c r="AL644" s="13"/>
    </row>
    <row r="645" spans="1:38" ht="15">
      <c r="A645" s="32" t="s">
        <v>18</v>
      </c>
      <c r="B645" s="84">
        <v>337.56234272916345</v>
      </c>
      <c r="C645" s="84">
        <v>0</v>
      </c>
      <c r="D645" s="84">
        <v>0</v>
      </c>
      <c r="E645" s="84">
        <v>0.21458367694699976</v>
      </c>
      <c r="F645" s="84">
        <v>30.052237057539692</v>
      </c>
      <c r="G645" s="84">
        <v>0</v>
      </c>
      <c r="H645" s="115">
        <v>0</v>
      </c>
      <c r="I645" s="111">
        <f t="shared" si="296"/>
        <v>367.8291634636501</v>
      </c>
      <c r="K645" s="43" t="s">
        <v>18</v>
      </c>
      <c r="L645" s="84">
        <v>337.56234272916345</v>
      </c>
      <c r="M645" s="84">
        <v>0</v>
      </c>
      <c r="N645" s="84">
        <v>0</v>
      </c>
      <c r="O645" s="84">
        <v>0.21458367694699976</v>
      </c>
      <c r="P645" s="84">
        <v>30.052237057539692</v>
      </c>
      <c r="Q645" s="84">
        <v>0</v>
      </c>
      <c r="R645" s="85">
        <v>0</v>
      </c>
      <c r="S645" s="86">
        <f t="shared" si="297"/>
        <v>367.8291634636501</v>
      </c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  <c r="AL645" s="13"/>
    </row>
    <row r="646" spans="1:38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296"/>
        <v>0</v>
      </c>
      <c r="K646" s="42" t="s">
        <v>17</v>
      </c>
      <c r="L646" s="87">
        <v>0</v>
      </c>
      <c r="M646" s="87">
        <v>0</v>
      </c>
      <c r="N646" s="87">
        <v>0</v>
      </c>
      <c r="O646" s="87">
        <v>0</v>
      </c>
      <c r="P646" s="87">
        <v>0</v>
      </c>
      <c r="Q646" s="87">
        <v>0</v>
      </c>
      <c r="R646" s="88">
        <v>0</v>
      </c>
      <c r="S646" s="89">
        <f t="shared" si="297"/>
        <v>0</v>
      </c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  <c r="AL646" s="13"/>
    </row>
    <row r="647" spans="1:38" ht="15">
      <c r="A647" s="33" t="s">
        <v>60</v>
      </c>
      <c r="B647" s="84">
        <v>8.8303867105359579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296"/>
        <v>8.8303867105359579</v>
      </c>
      <c r="K647" s="44" t="s">
        <v>60</v>
      </c>
      <c r="L647" s="84">
        <v>8.8303867105359579</v>
      </c>
      <c r="M647" s="84">
        <v>0</v>
      </c>
      <c r="N647" s="84">
        <v>0</v>
      </c>
      <c r="O647" s="84">
        <v>0</v>
      </c>
      <c r="P647" s="84">
        <v>0</v>
      </c>
      <c r="Q647" s="84">
        <v>0</v>
      </c>
      <c r="R647" s="85">
        <v>0</v>
      </c>
      <c r="S647" s="86">
        <f t="shared" si="297"/>
        <v>8.8303867105359579</v>
      </c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  <c r="AL647" s="13"/>
    </row>
    <row r="648" spans="1:38">
      <c r="A648" s="34" t="s">
        <v>19</v>
      </c>
      <c r="B648" s="116">
        <v>8.8303867105359579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296"/>
        <v>8.8303867105359579</v>
      </c>
      <c r="K648" s="45" t="s">
        <v>19</v>
      </c>
      <c r="L648" s="90">
        <v>8.8303867105359579</v>
      </c>
      <c r="M648" s="90">
        <v>0</v>
      </c>
      <c r="N648" s="90">
        <v>0</v>
      </c>
      <c r="O648" s="90">
        <v>0</v>
      </c>
      <c r="P648" s="90">
        <v>0</v>
      </c>
      <c r="Q648" s="90">
        <v>0</v>
      </c>
      <c r="R648" s="91">
        <v>0</v>
      </c>
      <c r="S648" s="92">
        <f t="shared" si="297"/>
        <v>8.8303867105359579</v>
      </c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  <c r="AL648" s="13"/>
    </row>
    <row r="649" spans="1:38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296"/>
        <v>0</v>
      </c>
      <c r="K649" s="46" t="s">
        <v>15</v>
      </c>
      <c r="L649" s="93">
        <v>0</v>
      </c>
      <c r="M649" s="93">
        <v>0</v>
      </c>
      <c r="N649" s="93">
        <v>0</v>
      </c>
      <c r="O649" s="93">
        <v>0</v>
      </c>
      <c r="P649" s="93">
        <v>0</v>
      </c>
      <c r="Q649" s="93">
        <v>0</v>
      </c>
      <c r="R649" s="94">
        <v>0</v>
      </c>
      <c r="S649" s="95">
        <f t="shared" si="297"/>
        <v>0</v>
      </c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  <c r="AL649" s="13"/>
    </row>
    <row r="650" spans="1:38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296"/>
        <v>0</v>
      </c>
      <c r="K650" s="45" t="s">
        <v>16</v>
      </c>
      <c r="L650" s="90">
        <v>0</v>
      </c>
      <c r="M650" s="90">
        <v>0</v>
      </c>
      <c r="N650" s="90">
        <v>0</v>
      </c>
      <c r="O650" s="90">
        <v>0</v>
      </c>
      <c r="P650" s="90">
        <v>0</v>
      </c>
      <c r="Q650" s="90">
        <v>0</v>
      </c>
      <c r="R650" s="91">
        <v>0</v>
      </c>
      <c r="S650" s="92">
        <f t="shared" si="297"/>
        <v>0</v>
      </c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  <c r="AL650" s="13"/>
    </row>
    <row r="651" spans="1:38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296"/>
        <v>0</v>
      </c>
      <c r="K651" s="47" t="s">
        <v>10</v>
      </c>
      <c r="L651" s="96">
        <v>0</v>
      </c>
      <c r="M651" s="96">
        <v>0</v>
      </c>
      <c r="N651" s="96">
        <v>0</v>
      </c>
      <c r="O651" s="96">
        <v>0</v>
      </c>
      <c r="P651" s="96">
        <v>0</v>
      </c>
      <c r="Q651" s="96">
        <v>0</v>
      </c>
      <c r="R651" s="97">
        <v>0</v>
      </c>
      <c r="S651" s="98">
        <f t="shared" si="297"/>
        <v>0</v>
      </c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  <c r="AL651" s="13"/>
    </row>
    <row r="652" spans="1:38" ht="15">
      <c r="A652" s="37" t="s">
        <v>22</v>
      </c>
      <c r="B652" s="99">
        <f>SUM(B631:B647)</f>
        <v>1397.8033523621468</v>
      </c>
      <c r="C652" s="99">
        <f t="shared" ref="C652:I652" si="298">SUM(C631:C647)</f>
        <v>24.508339518294171</v>
      </c>
      <c r="D652" s="99">
        <f t="shared" si="298"/>
        <v>312.53935262052914</v>
      </c>
      <c r="E652" s="99">
        <f t="shared" si="298"/>
        <v>415.15800945667962</v>
      </c>
      <c r="F652" s="99">
        <f t="shared" si="298"/>
        <v>1578.0106731367603</v>
      </c>
      <c r="G652" s="99">
        <f t="shared" si="298"/>
        <v>112.34872876209923</v>
      </c>
      <c r="H652" s="100">
        <f t="shared" si="298"/>
        <v>1.5762516732082259</v>
      </c>
      <c r="I652" s="111">
        <f t="shared" si="298"/>
        <v>3841.944707529718</v>
      </c>
      <c r="K652" s="48" t="s">
        <v>22</v>
      </c>
      <c r="L652" s="99">
        <f>SUM(L631:L647)</f>
        <v>1397.8033523621468</v>
      </c>
      <c r="M652" s="99">
        <f t="shared" ref="M652:S652" si="299">SUM(M631:M647)</f>
        <v>24.508339518294171</v>
      </c>
      <c r="N652" s="99">
        <f t="shared" si="299"/>
        <v>312.53935262052914</v>
      </c>
      <c r="O652" s="99">
        <f t="shared" si="299"/>
        <v>415.15800945667962</v>
      </c>
      <c r="P652" s="99">
        <f t="shared" si="299"/>
        <v>1578.0106731367603</v>
      </c>
      <c r="Q652" s="99">
        <f t="shared" si="299"/>
        <v>112.34872876209923</v>
      </c>
      <c r="R652" s="100">
        <f t="shared" si="299"/>
        <v>1.5762516732082259</v>
      </c>
      <c r="S652" s="101">
        <f t="shared" si="299"/>
        <v>3841.944707529718</v>
      </c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  <c r="AL652" s="13"/>
    </row>
    <row r="653" spans="1:38" s="22" customFormat="1" ht="15.75" thickBot="1">
      <c r="A653" s="39" t="s">
        <v>108</v>
      </c>
      <c r="B653" s="125">
        <f>IF($I652=0,"-",B652/$I652)</f>
        <v>0.36382703520501786</v>
      </c>
      <c r="C653" s="125">
        <f t="shared" ref="C653:H653" si="300">IF($I652=0,"-",C652/$I652)</f>
        <v>6.3791494630989808E-3</v>
      </c>
      <c r="D653" s="125">
        <f t="shared" si="300"/>
        <v>8.1349258360744275E-2</v>
      </c>
      <c r="E653" s="125">
        <f t="shared" si="300"/>
        <v>0.10805934001158925</v>
      </c>
      <c r="F653" s="125">
        <f t="shared" si="300"/>
        <v>0.41073227057226047</v>
      </c>
      <c r="G653" s="125">
        <f t="shared" si="300"/>
        <v>2.9242671957748417E-2</v>
      </c>
      <c r="H653" s="126">
        <f t="shared" si="300"/>
        <v>4.1027442954058531E-4</v>
      </c>
      <c r="I653" s="127">
        <f>SUM(B653:H653)</f>
        <v>0.99999999999999978</v>
      </c>
      <c r="K653" s="49" t="s">
        <v>108</v>
      </c>
      <c r="L653" s="102">
        <f>IF($S652=0,"-",L652/$S652)</f>
        <v>0.36382703520501786</v>
      </c>
      <c r="M653" s="102">
        <f t="shared" ref="M653:R653" si="301">IF($S652=0,"-",M652/$S652)</f>
        <v>6.3791494630989808E-3</v>
      </c>
      <c r="N653" s="102">
        <f t="shared" si="301"/>
        <v>8.1349258360744275E-2</v>
      </c>
      <c r="O653" s="102">
        <f t="shared" si="301"/>
        <v>0.10805934001158925</v>
      </c>
      <c r="P653" s="102">
        <f t="shared" si="301"/>
        <v>0.41073227057226047</v>
      </c>
      <c r="Q653" s="102">
        <f t="shared" si="301"/>
        <v>2.9242671957748417E-2</v>
      </c>
      <c r="R653" s="103">
        <f t="shared" si="301"/>
        <v>4.1027442954058531E-4</v>
      </c>
      <c r="S653" s="104">
        <f>SUM(L653:R653)</f>
        <v>0.99999999999999978</v>
      </c>
      <c r="U653" s="24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5"/>
      <c r="AK653" s="25"/>
      <c r="AL653" s="25"/>
    </row>
    <row r="654" spans="1:38"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  <c r="AL654" s="13"/>
    </row>
    <row r="655" spans="1:38">
      <c r="I655" s="13"/>
      <c r="R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8">
      <c r="I656" s="13"/>
    </row>
  </sheetData>
  <mergeCells count="173">
    <mergeCell ref="F33:F53"/>
    <mergeCell ref="V318:AI318"/>
    <mergeCell ref="B344:I344"/>
    <mergeCell ref="L344:S344"/>
    <mergeCell ref="V344:AI344"/>
    <mergeCell ref="V32:AI32"/>
    <mergeCell ref="B58:I58"/>
    <mergeCell ref="L58:S58"/>
    <mergeCell ref="B292:I292"/>
    <mergeCell ref="L292:S292"/>
    <mergeCell ref="V292:AI292"/>
    <mergeCell ref="B110:I110"/>
    <mergeCell ref="L110:S110"/>
    <mergeCell ref="V110:AI110"/>
    <mergeCell ref="B136:I136"/>
    <mergeCell ref="L136:S136"/>
    <mergeCell ref="V136:AI136"/>
    <mergeCell ref="B162:I162"/>
    <mergeCell ref="L162:S162"/>
    <mergeCell ref="V162:AI162"/>
    <mergeCell ref="B188:I188"/>
    <mergeCell ref="B84:I84"/>
    <mergeCell ref="L84:S84"/>
    <mergeCell ref="B32:I32"/>
    <mergeCell ref="L32:S32"/>
    <mergeCell ref="B474:I474"/>
    <mergeCell ref="L474:S474"/>
    <mergeCell ref="B370:I370"/>
    <mergeCell ref="L370:S370"/>
    <mergeCell ref="V370:AI370"/>
    <mergeCell ref="B396:I396"/>
    <mergeCell ref="L396:S396"/>
    <mergeCell ref="V396:AI396"/>
    <mergeCell ref="B422:I422"/>
    <mergeCell ref="L422:S422"/>
    <mergeCell ref="V422:AI422"/>
    <mergeCell ref="B448:I448"/>
    <mergeCell ref="L448:S448"/>
    <mergeCell ref="K421:K422"/>
    <mergeCell ref="K447:K448"/>
    <mergeCell ref="K473:K474"/>
    <mergeCell ref="U31:U32"/>
    <mergeCell ref="U109:U110"/>
    <mergeCell ref="U135:U136"/>
    <mergeCell ref="U161:U162"/>
    <mergeCell ref="U187:U188"/>
    <mergeCell ref="U213:U214"/>
    <mergeCell ref="U239:U240"/>
    <mergeCell ref="B630:I630"/>
    <mergeCell ref="L630:S630"/>
    <mergeCell ref="B500:I500"/>
    <mergeCell ref="L500:S500"/>
    <mergeCell ref="B526:I526"/>
    <mergeCell ref="L526:S526"/>
    <mergeCell ref="B552:I552"/>
    <mergeCell ref="L552:S552"/>
    <mergeCell ref="B578:I578"/>
    <mergeCell ref="L578:S578"/>
    <mergeCell ref="K499:K500"/>
    <mergeCell ref="K525:K526"/>
    <mergeCell ref="K551:K552"/>
    <mergeCell ref="K577:K578"/>
    <mergeCell ref="K629:K630"/>
    <mergeCell ref="F605:F625"/>
    <mergeCell ref="A161:A162"/>
    <mergeCell ref="A1:I3"/>
    <mergeCell ref="K1:S3"/>
    <mergeCell ref="U1:AI3"/>
    <mergeCell ref="B240:I240"/>
    <mergeCell ref="L240:S240"/>
    <mergeCell ref="V240:AI240"/>
    <mergeCell ref="B266:I266"/>
    <mergeCell ref="L266:S266"/>
    <mergeCell ref="V266:AI266"/>
    <mergeCell ref="K239:K240"/>
    <mergeCell ref="K265:K266"/>
    <mergeCell ref="L188:S188"/>
    <mergeCell ref="V188:AI188"/>
    <mergeCell ref="B214:I214"/>
    <mergeCell ref="L214:S214"/>
    <mergeCell ref="V214:AI214"/>
    <mergeCell ref="F189:F209"/>
    <mergeCell ref="B6:I6"/>
    <mergeCell ref="L6:S6"/>
    <mergeCell ref="K5:K6"/>
    <mergeCell ref="K31:K32"/>
    <mergeCell ref="K57:K58"/>
    <mergeCell ref="K83:K84"/>
    <mergeCell ref="A577:A578"/>
    <mergeCell ref="A603:A604"/>
    <mergeCell ref="A629:A630"/>
    <mergeCell ref="A5:A6"/>
    <mergeCell ref="A31:A32"/>
    <mergeCell ref="A447:A448"/>
    <mergeCell ref="A473:A474"/>
    <mergeCell ref="A499:A500"/>
    <mergeCell ref="A525:A526"/>
    <mergeCell ref="A551:A552"/>
    <mergeCell ref="A317:A318"/>
    <mergeCell ref="A343:A344"/>
    <mergeCell ref="A369:A370"/>
    <mergeCell ref="A395:A396"/>
    <mergeCell ref="A421:A422"/>
    <mergeCell ref="A187:A188"/>
    <mergeCell ref="A213:A214"/>
    <mergeCell ref="A239:A240"/>
    <mergeCell ref="A265:A266"/>
    <mergeCell ref="A291:A292"/>
    <mergeCell ref="A57:A58"/>
    <mergeCell ref="A83:A84"/>
    <mergeCell ref="A109:A110"/>
    <mergeCell ref="A135:A136"/>
    <mergeCell ref="F137:F157"/>
    <mergeCell ref="F163:F183"/>
    <mergeCell ref="U265:U266"/>
    <mergeCell ref="U291:U292"/>
    <mergeCell ref="U317:U318"/>
    <mergeCell ref="U343:U344"/>
    <mergeCell ref="U369:U370"/>
    <mergeCell ref="U395:U396"/>
    <mergeCell ref="U421:U422"/>
    <mergeCell ref="K291:K292"/>
    <mergeCell ref="K317:K318"/>
    <mergeCell ref="K343:K344"/>
    <mergeCell ref="K369:K370"/>
    <mergeCell ref="K395:K396"/>
    <mergeCell ref="L59:O79"/>
    <mergeCell ref="Q59:R79"/>
    <mergeCell ref="L449:O469"/>
    <mergeCell ref="Q449:R469"/>
    <mergeCell ref="K213:K214"/>
    <mergeCell ref="B318:I318"/>
    <mergeCell ref="L318:S318"/>
    <mergeCell ref="F345:F365"/>
    <mergeCell ref="F371:F391"/>
    <mergeCell ref="F397:F417"/>
    <mergeCell ref="F423:F443"/>
    <mergeCell ref="B449:E469"/>
    <mergeCell ref="F215:F235"/>
    <mergeCell ref="F241:F261"/>
    <mergeCell ref="F267:F287"/>
    <mergeCell ref="F293:F313"/>
    <mergeCell ref="F319:F339"/>
    <mergeCell ref="K109:K110"/>
    <mergeCell ref="K135:K136"/>
    <mergeCell ref="K161:K162"/>
    <mergeCell ref="K187:K188"/>
    <mergeCell ref="B59:E79"/>
    <mergeCell ref="G59:H79"/>
    <mergeCell ref="F111:F131"/>
    <mergeCell ref="U603:U604"/>
    <mergeCell ref="V604:AF604"/>
    <mergeCell ref="B527:E547"/>
    <mergeCell ref="G527:H547"/>
    <mergeCell ref="B553:E573"/>
    <mergeCell ref="G553:H573"/>
    <mergeCell ref="F579:F599"/>
    <mergeCell ref="G449:H469"/>
    <mergeCell ref="B475:E495"/>
    <mergeCell ref="G475:H495"/>
    <mergeCell ref="B501:E521"/>
    <mergeCell ref="G501:H521"/>
    <mergeCell ref="L475:O495"/>
    <mergeCell ref="Q475:R495"/>
    <mergeCell ref="L501:O521"/>
    <mergeCell ref="Q501:R521"/>
    <mergeCell ref="L527:O547"/>
    <mergeCell ref="Q527:R547"/>
    <mergeCell ref="L553:O573"/>
    <mergeCell ref="Q553:R573"/>
    <mergeCell ref="K603:K604"/>
    <mergeCell ref="B604:I604"/>
    <mergeCell ref="L604:S604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801"/>
  <sheetViews>
    <sheetView tabSelected="1" zoomScale="60" zoomScaleNormal="60" workbookViewId="0">
      <pane xSplit="1" ySplit="5" topLeftCell="B87" activePane="bottomRight" state="frozen"/>
      <selection activeCell="A2" sqref="A2"/>
      <selection pane="topRight" activeCell="A2" sqref="A2"/>
      <selection pane="bottomLeft" activeCell="A2" sqref="A2"/>
      <selection pane="bottomRight"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102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5">
      <c r="A7" s="30" t="s">
        <v>7</v>
      </c>
      <c r="B7" s="105">
        <f>B33+B85</f>
        <v>434.77429272583072</v>
      </c>
      <c r="C7" s="105">
        <f t="shared" ref="C7:E7" si="0">C33+C85</f>
        <v>1316.9219890901898</v>
      </c>
      <c r="D7" s="105">
        <f t="shared" si="0"/>
        <v>259.53844121681442</v>
      </c>
      <c r="E7" s="105">
        <f t="shared" si="0"/>
        <v>0</v>
      </c>
      <c r="F7" s="105">
        <f>F59+F85</f>
        <v>0.78257056043473949</v>
      </c>
      <c r="G7" s="105">
        <f t="shared" ref="G7:H7" si="1">G33+G85</f>
        <v>0</v>
      </c>
      <c r="H7" s="110">
        <f t="shared" si="1"/>
        <v>0</v>
      </c>
      <c r="I7" s="111">
        <f>SUM(B7:H7)</f>
        <v>2012.0172935932696</v>
      </c>
      <c r="J7" s="294">
        <v>0</v>
      </c>
    </row>
    <row r="8" spans="1:11" ht="15">
      <c r="A8" s="31" t="s">
        <v>8</v>
      </c>
      <c r="B8" s="112">
        <f t="shared" ref="B8:E27" si="2">B34+B86</f>
        <v>292.74932242844613</v>
      </c>
      <c r="C8" s="112">
        <f t="shared" si="2"/>
        <v>776.87597376781764</v>
      </c>
      <c r="D8" s="112">
        <f t="shared" si="2"/>
        <v>26.324052627278995</v>
      </c>
      <c r="E8" s="112">
        <f t="shared" si="2"/>
        <v>0</v>
      </c>
      <c r="F8" s="112">
        <f t="shared" ref="F8:F27" si="3">F60+F86</f>
        <v>0.10289999999999999</v>
      </c>
      <c r="G8" s="112">
        <f t="shared" ref="G8:H8" si="4">G34+G86</f>
        <v>0</v>
      </c>
      <c r="H8" s="113">
        <f t="shared" si="4"/>
        <v>0</v>
      </c>
      <c r="I8" s="114">
        <f t="shared" ref="I8:I27" si="5">SUM(B8:H8)</f>
        <v>1096.0522488235426</v>
      </c>
      <c r="J8" s="294">
        <v>0</v>
      </c>
    </row>
    <row r="9" spans="1:11" ht="15">
      <c r="A9" s="32" t="s">
        <v>9</v>
      </c>
      <c r="B9" s="84">
        <f t="shared" si="2"/>
        <v>484.24073478331178</v>
      </c>
      <c r="C9" s="84">
        <f t="shared" si="2"/>
        <v>7.2514285714285712E-2</v>
      </c>
      <c r="D9" s="84">
        <f t="shared" si="2"/>
        <v>2530.2711404143524</v>
      </c>
      <c r="E9" s="84">
        <f t="shared" si="2"/>
        <v>0</v>
      </c>
      <c r="F9" s="84">
        <f t="shared" si="3"/>
        <v>0</v>
      </c>
      <c r="G9" s="84">
        <f t="shared" ref="G9:H9" si="6">G35+G87</f>
        <v>0</v>
      </c>
      <c r="H9" s="115">
        <f t="shared" si="6"/>
        <v>0</v>
      </c>
      <c r="I9" s="111">
        <f t="shared" si="5"/>
        <v>3014.5843894833783</v>
      </c>
      <c r="J9" s="294">
        <v>0</v>
      </c>
    </row>
    <row r="10" spans="1:11" ht="15">
      <c r="A10" s="31" t="s">
        <v>52</v>
      </c>
      <c r="B10" s="112">
        <f t="shared" si="2"/>
        <v>2.1615768466751431E-9</v>
      </c>
      <c r="C10" s="112">
        <f t="shared" si="2"/>
        <v>2.1615768466751431E-9</v>
      </c>
      <c r="D10" s="112">
        <f t="shared" si="2"/>
        <v>473.60148713246286</v>
      </c>
      <c r="E10" s="112">
        <f t="shared" si="2"/>
        <v>0</v>
      </c>
      <c r="F10" s="112">
        <f t="shared" si="3"/>
        <v>0</v>
      </c>
      <c r="G10" s="112">
        <f t="shared" ref="G10:H10" si="7">G36+G88</f>
        <v>0</v>
      </c>
      <c r="H10" s="113">
        <f t="shared" si="7"/>
        <v>0</v>
      </c>
      <c r="I10" s="114">
        <f t="shared" si="5"/>
        <v>473.60148713678603</v>
      </c>
      <c r="J10" s="294">
        <v>0</v>
      </c>
    </row>
    <row r="11" spans="1:11" ht="15">
      <c r="A11" s="32" t="s">
        <v>13</v>
      </c>
      <c r="B11" s="84">
        <f t="shared" si="2"/>
        <v>2866.4846738480196</v>
      </c>
      <c r="C11" s="84">
        <f t="shared" si="2"/>
        <v>569.0743019052228</v>
      </c>
      <c r="D11" s="84">
        <f t="shared" si="2"/>
        <v>526.60644822503446</v>
      </c>
      <c r="E11" s="84">
        <f t="shared" si="2"/>
        <v>23.142350308040648</v>
      </c>
      <c r="F11" s="84">
        <f t="shared" si="3"/>
        <v>0</v>
      </c>
      <c r="G11" s="84">
        <f t="shared" ref="G11:H11" si="8">G37+G89</f>
        <v>0</v>
      </c>
      <c r="H11" s="115">
        <f t="shared" si="8"/>
        <v>0</v>
      </c>
      <c r="I11" s="111">
        <f t="shared" si="5"/>
        <v>3985.3077742863175</v>
      </c>
      <c r="J11" s="294">
        <v>0</v>
      </c>
    </row>
    <row r="12" spans="1:11" ht="15">
      <c r="A12" s="31" t="s">
        <v>12</v>
      </c>
      <c r="B12" s="112">
        <f t="shared" si="2"/>
        <v>12729.851887235369</v>
      </c>
      <c r="C12" s="112">
        <f t="shared" si="2"/>
        <v>160.07734518777471</v>
      </c>
      <c r="D12" s="112">
        <f t="shared" si="2"/>
        <v>906.14060328835103</v>
      </c>
      <c r="E12" s="112">
        <f t="shared" si="2"/>
        <v>3.9397010505190764</v>
      </c>
      <c r="F12" s="112">
        <f t="shared" si="3"/>
        <v>0</v>
      </c>
      <c r="G12" s="112">
        <f t="shared" ref="G12:H12" si="9">G38+G90</f>
        <v>0</v>
      </c>
      <c r="H12" s="113">
        <f t="shared" si="9"/>
        <v>0</v>
      </c>
      <c r="I12" s="114">
        <f t="shared" si="5"/>
        <v>13800.009536762014</v>
      </c>
      <c r="J12" s="294">
        <v>0</v>
      </c>
    </row>
    <row r="13" spans="1:11" ht="15">
      <c r="A13" s="32" t="s">
        <v>54</v>
      </c>
      <c r="B13" s="84">
        <f t="shared" si="2"/>
        <v>0.12696565051559783</v>
      </c>
      <c r="C13" s="84">
        <f t="shared" si="2"/>
        <v>1.5599100272601056</v>
      </c>
      <c r="D13" s="84">
        <f t="shared" si="2"/>
        <v>6.7468873310935074</v>
      </c>
      <c r="E13" s="84">
        <f t="shared" si="2"/>
        <v>2121.4535517411109</v>
      </c>
      <c r="F13" s="84">
        <f t="shared" si="3"/>
        <v>37023.5696906624</v>
      </c>
      <c r="G13" s="84">
        <f t="shared" ref="G13:H13" si="10">G39+G91</f>
        <v>0</v>
      </c>
      <c r="H13" s="115">
        <f t="shared" si="10"/>
        <v>0</v>
      </c>
      <c r="I13" s="111">
        <f t="shared" si="5"/>
        <v>39153.457005412383</v>
      </c>
      <c r="J13" s="294">
        <v>0</v>
      </c>
    </row>
    <row r="14" spans="1:11" ht="15">
      <c r="A14" s="31" t="s">
        <v>11</v>
      </c>
      <c r="B14" s="112">
        <f t="shared" si="2"/>
        <v>2.3831792464705851E-8</v>
      </c>
      <c r="C14" s="112">
        <f t="shared" si="2"/>
        <v>0.11099801241983119</v>
      </c>
      <c r="D14" s="112">
        <f t="shared" si="2"/>
        <v>5.3310664096887762E-2</v>
      </c>
      <c r="E14" s="112">
        <f t="shared" si="2"/>
        <v>68.553694005419388</v>
      </c>
      <c r="F14" s="112">
        <f t="shared" si="3"/>
        <v>13539.640045308339</v>
      </c>
      <c r="G14" s="112">
        <f t="shared" ref="G14:H14" si="11">G40+G92</f>
        <v>0</v>
      </c>
      <c r="H14" s="113">
        <f t="shared" si="11"/>
        <v>0</v>
      </c>
      <c r="I14" s="114">
        <f t="shared" si="5"/>
        <v>13608.358048014106</v>
      </c>
      <c r="J14" s="294">
        <v>0</v>
      </c>
    </row>
    <row r="15" spans="1:11" ht="15">
      <c r="A15" s="32" t="s">
        <v>55</v>
      </c>
      <c r="B15" s="84">
        <f t="shared" si="2"/>
        <v>3.9216042543250382</v>
      </c>
      <c r="C15" s="84">
        <f t="shared" si="2"/>
        <v>1.3085872602687407E-2</v>
      </c>
      <c r="D15" s="84">
        <f t="shared" si="2"/>
        <v>6.6422569082537547E-2</v>
      </c>
      <c r="E15" s="84">
        <f t="shared" si="2"/>
        <v>20.956519132492069</v>
      </c>
      <c r="F15" s="84">
        <f t="shared" si="3"/>
        <v>1774.3540329418686</v>
      </c>
      <c r="G15" s="84">
        <f t="shared" ref="G15:H15" si="12">G41+G93</f>
        <v>0</v>
      </c>
      <c r="H15" s="115">
        <f t="shared" si="12"/>
        <v>0</v>
      </c>
      <c r="I15" s="111">
        <f t="shared" si="5"/>
        <v>1799.311664770371</v>
      </c>
      <c r="J15" s="294">
        <v>0</v>
      </c>
    </row>
    <row r="16" spans="1:11" ht="15">
      <c r="A16" s="31" t="s">
        <v>14</v>
      </c>
      <c r="B16" s="112">
        <f t="shared" si="2"/>
        <v>628.91222662496</v>
      </c>
      <c r="C16" s="112">
        <f t="shared" si="2"/>
        <v>5.7591032401081108</v>
      </c>
      <c r="D16" s="112">
        <f t="shared" si="2"/>
        <v>140.79377263130772</v>
      </c>
      <c r="E16" s="112">
        <f t="shared" si="2"/>
        <v>18.443259756240604</v>
      </c>
      <c r="F16" s="112">
        <f t="shared" si="3"/>
        <v>12.140111808805386</v>
      </c>
      <c r="G16" s="112">
        <f t="shared" ref="G16:H16" si="13">G42+G94</f>
        <v>0</v>
      </c>
      <c r="H16" s="113">
        <f t="shared" si="13"/>
        <v>0</v>
      </c>
      <c r="I16" s="114">
        <f t="shared" si="5"/>
        <v>806.04847406142176</v>
      </c>
      <c r="J16" s="294">
        <v>0</v>
      </c>
    </row>
    <row r="17" spans="1:21" ht="15">
      <c r="A17" s="32" t="s">
        <v>136</v>
      </c>
      <c r="B17" s="84">
        <f t="shared" si="2"/>
        <v>10058.221812126958</v>
      </c>
      <c r="C17" s="84">
        <f t="shared" si="2"/>
        <v>8359.9434718555131</v>
      </c>
      <c r="D17" s="84">
        <f t="shared" si="2"/>
        <v>16580.030424240933</v>
      </c>
      <c r="E17" s="84">
        <f t="shared" si="2"/>
        <v>371.94786382224777</v>
      </c>
      <c r="F17" s="84">
        <f t="shared" si="3"/>
        <v>1370.5575526195316</v>
      </c>
      <c r="G17" s="84">
        <f t="shared" ref="G17:H17" si="14">G43+G95</f>
        <v>0</v>
      </c>
      <c r="H17" s="115">
        <f t="shared" si="14"/>
        <v>0</v>
      </c>
      <c r="I17" s="111">
        <f t="shared" si="5"/>
        <v>36740.701124665182</v>
      </c>
      <c r="J17" s="294">
        <v>0</v>
      </c>
    </row>
    <row r="18" spans="1:21" ht="15">
      <c r="A18" s="31" t="s">
        <v>21</v>
      </c>
      <c r="B18" s="112">
        <f t="shared" si="2"/>
        <v>3787.2748595227877</v>
      </c>
      <c r="C18" s="112">
        <f t="shared" si="2"/>
        <v>51.732651959457733</v>
      </c>
      <c r="D18" s="112">
        <f t="shared" si="2"/>
        <v>6546.9784640686703</v>
      </c>
      <c r="E18" s="112">
        <f t="shared" si="2"/>
        <v>16841.356781034243</v>
      </c>
      <c r="F18" s="112">
        <f t="shared" si="3"/>
        <v>1703.7373868739323</v>
      </c>
      <c r="G18" s="112">
        <f t="shared" ref="G18:H18" si="15">G44+G96</f>
        <v>4148.6799461562359</v>
      </c>
      <c r="H18" s="113">
        <f t="shared" si="15"/>
        <v>70.560426784108145</v>
      </c>
      <c r="I18" s="114">
        <f t="shared" si="5"/>
        <v>33150.320516399435</v>
      </c>
      <c r="J18" s="294">
        <v>0</v>
      </c>
    </row>
    <row r="19" spans="1:21" ht="15">
      <c r="A19" s="32" t="s">
        <v>20</v>
      </c>
      <c r="B19" s="84">
        <f t="shared" si="2"/>
        <v>6547.1820696446584</v>
      </c>
      <c r="C19" s="84">
        <f t="shared" si="2"/>
        <v>29.329495488109679</v>
      </c>
      <c r="D19" s="84">
        <f t="shared" si="2"/>
        <v>739.97750195111985</v>
      </c>
      <c r="E19" s="84">
        <f t="shared" si="2"/>
        <v>3.933101575499795E-9</v>
      </c>
      <c r="F19" s="84">
        <f t="shared" si="3"/>
        <v>0</v>
      </c>
      <c r="G19" s="84">
        <f t="shared" ref="G19:H19" si="16">G45+G97</f>
        <v>0</v>
      </c>
      <c r="H19" s="115">
        <f t="shared" si="16"/>
        <v>0</v>
      </c>
      <c r="I19" s="111">
        <f t="shared" si="5"/>
        <v>7316.4890670878203</v>
      </c>
      <c r="J19" s="294">
        <v>0</v>
      </c>
    </row>
    <row r="20" spans="1:21" ht="15">
      <c r="A20" s="31" t="s">
        <v>56</v>
      </c>
      <c r="B20" s="112">
        <f t="shared" si="2"/>
        <v>8938.6395189423838</v>
      </c>
      <c r="C20" s="112">
        <f t="shared" si="2"/>
        <v>34.519152120125561</v>
      </c>
      <c r="D20" s="112">
        <f t="shared" si="2"/>
        <v>1152.6338786581478</v>
      </c>
      <c r="E20" s="112">
        <f t="shared" si="2"/>
        <v>3.9130276942986549E-8</v>
      </c>
      <c r="F20" s="112">
        <f t="shared" si="3"/>
        <v>1.8265466029411762E-2</v>
      </c>
      <c r="G20" s="112">
        <f t="shared" ref="G20:H20" si="17">G46+G98</f>
        <v>0</v>
      </c>
      <c r="H20" s="113">
        <f t="shared" si="17"/>
        <v>0</v>
      </c>
      <c r="I20" s="114">
        <f t="shared" si="5"/>
        <v>10125.810815225816</v>
      </c>
      <c r="J20" s="294">
        <v>0</v>
      </c>
    </row>
    <row r="21" spans="1:21" ht="15">
      <c r="A21" s="32" t="s">
        <v>18</v>
      </c>
      <c r="B21" s="84">
        <f t="shared" si="2"/>
        <v>2151.7376697295258</v>
      </c>
      <c r="C21" s="84">
        <f t="shared" si="2"/>
        <v>6034.8201496027177</v>
      </c>
      <c r="D21" s="84">
        <f t="shared" si="2"/>
        <v>462.75784623756522</v>
      </c>
      <c r="E21" s="84">
        <f t="shared" si="2"/>
        <v>9.2779631748429351E-8</v>
      </c>
      <c r="F21" s="84">
        <f t="shared" si="3"/>
        <v>104.70775166007346</v>
      </c>
      <c r="G21" s="84">
        <f t="shared" ref="G21:H21" si="18">G47+G99</f>
        <v>0</v>
      </c>
      <c r="H21" s="115">
        <f t="shared" si="18"/>
        <v>0</v>
      </c>
      <c r="I21" s="111">
        <f t="shared" si="5"/>
        <v>8754.0234173226618</v>
      </c>
      <c r="J21" s="294">
        <v>0</v>
      </c>
    </row>
    <row r="22" spans="1:21" ht="15">
      <c r="A22" s="31" t="s">
        <v>17</v>
      </c>
      <c r="B22" s="112">
        <f t="shared" si="2"/>
        <v>74.534562069755765</v>
      </c>
      <c r="C22" s="112">
        <f t="shared" si="2"/>
        <v>690.52622821823149</v>
      </c>
      <c r="D22" s="112">
        <f t="shared" si="2"/>
        <v>765.22697237127818</v>
      </c>
      <c r="E22" s="112">
        <f t="shared" si="2"/>
        <v>1.0270264299679541E-2</v>
      </c>
      <c r="F22" s="112">
        <f t="shared" si="3"/>
        <v>0</v>
      </c>
      <c r="G22" s="112">
        <f t="shared" ref="G22:H22" si="19">G48+G100</f>
        <v>0</v>
      </c>
      <c r="H22" s="113">
        <f t="shared" si="19"/>
        <v>0</v>
      </c>
      <c r="I22" s="114">
        <f t="shared" si="5"/>
        <v>1530.298032923565</v>
      </c>
      <c r="J22" s="294">
        <v>0</v>
      </c>
    </row>
    <row r="23" spans="1:21" ht="15">
      <c r="A23" s="33" t="s">
        <v>60</v>
      </c>
      <c r="B23" s="84">
        <f t="shared" si="2"/>
        <v>580.46331844444001</v>
      </c>
      <c r="C23" s="84">
        <f t="shared" si="2"/>
        <v>0.23843501506485515</v>
      </c>
      <c r="D23" s="84">
        <f t="shared" si="2"/>
        <v>648.44374685649109</v>
      </c>
      <c r="E23" s="84">
        <f t="shared" si="2"/>
        <v>0</v>
      </c>
      <c r="F23" s="84">
        <f t="shared" si="3"/>
        <v>0</v>
      </c>
      <c r="G23" s="84">
        <f t="shared" ref="G23:H23" si="20">G49+G101</f>
        <v>0</v>
      </c>
      <c r="H23" s="115">
        <f t="shared" si="20"/>
        <v>0</v>
      </c>
      <c r="I23" s="111">
        <f t="shared" si="5"/>
        <v>1229.1455003159958</v>
      </c>
      <c r="J23" s="294">
        <v>0</v>
      </c>
    </row>
    <row r="24" spans="1:21">
      <c r="A24" s="34" t="str">
        <f>A50</f>
        <v>Umgebungswärme etc.</v>
      </c>
      <c r="B24" s="116">
        <f t="shared" si="2"/>
        <v>580.46331844261965</v>
      </c>
      <c r="C24" s="116">
        <f t="shared" si="2"/>
        <v>0</v>
      </c>
      <c r="D24" s="116">
        <f t="shared" si="2"/>
        <v>544.31282172323017</v>
      </c>
      <c r="E24" s="116">
        <f t="shared" si="2"/>
        <v>0</v>
      </c>
      <c r="F24" s="116">
        <f t="shared" si="3"/>
        <v>0</v>
      </c>
      <c r="G24" s="116">
        <f t="shared" ref="G24:H24" si="21">G50+G102</f>
        <v>0</v>
      </c>
      <c r="H24" s="117">
        <f t="shared" si="21"/>
        <v>0</v>
      </c>
      <c r="I24" s="118">
        <f t="shared" si="5"/>
        <v>1124.7761401658499</v>
      </c>
      <c r="J24" s="294">
        <v>0</v>
      </c>
    </row>
    <row r="25" spans="1:21">
      <c r="A25" s="35" t="str">
        <f>A51</f>
        <v>Gichtgas</v>
      </c>
      <c r="B25" s="93">
        <f t="shared" si="2"/>
        <v>1.8203579012862701E-9</v>
      </c>
      <c r="C25" s="93">
        <f t="shared" si="2"/>
        <v>0.23843505402004142</v>
      </c>
      <c r="D25" s="93">
        <f t="shared" si="2"/>
        <v>104.13092509430572</v>
      </c>
      <c r="E25" s="93">
        <f t="shared" si="2"/>
        <v>0</v>
      </c>
      <c r="F25" s="93">
        <f t="shared" si="3"/>
        <v>0</v>
      </c>
      <c r="G25" s="93">
        <f t="shared" ref="G25:H25" si="22">G51+G103</f>
        <v>0</v>
      </c>
      <c r="H25" s="119">
        <f t="shared" si="22"/>
        <v>0</v>
      </c>
      <c r="I25" s="120">
        <f t="shared" si="5"/>
        <v>104.36936015014612</v>
      </c>
      <c r="J25" s="294">
        <v>0</v>
      </c>
    </row>
    <row r="26" spans="1:21">
      <c r="A26" s="34" t="str">
        <f>A52</f>
        <v>Kokereigas</v>
      </c>
      <c r="B26" s="116">
        <f t="shared" si="2"/>
        <v>0</v>
      </c>
      <c r="C26" s="116">
        <f t="shared" si="2"/>
        <v>0</v>
      </c>
      <c r="D26" s="116">
        <f t="shared" si="2"/>
        <v>0</v>
      </c>
      <c r="E26" s="116">
        <f t="shared" si="2"/>
        <v>0</v>
      </c>
      <c r="F26" s="116">
        <f t="shared" si="3"/>
        <v>0</v>
      </c>
      <c r="G26" s="116">
        <f t="shared" ref="G26:H26" si="23">G52+G104</f>
        <v>0</v>
      </c>
      <c r="H26" s="117">
        <f t="shared" si="23"/>
        <v>0</v>
      </c>
      <c r="I26" s="118">
        <f t="shared" si="5"/>
        <v>0</v>
      </c>
      <c r="J26" s="294">
        <v>0</v>
      </c>
    </row>
    <row r="27" spans="1:21" ht="15" thickBot="1">
      <c r="A27" s="36" t="str">
        <f>A53</f>
        <v>Brenntorf</v>
      </c>
      <c r="B27" s="96">
        <f t="shared" si="2"/>
        <v>0</v>
      </c>
      <c r="C27" s="96">
        <f t="shared" si="2"/>
        <v>0</v>
      </c>
      <c r="D27" s="96">
        <f t="shared" si="2"/>
        <v>0</v>
      </c>
      <c r="E27" s="96">
        <f t="shared" si="2"/>
        <v>0</v>
      </c>
      <c r="F27" s="96">
        <f t="shared" si="3"/>
        <v>0</v>
      </c>
      <c r="G27" s="96">
        <f t="shared" ref="G27:H27" si="24">G53+G105</f>
        <v>0</v>
      </c>
      <c r="H27" s="121">
        <f t="shared" si="24"/>
        <v>0</v>
      </c>
      <c r="I27" s="122">
        <f t="shared" si="5"/>
        <v>0</v>
      </c>
      <c r="J27" s="294">
        <v>0</v>
      </c>
    </row>
    <row r="28" spans="1:21" ht="15">
      <c r="A28" s="37" t="s">
        <v>22</v>
      </c>
      <c r="B28" s="99">
        <f>SUM(B7:B23)</f>
        <v>49579.11551805729</v>
      </c>
      <c r="C28" s="99">
        <f t="shared" ref="C28:H28" si="25">SUM(C7:C23)</f>
        <v>18031.574805650489</v>
      </c>
      <c r="D28" s="99">
        <f t="shared" si="25"/>
        <v>31766.191400484076</v>
      </c>
      <c r="E28" s="99">
        <f t="shared" si="25"/>
        <v>19469.803991250454</v>
      </c>
      <c r="F28" s="99">
        <f t="shared" si="25"/>
        <v>55529.610307901414</v>
      </c>
      <c r="G28" s="99">
        <f t="shared" si="25"/>
        <v>4148.6799461562359</v>
      </c>
      <c r="H28" s="99">
        <f t="shared" si="25"/>
        <v>70.560426784108145</v>
      </c>
      <c r="I28" s="293">
        <f>SUM(I7:I23)</f>
        <v>178595.53639628409</v>
      </c>
      <c r="J28" s="294">
        <v>0</v>
      </c>
    </row>
    <row r="29" spans="1:21" s="22" customFormat="1" ht="15" thickBot="1">
      <c r="A29" s="38" t="s">
        <v>108</v>
      </c>
      <c r="B29" s="125">
        <f>B28/$I$28</f>
        <v>0.27760556908906514</v>
      </c>
      <c r="C29" s="125">
        <f t="shared" ref="C29:I29" si="26">C28/$I$28</f>
        <v>0.10096318849559814</v>
      </c>
      <c r="D29" s="125">
        <f t="shared" si="26"/>
        <v>0.17786665916441691</v>
      </c>
      <c r="E29" s="125">
        <f t="shared" si="26"/>
        <v>0.1090161847497077</v>
      </c>
      <c r="F29" s="125">
        <f t="shared" si="26"/>
        <v>0.31092384181812494</v>
      </c>
      <c r="G29" s="125">
        <f t="shared" si="26"/>
        <v>2.3229471631086938E-2</v>
      </c>
      <c r="H29" s="125">
        <f t="shared" si="26"/>
        <v>3.9508505200008034E-4</v>
      </c>
      <c r="I29" s="127">
        <f t="shared" si="26"/>
        <v>1</v>
      </c>
    </row>
    <row r="30" spans="1:21" ht="15" thickBot="1">
      <c r="A30"/>
      <c r="B30" s="29"/>
      <c r="C30" s="29"/>
      <c r="D30" s="29"/>
      <c r="E30" s="29"/>
      <c r="F30" s="29"/>
      <c r="G30" s="29"/>
      <c r="H30" s="29"/>
      <c r="I30" s="29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U31" s="18"/>
    </row>
    <row r="32" spans="1:21" ht="1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</row>
    <row r="33" spans="1:10" ht="15">
      <c r="A33" s="30" t="s">
        <v>7</v>
      </c>
      <c r="B33" s="105">
        <f>B111+B137+B163+B189+B215+B241+B267+B293+B319+B345+B371+B397+B423</f>
        <v>1.0185799281337136E-9</v>
      </c>
      <c r="C33" s="105">
        <f t="shared" ref="C33:E33" si="27">C111+C137+C163+C189+C215+C241+C267+C293+C319+C345+C371+C397+C423</f>
        <v>1316.9219890901898</v>
      </c>
      <c r="D33" s="105">
        <f t="shared" si="27"/>
        <v>223.18218661768498</v>
      </c>
      <c r="E33" s="105">
        <f t="shared" si="27"/>
        <v>0</v>
      </c>
      <c r="F33" s="394"/>
      <c r="G33" s="105">
        <f t="shared" ref="G33:H33" si="28">G111+G137+G163+G189+G215+G241+G267+G293+G319+G345+G371+G397+G423</f>
        <v>0</v>
      </c>
      <c r="H33" s="105">
        <f t="shared" si="28"/>
        <v>0</v>
      </c>
      <c r="I33" s="111">
        <f>SUM(B33:H33)</f>
        <v>1540.1041757088933</v>
      </c>
      <c r="J33" s="294">
        <v>0</v>
      </c>
    </row>
    <row r="34" spans="1:10" ht="15">
      <c r="A34" s="31" t="s">
        <v>8</v>
      </c>
      <c r="B34" s="112">
        <f t="shared" ref="B34:E53" si="29">B112+B138+B164+B190+B216+B242+B268+B294+B320+B346+B372+B398+B424</f>
        <v>2.6742718545672019E-9</v>
      </c>
      <c r="C34" s="112">
        <f t="shared" si="29"/>
        <v>776.87597376781764</v>
      </c>
      <c r="D34" s="112">
        <f t="shared" si="29"/>
        <v>0</v>
      </c>
      <c r="E34" s="112">
        <f t="shared" si="29"/>
        <v>0</v>
      </c>
      <c r="F34" s="395"/>
      <c r="G34" s="112">
        <f t="shared" ref="G34:H34" si="30">G112+G138+G164+G190+G216+G242+G268+G294+G320+G346+G372+G398+G424</f>
        <v>0</v>
      </c>
      <c r="H34" s="112">
        <f t="shared" si="30"/>
        <v>0</v>
      </c>
      <c r="I34" s="114">
        <f t="shared" ref="I34:I53" si="31">SUM(B34:H34)</f>
        <v>776.8759737704919</v>
      </c>
      <c r="J34" s="294">
        <v>0</v>
      </c>
    </row>
    <row r="35" spans="1:10" ht="15">
      <c r="A35" s="32" t="s">
        <v>9</v>
      </c>
      <c r="B35" s="84">
        <f t="shared" si="29"/>
        <v>7.2514287515413833E-2</v>
      </c>
      <c r="C35" s="84">
        <f t="shared" si="29"/>
        <v>7.2514285714285712E-2</v>
      </c>
      <c r="D35" s="84">
        <f t="shared" si="29"/>
        <v>2498.9953714267704</v>
      </c>
      <c r="E35" s="84">
        <f t="shared" si="29"/>
        <v>0</v>
      </c>
      <c r="F35" s="395"/>
      <c r="G35" s="84">
        <f t="shared" ref="G35:H35" si="32">G113+G139+G165+G191+G217+G243+G269+G295+G321+G347+G373+G399+G425</f>
        <v>0</v>
      </c>
      <c r="H35" s="84">
        <f t="shared" si="32"/>
        <v>0</v>
      </c>
      <c r="I35" s="111">
        <f t="shared" si="31"/>
        <v>2499.1404000000002</v>
      </c>
      <c r="J35" s="294">
        <v>0</v>
      </c>
    </row>
    <row r="36" spans="1:10" ht="15">
      <c r="A36" s="31" t="s">
        <v>52</v>
      </c>
      <c r="B36" s="112">
        <f t="shared" si="29"/>
        <v>2.1615768466751431E-9</v>
      </c>
      <c r="C36" s="112">
        <f t="shared" si="29"/>
        <v>2.1615768466751431E-9</v>
      </c>
      <c r="D36" s="112">
        <f t="shared" si="29"/>
        <v>473.60148713246286</v>
      </c>
      <c r="E36" s="112">
        <f t="shared" si="29"/>
        <v>0</v>
      </c>
      <c r="F36" s="395"/>
      <c r="G36" s="112">
        <f t="shared" ref="G36:H36" si="33">G114+G140+G166+G192+G218+G244+G270+G296+G322+G348+G374+G400+G426</f>
        <v>0</v>
      </c>
      <c r="H36" s="112">
        <f t="shared" si="33"/>
        <v>0</v>
      </c>
      <c r="I36" s="114">
        <f t="shared" si="31"/>
        <v>473.60148713678603</v>
      </c>
      <c r="J36" s="294">
        <v>0</v>
      </c>
    </row>
    <row r="37" spans="1:10" ht="15">
      <c r="A37" s="32" t="s">
        <v>13</v>
      </c>
      <c r="B37" s="84">
        <f t="shared" si="29"/>
        <v>593.01553226746148</v>
      </c>
      <c r="C37" s="84">
        <f t="shared" si="29"/>
        <v>519.28483904977077</v>
      </c>
      <c r="D37" s="84">
        <f t="shared" si="29"/>
        <v>367.77851165753702</v>
      </c>
      <c r="E37" s="84">
        <f t="shared" si="29"/>
        <v>7.3157911034605063E-10</v>
      </c>
      <c r="F37" s="395"/>
      <c r="G37" s="84">
        <f t="shared" ref="G37:H37" si="34">G115+G141+G167+G193+G219+G245+G271+G297+G323+G349+G375+G401+G427</f>
        <v>0</v>
      </c>
      <c r="H37" s="84">
        <f t="shared" si="34"/>
        <v>0</v>
      </c>
      <c r="I37" s="111">
        <f t="shared" si="31"/>
        <v>1480.0788829755011</v>
      </c>
      <c r="J37" s="294">
        <v>0</v>
      </c>
    </row>
    <row r="38" spans="1:10" ht="15">
      <c r="A38" s="31" t="s">
        <v>12</v>
      </c>
      <c r="B38" s="112">
        <f t="shared" si="29"/>
        <v>486.04943317857754</v>
      </c>
      <c r="C38" s="112">
        <f t="shared" si="29"/>
        <v>120.87929856009018</v>
      </c>
      <c r="D38" s="112">
        <f t="shared" si="29"/>
        <v>98.902231080796184</v>
      </c>
      <c r="E38" s="112">
        <f t="shared" si="29"/>
        <v>3.9397010505190764</v>
      </c>
      <c r="F38" s="395"/>
      <c r="G38" s="112">
        <f t="shared" ref="G38:H38" si="35">G116+G142+G168+G194+G220+G246+G272+G298+G324+G350+G376+G402+G428</f>
        <v>0</v>
      </c>
      <c r="H38" s="112">
        <f t="shared" si="35"/>
        <v>0</v>
      </c>
      <c r="I38" s="114">
        <f t="shared" si="31"/>
        <v>709.77066386998285</v>
      </c>
      <c r="J38" s="294">
        <v>0</v>
      </c>
    </row>
    <row r="39" spans="1:10" ht="15">
      <c r="A39" s="32" t="s">
        <v>54</v>
      </c>
      <c r="B39" s="84">
        <f t="shared" si="29"/>
        <v>0.12696565051559783</v>
      </c>
      <c r="C39" s="84">
        <f t="shared" si="29"/>
        <v>0.73278121938990082</v>
      </c>
      <c r="D39" s="84">
        <f t="shared" si="29"/>
        <v>6.4259877388989564</v>
      </c>
      <c r="E39" s="84">
        <f t="shared" si="29"/>
        <v>1931.6135730531453</v>
      </c>
      <c r="F39" s="395"/>
      <c r="G39" s="84">
        <f t="shared" ref="G39:H39" si="36">G117+G143+G169+G195+G221+G247+G273+G299+G325+G351+G377+G403+G429</f>
        <v>0</v>
      </c>
      <c r="H39" s="84">
        <f t="shared" si="36"/>
        <v>0</v>
      </c>
      <c r="I39" s="111">
        <f t="shared" si="31"/>
        <v>1938.8993076619497</v>
      </c>
      <c r="J39" s="294">
        <v>0</v>
      </c>
    </row>
    <row r="40" spans="1:10" ht="15">
      <c r="A40" s="31" t="s">
        <v>11</v>
      </c>
      <c r="B40" s="112">
        <f t="shared" si="29"/>
        <v>2.3831792464705851E-8</v>
      </c>
      <c r="C40" s="112">
        <f t="shared" si="29"/>
        <v>0.11099801241983119</v>
      </c>
      <c r="D40" s="112">
        <f t="shared" si="29"/>
        <v>2.1776763917694425E-8</v>
      </c>
      <c r="E40" s="112">
        <f t="shared" si="29"/>
        <v>24.208397038928521</v>
      </c>
      <c r="F40" s="395"/>
      <c r="G40" s="112">
        <f t="shared" ref="G40:H40" si="37">G118+G144+G170+G196+G222+G248+G274+G300+G326+G352+G378+G404+G430</f>
        <v>0</v>
      </c>
      <c r="H40" s="112">
        <f t="shared" si="37"/>
        <v>0</v>
      </c>
      <c r="I40" s="114">
        <f t="shared" si="31"/>
        <v>24.319395096956907</v>
      </c>
      <c r="J40" s="294">
        <v>0</v>
      </c>
    </row>
    <row r="41" spans="1:10" ht="15">
      <c r="A41" s="32" t="s">
        <v>55</v>
      </c>
      <c r="B41" s="84">
        <f t="shared" si="29"/>
        <v>3.9216042543250382</v>
      </c>
      <c r="C41" s="84">
        <f t="shared" si="29"/>
        <v>1.3085872602687407E-2</v>
      </c>
      <c r="D41" s="84">
        <f t="shared" si="29"/>
        <v>6.6422569082537547E-2</v>
      </c>
      <c r="E41" s="84">
        <f t="shared" si="29"/>
        <v>0.25306806995628223</v>
      </c>
      <c r="F41" s="395"/>
      <c r="G41" s="84">
        <f t="shared" ref="G41:H41" si="38">G119+G145+G171+G197+G223+G249+G275+G301+G327+G353+G379+G405+G431</f>
        <v>0</v>
      </c>
      <c r="H41" s="84">
        <f t="shared" si="38"/>
        <v>0</v>
      </c>
      <c r="I41" s="111">
        <f t="shared" si="31"/>
        <v>4.2541807659665452</v>
      </c>
      <c r="J41" s="294">
        <v>0</v>
      </c>
    </row>
    <row r="42" spans="1:10" ht="15">
      <c r="A42" s="31" t="s">
        <v>14</v>
      </c>
      <c r="B42" s="112">
        <f t="shared" si="29"/>
        <v>75.962343336491486</v>
      </c>
      <c r="C42" s="112">
        <f t="shared" si="29"/>
        <v>3.474440039101192</v>
      </c>
      <c r="D42" s="112">
        <f t="shared" si="29"/>
        <v>77.702682636215812</v>
      </c>
      <c r="E42" s="112">
        <f t="shared" si="29"/>
        <v>10.843996205805826</v>
      </c>
      <c r="F42" s="395"/>
      <c r="G42" s="112">
        <f t="shared" ref="G42:H42" si="39">G120+G146+G172+G198+G224+G250+G276+G302+G328+G354+G380+G406+G432</f>
        <v>0</v>
      </c>
      <c r="H42" s="112">
        <f t="shared" si="39"/>
        <v>0</v>
      </c>
      <c r="I42" s="114">
        <f t="shared" si="31"/>
        <v>167.98346221761435</v>
      </c>
      <c r="J42" s="294">
        <v>0</v>
      </c>
    </row>
    <row r="43" spans="1:10" ht="15">
      <c r="A43" s="32" t="s">
        <v>136</v>
      </c>
      <c r="B43" s="84">
        <f t="shared" si="29"/>
        <v>3027.0781380741073</v>
      </c>
      <c r="C43" s="84">
        <f t="shared" si="29"/>
        <v>7546.2987522802978</v>
      </c>
      <c r="D43" s="84">
        <f t="shared" si="29"/>
        <v>15832.706935357799</v>
      </c>
      <c r="E43" s="84">
        <f t="shared" si="29"/>
        <v>246.99534283409506</v>
      </c>
      <c r="F43" s="395"/>
      <c r="G43" s="84">
        <f t="shared" ref="G43:H43" si="40">G121+G147+G173+G199+G225+G251+G277+G303+G329+G355+G381+G407+G433</f>
        <v>0</v>
      </c>
      <c r="H43" s="84">
        <f t="shared" si="40"/>
        <v>0</v>
      </c>
      <c r="I43" s="111">
        <f t="shared" si="31"/>
        <v>26653.079168546297</v>
      </c>
      <c r="J43" s="294">
        <v>0</v>
      </c>
    </row>
    <row r="44" spans="1:10" ht="15">
      <c r="A44" s="31" t="s">
        <v>21</v>
      </c>
      <c r="B44" s="112">
        <f t="shared" si="29"/>
        <v>1197.4753294956006</v>
      </c>
      <c r="C44" s="112">
        <f t="shared" si="29"/>
        <v>51.486247412325859</v>
      </c>
      <c r="D44" s="112">
        <f t="shared" si="29"/>
        <v>2850.7454170732649</v>
      </c>
      <c r="E44" s="112">
        <f t="shared" si="29"/>
        <v>11227.312448419303</v>
      </c>
      <c r="F44" s="395"/>
      <c r="G44" s="112">
        <f t="shared" ref="G44:H44" si="41">G122+G148+G174+G200+G226+G252+G278+G304+G330+G356+G382+G408+G434</f>
        <v>1404.9985840530728</v>
      </c>
      <c r="H44" s="112">
        <f t="shared" si="41"/>
        <v>68.714277628813392</v>
      </c>
      <c r="I44" s="114">
        <f t="shared" si="31"/>
        <v>16800.732304082379</v>
      </c>
      <c r="J44" s="294">
        <v>0</v>
      </c>
    </row>
    <row r="45" spans="1:10" ht="15">
      <c r="A45" s="32" t="s">
        <v>20</v>
      </c>
      <c r="B45" s="84">
        <f t="shared" si="29"/>
        <v>992.88088989292544</v>
      </c>
      <c r="C45" s="84">
        <f t="shared" si="29"/>
        <v>10.004779813722907</v>
      </c>
      <c r="D45" s="84">
        <f t="shared" si="29"/>
        <v>166.5927482713833</v>
      </c>
      <c r="E45" s="84">
        <f t="shared" si="29"/>
        <v>3.933101575499795E-9</v>
      </c>
      <c r="F45" s="395"/>
      <c r="G45" s="84">
        <f t="shared" ref="G45:H45" si="42">G123+G149+G175+G201+G227+G253+G279+G305+G331+G357+G383+G409+G435</f>
        <v>0</v>
      </c>
      <c r="H45" s="84">
        <f t="shared" si="42"/>
        <v>0</v>
      </c>
      <c r="I45" s="111">
        <f t="shared" si="31"/>
        <v>1169.4784179819649</v>
      </c>
      <c r="J45" s="294">
        <v>0</v>
      </c>
    </row>
    <row r="46" spans="1:10" ht="15">
      <c r="A46" s="31" t="s">
        <v>56</v>
      </c>
      <c r="B46" s="112">
        <f t="shared" si="29"/>
        <v>70.133866779494042</v>
      </c>
      <c r="C46" s="112">
        <f t="shared" si="29"/>
        <v>18.025354055863374</v>
      </c>
      <c r="D46" s="112">
        <f t="shared" si="29"/>
        <v>47.942065304829285</v>
      </c>
      <c r="E46" s="112">
        <f t="shared" si="29"/>
        <v>3.9130276942986549E-8</v>
      </c>
      <c r="F46" s="395"/>
      <c r="G46" s="112">
        <f t="shared" ref="G46:H46" si="43">G124+G150+G176+G202+G228+G254+G280+G306+G332+G358+G384+G410+G436</f>
        <v>0</v>
      </c>
      <c r="H46" s="112">
        <f t="shared" si="43"/>
        <v>0</v>
      </c>
      <c r="I46" s="114">
        <f t="shared" si="31"/>
        <v>136.10128617931696</v>
      </c>
      <c r="J46" s="294">
        <v>0</v>
      </c>
    </row>
    <row r="47" spans="1:10" ht="15">
      <c r="A47" s="32" t="s">
        <v>18</v>
      </c>
      <c r="B47" s="84">
        <f t="shared" si="29"/>
        <v>192.72496536015186</v>
      </c>
      <c r="C47" s="84">
        <f t="shared" si="29"/>
        <v>6034.8201496027177</v>
      </c>
      <c r="D47" s="84">
        <f t="shared" si="29"/>
        <v>327.49776649642865</v>
      </c>
      <c r="E47" s="84">
        <f t="shared" si="29"/>
        <v>9.2779631748429351E-8</v>
      </c>
      <c r="F47" s="395"/>
      <c r="G47" s="84">
        <f t="shared" ref="G47:H47" si="44">G125+G151+G177+G203+G229+G255+G281+G307+G333+G359+G385+G411+G437</f>
        <v>0</v>
      </c>
      <c r="H47" s="84">
        <f t="shared" si="44"/>
        <v>0</v>
      </c>
      <c r="I47" s="111">
        <f t="shared" si="31"/>
        <v>6555.0428815520781</v>
      </c>
      <c r="J47" s="294">
        <v>0</v>
      </c>
    </row>
    <row r="48" spans="1:10" ht="15">
      <c r="A48" s="31" t="s">
        <v>17</v>
      </c>
      <c r="B48" s="112">
        <f t="shared" si="29"/>
        <v>4.9680050084333436</v>
      </c>
      <c r="C48" s="112">
        <f t="shared" si="29"/>
        <v>690.52622821823149</v>
      </c>
      <c r="D48" s="112">
        <f t="shared" si="29"/>
        <v>763.94164274669595</v>
      </c>
      <c r="E48" s="112">
        <f t="shared" si="29"/>
        <v>1.0270264299679541E-2</v>
      </c>
      <c r="F48" s="395"/>
      <c r="G48" s="112">
        <f t="shared" ref="G48:H48" si="45">G126+G152+G178+G204+G230+G256+G282+G308+G334+G360+G386+G412+G438</f>
        <v>0</v>
      </c>
      <c r="H48" s="112">
        <f t="shared" si="45"/>
        <v>0</v>
      </c>
      <c r="I48" s="114">
        <f t="shared" si="31"/>
        <v>1459.4461462376605</v>
      </c>
      <c r="J48" s="294">
        <v>0</v>
      </c>
    </row>
    <row r="49" spans="1:10" ht="15">
      <c r="A49" s="33" t="s">
        <v>60</v>
      </c>
      <c r="B49" s="84">
        <f t="shared" si="29"/>
        <v>1.8203579012862701E-9</v>
      </c>
      <c r="C49" s="84">
        <f t="shared" si="29"/>
        <v>0.23843501506485515</v>
      </c>
      <c r="D49" s="84">
        <f t="shared" si="29"/>
        <v>104.1309251332609</v>
      </c>
      <c r="E49" s="84">
        <f t="shared" si="29"/>
        <v>0</v>
      </c>
      <c r="F49" s="395"/>
      <c r="G49" s="84">
        <f t="shared" ref="G49:H49" si="46">G127+G153+G179+G205+G231+G257+G283+G309+G335+G361+G387+G413+G439</f>
        <v>0</v>
      </c>
      <c r="H49" s="84">
        <f t="shared" si="46"/>
        <v>0</v>
      </c>
      <c r="I49" s="111">
        <f t="shared" si="31"/>
        <v>104.36936015014612</v>
      </c>
      <c r="J49" s="294">
        <v>0</v>
      </c>
    </row>
    <row r="50" spans="1:10">
      <c r="A50" s="34" t="s">
        <v>19</v>
      </c>
      <c r="B50" s="116">
        <f t="shared" si="29"/>
        <v>0</v>
      </c>
      <c r="C50" s="116">
        <f t="shared" si="29"/>
        <v>0</v>
      </c>
      <c r="D50" s="116">
        <f t="shared" si="29"/>
        <v>0</v>
      </c>
      <c r="E50" s="116">
        <f t="shared" si="29"/>
        <v>0</v>
      </c>
      <c r="F50" s="395"/>
      <c r="G50" s="116">
        <f t="shared" ref="G50:H50" si="47">G128+G154+G180+G206+G232+G258+G284+G310+G336+G362+G388+G414+G440</f>
        <v>0</v>
      </c>
      <c r="H50" s="116">
        <f t="shared" si="47"/>
        <v>0</v>
      </c>
      <c r="I50" s="118">
        <f t="shared" si="31"/>
        <v>0</v>
      </c>
      <c r="J50" s="294">
        <v>0</v>
      </c>
    </row>
    <row r="51" spans="1:10">
      <c r="A51" s="35" t="s">
        <v>15</v>
      </c>
      <c r="B51" s="93">
        <f t="shared" si="29"/>
        <v>1.8203579012862701E-9</v>
      </c>
      <c r="C51" s="93">
        <f t="shared" si="29"/>
        <v>0.23843505402004142</v>
      </c>
      <c r="D51" s="93">
        <f t="shared" si="29"/>
        <v>104.13092509430572</v>
      </c>
      <c r="E51" s="93">
        <f t="shared" si="29"/>
        <v>0</v>
      </c>
      <c r="F51" s="395"/>
      <c r="G51" s="93">
        <f t="shared" ref="G51:H51" si="48">G129+G155+G181+G207+G233+G259+G285+G311+G337+G363+G389+G415+G441</f>
        <v>0</v>
      </c>
      <c r="H51" s="93">
        <f t="shared" si="48"/>
        <v>0</v>
      </c>
      <c r="I51" s="120">
        <f t="shared" si="31"/>
        <v>104.36936015014612</v>
      </c>
      <c r="J51" s="294">
        <v>0</v>
      </c>
    </row>
    <row r="52" spans="1:10">
      <c r="A52" s="34" t="s">
        <v>16</v>
      </c>
      <c r="B52" s="116">
        <f t="shared" si="29"/>
        <v>0</v>
      </c>
      <c r="C52" s="116">
        <f t="shared" si="29"/>
        <v>0</v>
      </c>
      <c r="D52" s="116">
        <f t="shared" si="29"/>
        <v>0</v>
      </c>
      <c r="E52" s="116">
        <f t="shared" si="29"/>
        <v>0</v>
      </c>
      <c r="F52" s="395"/>
      <c r="G52" s="116">
        <f t="shared" ref="G52:H52" si="49">G130+G156+G182+G208+G234+G260+G286+G312+G338+G364+G390+G416+G442</f>
        <v>0</v>
      </c>
      <c r="H52" s="116">
        <f t="shared" si="49"/>
        <v>0</v>
      </c>
      <c r="I52" s="118">
        <f t="shared" si="31"/>
        <v>0</v>
      </c>
      <c r="J52" s="294">
        <v>0</v>
      </c>
    </row>
    <row r="53" spans="1:10" ht="15" thickBot="1">
      <c r="A53" s="36" t="s">
        <v>10</v>
      </c>
      <c r="B53" s="96">
        <f t="shared" si="29"/>
        <v>0</v>
      </c>
      <c r="C53" s="96">
        <f t="shared" si="29"/>
        <v>0</v>
      </c>
      <c r="D53" s="96">
        <f t="shared" si="29"/>
        <v>0</v>
      </c>
      <c r="E53" s="96">
        <f t="shared" si="29"/>
        <v>0</v>
      </c>
      <c r="F53" s="396"/>
      <c r="G53" s="96">
        <f t="shared" ref="G53:H53" si="50">G131+G157+G183+G209+G235+G261+G287+G313+G339+G365+G391+G417+G443</f>
        <v>0</v>
      </c>
      <c r="H53" s="96">
        <f t="shared" si="50"/>
        <v>0</v>
      </c>
      <c r="I53" s="122">
        <f t="shared" si="31"/>
        <v>0</v>
      </c>
      <c r="J53" s="294">
        <v>0</v>
      </c>
    </row>
    <row r="54" spans="1:10" ht="15">
      <c r="A54" s="37" t="s">
        <v>22</v>
      </c>
      <c r="B54" s="99">
        <f>SUM(B33:B49)</f>
        <v>6644.4095876171077</v>
      </c>
      <c r="C54" s="99">
        <f t="shared" ref="C54:H54" si="51">SUM(C33:C49)</f>
        <v>17089.765866297479</v>
      </c>
      <c r="D54" s="99">
        <f t="shared" si="51"/>
        <v>23840.21238126489</v>
      </c>
      <c r="E54" s="99">
        <f t="shared" si="51"/>
        <v>13445.176797072627</v>
      </c>
      <c r="F54" s="99">
        <f t="shared" si="51"/>
        <v>0</v>
      </c>
      <c r="G54" s="99">
        <f t="shared" si="51"/>
        <v>1404.9985840530728</v>
      </c>
      <c r="H54" s="99">
        <f t="shared" si="51"/>
        <v>68.714277628813392</v>
      </c>
      <c r="I54" s="293">
        <f>SUM(I33:I49)</f>
        <v>62493.277493933994</v>
      </c>
      <c r="J54" s="294">
        <v>0</v>
      </c>
    </row>
    <row r="55" spans="1:10" s="22" customFormat="1" ht="15" thickBot="1">
      <c r="A55" s="38" t="s">
        <v>108</v>
      </c>
      <c r="B55" s="125">
        <f>B54/$I$54</f>
        <v>0.10632198940537337</v>
      </c>
      <c r="C55" s="125">
        <f t="shared" ref="C55:I55" si="52">C54/$I$54</f>
        <v>0.27346566785453563</v>
      </c>
      <c r="D55" s="125">
        <f t="shared" si="52"/>
        <v>0.38148443060261922</v>
      </c>
      <c r="E55" s="125">
        <f t="shared" si="52"/>
        <v>0.21514596987456297</v>
      </c>
      <c r="F55" s="125">
        <f t="shared" si="52"/>
        <v>0</v>
      </c>
      <c r="G55" s="125">
        <f t="shared" si="52"/>
        <v>2.2482395553496952E-2</v>
      </c>
      <c r="H55" s="126">
        <f t="shared" si="52"/>
        <v>1.0995467094117963E-3</v>
      </c>
      <c r="I55" s="127">
        <f t="shared" si="52"/>
        <v>1</v>
      </c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</row>
    <row r="58" spans="1:10" ht="1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</row>
    <row r="59" spans="1:10" ht="14.25" customHeight="1">
      <c r="A59" s="30" t="s">
        <v>7</v>
      </c>
      <c r="B59" s="385"/>
      <c r="C59" s="386"/>
      <c r="D59" s="386"/>
      <c r="E59" s="387"/>
      <c r="F59" s="105">
        <f>F449+F475+F501+F527+F553</f>
        <v>0.78257056043473949</v>
      </c>
      <c r="G59" s="385"/>
      <c r="H59" s="387"/>
      <c r="I59" s="111">
        <f>SUM(B59:H59)</f>
        <v>0.78257056043473949</v>
      </c>
      <c r="J59" s="294">
        <v>0</v>
      </c>
    </row>
    <row r="60" spans="1:10" ht="15">
      <c r="A60" s="31" t="s">
        <v>8</v>
      </c>
      <c r="B60" s="388"/>
      <c r="C60" s="389"/>
      <c r="D60" s="389"/>
      <c r="E60" s="390"/>
      <c r="F60" s="112">
        <f t="shared" ref="F60:F79" si="53">F450+F476+F502+F528+F554</f>
        <v>0.10289999999999999</v>
      </c>
      <c r="G60" s="388"/>
      <c r="H60" s="390"/>
      <c r="I60" s="114">
        <f t="shared" ref="I60:I79" si="54">SUM(B60:H60)</f>
        <v>0.10289999999999999</v>
      </c>
      <c r="J60" s="294">
        <v>0</v>
      </c>
    </row>
    <row r="61" spans="1:10" ht="15">
      <c r="A61" s="32" t="s">
        <v>9</v>
      </c>
      <c r="B61" s="388"/>
      <c r="C61" s="389"/>
      <c r="D61" s="389"/>
      <c r="E61" s="390"/>
      <c r="F61" s="84">
        <f t="shared" si="53"/>
        <v>0</v>
      </c>
      <c r="G61" s="388"/>
      <c r="H61" s="390"/>
      <c r="I61" s="111">
        <f t="shared" si="54"/>
        <v>0</v>
      </c>
      <c r="J61" s="294">
        <v>0</v>
      </c>
    </row>
    <row r="62" spans="1:10" ht="15">
      <c r="A62" s="31" t="s">
        <v>52</v>
      </c>
      <c r="B62" s="388"/>
      <c r="C62" s="389"/>
      <c r="D62" s="389"/>
      <c r="E62" s="390"/>
      <c r="F62" s="112">
        <f t="shared" si="53"/>
        <v>0</v>
      </c>
      <c r="G62" s="388"/>
      <c r="H62" s="390"/>
      <c r="I62" s="114">
        <f t="shared" si="54"/>
        <v>0</v>
      </c>
      <c r="J62" s="294">
        <v>0</v>
      </c>
    </row>
    <row r="63" spans="1:10" ht="15">
      <c r="A63" s="32" t="s">
        <v>13</v>
      </c>
      <c r="B63" s="388"/>
      <c r="C63" s="389"/>
      <c r="D63" s="389"/>
      <c r="E63" s="390"/>
      <c r="F63" s="84">
        <f t="shared" si="53"/>
        <v>0</v>
      </c>
      <c r="G63" s="388"/>
      <c r="H63" s="390"/>
      <c r="I63" s="111">
        <f t="shared" si="54"/>
        <v>0</v>
      </c>
      <c r="J63" s="294">
        <v>0</v>
      </c>
    </row>
    <row r="64" spans="1:10" ht="15">
      <c r="A64" s="31" t="s">
        <v>12</v>
      </c>
      <c r="B64" s="388"/>
      <c r="C64" s="389"/>
      <c r="D64" s="389"/>
      <c r="E64" s="390"/>
      <c r="F64" s="112">
        <f t="shared" si="53"/>
        <v>0</v>
      </c>
      <c r="G64" s="388"/>
      <c r="H64" s="390"/>
      <c r="I64" s="114">
        <f t="shared" si="54"/>
        <v>0</v>
      </c>
      <c r="J64" s="294">
        <v>0</v>
      </c>
    </row>
    <row r="65" spans="1:10" ht="15">
      <c r="A65" s="32" t="s">
        <v>54</v>
      </c>
      <c r="B65" s="388"/>
      <c r="C65" s="389"/>
      <c r="D65" s="389"/>
      <c r="E65" s="390"/>
      <c r="F65" s="84">
        <f t="shared" si="53"/>
        <v>35438.122447261449</v>
      </c>
      <c r="G65" s="388"/>
      <c r="H65" s="390"/>
      <c r="I65" s="111">
        <f t="shared" si="54"/>
        <v>35438.122447261449</v>
      </c>
      <c r="J65" s="294">
        <v>0</v>
      </c>
    </row>
    <row r="66" spans="1:10" ht="15">
      <c r="A66" s="31" t="s">
        <v>11</v>
      </c>
      <c r="B66" s="388"/>
      <c r="C66" s="389"/>
      <c r="D66" s="389"/>
      <c r="E66" s="390"/>
      <c r="F66" s="112">
        <f t="shared" si="53"/>
        <v>13539.640045308339</v>
      </c>
      <c r="G66" s="388"/>
      <c r="H66" s="390"/>
      <c r="I66" s="114">
        <f t="shared" si="54"/>
        <v>13539.640045308339</v>
      </c>
      <c r="J66" s="294">
        <v>0</v>
      </c>
    </row>
    <row r="67" spans="1:10" ht="15">
      <c r="A67" s="32" t="s">
        <v>55</v>
      </c>
      <c r="B67" s="388"/>
      <c r="C67" s="389"/>
      <c r="D67" s="389"/>
      <c r="E67" s="390"/>
      <c r="F67" s="84">
        <f t="shared" si="53"/>
        <v>1774.3540329418686</v>
      </c>
      <c r="G67" s="388"/>
      <c r="H67" s="390"/>
      <c r="I67" s="111">
        <f t="shared" si="54"/>
        <v>1774.3540329418686</v>
      </c>
      <c r="J67" s="294">
        <v>0</v>
      </c>
    </row>
    <row r="68" spans="1:10" ht="15">
      <c r="A68" s="31" t="s">
        <v>14</v>
      </c>
      <c r="B68" s="388"/>
      <c r="C68" s="389"/>
      <c r="D68" s="389"/>
      <c r="E68" s="390"/>
      <c r="F68" s="112">
        <f t="shared" si="53"/>
        <v>12.140111808805386</v>
      </c>
      <c r="G68" s="388"/>
      <c r="H68" s="390"/>
      <c r="I68" s="114">
        <f t="shared" si="54"/>
        <v>12.140111808805386</v>
      </c>
      <c r="J68" s="294">
        <v>0</v>
      </c>
    </row>
    <row r="69" spans="1:10" ht="15">
      <c r="A69" s="32" t="s">
        <v>136</v>
      </c>
      <c r="B69" s="388"/>
      <c r="C69" s="389"/>
      <c r="D69" s="389"/>
      <c r="E69" s="390"/>
      <c r="F69" s="84">
        <f t="shared" si="53"/>
        <v>1370.5575526195316</v>
      </c>
      <c r="G69" s="388"/>
      <c r="H69" s="390"/>
      <c r="I69" s="111">
        <f t="shared" si="54"/>
        <v>1370.5575526195316</v>
      </c>
      <c r="J69" s="294">
        <v>0</v>
      </c>
    </row>
    <row r="70" spans="1:10" ht="15">
      <c r="A70" s="31" t="s">
        <v>21</v>
      </c>
      <c r="B70" s="388"/>
      <c r="C70" s="389"/>
      <c r="D70" s="389"/>
      <c r="E70" s="390"/>
      <c r="F70" s="112">
        <f t="shared" si="53"/>
        <v>1703.7373868739323</v>
      </c>
      <c r="G70" s="388"/>
      <c r="H70" s="390"/>
      <c r="I70" s="114">
        <f t="shared" si="54"/>
        <v>1703.7373868739323</v>
      </c>
      <c r="J70" s="294">
        <v>0</v>
      </c>
    </row>
    <row r="71" spans="1:10" ht="15">
      <c r="A71" s="32" t="s">
        <v>20</v>
      </c>
      <c r="B71" s="388"/>
      <c r="C71" s="389"/>
      <c r="D71" s="389"/>
      <c r="E71" s="390"/>
      <c r="F71" s="84">
        <f t="shared" si="53"/>
        <v>0</v>
      </c>
      <c r="G71" s="388"/>
      <c r="H71" s="390"/>
      <c r="I71" s="111">
        <f t="shared" si="54"/>
        <v>0</v>
      </c>
      <c r="J71" s="294">
        <v>0</v>
      </c>
    </row>
    <row r="72" spans="1:10" ht="15">
      <c r="A72" s="31" t="s">
        <v>56</v>
      </c>
      <c r="B72" s="388"/>
      <c r="C72" s="389"/>
      <c r="D72" s="389"/>
      <c r="E72" s="390"/>
      <c r="F72" s="112">
        <f t="shared" si="53"/>
        <v>1.8265466029411762E-2</v>
      </c>
      <c r="G72" s="388"/>
      <c r="H72" s="390"/>
      <c r="I72" s="114">
        <f t="shared" si="54"/>
        <v>1.8265466029411762E-2</v>
      </c>
      <c r="J72" s="294">
        <v>0</v>
      </c>
    </row>
    <row r="73" spans="1:10" ht="15">
      <c r="A73" s="32" t="s">
        <v>18</v>
      </c>
      <c r="B73" s="388"/>
      <c r="C73" s="389"/>
      <c r="D73" s="389"/>
      <c r="E73" s="390"/>
      <c r="F73" s="128">
        <f t="shared" si="53"/>
        <v>83.190655775560572</v>
      </c>
      <c r="G73" s="388"/>
      <c r="H73" s="390"/>
      <c r="I73" s="111">
        <f t="shared" si="54"/>
        <v>83.190655775560572</v>
      </c>
      <c r="J73" s="294">
        <v>0</v>
      </c>
    </row>
    <row r="74" spans="1:10" ht="15">
      <c r="A74" s="31" t="s">
        <v>17</v>
      </c>
      <c r="B74" s="388"/>
      <c r="C74" s="389"/>
      <c r="D74" s="389"/>
      <c r="E74" s="390"/>
      <c r="F74" s="112">
        <f t="shared" si="53"/>
        <v>0</v>
      </c>
      <c r="G74" s="388"/>
      <c r="H74" s="390"/>
      <c r="I74" s="114">
        <f t="shared" si="54"/>
        <v>0</v>
      </c>
      <c r="J74" s="294">
        <v>0</v>
      </c>
    </row>
    <row r="75" spans="1:10" ht="15">
      <c r="A75" s="33" t="s">
        <v>60</v>
      </c>
      <c r="B75" s="388"/>
      <c r="C75" s="389"/>
      <c r="D75" s="389"/>
      <c r="E75" s="390"/>
      <c r="F75" s="84">
        <f t="shared" si="53"/>
        <v>0</v>
      </c>
      <c r="G75" s="388"/>
      <c r="H75" s="390"/>
      <c r="I75" s="111">
        <f t="shared" si="54"/>
        <v>0</v>
      </c>
      <c r="J75" s="294">
        <v>0</v>
      </c>
    </row>
    <row r="76" spans="1:10">
      <c r="A76" s="34" t="s">
        <v>19</v>
      </c>
      <c r="B76" s="388"/>
      <c r="C76" s="389"/>
      <c r="D76" s="389"/>
      <c r="E76" s="390"/>
      <c r="F76" s="116">
        <f t="shared" si="53"/>
        <v>0</v>
      </c>
      <c r="G76" s="388"/>
      <c r="H76" s="390"/>
      <c r="I76" s="118">
        <f t="shared" si="54"/>
        <v>0</v>
      </c>
      <c r="J76" s="294">
        <v>0</v>
      </c>
    </row>
    <row r="77" spans="1:10">
      <c r="A77" s="35" t="s">
        <v>15</v>
      </c>
      <c r="B77" s="388"/>
      <c r="C77" s="389"/>
      <c r="D77" s="389"/>
      <c r="E77" s="390"/>
      <c r="F77" s="93">
        <f t="shared" si="53"/>
        <v>0</v>
      </c>
      <c r="G77" s="388"/>
      <c r="H77" s="390"/>
      <c r="I77" s="120">
        <f t="shared" si="54"/>
        <v>0</v>
      </c>
      <c r="J77" s="294">
        <v>0</v>
      </c>
    </row>
    <row r="78" spans="1:10">
      <c r="A78" s="34" t="s">
        <v>16</v>
      </c>
      <c r="B78" s="388"/>
      <c r="C78" s="389"/>
      <c r="D78" s="389"/>
      <c r="E78" s="390"/>
      <c r="F78" s="116">
        <f t="shared" si="53"/>
        <v>0</v>
      </c>
      <c r="G78" s="388"/>
      <c r="H78" s="390"/>
      <c r="I78" s="118">
        <f t="shared" si="54"/>
        <v>0</v>
      </c>
      <c r="J78" s="294">
        <v>0</v>
      </c>
    </row>
    <row r="79" spans="1:10" ht="15" thickBot="1">
      <c r="A79" s="36" t="s">
        <v>10</v>
      </c>
      <c r="B79" s="391"/>
      <c r="C79" s="392"/>
      <c r="D79" s="392"/>
      <c r="E79" s="393"/>
      <c r="F79" s="96">
        <f t="shared" si="53"/>
        <v>0</v>
      </c>
      <c r="G79" s="391"/>
      <c r="H79" s="393"/>
      <c r="I79" s="122">
        <f t="shared" si="54"/>
        <v>0</v>
      </c>
      <c r="J79" s="294">
        <v>0</v>
      </c>
    </row>
    <row r="80" spans="1:10" ht="15">
      <c r="A80" s="37" t="s">
        <v>22</v>
      </c>
      <c r="B80" s="99">
        <f>SUM(B59:B75)</f>
        <v>0</v>
      </c>
      <c r="C80" s="99">
        <f t="shared" ref="C80:H80" si="55">SUM(C59:C75)</f>
        <v>0</v>
      </c>
      <c r="D80" s="99">
        <f t="shared" si="55"/>
        <v>0</v>
      </c>
      <c r="E80" s="99">
        <f t="shared" si="55"/>
        <v>0</v>
      </c>
      <c r="F80" s="99">
        <f t="shared" si="55"/>
        <v>53922.645968615943</v>
      </c>
      <c r="G80" s="99">
        <f t="shared" si="55"/>
        <v>0</v>
      </c>
      <c r="H80" s="99">
        <f t="shared" si="55"/>
        <v>0</v>
      </c>
      <c r="I80" s="293">
        <f>SUM(I59:I75)</f>
        <v>53922.645968615943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56">C80/$I$80</f>
        <v>0</v>
      </c>
      <c r="D81" s="125">
        <f t="shared" si="56"/>
        <v>0</v>
      </c>
      <c r="E81" s="125">
        <f t="shared" si="56"/>
        <v>0</v>
      </c>
      <c r="F81" s="125">
        <f t="shared" si="56"/>
        <v>1</v>
      </c>
      <c r="G81" s="125">
        <f t="shared" si="56"/>
        <v>0</v>
      </c>
      <c r="H81" s="125">
        <f t="shared" si="56"/>
        <v>0</v>
      </c>
      <c r="I81" s="127">
        <f t="shared" si="56"/>
        <v>1</v>
      </c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</row>
    <row r="85" spans="1:10" ht="14.25" customHeight="1">
      <c r="A85" s="30" t="s">
        <v>7</v>
      </c>
      <c r="B85" s="105">
        <f>B579+B605+B631</f>
        <v>434.77429272481214</v>
      </c>
      <c r="C85" s="105">
        <f t="shared" ref="C85:H85" si="57">C579+C605+C631</f>
        <v>0</v>
      </c>
      <c r="D85" s="105">
        <f t="shared" si="57"/>
        <v>36.356254599129429</v>
      </c>
      <c r="E85" s="105">
        <f t="shared" si="57"/>
        <v>0</v>
      </c>
      <c r="F85" s="105">
        <f t="shared" si="57"/>
        <v>0</v>
      </c>
      <c r="G85" s="105">
        <f t="shared" si="57"/>
        <v>0</v>
      </c>
      <c r="H85" s="110">
        <f t="shared" si="57"/>
        <v>0</v>
      </c>
      <c r="I85" s="111">
        <f>SUM(B85:H85)</f>
        <v>471.13054732394158</v>
      </c>
      <c r="J85" s="294">
        <v>0</v>
      </c>
    </row>
    <row r="86" spans="1:10" ht="15">
      <c r="A86" s="31" t="s">
        <v>8</v>
      </c>
      <c r="B86" s="112">
        <f t="shared" ref="B86:B105" si="58">B580+B606+B632</f>
        <v>292.74932242577188</v>
      </c>
      <c r="C86" s="112">
        <f t="shared" ref="C86:H86" si="59">C580+C606+C632</f>
        <v>0</v>
      </c>
      <c r="D86" s="112">
        <f t="shared" si="59"/>
        <v>26.324052627278995</v>
      </c>
      <c r="E86" s="112">
        <f t="shared" si="59"/>
        <v>0</v>
      </c>
      <c r="F86" s="112">
        <f t="shared" si="59"/>
        <v>0</v>
      </c>
      <c r="G86" s="112">
        <f t="shared" si="59"/>
        <v>0</v>
      </c>
      <c r="H86" s="113">
        <f t="shared" si="59"/>
        <v>0</v>
      </c>
      <c r="I86" s="114">
        <f t="shared" ref="I86:I105" si="60">SUM(B86:H86)</f>
        <v>319.07337505305088</v>
      </c>
      <c r="J86" s="294">
        <v>0</v>
      </c>
    </row>
    <row r="87" spans="1:10" ht="15">
      <c r="A87" s="32" t="s">
        <v>9</v>
      </c>
      <c r="B87" s="84">
        <f t="shared" si="58"/>
        <v>484.16822049579639</v>
      </c>
      <c r="C87" s="84">
        <f t="shared" ref="C87:H87" si="61">C581+C607+C633</f>
        <v>0</v>
      </c>
      <c r="D87" s="84">
        <f t="shared" si="61"/>
        <v>31.27576898758209</v>
      </c>
      <c r="E87" s="84">
        <f t="shared" si="61"/>
        <v>0</v>
      </c>
      <c r="F87" s="84">
        <f t="shared" si="61"/>
        <v>0</v>
      </c>
      <c r="G87" s="84">
        <f t="shared" si="61"/>
        <v>0</v>
      </c>
      <c r="H87" s="115">
        <f t="shared" si="61"/>
        <v>0</v>
      </c>
      <c r="I87" s="111">
        <f t="shared" si="60"/>
        <v>515.44398948337846</v>
      </c>
      <c r="J87" s="294">
        <v>0</v>
      </c>
    </row>
    <row r="88" spans="1:10" ht="15">
      <c r="A88" s="31" t="s">
        <v>52</v>
      </c>
      <c r="B88" s="112">
        <f t="shared" si="58"/>
        <v>0</v>
      </c>
      <c r="C88" s="112">
        <f t="shared" ref="C88:H88" si="62">C582+C608+C634</f>
        <v>0</v>
      </c>
      <c r="D88" s="112">
        <f t="shared" si="62"/>
        <v>0</v>
      </c>
      <c r="E88" s="112">
        <f t="shared" si="62"/>
        <v>0</v>
      </c>
      <c r="F88" s="112">
        <f t="shared" si="62"/>
        <v>0</v>
      </c>
      <c r="G88" s="112">
        <f t="shared" si="62"/>
        <v>0</v>
      </c>
      <c r="H88" s="113">
        <f t="shared" si="62"/>
        <v>0</v>
      </c>
      <c r="I88" s="114">
        <f t="shared" si="60"/>
        <v>0</v>
      </c>
      <c r="J88" s="294">
        <v>0</v>
      </c>
    </row>
    <row r="89" spans="1:10" ht="15">
      <c r="A89" s="32" t="s">
        <v>13</v>
      </c>
      <c r="B89" s="84">
        <f t="shared" si="58"/>
        <v>2273.4691415805582</v>
      </c>
      <c r="C89" s="84">
        <f t="shared" ref="C89:H89" si="63">C583+C609+C635</f>
        <v>49.789462855452015</v>
      </c>
      <c r="D89" s="84">
        <f t="shared" si="63"/>
        <v>158.8279365674974</v>
      </c>
      <c r="E89" s="84">
        <f t="shared" si="63"/>
        <v>23.142350307309069</v>
      </c>
      <c r="F89" s="84">
        <f t="shared" si="63"/>
        <v>0</v>
      </c>
      <c r="G89" s="84">
        <f t="shared" si="63"/>
        <v>0</v>
      </c>
      <c r="H89" s="115">
        <f t="shared" si="63"/>
        <v>0</v>
      </c>
      <c r="I89" s="111">
        <f t="shared" si="60"/>
        <v>2505.2288913108168</v>
      </c>
      <c r="J89" s="294">
        <v>0</v>
      </c>
    </row>
    <row r="90" spans="1:10" ht="15">
      <c r="A90" s="31" t="s">
        <v>12</v>
      </c>
      <c r="B90" s="112">
        <f t="shared" si="58"/>
        <v>12243.802454056791</v>
      </c>
      <c r="C90" s="112">
        <f t="shared" ref="C90:H90" si="64">C584+C610+C636</f>
        <v>39.198046627684533</v>
      </c>
      <c r="D90" s="112">
        <f t="shared" si="64"/>
        <v>807.23837220755479</v>
      </c>
      <c r="E90" s="112">
        <f t="shared" si="64"/>
        <v>0</v>
      </c>
      <c r="F90" s="112">
        <f t="shared" si="64"/>
        <v>0</v>
      </c>
      <c r="G90" s="112">
        <f t="shared" si="64"/>
        <v>0</v>
      </c>
      <c r="H90" s="113">
        <f t="shared" si="64"/>
        <v>0</v>
      </c>
      <c r="I90" s="114">
        <f t="shared" si="60"/>
        <v>13090.23887289203</v>
      </c>
      <c r="J90" s="294">
        <v>0</v>
      </c>
    </row>
    <row r="91" spans="1:10" ht="15">
      <c r="A91" s="32" t="s">
        <v>54</v>
      </c>
      <c r="B91" s="84">
        <f t="shared" si="58"/>
        <v>0</v>
      </c>
      <c r="C91" s="84">
        <f t="shared" ref="C91:H91" si="65">C585+C611+C637</f>
        <v>0.82712880787020482</v>
      </c>
      <c r="D91" s="84">
        <f t="shared" si="65"/>
        <v>0.32089959219455139</v>
      </c>
      <c r="E91" s="84">
        <f t="shared" si="65"/>
        <v>189.83997868796581</v>
      </c>
      <c r="F91" s="84">
        <f>F585+F611+F637</f>
        <v>1585.4472434009544</v>
      </c>
      <c r="G91" s="84">
        <f t="shared" si="65"/>
        <v>0</v>
      </c>
      <c r="H91" s="115">
        <f t="shared" si="65"/>
        <v>0</v>
      </c>
      <c r="I91" s="111">
        <f t="shared" si="60"/>
        <v>1776.435250488985</v>
      </c>
      <c r="J91" s="294">
        <v>0</v>
      </c>
    </row>
    <row r="92" spans="1:10" ht="15">
      <c r="A92" s="31" t="s">
        <v>11</v>
      </c>
      <c r="B92" s="112">
        <f t="shared" si="58"/>
        <v>0</v>
      </c>
      <c r="C92" s="112">
        <f t="shared" ref="C92:H92" si="66">C586+C612+C638</f>
        <v>0</v>
      </c>
      <c r="D92" s="112">
        <f t="shared" si="66"/>
        <v>5.3310642320123842E-2</v>
      </c>
      <c r="E92" s="112">
        <f t="shared" si="66"/>
        <v>44.345296966490864</v>
      </c>
      <c r="F92" s="112">
        <f t="shared" si="66"/>
        <v>0</v>
      </c>
      <c r="G92" s="112">
        <f t="shared" si="66"/>
        <v>0</v>
      </c>
      <c r="H92" s="113">
        <f t="shared" si="66"/>
        <v>0</v>
      </c>
      <c r="I92" s="114">
        <f t="shared" si="60"/>
        <v>44.398607608810984</v>
      </c>
      <c r="J92" s="294">
        <v>0</v>
      </c>
    </row>
    <row r="93" spans="1:10" ht="15">
      <c r="A93" s="32" t="s">
        <v>55</v>
      </c>
      <c r="B93" s="84">
        <f t="shared" si="58"/>
        <v>0</v>
      </c>
      <c r="C93" s="84">
        <f t="shared" ref="C93:H93" si="67">C587+C613+C639</f>
        <v>0</v>
      </c>
      <c r="D93" s="84">
        <f t="shared" si="67"/>
        <v>0</v>
      </c>
      <c r="E93" s="84">
        <f t="shared" si="67"/>
        <v>20.703451062535787</v>
      </c>
      <c r="F93" s="84">
        <f t="shared" si="67"/>
        <v>0</v>
      </c>
      <c r="G93" s="84">
        <f t="shared" si="67"/>
        <v>0</v>
      </c>
      <c r="H93" s="115">
        <f t="shared" si="67"/>
        <v>0</v>
      </c>
      <c r="I93" s="111">
        <f t="shared" si="60"/>
        <v>20.703451062535787</v>
      </c>
      <c r="J93" s="294">
        <v>0</v>
      </c>
    </row>
    <row r="94" spans="1:10" ht="15">
      <c r="A94" s="31" t="s">
        <v>14</v>
      </c>
      <c r="B94" s="112">
        <f t="shared" si="58"/>
        <v>552.94988328846853</v>
      </c>
      <c r="C94" s="112">
        <f t="shared" ref="C94:H94" si="68">C588+C614+C640</f>
        <v>2.2846632010069192</v>
      </c>
      <c r="D94" s="112">
        <f t="shared" si="68"/>
        <v>63.091089995091899</v>
      </c>
      <c r="E94" s="112">
        <f t="shared" si="68"/>
        <v>7.5992635504347774</v>
      </c>
      <c r="F94" s="112">
        <f t="shared" si="68"/>
        <v>0</v>
      </c>
      <c r="G94" s="112">
        <f t="shared" si="68"/>
        <v>0</v>
      </c>
      <c r="H94" s="113">
        <f t="shared" si="68"/>
        <v>0</v>
      </c>
      <c r="I94" s="114">
        <f t="shared" si="60"/>
        <v>625.92490003500211</v>
      </c>
      <c r="J94" s="294">
        <v>0</v>
      </c>
    </row>
    <row r="95" spans="1:10" ht="15">
      <c r="A95" s="32" t="s">
        <v>136</v>
      </c>
      <c r="B95" s="84">
        <f t="shared" si="58"/>
        <v>7031.1436740528507</v>
      </c>
      <c r="C95" s="84">
        <f t="shared" ref="C95:H95" si="69">C589+C615+C641</f>
        <v>813.64471957521607</v>
      </c>
      <c r="D95" s="84">
        <f t="shared" si="69"/>
        <v>747.32348888313345</v>
      </c>
      <c r="E95" s="84">
        <f t="shared" si="69"/>
        <v>124.95252098815273</v>
      </c>
      <c r="F95" s="84">
        <f t="shared" si="69"/>
        <v>0</v>
      </c>
      <c r="G95" s="84">
        <f t="shared" si="69"/>
        <v>0</v>
      </c>
      <c r="H95" s="115">
        <f t="shared" si="69"/>
        <v>0</v>
      </c>
      <c r="I95" s="111">
        <f t="shared" si="60"/>
        <v>8717.0644034993529</v>
      </c>
      <c r="J95" s="294">
        <v>0</v>
      </c>
    </row>
    <row r="96" spans="1:10" ht="15">
      <c r="A96" s="31" t="s">
        <v>21</v>
      </c>
      <c r="B96" s="112">
        <f t="shared" si="58"/>
        <v>2589.7995300271873</v>
      </c>
      <c r="C96" s="112">
        <f t="shared" ref="C96:H96" si="70">C590+C616+C642</f>
        <v>0.2464045471318734</v>
      </c>
      <c r="D96" s="112">
        <f t="shared" si="70"/>
        <v>3696.2330469954059</v>
      </c>
      <c r="E96" s="112">
        <f t="shared" si="70"/>
        <v>5614.0443326149407</v>
      </c>
      <c r="F96" s="112">
        <f t="shared" si="70"/>
        <v>0</v>
      </c>
      <c r="G96" s="112">
        <f t="shared" si="70"/>
        <v>2743.6813621031629</v>
      </c>
      <c r="H96" s="113">
        <f t="shared" si="70"/>
        <v>1.8461491552947575</v>
      </c>
      <c r="I96" s="114">
        <f t="shared" si="60"/>
        <v>14645.850825443124</v>
      </c>
      <c r="J96" s="294">
        <v>0</v>
      </c>
    </row>
    <row r="97" spans="1:10" ht="15">
      <c r="A97" s="32" t="s">
        <v>20</v>
      </c>
      <c r="B97" s="84">
        <f t="shared" si="58"/>
        <v>5554.3011797517329</v>
      </c>
      <c r="C97" s="84">
        <f t="shared" ref="C97:H97" si="71">C591+C617+C643</f>
        <v>19.324715674386773</v>
      </c>
      <c r="D97" s="84">
        <f t="shared" si="71"/>
        <v>573.3847536797366</v>
      </c>
      <c r="E97" s="84">
        <f t="shared" si="71"/>
        <v>0</v>
      </c>
      <c r="F97" s="84">
        <f t="shared" si="71"/>
        <v>0</v>
      </c>
      <c r="G97" s="84">
        <f t="shared" si="71"/>
        <v>0</v>
      </c>
      <c r="H97" s="115">
        <f t="shared" si="71"/>
        <v>0</v>
      </c>
      <c r="I97" s="111">
        <f t="shared" si="60"/>
        <v>6147.0106491058559</v>
      </c>
      <c r="J97" s="294">
        <v>0</v>
      </c>
    </row>
    <row r="98" spans="1:10" ht="15">
      <c r="A98" s="31" t="s">
        <v>56</v>
      </c>
      <c r="B98" s="112">
        <f t="shared" si="58"/>
        <v>8868.5056521628903</v>
      </c>
      <c r="C98" s="112">
        <f t="shared" ref="C98:H98" si="72">C592+C618+C644</f>
        <v>16.493798064262187</v>
      </c>
      <c r="D98" s="112">
        <f t="shared" si="72"/>
        <v>1104.6918133533184</v>
      </c>
      <c r="E98" s="112">
        <f t="shared" si="72"/>
        <v>0</v>
      </c>
      <c r="F98" s="112">
        <f t="shared" si="72"/>
        <v>0</v>
      </c>
      <c r="G98" s="112">
        <f t="shared" si="72"/>
        <v>0</v>
      </c>
      <c r="H98" s="113">
        <f t="shared" si="72"/>
        <v>0</v>
      </c>
      <c r="I98" s="114">
        <f t="shared" si="60"/>
        <v>9989.6912635804711</v>
      </c>
      <c r="J98" s="294">
        <v>0</v>
      </c>
    </row>
    <row r="99" spans="1:10" ht="15">
      <c r="A99" s="32" t="s">
        <v>18</v>
      </c>
      <c r="B99" s="84">
        <f t="shared" si="58"/>
        <v>1959.0127043693738</v>
      </c>
      <c r="C99" s="84">
        <f t="shared" ref="C99:H99" si="73">C593+C619+C645</f>
        <v>0</v>
      </c>
      <c r="D99" s="84">
        <f t="shared" si="73"/>
        <v>135.26007974113656</v>
      </c>
      <c r="E99" s="84">
        <f t="shared" si="73"/>
        <v>0</v>
      </c>
      <c r="F99" s="84">
        <f t="shared" si="73"/>
        <v>21.517095884512891</v>
      </c>
      <c r="G99" s="84">
        <f t="shared" si="73"/>
        <v>0</v>
      </c>
      <c r="H99" s="115">
        <f t="shared" si="73"/>
        <v>0</v>
      </c>
      <c r="I99" s="111">
        <f t="shared" si="60"/>
        <v>2115.7898799950231</v>
      </c>
      <c r="J99" s="294">
        <v>0</v>
      </c>
    </row>
    <row r="100" spans="1:10" ht="15">
      <c r="A100" s="31" t="s">
        <v>17</v>
      </c>
      <c r="B100" s="112">
        <f t="shared" si="58"/>
        <v>69.566557061322428</v>
      </c>
      <c r="C100" s="112">
        <f t="shared" ref="C100:H100" si="74">C594+C620+C646</f>
        <v>0</v>
      </c>
      <c r="D100" s="112">
        <f t="shared" si="74"/>
        <v>1.2853296245822767</v>
      </c>
      <c r="E100" s="112">
        <f t="shared" si="74"/>
        <v>0</v>
      </c>
      <c r="F100" s="112">
        <f t="shared" si="74"/>
        <v>0</v>
      </c>
      <c r="G100" s="112">
        <f t="shared" si="74"/>
        <v>0</v>
      </c>
      <c r="H100" s="113">
        <f t="shared" si="74"/>
        <v>0</v>
      </c>
      <c r="I100" s="114">
        <f t="shared" si="60"/>
        <v>70.851886685904702</v>
      </c>
      <c r="J100" s="294">
        <v>0</v>
      </c>
    </row>
    <row r="101" spans="1:10" ht="15">
      <c r="A101" s="33" t="s">
        <v>60</v>
      </c>
      <c r="B101" s="84">
        <f t="shared" si="58"/>
        <v>580.46331844261965</v>
      </c>
      <c r="C101" s="84">
        <f t="shared" ref="C101:H101" si="75">C595+C621+C647</f>
        <v>0</v>
      </c>
      <c r="D101" s="84">
        <f t="shared" si="75"/>
        <v>544.31282172323017</v>
      </c>
      <c r="E101" s="84">
        <f t="shared" si="75"/>
        <v>0</v>
      </c>
      <c r="F101" s="84">
        <f t="shared" si="75"/>
        <v>0</v>
      </c>
      <c r="G101" s="84">
        <f t="shared" si="75"/>
        <v>0</v>
      </c>
      <c r="H101" s="115">
        <f t="shared" si="75"/>
        <v>0</v>
      </c>
      <c r="I101" s="111">
        <f t="shared" si="60"/>
        <v>1124.7761401658499</v>
      </c>
      <c r="J101" s="294">
        <v>0</v>
      </c>
    </row>
    <row r="102" spans="1:10">
      <c r="A102" s="34" t="s">
        <v>19</v>
      </c>
      <c r="B102" s="116">
        <f t="shared" si="58"/>
        <v>580.46331844261965</v>
      </c>
      <c r="C102" s="116">
        <f t="shared" ref="C102:H102" si="76">C596+C622+C648</f>
        <v>0</v>
      </c>
      <c r="D102" s="116">
        <f t="shared" si="76"/>
        <v>544.31282172323017</v>
      </c>
      <c r="E102" s="116">
        <f t="shared" si="76"/>
        <v>0</v>
      </c>
      <c r="F102" s="116">
        <f t="shared" si="76"/>
        <v>0</v>
      </c>
      <c r="G102" s="116">
        <f t="shared" si="76"/>
        <v>0</v>
      </c>
      <c r="H102" s="117">
        <f t="shared" si="76"/>
        <v>0</v>
      </c>
      <c r="I102" s="118">
        <f t="shared" si="60"/>
        <v>1124.7761401658499</v>
      </c>
      <c r="J102" s="294">
        <v>0</v>
      </c>
    </row>
    <row r="103" spans="1:10">
      <c r="A103" s="35" t="s">
        <v>15</v>
      </c>
      <c r="B103" s="93">
        <f t="shared" si="58"/>
        <v>0</v>
      </c>
      <c r="C103" s="93">
        <f t="shared" ref="C103:H103" si="77">C597+C623+C649</f>
        <v>0</v>
      </c>
      <c r="D103" s="93">
        <f t="shared" si="77"/>
        <v>0</v>
      </c>
      <c r="E103" s="93">
        <f t="shared" si="77"/>
        <v>0</v>
      </c>
      <c r="F103" s="93">
        <f t="shared" si="77"/>
        <v>0</v>
      </c>
      <c r="G103" s="93">
        <f t="shared" si="77"/>
        <v>0</v>
      </c>
      <c r="H103" s="119">
        <f t="shared" si="77"/>
        <v>0</v>
      </c>
      <c r="I103" s="120">
        <f t="shared" si="60"/>
        <v>0</v>
      </c>
      <c r="J103" s="294">
        <v>0</v>
      </c>
    </row>
    <row r="104" spans="1:10">
      <c r="A104" s="34" t="s">
        <v>16</v>
      </c>
      <c r="B104" s="116">
        <f t="shared" si="58"/>
        <v>0</v>
      </c>
      <c r="C104" s="116">
        <f t="shared" ref="C104:H104" si="78">C598+C624+C650</f>
        <v>0</v>
      </c>
      <c r="D104" s="116">
        <f t="shared" si="78"/>
        <v>0</v>
      </c>
      <c r="E104" s="116">
        <f t="shared" si="78"/>
        <v>0</v>
      </c>
      <c r="F104" s="116">
        <f t="shared" si="78"/>
        <v>0</v>
      </c>
      <c r="G104" s="116">
        <f t="shared" si="78"/>
        <v>0</v>
      </c>
      <c r="H104" s="117">
        <f t="shared" si="78"/>
        <v>0</v>
      </c>
      <c r="I104" s="118">
        <f t="shared" si="60"/>
        <v>0</v>
      </c>
      <c r="J104" s="294">
        <v>0</v>
      </c>
    </row>
    <row r="105" spans="1:10" ht="15" thickBot="1">
      <c r="A105" s="36" t="s">
        <v>10</v>
      </c>
      <c r="B105" s="96">
        <f t="shared" si="58"/>
        <v>0</v>
      </c>
      <c r="C105" s="96">
        <f t="shared" ref="C105:H105" si="79">C599+C625+C651</f>
        <v>0</v>
      </c>
      <c r="D105" s="96">
        <f t="shared" si="79"/>
        <v>0</v>
      </c>
      <c r="E105" s="96">
        <f t="shared" si="79"/>
        <v>0</v>
      </c>
      <c r="F105" s="96">
        <f t="shared" si="79"/>
        <v>0</v>
      </c>
      <c r="G105" s="96">
        <f t="shared" si="79"/>
        <v>0</v>
      </c>
      <c r="H105" s="121">
        <f t="shared" si="79"/>
        <v>0</v>
      </c>
      <c r="I105" s="122">
        <f t="shared" si="60"/>
        <v>0</v>
      </c>
      <c r="J105" s="294">
        <v>0</v>
      </c>
    </row>
    <row r="106" spans="1:10" ht="15">
      <c r="A106" s="37" t="s">
        <v>22</v>
      </c>
      <c r="B106" s="99">
        <f>SUM(B85:B101)</f>
        <v>42934.70593044017</v>
      </c>
      <c r="C106" s="99">
        <f t="shared" ref="C106:H106" si="80">SUM(C85:C101)</f>
        <v>941.80893935301049</v>
      </c>
      <c r="D106" s="99">
        <f t="shared" si="80"/>
        <v>7925.9790192191922</v>
      </c>
      <c r="E106" s="99">
        <f t="shared" si="80"/>
        <v>6024.6271941778296</v>
      </c>
      <c r="F106" s="99">
        <f t="shared" si="80"/>
        <v>1606.9643392854673</v>
      </c>
      <c r="G106" s="99">
        <f t="shared" si="80"/>
        <v>2743.6813621031629</v>
      </c>
      <c r="H106" s="100">
        <f t="shared" si="80"/>
        <v>1.8461491552947575</v>
      </c>
      <c r="I106" s="111">
        <f>SUM(I85:I101)</f>
        <v>62179.612933734126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0.69049490507759226</v>
      </c>
      <c r="C107" s="125">
        <f t="shared" ref="C107:I107" si="81">C106/$I$106</f>
        <v>1.5146587360662928E-2</v>
      </c>
      <c r="D107" s="125">
        <f t="shared" si="81"/>
        <v>0.12746909550025734</v>
      </c>
      <c r="E107" s="125">
        <f t="shared" si="81"/>
        <v>9.6890715620863987E-2</v>
      </c>
      <c r="F107" s="125">
        <f t="shared" si="81"/>
        <v>2.5843910302208485E-2</v>
      </c>
      <c r="G107" s="125">
        <f t="shared" si="81"/>
        <v>4.4125095552253614E-2</v>
      </c>
      <c r="H107" s="126">
        <f t="shared" si="81"/>
        <v>2.9690586161451827E-5</v>
      </c>
      <c r="I107" s="127">
        <f t="shared" si="81"/>
        <v>1</v>
      </c>
    </row>
    <row r="108" spans="1:10" ht="15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82">SUM(B112:H112)</f>
        <v>0</v>
      </c>
    </row>
    <row r="113" spans="1:9" ht="15">
      <c r="A113" s="32" t="s">
        <v>9</v>
      </c>
      <c r="B113" s="84">
        <v>1.8011281249906189E-9</v>
      </c>
      <c r="C113" s="84">
        <v>0</v>
      </c>
      <c r="D113" s="84">
        <v>2420.7161999981986</v>
      </c>
      <c r="E113" s="84">
        <v>0</v>
      </c>
      <c r="F113" s="395"/>
      <c r="G113" s="84">
        <v>0</v>
      </c>
      <c r="H113" s="115">
        <v>0</v>
      </c>
      <c r="I113" s="111">
        <f t="shared" si="82"/>
        <v>2420.7161999999998</v>
      </c>
    </row>
    <row r="114" spans="1:9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82"/>
        <v>0</v>
      </c>
    </row>
    <row r="115" spans="1:9" ht="15">
      <c r="A115" s="32" t="s">
        <v>13</v>
      </c>
      <c r="B115" s="84">
        <v>2.4396329264540932E-2</v>
      </c>
      <c r="C115" s="84">
        <v>0</v>
      </c>
      <c r="D115" s="84">
        <v>0.13985156903240026</v>
      </c>
      <c r="E115" s="84">
        <v>0</v>
      </c>
      <c r="F115" s="395"/>
      <c r="G115" s="84">
        <v>0</v>
      </c>
      <c r="H115" s="115">
        <v>0</v>
      </c>
      <c r="I115" s="111">
        <f t="shared" si="82"/>
        <v>0.1642478982969412</v>
      </c>
    </row>
    <row r="116" spans="1:9" ht="15">
      <c r="A116" s="31" t="s">
        <v>12</v>
      </c>
      <c r="B116" s="112">
        <v>3.0571594386328938E-2</v>
      </c>
      <c r="C116" s="112">
        <v>0</v>
      </c>
      <c r="D116" s="112">
        <v>0.18342956631797364</v>
      </c>
      <c r="E116" s="112">
        <v>0</v>
      </c>
      <c r="F116" s="395"/>
      <c r="G116" s="112">
        <v>0</v>
      </c>
      <c r="H116" s="113">
        <v>0</v>
      </c>
      <c r="I116" s="114">
        <f t="shared" si="82"/>
        <v>0.21400116070430258</v>
      </c>
    </row>
    <row r="117" spans="1:9" ht="15">
      <c r="A117" s="32" t="s">
        <v>54</v>
      </c>
      <c r="B117" s="84">
        <v>0.12696563820064791</v>
      </c>
      <c r="C117" s="84">
        <v>0</v>
      </c>
      <c r="D117" s="84">
        <v>0</v>
      </c>
      <c r="E117" s="84">
        <v>0.76179382920388738</v>
      </c>
      <c r="F117" s="395"/>
      <c r="G117" s="84">
        <v>0</v>
      </c>
      <c r="H117" s="115">
        <v>0</v>
      </c>
      <c r="I117" s="111">
        <f t="shared" si="82"/>
        <v>0.88875946740453526</v>
      </c>
    </row>
    <row r="118" spans="1:9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82"/>
        <v>0</v>
      </c>
    </row>
    <row r="119" spans="1:9" ht="15">
      <c r="A119" s="32" t="s">
        <v>55</v>
      </c>
      <c r="B119" s="84">
        <v>3.5088179904029411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82"/>
        <v>3.5088179904029411</v>
      </c>
    </row>
    <row r="120" spans="1:9" ht="15">
      <c r="A120" s="31" t="s">
        <v>14</v>
      </c>
      <c r="B120" s="112">
        <v>0.11159053461835214</v>
      </c>
      <c r="C120" s="112">
        <v>0</v>
      </c>
      <c r="D120" s="112">
        <v>2.4644094653816482</v>
      </c>
      <c r="E120" s="112">
        <v>0</v>
      </c>
      <c r="F120" s="395"/>
      <c r="G120" s="112">
        <v>0</v>
      </c>
      <c r="H120" s="113">
        <v>0</v>
      </c>
      <c r="I120" s="114">
        <f t="shared" si="82"/>
        <v>2.5760000000000005</v>
      </c>
    </row>
    <row r="121" spans="1:9" ht="15">
      <c r="A121" s="32" t="s">
        <v>136</v>
      </c>
      <c r="B121" s="84">
        <v>353.98763854979512</v>
      </c>
      <c r="C121" s="84">
        <v>579.01572062199318</v>
      </c>
      <c r="D121" s="84">
        <v>7415.729414524897</v>
      </c>
      <c r="E121" s="84">
        <v>9.7018093478665107E-2</v>
      </c>
      <c r="F121" s="395"/>
      <c r="G121" s="84">
        <v>0</v>
      </c>
      <c r="H121" s="115">
        <v>0</v>
      </c>
      <c r="I121" s="111">
        <f t="shared" si="82"/>
        <v>8348.8297917901637</v>
      </c>
    </row>
    <row r="122" spans="1:9" ht="15">
      <c r="A122" s="31" t="s">
        <v>21</v>
      </c>
      <c r="B122" s="112">
        <v>110.92883033103028</v>
      </c>
      <c r="C122" s="112">
        <v>1.7955477978079248</v>
      </c>
      <c r="D122" s="112">
        <v>1309.8410341261551</v>
      </c>
      <c r="E122" s="112">
        <v>2311.7738284405905</v>
      </c>
      <c r="F122" s="395"/>
      <c r="G122" s="112">
        <v>291.39506182558108</v>
      </c>
      <c r="H122" s="113">
        <v>4.5115193221679419</v>
      </c>
      <c r="I122" s="114">
        <f t="shared" si="82"/>
        <v>4030.245821843333</v>
      </c>
    </row>
    <row r="123" spans="1:9" ht="15">
      <c r="A123" s="32" t="s">
        <v>20</v>
      </c>
      <c r="B123" s="84">
        <v>150.02174289718695</v>
      </c>
      <c r="C123" s="84">
        <v>0</v>
      </c>
      <c r="D123" s="84">
        <v>21.035857102813061</v>
      </c>
      <c r="E123" s="84">
        <v>0</v>
      </c>
      <c r="F123" s="395"/>
      <c r="G123" s="84">
        <v>0</v>
      </c>
      <c r="H123" s="115">
        <v>0</v>
      </c>
      <c r="I123" s="111">
        <f t="shared" si="82"/>
        <v>171.05760000000001</v>
      </c>
    </row>
    <row r="124" spans="1:9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82"/>
        <v>0</v>
      </c>
    </row>
    <row r="125" spans="1:9" ht="15">
      <c r="A125" s="32" t="s">
        <v>18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82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82"/>
        <v>0</v>
      </c>
    </row>
    <row r="127" spans="1:9" ht="15">
      <c r="A127" s="33" t="s">
        <v>60</v>
      </c>
      <c r="B127" s="84">
        <v>1.8203579012862701E-9</v>
      </c>
      <c r="C127" s="84">
        <v>0.23843501506485515</v>
      </c>
      <c r="D127" s="84">
        <v>104.1309251332609</v>
      </c>
      <c r="E127" s="84">
        <v>0</v>
      </c>
      <c r="F127" s="395"/>
      <c r="G127" s="84">
        <v>0</v>
      </c>
      <c r="H127" s="115">
        <v>0</v>
      </c>
      <c r="I127" s="111">
        <f t="shared" si="82"/>
        <v>104.36936015014612</v>
      </c>
    </row>
    <row r="128" spans="1:9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82"/>
        <v>0</v>
      </c>
    </row>
    <row r="129" spans="1:9">
      <c r="A129" s="35" t="s">
        <v>15</v>
      </c>
      <c r="B129" s="93">
        <v>1.8203579012862701E-9</v>
      </c>
      <c r="C129" s="93">
        <v>0.23843505402004142</v>
      </c>
      <c r="D129" s="93">
        <v>104.13092509430572</v>
      </c>
      <c r="E129" s="93">
        <v>0</v>
      </c>
      <c r="F129" s="395"/>
      <c r="G129" s="93">
        <v>0</v>
      </c>
      <c r="H129" s="119">
        <v>0</v>
      </c>
      <c r="I129" s="120">
        <f t="shared" si="82"/>
        <v>104.36936015014612</v>
      </c>
    </row>
    <row r="130" spans="1:9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82"/>
        <v>0</v>
      </c>
    </row>
    <row r="131" spans="1:9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82"/>
        <v>0</v>
      </c>
    </row>
    <row r="132" spans="1:9" ht="15">
      <c r="A132" s="37" t="s">
        <v>22</v>
      </c>
      <c r="B132" s="99">
        <f>SUM(B111:B127)</f>
        <v>618.74055386850659</v>
      </c>
      <c r="C132" s="99">
        <f t="shared" ref="C132:H132" si="83">SUM(C111:C127)</f>
        <v>581.04970343486593</v>
      </c>
      <c r="D132" s="99">
        <f t="shared" si="83"/>
        <v>11274.241121486057</v>
      </c>
      <c r="E132" s="99">
        <f t="shared" si="83"/>
        <v>2312.6326403632729</v>
      </c>
      <c r="F132" s="99">
        <f t="shared" si="83"/>
        <v>0</v>
      </c>
      <c r="G132" s="99">
        <f t="shared" si="83"/>
        <v>291.39506182558108</v>
      </c>
      <c r="H132" s="100">
        <f t="shared" si="83"/>
        <v>4.5115193221679419</v>
      </c>
      <c r="I132" s="111">
        <f>SUM(I111:I127)</f>
        <v>15082.570600300451</v>
      </c>
    </row>
    <row r="133" spans="1:9" s="22" customFormat="1" ht="15" thickBot="1">
      <c r="A133" s="38" t="s">
        <v>108</v>
      </c>
      <c r="B133" s="125">
        <f>B132/$I$132</f>
        <v>4.1023547660780119E-2</v>
      </c>
      <c r="C133" s="125">
        <f t="shared" ref="C133:I133" si="84">C132/$I$132</f>
        <v>3.852458038043536E-2</v>
      </c>
      <c r="D133" s="125">
        <f t="shared" si="84"/>
        <v>0.74750129936480914</v>
      </c>
      <c r="E133" s="125">
        <f t="shared" si="84"/>
        <v>0.15333146461898242</v>
      </c>
      <c r="F133" s="125">
        <f t="shared" si="84"/>
        <v>0</v>
      </c>
      <c r="G133" s="125">
        <f t="shared" si="84"/>
        <v>1.9319986595638834E-2</v>
      </c>
      <c r="H133" s="126">
        <f t="shared" si="84"/>
        <v>2.9912137935413151E-4</v>
      </c>
      <c r="I133" s="127">
        <f t="shared" si="84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85">SUM(B138:H138)</f>
        <v>0</v>
      </c>
    </row>
    <row r="139" spans="1:9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85"/>
        <v>0</v>
      </c>
    </row>
    <row r="140" spans="1:9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85"/>
        <v>0</v>
      </c>
    </row>
    <row r="141" spans="1:9" ht="15">
      <c r="A141" s="32" t="s">
        <v>13</v>
      </c>
      <c r="B141" s="84">
        <v>3.4238017726177055</v>
      </c>
      <c r="C141" s="84">
        <v>39.90610708599479</v>
      </c>
      <c r="D141" s="84">
        <v>3.819973061395975</v>
      </c>
      <c r="E141" s="84">
        <v>0</v>
      </c>
      <c r="F141" s="395"/>
      <c r="G141" s="84">
        <v>0</v>
      </c>
      <c r="H141" s="115">
        <v>0</v>
      </c>
      <c r="I141" s="111">
        <f t="shared" si="85"/>
        <v>47.149881920008475</v>
      </c>
    </row>
    <row r="142" spans="1:9" ht="15">
      <c r="A142" s="31" t="s">
        <v>12</v>
      </c>
      <c r="B142" s="112">
        <v>3.8931635652268848</v>
      </c>
      <c r="C142" s="112">
        <v>0.44045875941913321</v>
      </c>
      <c r="D142" s="112">
        <v>1.5929925132325315</v>
      </c>
      <c r="E142" s="112">
        <v>0</v>
      </c>
      <c r="F142" s="395"/>
      <c r="G142" s="112">
        <v>0</v>
      </c>
      <c r="H142" s="113">
        <v>0</v>
      </c>
      <c r="I142" s="114">
        <f t="shared" si="85"/>
        <v>5.9266148378785495</v>
      </c>
    </row>
    <row r="143" spans="1:9" ht="15">
      <c r="A143" s="32" t="s">
        <v>54</v>
      </c>
      <c r="B143" s="84">
        <v>0</v>
      </c>
      <c r="C143" s="84">
        <v>0</v>
      </c>
      <c r="D143" s="84">
        <v>0.47859639721380554</v>
      </c>
      <c r="E143" s="84">
        <v>0.68563100435959423</v>
      </c>
      <c r="F143" s="395"/>
      <c r="G143" s="84">
        <v>0</v>
      </c>
      <c r="H143" s="115">
        <v>0</v>
      </c>
      <c r="I143" s="111">
        <f t="shared" si="85"/>
        <v>1.1642274015733998</v>
      </c>
    </row>
    <row r="144" spans="1:9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85"/>
        <v>0</v>
      </c>
    </row>
    <row r="145" spans="1:1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85"/>
        <v>0</v>
      </c>
    </row>
    <row r="146" spans="1:10" ht="15">
      <c r="A146" s="31" t="s">
        <v>14</v>
      </c>
      <c r="B146" s="112">
        <v>0</v>
      </c>
      <c r="C146" s="112">
        <v>0</v>
      </c>
      <c r="D146" s="112">
        <v>0.12636752422907488</v>
      </c>
      <c r="E146" s="112">
        <v>0</v>
      </c>
      <c r="F146" s="395"/>
      <c r="G146" s="112">
        <v>0</v>
      </c>
      <c r="H146" s="113">
        <v>0</v>
      </c>
      <c r="I146" s="114">
        <f t="shared" si="85"/>
        <v>0.12636752422907488</v>
      </c>
    </row>
    <row r="147" spans="1:10" ht="15">
      <c r="A147" s="32" t="s">
        <v>136</v>
      </c>
      <c r="B147" s="84">
        <v>85.587462002266179</v>
      </c>
      <c r="C147" s="84">
        <v>409.07335319326523</v>
      </c>
      <c r="D147" s="84">
        <v>90.700786142946782</v>
      </c>
      <c r="E147" s="84">
        <v>0</v>
      </c>
      <c r="F147" s="395"/>
      <c r="G147" s="84">
        <v>0</v>
      </c>
      <c r="H147" s="115">
        <v>0</v>
      </c>
      <c r="I147" s="111">
        <f t="shared" si="85"/>
        <v>585.36160133847818</v>
      </c>
    </row>
    <row r="148" spans="1:10" ht="15">
      <c r="A148" s="31" t="s">
        <v>21</v>
      </c>
      <c r="B148" s="112">
        <v>116.86769998204338</v>
      </c>
      <c r="C148" s="112">
        <v>4.9202815185888795</v>
      </c>
      <c r="D148" s="112">
        <v>4.0883258127764197</v>
      </c>
      <c r="E148" s="112">
        <v>287.92328789163417</v>
      </c>
      <c r="F148" s="395"/>
      <c r="G148" s="112">
        <v>44.70581736656942</v>
      </c>
      <c r="H148" s="113">
        <v>6.6029627768750325</v>
      </c>
      <c r="I148" s="114">
        <f t="shared" si="85"/>
        <v>465.1083753484873</v>
      </c>
    </row>
    <row r="149" spans="1:10" ht="15">
      <c r="A149" s="32" t="s">
        <v>20</v>
      </c>
      <c r="B149" s="84">
        <v>8.4550145747404848</v>
      </c>
      <c r="C149" s="84">
        <v>0</v>
      </c>
      <c r="D149" s="84">
        <v>4.7807552821284204E-2</v>
      </c>
      <c r="E149" s="84">
        <v>0</v>
      </c>
      <c r="F149" s="395"/>
      <c r="G149" s="84">
        <v>0</v>
      </c>
      <c r="H149" s="115">
        <v>0</v>
      </c>
      <c r="I149" s="111">
        <f t="shared" si="85"/>
        <v>8.5028221275617692</v>
      </c>
    </row>
    <row r="150" spans="1:10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85"/>
        <v>0</v>
      </c>
    </row>
    <row r="151" spans="1:10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85"/>
        <v>0</v>
      </c>
    </row>
    <row r="152" spans="1:10" ht="15">
      <c r="A152" s="31" t="s">
        <v>17</v>
      </c>
      <c r="B152" s="112">
        <v>0</v>
      </c>
      <c r="C152" s="112">
        <v>585.43461085539548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85"/>
        <v>585.43461085539548</v>
      </c>
    </row>
    <row r="153" spans="1:1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85"/>
        <v>0</v>
      </c>
    </row>
    <row r="154" spans="1:1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85"/>
        <v>0</v>
      </c>
    </row>
    <row r="155" spans="1:1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85"/>
        <v>0</v>
      </c>
    </row>
    <row r="156" spans="1:1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85"/>
        <v>0</v>
      </c>
    </row>
    <row r="157" spans="1:1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85"/>
        <v>0</v>
      </c>
    </row>
    <row r="158" spans="1:10" ht="15">
      <c r="A158" s="37" t="s">
        <v>22</v>
      </c>
      <c r="B158" s="99">
        <f>SUM(B137:B153)</f>
        <v>218.22714189689464</v>
      </c>
      <c r="C158" s="99">
        <f t="shared" ref="C158:H158" si="86">SUM(C137:C153)</f>
        <v>1039.7748114126634</v>
      </c>
      <c r="D158" s="99">
        <f t="shared" si="86"/>
        <v>100.85484900461587</v>
      </c>
      <c r="E158" s="99">
        <f t="shared" si="86"/>
        <v>288.60891889599378</v>
      </c>
      <c r="F158" s="99">
        <f t="shared" si="86"/>
        <v>0</v>
      </c>
      <c r="G158" s="99">
        <f t="shared" si="86"/>
        <v>44.70581736656942</v>
      </c>
      <c r="H158" s="100">
        <f t="shared" si="86"/>
        <v>6.6029627768750325</v>
      </c>
      <c r="I158" s="111">
        <f>SUM(I137:I153)</f>
        <v>1698.7745013536123</v>
      </c>
    </row>
    <row r="159" spans="1:10" s="22" customFormat="1" ht="15" thickBot="1">
      <c r="A159" s="38" t="s">
        <v>108</v>
      </c>
      <c r="B159" s="125">
        <f>B158/$I$158</f>
        <v>0.12846151253330418</v>
      </c>
      <c r="C159" s="125">
        <f t="shared" ref="C159:I159" si="87">C158/$I$158</f>
        <v>0.61207347448655092</v>
      </c>
      <c r="D159" s="125">
        <f t="shared" si="87"/>
        <v>5.9369179914257615E-2</v>
      </c>
      <c r="E159" s="125">
        <f t="shared" si="87"/>
        <v>0.16989242460728324</v>
      </c>
      <c r="F159" s="125">
        <f t="shared" si="87"/>
        <v>0</v>
      </c>
      <c r="G159" s="125">
        <f t="shared" si="87"/>
        <v>2.6316510714604596E-2</v>
      </c>
      <c r="H159" s="126">
        <f t="shared" si="87"/>
        <v>3.8868977439993832E-3</v>
      </c>
      <c r="I159" s="127">
        <f t="shared" si="87"/>
        <v>1</v>
      </c>
      <c r="J159" s="16"/>
    </row>
    <row r="160" spans="1:10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88">SUM(B164:H164)</f>
        <v>0</v>
      </c>
    </row>
    <row r="165" spans="1:9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88"/>
        <v>0</v>
      </c>
    </row>
    <row r="166" spans="1:9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88"/>
        <v>0</v>
      </c>
    </row>
    <row r="167" spans="1:9" ht="15">
      <c r="A167" s="32" t="s">
        <v>13</v>
      </c>
      <c r="B167" s="84">
        <v>15.265072294215503</v>
      </c>
      <c r="C167" s="84">
        <v>0</v>
      </c>
      <c r="D167" s="84">
        <v>79.980232371235346</v>
      </c>
      <c r="E167" s="84">
        <v>0</v>
      </c>
      <c r="F167" s="395"/>
      <c r="G167" s="84">
        <v>0</v>
      </c>
      <c r="H167" s="115">
        <v>0</v>
      </c>
      <c r="I167" s="111">
        <f t="shared" si="88"/>
        <v>95.245304665450846</v>
      </c>
    </row>
    <row r="168" spans="1:9" ht="15">
      <c r="A168" s="31" t="s">
        <v>12</v>
      </c>
      <c r="B168" s="112">
        <v>5.6082805761994283</v>
      </c>
      <c r="C168" s="112">
        <v>0.80410191407714915</v>
      </c>
      <c r="D168" s="112">
        <v>0.31795053054915956</v>
      </c>
      <c r="E168" s="112">
        <v>8.0410191407714923E-2</v>
      </c>
      <c r="F168" s="395"/>
      <c r="G168" s="112">
        <v>0</v>
      </c>
      <c r="H168" s="113">
        <v>0</v>
      </c>
      <c r="I168" s="114">
        <f t="shared" si="88"/>
        <v>6.8107432122334526</v>
      </c>
    </row>
    <row r="169" spans="1:9" ht="15">
      <c r="A169" s="32" t="s">
        <v>54</v>
      </c>
      <c r="B169" s="84">
        <v>0</v>
      </c>
      <c r="C169" s="84">
        <v>0</v>
      </c>
      <c r="D169" s="84">
        <v>0</v>
      </c>
      <c r="E169" s="84">
        <v>0.72641264500907154</v>
      </c>
      <c r="F169" s="395"/>
      <c r="G169" s="84">
        <v>0</v>
      </c>
      <c r="H169" s="115">
        <v>0</v>
      </c>
      <c r="I169" s="111">
        <f t="shared" si="88"/>
        <v>0.72641264500907154</v>
      </c>
    </row>
    <row r="170" spans="1:9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88"/>
        <v>0</v>
      </c>
    </row>
    <row r="171" spans="1:9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88"/>
        <v>0</v>
      </c>
    </row>
    <row r="172" spans="1:9" ht="15">
      <c r="A172" s="31" t="s">
        <v>14</v>
      </c>
      <c r="B172" s="112">
        <v>0.43947807667125655</v>
      </c>
      <c r="C172" s="112">
        <v>0</v>
      </c>
      <c r="D172" s="112">
        <v>28.854870677081575</v>
      </c>
      <c r="E172" s="112">
        <v>0.16823220774975697</v>
      </c>
      <c r="F172" s="395"/>
      <c r="G172" s="112">
        <v>0</v>
      </c>
      <c r="H172" s="113">
        <v>0</v>
      </c>
      <c r="I172" s="114">
        <f t="shared" si="88"/>
        <v>29.462580961502589</v>
      </c>
    </row>
    <row r="173" spans="1:9" ht="15">
      <c r="A173" s="32" t="s">
        <v>136</v>
      </c>
      <c r="B173" s="84">
        <v>10.510545532969445</v>
      </c>
      <c r="C173" s="84">
        <v>21.733835138209404</v>
      </c>
      <c r="D173" s="84">
        <v>296.60815723461349</v>
      </c>
      <c r="E173" s="84">
        <v>0</v>
      </c>
      <c r="F173" s="395"/>
      <c r="G173" s="84">
        <v>0</v>
      </c>
      <c r="H173" s="115">
        <v>0</v>
      </c>
      <c r="I173" s="111">
        <f t="shared" si="88"/>
        <v>328.85253790579236</v>
      </c>
    </row>
    <row r="174" spans="1:9" ht="15">
      <c r="A174" s="31" t="s">
        <v>21</v>
      </c>
      <c r="B174" s="112">
        <v>3.6753052758138103</v>
      </c>
      <c r="C174" s="112">
        <v>1.3358387646203356</v>
      </c>
      <c r="D174" s="112">
        <v>271.72230565948183</v>
      </c>
      <c r="E174" s="112">
        <v>45.186116539362949</v>
      </c>
      <c r="F174" s="395"/>
      <c r="G174" s="112">
        <v>5.9526648009284759</v>
      </c>
      <c r="H174" s="113">
        <v>8.5194050476093608</v>
      </c>
      <c r="I174" s="114">
        <f t="shared" si="88"/>
        <v>336.39163608781678</v>
      </c>
    </row>
    <row r="175" spans="1:9" ht="15">
      <c r="A175" s="32" t="s">
        <v>20</v>
      </c>
      <c r="B175" s="84">
        <v>3.0139476923076929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88"/>
        <v>3.0139476923076929</v>
      </c>
    </row>
    <row r="176" spans="1:9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88"/>
        <v>0</v>
      </c>
    </row>
    <row r="177" spans="1:9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88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88"/>
        <v>0</v>
      </c>
    </row>
    <row r="179" spans="1:9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88"/>
        <v>0</v>
      </c>
    </row>
    <row r="180" spans="1:9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88"/>
        <v>0</v>
      </c>
    </row>
    <row r="181" spans="1:9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88"/>
        <v>0</v>
      </c>
    </row>
    <row r="182" spans="1:9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88"/>
        <v>0</v>
      </c>
    </row>
    <row r="183" spans="1:9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88"/>
        <v>0</v>
      </c>
    </row>
    <row r="184" spans="1:9" ht="15">
      <c r="A184" s="37" t="s">
        <v>22</v>
      </c>
      <c r="B184" s="99">
        <f>SUM(B163:B179)</f>
        <v>38.512629448177144</v>
      </c>
      <c r="C184" s="99">
        <f t="shared" ref="C184:H184" si="89">SUM(C163:C179)</f>
        <v>23.873775816906885</v>
      </c>
      <c r="D184" s="99">
        <f t="shared" si="89"/>
        <v>677.48351647296136</v>
      </c>
      <c r="E184" s="99">
        <f t="shared" si="89"/>
        <v>46.161171583529494</v>
      </c>
      <c r="F184" s="99">
        <f t="shared" si="89"/>
        <v>0</v>
      </c>
      <c r="G184" s="99">
        <f t="shared" si="89"/>
        <v>5.9526648009284759</v>
      </c>
      <c r="H184" s="100">
        <f t="shared" si="89"/>
        <v>8.5194050476093608</v>
      </c>
      <c r="I184" s="111">
        <f>SUM(I163:I179)</f>
        <v>800.50316317011288</v>
      </c>
    </row>
    <row r="185" spans="1:9" s="22" customFormat="1" ht="15" thickBot="1">
      <c r="A185" s="38" t="s">
        <v>108</v>
      </c>
      <c r="B185" s="125">
        <f>B184/$I$184</f>
        <v>4.8110527503303475E-2</v>
      </c>
      <c r="C185" s="125">
        <f t="shared" ref="C185:I185" si="90">C184/$I$184</f>
        <v>2.9823462186411787E-2</v>
      </c>
      <c r="D185" s="125">
        <f t="shared" si="90"/>
        <v>0.8463220979540228</v>
      </c>
      <c r="E185" s="125">
        <f t="shared" si="90"/>
        <v>5.7665195726053491E-2</v>
      </c>
      <c r="F185" s="125">
        <f t="shared" si="90"/>
        <v>0</v>
      </c>
      <c r="G185" s="125">
        <f t="shared" si="90"/>
        <v>7.4361540026338293E-3</v>
      </c>
      <c r="H185" s="125">
        <f t="shared" si="90"/>
        <v>1.0642562627574431E-2</v>
      </c>
      <c r="I185" s="125">
        <f t="shared" si="90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 customHeight="1">
      <c r="A189" s="30" t="s">
        <v>7</v>
      </c>
      <c r="B189" s="105">
        <v>0</v>
      </c>
      <c r="C189" s="105">
        <v>0</v>
      </c>
      <c r="D189" s="105">
        <v>223.18218661768498</v>
      </c>
      <c r="E189" s="105">
        <v>0</v>
      </c>
      <c r="F189" s="394"/>
      <c r="G189" s="105">
        <v>0</v>
      </c>
      <c r="H189" s="110">
        <v>0</v>
      </c>
      <c r="I189" s="111">
        <f>SUM(B189:H189)</f>
        <v>223.18218661768498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91">SUM(B190:H190)</f>
        <v>0</v>
      </c>
    </row>
    <row r="191" spans="1:9" ht="15">
      <c r="A191" s="32" t="s">
        <v>9</v>
      </c>
      <c r="B191" s="84">
        <v>0</v>
      </c>
      <c r="C191" s="84">
        <v>0</v>
      </c>
      <c r="D191" s="84">
        <v>76.901399999999995</v>
      </c>
      <c r="E191" s="84">
        <v>0</v>
      </c>
      <c r="F191" s="395"/>
      <c r="G191" s="84">
        <v>0</v>
      </c>
      <c r="H191" s="115">
        <v>0</v>
      </c>
      <c r="I191" s="111">
        <f t="shared" si="91"/>
        <v>76.901399999999995</v>
      </c>
    </row>
    <row r="192" spans="1:9" ht="15">
      <c r="A192" s="31" t="s">
        <v>52</v>
      </c>
      <c r="B192" s="112">
        <v>2.1615768466751431E-9</v>
      </c>
      <c r="C192" s="112">
        <v>2.1615768466751431E-9</v>
      </c>
      <c r="D192" s="112">
        <v>473.60148713246286</v>
      </c>
      <c r="E192" s="112">
        <v>0</v>
      </c>
      <c r="F192" s="395"/>
      <c r="G192" s="112">
        <v>0</v>
      </c>
      <c r="H192" s="113">
        <v>0</v>
      </c>
      <c r="I192" s="114">
        <f t="shared" si="91"/>
        <v>473.60148713678603</v>
      </c>
    </row>
    <row r="193" spans="1:9" ht="15">
      <c r="A193" s="32" t="s">
        <v>13</v>
      </c>
      <c r="B193" s="84">
        <v>68.780148983603937</v>
      </c>
      <c r="C193" s="84">
        <v>0.51792888012229354</v>
      </c>
      <c r="D193" s="84">
        <v>107.27079075053872</v>
      </c>
      <c r="E193" s="84">
        <v>0</v>
      </c>
      <c r="F193" s="395"/>
      <c r="G193" s="84">
        <v>0</v>
      </c>
      <c r="H193" s="115">
        <v>0</v>
      </c>
      <c r="I193" s="111">
        <f t="shared" si="91"/>
        <v>176.56886861426494</v>
      </c>
    </row>
    <row r="194" spans="1:9" ht="15">
      <c r="A194" s="31" t="s">
        <v>12</v>
      </c>
      <c r="B194" s="112">
        <v>4.9628829803152774</v>
      </c>
      <c r="C194" s="112">
        <v>3.0627616005117249</v>
      </c>
      <c r="D194" s="112">
        <v>16.938882140174286</v>
      </c>
      <c r="E194" s="112">
        <v>0</v>
      </c>
      <c r="F194" s="395"/>
      <c r="G194" s="112">
        <v>0</v>
      </c>
      <c r="H194" s="113">
        <v>0</v>
      </c>
      <c r="I194" s="114">
        <f t="shared" si="91"/>
        <v>24.964526721001288</v>
      </c>
    </row>
    <row r="195" spans="1:9" ht="15">
      <c r="A195" s="32" t="s">
        <v>54</v>
      </c>
      <c r="B195" s="84">
        <v>8.6117244871367179E-10</v>
      </c>
      <c r="C195" s="84">
        <v>8.6117244871367179E-10</v>
      </c>
      <c r="D195" s="84">
        <v>0.22828315533004009</v>
      </c>
      <c r="E195" s="84">
        <v>3.7713538421027528</v>
      </c>
      <c r="F195" s="395"/>
      <c r="G195" s="84">
        <v>0</v>
      </c>
      <c r="H195" s="115">
        <v>0</v>
      </c>
      <c r="I195" s="111">
        <f t="shared" si="91"/>
        <v>3.9996369991551379</v>
      </c>
    </row>
    <row r="196" spans="1:9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91"/>
        <v>0</v>
      </c>
    </row>
    <row r="197" spans="1:9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91"/>
        <v>0</v>
      </c>
    </row>
    <row r="198" spans="1:9" ht="15">
      <c r="A198" s="31" t="s">
        <v>14</v>
      </c>
      <c r="B198" s="112">
        <v>5.7142114624471949</v>
      </c>
      <c r="C198" s="112">
        <v>3.322585436781688E-11</v>
      </c>
      <c r="D198" s="112">
        <v>4.5891259776773365</v>
      </c>
      <c r="E198" s="112">
        <v>0</v>
      </c>
      <c r="F198" s="395"/>
      <c r="G198" s="112">
        <v>0</v>
      </c>
      <c r="H198" s="113">
        <v>0</v>
      </c>
      <c r="I198" s="114">
        <f t="shared" si="91"/>
        <v>10.303337440157758</v>
      </c>
    </row>
    <row r="199" spans="1:9" ht="15">
      <c r="A199" s="32" t="s">
        <v>136</v>
      </c>
      <c r="B199" s="84">
        <v>405.05008049171823</v>
      </c>
      <c r="C199" s="84">
        <v>440.315111224313</v>
      </c>
      <c r="D199" s="84">
        <v>3950.8356505545203</v>
      </c>
      <c r="E199" s="84">
        <v>41.672416980684886</v>
      </c>
      <c r="F199" s="395"/>
      <c r="G199" s="84">
        <v>0</v>
      </c>
      <c r="H199" s="115">
        <v>0</v>
      </c>
      <c r="I199" s="111">
        <f t="shared" si="91"/>
        <v>4837.873259251236</v>
      </c>
    </row>
    <row r="200" spans="1:9" ht="15">
      <c r="A200" s="31" t="s">
        <v>21</v>
      </c>
      <c r="B200" s="112">
        <v>53.758961463386377</v>
      </c>
      <c r="C200" s="112">
        <v>0.6644901007441929</v>
      </c>
      <c r="D200" s="112">
        <v>655.46817841101836</v>
      </c>
      <c r="E200" s="112">
        <v>479.16739288033972</v>
      </c>
      <c r="F200" s="395"/>
      <c r="G200" s="112">
        <v>51.655379291244238</v>
      </c>
      <c r="H200" s="113">
        <v>0.32914457512793943</v>
      </c>
      <c r="I200" s="114">
        <f t="shared" si="91"/>
        <v>1241.0435467218608</v>
      </c>
    </row>
    <row r="201" spans="1:9" ht="15">
      <c r="A201" s="32" t="s">
        <v>20</v>
      </c>
      <c r="B201" s="84">
        <v>1.0308820939563794</v>
      </c>
      <c r="C201" s="84">
        <v>0.22131280524889535</v>
      </c>
      <c r="D201" s="84">
        <v>6.2609744960263738E-2</v>
      </c>
      <c r="E201" s="84">
        <v>0</v>
      </c>
      <c r="F201" s="395"/>
      <c r="G201" s="84">
        <v>0</v>
      </c>
      <c r="H201" s="115">
        <v>0</v>
      </c>
      <c r="I201" s="111">
        <f t="shared" si="91"/>
        <v>1.3148046441655385</v>
      </c>
    </row>
    <row r="202" spans="1:9" ht="15">
      <c r="A202" s="31" t="s">
        <v>56</v>
      </c>
      <c r="B202" s="112">
        <v>0.40959836964327717</v>
      </c>
      <c r="C202" s="112">
        <v>0.62526988388664961</v>
      </c>
      <c r="D202" s="112">
        <v>1.0582104791455673</v>
      </c>
      <c r="E202" s="112">
        <v>0</v>
      </c>
      <c r="F202" s="395"/>
      <c r="G202" s="112">
        <v>0</v>
      </c>
      <c r="H202" s="113">
        <v>0</v>
      </c>
      <c r="I202" s="114">
        <f t="shared" si="91"/>
        <v>2.0930787326754938</v>
      </c>
    </row>
    <row r="203" spans="1:9" ht="15">
      <c r="A203" s="32" t="s">
        <v>18</v>
      </c>
      <c r="B203" s="84">
        <v>0.11758572009565275</v>
      </c>
      <c r="C203" s="84">
        <v>0.11758572009565275</v>
      </c>
      <c r="D203" s="84">
        <v>2.2341286818174027</v>
      </c>
      <c r="E203" s="84">
        <v>0</v>
      </c>
      <c r="F203" s="395"/>
      <c r="G203" s="84">
        <v>0</v>
      </c>
      <c r="H203" s="115">
        <v>0</v>
      </c>
      <c r="I203" s="111">
        <f t="shared" si="91"/>
        <v>2.4693001220087081</v>
      </c>
    </row>
    <row r="204" spans="1:9" ht="15">
      <c r="A204" s="31" t="s">
        <v>17</v>
      </c>
      <c r="B204" s="112">
        <v>0.12178473718623924</v>
      </c>
      <c r="C204" s="112">
        <v>1.0153226037612698E-9</v>
      </c>
      <c r="D204" s="112">
        <v>731.21508677236272</v>
      </c>
      <c r="E204" s="112">
        <v>0</v>
      </c>
      <c r="F204" s="395"/>
      <c r="G204" s="112">
        <v>0</v>
      </c>
      <c r="H204" s="113">
        <v>0</v>
      </c>
      <c r="I204" s="114">
        <f t="shared" si="91"/>
        <v>731.33687151056427</v>
      </c>
    </row>
    <row r="205" spans="1:9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91"/>
        <v>0</v>
      </c>
    </row>
    <row r="206" spans="1:9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91"/>
        <v>0</v>
      </c>
    </row>
    <row r="207" spans="1:9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91"/>
        <v>0</v>
      </c>
    </row>
    <row r="208" spans="1:9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91"/>
        <v>0</v>
      </c>
    </row>
    <row r="209" spans="1:9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91"/>
        <v>0</v>
      </c>
    </row>
    <row r="210" spans="1:9" ht="15">
      <c r="A210" s="37" t="s">
        <v>22</v>
      </c>
      <c r="B210" s="99">
        <f>SUM(B189:B205)</f>
        <v>539.94613630537538</v>
      </c>
      <c r="C210" s="99">
        <f t="shared" ref="C210:H210" si="92">SUM(C189:C205)</f>
        <v>445.52446021899368</v>
      </c>
      <c r="D210" s="99">
        <f t="shared" si="92"/>
        <v>6243.5860204176925</v>
      </c>
      <c r="E210" s="99">
        <f t="shared" si="92"/>
        <v>524.61116370312732</v>
      </c>
      <c r="F210" s="99">
        <f t="shared" si="92"/>
        <v>0</v>
      </c>
      <c r="G210" s="99">
        <f t="shared" si="92"/>
        <v>51.655379291244238</v>
      </c>
      <c r="H210" s="100">
        <f t="shared" si="92"/>
        <v>0.32914457512793943</v>
      </c>
      <c r="I210" s="111">
        <f>SUM(I189:I205)</f>
        <v>7805.6523045115609</v>
      </c>
    </row>
    <row r="211" spans="1:9" s="22" customFormat="1" ht="15" thickBot="1">
      <c r="A211" s="38" t="s">
        <v>108</v>
      </c>
      <c r="B211" s="125">
        <f>B210/$I$210</f>
        <v>6.9173736574622197E-2</v>
      </c>
      <c r="C211" s="125">
        <f t="shared" ref="C211:I211" si="93">C210/$I$210</f>
        <v>5.7077159324850607E-2</v>
      </c>
      <c r="D211" s="125">
        <f t="shared" si="93"/>
        <v>0.79988010954689648</v>
      </c>
      <c r="E211" s="125">
        <f t="shared" si="93"/>
        <v>6.7209138101105168E-2</v>
      </c>
      <c r="F211" s="125">
        <f t="shared" si="93"/>
        <v>0</v>
      </c>
      <c r="G211" s="125">
        <f t="shared" si="93"/>
        <v>6.6176889869137686E-3</v>
      </c>
      <c r="H211" s="126">
        <f t="shared" si="93"/>
        <v>4.2167465611771914E-5</v>
      </c>
      <c r="I211" s="127">
        <f t="shared" si="93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94">SUM(B216:H216)</f>
        <v>0</v>
      </c>
    </row>
    <row r="217" spans="1:9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94"/>
        <v>0</v>
      </c>
    </row>
    <row r="218" spans="1:9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94"/>
        <v>0</v>
      </c>
    </row>
    <row r="219" spans="1:9" ht="15">
      <c r="A219" s="32" t="s">
        <v>13</v>
      </c>
      <c r="B219" s="84">
        <v>9.2290487692591814</v>
      </c>
      <c r="C219" s="84">
        <v>4.7292132894431314</v>
      </c>
      <c r="D219" s="84">
        <v>3.7840423667420446</v>
      </c>
      <c r="E219" s="84">
        <v>0</v>
      </c>
      <c r="F219" s="395"/>
      <c r="G219" s="84">
        <v>0</v>
      </c>
      <c r="H219" s="115">
        <v>0</v>
      </c>
      <c r="I219" s="111">
        <f t="shared" si="94"/>
        <v>17.74230442544436</v>
      </c>
    </row>
    <row r="220" spans="1:9" ht="15">
      <c r="A220" s="31" t="s">
        <v>12</v>
      </c>
      <c r="B220" s="112">
        <v>3.1663023143111375</v>
      </c>
      <c r="C220" s="112">
        <v>0.44932210048222576</v>
      </c>
      <c r="D220" s="112">
        <v>2.6748849919577986</v>
      </c>
      <c r="E220" s="112">
        <v>0</v>
      </c>
      <c r="F220" s="395"/>
      <c r="G220" s="112">
        <v>0</v>
      </c>
      <c r="H220" s="113">
        <v>0</v>
      </c>
      <c r="I220" s="114">
        <f t="shared" si="94"/>
        <v>6.2905094067511618</v>
      </c>
    </row>
    <row r="221" spans="1:9" ht="15">
      <c r="A221" s="32" t="s">
        <v>54</v>
      </c>
      <c r="B221" s="84">
        <v>0</v>
      </c>
      <c r="C221" s="84">
        <v>0</v>
      </c>
      <c r="D221" s="84">
        <v>0</v>
      </c>
      <c r="E221" s="84">
        <v>3.0029670758352646E-2</v>
      </c>
      <c r="F221" s="395"/>
      <c r="G221" s="84">
        <v>0</v>
      </c>
      <c r="H221" s="115">
        <v>0</v>
      </c>
      <c r="I221" s="111">
        <f t="shared" si="94"/>
        <v>3.0029670758352646E-2</v>
      </c>
    </row>
    <row r="222" spans="1:9" ht="15">
      <c r="A222" s="31" t="s">
        <v>11</v>
      </c>
      <c r="B222" s="112">
        <v>0</v>
      </c>
      <c r="C222" s="112">
        <v>0</v>
      </c>
      <c r="D222" s="112">
        <v>0</v>
      </c>
      <c r="E222" s="112">
        <v>0.58414907283517148</v>
      </c>
      <c r="F222" s="395"/>
      <c r="G222" s="112">
        <v>0</v>
      </c>
      <c r="H222" s="113">
        <v>0</v>
      </c>
      <c r="I222" s="114">
        <f t="shared" si="94"/>
        <v>0.58414907283517148</v>
      </c>
    </row>
    <row r="223" spans="1:9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94"/>
        <v>0</v>
      </c>
    </row>
    <row r="224" spans="1:9" ht="15">
      <c r="A224" s="31" t="s">
        <v>14</v>
      </c>
      <c r="B224" s="112">
        <v>0.42938022409611704</v>
      </c>
      <c r="C224" s="112">
        <v>0</v>
      </c>
      <c r="D224" s="112">
        <v>1.7007599890129224</v>
      </c>
      <c r="E224" s="112">
        <v>8.9886292915057592E-2</v>
      </c>
      <c r="F224" s="395"/>
      <c r="G224" s="112">
        <v>0</v>
      </c>
      <c r="H224" s="113">
        <v>0</v>
      </c>
      <c r="I224" s="114">
        <f t="shared" si="94"/>
        <v>2.2200265060240967</v>
      </c>
    </row>
    <row r="225" spans="1:9" ht="15">
      <c r="A225" s="32" t="s">
        <v>136</v>
      </c>
      <c r="B225" s="84">
        <v>149.84910280349797</v>
      </c>
      <c r="C225" s="84">
        <v>3.60436965280029</v>
      </c>
      <c r="D225" s="84">
        <v>811.79864921983699</v>
      </c>
      <c r="E225" s="84">
        <v>61.544906454851422</v>
      </c>
      <c r="F225" s="395"/>
      <c r="G225" s="84">
        <v>0</v>
      </c>
      <c r="H225" s="115">
        <v>0</v>
      </c>
      <c r="I225" s="111">
        <f t="shared" si="94"/>
        <v>1026.7970281309867</v>
      </c>
    </row>
    <row r="226" spans="1:9" ht="15">
      <c r="A226" s="31" t="s">
        <v>21</v>
      </c>
      <c r="B226" s="112">
        <v>51.898839640406187</v>
      </c>
      <c r="C226" s="112">
        <v>1.6232895713175759</v>
      </c>
      <c r="D226" s="112">
        <v>98.250336197098221</v>
      </c>
      <c r="E226" s="112">
        <v>511.62808002629203</v>
      </c>
      <c r="F226" s="395"/>
      <c r="G226" s="112">
        <v>101.94696918152938</v>
      </c>
      <c r="H226" s="113">
        <v>11.302159244606241</v>
      </c>
      <c r="I226" s="114">
        <f t="shared" si="94"/>
        <v>776.64967386124977</v>
      </c>
    </row>
    <row r="227" spans="1:9" ht="15">
      <c r="A227" s="32" t="s">
        <v>20</v>
      </c>
      <c r="B227" s="84">
        <v>13.001773268517676</v>
      </c>
      <c r="C227" s="84">
        <v>0</v>
      </c>
      <c r="D227" s="84">
        <v>3.4933402027700757</v>
      </c>
      <c r="E227" s="84">
        <v>0</v>
      </c>
      <c r="F227" s="395"/>
      <c r="G227" s="84">
        <v>0</v>
      </c>
      <c r="H227" s="115">
        <v>0</v>
      </c>
      <c r="I227" s="111">
        <f t="shared" si="94"/>
        <v>16.495113471287752</v>
      </c>
    </row>
    <row r="228" spans="1:9" ht="15">
      <c r="A228" s="31" t="s">
        <v>56</v>
      </c>
      <c r="B228" s="112">
        <v>0.24785617469879523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94"/>
        <v>0.24785617469879523</v>
      </c>
    </row>
    <row r="229" spans="1:9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94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94"/>
        <v>0</v>
      </c>
    </row>
    <row r="231" spans="1:9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94"/>
        <v>0</v>
      </c>
    </row>
    <row r="232" spans="1:9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94"/>
        <v>0</v>
      </c>
    </row>
    <row r="233" spans="1:9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94"/>
        <v>0</v>
      </c>
    </row>
    <row r="234" spans="1:9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94"/>
        <v>0</v>
      </c>
    </row>
    <row r="235" spans="1:9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94"/>
        <v>0</v>
      </c>
    </row>
    <row r="236" spans="1:9" ht="15">
      <c r="A236" s="37" t="s">
        <v>22</v>
      </c>
      <c r="B236" s="99">
        <f>SUM(B215:B231)</f>
        <v>227.82230319478705</v>
      </c>
      <c r="C236" s="99">
        <f t="shared" ref="C236:H236" si="95">SUM(C215:C231)</f>
        <v>10.406194614043223</v>
      </c>
      <c r="D236" s="99">
        <f t="shared" si="95"/>
        <v>921.70201296741811</v>
      </c>
      <c r="E236" s="99">
        <f t="shared" si="95"/>
        <v>573.87705151765203</v>
      </c>
      <c r="F236" s="99">
        <f t="shared" si="95"/>
        <v>0</v>
      </c>
      <c r="G236" s="99">
        <f t="shared" si="95"/>
        <v>101.94696918152938</v>
      </c>
      <c r="H236" s="100">
        <f t="shared" si="95"/>
        <v>11.302159244606241</v>
      </c>
      <c r="I236" s="111">
        <f>SUM(I215:I231)</f>
        <v>1847.0566907200364</v>
      </c>
    </row>
    <row r="237" spans="1:9" s="22" customFormat="1" ht="15" thickBot="1">
      <c r="A237" s="38" t="s">
        <v>108</v>
      </c>
      <c r="B237" s="125">
        <f>B236/$I$236</f>
        <v>0.12334342759451271</v>
      </c>
      <c r="C237" s="125">
        <f t="shared" ref="C237:I237" si="96">C236/$I$236</f>
        <v>5.6339335258770995E-3</v>
      </c>
      <c r="D237" s="125">
        <f t="shared" si="96"/>
        <v>0.49901122017435851</v>
      </c>
      <c r="E237" s="125">
        <f t="shared" si="96"/>
        <v>0.3106981255101261</v>
      </c>
      <c r="F237" s="125">
        <f t="shared" si="96"/>
        <v>0</v>
      </c>
      <c r="G237" s="125">
        <f t="shared" si="96"/>
        <v>5.5194282716784122E-2</v>
      </c>
      <c r="H237" s="126">
        <f t="shared" si="96"/>
        <v>6.1190104783412635E-3</v>
      </c>
      <c r="I237" s="127">
        <f t="shared" si="96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97">SUM(B242:H242)</f>
        <v>0</v>
      </c>
    </row>
    <row r="243" spans="1:9" ht="15">
      <c r="A243" s="32" t="s">
        <v>9</v>
      </c>
      <c r="B243" s="84">
        <v>7.2514285714285712E-2</v>
      </c>
      <c r="C243" s="84">
        <v>7.2514285714285712E-2</v>
      </c>
      <c r="D243" s="84">
        <v>1.3777714285714284</v>
      </c>
      <c r="E243" s="84">
        <v>0</v>
      </c>
      <c r="F243" s="395"/>
      <c r="G243" s="84">
        <v>0</v>
      </c>
      <c r="H243" s="115">
        <v>0</v>
      </c>
      <c r="I243" s="111">
        <f t="shared" si="97"/>
        <v>1.5227999999999999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97"/>
        <v>0</v>
      </c>
    </row>
    <row r="245" spans="1:9" ht="15">
      <c r="A245" s="32" t="s">
        <v>13</v>
      </c>
      <c r="B245" s="84">
        <v>167.58501530028732</v>
      </c>
      <c r="C245" s="84">
        <v>0.87239507520175774</v>
      </c>
      <c r="D245" s="84">
        <v>8.7095018001494502</v>
      </c>
      <c r="E245" s="84">
        <v>0</v>
      </c>
      <c r="F245" s="395"/>
      <c r="G245" s="84">
        <v>0</v>
      </c>
      <c r="H245" s="115">
        <v>0</v>
      </c>
      <c r="I245" s="111">
        <f t="shared" si="97"/>
        <v>177.16691217563852</v>
      </c>
    </row>
    <row r="246" spans="1:9" ht="15">
      <c r="A246" s="31" t="s">
        <v>12</v>
      </c>
      <c r="B246" s="112">
        <v>68.958256689466694</v>
      </c>
      <c r="C246" s="112">
        <v>0.3172861491952676</v>
      </c>
      <c r="D246" s="112">
        <v>4.707374461190895</v>
      </c>
      <c r="E246" s="112">
        <v>0</v>
      </c>
      <c r="F246" s="395"/>
      <c r="G246" s="112">
        <v>0</v>
      </c>
      <c r="H246" s="113">
        <v>0</v>
      </c>
      <c r="I246" s="114">
        <f t="shared" si="97"/>
        <v>73.982917299852858</v>
      </c>
    </row>
    <row r="247" spans="1:9" ht="15">
      <c r="A247" s="32" t="s">
        <v>54</v>
      </c>
      <c r="B247" s="84">
        <v>2.7392117927280073E-9</v>
      </c>
      <c r="C247" s="84">
        <v>2.7392117927280073E-9</v>
      </c>
      <c r="D247" s="84">
        <v>2.7392117927280073E-9</v>
      </c>
      <c r="E247" s="84">
        <v>1.83514193460992</v>
      </c>
      <c r="F247" s="395"/>
      <c r="G247" s="84">
        <v>0</v>
      </c>
      <c r="H247" s="115">
        <v>0</v>
      </c>
      <c r="I247" s="111">
        <f t="shared" si="97"/>
        <v>1.8351419428275555</v>
      </c>
    </row>
    <row r="248" spans="1:9" ht="15">
      <c r="A248" s="31" t="s">
        <v>11</v>
      </c>
      <c r="B248" s="112">
        <v>3.813845509920281E-9</v>
      </c>
      <c r="C248" s="112">
        <v>3.813845509920281E-9</v>
      </c>
      <c r="D248" s="112">
        <v>3.813845509920281E-9</v>
      </c>
      <c r="E248" s="112">
        <v>0.37589707563645336</v>
      </c>
      <c r="F248" s="395"/>
      <c r="G248" s="112">
        <v>0</v>
      </c>
      <c r="H248" s="113">
        <v>0</v>
      </c>
      <c r="I248" s="114">
        <f t="shared" si="97"/>
        <v>0.37589708707798991</v>
      </c>
    </row>
    <row r="249" spans="1:9" ht="15">
      <c r="A249" s="32" t="s">
        <v>55</v>
      </c>
      <c r="B249" s="84">
        <v>2.9631498044361188E-3</v>
      </c>
      <c r="C249" s="84">
        <v>2.9631498044361188E-3</v>
      </c>
      <c r="D249" s="84">
        <v>5.6299846284286255E-2</v>
      </c>
      <c r="E249" s="84">
        <v>0</v>
      </c>
      <c r="F249" s="395"/>
      <c r="G249" s="84">
        <v>0</v>
      </c>
      <c r="H249" s="115">
        <v>0</v>
      </c>
      <c r="I249" s="111">
        <f t="shared" si="97"/>
        <v>6.2226145893158495E-2</v>
      </c>
    </row>
    <row r="250" spans="1:9" ht="15">
      <c r="A250" s="31" t="s">
        <v>14</v>
      </c>
      <c r="B250" s="112">
        <v>54.860280333114254</v>
      </c>
      <c r="C250" s="112">
        <v>2.4472882515926062</v>
      </c>
      <c r="D250" s="112">
        <v>34.231329063110323</v>
      </c>
      <c r="E250" s="112">
        <v>0.30087581906600569</v>
      </c>
      <c r="F250" s="395"/>
      <c r="G250" s="112">
        <v>0</v>
      </c>
      <c r="H250" s="113">
        <v>0</v>
      </c>
      <c r="I250" s="114">
        <f t="shared" si="97"/>
        <v>91.839773466883187</v>
      </c>
    </row>
    <row r="251" spans="1:9" ht="15">
      <c r="A251" s="32" t="s">
        <v>136</v>
      </c>
      <c r="B251" s="84">
        <v>1111.9328647220757</v>
      </c>
      <c r="C251" s="84">
        <v>38.059040479299256</v>
      </c>
      <c r="D251" s="84">
        <v>798.09930586580106</v>
      </c>
      <c r="E251" s="84">
        <v>3.926319079287238</v>
      </c>
      <c r="F251" s="395"/>
      <c r="G251" s="84">
        <v>0</v>
      </c>
      <c r="H251" s="115">
        <v>0</v>
      </c>
      <c r="I251" s="111">
        <f t="shared" si="97"/>
        <v>1952.0175301464633</v>
      </c>
    </row>
    <row r="252" spans="1:9" ht="15">
      <c r="A252" s="31" t="s">
        <v>21</v>
      </c>
      <c r="B252" s="112">
        <v>306.16189463226976</v>
      </c>
      <c r="C252" s="112">
        <v>13.134480438227964</v>
      </c>
      <c r="D252" s="112">
        <v>339.3363940379906</v>
      </c>
      <c r="E252" s="112">
        <v>1506.2359661485875</v>
      </c>
      <c r="F252" s="395"/>
      <c r="G252" s="112">
        <v>375.12566556621266</v>
      </c>
      <c r="H252" s="113">
        <v>37.383187928746899</v>
      </c>
      <c r="I252" s="114">
        <f t="shared" si="97"/>
        <v>2577.3775887520355</v>
      </c>
    </row>
    <row r="253" spans="1:9" ht="15">
      <c r="A253" s="32" t="s">
        <v>20</v>
      </c>
      <c r="B253" s="84">
        <v>124.8227329035989</v>
      </c>
      <c r="C253" s="84">
        <v>1.3942105935459682E-9</v>
      </c>
      <c r="D253" s="84">
        <v>2.2854392746165</v>
      </c>
      <c r="E253" s="84">
        <v>0</v>
      </c>
      <c r="F253" s="395"/>
      <c r="G253" s="84">
        <v>0</v>
      </c>
      <c r="H253" s="115">
        <v>0</v>
      </c>
      <c r="I253" s="111">
        <f t="shared" si="97"/>
        <v>127.10817217960961</v>
      </c>
    </row>
    <row r="254" spans="1:9" ht="15">
      <c r="A254" s="31" t="s">
        <v>56</v>
      </c>
      <c r="B254" s="112">
        <v>1.406658325908049</v>
      </c>
      <c r="C254" s="112">
        <v>2.1473256567762085</v>
      </c>
      <c r="D254" s="112">
        <v>3.6341467431856258</v>
      </c>
      <c r="E254" s="112">
        <v>0</v>
      </c>
      <c r="F254" s="395"/>
      <c r="G254" s="112">
        <v>0</v>
      </c>
      <c r="H254" s="113">
        <v>0</v>
      </c>
      <c r="I254" s="114">
        <f t="shared" si="97"/>
        <v>7.1881307258698826</v>
      </c>
    </row>
    <row r="255" spans="1:9" ht="15">
      <c r="A255" s="32" t="s">
        <v>18</v>
      </c>
      <c r="B255" s="84">
        <v>1.8698773445311796</v>
      </c>
      <c r="C255" s="84">
        <v>1.2756268391088539</v>
      </c>
      <c r="D255" s="84">
        <v>23.6426594376459</v>
      </c>
      <c r="E255" s="84">
        <v>0</v>
      </c>
      <c r="F255" s="395"/>
      <c r="G255" s="84">
        <v>0</v>
      </c>
      <c r="H255" s="115">
        <v>0</v>
      </c>
      <c r="I255" s="111">
        <f t="shared" si="97"/>
        <v>26.788163621285932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97"/>
        <v>0</v>
      </c>
    </row>
    <row r="257" spans="1:9" ht="15">
      <c r="A257" s="33" t="s">
        <v>60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97"/>
        <v>0</v>
      </c>
    </row>
    <row r="258" spans="1:9">
      <c r="A258" s="34" t="s">
        <v>19</v>
      </c>
      <c r="B258" s="116">
        <v>0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97"/>
        <v>0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97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97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97"/>
        <v>0</v>
      </c>
    </row>
    <row r="262" spans="1:9" ht="15">
      <c r="A262" s="37" t="s">
        <v>22</v>
      </c>
      <c r="B262" s="99">
        <f t="shared" ref="B262:I262" si="98">SUM(B241:B257)</f>
        <v>1837.6730576933235</v>
      </c>
      <c r="C262" s="99">
        <f t="shared" si="98"/>
        <v>58.328920332867902</v>
      </c>
      <c r="D262" s="99">
        <f t="shared" si="98"/>
        <v>1216.0802219650993</v>
      </c>
      <c r="E262" s="99">
        <f t="shared" si="98"/>
        <v>1512.6742000571871</v>
      </c>
      <c r="F262" s="99">
        <f t="shared" si="98"/>
        <v>0</v>
      </c>
      <c r="G262" s="99">
        <f t="shared" si="98"/>
        <v>375.12566556621266</v>
      </c>
      <c r="H262" s="100">
        <f t="shared" si="98"/>
        <v>37.383187928746899</v>
      </c>
      <c r="I262" s="111">
        <f t="shared" si="98"/>
        <v>5037.2652535434381</v>
      </c>
    </row>
    <row r="263" spans="1:9" s="22" customFormat="1" ht="15" thickBot="1">
      <c r="A263" s="38" t="s">
        <v>108</v>
      </c>
      <c r="B263" s="125">
        <f t="shared" ref="B263:I263" si="99">B262/$I$262</f>
        <v>0.36481562220703423</v>
      </c>
      <c r="C263" s="125">
        <f t="shared" si="99"/>
        <v>1.1579481603006061E-2</v>
      </c>
      <c r="D263" s="125">
        <f t="shared" si="99"/>
        <v>0.24141675309031105</v>
      </c>
      <c r="E263" s="125">
        <f t="shared" si="99"/>
        <v>0.30029671337897174</v>
      </c>
      <c r="F263" s="125">
        <f t="shared" si="99"/>
        <v>0</v>
      </c>
      <c r="G263" s="125">
        <f t="shared" si="99"/>
        <v>7.4470103654424885E-2</v>
      </c>
      <c r="H263" s="126">
        <f t="shared" si="99"/>
        <v>7.4213260662518996E-3</v>
      </c>
      <c r="I263" s="127">
        <f t="shared" si="99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100">SUM(B268:H268)</f>
        <v>0</v>
      </c>
    </row>
    <row r="269" spans="1:9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100"/>
        <v>0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100"/>
        <v>0</v>
      </c>
    </row>
    <row r="271" spans="1:9" ht="15">
      <c r="A271" s="32" t="s">
        <v>13</v>
      </c>
      <c r="B271" s="84">
        <v>14.143448999652824</v>
      </c>
      <c r="C271" s="84">
        <v>55.978933931893103</v>
      </c>
      <c r="D271" s="84">
        <v>20.93869693802365</v>
      </c>
      <c r="E271" s="84">
        <v>0</v>
      </c>
      <c r="F271" s="395"/>
      <c r="G271" s="84">
        <v>0</v>
      </c>
      <c r="H271" s="115">
        <v>0</v>
      </c>
      <c r="I271" s="111">
        <f t="shared" si="100"/>
        <v>91.061079869569582</v>
      </c>
    </row>
    <row r="272" spans="1:9" ht="15">
      <c r="A272" s="31" t="s">
        <v>12</v>
      </c>
      <c r="B272" s="112">
        <v>11.582291282662284</v>
      </c>
      <c r="C272" s="112">
        <v>1.6732947107375824</v>
      </c>
      <c r="D272" s="112">
        <v>34.165419343938154</v>
      </c>
      <c r="E272" s="112">
        <v>1.4632235710191603</v>
      </c>
      <c r="F272" s="395"/>
      <c r="G272" s="112">
        <v>0</v>
      </c>
      <c r="H272" s="113">
        <v>0</v>
      </c>
      <c r="I272" s="114">
        <f t="shared" si="100"/>
        <v>48.884228908357187</v>
      </c>
    </row>
    <row r="273" spans="1:9" ht="15">
      <c r="A273" s="32" t="s">
        <v>54</v>
      </c>
      <c r="B273" s="84">
        <v>1.529727320034971E-9</v>
      </c>
      <c r="C273" s="84">
        <v>1.529727320034971E-9</v>
      </c>
      <c r="D273" s="84">
        <v>1.529727320034971E-9</v>
      </c>
      <c r="E273" s="84">
        <v>50.235787557488564</v>
      </c>
      <c r="F273" s="395"/>
      <c r="G273" s="84">
        <v>0</v>
      </c>
      <c r="H273" s="115">
        <v>0</v>
      </c>
      <c r="I273" s="111">
        <f t="shared" si="100"/>
        <v>50.235787562077746</v>
      </c>
    </row>
    <row r="274" spans="1:9" ht="15">
      <c r="A274" s="31" t="s">
        <v>11</v>
      </c>
      <c r="B274" s="112">
        <v>2.4824943282807198E-9</v>
      </c>
      <c r="C274" s="112">
        <v>2.4824943282807198E-9</v>
      </c>
      <c r="D274" s="112">
        <v>2.4824943282807198E-9</v>
      </c>
      <c r="E274" s="112">
        <v>1.7230955506573189E-2</v>
      </c>
      <c r="F274" s="395"/>
      <c r="G274" s="112">
        <v>0</v>
      </c>
      <c r="H274" s="113">
        <v>0</v>
      </c>
      <c r="I274" s="114">
        <f t="shared" si="100"/>
        <v>1.7230962954056173E-2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100"/>
        <v>0</v>
      </c>
    </row>
    <row r="276" spans="1:9" ht="15">
      <c r="A276" s="31" t="s">
        <v>14</v>
      </c>
      <c r="B276" s="112">
        <v>0</v>
      </c>
      <c r="C276" s="112">
        <v>0</v>
      </c>
      <c r="D276" s="112">
        <v>0</v>
      </c>
      <c r="E276" s="112">
        <v>0</v>
      </c>
      <c r="F276" s="395"/>
      <c r="G276" s="112">
        <v>0</v>
      </c>
      <c r="H276" s="113">
        <v>0</v>
      </c>
      <c r="I276" s="114">
        <f t="shared" si="100"/>
        <v>0</v>
      </c>
    </row>
    <row r="277" spans="1:9" ht="15">
      <c r="A277" s="32" t="s">
        <v>136</v>
      </c>
      <c r="B277" s="84">
        <v>25.333110398461521</v>
      </c>
      <c r="C277" s="84">
        <v>238.67656006526798</v>
      </c>
      <c r="D277" s="84">
        <v>1083.6856276370722</v>
      </c>
      <c r="E277" s="84">
        <v>0</v>
      </c>
      <c r="F277" s="395"/>
      <c r="G277" s="84">
        <v>0</v>
      </c>
      <c r="H277" s="115">
        <v>0</v>
      </c>
      <c r="I277" s="111">
        <f t="shared" si="100"/>
        <v>1347.6952981008017</v>
      </c>
    </row>
    <row r="278" spans="1:9" ht="15">
      <c r="A278" s="31" t="s">
        <v>21</v>
      </c>
      <c r="B278" s="112">
        <v>3.0248063822179221</v>
      </c>
      <c r="C278" s="112">
        <v>1.14513749769263E-9</v>
      </c>
      <c r="D278" s="112">
        <v>36.262367048799838</v>
      </c>
      <c r="E278" s="112">
        <v>270.26571712949072</v>
      </c>
      <c r="F278" s="395"/>
      <c r="G278" s="112">
        <v>3.2880011505423745</v>
      </c>
      <c r="H278" s="113">
        <v>0</v>
      </c>
      <c r="I278" s="114">
        <f t="shared" si="100"/>
        <v>312.84089171219597</v>
      </c>
    </row>
    <row r="279" spans="1:9" ht="15">
      <c r="A279" s="32" t="s">
        <v>20</v>
      </c>
      <c r="B279" s="84">
        <v>11.411999997165212</v>
      </c>
      <c r="C279" s="84">
        <v>1.4173932446822587E-9</v>
      </c>
      <c r="D279" s="84">
        <v>1.4173932446822587E-9</v>
      </c>
      <c r="E279" s="84">
        <v>0</v>
      </c>
      <c r="F279" s="395"/>
      <c r="G279" s="84">
        <v>0</v>
      </c>
      <c r="H279" s="115">
        <v>0</v>
      </c>
      <c r="I279" s="111">
        <f t="shared" si="100"/>
        <v>11.411999999999997</v>
      </c>
    </row>
    <row r="280" spans="1:9" ht="15">
      <c r="A280" s="31" t="s">
        <v>56</v>
      </c>
      <c r="B280" s="112">
        <v>0.37608529170068028</v>
      </c>
      <c r="C280" s="112">
        <v>1.9793962721088434E-2</v>
      </c>
      <c r="D280" s="112">
        <v>1.9793962721088434E-2</v>
      </c>
      <c r="E280" s="112">
        <v>0</v>
      </c>
      <c r="F280" s="395"/>
      <c r="G280" s="112">
        <v>0</v>
      </c>
      <c r="H280" s="113">
        <v>0</v>
      </c>
      <c r="I280" s="114">
        <f t="shared" si="100"/>
        <v>0.4156732171428571</v>
      </c>
    </row>
    <row r="281" spans="1:9" ht="15">
      <c r="A281" s="32" t="s">
        <v>18</v>
      </c>
      <c r="B281" s="84">
        <v>0.71326774522292979</v>
      </c>
      <c r="C281" s="84">
        <v>3.7540407643312089E-2</v>
      </c>
      <c r="D281" s="84">
        <v>3.7540407643312089E-2</v>
      </c>
      <c r="E281" s="84">
        <v>0</v>
      </c>
      <c r="F281" s="395"/>
      <c r="G281" s="84">
        <v>0</v>
      </c>
      <c r="H281" s="115">
        <v>0</v>
      </c>
      <c r="I281" s="111">
        <f t="shared" si="100"/>
        <v>0.78834856050955404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100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100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100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100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100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100"/>
        <v>0</v>
      </c>
    </row>
    <row r="288" spans="1:9" ht="15">
      <c r="A288" s="37" t="s">
        <v>22</v>
      </c>
      <c r="B288" s="99">
        <f t="shared" ref="B288:I288" si="101">SUM(B267:B283)</f>
        <v>66.585010101095605</v>
      </c>
      <c r="C288" s="99">
        <f t="shared" si="101"/>
        <v>296.38612308483778</v>
      </c>
      <c r="D288" s="99">
        <f t="shared" si="101"/>
        <v>1175.1094453436278</v>
      </c>
      <c r="E288" s="99">
        <f t="shared" si="101"/>
        <v>321.98195921350504</v>
      </c>
      <c r="F288" s="99">
        <f t="shared" si="101"/>
        <v>0</v>
      </c>
      <c r="G288" s="99">
        <f t="shared" si="101"/>
        <v>3.2880011505423745</v>
      </c>
      <c r="H288" s="100">
        <f t="shared" si="101"/>
        <v>0</v>
      </c>
      <c r="I288" s="111">
        <f t="shared" si="101"/>
        <v>1863.3505388936089</v>
      </c>
    </row>
    <row r="289" spans="1:9" s="22" customFormat="1" ht="15" thickBot="1">
      <c r="A289" s="38" t="s">
        <v>108</v>
      </c>
      <c r="B289" s="125">
        <f>B288/$I$288</f>
        <v>3.5734022510134571E-2</v>
      </c>
      <c r="C289" s="125">
        <f t="shared" ref="C289:I289" si="102">C288/$I$288</f>
        <v>0.15906085135265063</v>
      </c>
      <c r="D289" s="125">
        <f t="shared" si="102"/>
        <v>0.63064325300883317</v>
      </c>
      <c r="E289" s="125">
        <f t="shared" si="102"/>
        <v>0.17279730919802477</v>
      </c>
      <c r="F289" s="125">
        <f t="shared" si="102"/>
        <v>0</v>
      </c>
      <c r="G289" s="125">
        <f t="shared" si="102"/>
        <v>1.7645639303566962E-3</v>
      </c>
      <c r="H289" s="126">
        <f t="shared" si="102"/>
        <v>0</v>
      </c>
      <c r="I289" s="127">
        <f t="shared" si="102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03">SUM(B294:H294)</f>
        <v>0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03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103"/>
        <v>0</v>
      </c>
    </row>
    <row r="297" spans="1:9" ht="15">
      <c r="A297" s="32" t="s">
        <v>13</v>
      </c>
      <c r="B297" s="84">
        <v>73.716167608567133</v>
      </c>
      <c r="C297" s="84">
        <v>193.13239336868398</v>
      </c>
      <c r="D297" s="84">
        <v>22.827819832150741</v>
      </c>
      <c r="E297" s="84">
        <v>0</v>
      </c>
      <c r="F297" s="395"/>
      <c r="G297" s="84">
        <v>0</v>
      </c>
      <c r="H297" s="115">
        <v>0</v>
      </c>
      <c r="I297" s="111">
        <f t="shared" si="103"/>
        <v>289.67638080940185</v>
      </c>
    </row>
    <row r="298" spans="1:9" ht="15">
      <c r="A298" s="31" t="s">
        <v>12</v>
      </c>
      <c r="B298" s="112">
        <v>76.01697572229331</v>
      </c>
      <c r="C298" s="112">
        <v>96.200579017465003</v>
      </c>
      <c r="D298" s="112">
        <v>26.695517383632058</v>
      </c>
      <c r="E298" s="112">
        <v>0.40127910449957044</v>
      </c>
      <c r="F298" s="395"/>
      <c r="G298" s="112">
        <v>0</v>
      </c>
      <c r="H298" s="113">
        <v>0</v>
      </c>
      <c r="I298" s="114">
        <f t="shared" si="103"/>
        <v>199.31435122788994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1.0464537416469073</v>
      </c>
      <c r="F299" s="395"/>
      <c r="G299" s="84">
        <v>0</v>
      </c>
      <c r="H299" s="115">
        <v>0</v>
      </c>
      <c r="I299" s="111">
        <f t="shared" si="103"/>
        <v>1.0464537416469073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103"/>
        <v>0</v>
      </c>
    </row>
    <row r="301" spans="1:9" ht="15">
      <c r="A301" s="32" t="s">
        <v>55</v>
      </c>
      <c r="B301" s="84">
        <v>0.3997003913194096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03"/>
        <v>0.3997003913194096</v>
      </c>
    </row>
    <row r="302" spans="1:9" ht="15">
      <c r="A302" s="31" t="s">
        <v>14</v>
      </c>
      <c r="B302" s="112">
        <v>0.53883177294477724</v>
      </c>
      <c r="C302" s="112">
        <v>1.0196320469452949</v>
      </c>
      <c r="D302" s="112">
        <v>2.6747460502048872</v>
      </c>
      <c r="E302" s="112">
        <v>4.6090848930669006</v>
      </c>
      <c r="F302" s="395"/>
      <c r="G302" s="112">
        <v>0</v>
      </c>
      <c r="H302" s="113">
        <v>0</v>
      </c>
      <c r="I302" s="114">
        <f t="shared" si="103"/>
        <v>8.8422947631618598</v>
      </c>
    </row>
    <row r="303" spans="1:9" ht="15">
      <c r="A303" s="32" t="s">
        <v>136</v>
      </c>
      <c r="B303" s="84">
        <v>59.120997195332833</v>
      </c>
      <c r="C303" s="84">
        <v>705.28767552805652</v>
      </c>
      <c r="D303" s="84">
        <v>132.54042688210248</v>
      </c>
      <c r="E303" s="84">
        <v>0.64206278794765459</v>
      </c>
      <c r="F303" s="395"/>
      <c r="G303" s="84">
        <v>0</v>
      </c>
      <c r="H303" s="115">
        <v>0</v>
      </c>
      <c r="I303" s="111">
        <f t="shared" si="103"/>
        <v>897.5911623934395</v>
      </c>
    </row>
    <row r="304" spans="1:9" ht="15">
      <c r="A304" s="31" t="s">
        <v>21</v>
      </c>
      <c r="B304" s="112">
        <v>84.044205392653865</v>
      </c>
      <c r="C304" s="112">
        <v>5.4997772751478182</v>
      </c>
      <c r="D304" s="112">
        <v>18.176567415032071</v>
      </c>
      <c r="E304" s="112">
        <v>598.36421765381999</v>
      </c>
      <c r="F304" s="395"/>
      <c r="G304" s="112">
        <v>42.936396761673102</v>
      </c>
      <c r="H304" s="113">
        <v>2.8253829487565683E-2</v>
      </c>
      <c r="I304" s="114">
        <f t="shared" si="103"/>
        <v>749.04941832781435</v>
      </c>
    </row>
    <row r="305" spans="1:9" ht="15">
      <c r="A305" s="32" t="s">
        <v>20</v>
      </c>
      <c r="B305" s="84">
        <v>10.235775990099812</v>
      </c>
      <c r="C305" s="84">
        <v>9.7747342288586072</v>
      </c>
      <c r="D305" s="84">
        <v>62.901455435981219</v>
      </c>
      <c r="E305" s="84">
        <v>0</v>
      </c>
      <c r="F305" s="395"/>
      <c r="G305" s="84">
        <v>0</v>
      </c>
      <c r="H305" s="115">
        <v>0</v>
      </c>
      <c r="I305" s="111">
        <f t="shared" si="103"/>
        <v>82.911965654939635</v>
      </c>
    </row>
    <row r="306" spans="1:9" ht="15">
      <c r="A306" s="31" t="s">
        <v>56</v>
      </c>
      <c r="B306" s="112">
        <v>5.6297297497665753</v>
      </c>
      <c r="C306" s="112">
        <v>0</v>
      </c>
      <c r="D306" s="112">
        <v>3.4813370597442344</v>
      </c>
      <c r="E306" s="112">
        <v>0</v>
      </c>
      <c r="F306" s="395"/>
      <c r="G306" s="112">
        <v>0</v>
      </c>
      <c r="H306" s="113">
        <v>0</v>
      </c>
      <c r="I306" s="114">
        <f t="shared" si="103"/>
        <v>9.1110668095108096</v>
      </c>
    </row>
    <row r="307" spans="1:9" ht="15">
      <c r="A307" s="32" t="s">
        <v>18</v>
      </c>
      <c r="B307" s="84">
        <v>10.174776923488924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03"/>
        <v>10.174776923488924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03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03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103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103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103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103"/>
        <v>0</v>
      </c>
    </row>
    <row r="314" spans="1:9" ht="15">
      <c r="A314" s="37" t="s">
        <v>22</v>
      </c>
      <c r="B314" s="99">
        <f t="shared" ref="B314:I314" si="104">SUM(B293:B309)</f>
        <v>319.87716074646664</v>
      </c>
      <c r="C314" s="99">
        <f t="shared" si="104"/>
        <v>1010.9147914651572</v>
      </c>
      <c r="D314" s="99">
        <f t="shared" si="104"/>
        <v>269.29787005884771</v>
      </c>
      <c r="E314" s="99">
        <f t="shared" si="104"/>
        <v>605.063098180981</v>
      </c>
      <c r="F314" s="99">
        <f t="shared" si="104"/>
        <v>0</v>
      </c>
      <c r="G314" s="99">
        <f t="shared" si="104"/>
        <v>42.936396761673102</v>
      </c>
      <c r="H314" s="100">
        <f t="shared" si="104"/>
        <v>2.8253829487565683E-2</v>
      </c>
      <c r="I314" s="111">
        <f t="shared" si="104"/>
        <v>2248.1175710426132</v>
      </c>
    </row>
    <row r="315" spans="1:9" s="22" customFormat="1" ht="15" thickBot="1">
      <c r="A315" s="38" t="s">
        <v>108</v>
      </c>
      <c r="B315" s="125">
        <f>B314/$I$314</f>
        <v>0.14228666901887907</v>
      </c>
      <c r="C315" s="125">
        <f t="shared" ref="C315:I315" si="105">C314/$I$314</f>
        <v>0.44967167397580704</v>
      </c>
      <c r="D315" s="125">
        <f t="shared" si="105"/>
        <v>0.11978816122768658</v>
      </c>
      <c r="E315" s="125">
        <f t="shared" si="105"/>
        <v>0.26914210625575508</v>
      </c>
      <c r="F315" s="125">
        <f t="shared" si="105"/>
        <v>0</v>
      </c>
      <c r="G315" s="125">
        <f t="shared" si="105"/>
        <v>1.9098821749682967E-2</v>
      </c>
      <c r="H315" s="126">
        <f t="shared" si="105"/>
        <v>1.2567772189273161E-5</v>
      </c>
      <c r="I315" s="127">
        <f t="shared" si="105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1.0185799281337136E-9</v>
      </c>
      <c r="C319" s="105">
        <v>1316.9219890901898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1316.9219890912084</v>
      </c>
    </row>
    <row r="320" spans="1:9" ht="15">
      <c r="A320" s="31" t="s">
        <v>8</v>
      </c>
      <c r="B320" s="112">
        <v>2.6742718545672019E-9</v>
      </c>
      <c r="C320" s="112">
        <v>776.87597376781764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106">SUM(B320:H320)</f>
        <v>776.8759737704919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106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106"/>
        <v>0</v>
      </c>
    </row>
    <row r="323" spans="1:9" ht="15">
      <c r="A323" s="32" t="s">
        <v>13</v>
      </c>
      <c r="B323" s="84">
        <v>66.162890765327447</v>
      </c>
      <c r="C323" s="84">
        <v>212.56058708149951</v>
      </c>
      <c r="D323" s="84">
        <v>99.119191480734315</v>
      </c>
      <c r="E323" s="84">
        <v>0</v>
      </c>
      <c r="F323" s="395"/>
      <c r="G323" s="84">
        <v>0</v>
      </c>
      <c r="H323" s="115">
        <v>0</v>
      </c>
      <c r="I323" s="111">
        <f t="shared" si="106"/>
        <v>377.84266932756123</v>
      </c>
    </row>
    <row r="324" spans="1:9" ht="15">
      <c r="A324" s="31" t="s">
        <v>12</v>
      </c>
      <c r="B324" s="112">
        <v>8.848483169546558</v>
      </c>
      <c r="C324" s="112">
        <v>3.3671509114211937E-4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106"/>
        <v>8.8488198846377006</v>
      </c>
    </row>
    <row r="325" spans="1:9" ht="15">
      <c r="A325" s="32" t="s">
        <v>54</v>
      </c>
      <c r="B325" s="84">
        <v>5.9733859956719997E-10</v>
      </c>
      <c r="C325" s="84">
        <v>0.73278120888474352</v>
      </c>
      <c r="D325" s="84">
        <v>0</v>
      </c>
      <c r="E325" s="84">
        <v>4.8856364840833431</v>
      </c>
      <c r="F325" s="395"/>
      <c r="G325" s="84">
        <v>0</v>
      </c>
      <c r="H325" s="115">
        <v>0</v>
      </c>
      <c r="I325" s="111">
        <f t="shared" si="106"/>
        <v>5.6184176935654255</v>
      </c>
    </row>
    <row r="326" spans="1:9" ht="15">
      <c r="A326" s="31" t="s">
        <v>11</v>
      </c>
      <c r="B326" s="112">
        <v>0</v>
      </c>
      <c r="C326" s="112">
        <v>0</v>
      </c>
      <c r="D326" s="112">
        <v>0</v>
      </c>
      <c r="E326" s="112">
        <v>0</v>
      </c>
      <c r="F326" s="395"/>
      <c r="G326" s="112">
        <v>0</v>
      </c>
      <c r="H326" s="113">
        <v>0</v>
      </c>
      <c r="I326" s="114">
        <f t="shared" si="106"/>
        <v>0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106"/>
        <v>0</v>
      </c>
    </row>
    <row r="328" spans="1:9" ht="15">
      <c r="A328" s="31" t="s">
        <v>14</v>
      </c>
      <c r="B328" s="112">
        <v>2.8764419483145813</v>
      </c>
      <c r="C328" s="112">
        <v>0</v>
      </c>
      <c r="D328" s="112">
        <v>0.36892455287023151</v>
      </c>
      <c r="E328" s="112">
        <v>0</v>
      </c>
      <c r="F328" s="395"/>
      <c r="G328" s="112">
        <v>0</v>
      </c>
      <c r="H328" s="113">
        <v>0</v>
      </c>
      <c r="I328" s="114">
        <f t="shared" si="106"/>
        <v>3.245366501184813</v>
      </c>
    </row>
    <row r="329" spans="1:9" ht="15">
      <c r="A329" s="32" t="s">
        <v>136</v>
      </c>
      <c r="B329" s="84">
        <v>623.02629485132479</v>
      </c>
      <c r="C329" s="84">
        <v>4533.4185013489196</v>
      </c>
      <c r="D329" s="84">
        <v>998.38011618357007</v>
      </c>
      <c r="E329" s="84">
        <v>137.35540119880088</v>
      </c>
      <c r="F329" s="395"/>
      <c r="G329" s="84">
        <v>0</v>
      </c>
      <c r="H329" s="115">
        <v>0</v>
      </c>
      <c r="I329" s="111">
        <f t="shared" si="106"/>
        <v>6292.1803135826149</v>
      </c>
    </row>
    <row r="330" spans="1:9" ht="15">
      <c r="A330" s="31" t="s">
        <v>21</v>
      </c>
      <c r="B330" s="112">
        <v>228.84755600665784</v>
      </c>
      <c r="C330" s="112">
        <v>19.734260498286822</v>
      </c>
      <c r="D330" s="112">
        <v>43.974667154028658</v>
      </c>
      <c r="E330" s="112">
        <v>3698.9875833129859</v>
      </c>
      <c r="F330" s="395"/>
      <c r="G330" s="112">
        <v>197.08518620321522</v>
      </c>
      <c r="H330" s="113">
        <v>0</v>
      </c>
      <c r="I330" s="114">
        <f t="shared" si="106"/>
        <v>4188.6292531751742</v>
      </c>
    </row>
    <row r="331" spans="1:9" ht="15">
      <c r="A331" s="32" t="s">
        <v>20</v>
      </c>
      <c r="B331" s="84">
        <v>595.83523397725764</v>
      </c>
      <c r="C331" s="84">
        <v>0</v>
      </c>
      <c r="D331" s="84">
        <v>66.816912217430257</v>
      </c>
      <c r="E331" s="84">
        <v>0</v>
      </c>
      <c r="F331" s="395"/>
      <c r="G331" s="84">
        <v>0</v>
      </c>
      <c r="H331" s="115">
        <v>0</v>
      </c>
      <c r="I331" s="111">
        <f t="shared" si="106"/>
        <v>662.65214619468793</v>
      </c>
    </row>
    <row r="332" spans="1:9" ht="15">
      <c r="A332" s="31" t="s">
        <v>56</v>
      </c>
      <c r="B332" s="112">
        <v>6.7941785422740528E-2</v>
      </c>
      <c r="C332" s="112">
        <v>0.40765071253644314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106"/>
        <v>0.47559249795918368</v>
      </c>
    </row>
    <row r="333" spans="1:9" ht="15">
      <c r="A333" s="32" t="s">
        <v>18</v>
      </c>
      <c r="B333" s="84">
        <v>7.3014383758458106</v>
      </c>
      <c r="C333" s="84">
        <v>5569.6182509756227</v>
      </c>
      <c r="D333" s="84">
        <v>0.68884259421582428</v>
      </c>
      <c r="E333" s="84">
        <v>0</v>
      </c>
      <c r="F333" s="395"/>
      <c r="G333" s="84">
        <v>0</v>
      </c>
      <c r="H333" s="115">
        <v>0</v>
      </c>
      <c r="I333" s="111">
        <f t="shared" si="106"/>
        <v>5577.6085319456843</v>
      </c>
    </row>
    <row r="334" spans="1:9" ht="15">
      <c r="A334" s="31" t="s">
        <v>17</v>
      </c>
      <c r="B334" s="112">
        <v>2.858577586937503</v>
      </c>
      <c r="C334" s="112">
        <v>11.899420101488561</v>
      </c>
      <c r="D334" s="112">
        <v>3.704794795433314</v>
      </c>
      <c r="E334" s="112">
        <v>0</v>
      </c>
      <c r="F334" s="395"/>
      <c r="G334" s="112">
        <v>0</v>
      </c>
      <c r="H334" s="113">
        <v>0</v>
      </c>
      <c r="I334" s="114">
        <f t="shared" si="106"/>
        <v>18.462792483859378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106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106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106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106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106"/>
        <v>0</v>
      </c>
    </row>
    <row r="340" spans="1:9" ht="15">
      <c r="A340" s="37" t="s">
        <v>22</v>
      </c>
      <c r="B340" s="99">
        <f t="shared" ref="B340:I340" si="107">SUM(B319:B335)</f>
        <v>1535.8248584709254</v>
      </c>
      <c r="C340" s="99">
        <f t="shared" si="107"/>
        <v>12442.169751500338</v>
      </c>
      <c r="D340" s="99">
        <f t="shared" si="107"/>
        <v>1213.0534489782826</v>
      </c>
      <c r="E340" s="99">
        <f t="shared" si="107"/>
        <v>3841.2286209958702</v>
      </c>
      <c r="F340" s="99">
        <f t="shared" si="107"/>
        <v>0</v>
      </c>
      <c r="G340" s="99">
        <f t="shared" si="107"/>
        <v>197.08518620321522</v>
      </c>
      <c r="H340" s="100">
        <f t="shared" si="107"/>
        <v>0</v>
      </c>
      <c r="I340" s="111">
        <f t="shared" si="107"/>
        <v>19229.361866148633</v>
      </c>
    </row>
    <row r="341" spans="1:9" s="22" customFormat="1" ht="15" thickBot="1">
      <c r="A341" s="38" t="s">
        <v>108</v>
      </c>
      <c r="B341" s="125">
        <f>B340/$I$340</f>
        <v>7.9868737671144011E-2</v>
      </c>
      <c r="C341" s="125">
        <f t="shared" ref="C341:I341" si="108">C340/$I$340</f>
        <v>0.64704017939375991</v>
      </c>
      <c r="D341" s="125">
        <f t="shared" si="108"/>
        <v>6.3083395976532217E-2</v>
      </c>
      <c r="E341" s="125">
        <f t="shared" si="108"/>
        <v>0.19975850721068225</v>
      </c>
      <c r="F341" s="125">
        <f t="shared" si="108"/>
        <v>0</v>
      </c>
      <c r="G341" s="125">
        <f t="shared" si="108"/>
        <v>1.0249179747881492E-2</v>
      </c>
      <c r="H341" s="126">
        <f t="shared" si="108"/>
        <v>0</v>
      </c>
      <c r="I341" s="127">
        <f t="shared" si="108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109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109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109"/>
        <v>0</v>
      </c>
    </row>
    <row r="349" spans="1:9" ht="15">
      <c r="A349" s="32" t="s">
        <v>13</v>
      </c>
      <c r="B349" s="84">
        <v>2.0382920595345388</v>
      </c>
      <c r="C349" s="84">
        <v>3.8163455180626041E-2</v>
      </c>
      <c r="D349" s="84">
        <v>2.4693433003226701</v>
      </c>
      <c r="E349" s="84">
        <v>1.9099994999499312E-10</v>
      </c>
      <c r="F349" s="395"/>
      <c r="G349" s="84">
        <v>0</v>
      </c>
      <c r="H349" s="115">
        <v>0</v>
      </c>
      <c r="I349" s="111">
        <f t="shared" si="109"/>
        <v>4.5457988152288351</v>
      </c>
    </row>
    <row r="350" spans="1:9" ht="15">
      <c r="A350" s="31" t="s">
        <v>12</v>
      </c>
      <c r="B350" s="112">
        <v>45.500219720362225</v>
      </c>
      <c r="C350" s="112">
        <v>2.4840078282483606E-8</v>
      </c>
      <c r="D350" s="112">
        <v>6.6639453186953883</v>
      </c>
      <c r="E350" s="112">
        <v>2.4840078282483606E-8</v>
      </c>
      <c r="F350" s="395"/>
      <c r="G350" s="112">
        <v>0</v>
      </c>
      <c r="H350" s="113">
        <v>0</v>
      </c>
      <c r="I350" s="114">
        <f t="shared" si="109"/>
        <v>52.164165088737768</v>
      </c>
    </row>
    <row r="351" spans="1:9" ht="15">
      <c r="A351" s="32" t="s">
        <v>54</v>
      </c>
      <c r="B351" s="84">
        <v>1.4405721098553116E-9</v>
      </c>
      <c r="C351" s="84">
        <v>1.4405721098553116E-9</v>
      </c>
      <c r="D351" s="84">
        <v>5.7191081781516973</v>
      </c>
      <c r="E351" s="84">
        <v>0.95318469179680432</v>
      </c>
      <c r="F351" s="395"/>
      <c r="G351" s="84">
        <v>0</v>
      </c>
      <c r="H351" s="115">
        <v>0</v>
      </c>
      <c r="I351" s="111">
        <f t="shared" si="109"/>
        <v>6.6722928728296456</v>
      </c>
    </row>
    <row r="352" spans="1:9" ht="15">
      <c r="A352" s="31" t="s">
        <v>11</v>
      </c>
      <c r="B352" s="112">
        <v>0</v>
      </c>
      <c r="C352" s="112">
        <v>0</v>
      </c>
      <c r="D352" s="112">
        <v>0</v>
      </c>
      <c r="E352" s="112">
        <v>0</v>
      </c>
      <c r="F352" s="395"/>
      <c r="G352" s="112">
        <v>0</v>
      </c>
      <c r="H352" s="113">
        <v>0</v>
      </c>
      <c r="I352" s="114">
        <f t="shared" si="109"/>
        <v>0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109"/>
        <v>0</v>
      </c>
    </row>
    <row r="354" spans="1:9" ht="15">
      <c r="A354" s="31" t="s">
        <v>14</v>
      </c>
      <c r="B354" s="112">
        <v>3.0078959720830975E-4</v>
      </c>
      <c r="C354" s="112">
        <v>7.5197399302077425E-3</v>
      </c>
      <c r="D354" s="112">
        <v>3.0078959720830975E-4</v>
      </c>
      <c r="E354" s="112">
        <v>3.0078959720830975E-4</v>
      </c>
      <c r="F354" s="395"/>
      <c r="G354" s="112">
        <v>0</v>
      </c>
      <c r="H354" s="113">
        <v>0</v>
      </c>
      <c r="I354" s="114">
        <f t="shared" si="109"/>
        <v>8.4221087218326711E-3</v>
      </c>
    </row>
    <row r="355" spans="1:9" ht="15">
      <c r="A355" s="32" t="s">
        <v>136</v>
      </c>
      <c r="B355" s="84">
        <v>6.2773833155850465</v>
      </c>
      <c r="C355" s="84">
        <v>213.52107111559653</v>
      </c>
      <c r="D355" s="84">
        <v>18.792507622495293</v>
      </c>
      <c r="E355" s="84">
        <v>1.5707107439846463E-9</v>
      </c>
      <c r="F355" s="395"/>
      <c r="G355" s="84">
        <v>0</v>
      </c>
      <c r="H355" s="115">
        <v>0</v>
      </c>
      <c r="I355" s="111">
        <f t="shared" si="109"/>
        <v>238.59096205524756</v>
      </c>
    </row>
    <row r="356" spans="1:9" ht="15">
      <c r="A356" s="31" t="s">
        <v>21</v>
      </c>
      <c r="B356" s="112">
        <v>5.6624168844380796</v>
      </c>
      <c r="C356" s="112">
        <v>1.0518780324942998</v>
      </c>
      <c r="D356" s="112">
        <v>38.555777867385849</v>
      </c>
      <c r="E356" s="112">
        <v>679.84727847733745</v>
      </c>
      <c r="F356" s="395"/>
      <c r="G356" s="112">
        <v>17.768884632536462</v>
      </c>
      <c r="H356" s="113">
        <v>5.5955851008520274E-3</v>
      </c>
      <c r="I356" s="114">
        <f t="shared" si="109"/>
        <v>742.89183147929305</v>
      </c>
    </row>
    <row r="357" spans="1:9" ht="15">
      <c r="A357" s="32" t="s">
        <v>20</v>
      </c>
      <c r="B357" s="84">
        <v>4.1486444362214083</v>
      </c>
      <c r="C357" s="84">
        <v>2.4604821038427136E-5</v>
      </c>
      <c r="D357" s="84">
        <v>9.2475126033409403</v>
      </c>
      <c r="E357" s="84">
        <v>1.3616662608576469E-9</v>
      </c>
      <c r="F357" s="395"/>
      <c r="G357" s="84">
        <v>0</v>
      </c>
      <c r="H357" s="115">
        <v>0</v>
      </c>
      <c r="I357" s="111">
        <f t="shared" si="109"/>
        <v>13.396181645745052</v>
      </c>
    </row>
    <row r="358" spans="1:9" ht="15">
      <c r="A358" s="31" t="s">
        <v>56</v>
      </c>
      <c r="B358" s="112">
        <v>6.4742845392172645</v>
      </c>
      <c r="C358" s="112">
        <v>10.979585623676375</v>
      </c>
      <c r="D358" s="112">
        <v>20.023560393220215</v>
      </c>
      <c r="E358" s="112">
        <v>1.7846395273457705E-8</v>
      </c>
      <c r="F358" s="395"/>
      <c r="G358" s="112">
        <v>0</v>
      </c>
      <c r="H358" s="113">
        <v>0</v>
      </c>
      <c r="I358" s="114">
        <f t="shared" si="109"/>
        <v>37.477430573960255</v>
      </c>
    </row>
    <row r="359" spans="1:9" ht="15">
      <c r="A359" s="32" t="s">
        <v>18</v>
      </c>
      <c r="B359" s="84">
        <v>26.522706673092614</v>
      </c>
      <c r="C359" s="84">
        <v>458.06708836165654</v>
      </c>
      <c r="D359" s="84">
        <v>208.75189194272076</v>
      </c>
      <c r="E359" s="84">
        <v>4.4218219825132705E-9</v>
      </c>
      <c r="F359" s="395"/>
      <c r="G359" s="84">
        <v>0</v>
      </c>
      <c r="H359" s="115">
        <v>0</v>
      </c>
      <c r="I359" s="111">
        <f t="shared" si="109"/>
        <v>693.34168698189171</v>
      </c>
    </row>
    <row r="360" spans="1:9" ht="15">
      <c r="A360" s="31" t="s">
        <v>17</v>
      </c>
      <c r="B360" s="112">
        <v>1.7308862109348253</v>
      </c>
      <c r="C360" s="112">
        <v>93.181927001397142</v>
      </c>
      <c r="D360" s="112">
        <v>29.011490919965031</v>
      </c>
      <c r="E360" s="112">
        <v>5.3646884843052111E-9</v>
      </c>
      <c r="F360" s="395"/>
      <c r="G360" s="112">
        <v>0</v>
      </c>
      <c r="H360" s="113">
        <v>0</v>
      </c>
      <c r="I360" s="114">
        <f t="shared" si="109"/>
        <v>123.92430413766168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109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109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109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109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109"/>
        <v>0</v>
      </c>
    </row>
    <row r="366" spans="1:9" ht="15">
      <c r="A366" s="37" t="s">
        <v>22</v>
      </c>
      <c r="B366" s="99">
        <f t="shared" ref="B366:I366" si="110">SUM(B345:B361)</f>
        <v>98.355134630423791</v>
      </c>
      <c r="C366" s="99">
        <f t="shared" si="110"/>
        <v>776.84725796103351</v>
      </c>
      <c r="D366" s="99">
        <f t="shared" si="110"/>
        <v>339.23543893589499</v>
      </c>
      <c r="E366" s="99">
        <f t="shared" si="110"/>
        <v>680.8007640143278</v>
      </c>
      <c r="F366" s="99">
        <f t="shared" si="110"/>
        <v>0</v>
      </c>
      <c r="G366" s="99">
        <f t="shared" si="110"/>
        <v>17.768884632536462</v>
      </c>
      <c r="H366" s="100">
        <f t="shared" si="110"/>
        <v>5.5955851008520274E-3</v>
      </c>
      <c r="I366" s="111">
        <f t="shared" si="110"/>
        <v>1913.0130757593174</v>
      </c>
    </row>
    <row r="367" spans="1:9" s="22" customFormat="1" ht="15" thickBot="1">
      <c r="A367" s="38" t="s">
        <v>108</v>
      </c>
      <c r="B367" s="125">
        <f>B366/$I$366</f>
        <v>5.14137283621987E-2</v>
      </c>
      <c r="C367" s="125">
        <f t="shared" ref="C367:I367" si="111">C366/$I$366</f>
        <v>0.40608570208161571</v>
      </c>
      <c r="D367" s="125">
        <f t="shared" si="111"/>
        <v>0.17733043398108761</v>
      </c>
      <c r="E367" s="125">
        <f t="shared" si="111"/>
        <v>0.35587878234658843</v>
      </c>
      <c r="F367" s="125">
        <f t="shared" si="111"/>
        <v>0</v>
      </c>
      <c r="G367" s="125">
        <f t="shared" si="111"/>
        <v>9.2884282170855505E-3</v>
      </c>
      <c r="H367" s="126">
        <f t="shared" si="111"/>
        <v>2.9250114239972017E-6</v>
      </c>
      <c r="I367" s="127">
        <f t="shared" si="111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112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112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112"/>
        <v>0</v>
      </c>
    </row>
    <row r="375" spans="1:9" ht="15">
      <c r="A375" s="32" t="s">
        <v>13</v>
      </c>
      <c r="B375" s="84">
        <v>90.331370662204364</v>
      </c>
      <c r="C375" s="84">
        <v>1.8011215279502089</v>
      </c>
      <c r="D375" s="84">
        <v>14.199428665494059</v>
      </c>
      <c r="E375" s="84">
        <v>5.4057916035105751E-10</v>
      </c>
      <c r="F375" s="395"/>
      <c r="G375" s="84">
        <v>0</v>
      </c>
      <c r="H375" s="115">
        <v>0</v>
      </c>
      <c r="I375" s="111">
        <f t="shared" si="112"/>
        <v>106.33192085618921</v>
      </c>
    </row>
    <row r="376" spans="1:9" ht="15">
      <c r="A376" s="31" t="s">
        <v>12</v>
      </c>
      <c r="B376" s="112">
        <v>224.58655962122762</v>
      </c>
      <c r="C376" s="112">
        <v>0.94812734193538584</v>
      </c>
      <c r="D376" s="112">
        <v>4.6434586733988224E-9</v>
      </c>
      <c r="E376" s="112">
        <v>1.9947881587525522</v>
      </c>
      <c r="F376" s="395"/>
      <c r="G376" s="112">
        <v>0</v>
      </c>
      <c r="H376" s="113">
        <v>0</v>
      </c>
      <c r="I376" s="114">
        <f t="shared" si="112"/>
        <v>227.52947512655902</v>
      </c>
    </row>
    <row r="377" spans="1:9" ht="15">
      <c r="A377" s="32" t="s">
        <v>54</v>
      </c>
      <c r="B377" s="84">
        <v>3.3000596777578121E-9</v>
      </c>
      <c r="C377" s="84">
        <v>3.3000596777578121E-9</v>
      </c>
      <c r="D377" s="84">
        <v>3.3000596777578121E-9</v>
      </c>
      <c r="E377" s="84">
        <v>1866.1910618626966</v>
      </c>
      <c r="F377" s="395"/>
      <c r="G377" s="84">
        <v>0</v>
      </c>
      <c r="H377" s="115">
        <v>0</v>
      </c>
      <c r="I377" s="111">
        <f t="shared" si="112"/>
        <v>1866.1910618725967</v>
      </c>
    </row>
    <row r="378" spans="1:9" ht="15">
      <c r="A378" s="31" t="s">
        <v>11</v>
      </c>
      <c r="B378" s="112">
        <v>1.5480424079493426E-8</v>
      </c>
      <c r="C378" s="112">
        <v>1.5480424079493426E-8</v>
      </c>
      <c r="D378" s="112">
        <v>1.5480424079493426E-8</v>
      </c>
      <c r="E378" s="112">
        <v>23.212620271898171</v>
      </c>
      <c r="F378" s="395"/>
      <c r="G378" s="112">
        <v>0</v>
      </c>
      <c r="H378" s="113">
        <v>0</v>
      </c>
      <c r="I378" s="114">
        <f t="shared" si="112"/>
        <v>23.212620318339443</v>
      </c>
    </row>
    <row r="379" spans="1:9" ht="15">
      <c r="A379" s="32" t="s">
        <v>55</v>
      </c>
      <c r="B379" s="84">
        <v>1.0122722798251289E-2</v>
      </c>
      <c r="C379" s="84">
        <v>1.0122722798251289E-2</v>
      </c>
      <c r="D379" s="84">
        <v>1.0122722798251289E-2</v>
      </c>
      <c r="E379" s="84">
        <v>0.25306806995628223</v>
      </c>
      <c r="F379" s="395"/>
      <c r="G379" s="84">
        <v>0</v>
      </c>
      <c r="H379" s="115">
        <v>0</v>
      </c>
      <c r="I379" s="111">
        <f t="shared" si="112"/>
        <v>0.2834362383510361</v>
      </c>
    </row>
    <row r="380" spans="1:9" ht="15">
      <c r="A380" s="31" t="s">
        <v>14</v>
      </c>
      <c r="B380" s="112">
        <v>10.985559969647252</v>
      </c>
      <c r="C380" s="112">
        <v>5.9985761967918129E-10</v>
      </c>
      <c r="D380" s="112">
        <v>2.654239196807644</v>
      </c>
      <c r="E380" s="112">
        <v>5.6756162034108977</v>
      </c>
      <c r="F380" s="395"/>
      <c r="G380" s="112">
        <v>0</v>
      </c>
      <c r="H380" s="113">
        <v>0</v>
      </c>
      <c r="I380" s="114">
        <f t="shared" si="112"/>
        <v>19.315415370465651</v>
      </c>
    </row>
    <row r="381" spans="1:9" ht="15">
      <c r="A381" s="32" t="s">
        <v>136</v>
      </c>
      <c r="B381" s="84">
        <v>115.69111678961754</v>
      </c>
      <c r="C381" s="84">
        <v>0.7703894457066236</v>
      </c>
      <c r="D381" s="84">
        <v>102.60532602564184</v>
      </c>
      <c r="E381" s="84">
        <v>4.5660858920057099E-2</v>
      </c>
      <c r="F381" s="395"/>
      <c r="G381" s="84">
        <v>0</v>
      </c>
      <c r="H381" s="115">
        <v>0</v>
      </c>
      <c r="I381" s="111">
        <f t="shared" si="112"/>
        <v>219.11249311988607</v>
      </c>
    </row>
    <row r="382" spans="1:9" ht="15">
      <c r="A382" s="31" t="s">
        <v>21</v>
      </c>
      <c r="B382" s="112">
        <v>33.559269167500126</v>
      </c>
      <c r="C382" s="112">
        <v>1.0691363473372613E-2</v>
      </c>
      <c r="D382" s="112">
        <v>10.050599834537239</v>
      </c>
      <c r="E382" s="112">
        <v>124.13777054538484</v>
      </c>
      <c r="F382" s="395"/>
      <c r="G382" s="112">
        <v>131.06729207021451</v>
      </c>
      <c r="H382" s="113">
        <v>0</v>
      </c>
      <c r="I382" s="114">
        <f t="shared" si="112"/>
        <v>298.82562298111009</v>
      </c>
    </row>
    <row r="383" spans="1:9" ht="15">
      <c r="A383" s="32" t="s">
        <v>20</v>
      </c>
      <c r="B383" s="84">
        <v>41.154587986182449</v>
      </c>
      <c r="C383" s="84">
        <v>2.5714353146421483E-9</v>
      </c>
      <c r="D383" s="84">
        <v>2.5714353146421483E-9</v>
      </c>
      <c r="E383" s="84">
        <v>2.5714353146421483E-9</v>
      </c>
      <c r="F383" s="395"/>
      <c r="G383" s="84">
        <v>0</v>
      </c>
      <c r="H383" s="115">
        <v>0</v>
      </c>
      <c r="I383" s="111">
        <f t="shared" si="112"/>
        <v>41.154587993896747</v>
      </c>
    </row>
    <row r="384" spans="1:9" ht="15">
      <c r="A384" s="31" t="s">
        <v>56</v>
      </c>
      <c r="B384" s="112">
        <v>29.797434869437421</v>
      </c>
      <c r="C384" s="112">
        <v>2.1283881669528844E-8</v>
      </c>
      <c r="D384" s="112">
        <v>2.1283881669528844E-8</v>
      </c>
      <c r="E384" s="112">
        <v>2.1283881669528844E-8</v>
      </c>
      <c r="F384" s="395"/>
      <c r="G384" s="112">
        <v>0</v>
      </c>
      <c r="H384" s="113">
        <v>0</v>
      </c>
      <c r="I384" s="114">
        <f t="shared" si="112"/>
        <v>29.797434933289065</v>
      </c>
    </row>
    <row r="385" spans="1:9" ht="15">
      <c r="A385" s="32" t="s">
        <v>18</v>
      </c>
      <c r="B385" s="84">
        <v>123.70093588122775</v>
      </c>
      <c r="C385" s="84">
        <v>8.8357809765916081E-8</v>
      </c>
      <c r="D385" s="84">
        <v>8.8357809765916081E-8</v>
      </c>
      <c r="E385" s="84">
        <v>8.8357809765916081E-8</v>
      </c>
      <c r="F385" s="395"/>
      <c r="G385" s="84">
        <v>0</v>
      </c>
      <c r="H385" s="115">
        <v>0</v>
      </c>
      <c r="I385" s="111">
        <f t="shared" si="112"/>
        <v>123.70093614630117</v>
      </c>
    </row>
    <row r="386" spans="1:9" ht="15">
      <c r="A386" s="31" t="s">
        <v>17</v>
      </c>
      <c r="B386" s="112">
        <v>0.25675647337477642</v>
      </c>
      <c r="C386" s="112">
        <v>1.0270258934991056E-2</v>
      </c>
      <c r="D386" s="112">
        <v>1.0270258934991056E-2</v>
      </c>
      <c r="E386" s="112">
        <v>1.0270258934991056E-2</v>
      </c>
      <c r="F386" s="395"/>
      <c r="G386" s="112">
        <v>0</v>
      </c>
      <c r="H386" s="113">
        <v>0</v>
      </c>
      <c r="I386" s="114">
        <f t="shared" si="112"/>
        <v>0.2875672501797496</v>
      </c>
    </row>
    <row r="387" spans="1:9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112"/>
        <v>0</v>
      </c>
    </row>
    <row r="388" spans="1:9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112"/>
        <v>0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112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112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112"/>
        <v>0</v>
      </c>
    </row>
    <row r="392" spans="1:9" ht="15">
      <c r="A392" s="37" t="s">
        <v>22</v>
      </c>
      <c r="B392" s="99">
        <f t="shared" ref="B392:I392" si="113">SUM(B371:B387)</f>
        <v>670.07371416199817</v>
      </c>
      <c r="C392" s="99">
        <f t="shared" si="113"/>
        <v>3.5507227923923019</v>
      </c>
      <c r="D392" s="99">
        <f t="shared" si="113"/>
        <v>129.52998683985109</v>
      </c>
      <c r="E392" s="99">
        <f t="shared" si="113"/>
        <v>2021.5208563427084</v>
      </c>
      <c r="F392" s="99">
        <f t="shared" si="113"/>
        <v>0</v>
      </c>
      <c r="G392" s="99">
        <f t="shared" si="113"/>
        <v>131.06729207021451</v>
      </c>
      <c r="H392" s="100">
        <f t="shared" si="113"/>
        <v>0</v>
      </c>
      <c r="I392" s="111">
        <f t="shared" si="113"/>
        <v>2955.7425722071634</v>
      </c>
    </row>
    <row r="393" spans="1:9" s="22" customFormat="1" ht="15" thickBot="1">
      <c r="A393" s="38" t="s">
        <v>108</v>
      </c>
      <c r="B393" s="125">
        <f>B392/$I$392</f>
        <v>0.22670232531841536</v>
      </c>
      <c r="C393" s="125">
        <f t="shared" ref="C393:I393" si="114">C392/$I$392</f>
        <v>1.2012963597641199E-3</v>
      </c>
      <c r="D393" s="125">
        <f t="shared" si="114"/>
        <v>4.3823162428900636E-2</v>
      </c>
      <c r="E393" s="125">
        <f t="shared" si="114"/>
        <v>0.68392994550711605</v>
      </c>
      <c r="F393" s="125">
        <f t="shared" si="114"/>
        <v>0</v>
      </c>
      <c r="G393" s="125">
        <f t="shared" si="114"/>
        <v>4.4343270385804157E-2</v>
      </c>
      <c r="H393" s="126">
        <f t="shared" si="114"/>
        <v>0</v>
      </c>
      <c r="I393" s="127">
        <f t="shared" si="114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115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115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115"/>
        <v>0</v>
      </c>
    </row>
    <row r="401" spans="1:9" ht="15">
      <c r="A401" s="32" t="s">
        <v>13</v>
      </c>
      <c r="B401" s="84">
        <v>16.920918308719639</v>
      </c>
      <c r="C401" s="84">
        <v>9.0180998026888091</v>
      </c>
      <c r="D401" s="84">
        <v>1.2051756680276791E-3</v>
      </c>
      <c r="E401" s="84">
        <v>0</v>
      </c>
      <c r="F401" s="395"/>
      <c r="G401" s="84">
        <v>0</v>
      </c>
      <c r="H401" s="115">
        <v>0</v>
      </c>
      <c r="I401" s="111">
        <f t="shared" si="115"/>
        <v>25.940223287076474</v>
      </c>
    </row>
    <row r="402" spans="1:9" ht="15">
      <c r="A402" s="31" t="s">
        <v>12</v>
      </c>
      <c r="B402" s="112">
        <v>13.187219812571445</v>
      </c>
      <c r="C402" s="112">
        <v>7.7911100477930049</v>
      </c>
      <c r="D402" s="112">
        <v>3.7895779027806005</v>
      </c>
      <c r="E402" s="112">
        <v>0</v>
      </c>
      <c r="F402" s="395"/>
      <c r="G402" s="112">
        <v>0</v>
      </c>
      <c r="H402" s="113">
        <v>0</v>
      </c>
      <c r="I402" s="114">
        <f t="shared" si="115"/>
        <v>24.76790776314505</v>
      </c>
    </row>
    <row r="403" spans="1:9" ht="15">
      <c r="A403" s="32" t="s">
        <v>54</v>
      </c>
      <c r="B403" s="84">
        <v>1.2124540287592091E-9</v>
      </c>
      <c r="C403" s="84">
        <v>0</v>
      </c>
      <c r="D403" s="84">
        <v>0</v>
      </c>
      <c r="E403" s="84">
        <v>0.28888368447315543</v>
      </c>
      <c r="F403" s="395"/>
      <c r="G403" s="84">
        <v>0</v>
      </c>
      <c r="H403" s="115">
        <v>0</v>
      </c>
      <c r="I403" s="111">
        <f t="shared" si="115"/>
        <v>0.28888368568560946</v>
      </c>
    </row>
    <row r="404" spans="1:9" ht="15">
      <c r="A404" s="31" t="s">
        <v>11</v>
      </c>
      <c r="B404" s="112">
        <v>2.0550285470114263E-9</v>
      </c>
      <c r="C404" s="112">
        <v>0.11099799064306727</v>
      </c>
      <c r="D404" s="112">
        <v>0</v>
      </c>
      <c r="E404" s="112">
        <v>1.8499663052149333E-2</v>
      </c>
      <c r="F404" s="395"/>
      <c r="G404" s="112">
        <v>0</v>
      </c>
      <c r="H404" s="113">
        <v>0</v>
      </c>
      <c r="I404" s="114">
        <f t="shared" si="115"/>
        <v>0.12949765575024516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115"/>
        <v>0</v>
      </c>
    </row>
    <row r="406" spans="1:9" ht="15">
      <c r="A406" s="31" t="s">
        <v>14</v>
      </c>
      <c r="B406" s="112">
        <v>6.2682250404952353E-3</v>
      </c>
      <c r="C406" s="112">
        <v>0</v>
      </c>
      <c r="D406" s="112">
        <v>3.7609350242971414E-2</v>
      </c>
      <c r="E406" s="112">
        <v>0</v>
      </c>
      <c r="F406" s="395"/>
      <c r="G406" s="112">
        <v>0</v>
      </c>
      <c r="H406" s="113">
        <v>0</v>
      </c>
      <c r="I406" s="114">
        <f t="shared" si="115"/>
        <v>4.3877575283466648E-2</v>
      </c>
    </row>
    <row r="407" spans="1:9" ht="15">
      <c r="A407" s="32" t="s">
        <v>136</v>
      </c>
      <c r="B407" s="84">
        <v>51.050057690081537</v>
      </c>
      <c r="C407" s="84">
        <v>311.47717352432102</v>
      </c>
      <c r="D407" s="84">
        <v>111.58392826306081</v>
      </c>
      <c r="E407" s="84">
        <v>0.92051534025381199</v>
      </c>
      <c r="F407" s="395"/>
      <c r="G407" s="84">
        <v>0</v>
      </c>
      <c r="H407" s="115">
        <v>0</v>
      </c>
      <c r="I407" s="111">
        <f t="shared" si="115"/>
        <v>475.0316748177172</v>
      </c>
    </row>
    <row r="408" spans="1:9" ht="15">
      <c r="A408" s="31" t="s">
        <v>21</v>
      </c>
      <c r="B408" s="112">
        <v>43.296643430280483</v>
      </c>
      <c r="C408" s="112">
        <v>1.703961320705091</v>
      </c>
      <c r="D408" s="112">
        <v>8.2860329051937551</v>
      </c>
      <c r="E408" s="112">
        <v>360.6090030422414</v>
      </c>
      <c r="F408" s="395"/>
      <c r="G408" s="112">
        <v>52.581866820180835</v>
      </c>
      <c r="H408" s="113">
        <v>0</v>
      </c>
      <c r="I408" s="114">
        <f t="shared" si="115"/>
        <v>466.47750751860156</v>
      </c>
    </row>
    <row r="409" spans="1:9" ht="15">
      <c r="A409" s="32" t="s">
        <v>20</v>
      </c>
      <c r="B409" s="84">
        <v>0.86293417686339324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115"/>
        <v>0.86293417686339324</v>
      </c>
    </row>
    <row r="410" spans="1:9" ht="15">
      <c r="A410" s="31" t="s">
        <v>56</v>
      </c>
      <c r="B410" s="112">
        <v>0.46462781976385109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115"/>
        <v>0.46462781976385109</v>
      </c>
    </row>
    <row r="411" spans="1:9" ht="15">
      <c r="A411" s="32" t="s">
        <v>18</v>
      </c>
      <c r="B411" s="84">
        <v>0.38593583601684422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115"/>
        <v>0.38593583601684422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115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115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115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115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115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115"/>
        <v>0</v>
      </c>
    </row>
    <row r="418" spans="1:9" ht="15">
      <c r="A418" s="37" t="s">
        <v>22</v>
      </c>
      <c r="B418" s="99">
        <f t="shared" ref="B418:I418" si="116">SUM(B397:B413)</f>
        <v>126.17460530260516</v>
      </c>
      <c r="C418" s="99">
        <f t="shared" si="116"/>
        <v>330.10134268615099</v>
      </c>
      <c r="D418" s="99">
        <f t="shared" si="116"/>
        <v>123.69835359694616</v>
      </c>
      <c r="E418" s="99">
        <f t="shared" si="116"/>
        <v>361.83690173002049</v>
      </c>
      <c r="F418" s="99">
        <f t="shared" si="116"/>
        <v>0</v>
      </c>
      <c r="G418" s="99">
        <f t="shared" si="116"/>
        <v>52.581866820180835</v>
      </c>
      <c r="H418" s="100">
        <f t="shared" si="116"/>
        <v>0</v>
      </c>
      <c r="I418" s="111">
        <f t="shared" si="116"/>
        <v>994.39307013590383</v>
      </c>
    </row>
    <row r="419" spans="1:9" s="22" customFormat="1" ht="15" thickBot="1">
      <c r="A419" s="38" t="s">
        <v>108</v>
      </c>
      <c r="B419" s="125">
        <f>B418/$I$418</f>
        <v>0.12688604646587176</v>
      </c>
      <c r="C419" s="125">
        <f t="shared" ref="C419:I419" si="117">C418/$I$418</f>
        <v>0.33196263389188341</v>
      </c>
      <c r="D419" s="125">
        <f t="shared" si="117"/>
        <v>0.1243958323040609</v>
      </c>
      <c r="E419" s="125">
        <f t="shared" si="117"/>
        <v>0.36387713530683413</v>
      </c>
      <c r="F419" s="125">
        <f t="shared" si="117"/>
        <v>0</v>
      </c>
      <c r="G419" s="125">
        <f t="shared" si="117"/>
        <v>5.28783520313496E-2</v>
      </c>
      <c r="H419" s="126">
        <f t="shared" si="117"/>
        <v>0</v>
      </c>
      <c r="I419" s="127">
        <f t="shared" si="117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118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118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118"/>
        <v>0</v>
      </c>
    </row>
    <row r="427" spans="1:9" ht="15">
      <c r="A427" s="32" t="s">
        <v>13</v>
      </c>
      <c r="B427" s="84">
        <v>65.394960414207432</v>
      </c>
      <c r="C427" s="84">
        <v>0.72989555111254434</v>
      </c>
      <c r="D427" s="84">
        <v>4.518434346049613</v>
      </c>
      <c r="E427" s="84">
        <v>0</v>
      </c>
      <c r="F427" s="395"/>
      <c r="G427" s="84">
        <v>0</v>
      </c>
      <c r="H427" s="115">
        <v>0</v>
      </c>
      <c r="I427" s="111">
        <f t="shared" si="118"/>
        <v>70.643290311369597</v>
      </c>
    </row>
    <row r="428" spans="1:9" ht="15">
      <c r="A428" s="31" t="s">
        <v>12</v>
      </c>
      <c r="B428" s="112">
        <v>19.708226130008292</v>
      </c>
      <c r="C428" s="112">
        <v>9.1919201785424942</v>
      </c>
      <c r="D428" s="112">
        <v>1.1722569236838685</v>
      </c>
      <c r="E428" s="112">
        <v>0</v>
      </c>
      <c r="F428" s="395"/>
      <c r="G428" s="112">
        <v>0</v>
      </c>
      <c r="H428" s="113">
        <v>0</v>
      </c>
      <c r="I428" s="114">
        <f t="shared" si="118"/>
        <v>30.072403232234656</v>
      </c>
    </row>
    <row r="429" spans="1:9" ht="15">
      <c r="A429" s="32" t="s">
        <v>54</v>
      </c>
      <c r="B429" s="84">
        <v>6.344139537702425E-10</v>
      </c>
      <c r="C429" s="84">
        <v>6.344139537702425E-10</v>
      </c>
      <c r="D429" s="84">
        <v>6.344139537702425E-10</v>
      </c>
      <c r="E429" s="84">
        <v>0.20220210491619461</v>
      </c>
      <c r="F429" s="395"/>
      <c r="G429" s="84">
        <v>0</v>
      </c>
      <c r="H429" s="115">
        <v>0</v>
      </c>
      <c r="I429" s="111">
        <f t="shared" si="118"/>
        <v>0.20220210681943648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118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118"/>
        <v>0</v>
      </c>
    </row>
    <row r="432" spans="1:9" ht="15">
      <c r="A432" s="31" t="s">
        <v>14</v>
      </c>
      <c r="B432" s="112">
        <v>0</v>
      </c>
      <c r="C432" s="112">
        <v>0</v>
      </c>
      <c r="D432" s="112">
        <v>0</v>
      </c>
      <c r="E432" s="112">
        <v>0</v>
      </c>
      <c r="F432" s="395"/>
      <c r="G432" s="112">
        <v>0</v>
      </c>
      <c r="H432" s="113">
        <v>0</v>
      </c>
      <c r="I432" s="114">
        <f t="shared" si="118"/>
        <v>0</v>
      </c>
    </row>
    <row r="433" spans="1:9" ht="15">
      <c r="A433" s="32" t="s">
        <v>136</v>
      </c>
      <c r="B433" s="84">
        <v>29.661483731381679</v>
      </c>
      <c r="C433" s="84">
        <v>51.345950942549294</v>
      </c>
      <c r="D433" s="84">
        <v>21.347039201241074</v>
      </c>
      <c r="E433" s="84">
        <v>0.79104203829973485</v>
      </c>
      <c r="F433" s="395"/>
      <c r="G433" s="84">
        <v>0</v>
      </c>
      <c r="H433" s="115">
        <v>0</v>
      </c>
      <c r="I433" s="111">
        <f t="shared" si="118"/>
        <v>103.14551591347178</v>
      </c>
    </row>
    <row r="434" spans="1:9" ht="15">
      <c r="A434" s="31" t="s">
        <v>21</v>
      </c>
      <c r="B434" s="112">
        <v>155.74890090690243</v>
      </c>
      <c r="C434" s="112">
        <v>1.1750729766449251E-2</v>
      </c>
      <c r="D434" s="112">
        <v>16.732830603767617</v>
      </c>
      <c r="E434" s="112">
        <v>353.18620633123646</v>
      </c>
      <c r="F434" s="395"/>
      <c r="G434" s="112">
        <v>89.489398382645362</v>
      </c>
      <c r="H434" s="113">
        <v>3.2049319091549386E-2</v>
      </c>
      <c r="I434" s="114">
        <f t="shared" si="118"/>
        <v>615.20113627340993</v>
      </c>
    </row>
    <row r="435" spans="1:9" ht="15">
      <c r="A435" s="32" t="s">
        <v>20</v>
      </c>
      <c r="B435" s="84">
        <v>28.885619898827319</v>
      </c>
      <c r="C435" s="84">
        <v>8.708169411325432E-3</v>
      </c>
      <c r="D435" s="84">
        <v>0.70181413266087644</v>
      </c>
      <c r="E435" s="84">
        <v>0</v>
      </c>
      <c r="F435" s="395"/>
      <c r="G435" s="84">
        <v>0</v>
      </c>
      <c r="H435" s="115">
        <v>0</v>
      </c>
      <c r="I435" s="111">
        <f t="shared" si="118"/>
        <v>29.596142200899518</v>
      </c>
    </row>
    <row r="436" spans="1:9" ht="15">
      <c r="A436" s="31" t="s">
        <v>56</v>
      </c>
      <c r="B436" s="112">
        <v>25.259649853935393</v>
      </c>
      <c r="C436" s="112">
        <v>3.8457281949827307</v>
      </c>
      <c r="D436" s="112">
        <v>19.725016645528676</v>
      </c>
      <c r="E436" s="112">
        <v>0</v>
      </c>
      <c r="F436" s="395"/>
      <c r="G436" s="112">
        <v>0</v>
      </c>
      <c r="H436" s="113">
        <v>0</v>
      </c>
      <c r="I436" s="114">
        <f t="shared" si="118"/>
        <v>48.830394694446795</v>
      </c>
    </row>
    <row r="437" spans="1:9" ht="15">
      <c r="A437" s="32" t="s">
        <v>18</v>
      </c>
      <c r="B437" s="84">
        <v>21.938440860630145</v>
      </c>
      <c r="C437" s="84">
        <v>5.7040572102328895</v>
      </c>
      <c r="D437" s="84">
        <v>92.142703344027638</v>
      </c>
      <c r="E437" s="84">
        <v>0</v>
      </c>
      <c r="F437" s="395"/>
      <c r="G437" s="84">
        <v>0</v>
      </c>
      <c r="H437" s="115">
        <v>0</v>
      </c>
      <c r="I437" s="111">
        <f t="shared" si="118"/>
        <v>119.78520141489068</v>
      </c>
    </row>
    <row r="438" spans="1:9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118"/>
        <v>0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118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118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118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118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118"/>
        <v>0</v>
      </c>
    </row>
    <row r="444" spans="1:9" ht="15">
      <c r="A444" s="37" t="s">
        <v>22</v>
      </c>
      <c r="B444" s="99">
        <f t="shared" ref="B444:I444" si="119">SUM(B423:B439)</f>
        <v>346.59728179652711</v>
      </c>
      <c r="C444" s="99">
        <f t="shared" si="119"/>
        <v>70.838010977232145</v>
      </c>
      <c r="D444" s="99">
        <f t="shared" si="119"/>
        <v>156.34009519759377</v>
      </c>
      <c r="E444" s="99">
        <f t="shared" si="119"/>
        <v>354.17945047445238</v>
      </c>
      <c r="F444" s="99">
        <f t="shared" si="119"/>
        <v>0</v>
      </c>
      <c r="G444" s="99">
        <f t="shared" si="119"/>
        <v>89.489398382645362</v>
      </c>
      <c r="H444" s="100">
        <f t="shared" si="119"/>
        <v>3.2049319091549386E-2</v>
      </c>
      <c r="I444" s="111">
        <f t="shared" si="119"/>
        <v>1017.4762861475424</v>
      </c>
    </row>
    <row r="445" spans="1:9" s="22" customFormat="1" ht="15" thickBot="1">
      <c r="A445" s="38" t="s">
        <v>108</v>
      </c>
      <c r="B445" s="125">
        <f>B444/$I$444</f>
        <v>0.34064408823604531</v>
      </c>
      <c r="C445" s="125">
        <f t="shared" ref="C445:I445" si="120">C444/$I$444</f>
        <v>6.9621289401687395E-2</v>
      </c>
      <c r="D445" s="125">
        <f t="shared" si="120"/>
        <v>0.15365478028931986</v>
      </c>
      <c r="E445" s="125">
        <f t="shared" si="120"/>
        <v>0.34809602473928664</v>
      </c>
      <c r="F445" s="125">
        <f t="shared" si="120"/>
        <v>0</v>
      </c>
      <c r="G445" s="125">
        <f t="shared" si="120"/>
        <v>8.7952318497247675E-2</v>
      </c>
      <c r="H445" s="126">
        <f t="shared" si="120"/>
        <v>3.1498836413079777E-5</v>
      </c>
      <c r="I445" s="127">
        <f t="shared" si="120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0.78257056043473949</v>
      </c>
      <c r="G449" s="385"/>
      <c r="H449" s="387"/>
      <c r="I449" s="111">
        <f>SUM(B449:H449)</f>
        <v>0.78257056043473949</v>
      </c>
    </row>
    <row r="450" spans="1:9" ht="15">
      <c r="A450" s="31" t="s">
        <v>8</v>
      </c>
      <c r="B450" s="388"/>
      <c r="C450" s="389"/>
      <c r="D450" s="389"/>
      <c r="E450" s="390"/>
      <c r="F450" s="112">
        <v>0.10289999999999999</v>
      </c>
      <c r="G450" s="388"/>
      <c r="H450" s="390"/>
      <c r="I450" s="114">
        <f t="shared" ref="I450:I469" si="121">SUM(B450:H450)</f>
        <v>0.10289999999999999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121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121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121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121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251.32852647753103</v>
      </c>
      <c r="G455" s="388"/>
      <c r="H455" s="390"/>
      <c r="I455" s="111">
        <f t="shared" si="121"/>
        <v>251.32852647753103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121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121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121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121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633.08588441475024</v>
      </c>
      <c r="G460" s="388"/>
      <c r="H460" s="390"/>
      <c r="I460" s="114">
        <f t="shared" si="121"/>
        <v>633.08588441475024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121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1.8265466029411762E-2</v>
      </c>
      <c r="G462" s="388"/>
      <c r="H462" s="390"/>
      <c r="I462" s="114">
        <f t="shared" si="121"/>
        <v>1.8265466029411762E-2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12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121"/>
        <v>0</v>
      </c>
    </row>
    <row r="465" spans="1:9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121"/>
        <v>0</v>
      </c>
    </row>
    <row r="466" spans="1:9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121"/>
        <v>0</v>
      </c>
    </row>
    <row r="467" spans="1:9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121"/>
        <v>0</v>
      </c>
    </row>
    <row r="468" spans="1:9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121"/>
        <v>0</v>
      </c>
    </row>
    <row r="469" spans="1:9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121"/>
        <v>0</v>
      </c>
    </row>
    <row r="470" spans="1:9" ht="15">
      <c r="A470" s="37" t="s">
        <v>22</v>
      </c>
      <c r="B470" s="99">
        <f t="shared" ref="B470:I470" si="122">SUM(B449:B465)</f>
        <v>0</v>
      </c>
      <c r="C470" s="99">
        <f t="shared" si="122"/>
        <v>0</v>
      </c>
      <c r="D470" s="99">
        <f t="shared" si="122"/>
        <v>0</v>
      </c>
      <c r="E470" s="99">
        <f t="shared" si="122"/>
        <v>0</v>
      </c>
      <c r="F470" s="99">
        <f t="shared" si="122"/>
        <v>885.31814691874547</v>
      </c>
      <c r="G470" s="99">
        <f t="shared" si="122"/>
        <v>0</v>
      </c>
      <c r="H470" s="100">
        <f t="shared" si="122"/>
        <v>0</v>
      </c>
      <c r="I470" s="111">
        <f t="shared" si="122"/>
        <v>885.31814691874547</v>
      </c>
    </row>
    <row r="471" spans="1:9" s="22" customFormat="1" ht="15" thickBot="1">
      <c r="A471" s="38" t="s">
        <v>108</v>
      </c>
      <c r="B471" s="125">
        <f>B470/$I$470</f>
        <v>0</v>
      </c>
      <c r="C471" s="125">
        <f t="shared" ref="C471:I471" si="123">C470/$I$470</f>
        <v>0</v>
      </c>
      <c r="D471" s="125">
        <f t="shared" si="123"/>
        <v>0</v>
      </c>
      <c r="E471" s="125">
        <f t="shared" si="123"/>
        <v>0</v>
      </c>
      <c r="F471" s="125">
        <f t="shared" si="123"/>
        <v>1</v>
      </c>
      <c r="G471" s="125">
        <f t="shared" si="123"/>
        <v>0</v>
      </c>
      <c r="H471" s="126">
        <f t="shared" si="123"/>
        <v>0</v>
      </c>
      <c r="I471" s="127">
        <f t="shared" si="123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124">SUM(B476:H476)</f>
        <v>0</v>
      </c>
    </row>
    <row r="477" spans="1:9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124"/>
        <v>0</v>
      </c>
    </row>
    <row r="478" spans="1:9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124"/>
        <v>0</v>
      </c>
    </row>
    <row r="479" spans="1:9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124"/>
        <v>0</v>
      </c>
    </row>
    <row r="480" spans="1:9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124"/>
        <v>0</v>
      </c>
    </row>
    <row r="481" spans="1:9" ht="15">
      <c r="A481" s="32" t="s">
        <v>54</v>
      </c>
      <c r="B481" s="388"/>
      <c r="C481" s="389"/>
      <c r="D481" s="389"/>
      <c r="E481" s="390"/>
      <c r="F481" s="84">
        <v>35185.874283714344</v>
      </c>
      <c r="G481" s="388"/>
      <c r="H481" s="390"/>
      <c r="I481" s="111">
        <f t="shared" si="124"/>
        <v>35185.874283714344</v>
      </c>
    </row>
    <row r="482" spans="1:9" ht="15">
      <c r="A482" s="31" t="s">
        <v>11</v>
      </c>
      <c r="B482" s="388"/>
      <c r="C482" s="389"/>
      <c r="D482" s="389"/>
      <c r="E482" s="390"/>
      <c r="F482" s="112">
        <v>13523.446422433033</v>
      </c>
      <c r="G482" s="388"/>
      <c r="H482" s="390"/>
      <c r="I482" s="114">
        <f t="shared" si="124"/>
        <v>13523.446422433033</v>
      </c>
    </row>
    <row r="483" spans="1:9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124"/>
        <v>0</v>
      </c>
    </row>
    <row r="484" spans="1:9" ht="15">
      <c r="A484" s="31" t="s">
        <v>14</v>
      </c>
      <c r="B484" s="388"/>
      <c r="C484" s="389"/>
      <c r="D484" s="389"/>
      <c r="E484" s="390"/>
      <c r="F484" s="112">
        <v>12.140111808805386</v>
      </c>
      <c r="G484" s="388"/>
      <c r="H484" s="390"/>
      <c r="I484" s="114">
        <f>SUM(B484:H484)</f>
        <v>12.140111808805386</v>
      </c>
    </row>
    <row r="485" spans="1:9" ht="15">
      <c r="A485" s="32" t="s">
        <v>136</v>
      </c>
      <c r="B485" s="388"/>
      <c r="C485" s="389"/>
      <c r="D485" s="389"/>
      <c r="E485" s="390"/>
      <c r="F485" s="84">
        <v>2.9791538282186139</v>
      </c>
      <c r="G485" s="388"/>
      <c r="H485" s="390"/>
      <c r="I485" s="111">
        <f t="shared" si="124"/>
        <v>2.9791538282186139</v>
      </c>
    </row>
    <row r="486" spans="1:9" ht="15">
      <c r="A486" s="31" t="s">
        <v>21</v>
      </c>
      <c r="B486" s="388"/>
      <c r="C486" s="389"/>
      <c r="D486" s="389"/>
      <c r="E486" s="390"/>
      <c r="F486" s="112">
        <v>1070.6515024591822</v>
      </c>
      <c r="G486" s="388"/>
      <c r="H486" s="390"/>
      <c r="I486" s="114">
        <f t="shared" si="124"/>
        <v>1070.6515024591822</v>
      </c>
    </row>
    <row r="487" spans="1:9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124"/>
        <v>0</v>
      </c>
    </row>
    <row r="488" spans="1:9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124"/>
        <v>0</v>
      </c>
    </row>
    <row r="489" spans="1:9" ht="15">
      <c r="A489" s="32" t="s">
        <v>18</v>
      </c>
      <c r="B489" s="388"/>
      <c r="C489" s="389"/>
      <c r="D489" s="389"/>
      <c r="E489" s="390"/>
      <c r="F489" s="84">
        <v>83.190655775560572</v>
      </c>
      <c r="G489" s="388"/>
      <c r="H489" s="390"/>
      <c r="I489" s="111">
        <f t="shared" si="124"/>
        <v>83.190655775560572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124"/>
        <v>0</v>
      </c>
    </row>
    <row r="491" spans="1:9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124"/>
        <v>0</v>
      </c>
    </row>
    <row r="492" spans="1:9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124"/>
        <v>0</v>
      </c>
    </row>
    <row r="493" spans="1:9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124"/>
        <v>0</v>
      </c>
    </row>
    <row r="494" spans="1:9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124"/>
        <v>0</v>
      </c>
    </row>
    <row r="495" spans="1:9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124"/>
        <v>0</v>
      </c>
    </row>
    <row r="496" spans="1:9" ht="15">
      <c r="A496" s="37" t="s">
        <v>22</v>
      </c>
      <c r="B496" s="99">
        <f t="shared" ref="B496:I496" si="125">SUM(B475:B491)</f>
        <v>0</v>
      </c>
      <c r="C496" s="99">
        <f t="shared" si="125"/>
        <v>0</v>
      </c>
      <c r="D496" s="99">
        <f t="shared" si="125"/>
        <v>0</v>
      </c>
      <c r="E496" s="99">
        <f t="shared" si="125"/>
        <v>0</v>
      </c>
      <c r="F496" s="99">
        <f t="shared" si="125"/>
        <v>49878.282130019135</v>
      </c>
      <c r="G496" s="99">
        <f t="shared" si="125"/>
        <v>0</v>
      </c>
      <c r="H496" s="100">
        <f t="shared" si="125"/>
        <v>0</v>
      </c>
      <c r="I496" s="111">
        <f t="shared" si="125"/>
        <v>49878.282130019135</v>
      </c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126">C496/$I$496</f>
        <v>0</v>
      </c>
      <c r="D497" s="125">
        <f t="shared" si="126"/>
        <v>0</v>
      </c>
      <c r="E497" s="125">
        <f t="shared" si="126"/>
        <v>0</v>
      </c>
      <c r="F497" s="125">
        <f t="shared" si="126"/>
        <v>1</v>
      </c>
      <c r="G497" s="125">
        <f t="shared" si="126"/>
        <v>0</v>
      </c>
      <c r="H497" s="126">
        <f t="shared" si="126"/>
        <v>0</v>
      </c>
      <c r="I497" s="127">
        <f t="shared" si="126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127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127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127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127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127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127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127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127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1367.578398791313</v>
      </c>
      <c r="G511" s="388"/>
      <c r="H511" s="390"/>
      <c r="I511" s="111">
        <f t="shared" si="127"/>
        <v>1367.578398791313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127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127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127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127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127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127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127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127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127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127"/>
        <v>0</v>
      </c>
    </row>
    <row r="522" spans="1:9" ht="15">
      <c r="A522" s="37" t="s">
        <v>22</v>
      </c>
      <c r="B522" s="99">
        <f t="shared" ref="B522:I522" si="128">SUM(B501:B517)</f>
        <v>0</v>
      </c>
      <c r="C522" s="99">
        <f t="shared" si="128"/>
        <v>0</v>
      </c>
      <c r="D522" s="99">
        <f t="shared" si="128"/>
        <v>0</v>
      </c>
      <c r="E522" s="99">
        <f t="shared" si="128"/>
        <v>0</v>
      </c>
      <c r="F522" s="99">
        <f t="shared" si="128"/>
        <v>1367.578398791313</v>
      </c>
      <c r="G522" s="99">
        <f t="shared" si="128"/>
        <v>0</v>
      </c>
      <c r="H522" s="100">
        <f t="shared" si="128"/>
        <v>0</v>
      </c>
      <c r="I522" s="111">
        <f t="shared" si="128"/>
        <v>1367.578398791313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129">C522/$I$522</f>
        <v>0</v>
      </c>
      <c r="D523" s="125">
        <f t="shared" si="129"/>
        <v>0</v>
      </c>
      <c r="E523" s="125">
        <f t="shared" si="129"/>
        <v>0</v>
      </c>
      <c r="F523" s="125">
        <f t="shared" si="129"/>
        <v>1</v>
      </c>
      <c r="G523" s="125">
        <f t="shared" si="129"/>
        <v>0</v>
      </c>
      <c r="H523" s="126">
        <f t="shared" si="129"/>
        <v>0</v>
      </c>
      <c r="I523" s="127">
        <f t="shared" si="129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130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130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130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130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130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0.91963706957104563</v>
      </c>
      <c r="G533" s="388"/>
      <c r="H533" s="390"/>
      <c r="I533" s="111">
        <f t="shared" si="130"/>
        <v>0.91963706957104563</v>
      </c>
    </row>
    <row r="534" spans="1:9" ht="15">
      <c r="A534" s="31" t="s">
        <v>11</v>
      </c>
      <c r="B534" s="388"/>
      <c r="C534" s="389"/>
      <c r="D534" s="389"/>
      <c r="E534" s="390"/>
      <c r="F534" s="112">
        <v>8.8460429231518423E-2</v>
      </c>
      <c r="G534" s="388"/>
      <c r="H534" s="390"/>
      <c r="I534" s="114">
        <f t="shared" si="130"/>
        <v>8.8460429231518423E-2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130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130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130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130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130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130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130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130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130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130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130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130"/>
        <v>0</v>
      </c>
    </row>
    <row r="548" spans="1:9" ht="15">
      <c r="A548" s="37" t="s">
        <v>22</v>
      </c>
      <c r="B548" s="99">
        <f t="shared" ref="B548:I548" si="131">SUM(B527:B543)</f>
        <v>0</v>
      </c>
      <c r="C548" s="99">
        <f t="shared" si="131"/>
        <v>0</v>
      </c>
      <c r="D548" s="99">
        <f t="shared" si="131"/>
        <v>0</v>
      </c>
      <c r="E548" s="99">
        <f t="shared" si="131"/>
        <v>0</v>
      </c>
      <c r="F548" s="99">
        <f t="shared" si="131"/>
        <v>1.0080974988025639</v>
      </c>
      <c r="G548" s="99">
        <f t="shared" si="131"/>
        <v>0</v>
      </c>
      <c r="H548" s="100">
        <f t="shared" si="131"/>
        <v>0</v>
      </c>
      <c r="I548" s="111">
        <f t="shared" si="131"/>
        <v>1.0080974988025639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132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132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132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132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132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132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16.105162446074292</v>
      </c>
      <c r="G560" s="388"/>
      <c r="H560" s="390"/>
      <c r="I560" s="114">
        <f t="shared" si="132"/>
        <v>16.105162446074292</v>
      </c>
    </row>
    <row r="561" spans="1:9" ht="15">
      <c r="A561" s="32" t="s">
        <v>55</v>
      </c>
      <c r="B561" s="388"/>
      <c r="C561" s="389"/>
      <c r="D561" s="389"/>
      <c r="E561" s="390"/>
      <c r="F561" s="84">
        <v>1774.3540329418686</v>
      </c>
      <c r="G561" s="388"/>
      <c r="H561" s="390"/>
      <c r="I561" s="111">
        <f t="shared" si="132"/>
        <v>1774.3540329418686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132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132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132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132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132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132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132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132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132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132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132"/>
        <v>0</v>
      </c>
    </row>
    <row r="574" spans="1:9" ht="15">
      <c r="A574" s="37" t="s">
        <v>22</v>
      </c>
      <c r="B574" s="99">
        <f t="shared" ref="B574:I574" si="133">SUM(B553:B569)</f>
        <v>0</v>
      </c>
      <c r="C574" s="99">
        <f t="shared" si="133"/>
        <v>0</v>
      </c>
      <c r="D574" s="99">
        <f t="shared" si="133"/>
        <v>0</v>
      </c>
      <c r="E574" s="99">
        <f t="shared" si="133"/>
        <v>0</v>
      </c>
      <c r="F574" s="99">
        <f t="shared" si="133"/>
        <v>1790.4591953879428</v>
      </c>
      <c r="G574" s="99">
        <f t="shared" si="133"/>
        <v>0</v>
      </c>
      <c r="H574" s="100">
        <f t="shared" si="133"/>
        <v>0</v>
      </c>
      <c r="I574" s="111">
        <f t="shared" si="133"/>
        <v>1790.4591953879428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134">C574/$I$574</f>
        <v>0</v>
      </c>
      <c r="D575" s="125">
        <f t="shared" si="134"/>
        <v>0</v>
      </c>
      <c r="E575" s="125">
        <f t="shared" si="134"/>
        <v>0</v>
      </c>
      <c r="F575" s="125">
        <f t="shared" si="134"/>
        <v>1</v>
      </c>
      <c r="G575" s="125">
        <f t="shared" si="134"/>
        <v>0</v>
      </c>
      <c r="H575" s="126">
        <f t="shared" si="134"/>
        <v>0</v>
      </c>
      <c r="I575" s="127">
        <f t="shared" si="134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44.759333542366377</v>
      </c>
      <c r="C579" s="105">
        <v>0</v>
      </c>
      <c r="D579" s="105">
        <v>8.5340731880961478</v>
      </c>
      <c r="E579" s="105">
        <v>0</v>
      </c>
      <c r="F579" s="394"/>
      <c r="G579" s="105">
        <v>0</v>
      </c>
      <c r="H579" s="110">
        <v>0</v>
      </c>
      <c r="I579" s="111">
        <f>SUM(B579:H579)</f>
        <v>53.293406730462522</v>
      </c>
    </row>
    <row r="580" spans="1:9" ht="15">
      <c r="A580" s="31" t="s">
        <v>8</v>
      </c>
      <c r="B580" s="112">
        <v>38.638350743492424</v>
      </c>
      <c r="C580" s="112">
        <v>0</v>
      </c>
      <c r="D580" s="112">
        <v>9.495738807200425</v>
      </c>
      <c r="E580" s="112">
        <v>0</v>
      </c>
      <c r="F580" s="395"/>
      <c r="G580" s="112">
        <v>0</v>
      </c>
      <c r="H580" s="113">
        <v>0</v>
      </c>
      <c r="I580" s="114">
        <f t="shared" ref="I580:I599" si="135">SUM(B580:H580)</f>
        <v>48.134089550692849</v>
      </c>
    </row>
    <row r="581" spans="1:9" ht="15">
      <c r="A581" s="32" t="s">
        <v>9</v>
      </c>
      <c r="B581" s="84">
        <v>17.927391793390534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135"/>
        <v>17.927391793390534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35"/>
        <v>0</v>
      </c>
    </row>
    <row r="583" spans="1:9" ht="15">
      <c r="A583" s="32" t="s">
        <v>13</v>
      </c>
      <c r="B583" s="84">
        <v>397.30252578701101</v>
      </c>
      <c r="C583" s="84">
        <v>48.123188581265708</v>
      </c>
      <c r="D583" s="84">
        <v>10.376414332822222</v>
      </c>
      <c r="E583" s="84">
        <v>23.142350307309069</v>
      </c>
      <c r="F583" s="395"/>
      <c r="G583" s="84">
        <v>0</v>
      </c>
      <c r="H583" s="115">
        <v>0</v>
      </c>
      <c r="I583" s="111">
        <f t="shared" si="135"/>
        <v>478.944479008408</v>
      </c>
    </row>
    <row r="584" spans="1:9" ht="15">
      <c r="A584" s="31" t="s">
        <v>12</v>
      </c>
      <c r="B584" s="112">
        <v>2568.9730635878245</v>
      </c>
      <c r="C584" s="112">
        <v>38.986336797389463</v>
      </c>
      <c r="D584" s="112">
        <v>46.09734901700174</v>
      </c>
      <c r="E584" s="112">
        <v>0</v>
      </c>
      <c r="F584" s="395"/>
      <c r="G584" s="112">
        <v>0</v>
      </c>
      <c r="H584" s="113">
        <v>0</v>
      </c>
      <c r="I584" s="114">
        <f t="shared" si="135"/>
        <v>2654.0567494022157</v>
      </c>
    </row>
    <row r="585" spans="1:9" ht="15">
      <c r="A585" s="32" t="s">
        <v>54</v>
      </c>
      <c r="B585" s="84">
        <v>0</v>
      </c>
      <c r="C585" s="84">
        <v>0</v>
      </c>
      <c r="D585" s="84">
        <v>0.32089959219455139</v>
      </c>
      <c r="E585" s="84">
        <v>149.69473549532088</v>
      </c>
      <c r="F585" s="395"/>
      <c r="G585" s="84">
        <v>0</v>
      </c>
      <c r="H585" s="115">
        <v>0</v>
      </c>
      <c r="I585" s="111">
        <f t="shared" si="135"/>
        <v>150.01563508751545</v>
      </c>
    </row>
    <row r="586" spans="1:9" ht="15">
      <c r="A586" s="31" t="s">
        <v>11</v>
      </c>
      <c r="B586" s="112">
        <v>0</v>
      </c>
      <c r="C586" s="112">
        <v>0</v>
      </c>
      <c r="D586" s="112">
        <v>5.3310642320123842E-2</v>
      </c>
      <c r="E586" s="112">
        <v>1.5586703866428167</v>
      </c>
      <c r="F586" s="395"/>
      <c r="G586" s="112">
        <v>0</v>
      </c>
      <c r="H586" s="113">
        <v>0</v>
      </c>
      <c r="I586" s="114">
        <f t="shared" si="135"/>
        <v>1.6119810289629406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20.703451062535787</v>
      </c>
      <c r="F587" s="395"/>
      <c r="G587" s="84">
        <v>0</v>
      </c>
      <c r="H587" s="115">
        <v>0</v>
      </c>
      <c r="I587" s="111">
        <f t="shared" si="135"/>
        <v>20.703451062535787</v>
      </c>
    </row>
    <row r="588" spans="1:9" ht="15">
      <c r="A588" s="31" t="s">
        <v>14</v>
      </c>
      <c r="B588" s="112">
        <v>421.65724195661073</v>
      </c>
      <c r="C588" s="112">
        <v>2.2846632010069192</v>
      </c>
      <c r="D588" s="112">
        <v>53.515223408830522</v>
      </c>
      <c r="E588" s="112">
        <v>7.2950519058820955</v>
      </c>
      <c r="F588" s="395"/>
      <c r="G588" s="112">
        <v>0</v>
      </c>
      <c r="H588" s="113">
        <v>0</v>
      </c>
      <c r="I588" s="114">
        <f>SUM(B588:H588)</f>
        <v>484.75218047233028</v>
      </c>
    </row>
    <row r="589" spans="1:9" ht="15">
      <c r="A589" s="32" t="s">
        <v>136</v>
      </c>
      <c r="B589" s="84">
        <v>5163.1532863341226</v>
      </c>
      <c r="C589" s="84">
        <v>813.64471957521607</v>
      </c>
      <c r="D589" s="84">
        <v>158.68610380366536</v>
      </c>
      <c r="E589" s="84">
        <v>124.95252098815273</v>
      </c>
      <c r="F589" s="395"/>
      <c r="G589" s="84">
        <v>0</v>
      </c>
      <c r="H589" s="115">
        <v>0</v>
      </c>
      <c r="I589" s="111">
        <f t="shared" si="135"/>
        <v>6260.4366307011569</v>
      </c>
    </row>
    <row r="590" spans="1:9" ht="15">
      <c r="A590" s="31" t="s">
        <v>21</v>
      </c>
      <c r="B590" s="112">
        <v>903.05708045156382</v>
      </c>
      <c r="C590" s="112">
        <v>0</v>
      </c>
      <c r="D590" s="112">
        <v>1991.7190982339077</v>
      </c>
      <c r="E590" s="112">
        <v>438.90201957355299</v>
      </c>
      <c r="F590" s="395"/>
      <c r="G590" s="112">
        <v>1364.5532746008821</v>
      </c>
      <c r="H590" s="113">
        <v>0.35523831316536286</v>
      </c>
      <c r="I590" s="114">
        <f t="shared" si="135"/>
        <v>4698.5867111730722</v>
      </c>
    </row>
    <row r="591" spans="1:9" ht="15">
      <c r="A591" s="32" t="s">
        <v>20</v>
      </c>
      <c r="B591" s="84">
        <v>3048.1482065047444</v>
      </c>
      <c r="C591" s="84">
        <v>19.324715674386773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135"/>
        <v>3067.4729221791313</v>
      </c>
    </row>
    <row r="592" spans="1:9" ht="15">
      <c r="A592" s="31" t="s">
        <v>56</v>
      </c>
      <c r="B592" s="112">
        <v>63.593268138038823</v>
      </c>
      <c r="C592" s="112">
        <v>0</v>
      </c>
      <c r="D592" s="112">
        <v>11.305010389745163</v>
      </c>
      <c r="E592" s="112">
        <v>0</v>
      </c>
      <c r="F592" s="395"/>
      <c r="G592" s="112">
        <v>0</v>
      </c>
      <c r="H592" s="113">
        <v>0</v>
      </c>
      <c r="I592" s="114">
        <f t="shared" si="135"/>
        <v>74.898278527783987</v>
      </c>
    </row>
    <row r="593" spans="1:9" ht="15">
      <c r="A593" s="32" t="s">
        <v>18</v>
      </c>
      <c r="B593" s="84">
        <v>515.63758992770261</v>
      </c>
      <c r="C593" s="84">
        <v>0</v>
      </c>
      <c r="D593" s="84">
        <v>31.804123408936306</v>
      </c>
      <c r="E593" s="84">
        <v>0</v>
      </c>
      <c r="F593" s="395"/>
      <c r="G593" s="84">
        <v>0</v>
      </c>
      <c r="H593" s="115">
        <v>0</v>
      </c>
      <c r="I593" s="111">
        <f t="shared" si="135"/>
        <v>547.44171333663894</v>
      </c>
    </row>
    <row r="594" spans="1:9" ht="15">
      <c r="A594" s="31" t="s">
        <v>17</v>
      </c>
      <c r="B594" s="112">
        <v>69.566557061322428</v>
      </c>
      <c r="C594" s="112">
        <v>0</v>
      </c>
      <c r="D594" s="112">
        <v>1.2853296245822767</v>
      </c>
      <c r="E594" s="112">
        <v>0</v>
      </c>
      <c r="F594" s="395"/>
      <c r="G594" s="112">
        <v>0</v>
      </c>
      <c r="H594" s="113">
        <v>0</v>
      </c>
      <c r="I594" s="114">
        <f t="shared" si="135"/>
        <v>70.851886685904702</v>
      </c>
    </row>
    <row r="595" spans="1:9" ht="15">
      <c r="A595" s="33" t="s">
        <v>60</v>
      </c>
      <c r="B595" s="84">
        <v>482.30863321416393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135"/>
        <v>482.30863321416393</v>
      </c>
    </row>
    <row r="596" spans="1:9">
      <c r="A596" s="34" t="s">
        <v>19</v>
      </c>
      <c r="B596" s="116">
        <v>482.30863321416393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135"/>
        <v>482.30863321416393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135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135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135"/>
        <v>0</v>
      </c>
    </row>
    <row r="600" spans="1:9" ht="15">
      <c r="A600" s="37" t="s">
        <v>22</v>
      </c>
      <c r="B600" s="99">
        <f t="shared" ref="B600:I600" si="136">SUM(B579:B595)</f>
        <v>13734.722529042354</v>
      </c>
      <c r="C600" s="99">
        <f t="shared" si="136"/>
        <v>922.36362382926495</v>
      </c>
      <c r="D600" s="99">
        <f t="shared" si="136"/>
        <v>2323.192674449303</v>
      </c>
      <c r="E600" s="99">
        <f t="shared" si="136"/>
        <v>766.2487997193964</v>
      </c>
      <c r="F600" s="99">
        <f t="shared" si="136"/>
        <v>0</v>
      </c>
      <c r="G600" s="99">
        <f t="shared" si="136"/>
        <v>1364.5532746008821</v>
      </c>
      <c r="H600" s="100">
        <f t="shared" si="136"/>
        <v>0.35523831316536286</v>
      </c>
      <c r="I600" s="111">
        <f t="shared" si="136"/>
        <v>19111.43613995437</v>
      </c>
    </row>
    <row r="601" spans="1:9" s="22" customFormat="1" ht="15" thickBot="1">
      <c r="A601" s="39" t="s">
        <v>108</v>
      </c>
      <c r="B601" s="125">
        <f>B600/$I$600</f>
        <v>0.71866511906598907</v>
      </c>
      <c r="C601" s="125">
        <f t="shared" ref="C601:I601" si="137">C600/$I$600</f>
        <v>4.8262392060687234E-2</v>
      </c>
      <c r="D601" s="125">
        <f t="shared" si="137"/>
        <v>0.12156033996798578</v>
      </c>
      <c r="E601" s="125">
        <f t="shared" si="137"/>
        <v>4.0093732051746579E-2</v>
      </c>
      <c r="F601" s="125">
        <f t="shared" si="137"/>
        <v>0</v>
      </c>
      <c r="G601" s="125">
        <f t="shared" si="137"/>
        <v>7.1399829118448443E-2</v>
      </c>
      <c r="H601" s="126">
        <f t="shared" si="137"/>
        <v>1.8587735142661603E-5</v>
      </c>
      <c r="I601" s="127">
        <f t="shared" si="137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389.20939340641996</v>
      </c>
      <c r="C605" s="105">
        <v>0</v>
      </c>
      <c r="D605" s="105">
        <v>26.612608096165467</v>
      </c>
      <c r="E605" s="105">
        <v>0</v>
      </c>
      <c r="F605" s="394"/>
      <c r="G605" s="105">
        <v>0</v>
      </c>
      <c r="H605" s="110">
        <v>0</v>
      </c>
      <c r="I605" s="111">
        <f>SUM(B605:H605)</f>
        <v>415.82200150258541</v>
      </c>
    </row>
    <row r="606" spans="1:9" ht="15">
      <c r="A606" s="31" t="s">
        <v>8</v>
      </c>
      <c r="B606" s="112">
        <v>246.11408961864913</v>
      </c>
      <c r="C606" s="112">
        <v>0</v>
      </c>
      <c r="D606" s="112">
        <v>16.82831382007857</v>
      </c>
      <c r="E606" s="112">
        <v>0</v>
      </c>
      <c r="F606" s="395"/>
      <c r="G606" s="112">
        <v>0</v>
      </c>
      <c r="H606" s="113">
        <v>0</v>
      </c>
      <c r="I606" s="114">
        <f t="shared" ref="I606:I625" si="138">SUM(B606:H606)</f>
        <v>262.94240343872769</v>
      </c>
    </row>
    <row r="607" spans="1:9" ht="15">
      <c r="A607" s="32" t="s">
        <v>9</v>
      </c>
      <c r="B607" s="84">
        <v>456.97396528225704</v>
      </c>
      <c r="C607" s="84">
        <v>0</v>
      </c>
      <c r="D607" s="84">
        <v>31.246083096222705</v>
      </c>
      <c r="E607" s="84">
        <v>0</v>
      </c>
      <c r="F607" s="395"/>
      <c r="G607" s="84">
        <v>0</v>
      </c>
      <c r="H607" s="115">
        <v>0</v>
      </c>
      <c r="I607" s="111">
        <f t="shared" si="138"/>
        <v>488.22004837847976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138"/>
        <v>0</v>
      </c>
    </row>
    <row r="609" spans="1:9" ht="15">
      <c r="A609" s="32" t="s">
        <v>13</v>
      </c>
      <c r="B609" s="84">
        <v>1490.639056752146</v>
      </c>
      <c r="C609" s="84">
        <v>0</v>
      </c>
      <c r="D609" s="84">
        <v>117.38581568814092</v>
      </c>
      <c r="E609" s="84">
        <v>0</v>
      </c>
      <c r="F609" s="395"/>
      <c r="G609" s="84">
        <v>0</v>
      </c>
      <c r="H609" s="115">
        <v>0</v>
      </c>
      <c r="I609" s="111">
        <f t="shared" si="138"/>
        <v>1608.0248724402868</v>
      </c>
    </row>
    <row r="610" spans="1:9" ht="15">
      <c r="A610" s="31" t="s">
        <v>12</v>
      </c>
      <c r="B610" s="112">
        <v>9665.4483355841458</v>
      </c>
      <c r="C610" s="112">
        <v>0</v>
      </c>
      <c r="D610" s="112">
        <v>761.14102319055303</v>
      </c>
      <c r="E610" s="112">
        <v>0</v>
      </c>
      <c r="F610" s="395"/>
      <c r="G610" s="112">
        <v>0</v>
      </c>
      <c r="H610" s="113">
        <v>0</v>
      </c>
      <c r="I610" s="114">
        <f t="shared" si="138"/>
        <v>10426.5893587747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38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38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138"/>
        <v>0</v>
      </c>
    </row>
    <row r="614" spans="1:9" ht="15">
      <c r="A614" s="31" t="s">
        <v>14</v>
      </c>
      <c r="B614" s="112">
        <v>120.96550663594788</v>
      </c>
      <c r="C614" s="112">
        <v>0</v>
      </c>
      <c r="D614" s="112">
        <v>9.5258705333594325</v>
      </c>
      <c r="E614" s="112">
        <v>0</v>
      </c>
      <c r="F614" s="395"/>
      <c r="G614" s="112">
        <v>0</v>
      </c>
      <c r="H614" s="113">
        <v>0</v>
      </c>
      <c r="I614" s="114">
        <f>SUM(B614:H614)</f>
        <v>130.4913771693073</v>
      </c>
    </row>
    <row r="615" spans="1:9" ht="15">
      <c r="A615" s="32" t="s">
        <v>136</v>
      </c>
      <c r="B615" s="84">
        <v>1846.1127027241644</v>
      </c>
      <c r="C615" s="84">
        <v>0</v>
      </c>
      <c r="D615" s="84">
        <v>582.98295875499923</v>
      </c>
      <c r="E615" s="84">
        <v>0</v>
      </c>
      <c r="F615" s="395"/>
      <c r="G615" s="84">
        <v>0</v>
      </c>
      <c r="H615" s="115">
        <v>0</v>
      </c>
      <c r="I615" s="111">
        <f t="shared" si="138"/>
        <v>2429.0956614791635</v>
      </c>
    </row>
    <row r="616" spans="1:9" ht="15">
      <c r="A616" s="31" t="s">
        <v>21</v>
      </c>
      <c r="B616" s="112">
        <v>1497.1017994567428</v>
      </c>
      <c r="C616" s="112">
        <v>0</v>
      </c>
      <c r="D616" s="112">
        <v>1700.5913644314455</v>
      </c>
      <c r="E616" s="112">
        <v>4860.0189340424404</v>
      </c>
      <c r="F616" s="395"/>
      <c r="G616" s="112">
        <v>1272.8621017730202</v>
      </c>
      <c r="H616" s="113">
        <v>0</v>
      </c>
      <c r="I616" s="114">
        <f t="shared" si="138"/>
        <v>9330.5741997036494</v>
      </c>
    </row>
    <row r="617" spans="1:9" ht="15">
      <c r="A617" s="32" t="s">
        <v>20</v>
      </c>
      <c r="B617" s="84">
        <v>2463.6107636917495</v>
      </c>
      <c r="C617" s="84">
        <v>0</v>
      </c>
      <c r="D617" s="84">
        <v>573.3847536797366</v>
      </c>
      <c r="E617" s="84">
        <v>0</v>
      </c>
      <c r="F617" s="395"/>
      <c r="G617" s="84">
        <v>0</v>
      </c>
      <c r="H617" s="115">
        <v>0</v>
      </c>
      <c r="I617" s="111">
        <f t="shared" si="138"/>
        <v>3036.9955173714861</v>
      </c>
    </row>
    <row r="618" spans="1:9" ht="15">
      <c r="A618" s="31" t="s">
        <v>56</v>
      </c>
      <c r="B618" s="112">
        <v>8440.7836002078675</v>
      </c>
      <c r="C618" s="112">
        <v>0</v>
      </c>
      <c r="D618" s="112">
        <v>886.0491072041408</v>
      </c>
      <c r="E618" s="112">
        <v>0</v>
      </c>
      <c r="F618" s="395"/>
      <c r="G618" s="112">
        <v>0</v>
      </c>
      <c r="H618" s="113">
        <v>0</v>
      </c>
      <c r="I618" s="114">
        <f t="shared" si="138"/>
        <v>9326.8327074120079</v>
      </c>
    </row>
    <row r="619" spans="1:9" ht="15">
      <c r="A619" s="32" t="s">
        <v>18</v>
      </c>
      <c r="B619" s="84">
        <v>985.55411032253915</v>
      </c>
      <c r="C619" s="84">
        <v>0</v>
      </c>
      <c r="D619" s="84">
        <v>103.45595633220024</v>
      </c>
      <c r="E619" s="84">
        <v>0</v>
      </c>
      <c r="F619" s="395"/>
      <c r="G619" s="84">
        <v>0</v>
      </c>
      <c r="H619" s="115">
        <v>0</v>
      </c>
      <c r="I619" s="111">
        <f t="shared" si="138"/>
        <v>1089.0100666547394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38"/>
        <v>0</v>
      </c>
    </row>
    <row r="621" spans="1:9" ht="15">
      <c r="A621" s="33" t="s">
        <v>60</v>
      </c>
      <c r="B621" s="84">
        <v>89.595160135125511</v>
      </c>
      <c r="C621" s="84">
        <v>0</v>
      </c>
      <c r="D621" s="84">
        <v>544.31282172323017</v>
      </c>
      <c r="E621" s="84">
        <v>0</v>
      </c>
      <c r="F621" s="395"/>
      <c r="G621" s="84">
        <v>0</v>
      </c>
      <c r="H621" s="115">
        <v>0</v>
      </c>
      <c r="I621" s="111">
        <f t="shared" si="138"/>
        <v>633.9079818583557</v>
      </c>
    </row>
    <row r="622" spans="1:9">
      <c r="A622" s="34" t="s">
        <v>19</v>
      </c>
      <c r="B622" s="116">
        <v>89.595160135125511</v>
      </c>
      <c r="C622" s="116">
        <v>0</v>
      </c>
      <c r="D622" s="116">
        <v>544.31282172323017</v>
      </c>
      <c r="E622" s="116">
        <v>0</v>
      </c>
      <c r="F622" s="395"/>
      <c r="G622" s="116">
        <v>0</v>
      </c>
      <c r="H622" s="117">
        <v>0</v>
      </c>
      <c r="I622" s="118">
        <f t="shared" si="138"/>
        <v>633.9079818583557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138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138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138"/>
        <v>0</v>
      </c>
    </row>
    <row r="626" spans="1:9" ht="15">
      <c r="A626" s="37" t="s">
        <v>22</v>
      </c>
      <c r="B626" s="99">
        <f t="shared" ref="B626:I626" si="139">SUM(B605:B621)</f>
        <v>27692.108483817756</v>
      </c>
      <c r="C626" s="99">
        <f t="shared" si="139"/>
        <v>0</v>
      </c>
      <c r="D626" s="99">
        <f t="shared" si="139"/>
        <v>5353.5166765502727</v>
      </c>
      <c r="E626" s="99">
        <f t="shared" si="139"/>
        <v>4860.0189340424404</v>
      </c>
      <c r="F626" s="99">
        <f t="shared" si="139"/>
        <v>0</v>
      </c>
      <c r="G626" s="99">
        <f t="shared" si="139"/>
        <v>1272.8621017730202</v>
      </c>
      <c r="H626" s="100">
        <f t="shared" si="139"/>
        <v>0</v>
      </c>
      <c r="I626" s="111">
        <f t="shared" si="139"/>
        <v>39178.506196183487</v>
      </c>
    </row>
    <row r="627" spans="1:9" s="22" customFormat="1" ht="15" thickBot="1">
      <c r="A627" s="39" t="s">
        <v>108</v>
      </c>
      <c r="B627" s="125">
        <f>B626/$I$626</f>
        <v>0.7068188956758984</v>
      </c>
      <c r="C627" s="125">
        <f t="shared" ref="C627:I627" si="140">C626/$I$626</f>
        <v>0</v>
      </c>
      <c r="D627" s="125">
        <f t="shared" si="140"/>
        <v>0.13664422654970385</v>
      </c>
      <c r="E627" s="125">
        <f t="shared" si="140"/>
        <v>0.12404809182122088</v>
      </c>
      <c r="F627" s="125">
        <f t="shared" si="140"/>
        <v>0</v>
      </c>
      <c r="G627" s="125">
        <f t="shared" si="140"/>
        <v>3.2488785953176898E-2</v>
      </c>
      <c r="H627" s="126">
        <f t="shared" si="140"/>
        <v>0</v>
      </c>
      <c r="I627" s="127">
        <f t="shared" si="140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0.80556577602577506</v>
      </c>
      <c r="C631" s="105">
        <v>0</v>
      </c>
      <c r="D631" s="105">
        <v>1.2095733148678092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2.0151390908935842</v>
      </c>
    </row>
    <row r="632" spans="1:9" ht="15">
      <c r="A632" s="31" t="s">
        <v>8</v>
      </c>
      <c r="B632" s="112">
        <v>7.9968820636303288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41">SUM(B632:H632)</f>
        <v>7.9968820636303288</v>
      </c>
    </row>
    <row r="633" spans="1:9" ht="15">
      <c r="A633" s="32" t="s">
        <v>9</v>
      </c>
      <c r="B633" s="84">
        <v>9.2668634201488249</v>
      </c>
      <c r="C633" s="84">
        <v>0</v>
      </c>
      <c r="D633" s="84">
        <v>2.9685891359385767E-2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41"/>
        <v>9.2965493115082101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41"/>
        <v>0</v>
      </c>
    </row>
    <row r="635" spans="1:9" ht="15">
      <c r="A635" s="32" t="s">
        <v>13</v>
      </c>
      <c r="B635" s="84">
        <v>385.52755904140139</v>
      </c>
      <c r="C635" s="84">
        <v>1.6662742741863086</v>
      </c>
      <c r="D635" s="84">
        <v>31.065706546534248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41"/>
        <v>418.25953986212198</v>
      </c>
    </row>
    <row r="636" spans="1:9" ht="15">
      <c r="A636" s="31" t="s">
        <v>12</v>
      </c>
      <c r="B636" s="112">
        <v>9.3810548848221664</v>
      </c>
      <c r="C636" s="112">
        <v>0.21170983029507218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141"/>
        <v>9.592764715117239</v>
      </c>
    </row>
    <row r="637" spans="1:9" ht="15">
      <c r="A637" s="32" t="s">
        <v>54</v>
      </c>
      <c r="B637" s="84">
        <v>0</v>
      </c>
      <c r="C637" s="84">
        <v>0.82712880787020482</v>
      </c>
      <c r="D637" s="84">
        <v>0</v>
      </c>
      <c r="E637" s="84">
        <v>40.145243192644941</v>
      </c>
      <c r="F637" s="84">
        <v>1585.4472434009544</v>
      </c>
      <c r="G637" s="84">
        <v>0</v>
      </c>
      <c r="H637" s="115">
        <v>0</v>
      </c>
      <c r="I637" s="111">
        <f t="shared" si="141"/>
        <v>1626.4196154014696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42.786626579848047</v>
      </c>
      <c r="F638" s="112">
        <v>0</v>
      </c>
      <c r="G638" s="112">
        <v>0</v>
      </c>
      <c r="H638" s="113">
        <v>0</v>
      </c>
      <c r="I638" s="114">
        <f t="shared" si="141"/>
        <v>42.786626579848047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41"/>
        <v>0</v>
      </c>
    </row>
    <row r="640" spans="1:9" ht="15">
      <c r="A640" s="31" t="s">
        <v>14</v>
      </c>
      <c r="B640" s="112">
        <v>10.327134695909832</v>
      </c>
      <c r="C640" s="112">
        <v>0</v>
      </c>
      <c r="D640" s="112">
        <v>4.9996052901945129E-2</v>
      </c>
      <c r="E640" s="112">
        <v>0.30421164455268229</v>
      </c>
      <c r="F640" s="112">
        <v>0</v>
      </c>
      <c r="G640" s="112">
        <v>0</v>
      </c>
      <c r="H640" s="113">
        <v>0</v>
      </c>
      <c r="I640" s="114">
        <f>SUM(B640:H640)</f>
        <v>10.681342393364458</v>
      </c>
    </row>
    <row r="641" spans="1:9" ht="15">
      <c r="A641" s="32" t="s">
        <v>136</v>
      </c>
      <c r="B641" s="84">
        <v>21.877684994563793</v>
      </c>
      <c r="C641" s="84">
        <v>0</v>
      </c>
      <c r="D641" s="84">
        <v>5.6544263244688988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141"/>
        <v>27.532111319032694</v>
      </c>
    </row>
    <row r="642" spans="1:9" ht="15">
      <c r="A642" s="31" t="s">
        <v>21</v>
      </c>
      <c r="B642" s="112">
        <v>189.64065011888073</v>
      </c>
      <c r="C642" s="112">
        <v>0.2464045471318734</v>
      </c>
      <c r="D642" s="112">
        <v>3.9225843300526049</v>
      </c>
      <c r="E642" s="112">
        <v>315.12337899894771</v>
      </c>
      <c r="F642" s="112">
        <v>0</v>
      </c>
      <c r="G642" s="112">
        <v>106.26598572926049</v>
      </c>
      <c r="H642" s="113">
        <v>1.4909108421293946</v>
      </c>
      <c r="I642" s="114">
        <f t="shared" si="141"/>
        <v>616.68991456640288</v>
      </c>
    </row>
    <row r="643" spans="1:9" ht="15">
      <c r="A643" s="32" t="s">
        <v>20</v>
      </c>
      <c r="B643" s="84">
        <v>42.542209555239872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141"/>
        <v>42.542209555239872</v>
      </c>
    </row>
    <row r="644" spans="1:9" ht="15">
      <c r="A644" s="31" t="s">
        <v>56</v>
      </c>
      <c r="B644" s="112">
        <v>364.12878381698505</v>
      </c>
      <c r="C644" s="112">
        <v>16.493798064262187</v>
      </c>
      <c r="D644" s="112">
        <v>207.33769575943239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41"/>
        <v>587.96027764067958</v>
      </c>
    </row>
    <row r="645" spans="1:9" ht="15">
      <c r="A645" s="32" t="s">
        <v>18</v>
      </c>
      <c r="B645" s="84">
        <v>457.82100411913189</v>
      </c>
      <c r="C645" s="84">
        <v>0</v>
      </c>
      <c r="D645" s="84">
        <v>0</v>
      </c>
      <c r="E645" s="84">
        <v>0</v>
      </c>
      <c r="F645" s="84">
        <v>21.517095884512891</v>
      </c>
      <c r="G645" s="84">
        <v>0</v>
      </c>
      <c r="H645" s="115">
        <v>0</v>
      </c>
      <c r="I645" s="111">
        <f t="shared" si="141"/>
        <v>479.3381000036448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41"/>
        <v>0</v>
      </c>
    </row>
    <row r="647" spans="1:9" ht="15">
      <c r="A647" s="33" t="s">
        <v>60</v>
      </c>
      <c r="B647" s="84">
        <v>8.5595250933302207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41"/>
        <v>8.5595250933302207</v>
      </c>
    </row>
    <row r="648" spans="1:9">
      <c r="A648" s="34" t="s">
        <v>19</v>
      </c>
      <c r="B648" s="116">
        <v>8.5595250933302207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141"/>
        <v>8.5595250933302207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141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141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141"/>
        <v>0</v>
      </c>
    </row>
    <row r="652" spans="1:9" ht="15">
      <c r="A652" s="37" t="s">
        <v>22</v>
      </c>
      <c r="B652" s="99">
        <f t="shared" ref="B652:I652" si="142">SUM(B631:B647)</f>
        <v>1507.8749175800699</v>
      </c>
      <c r="C652" s="99">
        <f t="shared" si="142"/>
        <v>19.445315523745645</v>
      </c>
      <c r="D652" s="99">
        <f t="shared" si="142"/>
        <v>249.2696682196173</v>
      </c>
      <c r="E652" s="99">
        <f t="shared" si="142"/>
        <v>398.3594604159934</v>
      </c>
      <c r="F652" s="99">
        <f t="shared" si="142"/>
        <v>1606.9643392854673</v>
      </c>
      <c r="G652" s="99">
        <f t="shared" si="142"/>
        <v>106.26598572926049</v>
      </c>
      <c r="H652" s="100">
        <f t="shared" si="142"/>
        <v>1.4909108421293946</v>
      </c>
      <c r="I652" s="111">
        <f t="shared" si="142"/>
        <v>3889.6705975962832</v>
      </c>
    </row>
    <row r="653" spans="1:9" s="22" customFormat="1" ht="15" thickBot="1">
      <c r="A653" s="39" t="s">
        <v>108</v>
      </c>
      <c r="B653" s="125">
        <f>B652/$I$652</f>
        <v>0.38766134040036654</v>
      </c>
      <c r="C653" s="125">
        <f t="shared" ref="C653:I653" si="143">C652/$I$652</f>
        <v>4.999219094738344E-3</v>
      </c>
      <c r="D653" s="125">
        <f t="shared" si="143"/>
        <v>6.4085032900641908E-2</v>
      </c>
      <c r="E653" s="125">
        <f t="shared" si="143"/>
        <v>0.10241470335872897</v>
      </c>
      <c r="F653" s="125">
        <f t="shared" si="143"/>
        <v>0.41313635665666137</v>
      </c>
      <c r="G653" s="125">
        <f t="shared" si="143"/>
        <v>2.7320047562621408E-2</v>
      </c>
      <c r="H653" s="126">
        <f t="shared" si="143"/>
        <v>3.8330002624148668E-4</v>
      </c>
      <c r="I653" s="127">
        <f t="shared" si="143"/>
        <v>1</v>
      </c>
    </row>
    <row r="655" spans="1:9" s="10" customFormat="1"/>
    <row r="656" spans="1:9" s="10" customFormat="1"/>
    <row r="657" s="10" customFormat="1"/>
    <row r="658" s="10" customFormat="1"/>
    <row r="659" s="10" customFormat="1"/>
    <row r="660" s="10" customFormat="1"/>
    <row r="661" s="10" customFormat="1"/>
    <row r="662" s="10" customFormat="1"/>
    <row r="663" s="10" customFormat="1"/>
    <row r="664" s="10" customFormat="1"/>
    <row r="665" s="10" customFormat="1"/>
    <row r="666" s="10" customFormat="1"/>
    <row r="667" s="10" customFormat="1"/>
    <row r="668" s="10" customFormat="1"/>
    <row r="669" s="10" customFormat="1"/>
    <row r="670" s="10" customFormat="1"/>
    <row r="671" s="10" customFormat="1"/>
    <row r="672" s="10" customFormat="1"/>
    <row r="673" s="10" customFormat="1"/>
    <row r="674" s="10" customFormat="1"/>
    <row r="675" s="10" customFormat="1"/>
    <row r="676" s="10" customFormat="1"/>
    <row r="677" s="10" customFormat="1"/>
    <row r="678" s="10" customFormat="1"/>
    <row r="679" s="10" customFormat="1"/>
    <row r="680" s="10" customFormat="1"/>
    <row r="681" s="10" customFormat="1"/>
    <row r="682" s="10" customFormat="1"/>
    <row r="683" s="10" customFormat="1"/>
    <row r="684" s="10" customFormat="1"/>
    <row r="685" s="10" customFormat="1"/>
    <row r="686" s="10" customFormat="1"/>
    <row r="687" s="10" customFormat="1"/>
    <row r="688" s="10" customFormat="1"/>
    <row r="689" s="10" customFormat="1"/>
    <row r="690" s="10" customFormat="1"/>
    <row r="691" s="10" customFormat="1"/>
    <row r="692" s="10" customFormat="1"/>
    <row r="693" s="10" customFormat="1"/>
    <row r="694" s="10" customFormat="1"/>
    <row r="695" s="10" customFormat="1"/>
    <row r="696" s="10" customFormat="1"/>
    <row r="697" s="10" customFormat="1"/>
    <row r="698" s="10" customFormat="1"/>
    <row r="699" s="10" customFormat="1"/>
    <row r="700" s="10" customFormat="1"/>
    <row r="701" s="10" customFormat="1"/>
    <row r="702" s="10" customFormat="1"/>
    <row r="703" s="10" customFormat="1"/>
    <row r="704" s="10" customFormat="1"/>
    <row r="705" s="10" customFormat="1"/>
    <row r="706" s="10" customFormat="1"/>
    <row r="707" s="10" customFormat="1"/>
    <row r="708" s="10" customFormat="1"/>
    <row r="709" s="10" customFormat="1"/>
    <row r="710" s="10" customFormat="1"/>
    <row r="711" s="10" customFormat="1"/>
    <row r="712" s="10" customFormat="1"/>
    <row r="713" s="10" customFormat="1"/>
    <row r="714" s="10" customFormat="1"/>
    <row r="715" s="10" customFormat="1"/>
    <row r="716" s="10" customFormat="1"/>
    <row r="717" s="10" customFormat="1"/>
    <row r="718" s="10" customFormat="1"/>
    <row r="719" s="10" customFormat="1"/>
    <row r="720" s="10" customFormat="1"/>
    <row r="721" s="10" customFormat="1"/>
    <row r="722" s="10" customFormat="1"/>
    <row r="723" s="10" customFormat="1"/>
    <row r="724" s="10" customFormat="1"/>
    <row r="725" s="10" customFormat="1"/>
    <row r="726" s="10" customFormat="1"/>
    <row r="727" s="10" customFormat="1"/>
    <row r="728" s="10" customFormat="1"/>
    <row r="729" s="10" customFormat="1"/>
    <row r="730" s="10" customFormat="1"/>
    <row r="731" s="10" customFormat="1"/>
    <row r="732" s="10" customFormat="1"/>
    <row r="733" s="10" customFormat="1"/>
    <row r="734" s="10" customFormat="1"/>
    <row r="735" s="10" customFormat="1"/>
    <row r="736" s="10" customFormat="1"/>
    <row r="737" s="10" customFormat="1"/>
    <row r="738" s="10" customFormat="1"/>
    <row r="739" s="10" customFormat="1"/>
    <row r="740" s="10" customFormat="1"/>
    <row r="741" s="10" customFormat="1"/>
    <row r="742" s="10" customFormat="1"/>
    <row r="743" s="10" customFormat="1"/>
    <row r="744" s="10" customFormat="1"/>
    <row r="745" s="10" customFormat="1"/>
    <row r="746" s="10" customFormat="1"/>
    <row r="747" s="10" customFormat="1"/>
    <row r="748" s="10" customFormat="1"/>
    <row r="749" s="10" customFormat="1"/>
    <row r="750" s="10" customFormat="1"/>
    <row r="751" s="10" customFormat="1"/>
    <row r="752" s="10" customFormat="1"/>
    <row r="753" s="10" customFormat="1"/>
    <row r="754" s="10" customFormat="1"/>
    <row r="755" s="10" customFormat="1"/>
    <row r="756" s="10" customFormat="1"/>
    <row r="757" s="10" customFormat="1"/>
    <row r="758" s="10" customFormat="1"/>
    <row r="759" s="10" customFormat="1"/>
    <row r="760" s="10" customFormat="1"/>
    <row r="761" s="10" customFormat="1"/>
    <row r="762" s="10" customFormat="1"/>
    <row r="763" s="10" customFormat="1"/>
    <row r="764" s="10" customFormat="1"/>
    <row r="765" s="10" customFormat="1"/>
    <row r="766" s="10" customFormat="1"/>
    <row r="767" s="10" customFormat="1"/>
    <row r="768" s="10" customFormat="1"/>
    <row r="769" s="10" customFormat="1"/>
    <row r="770" s="10" customFormat="1"/>
    <row r="771" s="10" customFormat="1"/>
    <row r="772" s="10" customFormat="1"/>
    <row r="773" s="10" customFormat="1"/>
    <row r="774" s="10" customFormat="1"/>
    <row r="775" s="10" customFormat="1"/>
    <row r="776" s="10" customFormat="1"/>
    <row r="777" s="10" customFormat="1"/>
    <row r="778" s="10" customFormat="1"/>
    <row r="779" s="10" customFormat="1"/>
    <row r="780" s="10" customFormat="1"/>
    <row r="781" s="10" customFormat="1"/>
    <row r="782" s="10" customFormat="1"/>
    <row r="783" s="10" customFormat="1"/>
    <row r="784" s="10" customFormat="1"/>
    <row r="785" s="10" customFormat="1"/>
    <row r="786" s="10" customFormat="1"/>
    <row r="787" s="10" customFormat="1"/>
    <row r="788" s="10" customFormat="1"/>
    <row r="789" s="10" customFormat="1"/>
    <row r="790" s="10" customFormat="1"/>
    <row r="791" s="10" customFormat="1"/>
    <row r="792" s="10" customFormat="1"/>
    <row r="793" s="10" customFormat="1"/>
    <row r="794" s="10" customFormat="1"/>
    <row r="795" s="10" customFormat="1"/>
    <row r="796" s="10" customFormat="1"/>
    <row r="797" s="10" customFormat="1"/>
    <row r="798" s="10" customFormat="1"/>
    <row r="799" s="10" customFormat="1"/>
    <row r="800" s="10" customFormat="1"/>
    <row r="801" s="10" customFormat="1"/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823"/>
  <sheetViews>
    <sheetView tabSelected="1" zoomScale="60" zoomScaleNormal="60" workbookViewId="0">
      <pane ySplit="5" topLeftCell="A15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103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5">
      <c r="A7" s="30" t="s">
        <v>7</v>
      </c>
      <c r="B7" s="105">
        <f>B33+B85</f>
        <v>452.08008757583582</v>
      </c>
      <c r="C7" s="105">
        <f t="shared" ref="C7:E7" si="0">C33+C85</f>
        <v>1024.0488831348864</v>
      </c>
      <c r="D7" s="105">
        <f t="shared" si="0"/>
        <v>271.18894450651845</v>
      </c>
      <c r="E7" s="105">
        <f t="shared" si="0"/>
        <v>0</v>
      </c>
      <c r="F7" s="105">
        <f>F59+F85</f>
        <v>1.0790582169139717</v>
      </c>
      <c r="G7" s="105">
        <f t="shared" ref="G7:H22" si="1">G33+G85</f>
        <v>0</v>
      </c>
      <c r="H7" s="110">
        <f t="shared" si="1"/>
        <v>0</v>
      </c>
      <c r="I7" s="111">
        <f>SUM(B7:H7)</f>
        <v>1748.3969734341547</v>
      </c>
      <c r="J7" s="294">
        <v>0</v>
      </c>
    </row>
    <row r="8" spans="1:11" ht="15">
      <c r="A8" s="31" t="s">
        <v>8</v>
      </c>
      <c r="B8" s="112">
        <f t="shared" ref="B8:E23" si="2">B34+B86</f>
        <v>325.89672758412758</v>
      </c>
      <c r="C8" s="112">
        <f t="shared" si="2"/>
        <v>746.74692614506705</v>
      </c>
      <c r="D8" s="112">
        <f t="shared" si="2"/>
        <v>33.07056782884505</v>
      </c>
      <c r="E8" s="112">
        <f t="shared" si="2"/>
        <v>0</v>
      </c>
      <c r="F8" s="112">
        <f t="shared" ref="F8:F27" si="3">F60+F86</f>
        <v>0.10311000000000002</v>
      </c>
      <c r="G8" s="112">
        <f t="shared" si="1"/>
        <v>0</v>
      </c>
      <c r="H8" s="113">
        <f t="shared" si="1"/>
        <v>0</v>
      </c>
      <c r="I8" s="114">
        <f t="shared" ref="I8:I27" si="4">SUM(B8:H8)</f>
        <v>1105.8173315580398</v>
      </c>
      <c r="J8" s="294">
        <v>0</v>
      </c>
    </row>
    <row r="9" spans="1:11" ht="15">
      <c r="A9" s="32" t="s">
        <v>9</v>
      </c>
      <c r="B9" s="84">
        <f t="shared" si="2"/>
        <v>507.80403639240319</v>
      </c>
      <c r="C9" s="84">
        <f t="shared" si="2"/>
        <v>0.22022857142857147</v>
      </c>
      <c r="D9" s="84">
        <f t="shared" si="2"/>
        <v>2430.7637499316229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2938.7880148954546</v>
      </c>
      <c r="J9" s="294">
        <v>0</v>
      </c>
    </row>
    <row r="10" spans="1:11" ht="15">
      <c r="A10" s="31" t="s">
        <v>52</v>
      </c>
      <c r="B10" s="112">
        <f t="shared" si="2"/>
        <v>2.9647230079384377E-9</v>
      </c>
      <c r="C10" s="112">
        <f t="shared" si="2"/>
        <v>2.9647230079384377E-9</v>
      </c>
      <c r="D10" s="112">
        <f t="shared" si="2"/>
        <v>324.78540553447948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324.78540554040893</v>
      </c>
      <c r="J10" s="294">
        <v>0</v>
      </c>
    </row>
    <row r="11" spans="1:11" ht="15">
      <c r="A11" s="32" t="s">
        <v>13</v>
      </c>
      <c r="B11" s="84">
        <f t="shared" si="2"/>
        <v>3387.4098748783194</v>
      </c>
      <c r="C11" s="84">
        <f t="shared" si="2"/>
        <v>683.18444091874539</v>
      </c>
      <c r="D11" s="84">
        <f t="shared" si="2"/>
        <v>591.44126740700517</v>
      </c>
      <c r="E11" s="84">
        <f t="shared" si="2"/>
        <v>49.491470706065392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4711.5270539101357</v>
      </c>
      <c r="J11" s="294">
        <v>0</v>
      </c>
    </row>
    <row r="12" spans="1:11" ht="15">
      <c r="A12" s="31" t="s">
        <v>12</v>
      </c>
      <c r="B12" s="112">
        <f t="shared" si="2"/>
        <v>13565.738705670921</v>
      </c>
      <c r="C12" s="112">
        <f t="shared" si="2"/>
        <v>123.60248917716788</v>
      </c>
      <c r="D12" s="112">
        <f t="shared" si="2"/>
        <v>926.92851094263301</v>
      </c>
      <c r="E12" s="112">
        <f t="shared" si="2"/>
        <v>2.2534708492300224</v>
      </c>
      <c r="F12" s="112">
        <f t="shared" si="3"/>
        <v>0</v>
      </c>
      <c r="G12" s="112">
        <f t="shared" si="1"/>
        <v>0</v>
      </c>
      <c r="H12" s="113">
        <f t="shared" si="1"/>
        <v>0</v>
      </c>
      <c r="I12" s="114">
        <f t="shared" si="4"/>
        <v>14618.523176639952</v>
      </c>
      <c r="J12" s="294">
        <v>0</v>
      </c>
    </row>
    <row r="13" spans="1:11" ht="15">
      <c r="A13" s="32" t="s">
        <v>54</v>
      </c>
      <c r="B13" s="84">
        <f t="shared" si="2"/>
        <v>0.1895646374999744</v>
      </c>
      <c r="C13" s="84">
        <f t="shared" si="2"/>
        <v>2.3771749705278928</v>
      </c>
      <c r="D13" s="84">
        <f t="shared" si="2"/>
        <v>0.29790777685428899</v>
      </c>
      <c r="E13" s="84">
        <f t="shared" si="2"/>
        <v>1575.2768682312021</v>
      </c>
      <c r="F13" s="84">
        <f t="shared" si="3"/>
        <v>36111.237572554805</v>
      </c>
      <c r="G13" s="84">
        <f t="shared" si="1"/>
        <v>0</v>
      </c>
      <c r="H13" s="115">
        <f t="shared" si="1"/>
        <v>0</v>
      </c>
      <c r="I13" s="111">
        <f t="shared" si="4"/>
        <v>37689.379088170892</v>
      </c>
      <c r="J13" s="294">
        <v>0</v>
      </c>
    </row>
    <row r="14" spans="1:11" ht="15">
      <c r="A14" s="31" t="s">
        <v>11</v>
      </c>
      <c r="B14" s="112">
        <f t="shared" si="2"/>
        <v>4.5022934776277073E-8</v>
      </c>
      <c r="C14" s="112">
        <f t="shared" si="2"/>
        <v>2.9070705122804109E-8</v>
      </c>
      <c r="D14" s="112">
        <f t="shared" si="2"/>
        <v>4.7607842837230872E-2</v>
      </c>
      <c r="E14" s="112">
        <f t="shared" si="2"/>
        <v>61.227588095980252</v>
      </c>
      <c r="F14" s="112">
        <f t="shared" si="3"/>
        <v>13919.000141382241</v>
      </c>
      <c r="G14" s="112">
        <f t="shared" si="1"/>
        <v>0</v>
      </c>
      <c r="H14" s="113">
        <f t="shared" si="1"/>
        <v>0</v>
      </c>
      <c r="I14" s="114">
        <f t="shared" si="4"/>
        <v>13980.275337395153</v>
      </c>
      <c r="J14" s="294">
        <v>0</v>
      </c>
    </row>
    <row r="15" spans="1:11" ht="15">
      <c r="A15" s="32" t="s">
        <v>55</v>
      </c>
      <c r="B15" s="84">
        <f t="shared" si="2"/>
        <v>2.777476022841411</v>
      </c>
      <c r="C15" s="84">
        <f t="shared" si="2"/>
        <v>4.5547295564567082E-2</v>
      </c>
      <c r="D15" s="84">
        <f t="shared" si="2"/>
        <v>9.8848170560094761E-2</v>
      </c>
      <c r="E15" s="84">
        <f t="shared" si="2"/>
        <v>26.67180074466695</v>
      </c>
      <c r="F15" s="84">
        <f t="shared" si="3"/>
        <v>1774.3540329418679</v>
      </c>
      <c r="G15" s="84">
        <f t="shared" si="1"/>
        <v>0</v>
      </c>
      <c r="H15" s="115">
        <f t="shared" si="1"/>
        <v>0</v>
      </c>
      <c r="I15" s="111">
        <f t="shared" si="4"/>
        <v>1803.9477051755009</v>
      </c>
      <c r="J15" s="294">
        <v>0</v>
      </c>
    </row>
    <row r="16" spans="1:11" ht="15">
      <c r="A16" s="31" t="s">
        <v>14</v>
      </c>
      <c r="B16" s="112">
        <f t="shared" si="2"/>
        <v>739.06767178352538</v>
      </c>
      <c r="C16" s="112">
        <f t="shared" si="2"/>
        <v>9.1013767667226197</v>
      </c>
      <c r="D16" s="112">
        <f t="shared" si="2"/>
        <v>317.78883956229862</v>
      </c>
      <c r="E16" s="112">
        <f t="shared" si="2"/>
        <v>15.361787898086241</v>
      </c>
      <c r="F16" s="112">
        <f t="shared" si="3"/>
        <v>78.652349845275921</v>
      </c>
      <c r="G16" s="112">
        <f t="shared" si="1"/>
        <v>0</v>
      </c>
      <c r="H16" s="113">
        <f t="shared" si="1"/>
        <v>0</v>
      </c>
      <c r="I16" s="114">
        <f t="shared" si="4"/>
        <v>1159.9720258559089</v>
      </c>
      <c r="J16" s="294">
        <v>0</v>
      </c>
    </row>
    <row r="17" spans="1:21" ht="15">
      <c r="A17" s="32" t="s">
        <v>136</v>
      </c>
      <c r="B17" s="84">
        <f t="shared" si="2"/>
        <v>8855.2469558301891</v>
      </c>
      <c r="C17" s="84">
        <f t="shared" si="2"/>
        <v>7912.8651676488562</v>
      </c>
      <c r="D17" s="84">
        <f t="shared" si="2"/>
        <v>13386.777680812715</v>
      </c>
      <c r="E17" s="84">
        <f t="shared" si="2"/>
        <v>539.66192908524317</v>
      </c>
      <c r="F17" s="84">
        <f t="shared" si="3"/>
        <v>1366.0386408252716</v>
      </c>
      <c r="G17" s="84">
        <f t="shared" si="1"/>
        <v>0</v>
      </c>
      <c r="H17" s="115">
        <f t="shared" si="1"/>
        <v>0</v>
      </c>
      <c r="I17" s="111">
        <f t="shared" si="4"/>
        <v>32060.590374202271</v>
      </c>
      <c r="J17" s="294">
        <v>0</v>
      </c>
    </row>
    <row r="18" spans="1:21" ht="15">
      <c r="A18" s="31" t="s">
        <v>21</v>
      </c>
      <c r="B18" s="112">
        <f t="shared" si="2"/>
        <v>3661.4215190312302</v>
      </c>
      <c r="C18" s="112">
        <f t="shared" si="2"/>
        <v>49.294676202287548</v>
      </c>
      <c r="D18" s="112">
        <f t="shared" si="2"/>
        <v>6482.2881873623337</v>
      </c>
      <c r="E18" s="112">
        <f t="shared" si="2"/>
        <v>15152.679382864982</v>
      </c>
      <c r="F18" s="112">
        <f t="shared" si="3"/>
        <v>1659.0170223792957</v>
      </c>
      <c r="G18" s="112">
        <f t="shared" si="1"/>
        <v>4289.4242164630232</v>
      </c>
      <c r="H18" s="113">
        <f t="shared" si="1"/>
        <v>72.544681149054611</v>
      </c>
      <c r="I18" s="114">
        <f t="shared" si="4"/>
        <v>31366.669685452205</v>
      </c>
      <c r="J18" s="294">
        <v>0</v>
      </c>
    </row>
    <row r="19" spans="1:21" ht="15">
      <c r="A19" s="32" t="s">
        <v>20</v>
      </c>
      <c r="B19" s="84">
        <f t="shared" si="2"/>
        <v>5824.429280219947</v>
      </c>
      <c r="C19" s="84">
        <f t="shared" si="2"/>
        <v>37.049538539266791</v>
      </c>
      <c r="D19" s="84">
        <f t="shared" si="2"/>
        <v>757.99580142895888</v>
      </c>
      <c r="E19" s="84">
        <f t="shared" si="2"/>
        <v>5.8733522012565747E-9</v>
      </c>
      <c r="F19" s="84">
        <f t="shared" si="3"/>
        <v>0</v>
      </c>
      <c r="G19" s="84">
        <f t="shared" si="1"/>
        <v>0</v>
      </c>
      <c r="H19" s="115">
        <f t="shared" si="1"/>
        <v>0</v>
      </c>
      <c r="I19" s="111">
        <f t="shared" si="4"/>
        <v>6619.4746201940461</v>
      </c>
      <c r="J19" s="294">
        <v>0</v>
      </c>
    </row>
    <row r="20" spans="1:21" ht="15">
      <c r="A20" s="31" t="s">
        <v>56</v>
      </c>
      <c r="B20" s="112">
        <f t="shared" si="2"/>
        <v>9291.8794004912397</v>
      </c>
      <c r="C20" s="112">
        <f t="shared" si="2"/>
        <v>42.190576133607905</v>
      </c>
      <c r="D20" s="112">
        <f t="shared" si="2"/>
        <v>1202.2038149755306</v>
      </c>
      <c r="E20" s="112">
        <f t="shared" si="2"/>
        <v>9.6754338480512701E-8</v>
      </c>
      <c r="F20" s="112">
        <f t="shared" si="3"/>
        <v>1.8315242647058822E-2</v>
      </c>
      <c r="G20" s="112">
        <f t="shared" si="1"/>
        <v>0</v>
      </c>
      <c r="H20" s="113">
        <f t="shared" si="1"/>
        <v>0</v>
      </c>
      <c r="I20" s="114">
        <f t="shared" si="4"/>
        <v>10536.292106939778</v>
      </c>
      <c r="J20" s="294">
        <v>0</v>
      </c>
    </row>
    <row r="21" spans="1:21" ht="15">
      <c r="A21" s="32" t="s">
        <v>18</v>
      </c>
      <c r="B21" s="84">
        <f t="shared" si="2"/>
        <v>2026.0648179551997</v>
      </c>
      <c r="C21" s="84">
        <f t="shared" si="2"/>
        <v>5849.4353079307784</v>
      </c>
      <c r="D21" s="84">
        <f t="shared" si="2"/>
        <v>416.87146009122978</v>
      </c>
      <c r="E21" s="84">
        <f t="shared" si="2"/>
        <v>1.6619403470652972E-7</v>
      </c>
      <c r="F21" s="84">
        <f t="shared" si="3"/>
        <v>146.00446557849273</v>
      </c>
      <c r="G21" s="84">
        <f t="shared" si="1"/>
        <v>0</v>
      </c>
      <c r="H21" s="115">
        <f t="shared" si="1"/>
        <v>0</v>
      </c>
      <c r="I21" s="111">
        <f t="shared" si="4"/>
        <v>8438.3760517218943</v>
      </c>
      <c r="J21" s="294">
        <v>0</v>
      </c>
    </row>
    <row r="22" spans="1:21" ht="15">
      <c r="A22" s="31" t="s">
        <v>17</v>
      </c>
      <c r="B22" s="112">
        <f t="shared" si="2"/>
        <v>96.005329883836481</v>
      </c>
      <c r="C22" s="112">
        <f t="shared" si="2"/>
        <v>524.70402137516669</v>
      </c>
      <c r="D22" s="112">
        <f t="shared" si="2"/>
        <v>709.73527234233904</v>
      </c>
      <c r="E22" s="112">
        <f t="shared" si="2"/>
        <v>1.8559904909490818E-2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1330.4631835062519</v>
      </c>
      <c r="J22" s="294">
        <v>0</v>
      </c>
    </row>
    <row r="23" spans="1:21" ht="15">
      <c r="A23" s="33" t="s">
        <v>60</v>
      </c>
      <c r="B23" s="84">
        <f t="shared" si="2"/>
        <v>543.75862448688861</v>
      </c>
      <c r="C23" s="84">
        <f t="shared" si="2"/>
        <v>0.26914241533439431</v>
      </c>
      <c r="D23" s="84">
        <f t="shared" si="2"/>
        <v>617.14412701117931</v>
      </c>
      <c r="E23" s="84">
        <f t="shared" si="2"/>
        <v>0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1161.1718939134023</v>
      </c>
      <c r="J23" s="294">
        <v>0</v>
      </c>
    </row>
    <row r="24" spans="1:21">
      <c r="A24" s="34" t="str">
        <f>A50</f>
        <v>Umgebungswärme etc.</v>
      </c>
      <c r="B24" s="116">
        <f t="shared" ref="B24:E27" si="6">B50+B102</f>
        <v>543.75862448338626</v>
      </c>
      <c r="C24" s="116">
        <f t="shared" si="6"/>
        <v>3.9771428571428569E-2</v>
      </c>
      <c r="D24" s="116">
        <f t="shared" si="6"/>
        <v>516.97170732030213</v>
      </c>
      <c r="E24" s="116">
        <f t="shared" si="6"/>
        <v>0</v>
      </c>
      <c r="F24" s="116">
        <f t="shared" si="3"/>
        <v>0</v>
      </c>
      <c r="G24" s="116">
        <f t="shared" si="5"/>
        <v>0</v>
      </c>
      <c r="H24" s="117">
        <f t="shared" si="5"/>
        <v>0</v>
      </c>
      <c r="I24" s="118">
        <f t="shared" si="4"/>
        <v>1060.7701032322598</v>
      </c>
      <c r="J24" s="294">
        <v>0</v>
      </c>
    </row>
    <row r="25" spans="1:21">
      <c r="A25" s="35" t="str">
        <f>A51</f>
        <v>Gichtgas</v>
      </c>
      <c r="B25" s="93">
        <f t="shared" si="6"/>
        <v>3.5023150991206285E-9</v>
      </c>
      <c r="C25" s="93">
        <f t="shared" si="6"/>
        <v>0.22937101799156295</v>
      </c>
      <c r="D25" s="93">
        <f t="shared" si="6"/>
        <v>100.17241965089276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20">
        <f t="shared" si="4"/>
        <v>100.40179067238664</v>
      </c>
      <c r="J25" s="294">
        <v>0</v>
      </c>
    </row>
    <row r="26" spans="1:21">
      <c r="A26" s="34" t="str">
        <f>A52</f>
        <v>Kokereigas</v>
      </c>
      <c r="B26" s="116">
        <f t="shared" si="6"/>
        <v>0</v>
      </c>
      <c r="C26" s="116">
        <f t="shared" si="6"/>
        <v>0</v>
      </c>
      <c r="D26" s="116">
        <f t="shared" si="6"/>
        <v>0</v>
      </c>
      <c r="E26" s="116">
        <f t="shared" si="6"/>
        <v>0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8">
        <f t="shared" si="4"/>
        <v>0</v>
      </c>
      <c r="J26" s="294">
        <v>0</v>
      </c>
    </row>
    <row r="27" spans="1:21" ht="15" thickBot="1">
      <c r="A27" s="36" t="str">
        <f>A53</f>
        <v>Brenntorf</v>
      </c>
      <c r="B27" s="96">
        <f t="shared" si="6"/>
        <v>0</v>
      </c>
      <c r="C27" s="96">
        <f t="shared" si="6"/>
        <v>0</v>
      </c>
      <c r="D27" s="96">
        <f t="shared" si="6"/>
        <v>0</v>
      </c>
      <c r="E27" s="96">
        <f t="shared" si="6"/>
        <v>0</v>
      </c>
      <c r="F27" s="96">
        <f t="shared" si="3"/>
        <v>0</v>
      </c>
      <c r="G27" s="96">
        <f t="shared" si="5"/>
        <v>0</v>
      </c>
      <c r="H27" s="121">
        <f t="shared" si="5"/>
        <v>0</v>
      </c>
      <c r="I27" s="122">
        <f t="shared" si="4"/>
        <v>0</v>
      </c>
      <c r="J27" s="294">
        <v>0</v>
      </c>
    </row>
    <row r="28" spans="1:21" ht="15">
      <c r="A28" s="37" t="s">
        <v>22</v>
      </c>
      <c r="B28" s="99">
        <f>SUM(B7:B23)</f>
        <v>49279.770072492</v>
      </c>
      <c r="C28" s="99">
        <f t="shared" ref="C28:H28" si="7">SUM(C7:C23)</f>
        <v>17005.135497257445</v>
      </c>
      <c r="D28" s="99">
        <f t="shared" si="7"/>
        <v>28469.427993527937</v>
      </c>
      <c r="E28" s="99">
        <f t="shared" si="7"/>
        <v>17422.642858649189</v>
      </c>
      <c r="F28" s="99">
        <f t="shared" si="7"/>
        <v>55055.504708966815</v>
      </c>
      <c r="G28" s="99">
        <f t="shared" si="7"/>
        <v>4289.4242164630232</v>
      </c>
      <c r="H28" s="100">
        <f t="shared" si="7"/>
        <v>72.544681149054611</v>
      </c>
      <c r="I28" s="111">
        <f>SUM(I7:I23)</f>
        <v>171594.45002850547</v>
      </c>
      <c r="J28" s="294">
        <v>0</v>
      </c>
    </row>
    <row r="29" spans="1:21" s="22" customFormat="1" ht="15" thickBot="1">
      <c r="A29" s="38" t="s">
        <v>108</v>
      </c>
      <c r="B29" s="123">
        <f>B28/$I$28</f>
        <v>0.28718743563271182</v>
      </c>
      <c r="C29" s="123">
        <f t="shared" ref="C29:I29" si="8">C28/$I$28</f>
        <v>9.9100731372328957E-2</v>
      </c>
      <c r="D29" s="123">
        <f t="shared" si="8"/>
        <v>0.16591112351709839</v>
      </c>
      <c r="E29" s="123">
        <f t="shared" si="8"/>
        <v>0.10153383664655191</v>
      </c>
      <c r="F29" s="123">
        <f t="shared" si="8"/>
        <v>0.32084665150779018</v>
      </c>
      <c r="G29" s="123">
        <f t="shared" si="8"/>
        <v>2.4997453097990403E-2</v>
      </c>
      <c r="H29" s="123">
        <f t="shared" si="8"/>
        <v>4.2276822552829305E-4</v>
      </c>
      <c r="I29" s="124">
        <f t="shared" si="8"/>
        <v>1</v>
      </c>
      <c r="J29" s="295"/>
    </row>
    <row r="30" spans="1:21" ht="15" thickBot="1">
      <c r="A30"/>
      <c r="B30" s="29"/>
      <c r="C30" s="29"/>
      <c r="D30" s="29"/>
      <c r="E30" s="29"/>
      <c r="F30" s="29"/>
      <c r="G30" s="29"/>
      <c r="H30" s="29"/>
      <c r="I30" s="29"/>
      <c r="J30" s="294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4"/>
      <c r="U31" s="18"/>
    </row>
    <row r="32" spans="1:21" ht="1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4"/>
    </row>
    <row r="33" spans="1:10" ht="15">
      <c r="A33" s="30" t="s">
        <v>7</v>
      </c>
      <c r="B33" s="105">
        <f>B111+B137+B163+B189+B215+B241+B267+B293+B319+B345+B371+B397+B423</f>
        <v>0.17367423240139626</v>
      </c>
      <c r="C33" s="105">
        <f t="shared" ref="C33:E33" si="9">C111+C137+C163+C189+C215+C241+C267+C293+C319+C345+C371+C397+C423</f>
        <v>1024.0488831348864</v>
      </c>
      <c r="D33" s="105">
        <f t="shared" si="9"/>
        <v>233.09694573847298</v>
      </c>
      <c r="E33" s="105">
        <f t="shared" si="9"/>
        <v>0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1257.3195031057608</v>
      </c>
      <c r="J33" s="294">
        <v>0</v>
      </c>
    </row>
    <row r="34" spans="1:10" ht="15">
      <c r="A34" s="31" t="s">
        <v>8</v>
      </c>
      <c r="B34" s="112">
        <f t="shared" ref="B34:E49" si="11">B112+B138+B164+B190+B216+B242+B268+B294+B320+B346+B372+B398+B424</f>
        <v>5.14111480986034E-9</v>
      </c>
      <c r="C34" s="112">
        <f t="shared" si="11"/>
        <v>746.74692614506705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746.7469261502082</v>
      </c>
      <c r="J34" s="294">
        <v>0</v>
      </c>
    </row>
    <row r="35" spans="1:10" ht="15">
      <c r="A35" s="32" t="s">
        <v>9</v>
      </c>
      <c r="B35" s="84">
        <f t="shared" si="11"/>
        <v>0.22022857490065451</v>
      </c>
      <c r="C35" s="84">
        <f t="shared" si="11"/>
        <v>0.22022857142857147</v>
      </c>
      <c r="D35" s="84">
        <f t="shared" si="11"/>
        <v>2398.1387428536718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2398.579200000001</v>
      </c>
      <c r="J35" s="294">
        <v>0</v>
      </c>
    </row>
    <row r="36" spans="1:10" ht="15">
      <c r="A36" s="31" t="s">
        <v>52</v>
      </c>
      <c r="B36" s="112">
        <f t="shared" si="11"/>
        <v>2.9647230079384377E-9</v>
      </c>
      <c r="C36" s="112">
        <f t="shared" si="11"/>
        <v>2.9647230079384377E-9</v>
      </c>
      <c r="D36" s="112">
        <f t="shared" si="11"/>
        <v>324.78540553447948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324.78540554040893</v>
      </c>
      <c r="J36" s="294">
        <v>0</v>
      </c>
    </row>
    <row r="37" spans="1:10" ht="15">
      <c r="A37" s="32" t="s">
        <v>13</v>
      </c>
      <c r="B37" s="84">
        <f t="shared" si="11"/>
        <v>561.15162637495314</v>
      </c>
      <c r="C37" s="84">
        <f t="shared" si="11"/>
        <v>578.51429752399554</v>
      </c>
      <c r="D37" s="84">
        <f t="shared" si="11"/>
        <v>412.85229460668211</v>
      </c>
      <c r="E37" s="84">
        <f t="shared" si="11"/>
        <v>3.2399078420501913E-9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1552.5182185088706</v>
      </c>
      <c r="J37" s="294">
        <v>0</v>
      </c>
    </row>
    <row r="38" spans="1:10" ht="15">
      <c r="A38" s="31" t="s">
        <v>12</v>
      </c>
      <c r="B38" s="112">
        <f t="shared" si="11"/>
        <v>373.30869210737438</v>
      </c>
      <c r="C38" s="112">
        <f t="shared" si="11"/>
        <v>75.826048618018859</v>
      </c>
      <c r="D38" s="112">
        <f t="shared" si="11"/>
        <v>79.354671671744981</v>
      </c>
      <c r="E38" s="112">
        <f t="shared" si="11"/>
        <v>2.2534708492300224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530.74288324636825</v>
      </c>
      <c r="J38" s="294">
        <v>0</v>
      </c>
    </row>
    <row r="39" spans="1:10" ht="15">
      <c r="A39" s="32" t="s">
        <v>54</v>
      </c>
      <c r="B39" s="84">
        <f t="shared" si="11"/>
        <v>0.1895646374999744</v>
      </c>
      <c r="C39" s="84">
        <f t="shared" si="11"/>
        <v>1.5434889958053202</v>
      </c>
      <c r="D39" s="84">
        <f t="shared" si="11"/>
        <v>1.3036197333700248E-8</v>
      </c>
      <c r="E39" s="84">
        <f t="shared" si="11"/>
        <v>1395.8439682413593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1397.5770218877008</v>
      </c>
      <c r="J39" s="294">
        <v>0</v>
      </c>
    </row>
    <row r="40" spans="1:10" ht="15">
      <c r="A40" s="31" t="s">
        <v>11</v>
      </c>
      <c r="B40" s="112">
        <f t="shared" si="11"/>
        <v>4.5022934776277073E-8</v>
      </c>
      <c r="C40" s="112">
        <f t="shared" si="11"/>
        <v>2.9070705122804109E-8</v>
      </c>
      <c r="D40" s="112">
        <f t="shared" si="11"/>
        <v>2.9070705122804109E-8</v>
      </c>
      <c r="E40" s="112">
        <f t="shared" si="11"/>
        <v>16.332271642113579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16.332271745277925</v>
      </c>
      <c r="J40" s="294">
        <v>0</v>
      </c>
    </row>
    <row r="41" spans="1:10" ht="15">
      <c r="A41" s="32" t="s">
        <v>55</v>
      </c>
      <c r="B41" s="84">
        <f t="shared" si="11"/>
        <v>2.777476022841411</v>
      </c>
      <c r="C41" s="84">
        <f t="shared" si="11"/>
        <v>4.5547295564567082E-2</v>
      </c>
      <c r="D41" s="84">
        <f t="shared" si="11"/>
        <v>9.8848170560094761E-2</v>
      </c>
      <c r="E41" s="84">
        <f t="shared" si="11"/>
        <v>0.42284563455013069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3.3447171235162036</v>
      </c>
      <c r="J41" s="294">
        <v>0</v>
      </c>
    </row>
    <row r="42" spans="1:10" ht="15">
      <c r="A42" s="31" t="s">
        <v>14</v>
      </c>
      <c r="B42" s="112">
        <f t="shared" si="11"/>
        <v>254.4199068345402</v>
      </c>
      <c r="C42" s="112">
        <f t="shared" si="11"/>
        <v>7.1628531647581593</v>
      </c>
      <c r="D42" s="112">
        <f t="shared" si="11"/>
        <v>263.12788694158394</v>
      </c>
      <c r="E42" s="112">
        <f t="shared" si="11"/>
        <v>8.8780047910665907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533.58865173194886</v>
      </c>
      <c r="J42" s="294">
        <v>0</v>
      </c>
    </row>
    <row r="43" spans="1:10" ht="15">
      <c r="A43" s="32" t="s">
        <v>136</v>
      </c>
      <c r="B43" s="84">
        <f t="shared" si="11"/>
        <v>2963.5238368591749</v>
      </c>
      <c r="C43" s="84">
        <f t="shared" si="11"/>
        <v>7280.074669086961</v>
      </c>
      <c r="D43" s="84">
        <f t="shared" si="11"/>
        <v>12672.133663262215</v>
      </c>
      <c r="E43" s="84">
        <f t="shared" si="11"/>
        <v>442.48343563427022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23358.215604842619</v>
      </c>
      <c r="J43" s="294">
        <v>0</v>
      </c>
    </row>
    <row r="44" spans="1:10" ht="15">
      <c r="A44" s="31" t="s">
        <v>21</v>
      </c>
      <c r="B44" s="112">
        <f t="shared" si="11"/>
        <v>915.42321395742965</v>
      </c>
      <c r="C44" s="112">
        <f t="shared" si="11"/>
        <v>49.047886450290527</v>
      </c>
      <c r="D44" s="112">
        <f t="shared" si="11"/>
        <v>2487.0446101331031</v>
      </c>
      <c r="E44" s="112">
        <f t="shared" si="11"/>
        <v>9532.5423958667252</v>
      </c>
      <c r="F44" s="395"/>
      <c r="G44" s="112">
        <f t="shared" si="10"/>
        <v>1386.3935858091172</v>
      </c>
      <c r="H44" s="113">
        <f t="shared" si="10"/>
        <v>70.651365453682033</v>
      </c>
      <c r="I44" s="114">
        <f t="shared" si="12"/>
        <v>14441.103057670347</v>
      </c>
      <c r="J44" s="294">
        <v>0</v>
      </c>
    </row>
    <row r="45" spans="1:10" ht="15">
      <c r="A45" s="32" t="s">
        <v>20</v>
      </c>
      <c r="B45" s="84">
        <f t="shared" si="11"/>
        <v>832.14027376973115</v>
      </c>
      <c r="C45" s="84">
        <f t="shared" si="11"/>
        <v>20.231415613305195</v>
      </c>
      <c r="D45" s="84">
        <f t="shared" si="11"/>
        <v>222.73661288056059</v>
      </c>
      <c r="E45" s="84">
        <f t="shared" si="11"/>
        <v>5.8733522012565747E-9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1075.1083022694702</v>
      </c>
      <c r="J45" s="294">
        <v>0</v>
      </c>
    </row>
    <row r="46" spans="1:10" ht="15">
      <c r="A46" s="31" t="s">
        <v>56</v>
      </c>
      <c r="B46" s="112">
        <f t="shared" si="11"/>
        <v>56.62689225621844</v>
      </c>
      <c r="C46" s="112">
        <f t="shared" si="11"/>
        <v>25.012768182799036</v>
      </c>
      <c r="D46" s="112">
        <f t="shared" si="11"/>
        <v>51.883894443335571</v>
      </c>
      <c r="E46" s="112">
        <f t="shared" si="11"/>
        <v>9.6754338480512701E-8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133.52355497910739</v>
      </c>
      <c r="J46" s="294">
        <v>0</v>
      </c>
    </row>
    <row r="47" spans="1:10" ht="15">
      <c r="A47" s="32" t="s">
        <v>18</v>
      </c>
      <c r="B47" s="84">
        <f t="shared" si="11"/>
        <v>207.28111203465349</v>
      </c>
      <c r="C47" s="84">
        <f t="shared" si="11"/>
        <v>5849.4353079307784</v>
      </c>
      <c r="D47" s="84">
        <f t="shared" si="11"/>
        <v>281.27337474095918</v>
      </c>
      <c r="E47" s="84">
        <f t="shared" si="11"/>
        <v>1.6619403470652972E-7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6337.9897948725848</v>
      </c>
      <c r="J47" s="294">
        <v>0</v>
      </c>
    </row>
    <row r="48" spans="1:10" ht="15">
      <c r="A48" s="31" t="s">
        <v>17</v>
      </c>
      <c r="B48" s="112">
        <f t="shared" si="11"/>
        <v>9.5036429642913411</v>
      </c>
      <c r="C48" s="112">
        <f t="shared" si="11"/>
        <v>524.70402137516669</v>
      </c>
      <c r="D48" s="112">
        <f t="shared" si="11"/>
        <v>708.13704489698728</v>
      </c>
      <c r="E48" s="112">
        <f t="shared" si="11"/>
        <v>1.8559904909490818E-2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1242.363269141355</v>
      </c>
      <c r="J48" s="294">
        <v>0</v>
      </c>
    </row>
    <row r="49" spans="1:10" ht="15">
      <c r="A49" s="33" t="s">
        <v>60</v>
      </c>
      <c r="B49" s="84">
        <f t="shared" si="11"/>
        <v>0.33805714635945799</v>
      </c>
      <c r="C49" s="84">
        <f t="shared" si="11"/>
        <v>0.26914241533439431</v>
      </c>
      <c r="D49" s="84">
        <f t="shared" si="11"/>
        <v>100.21219111944856</v>
      </c>
      <c r="E49" s="84">
        <f t="shared" si="11"/>
        <v>0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100.81939068114241</v>
      </c>
      <c r="J49" s="294">
        <v>0</v>
      </c>
    </row>
    <row r="50" spans="1:10">
      <c r="A50" s="34" t="s">
        <v>19</v>
      </c>
      <c r="B50" s="116">
        <f t="shared" ref="B50:E53" si="14">B128+B154+B180+B206+B232+B258+B284+B310+B336+B362+B388+B414+B440</f>
        <v>0.33805714285714289</v>
      </c>
      <c r="C50" s="116">
        <f t="shared" si="14"/>
        <v>3.9771428571428569E-2</v>
      </c>
      <c r="D50" s="116">
        <f t="shared" si="14"/>
        <v>3.9771428571428569E-2</v>
      </c>
      <c r="E50" s="116">
        <f t="shared" si="14"/>
        <v>0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0.41760000000000003</v>
      </c>
      <c r="J50" s="294">
        <v>0</v>
      </c>
    </row>
    <row r="51" spans="1:10">
      <c r="A51" s="35" t="s">
        <v>15</v>
      </c>
      <c r="B51" s="93">
        <f t="shared" si="14"/>
        <v>3.5023150991206285E-9</v>
      </c>
      <c r="C51" s="93">
        <f t="shared" si="14"/>
        <v>0.22937101799156295</v>
      </c>
      <c r="D51" s="93">
        <f t="shared" si="14"/>
        <v>100.17241965089276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100.40179067238664</v>
      </c>
      <c r="J51" s="294">
        <v>0</v>
      </c>
    </row>
    <row r="52" spans="1:10">
      <c r="A52" s="34" t="s">
        <v>16</v>
      </c>
      <c r="B52" s="116">
        <f t="shared" si="14"/>
        <v>0</v>
      </c>
      <c r="C52" s="116">
        <f t="shared" si="14"/>
        <v>0</v>
      </c>
      <c r="D52" s="116">
        <f t="shared" si="14"/>
        <v>0</v>
      </c>
      <c r="E52" s="116">
        <f t="shared" si="14"/>
        <v>0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0</v>
      </c>
      <c r="J52" s="294">
        <v>0</v>
      </c>
    </row>
    <row r="53" spans="1:10" ht="15" thickBot="1">
      <c r="A53" s="36" t="s">
        <v>10</v>
      </c>
      <c r="B53" s="96">
        <f t="shared" si="14"/>
        <v>0</v>
      </c>
      <c r="C53" s="96">
        <f t="shared" si="14"/>
        <v>0</v>
      </c>
      <c r="D53" s="96">
        <f t="shared" si="14"/>
        <v>0</v>
      </c>
      <c r="E53" s="96">
        <f t="shared" si="14"/>
        <v>0</v>
      </c>
      <c r="F53" s="396"/>
      <c r="G53" s="96">
        <f t="shared" si="13"/>
        <v>0</v>
      </c>
      <c r="H53" s="121">
        <f t="shared" si="13"/>
        <v>0</v>
      </c>
      <c r="I53" s="122">
        <f t="shared" si="12"/>
        <v>0</v>
      </c>
      <c r="J53" s="294">
        <v>0</v>
      </c>
    </row>
    <row r="54" spans="1:10" ht="15">
      <c r="A54" s="37" t="s">
        <v>22</v>
      </c>
      <c r="B54" s="99">
        <f>SUM(B33:B49)</f>
        <v>6177.0781978254981</v>
      </c>
      <c r="C54" s="99">
        <f t="shared" ref="C54:H54" si="15">SUM(C33:C49)</f>
        <v>16182.883484536196</v>
      </c>
      <c r="D54" s="99">
        <f t="shared" si="15"/>
        <v>20234.876187035909</v>
      </c>
      <c r="E54" s="99">
        <f t="shared" si="15"/>
        <v>11398.774952836286</v>
      </c>
      <c r="F54" s="99">
        <f t="shared" si="15"/>
        <v>0</v>
      </c>
      <c r="G54" s="99">
        <f t="shared" si="15"/>
        <v>1386.3935858091172</v>
      </c>
      <c r="H54" s="100">
        <f t="shared" si="15"/>
        <v>70.651365453682033</v>
      </c>
      <c r="I54" s="111">
        <f>SUM(I33:I49)</f>
        <v>55450.657773496692</v>
      </c>
      <c r="J54" s="294">
        <v>0</v>
      </c>
    </row>
    <row r="55" spans="1:10" s="22" customFormat="1" ht="15" thickBot="1">
      <c r="A55" s="38" t="s">
        <v>108</v>
      </c>
      <c r="B55" s="125">
        <f>B54/$I$54</f>
        <v>0.11139774433438564</v>
      </c>
      <c r="C55" s="125">
        <f t="shared" ref="C55:I55" si="16">C54/$I$54</f>
        <v>0.29184294892658602</v>
      </c>
      <c r="D55" s="125">
        <f t="shared" si="16"/>
        <v>0.36491679268604477</v>
      </c>
      <c r="E55" s="125">
        <f t="shared" si="16"/>
        <v>0.2055660908369687</v>
      </c>
      <c r="F55" s="125">
        <f t="shared" si="16"/>
        <v>0</v>
      </c>
      <c r="G55" s="125">
        <f t="shared" si="16"/>
        <v>2.5002292875807158E-2</v>
      </c>
      <c r="H55" s="126">
        <f t="shared" si="16"/>
        <v>1.2741303402076269E-3</v>
      </c>
      <c r="I55" s="127">
        <f t="shared" si="16"/>
        <v>1</v>
      </c>
      <c r="J55" s="295"/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J56" s="295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4"/>
    </row>
    <row r="58" spans="1:10" ht="1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4"/>
    </row>
    <row r="59" spans="1:10" ht="14.25" customHeight="1">
      <c r="A59" s="30" t="s">
        <v>7</v>
      </c>
      <c r="B59" s="385"/>
      <c r="C59" s="386"/>
      <c r="D59" s="386"/>
      <c r="E59" s="387"/>
      <c r="F59" s="105">
        <f>F449+F475+F501+F527+F553</f>
        <v>1.0790582169139717</v>
      </c>
      <c r="G59" s="385"/>
      <c r="H59" s="387"/>
      <c r="I59" s="111">
        <f>SUM(B59:H59)</f>
        <v>1.0790582169139717</v>
      </c>
      <c r="J59" s="294">
        <v>0</v>
      </c>
    </row>
    <row r="60" spans="1:10" ht="15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0.10311000000000002</v>
      </c>
      <c r="G60" s="388"/>
      <c r="H60" s="390"/>
      <c r="I60" s="114">
        <f t="shared" ref="I60:I79" si="18">SUM(B60:H60)</f>
        <v>0.10311000000000002</v>
      </c>
      <c r="J60" s="294">
        <v>0</v>
      </c>
    </row>
    <row r="61" spans="1:10" ht="15">
      <c r="A61" s="32" t="s">
        <v>9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4">
        <v>0</v>
      </c>
    </row>
    <row r="62" spans="1:10" ht="15">
      <c r="A62" s="31" t="s">
        <v>52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4">
        <v>0</v>
      </c>
    </row>
    <row r="63" spans="1:10" ht="15">
      <c r="A63" s="32" t="s">
        <v>13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4">
        <v>0</v>
      </c>
    </row>
    <row r="64" spans="1:10" ht="15">
      <c r="A64" s="31" t="s">
        <v>12</v>
      </c>
      <c r="B64" s="388"/>
      <c r="C64" s="389"/>
      <c r="D64" s="389"/>
      <c r="E64" s="390"/>
      <c r="F64" s="112">
        <f t="shared" si="17"/>
        <v>0</v>
      </c>
      <c r="G64" s="388"/>
      <c r="H64" s="390"/>
      <c r="I64" s="114">
        <f t="shared" si="18"/>
        <v>0</v>
      </c>
      <c r="J64" s="294">
        <v>0</v>
      </c>
    </row>
    <row r="65" spans="1:10" ht="15">
      <c r="A65" s="32" t="s">
        <v>54</v>
      </c>
      <c r="B65" s="388"/>
      <c r="C65" s="389"/>
      <c r="D65" s="389"/>
      <c r="E65" s="390"/>
      <c r="F65" s="84">
        <f t="shared" si="17"/>
        <v>34513.221498263563</v>
      </c>
      <c r="G65" s="388"/>
      <c r="H65" s="390"/>
      <c r="I65" s="111">
        <f t="shared" si="18"/>
        <v>34513.221498263563</v>
      </c>
      <c r="J65" s="294">
        <v>0</v>
      </c>
    </row>
    <row r="66" spans="1:10" ht="15">
      <c r="A66" s="31" t="s">
        <v>11</v>
      </c>
      <c r="B66" s="388"/>
      <c r="C66" s="389"/>
      <c r="D66" s="389"/>
      <c r="E66" s="390"/>
      <c r="F66" s="112">
        <f t="shared" si="17"/>
        <v>13919.000141382241</v>
      </c>
      <c r="G66" s="388"/>
      <c r="H66" s="390"/>
      <c r="I66" s="114">
        <f t="shared" si="18"/>
        <v>13919.000141382241</v>
      </c>
      <c r="J66" s="294">
        <v>0</v>
      </c>
    </row>
    <row r="67" spans="1:10" ht="15">
      <c r="A67" s="32" t="s">
        <v>55</v>
      </c>
      <c r="B67" s="388"/>
      <c r="C67" s="389"/>
      <c r="D67" s="389"/>
      <c r="E67" s="390"/>
      <c r="F67" s="84">
        <f t="shared" si="17"/>
        <v>1774.3540329418679</v>
      </c>
      <c r="G67" s="388"/>
      <c r="H67" s="390"/>
      <c r="I67" s="111">
        <f t="shared" si="18"/>
        <v>1774.3540329418679</v>
      </c>
      <c r="J67" s="294">
        <v>0</v>
      </c>
    </row>
    <row r="68" spans="1:10" ht="15">
      <c r="A68" s="31" t="s">
        <v>14</v>
      </c>
      <c r="B68" s="388"/>
      <c r="C68" s="389"/>
      <c r="D68" s="389"/>
      <c r="E68" s="390"/>
      <c r="F68" s="112">
        <f t="shared" si="17"/>
        <v>78.652349845275921</v>
      </c>
      <c r="G68" s="388"/>
      <c r="H68" s="390"/>
      <c r="I68" s="114">
        <f t="shared" si="18"/>
        <v>78.652349845275921</v>
      </c>
      <c r="J68" s="294">
        <v>0</v>
      </c>
    </row>
    <row r="69" spans="1:10" ht="15">
      <c r="A69" s="32" t="s">
        <v>136</v>
      </c>
      <c r="B69" s="388"/>
      <c r="C69" s="389"/>
      <c r="D69" s="389"/>
      <c r="E69" s="390"/>
      <c r="F69" s="84">
        <f t="shared" si="17"/>
        <v>1366.0386408252716</v>
      </c>
      <c r="G69" s="388"/>
      <c r="H69" s="390"/>
      <c r="I69" s="111">
        <f t="shared" si="18"/>
        <v>1366.0386408252716</v>
      </c>
      <c r="J69" s="294">
        <v>0</v>
      </c>
    </row>
    <row r="70" spans="1:10" ht="15">
      <c r="A70" s="31" t="s">
        <v>21</v>
      </c>
      <c r="B70" s="388"/>
      <c r="C70" s="389"/>
      <c r="D70" s="389"/>
      <c r="E70" s="390"/>
      <c r="F70" s="112">
        <f t="shared" si="17"/>
        <v>1659.0170223792957</v>
      </c>
      <c r="G70" s="388"/>
      <c r="H70" s="390"/>
      <c r="I70" s="114">
        <f t="shared" si="18"/>
        <v>1659.0170223792957</v>
      </c>
      <c r="J70" s="294">
        <v>0</v>
      </c>
    </row>
    <row r="71" spans="1:10" ht="15">
      <c r="A71" s="32" t="s">
        <v>20</v>
      </c>
      <c r="B71" s="388"/>
      <c r="C71" s="389"/>
      <c r="D71" s="389"/>
      <c r="E71" s="390"/>
      <c r="F71" s="84">
        <f t="shared" si="17"/>
        <v>0</v>
      </c>
      <c r="G71" s="388"/>
      <c r="H71" s="390"/>
      <c r="I71" s="111">
        <f t="shared" si="18"/>
        <v>0</v>
      </c>
      <c r="J71" s="294">
        <v>0</v>
      </c>
    </row>
    <row r="72" spans="1:10" ht="15">
      <c r="A72" s="31" t="s">
        <v>56</v>
      </c>
      <c r="B72" s="388"/>
      <c r="C72" s="389"/>
      <c r="D72" s="389"/>
      <c r="E72" s="390"/>
      <c r="F72" s="112">
        <f t="shared" si="17"/>
        <v>1.8315242647058822E-2</v>
      </c>
      <c r="G72" s="388"/>
      <c r="H72" s="390"/>
      <c r="I72" s="114">
        <f t="shared" si="18"/>
        <v>1.8315242647058822E-2</v>
      </c>
      <c r="J72" s="294">
        <v>0</v>
      </c>
    </row>
    <row r="73" spans="1:10" ht="15">
      <c r="A73" s="32" t="s">
        <v>18</v>
      </c>
      <c r="B73" s="388"/>
      <c r="C73" s="389"/>
      <c r="D73" s="389"/>
      <c r="E73" s="390"/>
      <c r="F73" s="128">
        <f t="shared" si="17"/>
        <v>78.904705167529755</v>
      </c>
      <c r="G73" s="388"/>
      <c r="H73" s="390"/>
      <c r="I73" s="111">
        <f t="shared" si="18"/>
        <v>78.904705167529755</v>
      </c>
      <c r="J73" s="294">
        <v>0</v>
      </c>
    </row>
    <row r="74" spans="1:10" ht="15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4">
        <v>0</v>
      </c>
    </row>
    <row r="75" spans="1:10" ht="15">
      <c r="A75" s="33" t="s">
        <v>60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4">
        <v>0</v>
      </c>
    </row>
    <row r="76" spans="1:10">
      <c r="A76" s="34" t="s">
        <v>19</v>
      </c>
      <c r="B76" s="388"/>
      <c r="C76" s="389"/>
      <c r="D76" s="389"/>
      <c r="E76" s="390"/>
      <c r="F76" s="116">
        <f t="shared" si="17"/>
        <v>0</v>
      </c>
      <c r="G76" s="388"/>
      <c r="H76" s="390"/>
      <c r="I76" s="118">
        <f t="shared" si="18"/>
        <v>0</v>
      </c>
      <c r="J76" s="294">
        <v>0</v>
      </c>
    </row>
    <row r="77" spans="1:10">
      <c r="A77" s="35" t="s">
        <v>15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4">
        <v>0</v>
      </c>
    </row>
    <row r="78" spans="1:10">
      <c r="A78" s="34" t="s">
        <v>16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4">
        <v>0</v>
      </c>
    </row>
    <row r="79" spans="1:10" ht="15" thickBot="1">
      <c r="A79" s="36" t="s">
        <v>10</v>
      </c>
      <c r="B79" s="391"/>
      <c r="C79" s="392"/>
      <c r="D79" s="392"/>
      <c r="E79" s="393"/>
      <c r="F79" s="96">
        <f t="shared" si="17"/>
        <v>0</v>
      </c>
      <c r="G79" s="391"/>
      <c r="H79" s="393"/>
      <c r="I79" s="122">
        <f t="shared" si="18"/>
        <v>0</v>
      </c>
      <c r="J79" s="294">
        <v>0</v>
      </c>
    </row>
    <row r="80" spans="1:10" ht="15">
      <c r="A80" s="37" t="s">
        <v>22</v>
      </c>
      <c r="B80" s="99">
        <f>SUM(B59:B75)</f>
        <v>0</v>
      </c>
      <c r="C80" s="99">
        <f t="shared" ref="C80:H80" si="19">SUM(C59:C75)</f>
        <v>0</v>
      </c>
      <c r="D80" s="99">
        <f t="shared" si="19"/>
        <v>0</v>
      </c>
      <c r="E80" s="99">
        <f t="shared" si="19"/>
        <v>0</v>
      </c>
      <c r="F80" s="99">
        <f t="shared" si="19"/>
        <v>53390.388874264609</v>
      </c>
      <c r="G80" s="99">
        <f t="shared" si="19"/>
        <v>0</v>
      </c>
      <c r="H80" s="100">
        <f t="shared" si="19"/>
        <v>0</v>
      </c>
      <c r="I80" s="111">
        <f>SUM(I59:I75)</f>
        <v>53390.388874264609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20">C80/$I$80</f>
        <v>0</v>
      </c>
      <c r="D81" s="125">
        <f t="shared" si="20"/>
        <v>0</v>
      </c>
      <c r="E81" s="125">
        <f t="shared" si="20"/>
        <v>0</v>
      </c>
      <c r="F81" s="125">
        <f t="shared" si="20"/>
        <v>1</v>
      </c>
      <c r="G81" s="125">
        <f t="shared" si="20"/>
        <v>0</v>
      </c>
      <c r="H81" s="125">
        <f t="shared" si="20"/>
        <v>0</v>
      </c>
      <c r="I81" s="127">
        <f t="shared" si="20"/>
        <v>1</v>
      </c>
      <c r="J81" s="296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4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4"/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  <c r="J84" s="294"/>
    </row>
    <row r="85" spans="1:10" ht="14.25" customHeight="1">
      <c r="A85" s="30" t="s">
        <v>7</v>
      </c>
      <c r="B85" s="105">
        <f>B579+B605+B631</f>
        <v>451.90641334343439</v>
      </c>
      <c r="C85" s="105">
        <f t="shared" ref="C85:H100" si="21">C579+C605+C631</f>
        <v>0</v>
      </c>
      <c r="D85" s="105">
        <f t="shared" si="21"/>
        <v>38.091998768045492</v>
      </c>
      <c r="E85" s="105">
        <f t="shared" si="21"/>
        <v>0</v>
      </c>
      <c r="F85" s="105">
        <f t="shared" si="21"/>
        <v>0</v>
      </c>
      <c r="G85" s="105">
        <f t="shared" si="21"/>
        <v>0</v>
      </c>
      <c r="H85" s="110">
        <f t="shared" si="21"/>
        <v>0</v>
      </c>
      <c r="I85" s="111">
        <f>SUM(B85:H85)</f>
        <v>489.99841211147987</v>
      </c>
      <c r="J85" s="294">
        <v>0</v>
      </c>
    </row>
    <row r="86" spans="1:10" ht="15">
      <c r="A86" s="31" t="s">
        <v>8</v>
      </c>
      <c r="B86" s="112">
        <f t="shared" ref="B86:H101" si="22">B580+B606+B632</f>
        <v>325.89672757898649</v>
      </c>
      <c r="C86" s="112">
        <f t="shared" si="21"/>
        <v>0</v>
      </c>
      <c r="D86" s="112">
        <f t="shared" si="21"/>
        <v>33.07056782884505</v>
      </c>
      <c r="E86" s="112">
        <f t="shared" si="21"/>
        <v>0</v>
      </c>
      <c r="F86" s="112">
        <f t="shared" si="21"/>
        <v>0</v>
      </c>
      <c r="G86" s="112">
        <f t="shared" si="21"/>
        <v>0</v>
      </c>
      <c r="H86" s="113">
        <f t="shared" si="21"/>
        <v>0</v>
      </c>
      <c r="I86" s="114">
        <f t="shared" ref="I86:I105" si="23">SUM(B86:H86)</f>
        <v>358.96729540783156</v>
      </c>
      <c r="J86" s="294">
        <v>0</v>
      </c>
    </row>
    <row r="87" spans="1:10" ht="15">
      <c r="A87" s="32" t="s">
        <v>9</v>
      </c>
      <c r="B87" s="84">
        <f t="shared" si="22"/>
        <v>507.58380781750253</v>
      </c>
      <c r="C87" s="84">
        <f t="shared" si="21"/>
        <v>0</v>
      </c>
      <c r="D87" s="84">
        <f t="shared" si="21"/>
        <v>32.625007077951075</v>
      </c>
      <c r="E87" s="84">
        <f t="shared" si="21"/>
        <v>0</v>
      </c>
      <c r="F87" s="84">
        <f t="shared" si="21"/>
        <v>0</v>
      </c>
      <c r="G87" s="84">
        <f t="shared" si="21"/>
        <v>0</v>
      </c>
      <c r="H87" s="115">
        <f t="shared" si="21"/>
        <v>0</v>
      </c>
      <c r="I87" s="111">
        <f t="shared" si="23"/>
        <v>540.20881489545366</v>
      </c>
      <c r="J87" s="294">
        <v>0</v>
      </c>
    </row>
    <row r="88" spans="1:10" ht="15">
      <c r="A88" s="31" t="s">
        <v>52</v>
      </c>
      <c r="B88" s="112">
        <f t="shared" si="22"/>
        <v>0</v>
      </c>
      <c r="C88" s="112">
        <f t="shared" si="21"/>
        <v>0</v>
      </c>
      <c r="D88" s="112">
        <f t="shared" si="21"/>
        <v>0</v>
      </c>
      <c r="E88" s="112">
        <f t="shared" si="21"/>
        <v>0</v>
      </c>
      <c r="F88" s="112">
        <f t="shared" si="21"/>
        <v>0</v>
      </c>
      <c r="G88" s="112">
        <f t="shared" si="21"/>
        <v>0</v>
      </c>
      <c r="H88" s="113">
        <f t="shared" si="21"/>
        <v>0</v>
      </c>
      <c r="I88" s="114">
        <f t="shared" si="23"/>
        <v>0</v>
      </c>
      <c r="J88" s="294">
        <v>0</v>
      </c>
    </row>
    <row r="89" spans="1:10" ht="15">
      <c r="A89" s="32" t="s">
        <v>13</v>
      </c>
      <c r="B89" s="84">
        <f t="shared" si="22"/>
        <v>2826.2582485033663</v>
      </c>
      <c r="C89" s="84">
        <f t="shared" si="21"/>
        <v>104.67014339474983</v>
      </c>
      <c r="D89" s="84">
        <f t="shared" si="21"/>
        <v>178.58897280032312</v>
      </c>
      <c r="E89" s="84">
        <f t="shared" si="21"/>
        <v>49.491470702825488</v>
      </c>
      <c r="F89" s="84">
        <f t="shared" si="21"/>
        <v>0</v>
      </c>
      <c r="G89" s="84">
        <f t="shared" si="21"/>
        <v>0</v>
      </c>
      <c r="H89" s="115">
        <f t="shared" si="21"/>
        <v>0</v>
      </c>
      <c r="I89" s="111">
        <f t="shared" si="23"/>
        <v>3159.0088354012646</v>
      </c>
      <c r="J89" s="294">
        <v>0</v>
      </c>
    </row>
    <row r="90" spans="1:10" ht="15">
      <c r="A90" s="31" t="s">
        <v>12</v>
      </c>
      <c r="B90" s="112">
        <f t="shared" si="22"/>
        <v>13192.430013563548</v>
      </c>
      <c r="C90" s="112">
        <f t="shared" si="21"/>
        <v>47.776440559149023</v>
      </c>
      <c r="D90" s="112">
        <f t="shared" si="21"/>
        <v>847.57383927088802</v>
      </c>
      <c r="E90" s="112">
        <f t="shared" si="21"/>
        <v>0</v>
      </c>
      <c r="F90" s="112">
        <f t="shared" si="21"/>
        <v>0</v>
      </c>
      <c r="G90" s="112">
        <f t="shared" si="21"/>
        <v>0</v>
      </c>
      <c r="H90" s="113">
        <f t="shared" si="21"/>
        <v>0</v>
      </c>
      <c r="I90" s="114">
        <f t="shared" si="23"/>
        <v>14087.780293393585</v>
      </c>
      <c r="J90" s="294">
        <v>0</v>
      </c>
    </row>
    <row r="91" spans="1:10" ht="15">
      <c r="A91" s="32" t="s">
        <v>54</v>
      </c>
      <c r="B91" s="84">
        <f t="shared" si="22"/>
        <v>0</v>
      </c>
      <c r="C91" s="84">
        <f t="shared" si="21"/>
        <v>0.83368597472257278</v>
      </c>
      <c r="D91" s="84">
        <f t="shared" si="21"/>
        <v>0.29790776381809164</v>
      </c>
      <c r="E91" s="84">
        <f t="shared" si="21"/>
        <v>179.43289998984275</v>
      </c>
      <c r="F91" s="84">
        <f>F585+F611+F637</f>
        <v>1598.0160742912435</v>
      </c>
      <c r="G91" s="84">
        <f t="shared" si="21"/>
        <v>0</v>
      </c>
      <c r="H91" s="115">
        <f t="shared" si="21"/>
        <v>0</v>
      </c>
      <c r="I91" s="111">
        <f t="shared" si="23"/>
        <v>1778.580568019627</v>
      </c>
      <c r="J91" s="294">
        <v>0</v>
      </c>
    </row>
    <row r="92" spans="1:10" ht="15">
      <c r="A92" s="31" t="s">
        <v>11</v>
      </c>
      <c r="B92" s="112">
        <f t="shared" si="22"/>
        <v>0</v>
      </c>
      <c r="C92" s="112">
        <f t="shared" si="21"/>
        <v>0</v>
      </c>
      <c r="D92" s="112">
        <f t="shared" si="21"/>
        <v>4.7607813766525751E-2</v>
      </c>
      <c r="E92" s="112">
        <f t="shared" si="21"/>
        <v>44.89531645386667</v>
      </c>
      <c r="F92" s="112">
        <f t="shared" si="21"/>
        <v>0</v>
      </c>
      <c r="G92" s="112">
        <f t="shared" si="21"/>
        <v>0</v>
      </c>
      <c r="H92" s="113">
        <f t="shared" si="21"/>
        <v>0</v>
      </c>
      <c r="I92" s="114">
        <f t="shared" si="23"/>
        <v>44.942924267633195</v>
      </c>
      <c r="J92" s="294">
        <v>0</v>
      </c>
    </row>
    <row r="93" spans="1:10" ht="15">
      <c r="A93" s="32" t="s">
        <v>55</v>
      </c>
      <c r="B93" s="84">
        <f t="shared" si="22"/>
        <v>0</v>
      </c>
      <c r="C93" s="84">
        <f t="shared" si="21"/>
        <v>0</v>
      </c>
      <c r="D93" s="84">
        <f t="shared" si="21"/>
        <v>0</v>
      </c>
      <c r="E93" s="84">
        <f t="shared" si="21"/>
        <v>26.248955110116817</v>
      </c>
      <c r="F93" s="84">
        <f t="shared" si="21"/>
        <v>0</v>
      </c>
      <c r="G93" s="84">
        <f t="shared" si="21"/>
        <v>0</v>
      </c>
      <c r="H93" s="115">
        <f t="shared" si="21"/>
        <v>0</v>
      </c>
      <c r="I93" s="111">
        <f t="shared" si="23"/>
        <v>26.248955110116817</v>
      </c>
      <c r="J93" s="294">
        <v>0</v>
      </c>
    </row>
    <row r="94" spans="1:10" ht="15">
      <c r="A94" s="31" t="s">
        <v>14</v>
      </c>
      <c r="B94" s="112">
        <f t="shared" si="22"/>
        <v>484.64776494898513</v>
      </c>
      <c r="C94" s="112">
        <f t="shared" si="21"/>
        <v>1.9385236019644598</v>
      </c>
      <c r="D94" s="112">
        <f t="shared" si="21"/>
        <v>54.660952620714667</v>
      </c>
      <c r="E94" s="112">
        <f t="shared" si="21"/>
        <v>6.4837831070196517</v>
      </c>
      <c r="F94" s="112">
        <f t="shared" si="21"/>
        <v>0</v>
      </c>
      <c r="G94" s="112">
        <f t="shared" si="21"/>
        <v>0</v>
      </c>
      <c r="H94" s="113">
        <f t="shared" si="21"/>
        <v>0</v>
      </c>
      <c r="I94" s="114">
        <f t="shared" si="23"/>
        <v>547.73102427868389</v>
      </c>
      <c r="J94" s="294">
        <v>0</v>
      </c>
    </row>
    <row r="95" spans="1:10" ht="15">
      <c r="A95" s="32" t="s">
        <v>136</v>
      </c>
      <c r="B95" s="84">
        <f t="shared" si="22"/>
        <v>5891.7231189710137</v>
      </c>
      <c r="C95" s="84">
        <f t="shared" si="21"/>
        <v>632.79049856189556</v>
      </c>
      <c r="D95" s="84">
        <f t="shared" si="21"/>
        <v>714.64401755049948</v>
      </c>
      <c r="E95" s="84">
        <f t="shared" si="21"/>
        <v>97.178493450972994</v>
      </c>
      <c r="F95" s="84">
        <f t="shared" si="21"/>
        <v>0</v>
      </c>
      <c r="G95" s="84">
        <f t="shared" si="21"/>
        <v>0</v>
      </c>
      <c r="H95" s="115">
        <f t="shared" si="21"/>
        <v>0</v>
      </c>
      <c r="I95" s="111">
        <f t="shared" si="23"/>
        <v>7336.3361285343817</v>
      </c>
      <c r="J95" s="294">
        <v>0</v>
      </c>
    </row>
    <row r="96" spans="1:10" ht="15">
      <c r="A96" s="31" t="s">
        <v>21</v>
      </c>
      <c r="B96" s="112">
        <f t="shared" si="22"/>
        <v>2745.9983050738006</v>
      </c>
      <c r="C96" s="112">
        <f t="shared" si="21"/>
        <v>0.24678975199701739</v>
      </c>
      <c r="D96" s="112">
        <f t="shared" si="21"/>
        <v>3995.2435772292311</v>
      </c>
      <c r="E96" s="112">
        <f t="shared" si="21"/>
        <v>5620.1369869982582</v>
      </c>
      <c r="F96" s="112">
        <f t="shared" si="21"/>
        <v>0</v>
      </c>
      <c r="G96" s="112">
        <f t="shared" si="21"/>
        <v>2903.0306306539064</v>
      </c>
      <c r="H96" s="113">
        <f t="shared" si="21"/>
        <v>1.8933156953725856</v>
      </c>
      <c r="I96" s="114">
        <f t="shared" si="23"/>
        <v>15266.549605402564</v>
      </c>
      <c r="J96" s="294">
        <v>0</v>
      </c>
    </row>
    <row r="97" spans="1:10" ht="15">
      <c r="A97" s="32" t="s">
        <v>20</v>
      </c>
      <c r="B97" s="84">
        <f t="shared" si="22"/>
        <v>4992.2890064502162</v>
      </c>
      <c r="C97" s="84">
        <f t="shared" si="21"/>
        <v>16.8181229259616</v>
      </c>
      <c r="D97" s="84">
        <f t="shared" si="21"/>
        <v>535.25918854839824</v>
      </c>
      <c r="E97" s="84">
        <f t="shared" si="21"/>
        <v>0</v>
      </c>
      <c r="F97" s="84">
        <f t="shared" si="21"/>
        <v>0</v>
      </c>
      <c r="G97" s="84">
        <f t="shared" si="21"/>
        <v>0</v>
      </c>
      <c r="H97" s="115">
        <f t="shared" si="21"/>
        <v>0</v>
      </c>
      <c r="I97" s="111">
        <f t="shared" si="23"/>
        <v>5544.3663179245759</v>
      </c>
      <c r="J97" s="294">
        <v>0</v>
      </c>
    </row>
    <row r="98" spans="1:10" ht="15">
      <c r="A98" s="31" t="s">
        <v>56</v>
      </c>
      <c r="B98" s="112">
        <f t="shared" si="22"/>
        <v>9235.2525082350221</v>
      </c>
      <c r="C98" s="112">
        <f t="shared" si="21"/>
        <v>17.177807950808866</v>
      </c>
      <c r="D98" s="112">
        <f t="shared" si="21"/>
        <v>1150.3199205321951</v>
      </c>
      <c r="E98" s="112">
        <f t="shared" si="21"/>
        <v>0</v>
      </c>
      <c r="F98" s="112">
        <f t="shared" si="21"/>
        <v>0</v>
      </c>
      <c r="G98" s="112">
        <f t="shared" si="21"/>
        <v>0</v>
      </c>
      <c r="H98" s="113">
        <f t="shared" si="21"/>
        <v>0</v>
      </c>
      <c r="I98" s="114">
        <f t="shared" si="23"/>
        <v>10402.750236718026</v>
      </c>
      <c r="J98" s="294">
        <v>0</v>
      </c>
    </row>
    <row r="99" spans="1:10" ht="15">
      <c r="A99" s="32" t="s">
        <v>18</v>
      </c>
      <c r="B99" s="84">
        <f t="shared" si="22"/>
        <v>1818.7837059205463</v>
      </c>
      <c r="C99" s="84">
        <f t="shared" si="21"/>
        <v>0</v>
      </c>
      <c r="D99" s="84">
        <f t="shared" si="21"/>
        <v>135.59808535027057</v>
      </c>
      <c r="E99" s="84">
        <f t="shared" si="21"/>
        <v>0</v>
      </c>
      <c r="F99" s="84">
        <f t="shared" si="21"/>
        <v>67.099760410962986</v>
      </c>
      <c r="G99" s="84">
        <f t="shared" si="21"/>
        <v>0</v>
      </c>
      <c r="H99" s="115">
        <f t="shared" si="21"/>
        <v>0</v>
      </c>
      <c r="I99" s="111">
        <f t="shared" si="23"/>
        <v>2021.4815516817798</v>
      </c>
      <c r="J99" s="294">
        <v>0</v>
      </c>
    </row>
    <row r="100" spans="1:10" ht="15">
      <c r="A100" s="31" t="s">
        <v>17</v>
      </c>
      <c r="B100" s="112">
        <f t="shared" si="22"/>
        <v>86.501686919545136</v>
      </c>
      <c r="C100" s="112">
        <f t="shared" si="21"/>
        <v>0</v>
      </c>
      <c r="D100" s="112">
        <f t="shared" si="21"/>
        <v>1.5982274453517282</v>
      </c>
      <c r="E100" s="112">
        <f t="shared" si="21"/>
        <v>0</v>
      </c>
      <c r="F100" s="112">
        <f t="shared" si="21"/>
        <v>0</v>
      </c>
      <c r="G100" s="112">
        <f t="shared" si="21"/>
        <v>0</v>
      </c>
      <c r="H100" s="113">
        <f t="shared" si="21"/>
        <v>0</v>
      </c>
      <c r="I100" s="114">
        <f t="shared" si="23"/>
        <v>88.099914364896861</v>
      </c>
      <c r="J100" s="294">
        <v>0</v>
      </c>
    </row>
    <row r="101" spans="1:10" ht="15">
      <c r="A101" s="33" t="s">
        <v>60</v>
      </c>
      <c r="B101" s="84">
        <f t="shared" si="22"/>
        <v>543.42056734052915</v>
      </c>
      <c r="C101" s="84">
        <f t="shared" si="22"/>
        <v>0</v>
      </c>
      <c r="D101" s="84">
        <f t="shared" si="22"/>
        <v>516.93193589173075</v>
      </c>
      <c r="E101" s="84">
        <f t="shared" si="22"/>
        <v>0</v>
      </c>
      <c r="F101" s="84">
        <f t="shared" si="22"/>
        <v>0</v>
      </c>
      <c r="G101" s="84">
        <f t="shared" si="22"/>
        <v>0</v>
      </c>
      <c r="H101" s="115">
        <f t="shared" si="22"/>
        <v>0</v>
      </c>
      <c r="I101" s="111">
        <f t="shared" si="23"/>
        <v>1060.35250323226</v>
      </c>
      <c r="J101" s="294">
        <v>0</v>
      </c>
    </row>
    <row r="102" spans="1:10">
      <c r="A102" s="34" t="s">
        <v>19</v>
      </c>
      <c r="B102" s="116">
        <f t="shared" ref="B102:H105" si="24">B596+B622+B648</f>
        <v>543.42056734052915</v>
      </c>
      <c r="C102" s="116">
        <f t="shared" si="24"/>
        <v>0</v>
      </c>
      <c r="D102" s="116">
        <f t="shared" si="24"/>
        <v>516.93193589173075</v>
      </c>
      <c r="E102" s="116">
        <f t="shared" si="24"/>
        <v>0</v>
      </c>
      <c r="F102" s="116">
        <f t="shared" si="24"/>
        <v>0</v>
      </c>
      <c r="G102" s="116">
        <f t="shared" si="24"/>
        <v>0</v>
      </c>
      <c r="H102" s="117">
        <f t="shared" si="24"/>
        <v>0</v>
      </c>
      <c r="I102" s="118">
        <f t="shared" si="23"/>
        <v>1060.35250323226</v>
      </c>
      <c r="J102" s="294">
        <v>0</v>
      </c>
    </row>
    <row r="103" spans="1:10">
      <c r="A103" s="35" t="s">
        <v>15</v>
      </c>
      <c r="B103" s="93">
        <f t="shared" si="24"/>
        <v>0</v>
      </c>
      <c r="C103" s="93">
        <f t="shared" si="24"/>
        <v>0</v>
      </c>
      <c r="D103" s="93">
        <f t="shared" si="24"/>
        <v>0</v>
      </c>
      <c r="E103" s="93">
        <f t="shared" si="24"/>
        <v>0</v>
      </c>
      <c r="F103" s="93">
        <f t="shared" si="24"/>
        <v>0</v>
      </c>
      <c r="G103" s="93">
        <f t="shared" si="24"/>
        <v>0</v>
      </c>
      <c r="H103" s="119">
        <f t="shared" si="24"/>
        <v>0</v>
      </c>
      <c r="I103" s="120">
        <f t="shared" si="23"/>
        <v>0</v>
      </c>
      <c r="J103" s="294">
        <v>0</v>
      </c>
    </row>
    <row r="104" spans="1:10">
      <c r="A104" s="34" t="s">
        <v>16</v>
      </c>
      <c r="B104" s="116">
        <f t="shared" si="24"/>
        <v>0</v>
      </c>
      <c r="C104" s="116">
        <f t="shared" si="24"/>
        <v>0</v>
      </c>
      <c r="D104" s="116">
        <f t="shared" si="24"/>
        <v>0</v>
      </c>
      <c r="E104" s="116">
        <f t="shared" si="24"/>
        <v>0</v>
      </c>
      <c r="F104" s="116">
        <f t="shared" si="24"/>
        <v>0</v>
      </c>
      <c r="G104" s="116">
        <f t="shared" si="24"/>
        <v>0</v>
      </c>
      <c r="H104" s="117">
        <f t="shared" si="24"/>
        <v>0</v>
      </c>
      <c r="I104" s="118">
        <f t="shared" si="23"/>
        <v>0</v>
      </c>
      <c r="J104" s="294">
        <v>0</v>
      </c>
    </row>
    <row r="105" spans="1:10" ht="15" thickBot="1">
      <c r="A105" s="36" t="s">
        <v>10</v>
      </c>
      <c r="B105" s="96">
        <f t="shared" si="24"/>
        <v>0</v>
      </c>
      <c r="C105" s="96">
        <f t="shared" si="24"/>
        <v>0</v>
      </c>
      <c r="D105" s="96">
        <f t="shared" si="24"/>
        <v>0</v>
      </c>
      <c r="E105" s="96">
        <f t="shared" si="24"/>
        <v>0</v>
      </c>
      <c r="F105" s="96">
        <f t="shared" si="24"/>
        <v>0</v>
      </c>
      <c r="G105" s="96">
        <f t="shared" si="24"/>
        <v>0</v>
      </c>
      <c r="H105" s="121">
        <f t="shared" si="24"/>
        <v>0</v>
      </c>
      <c r="I105" s="122">
        <f t="shared" si="23"/>
        <v>0</v>
      </c>
      <c r="J105" s="294">
        <v>0</v>
      </c>
    </row>
    <row r="106" spans="1:10" ht="15">
      <c r="A106" s="37" t="s">
        <v>22</v>
      </c>
      <c r="B106" s="99">
        <f>SUM(B85:B101)</f>
        <v>43102.691874666503</v>
      </c>
      <c r="C106" s="99">
        <f t="shared" ref="C106:H106" si="25">SUM(C85:C101)</f>
        <v>822.25201272124889</v>
      </c>
      <c r="D106" s="99">
        <f t="shared" si="25"/>
        <v>8234.5518064920288</v>
      </c>
      <c r="E106" s="99">
        <f t="shared" si="25"/>
        <v>6023.8679058129028</v>
      </c>
      <c r="F106" s="99">
        <f t="shared" si="25"/>
        <v>1665.1158347022065</v>
      </c>
      <c r="G106" s="99">
        <f t="shared" si="25"/>
        <v>2903.0306306539064</v>
      </c>
      <c r="H106" s="100">
        <f t="shared" si="25"/>
        <v>1.8933156953725856</v>
      </c>
      <c r="I106" s="111">
        <f>SUM(I85:I101)</f>
        <v>62753.403380744166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0.6868582348139628</v>
      </c>
      <c r="C107" s="125">
        <f t="shared" ref="C107:I107" si="26">C106/$I$106</f>
        <v>1.3102907068360795E-2</v>
      </c>
      <c r="D107" s="125">
        <f t="shared" si="26"/>
        <v>0.13122080019358431</v>
      </c>
      <c r="E107" s="125">
        <f t="shared" si="26"/>
        <v>9.5992688544145513E-2</v>
      </c>
      <c r="F107" s="125">
        <f t="shared" si="26"/>
        <v>2.6534271370103026E-2</v>
      </c>
      <c r="G107" s="125">
        <f t="shared" si="26"/>
        <v>4.626092728453831E-2</v>
      </c>
      <c r="H107" s="126">
        <f t="shared" si="26"/>
        <v>3.0170725305291539E-5</v>
      </c>
      <c r="I107" s="127">
        <f t="shared" si="26"/>
        <v>1</v>
      </c>
      <c r="J107" s="295"/>
    </row>
    <row r="108" spans="1:10" ht="15" thickBot="1">
      <c r="A108" s="40"/>
      <c r="B108" s="7"/>
      <c r="C108" s="7"/>
      <c r="D108" s="7"/>
      <c r="E108" s="7"/>
      <c r="F108" s="7"/>
      <c r="G108" s="7"/>
      <c r="H108" s="7"/>
      <c r="I108" s="7"/>
      <c r="J108" s="294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J109" s="294"/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7">SUM(B112:H112)</f>
        <v>0</v>
      </c>
    </row>
    <row r="113" spans="1:9" ht="15">
      <c r="A113" s="32" t="s">
        <v>9</v>
      </c>
      <c r="B113" s="84">
        <v>3.4720830356962034E-9</v>
      </c>
      <c r="C113" s="84">
        <v>0</v>
      </c>
      <c r="D113" s="84">
        <v>2333.2397999965287</v>
      </c>
      <c r="E113" s="84">
        <v>0</v>
      </c>
      <c r="F113" s="395"/>
      <c r="G113" s="84">
        <v>0</v>
      </c>
      <c r="H113" s="115">
        <v>0</v>
      </c>
      <c r="I113" s="111">
        <f t="shared" si="27"/>
        <v>2333.2398000000007</v>
      </c>
    </row>
    <row r="114" spans="1:9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27"/>
        <v>0</v>
      </c>
    </row>
    <row r="115" spans="1:9" ht="15">
      <c r="A115" s="32" t="s">
        <v>13</v>
      </c>
      <c r="B115" s="84">
        <v>0.88259771811658838</v>
      </c>
      <c r="C115" s="84">
        <v>0</v>
      </c>
      <c r="D115" s="84">
        <v>2.1561833504476917</v>
      </c>
      <c r="E115" s="84">
        <v>0</v>
      </c>
      <c r="F115" s="395"/>
      <c r="G115" s="84">
        <v>0</v>
      </c>
      <c r="H115" s="115">
        <v>0</v>
      </c>
      <c r="I115" s="111">
        <f t="shared" si="27"/>
        <v>3.0387810685642802</v>
      </c>
    </row>
    <row r="116" spans="1:9" ht="15">
      <c r="A116" s="31" t="s">
        <v>12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7"/>
        <v>0</v>
      </c>
    </row>
    <row r="117" spans="1:9" ht="15">
      <c r="A117" s="32" t="s">
        <v>54</v>
      </c>
      <c r="B117" s="84">
        <v>0.18956461697063828</v>
      </c>
      <c r="C117" s="84">
        <v>0</v>
      </c>
      <c r="D117" s="84">
        <v>0</v>
      </c>
      <c r="E117" s="84">
        <v>0.47391154242659572</v>
      </c>
      <c r="F117" s="395"/>
      <c r="G117" s="84">
        <v>0</v>
      </c>
      <c r="H117" s="115">
        <v>0</v>
      </c>
      <c r="I117" s="111">
        <f t="shared" si="27"/>
        <v>0.66347615939723403</v>
      </c>
    </row>
    <row r="118" spans="1:9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7"/>
        <v>0</v>
      </c>
    </row>
    <row r="119" spans="1:9" ht="15">
      <c r="A119" s="32" t="s">
        <v>55</v>
      </c>
      <c r="B119" s="84">
        <v>2.3245081399621346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7"/>
        <v>2.3245081399621346</v>
      </c>
    </row>
    <row r="120" spans="1:9" ht="15">
      <c r="A120" s="31" t="s">
        <v>14</v>
      </c>
      <c r="B120" s="112">
        <v>0.36800446770156331</v>
      </c>
      <c r="C120" s="112">
        <v>0</v>
      </c>
      <c r="D120" s="112">
        <v>6.1639955322984354</v>
      </c>
      <c r="E120" s="112">
        <v>0</v>
      </c>
      <c r="F120" s="395"/>
      <c r="G120" s="112">
        <v>0</v>
      </c>
      <c r="H120" s="113">
        <v>0</v>
      </c>
      <c r="I120" s="114">
        <f t="shared" si="27"/>
        <v>6.5319999999999991</v>
      </c>
    </row>
    <row r="121" spans="1:9" ht="15">
      <c r="A121" s="32" t="s">
        <v>136</v>
      </c>
      <c r="B121" s="84">
        <v>231.47855192407764</v>
      </c>
      <c r="C121" s="84">
        <v>618.89849114865331</v>
      </c>
      <c r="D121" s="84">
        <v>5166.3150761311917</v>
      </c>
      <c r="E121" s="84">
        <v>0.13983793653028964</v>
      </c>
      <c r="F121" s="395"/>
      <c r="G121" s="84">
        <v>0</v>
      </c>
      <c r="H121" s="115">
        <v>0</v>
      </c>
      <c r="I121" s="111">
        <f t="shared" si="27"/>
        <v>6016.8319571404527</v>
      </c>
    </row>
    <row r="122" spans="1:9" ht="15">
      <c r="A122" s="31" t="s">
        <v>21</v>
      </c>
      <c r="B122" s="112">
        <v>76.692278458167422</v>
      </c>
      <c r="C122" s="112">
        <v>1.169844343637892</v>
      </c>
      <c r="D122" s="112">
        <v>853.3942269361994</v>
      </c>
      <c r="E122" s="112">
        <v>1899.5733402381579</v>
      </c>
      <c r="F122" s="395"/>
      <c r="G122" s="112">
        <v>317.19820731783631</v>
      </c>
      <c r="H122" s="113">
        <v>2.9393677888689673</v>
      </c>
      <c r="I122" s="114">
        <f t="shared" si="27"/>
        <v>3150.9672650828679</v>
      </c>
    </row>
    <row r="123" spans="1:9" ht="15">
      <c r="A123" s="32" t="s">
        <v>20</v>
      </c>
      <c r="B123" s="84">
        <v>61.985366979035184</v>
      </c>
      <c r="C123" s="84">
        <v>0</v>
      </c>
      <c r="D123" s="84">
        <v>20.217953525784697</v>
      </c>
      <c r="E123" s="84">
        <v>0</v>
      </c>
      <c r="F123" s="395"/>
      <c r="G123" s="84">
        <v>0</v>
      </c>
      <c r="H123" s="115">
        <v>0</v>
      </c>
      <c r="I123" s="111">
        <f t="shared" si="27"/>
        <v>82.203320504819885</v>
      </c>
    </row>
    <row r="124" spans="1:9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27"/>
        <v>0</v>
      </c>
    </row>
    <row r="125" spans="1:9" ht="15">
      <c r="A125" s="32" t="s">
        <v>18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7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7"/>
        <v>0</v>
      </c>
    </row>
    <row r="127" spans="1:9" ht="15">
      <c r="A127" s="33" t="s">
        <v>60</v>
      </c>
      <c r="B127" s="84">
        <v>3.5023150991206285E-9</v>
      </c>
      <c r="C127" s="84">
        <v>0.22937098676296572</v>
      </c>
      <c r="D127" s="84">
        <v>100.17241969087713</v>
      </c>
      <c r="E127" s="84">
        <v>0</v>
      </c>
      <c r="F127" s="395"/>
      <c r="G127" s="84">
        <v>0</v>
      </c>
      <c r="H127" s="115">
        <v>0</v>
      </c>
      <c r="I127" s="111">
        <f t="shared" si="27"/>
        <v>100.40179068114242</v>
      </c>
    </row>
    <row r="128" spans="1:9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7"/>
        <v>0</v>
      </c>
    </row>
    <row r="129" spans="1:9">
      <c r="A129" s="35" t="s">
        <v>15</v>
      </c>
      <c r="B129" s="93">
        <v>3.5023150991206285E-9</v>
      </c>
      <c r="C129" s="93">
        <v>0.22937101799156295</v>
      </c>
      <c r="D129" s="93">
        <v>100.17241965089276</v>
      </c>
      <c r="E129" s="93">
        <v>0</v>
      </c>
      <c r="F129" s="395"/>
      <c r="G129" s="93">
        <v>0</v>
      </c>
      <c r="H129" s="119">
        <v>0</v>
      </c>
      <c r="I129" s="120">
        <f t="shared" si="27"/>
        <v>100.40179067238664</v>
      </c>
    </row>
    <row r="130" spans="1:9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27"/>
        <v>0</v>
      </c>
    </row>
    <row r="131" spans="1:9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27"/>
        <v>0</v>
      </c>
    </row>
    <row r="132" spans="1:9" ht="15">
      <c r="A132" s="37" t="s">
        <v>22</v>
      </c>
      <c r="B132" s="99">
        <f>SUM(B111:B127)</f>
        <v>373.92087231100555</v>
      </c>
      <c r="C132" s="99">
        <f t="shared" ref="C132:H132" si="28">SUM(C111:C127)</f>
        <v>620.29770647905423</v>
      </c>
      <c r="D132" s="99">
        <f t="shared" si="28"/>
        <v>8481.6596551633284</v>
      </c>
      <c r="E132" s="99">
        <f t="shared" si="28"/>
        <v>1900.1870897171148</v>
      </c>
      <c r="F132" s="99">
        <f t="shared" si="28"/>
        <v>0</v>
      </c>
      <c r="G132" s="99">
        <f t="shared" si="28"/>
        <v>317.19820731783631</v>
      </c>
      <c r="H132" s="100">
        <f t="shared" si="28"/>
        <v>2.9393677888689673</v>
      </c>
      <c r="I132" s="111">
        <f>SUM(I111:I127)</f>
        <v>11696.202898777208</v>
      </c>
    </row>
    <row r="133" spans="1:9" s="22" customFormat="1" ht="15" thickBot="1">
      <c r="A133" s="38" t="s">
        <v>108</v>
      </c>
      <c r="B133" s="125">
        <f>B132/$I$132</f>
        <v>3.1969424226566512E-2</v>
      </c>
      <c r="C133" s="125">
        <f t="shared" ref="C133:I133" si="29">C132/$I$132</f>
        <v>5.3034109603545258E-2</v>
      </c>
      <c r="D133" s="125">
        <f t="shared" si="29"/>
        <v>0.7251635191836534</v>
      </c>
      <c r="E133" s="125">
        <f t="shared" si="29"/>
        <v>0.1624618781122352</v>
      </c>
      <c r="F133" s="125">
        <f t="shared" si="29"/>
        <v>0</v>
      </c>
      <c r="G133" s="125">
        <f t="shared" si="29"/>
        <v>2.7119759298207636E-2</v>
      </c>
      <c r="H133" s="126">
        <f t="shared" si="29"/>
        <v>2.5130957579200909E-4</v>
      </c>
      <c r="I133" s="127">
        <f t="shared" si="29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0">SUM(B138:H138)</f>
        <v>0</v>
      </c>
    </row>
    <row r="139" spans="1:9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0"/>
        <v>0</v>
      </c>
    </row>
    <row r="140" spans="1:9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0"/>
        <v>0</v>
      </c>
    </row>
    <row r="141" spans="1:9" ht="15">
      <c r="A141" s="32" t="s">
        <v>13</v>
      </c>
      <c r="B141" s="84">
        <v>1.388816048513684</v>
      </c>
      <c r="C141" s="84">
        <v>15.229699520243642</v>
      </c>
      <c r="D141" s="84">
        <v>1.3629433663873591</v>
      </c>
      <c r="E141" s="84">
        <v>0</v>
      </c>
      <c r="F141" s="395"/>
      <c r="G141" s="84">
        <v>0</v>
      </c>
      <c r="H141" s="115">
        <v>0</v>
      </c>
      <c r="I141" s="111">
        <f t="shared" si="30"/>
        <v>17.981458935144683</v>
      </c>
    </row>
    <row r="142" spans="1:9" ht="15">
      <c r="A142" s="31" t="s">
        <v>12</v>
      </c>
      <c r="B142" s="112">
        <v>6.1448333516100018</v>
      </c>
      <c r="C142" s="112">
        <v>0.53294379504299172</v>
      </c>
      <c r="D142" s="112">
        <v>1.9274800587388199</v>
      </c>
      <c r="E142" s="112">
        <v>0</v>
      </c>
      <c r="F142" s="395"/>
      <c r="G142" s="112">
        <v>0</v>
      </c>
      <c r="H142" s="113">
        <v>0</v>
      </c>
      <c r="I142" s="114">
        <f t="shared" si="30"/>
        <v>8.6052572053918137</v>
      </c>
    </row>
    <row r="143" spans="1:9" ht="15">
      <c r="A143" s="32" t="s">
        <v>54</v>
      </c>
      <c r="B143" s="84">
        <v>0</v>
      </c>
      <c r="C143" s="84">
        <v>0</v>
      </c>
      <c r="D143" s="84">
        <v>0</v>
      </c>
      <c r="E143" s="84">
        <v>0.83589918926667106</v>
      </c>
      <c r="F143" s="395"/>
      <c r="G143" s="84">
        <v>0</v>
      </c>
      <c r="H143" s="115">
        <v>0</v>
      </c>
      <c r="I143" s="111">
        <f t="shared" si="30"/>
        <v>0.83589918926667106</v>
      </c>
    </row>
    <row r="144" spans="1:9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30"/>
        <v>0</v>
      </c>
    </row>
    <row r="145" spans="1:9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0"/>
        <v>0</v>
      </c>
    </row>
    <row r="146" spans="1:9" ht="15">
      <c r="A146" s="31" t="s">
        <v>14</v>
      </c>
      <c r="B146" s="112">
        <v>0</v>
      </c>
      <c r="C146" s="112">
        <v>0</v>
      </c>
      <c r="D146" s="112">
        <v>0.1289447399783932</v>
      </c>
      <c r="E146" s="112">
        <v>0</v>
      </c>
      <c r="F146" s="395"/>
      <c r="G146" s="112">
        <v>0</v>
      </c>
      <c r="H146" s="113">
        <v>0</v>
      </c>
      <c r="I146" s="114">
        <f t="shared" si="30"/>
        <v>0.1289447399783932</v>
      </c>
    </row>
    <row r="147" spans="1:9" ht="15">
      <c r="A147" s="32" t="s">
        <v>136</v>
      </c>
      <c r="B147" s="84">
        <v>69.446460038168311</v>
      </c>
      <c r="C147" s="84">
        <v>399.46207511526205</v>
      </c>
      <c r="D147" s="84">
        <v>87.543382148800177</v>
      </c>
      <c r="E147" s="84">
        <v>0</v>
      </c>
      <c r="F147" s="395"/>
      <c r="G147" s="84">
        <v>0</v>
      </c>
      <c r="H147" s="115">
        <v>0</v>
      </c>
      <c r="I147" s="111">
        <f t="shared" si="30"/>
        <v>556.45191730223053</v>
      </c>
    </row>
    <row r="148" spans="1:9" ht="15">
      <c r="A148" s="31" t="s">
        <v>21</v>
      </c>
      <c r="B148" s="112">
        <v>104.58735732221132</v>
      </c>
      <c r="C148" s="112">
        <v>4.3783425686149995</v>
      </c>
      <c r="D148" s="112">
        <v>6.7613278927453466</v>
      </c>
      <c r="E148" s="112">
        <v>325.34276725168792</v>
      </c>
      <c r="F148" s="395"/>
      <c r="G148" s="112">
        <v>41.070935961362004</v>
      </c>
      <c r="H148" s="113">
        <v>14.089577524671725</v>
      </c>
      <c r="I148" s="114">
        <f t="shared" si="30"/>
        <v>496.2303085212933</v>
      </c>
    </row>
    <row r="149" spans="1:9" ht="15">
      <c r="A149" s="32" t="s">
        <v>20</v>
      </c>
      <c r="B149" s="84">
        <v>6.5026661600570161</v>
      </c>
      <c r="C149" s="84">
        <v>0</v>
      </c>
      <c r="D149" s="84">
        <v>7.3954775971517853E-2</v>
      </c>
      <c r="E149" s="84">
        <v>0</v>
      </c>
      <c r="F149" s="395"/>
      <c r="G149" s="84">
        <v>0</v>
      </c>
      <c r="H149" s="115">
        <v>0</v>
      </c>
      <c r="I149" s="111">
        <f t="shared" si="30"/>
        <v>6.5766209360285339</v>
      </c>
    </row>
    <row r="150" spans="1:9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0"/>
        <v>0</v>
      </c>
    </row>
    <row r="151" spans="1:9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0"/>
        <v>0</v>
      </c>
    </row>
    <row r="152" spans="1:9" ht="15">
      <c r="A152" s="31" t="s">
        <v>17</v>
      </c>
      <c r="B152" s="112">
        <v>0</v>
      </c>
      <c r="C152" s="112">
        <v>418.16757918242536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0"/>
        <v>418.16757918242536</v>
      </c>
    </row>
    <row r="153" spans="1:9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0"/>
        <v>0</v>
      </c>
    </row>
    <row r="154" spans="1:9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0"/>
        <v>0</v>
      </c>
    </row>
    <row r="155" spans="1:9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0"/>
        <v>0</v>
      </c>
    </row>
    <row r="156" spans="1:9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30"/>
        <v>0</v>
      </c>
    </row>
    <row r="157" spans="1:9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30"/>
        <v>0</v>
      </c>
    </row>
    <row r="158" spans="1:9" ht="15">
      <c r="A158" s="37" t="s">
        <v>22</v>
      </c>
      <c r="B158" s="99">
        <f>SUM(B137:B153)</f>
        <v>188.07013292056033</v>
      </c>
      <c r="C158" s="99">
        <f t="shared" ref="C158:H158" si="31">SUM(C137:C153)</f>
        <v>837.77064018158899</v>
      </c>
      <c r="D158" s="99">
        <f t="shared" si="31"/>
        <v>97.798032982621606</v>
      </c>
      <c r="E158" s="99">
        <f t="shared" si="31"/>
        <v>326.1786664409546</v>
      </c>
      <c r="F158" s="99">
        <f t="shared" si="31"/>
        <v>0</v>
      </c>
      <c r="G158" s="99">
        <f t="shared" si="31"/>
        <v>41.070935961362004</v>
      </c>
      <c r="H158" s="100">
        <f t="shared" si="31"/>
        <v>14.089577524671725</v>
      </c>
      <c r="I158" s="111">
        <f>SUM(I137:I153)</f>
        <v>1504.9779860117592</v>
      </c>
    </row>
    <row r="159" spans="1:9" s="22" customFormat="1" ht="15" thickBot="1">
      <c r="A159" s="38" t="s">
        <v>108</v>
      </c>
      <c r="B159" s="125">
        <f>B158/$I$158</f>
        <v>0.12496537136662864</v>
      </c>
      <c r="C159" s="125">
        <f t="shared" ref="C159:I159" si="32">C158/$I$158</f>
        <v>0.55666637516852224</v>
      </c>
      <c r="D159" s="125">
        <f t="shared" si="32"/>
        <v>6.4983032238092459E-2</v>
      </c>
      <c r="E159" s="125">
        <f t="shared" si="32"/>
        <v>0.2167331811313325</v>
      </c>
      <c r="F159" s="125">
        <f t="shared" si="32"/>
        <v>0</v>
      </c>
      <c r="G159" s="125">
        <f t="shared" si="32"/>
        <v>2.7290057624165868E-2</v>
      </c>
      <c r="H159" s="126">
        <f t="shared" si="32"/>
        <v>9.3619824712583115E-3</v>
      </c>
      <c r="I159" s="127">
        <f t="shared" si="32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3">SUM(B164:H164)</f>
        <v>0</v>
      </c>
    </row>
    <row r="165" spans="1:9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3"/>
        <v>0</v>
      </c>
    </row>
    <row r="166" spans="1:9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3"/>
        <v>0</v>
      </c>
    </row>
    <row r="167" spans="1:9" ht="15">
      <c r="A167" s="32" t="s">
        <v>13</v>
      </c>
      <c r="B167" s="84">
        <v>14.260077218457241</v>
      </c>
      <c r="C167" s="84">
        <v>0</v>
      </c>
      <c r="D167" s="84">
        <v>64.437256976947609</v>
      </c>
      <c r="E167" s="84">
        <v>0</v>
      </c>
      <c r="F167" s="395"/>
      <c r="G167" s="84">
        <v>0</v>
      </c>
      <c r="H167" s="115">
        <v>0</v>
      </c>
      <c r="I167" s="111">
        <f t="shared" si="33"/>
        <v>78.697334195404849</v>
      </c>
    </row>
    <row r="168" spans="1:9" ht="15">
      <c r="A168" s="31" t="s">
        <v>12</v>
      </c>
      <c r="B168" s="112">
        <v>4.2406454969895693</v>
      </c>
      <c r="C168" s="112">
        <v>1.4563095368624341</v>
      </c>
      <c r="D168" s="112">
        <v>0.3248849010741614</v>
      </c>
      <c r="E168" s="112">
        <v>0.14563095368624343</v>
      </c>
      <c r="F168" s="395"/>
      <c r="G168" s="112">
        <v>0</v>
      </c>
      <c r="H168" s="113">
        <v>0</v>
      </c>
      <c r="I168" s="114">
        <f t="shared" si="33"/>
        <v>6.1674708886124074</v>
      </c>
    </row>
    <row r="169" spans="1:9" ht="15">
      <c r="A169" s="32" t="s">
        <v>54</v>
      </c>
      <c r="B169" s="84">
        <v>0</v>
      </c>
      <c r="C169" s="84">
        <v>0</v>
      </c>
      <c r="D169" s="84">
        <v>0</v>
      </c>
      <c r="E169" s="84">
        <v>0.65772770573739892</v>
      </c>
      <c r="F169" s="395"/>
      <c r="G169" s="84">
        <v>0</v>
      </c>
      <c r="H169" s="115">
        <v>0</v>
      </c>
      <c r="I169" s="111">
        <f t="shared" si="33"/>
        <v>0.65772770573739892</v>
      </c>
    </row>
    <row r="170" spans="1:9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33"/>
        <v>0</v>
      </c>
    </row>
    <row r="171" spans="1:9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3"/>
        <v>0</v>
      </c>
    </row>
    <row r="172" spans="1:9" ht="15">
      <c r="A172" s="31" t="s">
        <v>14</v>
      </c>
      <c r="B172" s="112">
        <v>0.1823210447116447</v>
      </c>
      <c r="C172" s="112">
        <v>0</v>
      </c>
      <c r="D172" s="112">
        <v>14.415235278651551</v>
      </c>
      <c r="E172" s="112">
        <v>6.9792495915617578E-2</v>
      </c>
      <c r="F172" s="395"/>
      <c r="G172" s="112">
        <v>0</v>
      </c>
      <c r="H172" s="113">
        <v>0</v>
      </c>
      <c r="I172" s="114">
        <f t="shared" si="33"/>
        <v>14.667348819278812</v>
      </c>
    </row>
    <row r="173" spans="1:9" ht="15">
      <c r="A173" s="32" t="s">
        <v>136</v>
      </c>
      <c r="B173" s="84">
        <v>11.766568451671263</v>
      </c>
      <c r="C173" s="84">
        <v>19.795345957555746</v>
      </c>
      <c r="D173" s="84">
        <v>300.13664843639538</v>
      </c>
      <c r="E173" s="84">
        <v>0</v>
      </c>
      <c r="F173" s="395"/>
      <c r="G173" s="84">
        <v>0</v>
      </c>
      <c r="H173" s="115">
        <v>0</v>
      </c>
      <c r="I173" s="111">
        <f t="shared" si="33"/>
        <v>331.6985628456224</v>
      </c>
    </row>
    <row r="174" spans="1:9" ht="15">
      <c r="A174" s="31" t="s">
        <v>21</v>
      </c>
      <c r="B174" s="112">
        <v>3.7456749244277878</v>
      </c>
      <c r="C174" s="112">
        <v>1.0490898168819494</v>
      </c>
      <c r="D174" s="112">
        <v>234.63811080697505</v>
      </c>
      <c r="E174" s="112">
        <v>57.834617057756596</v>
      </c>
      <c r="F174" s="395"/>
      <c r="G174" s="112">
        <v>6.6736036009189599</v>
      </c>
      <c r="H174" s="113">
        <v>13.077738027233513</v>
      </c>
      <c r="I174" s="114">
        <f t="shared" si="33"/>
        <v>317.01883423419389</v>
      </c>
    </row>
    <row r="175" spans="1:9" ht="15">
      <c r="A175" s="32" t="s">
        <v>20</v>
      </c>
      <c r="B175" s="84">
        <v>1.5663257972696332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33"/>
        <v>1.5663257972696332</v>
      </c>
    </row>
    <row r="176" spans="1:9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3"/>
        <v>0</v>
      </c>
    </row>
    <row r="177" spans="1:9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3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3"/>
        <v>0</v>
      </c>
    </row>
    <row r="179" spans="1:9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3"/>
        <v>0</v>
      </c>
    </row>
    <row r="180" spans="1:9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3"/>
        <v>0</v>
      </c>
    </row>
    <row r="181" spans="1:9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3"/>
        <v>0</v>
      </c>
    </row>
    <row r="182" spans="1:9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3"/>
        <v>0</v>
      </c>
    </row>
    <row r="183" spans="1:9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33"/>
        <v>0</v>
      </c>
    </row>
    <row r="184" spans="1:9" ht="15">
      <c r="A184" s="37" t="s">
        <v>22</v>
      </c>
      <c r="B184" s="99">
        <f>SUM(B163:B179)</f>
        <v>35.76161293352714</v>
      </c>
      <c r="C184" s="99">
        <f t="shared" ref="C184:H184" si="34">SUM(C163:C179)</f>
        <v>22.30074531130013</v>
      </c>
      <c r="D184" s="99">
        <f t="shared" si="34"/>
        <v>613.95213640004374</v>
      </c>
      <c r="E184" s="99">
        <f t="shared" si="34"/>
        <v>58.707768213095854</v>
      </c>
      <c r="F184" s="99">
        <f t="shared" si="34"/>
        <v>0</v>
      </c>
      <c r="G184" s="99">
        <f t="shared" si="34"/>
        <v>6.6736036009189599</v>
      </c>
      <c r="H184" s="100">
        <f t="shared" si="34"/>
        <v>13.077738027233513</v>
      </c>
      <c r="I184" s="111">
        <f>SUM(I163:I179)</f>
        <v>750.47360448611948</v>
      </c>
    </row>
    <row r="185" spans="1:9" s="22" customFormat="1" ht="15" thickBot="1">
      <c r="A185" s="38" t="s">
        <v>108</v>
      </c>
      <c r="B185" s="125">
        <f>B184/$I$184</f>
        <v>4.765205960576669E-2</v>
      </c>
      <c r="C185" s="125">
        <f t="shared" ref="C185:I185" si="35">C184/$I$184</f>
        <v>2.9715562516779492E-2</v>
      </c>
      <c r="D185" s="125">
        <f t="shared" si="35"/>
        <v>0.8180862494430331</v>
      </c>
      <c r="E185" s="125">
        <f t="shared" si="35"/>
        <v>7.8227625678181589E-2</v>
      </c>
      <c r="F185" s="125">
        <f t="shared" si="35"/>
        <v>0</v>
      </c>
      <c r="G185" s="125">
        <f t="shared" si="35"/>
        <v>8.8925227496690629E-3</v>
      </c>
      <c r="H185" s="126">
        <f t="shared" si="35"/>
        <v>1.7425980006569832E-2</v>
      </c>
      <c r="I185" s="127">
        <f t="shared" si="35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 customHeight="1">
      <c r="A189" s="30" t="s">
        <v>7</v>
      </c>
      <c r="B189" s="105">
        <v>0</v>
      </c>
      <c r="C189" s="105">
        <v>0</v>
      </c>
      <c r="D189" s="105">
        <v>233.04430554019427</v>
      </c>
      <c r="E189" s="105">
        <v>0</v>
      </c>
      <c r="F189" s="394"/>
      <c r="G189" s="105">
        <v>0</v>
      </c>
      <c r="H189" s="110">
        <v>0</v>
      </c>
      <c r="I189" s="111">
        <f>SUM(B189:H189)</f>
        <v>233.04430554019427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36">SUM(B190:H190)</f>
        <v>0</v>
      </c>
    </row>
    <row r="191" spans="1:9" ht="15">
      <c r="A191" s="32" t="s">
        <v>9</v>
      </c>
      <c r="B191" s="84">
        <v>0</v>
      </c>
      <c r="C191" s="84">
        <v>0</v>
      </c>
      <c r="D191" s="84">
        <v>63.027000000000022</v>
      </c>
      <c r="E191" s="84">
        <v>0</v>
      </c>
      <c r="F191" s="395"/>
      <c r="G191" s="84">
        <v>0</v>
      </c>
      <c r="H191" s="115">
        <v>0</v>
      </c>
      <c r="I191" s="111">
        <f t="shared" si="36"/>
        <v>63.027000000000022</v>
      </c>
    </row>
    <row r="192" spans="1:9" ht="15">
      <c r="A192" s="31" t="s">
        <v>52</v>
      </c>
      <c r="B192" s="112">
        <v>2.9647230079384377E-9</v>
      </c>
      <c r="C192" s="112">
        <v>2.9647230079384377E-9</v>
      </c>
      <c r="D192" s="112">
        <v>324.78540553447948</v>
      </c>
      <c r="E192" s="112">
        <v>0</v>
      </c>
      <c r="F192" s="395"/>
      <c r="G192" s="112">
        <v>0</v>
      </c>
      <c r="H192" s="113">
        <v>0</v>
      </c>
      <c r="I192" s="114">
        <f t="shared" si="36"/>
        <v>324.78540554040893</v>
      </c>
    </row>
    <row r="193" spans="1:9" ht="15">
      <c r="A193" s="32" t="s">
        <v>13</v>
      </c>
      <c r="B193" s="84">
        <v>57.353197366036049</v>
      </c>
      <c r="C193" s="84">
        <v>1.0124903655460971</v>
      </c>
      <c r="D193" s="84">
        <v>114.22005250084673</v>
      </c>
      <c r="E193" s="84">
        <v>0</v>
      </c>
      <c r="F193" s="395"/>
      <c r="G193" s="84">
        <v>0</v>
      </c>
      <c r="H193" s="115">
        <v>0</v>
      </c>
      <c r="I193" s="111">
        <f t="shared" si="36"/>
        <v>172.58574023242889</v>
      </c>
    </row>
    <row r="194" spans="1:9" ht="15">
      <c r="A194" s="31" t="s">
        <v>12</v>
      </c>
      <c r="B194" s="112">
        <v>3.9349961859214484</v>
      </c>
      <c r="C194" s="112">
        <v>2.3563967153290526</v>
      </c>
      <c r="D194" s="112">
        <v>16.043184842675142</v>
      </c>
      <c r="E194" s="112">
        <v>0</v>
      </c>
      <c r="F194" s="395"/>
      <c r="G194" s="112">
        <v>0</v>
      </c>
      <c r="H194" s="113">
        <v>0</v>
      </c>
      <c r="I194" s="114">
        <f t="shared" si="36"/>
        <v>22.334577743925642</v>
      </c>
    </row>
    <row r="195" spans="1:9" ht="15">
      <c r="A195" s="32" t="s">
        <v>54</v>
      </c>
      <c r="B195" s="84">
        <v>1.6996389628627863E-9</v>
      </c>
      <c r="C195" s="84">
        <v>1.6996389628627863E-9</v>
      </c>
      <c r="D195" s="84">
        <v>0</v>
      </c>
      <c r="E195" s="84">
        <v>3.9469091732851984</v>
      </c>
      <c r="F195" s="395"/>
      <c r="G195" s="84">
        <v>0</v>
      </c>
      <c r="H195" s="115">
        <v>0</v>
      </c>
      <c r="I195" s="111">
        <f t="shared" si="36"/>
        <v>3.9469091766844762</v>
      </c>
    </row>
    <row r="196" spans="1:9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36"/>
        <v>0</v>
      </c>
    </row>
    <row r="197" spans="1:9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36"/>
        <v>0</v>
      </c>
    </row>
    <row r="198" spans="1:9" ht="15">
      <c r="A198" s="31" t="s">
        <v>14</v>
      </c>
      <c r="B198" s="112">
        <v>150.64570774515943</v>
      </c>
      <c r="C198" s="112">
        <v>2.0140662340493186E-9</v>
      </c>
      <c r="D198" s="112">
        <v>161.63526186332106</v>
      </c>
      <c r="E198" s="112">
        <v>0</v>
      </c>
      <c r="F198" s="395"/>
      <c r="G198" s="112">
        <v>0</v>
      </c>
      <c r="H198" s="113">
        <v>0</v>
      </c>
      <c r="I198" s="114">
        <f t="shared" si="36"/>
        <v>312.28096961049459</v>
      </c>
    </row>
    <row r="199" spans="1:9" ht="15">
      <c r="A199" s="32" t="s">
        <v>136</v>
      </c>
      <c r="B199" s="84">
        <v>395.905665313751</v>
      </c>
      <c r="C199" s="84">
        <v>327.10898788774477</v>
      </c>
      <c r="D199" s="84">
        <v>3445.9673282505019</v>
      </c>
      <c r="E199" s="84">
        <v>73.080457187691664</v>
      </c>
      <c r="F199" s="395"/>
      <c r="G199" s="84">
        <v>0</v>
      </c>
      <c r="H199" s="115">
        <v>0</v>
      </c>
      <c r="I199" s="111">
        <f t="shared" si="36"/>
        <v>4242.0624386396894</v>
      </c>
    </row>
    <row r="200" spans="1:9" ht="15">
      <c r="A200" s="31" t="s">
        <v>21</v>
      </c>
      <c r="B200" s="112">
        <v>47.167838020280399</v>
      </c>
      <c r="C200" s="112">
        <v>0.73997219411770832</v>
      </c>
      <c r="D200" s="112">
        <v>692.81334410043223</v>
      </c>
      <c r="E200" s="112">
        <v>500.99192111446013</v>
      </c>
      <c r="F200" s="395"/>
      <c r="G200" s="112">
        <v>51.504231511540176</v>
      </c>
      <c r="H200" s="113">
        <v>0.68632782991064456</v>
      </c>
      <c r="I200" s="114">
        <f t="shared" si="36"/>
        <v>1293.9036347707413</v>
      </c>
    </row>
    <row r="201" spans="1:9" ht="15">
      <c r="A201" s="32" t="s">
        <v>20</v>
      </c>
      <c r="B201" s="84">
        <v>2.2627339566621401</v>
      </c>
      <c r="C201" s="84">
        <v>0.62502149080483782</v>
      </c>
      <c r="D201" s="84">
        <v>0.30397425762810293</v>
      </c>
      <c r="E201" s="84">
        <v>0</v>
      </c>
      <c r="F201" s="395"/>
      <c r="G201" s="84">
        <v>0</v>
      </c>
      <c r="H201" s="115">
        <v>0</v>
      </c>
      <c r="I201" s="111">
        <f t="shared" si="36"/>
        <v>3.191729705095081</v>
      </c>
    </row>
    <row r="202" spans="1:9" ht="15">
      <c r="A202" s="31" t="s">
        <v>56</v>
      </c>
      <c r="B202" s="112">
        <v>0.2410066324423972</v>
      </c>
      <c r="C202" s="112">
        <v>0.33566109921816417</v>
      </c>
      <c r="D202" s="112">
        <v>0.525671176968037</v>
      </c>
      <c r="E202" s="112">
        <v>0</v>
      </c>
      <c r="F202" s="395"/>
      <c r="G202" s="112">
        <v>0</v>
      </c>
      <c r="H202" s="113">
        <v>0</v>
      </c>
      <c r="I202" s="114">
        <f t="shared" si="36"/>
        <v>1.1023389086285984</v>
      </c>
    </row>
    <row r="203" spans="1:9" ht="15">
      <c r="A203" s="32" t="s">
        <v>18</v>
      </c>
      <c r="B203" s="84">
        <v>0.66823989984138643</v>
      </c>
      <c r="C203" s="84">
        <v>0.66823989984138643</v>
      </c>
      <c r="D203" s="84">
        <v>5.6800391486517858</v>
      </c>
      <c r="E203" s="84">
        <v>0</v>
      </c>
      <c r="F203" s="395"/>
      <c r="G203" s="84">
        <v>0</v>
      </c>
      <c r="H203" s="115">
        <v>0</v>
      </c>
      <c r="I203" s="111">
        <f t="shared" si="36"/>
        <v>7.0165189483345589</v>
      </c>
    </row>
    <row r="204" spans="1:9" ht="15">
      <c r="A204" s="31" t="s">
        <v>17</v>
      </c>
      <c r="B204" s="112">
        <v>0.22486653986670668</v>
      </c>
      <c r="C204" s="112">
        <v>1.8747183434579809E-9</v>
      </c>
      <c r="D204" s="112">
        <v>674.95494487433484</v>
      </c>
      <c r="E204" s="112">
        <v>0</v>
      </c>
      <c r="F204" s="395"/>
      <c r="G204" s="112">
        <v>0</v>
      </c>
      <c r="H204" s="113">
        <v>0</v>
      </c>
      <c r="I204" s="114">
        <f t="shared" si="36"/>
        <v>675.17981141607629</v>
      </c>
    </row>
    <row r="205" spans="1:9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36"/>
        <v>0</v>
      </c>
    </row>
    <row r="206" spans="1:9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36"/>
        <v>0</v>
      </c>
    </row>
    <row r="207" spans="1:9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36"/>
        <v>0</v>
      </c>
    </row>
    <row r="208" spans="1:9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36"/>
        <v>0</v>
      </c>
    </row>
    <row r="209" spans="1:9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36"/>
        <v>0</v>
      </c>
    </row>
    <row r="210" spans="1:9" ht="15">
      <c r="A210" s="37" t="s">
        <v>22</v>
      </c>
      <c r="B210" s="99">
        <f>SUM(B189:B205)</f>
        <v>658.40425166462535</v>
      </c>
      <c r="C210" s="99">
        <f t="shared" ref="C210:H210" si="37">SUM(C189:C205)</f>
        <v>332.84676966115512</v>
      </c>
      <c r="D210" s="99">
        <f t="shared" si="37"/>
        <v>5733.0005120900332</v>
      </c>
      <c r="E210" s="99">
        <f t="shared" si="37"/>
        <v>578.01928747543695</v>
      </c>
      <c r="F210" s="99">
        <f t="shared" si="37"/>
        <v>0</v>
      </c>
      <c r="G210" s="99">
        <f t="shared" si="37"/>
        <v>51.504231511540176</v>
      </c>
      <c r="H210" s="100">
        <f t="shared" si="37"/>
        <v>0.68632782991064456</v>
      </c>
      <c r="I210" s="111">
        <f>SUM(I189:I205)</f>
        <v>7354.4613802327012</v>
      </c>
    </row>
    <row r="211" spans="1:9" s="22" customFormat="1" ht="15" thickBot="1">
      <c r="A211" s="38" t="s">
        <v>108</v>
      </c>
      <c r="B211" s="125">
        <f>B210/$I$210</f>
        <v>8.9524469247235741E-2</v>
      </c>
      <c r="C211" s="125">
        <f t="shared" ref="C211:I211" si="38">C210/$I$210</f>
        <v>4.5257803726562441E-2</v>
      </c>
      <c r="D211" s="125">
        <f t="shared" si="38"/>
        <v>0.77952690424062521</v>
      </c>
      <c r="E211" s="125">
        <f t="shared" si="38"/>
        <v>7.8594373889709371E-2</v>
      </c>
      <c r="F211" s="125">
        <f t="shared" si="38"/>
        <v>0</v>
      </c>
      <c r="G211" s="125">
        <f t="shared" si="38"/>
        <v>7.0031276049627635E-3</v>
      </c>
      <c r="H211" s="126">
        <f t="shared" si="38"/>
        <v>9.3321290904505179E-5</v>
      </c>
      <c r="I211" s="127">
        <f t="shared" si="38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39">SUM(B216:H216)</f>
        <v>0</v>
      </c>
    </row>
    <row r="217" spans="1:9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39"/>
        <v>0</v>
      </c>
    </row>
    <row r="218" spans="1:9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39"/>
        <v>0</v>
      </c>
    </row>
    <row r="219" spans="1:9" ht="15">
      <c r="A219" s="32" t="s">
        <v>13</v>
      </c>
      <c r="B219" s="84">
        <v>6.8995873605571374</v>
      </c>
      <c r="C219" s="84">
        <v>3.5355344903914592</v>
      </c>
      <c r="D219" s="84">
        <v>5.4817401037136007</v>
      </c>
      <c r="E219" s="84">
        <v>0</v>
      </c>
      <c r="F219" s="395"/>
      <c r="G219" s="84">
        <v>0</v>
      </c>
      <c r="H219" s="115">
        <v>0</v>
      </c>
      <c r="I219" s="111">
        <f t="shared" si="39"/>
        <v>15.916861954662199</v>
      </c>
    </row>
    <row r="220" spans="1:9" ht="15">
      <c r="A220" s="31" t="s">
        <v>12</v>
      </c>
      <c r="B220" s="112">
        <v>2.2933324905525003</v>
      </c>
      <c r="C220" s="112">
        <v>0.65160415014675566</v>
      </c>
      <c r="D220" s="112">
        <v>1.6162924103280343</v>
      </c>
      <c r="E220" s="112">
        <v>0</v>
      </c>
      <c r="F220" s="395"/>
      <c r="G220" s="112">
        <v>0</v>
      </c>
      <c r="H220" s="113">
        <v>0</v>
      </c>
      <c r="I220" s="114">
        <f t="shared" si="39"/>
        <v>4.5612290510272899</v>
      </c>
    </row>
    <row r="221" spans="1:9" ht="15">
      <c r="A221" s="32" t="s">
        <v>54</v>
      </c>
      <c r="B221" s="84">
        <v>0</v>
      </c>
      <c r="C221" s="84">
        <v>0</v>
      </c>
      <c r="D221" s="84">
        <v>0</v>
      </c>
      <c r="E221" s="84">
        <v>1.142476683369412E-2</v>
      </c>
      <c r="F221" s="395"/>
      <c r="G221" s="84">
        <v>0</v>
      </c>
      <c r="H221" s="115">
        <v>0</v>
      </c>
      <c r="I221" s="111">
        <f t="shared" si="39"/>
        <v>1.142476683369412E-2</v>
      </c>
    </row>
    <row r="222" spans="1:9" ht="15">
      <c r="A222" s="31" t="s">
        <v>11</v>
      </c>
      <c r="B222" s="112">
        <v>0</v>
      </c>
      <c r="C222" s="112">
        <v>0</v>
      </c>
      <c r="D222" s="112">
        <v>0</v>
      </c>
      <c r="E222" s="112">
        <v>3.1842841404124065</v>
      </c>
      <c r="F222" s="395"/>
      <c r="G222" s="112">
        <v>0</v>
      </c>
      <c r="H222" s="113">
        <v>0</v>
      </c>
      <c r="I222" s="114">
        <f t="shared" si="39"/>
        <v>3.1842841404124065</v>
      </c>
    </row>
    <row r="223" spans="1:9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39"/>
        <v>0</v>
      </c>
    </row>
    <row r="224" spans="1:9" ht="15">
      <c r="A224" s="31" t="s">
        <v>14</v>
      </c>
      <c r="B224" s="112">
        <v>0.45492196280318026</v>
      </c>
      <c r="C224" s="112">
        <v>0</v>
      </c>
      <c r="D224" s="112">
        <v>1.8019299190772176</v>
      </c>
      <c r="E224" s="112">
        <v>9.523319078818604E-2</v>
      </c>
      <c r="F224" s="395"/>
      <c r="G224" s="112">
        <v>0</v>
      </c>
      <c r="H224" s="113">
        <v>0</v>
      </c>
      <c r="I224" s="114">
        <f t="shared" si="39"/>
        <v>2.3520850726685838</v>
      </c>
    </row>
    <row r="225" spans="1:9" ht="15">
      <c r="A225" s="32" t="s">
        <v>136</v>
      </c>
      <c r="B225" s="84">
        <v>118.71677408092845</v>
      </c>
      <c r="C225" s="84">
        <v>1.8462788262081931</v>
      </c>
      <c r="D225" s="84">
        <v>435.64365003440992</v>
      </c>
      <c r="E225" s="84">
        <v>74.945080409719509</v>
      </c>
      <c r="F225" s="395"/>
      <c r="G225" s="84">
        <v>0</v>
      </c>
      <c r="H225" s="115">
        <v>0</v>
      </c>
      <c r="I225" s="111">
        <f t="shared" si="39"/>
        <v>631.15178335126609</v>
      </c>
    </row>
    <row r="226" spans="1:9" ht="15">
      <c r="A226" s="31" t="s">
        <v>21</v>
      </c>
      <c r="B226" s="112">
        <v>48.025316948420596</v>
      </c>
      <c r="C226" s="112">
        <v>1.105232251537579</v>
      </c>
      <c r="D226" s="112">
        <v>113.65267708034808</v>
      </c>
      <c r="E226" s="112">
        <v>382.97906607890314</v>
      </c>
      <c r="F226" s="395"/>
      <c r="G226" s="112">
        <v>79.867899874688391</v>
      </c>
      <c r="H226" s="113">
        <v>8.9170502528820528</v>
      </c>
      <c r="I226" s="114">
        <f t="shared" si="39"/>
        <v>634.54724248677985</v>
      </c>
    </row>
    <row r="227" spans="1:9" ht="15">
      <c r="A227" s="32" t="s">
        <v>20</v>
      </c>
      <c r="B227" s="84">
        <v>1.5102003668295565</v>
      </c>
      <c r="C227" s="84">
        <v>0</v>
      </c>
      <c r="D227" s="84">
        <v>0.39584915135246629</v>
      </c>
      <c r="E227" s="84">
        <v>0</v>
      </c>
      <c r="F227" s="395"/>
      <c r="G227" s="84">
        <v>0</v>
      </c>
      <c r="H227" s="115">
        <v>0</v>
      </c>
      <c r="I227" s="111">
        <f t="shared" si="39"/>
        <v>1.9060495181820227</v>
      </c>
    </row>
    <row r="228" spans="1:9" ht="15">
      <c r="A228" s="31" t="s">
        <v>56</v>
      </c>
      <c r="B228" s="112">
        <v>0.12916000467669211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39"/>
        <v>0.12916000467669211</v>
      </c>
    </row>
    <row r="229" spans="1:9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39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39"/>
        <v>0</v>
      </c>
    </row>
    <row r="231" spans="1:9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39"/>
        <v>0</v>
      </c>
    </row>
    <row r="232" spans="1:9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39"/>
        <v>0</v>
      </c>
    </row>
    <row r="233" spans="1:9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39"/>
        <v>0</v>
      </c>
    </row>
    <row r="234" spans="1:9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39"/>
        <v>0</v>
      </c>
    </row>
    <row r="235" spans="1:9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39"/>
        <v>0</v>
      </c>
    </row>
    <row r="236" spans="1:9" ht="15">
      <c r="A236" s="37" t="s">
        <v>22</v>
      </c>
      <c r="B236" s="99">
        <f>SUM(B215:B231)</f>
        <v>178.0292932147681</v>
      </c>
      <c r="C236" s="99">
        <f t="shared" ref="C236:H236" si="40">SUM(C215:C231)</f>
        <v>7.138649718283987</v>
      </c>
      <c r="D236" s="99">
        <f t="shared" si="40"/>
        <v>558.59213869922928</v>
      </c>
      <c r="E236" s="99">
        <f t="shared" si="40"/>
        <v>461.21508858665698</v>
      </c>
      <c r="F236" s="99">
        <f t="shared" si="40"/>
        <v>0</v>
      </c>
      <c r="G236" s="99">
        <f t="shared" si="40"/>
        <v>79.867899874688391</v>
      </c>
      <c r="H236" s="100">
        <f t="shared" si="40"/>
        <v>8.9170502528820528</v>
      </c>
      <c r="I236" s="111">
        <f>SUM(I215:I231)</f>
        <v>1293.760120346509</v>
      </c>
    </row>
    <row r="237" spans="1:9" s="22" customFormat="1" ht="15" thickBot="1">
      <c r="A237" s="38" t="s">
        <v>108</v>
      </c>
      <c r="B237" s="125">
        <f>B236/$I$236</f>
        <v>0.13760610673877191</v>
      </c>
      <c r="C237" s="125">
        <f t="shared" ref="C237:I237" si="41">C236/$I$236</f>
        <v>5.5177537211241572E-3</v>
      </c>
      <c r="D237" s="125">
        <f t="shared" si="41"/>
        <v>0.4317586621464426</v>
      </c>
      <c r="E237" s="125">
        <f t="shared" si="41"/>
        <v>0.3564919658082592</v>
      </c>
      <c r="F237" s="125">
        <f t="shared" si="41"/>
        <v>0</v>
      </c>
      <c r="G237" s="125">
        <f t="shared" si="41"/>
        <v>6.1733159508191748E-2</v>
      </c>
      <c r="H237" s="126">
        <f t="shared" si="41"/>
        <v>6.8923520772102564E-3</v>
      </c>
      <c r="I237" s="127">
        <f t="shared" si="41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2">SUM(B242:H242)</f>
        <v>0</v>
      </c>
    </row>
    <row r="243" spans="1:9" ht="15">
      <c r="A243" s="32" t="s">
        <v>9</v>
      </c>
      <c r="B243" s="84">
        <v>0.22022857142857147</v>
      </c>
      <c r="C243" s="84">
        <v>0.22022857142857147</v>
      </c>
      <c r="D243" s="84">
        <v>1.8719428571428576</v>
      </c>
      <c r="E243" s="84">
        <v>0</v>
      </c>
      <c r="F243" s="395"/>
      <c r="G243" s="84">
        <v>0</v>
      </c>
      <c r="H243" s="115">
        <v>0</v>
      </c>
      <c r="I243" s="111">
        <f t="shared" si="42"/>
        <v>2.3124000000000007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2"/>
        <v>0</v>
      </c>
    </row>
    <row r="245" spans="1:9" ht="15">
      <c r="A245" s="32" t="s">
        <v>13</v>
      </c>
      <c r="B245" s="84">
        <v>157.89302756939881</v>
      </c>
      <c r="C245" s="84">
        <v>0.70561083364523014</v>
      </c>
      <c r="D245" s="84">
        <v>13.329333853192448</v>
      </c>
      <c r="E245" s="84">
        <v>0</v>
      </c>
      <c r="F245" s="395"/>
      <c r="G245" s="84">
        <v>0</v>
      </c>
      <c r="H245" s="115">
        <v>0</v>
      </c>
      <c r="I245" s="111">
        <f t="shared" si="42"/>
        <v>171.9279722562365</v>
      </c>
    </row>
    <row r="246" spans="1:9" ht="15">
      <c r="A246" s="31" t="s">
        <v>12</v>
      </c>
      <c r="B246" s="112">
        <v>77.576001513478033</v>
      </c>
      <c r="C246" s="112">
        <v>0.33398845368602909</v>
      </c>
      <c r="D246" s="112">
        <v>9.7122792728999805</v>
      </c>
      <c r="E246" s="112">
        <v>0</v>
      </c>
      <c r="F246" s="395"/>
      <c r="G246" s="112">
        <v>0</v>
      </c>
      <c r="H246" s="113">
        <v>0</v>
      </c>
      <c r="I246" s="114">
        <f t="shared" si="42"/>
        <v>87.622269240064043</v>
      </c>
    </row>
    <row r="247" spans="1:9" ht="15">
      <c r="A247" s="32" t="s">
        <v>54</v>
      </c>
      <c r="B247" s="84">
        <v>4.3526604529889099E-9</v>
      </c>
      <c r="C247" s="84">
        <v>4.3526604529889099E-9</v>
      </c>
      <c r="D247" s="84">
        <v>4.3526604529889099E-9</v>
      </c>
      <c r="E247" s="84">
        <v>1.4580379855685615</v>
      </c>
      <c r="F247" s="395"/>
      <c r="G247" s="84">
        <v>0</v>
      </c>
      <c r="H247" s="115">
        <v>0</v>
      </c>
      <c r="I247" s="111">
        <f t="shared" si="42"/>
        <v>1.4580379986265428</v>
      </c>
    </row>
    <row r="248" spans="1:9" ht="15">
      <c r="A248" s="31" t="s">
        <v>11</v>
      </c>
      <c r="B248" s="112">
        <v>4.9695521339460277E-9</v>
      </c>
      <c r="C248" s="112">
        <v>4.9695521339460277E-9</v>
      </c>
      <c r="D248" s="112">
        <v>4.9695521339460277E-9</v>
      </c>
      <c r="E248" s="112">
        <v>0.24490242888115088</v>
      </c>
      <c r="F248" s="395"/>
      <c r="G248" s="112">
        <v>0</v>
      </c>
      <c r="H248" s="113">
        <v>0</v>
      </c>
      <c r="I248" s="114">
        <f t="shared" si="42"/>
        <v>0.24490244378980727</v>
      </c>
    </row>
    <row r="249" spans="1:9" ht="15">
      <c r="A249" s="32" t="s">
        <v>55</v>
      </c>
      <c r="B249" s="84">
        <v>7.1067833327370239E-3</v>
      </c>
      <c r="C249" s="84">
        <v>7.1067833327370239E-3</v>
      </c>
      <c r="D249" s="84">
        <v>6.040765832826471E-2</v>
      </c>
      <c r="E249" s="84">
        <v>0</v>
      </c>
      <c r="F249" s="395"/>
      <c r="G249" s="84">
        <v>0</v>
      </c>
      <c r="H249" s="115">
        <v>0</v>
      </c>
      <c r="I249" s="111">
        <f t="shared" si="42"/>
        <v>7.4621224993738758E-2</v>
      </c>
    </row>
    <row r="250" spans="1:9" ht="15">
      <c r="A250" s="31" t="s">
        <v>14</v>
      </c>
      <c r="B250" s="112">
        <v>90.679395749346412</v>
      </c>
      <c r="C250" s="112">
        <v>3.690426310265746</v>
      </c>
      <c r="D250" s="112">
        <v>70.931748018619032</v>
      </c>
      <c r="E250" s="112">
        <v>0.88788429069884767</v>
      </c>
      <c r="F250" s="395"/>
      <c r="G250" s="112">
        <v>0</v>
      </c>
      <c r="H250" s="113">
        <v>0</v>
      </c>
      <c r="I250" s="114">
        <f t="shared" si="42"/>
        <v>166.18945436893003</v>
      </c>
    </row>
    <row r="251" spans="1:9" ht="15">
      <c r="A251" s="32" t="s">
        <v>136</v>
      </c>
      <c r="B251" s="84">
        <v>968.13705102539166</v>
      </c>
      <c r="C251" s="84">
        <v>38.064136098063514</v>
      </c>
      <c r="D251" s="84">
        <v>723.33221050676184</v>
      </c>
      <c r="E251" s="84">
        <v>2.9038765526105181</v>
      </c>
      <c r="F251" s="395"/>
      <c r="G251" s="84">
        <v>0</v>
      </c>
      <c r="H251" s="115">
        <v>0</v>
      </c>
      <c r="I251" s="111">
        <f t="shared" si="42"/>
        <v>1732.4372741828274</v>
      </c>
    </row>
    <row r="252" spans="1:9" ht="15">
      <c r="A252" s="31" t="s">
        <v>21</v>
      </c>
      <c r="B252" s="112">
        <v>228.12329178411591</v>
      </c>
      <c r="C252" s="112">
        <v>9.4628896309166031</v>
      </c>
      <c r="D252" s="112">
        <v>369.91379941633255</v>
      </c>
      <c r="E252" s="112">
        <v>1162.5999620927987</v>
      </c>
      <c r="F252" s="395"/>
      <c r="G252" s="112">
        <v>422.73367052138377</v>
      </c>
      <c r="H252" s="113">
        <v>30.837651588310141</v>
      </c>
      <c r="I252" s="114">
        <f t="shared" si="42"/>
        <v>2223.6712650338577</v>
      </c>
    </row>
    <row r="253" spans="1:9" ht="15">
      <c r="A253" s="32" t="s">
        <v>20</v>
      </c>
      <c r="B253" s="84">
        <v>121.11563023251253</v>
      </c>
      <c r="C253" s="84">
        <v>2.7054314525155711E-9</v>
      </c>
      <c r="D253" s="84">
        <v>2.209514645465569</v>
      </c>
      <c r="E253" s="84">
        <v>0</v>
      </c>
      <c r="F253" s="395"/>
      <c r="G253" s="84">
        <v>0</v>
      </c>
      <c r="H253" s="115">
        <v>0</v>
      </c>
      <c r="I253" s="111">
        <f t="shared" si="42"/>
        <v>123.32514488068354</v>
      </c>
    </row>
    <row r="254" spans="1:9" ht="15">
      <c r="A254" s="31" t="s">
        <v>56</v>
      </c>
      <c r="B254" s="112">
        <v>1.2093221934947513</v>
      </c>
      <c r="C254" s="112">
        <v>1.6842790286046956</v>
      </c>
      <c r="D254" s="112">
        <v>2.6377108976031765</v>
      </c>
      <c r="E254" s="112">
        <v>0</v>
      </c>
      <c r="F254" s="395"/>
      <c r="G254" s="112">
        <v>0</v>
      </c>
      <c r="H254" s="113">
        <v>0</v>
      </c>
      <c r="I254" s="114">
        <f t="shared" si="42"/>
        <v>5.5313121197026227</v>
      </c>
    </row>
    <row r="255" spans="1:9" ht="15">
      <c r="A255" s="32" t="s">
        <v>18</v>
      </c>
      <c r="B255" s="84">
        <v>2.9085075830044387</v>
      </c>
      <c r="C255" s="84">
        <v>2.4357236739660917</v>
      </c>
      <c r="D255" s="84">
        <v>20.230867319673433</v>
      </c>
      <c r="E255" s="84">
        <v>0</v>
      </c>
      <c r="F255" s="395"/>
      <c r="G255" s="84">
        <v>0</v>
      </c>
      <c r="H255" s="115">
        <v>0</v>
      </c>
      <c r="I255" s="111">
        <f t="shared" si="42"/>
        <v>25.575098576643963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2"/>
        <v>0</v>
      </c>
    </row>
    <row r="257" spans="1:9" ht="15">
      <c r="A257" s="33" t="s">
        <v>60</v>
      </c>
      <c r="B257" s="84">
        <v>0.33805714285714289</v>
      </c>
      <c r="C257" s="84">
        <v>3.9771428571428569E-2</v>
      </c>
      <c r="D257" s="84">
        <v>3.9771428571428569E-2</v>
      </c>
      <c r="E257" s="84">
        <v>0</v>
      </c>
      <c r="F257" s="395"/>
      <c r="G257" s="84">
        <v>0</v>
      </c>
      <c r="H257" s="115">
        <v>0</v>
      </c>
      <c r="I257" s="111">
        <f t="shared" si="42"/>
        <v>0.41760000000000003</v>
      </c>
    </row>
    <row r="258" spans="1:9">
      <c r="A258" s="34" t="s">
        <v>19</v>
      </c>
      <c r="B258" s="116">
        <v>0.33805714285714289</v>
      </c>
      <c r="C258" s="116">
        <v>3.9771428571428569E-2</v>
      </c>
      <c r="D258" s="116">
        <v>3.9771428571428569E-2</v>
      </c>
      <c r="E258" s="116">
        <v>0</v>
      </c>
      <c r="F258" s="395"/>
      <c r="G258" s="116">
        <v>0</v>
      </c>
      <c r="H258" s="117">
        <v>0</v>
      </c>
      <c r="I258" s="118">
        <f t="shared" si="42"/>
        <v>0.41760000000000003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2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42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42"/>
        <v>0</v>
      </c>
    </row>
    <row r="262" spans="1:9" ht="15">
      <c r="A262" s="37" t="s">
        <v>22</v>
      </c>
      <c r="B262" s="99">
        <f t="shared" ref="B262:I262" si="43">SUM(B241:B257)</f>
        <v>1648.2076201576833</v>
      </c>
      <c r="C262" s="99">
        <f t="shared" si="43"/>
        <v>56.64416082450829</v>
      </c>
      <c r="D262" s="99">
        <f t="shared" si="43"/>
        <v>1214.2695858839129</v>
      </c>
      <c r="E262" s="99">
        <f t="shared" si="43"/>
        <v>1168.0946633505578</v>
      </c>
      <c r="F262" s="99">
        <f t="shared" si="43"/>
        <v>0</v>
      </c>
      <c r="G262" s="99">
        <f t="shared" si="43"/>
        <v>422.73367052138377</v>
      </c>
      <c r="H262" s="100">
        <f t="shared" si="43"/>
        <v>30.837651588310141</v>
      </c>
      <c r="I262" s="111">
        <f t="shared" si="43"/>
        <v>4540.7873523263543</v>
      </c>
    </row>
    <row r="263" spans="1:9" s="22" customFormat="1" ht="15" thickBot="1">
      <c r="A263" s="38" t="s">
        <v>108</v>
      </c>
      <c r="B263" s="125">
        <f t="shared" ref="B263:I263" si="44">B262/$I$262</f>
        <v>0.36297837627504559</v>
      </c>
      <c r="C263" s="125">
        <f t="shared" si="44"/>
        <v>1.2474524004187981E-2</v>
      </c>
      <c r="D263" s="125">
        <f t="shared" si="44"/>
        <v>0.26741388478846373</v>
      </c>
      <c r="E263" s="125">
        <f t="shared" si="44"/>
        <v>0.25724496055780172</v>
      </c>
      <c r="F263" s="125">
        <f t="shared" si="44"/>
        <v>0</v>
      </c>
      <c r="G263" s="125">
        <f t="shared" si="44"/>
        <v>9.3096997881833676E-2</v>
      </c>
      <c r="H263" s="126">
        <f t="shared" si="44"/>
        <v>6.791256492667791E-3</v>
      </c>
      <c r="I263" s="127">
        <f t="shared" si="44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0.17367423081732161</v>
      </c>
      <c r="C267" s="105">
        <v>2.3822571483791903E-2</v>
      </c>
      <c r="D267" s="105">
        <v>5.2640198278701464E-2</v>
      </c>
      <c r="E267" s="105">
        <v>0</v>
      </c>
      <c r="F267" s="394"/>
      <c r="G267" s="105">
        <v>0</v>
      </c>
      <c r="H267" s="110">
        <v>0</v>
      </c>
      <c r="I267" s="111">
        <f>SUM(B267:H267)</f>
        <v>0.25013700057981497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45">SUM(B268:H268)</f>
        <v>0</v>
      </c>
    </row>
    <row r="269" spans="1:9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45"/>
        <v>0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45"/>
        <v>0</v>
      </c>
    </row>
    <row r="271" spans="1:9" ht="15">
      <c r="A271" s="32" t="s">
        <v>13</v>
      </c>
      <c r="B271" s="84">
        <v>27.320426505272287</v>
      </c>
      <c r="C271" s="84">
        <v>83.175717608179212</v>
      </c>
      <c r="D271" s="84">
        <v>32.489023320481635</v>
      </c>
      <c r="E271" s="84">
        <v>0</v>
      </c>
      <c r="F271" s="395"/>
      <c r="G271" s="84">
        <v>0</v>
      </c>
      <c r="H271" s="115">
        <v>0</v>
      </c>
      <c r="I271" s="111">
        <f t="shared" si="45"/>
        <v>142.98516743393313</v>
      </c>
    </row>
    <row r="272" spans="1:9" ht="15">
      <c r="A272" s="31" t="s">
        <v>12</v>
      </c>
      <c r="B272" s="112">
        <v>6.6388984555330177</v>
      </c>
      <c r="C272" s="112">
        <v>0.86286100702094171</v>
      </c>
      <c r="D272" s="112">
        <v>20.667379510379412</v>
      </c>
      <c r="E272" s="112">
        <v>0.72061707414060572</v>
      </c>
      <c r="F272" s="395"/>
      <c r="G272" s="112">
        <v>0</v>
      </c>
      <c r="H272" s="113">
        <v>0</v>
      </c>
      <c r="I272" s="114">
        <f t="shared" si="45"/>
        <v>28.889756047073977</v>
      </c>
    </row>
    <row r="273" spans="1:9" ht="15">
      <c r="A273" s="32" t="s">
        <v>54</v>
      </c>
      <c r="B273" s="84">
        <v>3.0394995854902437E-9</v>
      </c>
      <c r="C273" s="84">
        <v>3.0394995854902437E-9</v>
      </c>
      <c r="D273" s="84">
        <v>3.0394995854902437E-9</v>
      </c>
      <c r="E273" s="84">
        <v>49.908128541602728</v>
      </c>
      <c r="F273" s="395"/>
      <c r="G273" s="84">
        <v>0</v>
      </c>
      <c r="H273" s="115">
        <v>0</v>
      </c>
      <c r="I273" s="111">
        <f t="shared" si="45"/>
        <v>49.90812855072123</v>
      </c>
    </row>
    <row r="274" spans="1:9" ht="15">
      <c r="A274" s="31" t="s">
        <v>11</v>
      </c>
      <c r="B274" s="112">
        <v>6.0092679078665575E-9</v>
      </c>
      <c r="C274" s="112">
        <v>6.0092679078665575E-9</v>
      </c>
      <c r="D274" s="112">
        <v>6.0092679078665575E-9</v>
      </c>
      <c r="E274" s="112">
        <v>2.0855109720495896E-2</v>
      </c>
      <c r="F274" s="395"/>
      <c r="G274" s="112">
        <v>0</v>
      </c>
      <c r="H274" s="113">
        <v>0</v>
      </c>
      <c r="I274" s="114">
        <f t="shared" si="45"/>
        <v>2.0855127748299618E-2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45"/>
        <v>0</v>
      </c>
    </row>
    <row r="276" spans="1:9" ht="15">
      <c r="A276" s="31" t="s">
        <v>14</v>
      </c>
      <c r="B276" s="112">
        <v>1.5797316753416755E-2</v>
      </c>
      <c r="C276" s="112">
        <v>1.0415173844794104E-2</v>
      </c>
      <c r="D276" s="112">
        <v>8.3146834772127226E-2</v>
      </c>
      <c r="E276" s="112">
        <v>0</v>
      </c>
      <c r="F276" s="395"/>
      <c r="G276" s="112">
        <v>0</v>
      </c>
      <c r="H276" s="113">
        <v>0</v>
      </c>
      <c r="I276" s="114">
        <f t="shared" si="45"/>
        <v>0.10935932537033809</v>
      </c>
    </row>
    <row r="277" spans="1:9" ht="15">
      <c r="A277" s="32" t="s">
        <v>136</v>
      </c>
      <c r="B277" s="84">
        <v>24.625404713996879</v>
      </c>
      <c r="C277" s="84">
        <v>183.51169171801743</v>
      </c>
      <c r="D277" s="84">
        <v>1035.308899297507</v>
      </c>
      <c r="E277" s="84">
        <v>0</v>
      </c>
      <c r="F277" s="395"/>
      <c r="G277" s="84">
        <v>0</v>
      </c>
      <c r="H277" s="115">
        <v>0</v>
      </c>
      <c r="I277" s="111">
        <f t="shared" si="45"/>
        <v>1243.4459957295212</v>
      </c>
    </row>
    <row r="278" spans="1:9" ht="15">
      <c r="A278" s="31" t="s">
        <v>21</v>
      </c>
      <c r="B278" s="112">
        <v>2.980452778642352</v>
      </c>
      <c r="C278" s="112">
        <v>2.6916090690342362E-9</v>
      </c>
      <c r="D278" s="112">
        <v>84.613923407768382</v>
      </c>
      <c r="E278" s="112">
        <v>275.92666230506501</v>
      </c>
      <c r="F278" s="395"/>
      <c r="G278" s="112">
        <v>4.1402174659095481</v>
      </c>
      <c r="H278" s="113">
        <v>0</v>
      </c>
      <c r="I278" s="114">
        <f t="shared" si="45"/>
        <v>367.66125596007686</v>
      </c>
    </row>
    <row r="279" spans="1:9" ht="15">
      <c r="A279" s="32" t="s">
        <v>20</v>
      </c>
      <c r="B279" s="84">
        <v>18.73799999069081</v>
      </c>
      <c r="C279" s="84">
        <v>4.6545942199187108E-9</v>
      </c>
      <c r="D279" s="84">
        <v>4.6545942199187108E-9</v>
      </c>
      <c r="E279" s="84">
        <v>0</v>
      </c>
      <c r="F279" s="395"/>
      <c r="G279" s="84">
        <v>0</v>
      </c>
      <c r="H279" s="115">
        <v>0</v>
      </c>
      <c r="I279" s="111">
        <f t="shared" si="45"/>
        <v>18.738</v>
      </c>
    </row>
    <row r="280" spans="1:9" ht="15">
      <c r="A280" s="31" t="s">
        <v>56</v>
      </c>
      <c r="B280" s="112">
        <v>0.22633617085447219</v>
      </c>
      <c r="C280" s="112">
        <v>2.662778480640849E-2</v>
      </c>
      <c r="D280" s="112">
        <v>2.662778480640849E-2</v>
      </c>
      <c r="E280" s="112">
        <v>0</v>
      </c>
      <c r="F280" s="395"/>
      <c r="G280" s="112">
        <v>0</v>
      </c>
      <c r="H280" s="113">
        <v>0</v>
      </c>
      <c r="I280" s="114">
        <f t="shared" si="45"/>
        <v>0.27959174046728918</v>
      </c>
    </row>
    <row r="281" spans="1:9" ht="15">
      <c r="A281" s="32" t="s">
        <v>18</v>
      </c>
      <c r="B281" s="84">
        <v>0.2680044269857389</v>
      </c>
      <c r="C281" s="84">
        <v>3.1529932586557514E-2</v>
      </c>
      <c r="D281" s="84">
        <v>3.1529932586557514E-2</v>
      </c>
      <c r="E281" s="84">
        <v>0</v>
      </c>
      <c r="F281" s="395"/>
      <c r="G281" s="84">
        <v>0</v>
      </c>
      <c r="H281" s="115">
        <v>0</v>
      </c>
      <c r="I281" s="111">
        <f t="shared" si="45"/>
        <v>0.33106429215885391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45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45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45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45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45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45"/>
        <v>0</v>
      </c>
    </row>
    <row r="288" spans="1:9" ht="15">
      <c r="A288" s="37" t="s">
        <v>22</v>
      </c>
      <c r="B288" s="99">
        <f t="shared" ref="B288:I288" si="46">SUM(B267:B283)</f>
        <v>80.986994598595061</v>
      </c>
      <c r="C288" s="99">
        <f t="shared" si="46"/>
        <v>267.64266581233409</v>
      </c>
      <c r="D288" s="99">
        <f t="shared" si="46"/>
        <v>1173.2731703002837</v>
      </c>
      <c r="E288" s="99">
        <f t="shared" si="46"/>
        <v>326.57626303052882</v>
      </c>
      <c r="F288" s="99">
        <f t="shared" si="46"/>
        <v>0</v>
      </c>
      <c r="G288" s="99">
        <f t="shared" si="46"/>
        <v>4.1402174659095481</v>
      </c>
      <c r="H288" s="100">
        <f t="shared" si="46"/>
        <v>0</v>
      </c>
      <c r="I288" s="111">
        <f t="shared" si="46"/>
        <v>1852.6193112076512</v>
      </c>
    </row>
    <row r="289" spans="1:9" s="22" customFormat="1" ht="15" thickBot="1">
      <c r="A289" s="38" t="s">
        <v>108</v>
      </c>
      <c r="B289" s="125">
        <f>B288/$I$288</f>
        <v>4.3714860418788769E-2</v>
      </c>
      <c r="C289" s="125">
        <f t="shared" ref="C289:I289" si="47">C288/$I$288</f>
        <v>0.14446716829150838</v>
      </c>
      <c r="D289" s="125">
        <f t="shared" si="47"/>
        <v>0.63330505258280623</v>
      </c>
      <c r="E289" s="125">
        <f t="shared" si="47"/>
        <v>0.17627812743549906</v>
      </c>
      <c r="F289" s="125">
        <f t="shared" si="47"/>
        <v>0</v>
      </c>
      <c r="G289" s="125">
        <f t="shared" si="47"/>
        <v>2.2347912713976299E-3</v>
      </c>
      <c r="H289" s="126">
        <f t="shared" si="47"/>
        <v>0</v>
      </c>
      <c r="I289" s="127">
        <f t="shared" si="47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48">SUM(B294:H294)</f>
        <v>0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48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48"/>
        <v>0</v>
      </c>
    </row>
    <row r="297" spans="1:9" ht="15">
      <c r="A297" s="32" t="s">
        <v>13</v>
      </c>
      <c r="B297" s="84">
        <v>56.570715997643852</v>
      </c>
      <c r="C297" s="84">
        <v>161.34432711417344</v>
      </c>
      <c r="D297" s="84">
        <v>16.986144936317039</v>
      </c>
      <c r="E297" s="84">
        <v>0</v>
      </c>
      <c r="F297" s="395"/>
      <c r="G297" s="84">
        <v>0</v>
      </c>
      <c r="H297" s="115">
        <v>0</v>
      </c>
      <c r="I297" s="111">
        <f t="shared" si="48"/>
        <v>234.90118804813432</v>
      </c>
    </row>
    <row r="298" spans="1:9" ht="15">
      <c r="A298" s="31" t="s">
        <v>12</v>
      </c>
      <c r="B298" s="112">
        <v>61.805079129541774</v>
      </c>
      <c r="C298" s="112">
        <v>56.571092975122603</v>
      </c>
      <c r="D298" s="112">
        <v>14.900541435855695</v>
      </c>
      <c r="E298" s="112">
        <v>0.22398052219827047</v>
      </c>
      <c r="F298" s="395"/>
      <c r="G298" s="112">
        <v>0</v>
      </c>
      <c r="H298" s="113">
        <v>0</v>
      </c>
      <c r="I298" s="114">
        <f t="shared" si="48"/>
        <v>133.50069406271834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0.83089246818066476</v>
      </c>
      <c r="F299" s="395"/>
      <c r="G299" s="84">
        <v>0</v>
      </c>
      <c r="H299" s="115">
        <v>0</v>
      </c>
      <c r="I299" s="111">
        <f t="shared" si="48"/>
        <v>0.83089246818066476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48"/>
        <v>0</v>
      </c>
    </row>
    <row r="301" spans="1:9" ht="15">
      <c r="A301" s="32" t="s">
        <v>55</v>
      </c>
      <c r="B301" s="84">
        <v>0.40742058731470948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48"/>
        <v>0.40742058731470948</v>
      </c>
    </row>
    <row r="302" spans="1:9" ht="15">
      <c r="A302" s="31" t="s">
        <v>14</v>
      </c>
      <c r="B302" s="112">
        <v>0.30791328464546536</v>
      </c>
      <c r="C302" s="112">
        <v>1.317832602230679</v>
      </c>
      <c r="D302" s="112">
        <v>1.7890909500111924</v>
      </c>
      <c r="E302" s="112">
        <v>2.622482736398875</v>
      </c>
      <c r="F302" s="395"/>
      <c r="G302" s="112">
        <v>0</v>
      </c>
      <c r="H302" s="113">
        <v>0</v>
      </c>
      <c r="I302" s="114">
        <f t="shared" si="48"/>
        <v>6.0373195732862115</v>
      </c>
    </row>
    <row r="303" spans="1:9" ht="15">
      <c r="A303" s="32" t="s">
        <v>136</v>
      </c>
      <c r="B303" s="84">
        <v>60.430659411740081</v>
      </c>
      <c r="C303" s="84">
        <v>790.67374222664046</v>
      </c>
      <c r="D303" s="84">
        <v>133.5796652171955</v>
      </c>
      <c r="E303" s="84">
        <v>1.4107420141600981</v>
      </c>
      <c r="F303" s="395"/>
      <c r="G303" s="84">
        <v>0</v>
      </c>
      <c r="H303" s="115">
        <v>0</v>
      </c>
      <c r="I303" s="111">
        <f t="shared" si="48"/>
        <v>986.09480886973608</v>
      </c>
    </row>
    <row r="304" spans="1:9" ht="15">
      <c r="A304" s="31" t="s">
        <v>21</v>
      </c>
      <c r="B304" s="112">
        <v>59.145085238763258</v>
      </c>
      <c r="C304" s="112">
        <v>6.1817254756707172</v>
      </c>
      <c r="D304" s="112">
        <v>19.967289097236357</v>
      </c>
      <c r="E304" s="112">
        <v>493.84343274437367</v>
      </c>
      <c r="F304" s="395"/>
      <c r="G304" s="112">
        <v>37.631316916172786</v>
      </c>
      <c r="H304" s="113">
        <v>4.6532034303686139E-2</v>
      </c>
      <c r="I304" s="114">
        <f t="shared" si="48"/>
        <v>616.81538150652045</v>
      </c>
    </row>
    <row r="305" spans="1:9" ht="15">
      <c r="A305" s="32" t="s">
        <v>20</v>
      </c>
      <c r="B305" s="84">
        <v>9.2480402331069715</v>
      </c>
      <c r="C305" s="84">
        <v>19.589650951593182</v>
      </c>
      <c r="D305" s="84">
        <v>54.244693914603396</v>
      </c>
      <c r="E305" s="84">
        <v>0</v>
      </c>
      <c r="F305" s="395"/>
      <c r="G305" s="84">
        <v>0</v>
      </c>
      <c r="H305" s="115">
        <v>0</v>
      </c>
      <c r="I305" s="111">
        <f t="shared" si="48"/>
        <v>83.082385099303551</v>
      </c>
    </row>
    <row r="306" spans="1:9" ht="15">
      <c r="A306" s="31" t="s">
        <v>56</v>
      </c>
      <c r="B306" s="112">
        <v>4.137768311063871</v>
      </c>
      <c r="C306" s="112">
        <v>0</v>
      </c>
      <c r="D306" s="112">
        <v>1.9330483271384247</v>
      </c>
      <c r="E306" s="112">
        <v>0</v>
      </c>
      <c r="F306" s="395"/>
      <c r="G306" s="112">
        <v>0</v>
      </c>
      <c r="H306" s="113">
        <v>0</v>
      </c>
      <c r="I306" s="114">
        <f t="shared" si="48"/>
        <v>6.0708166382022952</v>
      </c>
    </row>
    <row r="307" spans="1:9" ht="15">
      <c r="A307" s="32" t="s">
        <v>18</v>
      </c>
      <c r="B307" s="84">
        <v>18.573604569558352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48"/>
        <v>18.573604569558352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48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48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48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48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48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48"/>
        <v>0</v>
      </c>
    </row>
    <row r="314" spans="1:9" ht="15">
      <c r="A314" s="37" t="s">
        <v>22</v>
      </c>
      <c r="B314" s="99">
        <f t="shared" ref="B314:I314" si="49">SUM(B293:B309)</f>
        <v>270.62628676337829</v>
      </c>
      <c r="C314" s="99">
        <f t="shared" si="49"/>
        <v>1035.6783713454311</v>
      </c>
      <c r="D314" s="99">
        <f t="shared" si="49"/>
        <v>243.40047387835762</v>
      </c>
      <c r="E314" s="99">
        <f t="shared" si="49"/>
        <v>498.93153048531155</v>
      </c>
      <c r="F314" s="99">
        <f t="shared" si="49"/>
        <v>0</v>
      </c>
      <c r="G314" s="99">
        <f t="shared" si="49"/>
        <v>37.631316916172786</v>
      </c>
      <c r="H314" s="100">
        <f t="shared" si="49"/>
        <v>4.6532034303686139E-2</v>
      </c>
      <c r="I314" s="111">
        <f t="shared" si="49"/>
        <v>2086.3145114229551</v>
      </c>
    </row>
    <row r="315" spans="1:9" s="22" customFormat="1" ht="15" thickBot="1">
      <c r="A315" s="38" t="s">
        <v>108</v>
      </c>
      <c r="B315" s="125">
        <f>B314/$I$314</f>
        <v>0.12971499995885072</v>
      </c>
      <c r="C315" s="125">
        <f t="shared" ref="C315:I315" si="50">C314/$I$314</f>
        <v>0.49641526513615364</v>
      </c>
      <c r="D315" s="125">
        <f t="shared" si="50"/>
        <v>0.11666528346790253</v>
      </c>
      <c r="E315" s="125">
        <f t="shared" si="50"/>
        <v>0.23914492649769237</v>
      </c>
      <c r="F315" s="125">
        <f t="shared" si="50"/>
        <v>0</v>
      </c>
      <c r="G315" s="125">
        <f t="shared" si="50"/>
        <v>1.8037221478417763E-2</v>
      </c>
      <c r="H315" s="126">
        <f t="shared" si="50"/>
        <v>2.2303460982950895E-5</v>
      </c>
      <c r="I315" s="127">
        <f t="shared" si="5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1.5840746547442842E-9</v>
      </c>
      <c r="C319" s="105">
        <v>1024.0250605634026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1024.0250605649867</v>
      </c>
    </row>
    <row r="320" spans="1:9" ht="15">
      <c r="A320" s="31" t="s">
        <v>8</v>
      </c>
      <c r="B320" s="112">
        <v>5.14111480986034E-9</v>
      </c>
      <c r="C320" s="112">
        <v>746.74692614506705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51">SUM(B320:H320)</f>
        <v>746.7469261502082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51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51"/>
        <v>0</v>
      </c>
    </row>
    <row r="323" spans="1:9" ht="15">
      <c r="A323" s="32" t="s">
        <v>13</v>
      </c>
      <c r="B323" s="84">
        <v>77.880370253272773</v>
      </c>
      <c r="C323" s="84">
        <v>297.57203508735773</v>
      </c>
      <c r="D323" s="84">
        <v>115.03923866081448</v>
      </c>
      <c r="E323" s="84">
        <v>0</v>
      </c>
      <c r="F323" s="395"/>
      <c r="G323" s="84">
        <v>0</v>
      </c>
      <c r="H323" s="115">
        <v>0</v>
      </c>
      <c r="I323" s="111">
        <f t="shared" si="51"/>
        <v>490.49164400144497</v>
      </c>
    </row>
    <row r="324" spans="1:9" ht="15">
      <c r="A324" s="31" t="s">
        <v>12</v>
      </c>
      <c r="B324" s="112">
        <v>5.4102841991273385</v>
      </c>
      <c r="C324" s="112">
        <v>1.7156544880563013E-4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51"/>
        <v>5.4104557645761444</v>
      </c>
    </row>
    <row r="325" spans="1:9" ht="15">
      <c r="A325" s="32" t="s">
        <v>54</v>
      </c>
      <c r="B325" s="84">
        <v>1.2582003109571522E-9</v>
      </c>
      <c r="C325" s="84">
        <v>1.5434889785297052</v>
      </c>
      <c r="D325" s="84">
        <v>0</v>
      </c>
      <c r="E325" s="84">
        <v>4.3736699768349183</v>
      </c>
      <c r="F325" s="395"/>
      <c r="G325" s="84">
        <v>0</v>
      </c>
      <c r="H325" s="115">
        <v>0</v>
      </c>
      <c r="I325" s="111">
        <f t="shared" si="51"/>
        <v>5.9171589566228242</v>
      </c>
    </row>
    <row r="326" spans="1:9" ht="15">
      <c r="A326" s="31" t="s">
        <v>11</v>
      </c>
      <c r="B326" s="112">
        <v>6.5349693397826202E-10</v>
      </c>
      <c r="C326" s="112">
        <v>0</v>
      </c>
      <c r="D326" s="112">
        <v>0</v>
      </c>
      <c r="E326" s="112">
        <v>8.5331718229035028E-2</v>
      </c>
      <c r="F326" s="395"/>
      <c r="G326" s="112">
        <v>0</v>
      </c>
      <c r="H326" s="113">
        <v>0</v>
      </c>
      <c r="I326" s="114">
        <f t="shared" si="51"/>
        <v>8.5331718882531965E-2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51"/>
        <v>0</v>
      </c>
    </row>
    <row r="328" spans="1:9" ht="15">
      <c r="A328" s="31" t="s">
        <v>14</v>
      </c>
      <c r="B328" s="112">
        <v>3.1470065507253624</v>
      </c>
      <c r="C328" s="112">
        <v>0</v>
      </c>
      <c r="D328" s="112">
        <v>0.86079348165296277</v>
      </c>
      <c r="E328" s="112">
        <v>0</v>
      </c>
      <c r="F328" s="395"/>
      <c r="G328" s="112">
        <v>0</v>
      </c>
      <c r="H328" s="113">
        <v>0</v>
      </c>
      <c r="I328" s="114">
        <f t="shared" si="51"/>
        <v>4.0078000323783254</v>
      </c>
    </row>
    <row r="329" spans="1:9" ht="15">
      <c r="A329" s="32" t="s">
        <v>136</v>
      </c>
      <c r="B329" s="84">
        <v>833.64405227479176</v>
      </c>
      <c r="C329" s="84">
        <v>4408.051097485436</v>
      </c>
      <c r="D329" s="84">
        <v>1039.4251682038996</v>
      </c>
      <c r="E329" s="84">
        <v>286.74704529811669</v>
      </c>
      <c r="F329" s="395"/>
      <c r="G329" s="84">
        <v>0</v>
      </c>
      <c r="H329" s="115">
        <v>0</v>
      </c>
      <c r="I329" s="111">
        <f t="shared" si="51"/>
        <v>6567.867363262244</v>
      </c>
    </row>
    <row r="330" spans="1:9" ht="15">
      <c r="A330" s="31" t="s">
        <v>21</v>
      </c>
      <c r="B330" s="112">
        <v>173.90438540677474</v>
      </c>
      <c r="C330" s="112">
        <v>21.139193348752176</v>
      </c>
      <c r="D330" s="112">
        <v>48.803291191547558</v>
      </c>
      <c r="E330" s="112">
        <v>3154.6921731386324</v>
      </c>
      <c r="F330" s="395"/>
      <c r="G330" s="112">
        <v>182.1454853738656</v>
      </c>
      <c r="H330" s="113">
        <v>0</v>
      </c>
      <c r="I330" s="114">
        <f t="shared" si="51"/>
        <v>3580.6845284595724</v>
      </c>
    </row>
    <row r="331" spans="1:9" ht="15">
      <c r="A331" s="32" t="s">
        <v>20</v>
      </c>
      <c r="B331" s="84">
        <v>546.52279131531509</v>
      </c>
      <c r="C331" s="84">
        <v>0</v>
      </c>
      <c r="D331" s="84">
        <v>138.05557906071519</v>
      </c>
      <c r="E331" s="84">
        <v>0</v>
      </c>
      <c r="F331" s="395"/>
      <c r="G331" s="84">
        <v>0</v>
      </c>
      <c r="H331" s="115">
        <v>0</v>
      </c>
      <c r="I331" s="111">
        <f t="shared" si="51"/>
        <v>684.57837037603031</v>
      </c>
    </row>
    <row r="332" spans="1:9" ht="15">
      <c r="A332" s="31" t="s">
        <v>56</v>
      </c>
      <c r="B332" s="112">
        <v>7.081010859308344E-2</v>
      </c>
      <c r="C332" s="112">
        <v>0.17702527148270861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51"/>
        <v>0.24783538007579203</v>
      </c>
    </row>
    <row r="333" spans="1:9" ht="15">
      <c r="A333" s="32" t="s">
        <v>18</v>
      </c>
      <c r="B333" s="84">
        <v>14.321383664827502</v>
      </c>
      <c r="C333" s="84">
        <v>5454.4189692115669</v>
      </c>
      <c r="D333" s="84">
        <v>1.3511281707280187</v>
      </c>
      <c r="E333" s="84">
        <v>0</v>
      </c>
      <c r="F333" s="395"/>
      <c r="G333" s="84">
        <v>0</v>
      </c>
      <c r="H333" s="115">
        <v>0</v>
      </c>
      <c r="I333" s="111">
        <f t="shared" si="51"/>
        <v>5470.0914810471222</v>
      </c>
    </row>
    <row r="334" spans="1:9" ht="15">
      <c r="A334" s="31" t="s">
        <v>17</v>
      </c>
      <c r="B334" s="112">
        <v>7.3437914895618102</v>
      </c>
      <c r="C334" s="112">
        <v>13.339191699793286</v>
      </c>
      <c r="D334" s="112">
        <v>4.153056834971256</v>
      </c>
      <c r="E334" s="112">
        <v>0</v>
      </c>
      <c r="F334" s="395"/>
      <c r="G334" s="112">
        <v>0</v>
      </c>
      <c r="H334" s="113">
        <v>0</v>
      </c>
      <c r="I334" s="114">
        <f t="shared" si="51"/>
        <v>24.836040024326351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51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51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51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51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51"/>
        <v>0</v>
      </c>
    </row>
    <row r="340" spans="1:9" ht="15">
      <c r="A340" s="37" t="s">
        <v>22</v>
      </c>
      <c r="B340" s="99">
        <f t="shared" ref="B340:I340" si="52">SUM(B319:B335)</f>
        <v>1662.2448752716264</v>
      </c>
      <c r="C340" s="99">
        <f t="shared" si="52"/>
        <v>11967.013159356837</v>
      </c>
      <c r="D340" s="99">
        <f t="shared" si="52"/>
        <v>1347.688255604329</v>
      </c>
      <c r="E340" s="99">
        <f t="shared" si="52"/>
        <v>3445.8982201318131</v>
      </c>
      <c r="F340" s="99">
        <f t="shared" si="52"/>
        <v>0</v>
      </c>
      <c r="G340" s="99">
        <f t="shared" si="52"/>
        <v>182.1454853738656</v>
      </c>
      <c r="H340" s="100">
        <f t="shared" si="52"/>
        <v>0</v>
      </c>
      <c r="I340" s="111">
        <f t="shared" si="52"/>
        <v>18604.98999573847</v>
      </c>
    </row>
    <row r="341" spans="1:9" s="22" customFormat="1" ht="15" thickBot="1">
      <c r="A341" s="38" t="s">
        <v>108</v>
      </c>
      <c r="B341" s="125">
        <f>B340/$I$340</f>
        <v>8.9344034888079418E-2</v>
      </c>
      <c r="C341" s="125">
        <f t="shared" ref="C341:I341" si="53">C340/$I$340</f>
        <v>0.64321524290515164</v>
      </c>
      <c r="D341" s="125">
        <f t="shared" si="53"/>
        <v>7.2436924497837465E-2</v>
      </c>
      <c r="E341" s="125">
        <f t="shared" si="53"/>
        <v>0.18521365617079646</v>
      </c>
      <c r="F341" s="125">
        <f t="shared" si="53"/>
        <v>0</v>
      </c>
      <c r="G341" s="125">
        <f t="shared" si="53"/>
        <v>9.7901415381350162E-3</v>
      </c>
      <c r="H341" s="126">
        <f t="shared" si="53"/>
        <v>0</v>
      </c>
      <c r="I341" s="127">
        <f t="shared" si="53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54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54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54"/>
        <v>0</v>
      </c>
    </row>
    <row r="349" spans="1:9" ht="15">
      <c r="A349" s="32" t="s">
        <v>13</v>
      </c>
      <c r="B349" s="84">
        <v>9.6795722201906678</v>
      </c>
      <c r="C349" s="84">
        <v>0.43457236178365505</v>
      </c>
      <c r="D349" s="84">
        <v>15.767664570413372</v>
      </c>
      <c r="E349" s="84">
        <v>2.1749419432028106E-9</v>
      </c>
      <c r="F349" s="395"/>
      <c r="G349" s="84">
        <v>0</v>
      </c>
      <c r="H349" s="115">
        <v>0</v>
      </c>
      <c r="I349" s="111">
        <f t="shared" si="54"/>
        <v>25.881809154562639</v>
      </c>
    </row>
    <row r="350" spans="1:9" ht="15">
      <c r="A350" s="31" t="s">
        <v>12</v>
      </c>
      <c r="B350" s="112">
        <v>22.671029420860872</v>
      </c>
      <c r="C350" s="112">
        <v>2.8925585285497379E-8</v>
      </c>
      <c r="D350" s="112">
        <v>7.7008354760183986</v>
      </c>
      <c r="E350" s="112">
        <v>2.8925585285497379E-8</v>
      </c>
      <c r="F350" s="395"/>
      <c r="G350" s="112">
        <v>0</v>
      </c>
      <c r="H350" s="113">
        <v>0</v>
      </c>
      <c r="I350" s="114">
        <f t="shared" si="54"/>
        <v>30.371864954730437</v>
      </c>
    </row>
    <row r="351" spans="1:9" ht="15">
      <c r="A351" s="32" t="s">
        <v>54</v>
      </c>
      <c r="B351" s="84">
        <v>2.5397786603331941E-9</v>
      </c>
      <c r="C351" s="84">
        <v>2.5397786603331941E-9</v>
      </c>
      <c r="D351" s="84">
        <v>0</v>
      </c>
      <c r="E351" s="84">
        <v>5.8817420257334749</v>
      </c>
      <c r="F351" s="395"/>
      <c r="G351" s="84">
        <v>0</v>
      </c>
      <c r="H351" s="115">
        <v>0</v>
      </c>
      <c r="I351" s="111">
        <f t="shared" si="54"/>
        <v>5.8817420308130322</v>
      </c>
    </row>
    <row r="352" spans="1:9" ht="15">
      <c r="A352" s="31" t="s">
        <v>11</v>
      </c>
      <c r="B352" s="112">
        <v>1.6787379087081963E-9</v>
      </c>
      <c r="C352" s="112">
        <v>1.6787379087081963E-9</v>
      </c>
      <c r="D352" s="112">
        <v>1.6787379087081963E-9</v>
      </c>
      <c r="E352" s="112">
        <v>9.2623740271849404E-3</v>
      </c>
      <c r="F352" s="395"/>
      <c r="G352" s="112">
        <v>0</v>
      </c>
      <c r="H352" s="113">
        <v>0</v>
      </c>
      <c r="I352" s="114">
        <f t="shared" si="54"/>
        <v>9.2623790633986659E-3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54"/>
        <v>0</v>
      </c>
    </row>
    <row r="354" spans="1:9" ht="15">
      <c r="A354" s="31" t="s">
        <v>14</v>
      </c>
      <c r="B354" s="112">
        <v>0.19492537046575814</v>
      </c>
      <c r="C354" s="112">
        <v>2.1441790751233398</v>
      </c>
      <c r="D354" s="112">
        <v>0.19492537046575814</v>
      </c>
      <c r="E354" s="112">
        <v>0.19492537046575814</v>
      </c>
      <c r="F354" s="395"/>
      <c r="G354" s="112">
        <v>0</v>
      </c>
      <c r="H354" s="113">
        <v>0</v>
      </c>
      <c r="I354" s="114">
        <f t="shared" si="54"/>
        <v>2.7289551865206141</v>
      </c>
    </row>
    <row r="355" spans="1:9" ht="15">
      <c r="A355" s="32" t="s">
        <v>136</v>
      </c>
      <c r="B355" s="84">
        <v>5.4615400914867864</v>
      </c>
      <c r="C355" s="84">
        <v>181.51403771780701</v>
      </c>
      <c r="D355" s="84">
        <v>34.96155240196336</v>
      </c>
      <c r="E355" s="84">
        <v>2.9221478627158563E-9</v>
      </c>
      <c r="F355" s="395"/>
      <c r="G355" s="84">
        <v>0</v>
      </c>
      <c r="H355" s="115">
        <v>0</v>
      </c>
      <c r="I355" s="111">
        <f t="shared" si="54"/>
        <v>221.93713021417932</v>
      </c>
    </row>
    <row r="356" spans="1:9" ht="15">
      <c r="A356" s="31" t="s">
        <v>21</v>
      </c>
      <c r="B356" s="112">
        <v>4.2713891143677527</v>
      </c>
      <c r="C356" s="112">
        <v>1.6452911233302849</v>
      </c>
      <c r="D356" s="112">
        <v>25.692667117804952</v>
      </c>
      <c r="E356" s="112">
        <v>536.59408503398697</v>
      </c>
      <c r="F356" s="395"/>
      <c r="G356" s="112">
        <v>12.783566785763592</v>
      </c>
      <c r="H356" s="113">
        <v>8.7523136826426016E-3</v>
      </c>
      <c r="I356" s="114">
        <f t="shared" si="54"/>
        <v>580.99575148893621</v>
      </c>
    </row>
    <row r="357" spans="1:9" ht="15">
      <c r="A357" s="32" t="s">
        <v>20</v>
      </c>
      <c r="B357" s="84">
        <v>4.0841263023838632</v>
      </c>
      <c r="C357" s="84">
        <v>3.6634288826034008E-5</v>
      </c>
      <c r="D357" s="84">
        <v>5.8886709931312025</v>
      </c>
      <c r="E357" s="84">
        <v>2.0273943471085543E-9</v>
      </c>
      <c r="F357" s="395"/>
      <c r="G357" s="84">
        <v>0</v>
      </c>
      <c r="H357" s="115">
        <v>0</v>
      </c>
      <c r="I357" s="111">
        <f t="shared" si="54"/>
        <v>9.9728339318312855</v>
      </c>
    </row>
    <row r="358" spans="1:9" ht="15">
      <c r="A358" s="31" t="s">
        <v>56</v>
      </c>
      <c r="B358" s="112">
        <v>11.26712821096074</v>
      </c>
      <c r="C358" s="112">
        <v>19.107655531033263</v>
      </c>
      <c r="D358" s="112">
        <v>34.846788151326997</v>
      </c>
      <c r="E358" s="112">
        <v>6.2115781986491269E-8</v>
      </c>
      <c r="F358" s="395"/>
      <c r="G358" s="112">
        <v>0</v>
      </c>
      <c r="H358" s="113">
        <v>0</v>
      </c>
      <c r="I358" s="114">
        <f t="shared" si="54"/>
        <v>65.221571955436787</v>
      </c>
    </row>
    <row r="359" spans="1:9" ht="15">
      <c r="A359" s="32" t="s">
        <v>18</v>
      </c>
      <c r="B359" s="84">
        <v>37.037275671193072</v>
      </c>
      <c r="C359" s="84">
        <v>381.70597386671932</v>
      </c>
      <c r="D359" s="84">
        <v>179.55957965599282</v>
      </c>
      <c r="E359" s="84">
        <v>7.6314136364119497E-9</v>
      </c>
      <c r="F359" s="395"/>
      <c r="G359" s="84">
        <v>0</v>
      </c>
      <c r="H359" s="115">
        <v>0</v>
      </c>
      <c r="I359" s="111">
        <f t="shared" si="54"/>
        <v>598.30282920153661</v>
      </c>
    </row>
    <row r="360" spans="1:9" ht="15">
      <c r="A360" s="31" t="s">
        <v>17</v>
      </c>
      <c r="B360" s="112">
        <v>1.7308260988774722</v>
      </c>
      <c r="C360" s="112">
        <v>93.178690596892821</v>
      </c>
      <c r="D360" s="112">
        <v>29.010483293500666</v>
      </c>
      <c r="E360" s="112">
        <v>1.0729004315999472E-8</v>
      </c>
      <c r="F360" s="395"/>
      <c r="G360" s="112">
        <v>0</v>
      </c>
      <c r="H360" s="113">
        <v>0</v>
      </c>
      <c r="I360" s="114">
        <f t="shared" si="54"/>
        <v>123.91999999999997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54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54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54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54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54"/>
        <v>0</v>
      </c>
    </row>
    <row r="366" spans="1:9" ht="15">
      <c r="A366" s="37" t="s">
        <v>22</v>
      </c>
      <c r="B366" s="99">
        <f t="shared" ref="B366:I366" si="55">SUM(B345:B361)</f>
        <v>96.397812505005504</v>
      </c>
      <c r="C366" s="99">
        <f t="shared" si="55"/>
        <v>679.73043694012256</v>
      </c>
      <c r="D366" s="99">
        <f t="shared" si="55"/>
        <v>333.62316703229624</v>
      </c>
      <c r="E366" s="99">
        <f t="shared" si="55"/>
        <v>542.68001492073961</v>
      </c>
      <c r="F366" s="99">
        <f t="shared" si="55"/>
        <v>0</v>
      </c>
      <c r="G366" s="99">
        <f t="shared" si="55"/>
        <v>12.783566785763592</v>
      </c>
      <c r="H366" s="100">
        <f t="shared" si="55"/>
        <v>8.7523136826426016E-3</v>
      </c>
      <c r="I366" s="111">
        <f t="shared" si="55"/>
        <v>1665.2237504976101</v>
      </c>
    </row>
    <row r="367" spans="1:9" s="22" customFormat="1" ht="15" thickBot="1">
      <c r="A367" s="38" t="s">
        <v>108</v>
      </c>
      <c r="B367" s="125">
        <f>B366/$I$366</f>
        <v>5.7888804718404629E-2</v>
      </c>
      <c r="C367" s="125">
        <f t="shared" ref="C367:I367" si="56">C366/$I$366</f>
        <v>0.40819165396662294</v>
      </c>
      <c r="D367" s="125">
        <f t="shared" si="56"/>
        <v>0.20034735087858396</v>
      </c>
      <c r="E367" s="125">
        <f t="shared" si="56"/>
        <v>0.32589014825099233</v>
      </c>
      <c r="F367" s="125">
        <f t="shared" si="56"/>
        <v>0</v>
      </c>
      <c r="G367" s="125">
        <f t="shared" si="56"/>
        <v>7.6767862468593451E-3</v>
      </c>
      <c r="H367" s="126">
        <f t="shared" si="56"/>
        <v>5.2559385368045542E-6</v>
      </c>
      <c r="I367" s="127">
        <f t="shared" si="56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57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57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57"/>
        <v>0</v>
      </c>
    </row>
    <row r="375" spans="1:9" ht="15">
      <c r="A375" s="32" t="s">
        <v>13</v>
      </c>
      <c r="B375" s="84">
        <v>77.357248343813083</v>
      </c>
      <c r="C375" s="84">
        <v>1.4784552294702973</v>
      </c>
      <c r="D375" s="84">
        <v>25.903692592201079</v>
      </c>
      <c r="E375" s="84">
        <v>1.0649658988473809E-9</v>
      </c>
      <c r="F375" s="395"/>
      <c r="G375" s="84">
        <v>0</v>
      </c>
      <c r="H375" s="115">
        <v>0</v>
      </c>
      <c r="I375" s="111">
        <f t="shared" si="57"/>
        <v>104.73939616654943</v>
      </c>
    </row>
    <row r="376" spans="1:9" ht="15">
      <c r="A376" s="31" t="s">
        <v>12</v>
      </c>
      <c r="B376" s="112">
        <v>157.50191703476344</v>
      </c>
      <c r="C376" s="112">
        <v>0.55289169472727839</v>
      </c>
      <c r="D376" s="112">
        <v>6.4986959557260021E-9</v>
      </c>
      <c r="E376" s="112">
        <v>1.1632422702793177</v>
      </c>
      <c r="F376" s="395"/>
      <c r="G376" s="112">
        <v>0</v>
      </c>
      <c r="H376" s="113">
        <v>0</v>
      </c>
      <c r="I376" s="114">
        <f t="shared" si="57"/>
        <v>159.21805100626872</v>
      </c>
    </row>
    <row r="377" spans="1:9" ht="15">
      <c r="A377" s="32" t="s">
        <v>54</v>
      </c>
      <c r="B377" s="84">
        <v>4.6934436988464902E-9</v>
      </c>
      <c r="C377" s="84">
        <v>4.6934436988464902E-9</v>
      </c>
      <c r="D377" s="84">
        <v>4.6934436988464902E-9</v>
      </c>
      <c r="E377" s="84">
        <v>1327.0764070011844</v>
      </c>
      <c r="F377" s="395"/>
      <c r="G377" s="84">
        <v>0</v>
      </c>
      <c r="H377" s="115">
        <v>0</v>
      </c>
      <c r="I377" s="111">
        <f t="shared" si="57"/>
        <v>1327.0764070152647</v>
      </c>
    </row>
    <row r="378" spans="1:9" ht="15">
      <c r="A378" s="31" t="s">
        <v>11</v>
      </c>
      <c r="B378" s="112">
        <v>1.6413147172283328E-8</v>
      </c>
      <c r="C378" s="112">
        <v>1.6413147172283328E-8</v>
      </c>
      <c r="D378" s="112">
        <v>1.6413147172283328E-8</v>
      </c>
      <c r="E378" s="112">
        <v>12.305610946389919</v>
      </c>
      <c r="F378" s="395"/>
      <c r="G378" s="112">
        <v>0</v>
      </c>
      <c r="H378" s="113">
        <v>0</v>
      </c>
      <c r="I378" s="114">
        <f t="shared" si="57"/>
        <v>12.30561099562936</v>
      </c>
    </row>
    <row r="379" spans="1:9" ht="15">
      <c r="A379" s="32" t="s">
        <v>55</v>
      </c>
      <c r="B379" s="84">
        <v>3.8440512231830058E-2</v>
      </c>
      <c r="C379" s="84">
        <v>3.8440512231830058E-2</v>
      </c>
      <c r="D379" s="84">
        <v>3.8440512231830058E-2</v>
      </c>
      <c r="E379" s="84">
        <v>0.42284563455013069</v>
      </c>
      <c r="F379" s="395"/>
      <c r="G379" s="84">
        <v>0</v>
      </c>
      <c r="H379" s="115">
        <v>0</v>
      </c>
      <c r="I379" s="111">
        <f t="shared" si="57"/>
        <v>0.53816717124562086</v>
      </c>
    </row>
    <row r="380" spans="1:9" ht="15">
      <c r="A380" s="31" t="s">
        <v>14</v>
      </c>
      <c r="B380" s="112">
        <v>8.4156736740406242</v>
      </c>
      <c r="C380" s="112">
        <v>1.0882971300623364E-9</v>
      </c>
      <c r="D380" s="112">
        <v>4.8154775493718258</v>
      </c>
      <c r="E380" s="112">
        <v>4.2904325847390314</v>
      </c>
      <c r="F380" s="395"/>
      <c r="G380" s="112">
        <v>0</v>
      </c>
      <c r="H380" s="113">
        <v>0</v>
      </c>
      <c r="I380" s="114">
        <f t="shared" si="57"/>
        <v>17.521583809239779</v>
      </c>
    </row>
    <row r="381" spans="1:9" ht="15">
      <c r="A381" s="32" t="s">
        <v>136</v>
      </c>
      <c r="B381" s="84">
        <v>160.23791964560905</v>
      </c>
      <c r="C381" s="84">
        <v>2.3061874868313583</v>
      </c>
      <c r="D381" s="84">
        <v>165.35935815890531</v>
      </c>
      <c r="E381" s="84">
        <v>5.6953077323743551E-2</v>
      </c>
      <c r="F381" s="395"/>
      <c r="G381" s="84">
        <v>0</v>
      </c>
      <c r="H381" s="115">
        <v>0</v>
      </c>
      <c r="I381" s="111">
        <f t="shared" si="57"/>
        <v>327.96041836866942</v>
      </c>
    </row>
    <row r="382" spans="1:9" ht="15">
      <c r="A382" s="31" t="s">
        <v>21</v>
      </c>
      <c r="B382" s="112">
        <v>29.306459603060052</v>
      </c>
      <c r="C382" s="112">
        <v>1.3715759924018689E-2</v>
      </c>
      <c r="D382" s="112">
        <v>8.6385729728444041</v>
      </c>
      <c r="E382" s="112">
        <v>111.3417218895632</v>
      </c>
      <c r="F382" s="395"/>
      <c r="G382" s="112">
        <v>113.22877355079595</v>
      </c>
      <c r="H382" s="113">
        <v>0</v>
      </c>
      <c r="I382" s="114">
        <f t="shared" si="57"/>
        <v>262.52924377618763</v>
      </c>
    </row>
    <row r="383" spans="1:9" ht="15">
      <c r="A383" s="32" t="s">
        <v>20</v>
      </c>
      <c r="B383" s="84">
        <v>30.776354740240084</v>
      </c>
      <c r="C383" s="84">
        <v>3.8459578541480204E-9</v>
      </c>
      <c r="D383" s="84">
        <v>3.8459578541480204E-9</v>
      </c>
      <c r="E383" s="84">
        <v>3.8459578541480204E-9</v>
      </c>
      <c r="F383" s="395"/>
      <c r="G383" s="84">
        <v>0</v>
      </c>
      <c r="H383" s="115">
        <v>0</v>
      </c>
      <c r="I383" s="111">
        <f t="shared" si="57"/>
        <v>30.776354751777959</v>
      </c>
    </row>
    <row r="384" spans="1:9" ht="15">
      <c r="A384" s="31" t="s">
        <v>56</v>
      </c>
      <c r="B384" s="112">
        <v>24.246989926839124</v>
      </c>
      <c r="C384" s="112">
        <v>3.4638556494021432E-8</v>
      </c>
      <c r="D384" s="112">
        <v>3.4638556494021432E-8</v>
      </c>
      <c r="E384" s="112">
        <v>3.4638556494021432E-8</v>
      </c>
      <c r="F384" s="395"/>
      <c r="G384" s="112">
        <v>0</v>
      </c>
      <c r="H384" s="113">
        <v>0</v>
      </c>
      <c r="I384" s="114">
        <f t="shared" si="57"/>
        <v>24.246990030754795</v>
      </c>
    </row>
    <row r="385" spans="1:9" ht="15">
      <c r="A385" s="32" t="s">
        <v>18</v>
      </c>
      <c r="B385" s="84">
        <v>110.99383649327127</v>
      </c>
      <c r="C385" s="84">
        <v>1.5856262107011777E-7</v>
      </c>
      <c r="D385" s="84">
        <v>1.5856262107011777E-7</v>
      </c>
      <c r="E385" s="84">
        <v>1.5856262107011777E-7</v>
      </c>
      <c r="F385" s="395"/>
      <c r="G385" s="84">
        <v>0</v>
      </c>
      <c r="H385" s="115">
        <v>0</v>
      </c>
      <c r="I385" s="111">
        <f t="shared" si="57"/>
        <v>110.99383696895916</v>
      </c>
    </row>
    <row r="386" spans="1:9" ht="15">
      <c r="A386" s="31" t="s">
        <v>17</v>
      </c>
      <c r="B386" s="112">
        <v>0.20415883598535151</v>
      </c>
      <c r="C386" s="112">
        <v>1.8559894180486501E-2</v>
      </c>
      <c r="D386" s="112">
        <v>1.8559894180486501E-2</v>
      </c>
      <c r="E386" s="112">
        <v>1.8559894180486501E-2</v>
      </c>
      <c r="F386" s="395"/>
      <c r="G386" s="112">
        <v>0</v>
      </c>
      <c r="H386" s="113">
        <v>0</v>
      </c>
      <c r="I386" s="114">
        <f t="shared" si="57"/>
        <v>0.259838518526811</v>
      </c>
    </row>
    <row r="387" spans="1:9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57"/>
        <v>0</v>
      </c>
    </row>
    <row r="388" spans="1:9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57"/>
        <v>0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57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57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57"/>
        <v>0</v>
      </c>
    </row>
    <row r="392" spans="1:9" ht="15">
      <c r="A392" s="37" t="s">
        <v>22</v>
      </c>
      <c r="B392" s="99">
        <f t="shared" ref="B392:I392" si="58">SUM(B371:B387)</f>
        <v>599.07899883096059</v>
      </c>
      <c r="C392" s="99">
        <f t="shared" si="58"/>
        <v>4.4082507966072928</v>
      </c>
      <c r="D392" s="99">
        <f t="shared" si="58"/>
        <v>204.77410190438738</v>
      </c>
      <c r="E392" s="99">
        <f t="shared" si="58"/>
        <v>1456.6757734963221</v>
      </c>
      <c r="F392" s="99">
        <f t="shared" si="58"/>
        <v>0</v>
      </c>
      <c r="G392" s="99">
        <f t="shared" si="58"/>
        <v>113.22877355079595</v>
      </c>
      <c r="H392" s="100">
        <f t="shared" si="58"/>
        <v>0</v>
      </c>
      <c r="I392" s="111">
        <f t="shared" si="58"/>
        <v>2378.1658985790732</v>
      </c>
    </row>
    <row r="393" spans="1:9" s="22" customFormat="1" ht="15" thickBot="1">
      <c r="A393" s="38" t="s">
        <v>108</v>
      </c>
      <c r="B393" s="125">
        <f>B392/$I$392</f>
        <v>0.25190799312567025</v>
      </c>
      <c r="C393" s="125">
        <f t="shared" ref="C393:I393" si="59">C392/$I$392</f>
        <v>1.8536346851332668E-3</v>
      </c>
      <c r="D393" s="125">
        <f t="shared" si="59"/>
        <v>8.6105894473862216E-2</v>
      </c>
      <c r="E393" s="125">
        <f t="shared" si="59"/>
        <v>0.6125206716514896</v>
      </c>
      <c r="F393" s="125">
        <f t="shared" si="59"/>
        <v>0</v>
      </c>
      <c r="G393" s="125">
        <f t="shared" si="59"/>
        <v>4.7611806063844762E-2</v>
      </c>
      <c r="H393" s="126">
        <f t="shared" si="59"/>
        <v>0</v>
      </c>
      <c r="I393" s="127">
        <f t="shared" si="59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60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60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60"/>
        <v>0</v>
      </c>
    </row>
    <row r="401" spans="1:9" ht="15">
      <c r="A401" s="32" t="s">
        <v>13</v>
      </c>
      <c r="B401" s="84">
        <v>19.830907505837899</v>
      </c>
      <c r="C401" s="84">
        <v>12.770154696080308</v>
      </c>
      <c r="D401" s="84">
        <v>3.0295543433016222E-3</v>
      </c>
      <c r="E401" s="84">
        <v>0</v>
      </c>
      <c r="F401" s="395"/>
      <c r="G401" s="84">
        <v>0</v>
      </c>
      <c r="H401" s="115">
        <v>0</v>
      </c>
      <c r="I401" s="111">
        <f t="shared" si="60"/>
        <v>32.604091756261511</v>
      </c>
    </row>
    <row r="402" spans="1:9" ht="15">
      <c r="A402" s="31" t="s">
        <v>12</v>
      </c>
      <c r="B402" s="112">
        <v>10.690119517493343</v>
      </c>
      <c r="C402" s="112">
        <v>5.8347262557122495</v>
      </c>
      <c r="D402" s="112">
        <v>4.6798430122865318</v>
      </c>
      <c r="E402" s="112">
        <v>0</v>
      </c>
      <c r="F402" s="395"/>
      <c r="G402" s="112">
        <v>0</v>
      </c>
      <c r="H402" s="113">
        <v>0</v>
      </c>
      <c r="I402" s="114">
        <f t="shared" si="60"/>
        <v>21.204688785492124</v>
      </c>
    </row>
    <row r="403" spans="1:9" ht="15">
      <c r="A403" s="32" t="s">
        <v>54</v>
      </c>
      <c r="B403" s="84">
        <v>1.995520818806012E-9</v>
      </c>
      <c r="C403" s="84">
        <v>0</v>
      </c>
      <c r="D403" s="84">
        <v>0</v>
      </c>
      <c r="E403" s="84">
        <v>0.2377300048027545</v>
      </c>
      <c r="F403" s="395"/>
      <c r="G403" s="84">
        <v>0</v>
      </c>
      <c r="H403" s="115">
        <v>0</v>
      </c>
      <c r="I403" s="111">
        <f t="shared" si="60"/>
        <v>0.23773000679827533</v>
      </c>
    </row>
    <row r="404" spans="1:9" ht="15">
      <c r="A404" s="31" t="s">
        <v>11</v>
      </c>
      <c r="B404" s="112">
        <v>1.5298732719494701E-8</v>
      </c>
      <c r="C404" s="112">
        <v>0</v>
      </c>
      <c r="D404" s="112">
        <v>0</v>
      </c>
      <c r="E404" s="112">
        <v>0.48202492445338674</v>
      </c>
      <c r="F404" s="395"/>
      <c r="G404" s="112">
        <v>0</v>
      </c>
      <c r="H404" s="113">
        <v>0</v>
      </c>
      <c r="I404" s="114">
        <f t="shared" si="60"/>
        <v>0.48202493975211946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60"/>
        <v>0</v>
      </c>
    </row>
    <row r="406" spans="1:9" ht="15">
      <c r="A406" s="31" t="s">
        <v>14</v>
      </c>
      <c r="B406" s="112">
        <v>8.2396679961171063E-3</v>
      </c>
      <c r="C406" s="112">
        <v>0</v>
      </c>
      <c r="D406" s="112">
        <v>2.0599169990292765E-2</v>
      </c>
      <c r="E406" s="112">
        <v>0</v>
      </c>
      <c r="F406" s="395"/>
      <c r="G406" s="112">
        <v>0</v>
      </c>
      <c r="H406" s="113">
        <v>0</v>
      </c>
      <c r="I406" s="114">
        <f t="shared" si="60"/>
        <v>2.883883798640987E-2</v>
      </c>
    </row>
    <row r="407" spans="1:9" ht="15">
      <c r="A407" s="32" t="s">
        <v>136</v>
      </c>
      <c r="B407" s="84">
        <v>49.363804135884209</v>
      </c>
      <c r="C407" s="84">
        <v>256.82944694537588</v>
      </c>
      <c r="D407" s="84">
        <v>82.598770000899165</v>
      </c>
      <c r="E407" s="84">
        <v>1.5126631264105685</v>
      </c>
      <c r="F407" s="395"/>
      <c r="G407" s="84">
        <v>0</v>
      </c>
      <c r="H407" s="115">
        <v>0</v>
      </c>
      <c r="I407" s="111">
        <f t="shared" si="60"/>
        <v>390.30468420856982</v>
      </c>
    </row>
    <row r="408" spans="1:9" ht="15">
      <c r="A408" s="31" t="s">
        <v>21</v>
      </c>
      <c r="B408" s="112">
        <v>36.582886187451791</v>
      </c>
      <c r="C408" s="112">
        <v>2.1451263638847085</v>
      </c>
      <c r="D408" s="112">
        <v>6.7360328224426542</v>
      </c>
      <c r="E408" s="112">
        <v>352.67693542524137</v>
      </c>
      <c r="F408" s="395"/>
      <c r="G408" s="112">
        <v>53.713676559817472</v>
      </c>
      <c r="H408" s="113">
        <v>0</v>
      </c>
      <c r="I408" s="114">
        <f t="shared" si="60"/>
        <v>451.85465735883798</v>
      </c>
    </row>
    <row r="409" spans="1:9" ht="15">
      <c r="A409" s="32" t="s">
        <v>20</v>
      </c>
      <c r="B409" s="84">
        <v>0.80123322258439844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60"/>
        <v>0.80123322258439844</v>
      </c>
    </row>
    <row r="410" spans="1:9" ht="15">
      <c r="A410" s="31" t="s">
        <v>56</v>
      </c>
      <c r="B410" s="112">
        <v>0.31492287152933712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60"/>
        <v>0.31492287152933712</v>
      </c>
    </row>
    <row r="411" spans="1:9" ht="15">
      <c r="A411" s="32" t="s">
        <v>18</v>
      </c>
      <c r="B411" s="84">
        <v>0.26921379914184218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60"/>
        <v>0.26921379914184218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60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60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60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60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60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60"/>
        <v>0</v>
      </c>
    </row>
    <row r="418" spans="1:9" ht="15">
      <c r="A418" s="37" t="s">
        <v>22</v>
      </c>
      <c r="B418" s="99">
        <f t="shared" ref="B418:I418" si="61">SUM(B397:B413)</f>
        <v>117.86132692521318</v>
      </c>
      <c r="C418" s="99">
        <f t="shared" si="61"/>
        <v>277.57945426105312</v>
      </c>
      <c r="D418" s="99">
        <f t="shared" si="61"/>
        <v>94.038274559961948</v>
      </c>
      <c r="E418" s="99">
        <f t="shared" si="61"/>
        <v>354.90935348090807</v>
      </c>
      <c r="F418" s="99">
        <f t="shared" si="61"/>
        <v>0</v>
      </c>
      <c r="G418" s="99">
        <f t="shared" si="61"/>
        <v>53.713676559817472</v>
      </c>
      <c r="H418" s="100">
        <f t="shared" si="61"/>
        <v>0</v>
      </c>
      <c r="I418" s="111">
        <f t="shared" si="61"/>
        <v>898.10208578695381</v>
      </c>
    </row>
    <row r="419" spans="1:9" s="22" customFormat="1" ht="15" thickBot="1">
      <c r="A419" s="38" t="s">
        <v>108</v>
      </c>
      <c r="B419" s="125">
        <f>B418/$I$418</f>
        <v>0.13123377485749657</v>
      </c>
      <c r="C419" s="125">
        <f t="shared" ref="C419:I419" si="62">C418/$I$418</f>
        <v>0.30907338781852023</v>
      </c>
      <c r="D419" s="125">
        <f t="shared" si="62"/>
        <v>0.10470777882400949</v>
      </c>
      <c r="E419" s="125">
        <f t="shared" si="62"/>
        <v>0.3951770729603884</v>
      </c>
      <c r="F419" s="125">
        <f t="shared" si="62"/>
        <v>0</v>
      </c>
      <c r="G419" s="125">
        <f t="shared" si="62"/>
        <v>5.9807985539585239E-2</v>
      </c>
      <c r="H419" s="126">
        <f t="shared" si="62"/>
        <v>0</v>
      </c>
      <c r="I419" s="127">
        <f t="shared" si="62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63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63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63"/>
        <v>0</v>
      </c>
    </row>
    <row r="427" spans="1:9" ht="15">
      <c r="A427" s="32" t="s">
        <v>13</v>
      </c>
      <c r="B427" s="84">
        <v>53.835082267843113</v>
      </c>
      <c r="C427" s="84">
        <v>1.2557002171242886</v>
      </c>
      <c r="D427" s="84">
        <v>5.6759908205757554</v>
      </c>
      <c r="E427" s="84">
        <v>0</v>
      </c>
      <c r="F427" s="395"/>
      <c r="G427" s="84">
        <v>0</v>
      </c>
      <c r="H427" s="115">
        <v>0</v>
      </c>
      <c r="I427" s="111">
        <f t="shared" si="63"/>
        <v>60.766773305543154</v>
      </c>
    </row>
    <row r="428" spans="1:9" ht="15">
      <c r="A428" s="31" t="s">
        <v>12</v>
      </c>
      <c r="B428" s="112">
        <v>14.401555311503042</v>
      </c>
      <c r="C428" s="112">
        <v>6.6730624399941405</v>
      </c>
      <c r="D428" s="112">
        <v>1.7819507449901137</v>
      </c>
      <c r="E428" s="112">
        <v>0</v>
      </c>
      <c r="F428" s="395"/>
      <c r="G428" s="112">
        <v>0</v>
      </c>
      <c r="H428" s="113">
        <v>0</v>
      </c>
      <c r="I428" s="114">
        <f t="shared" si="63"/>
        <v>22.856568496487295</v>
      </c>
    </row>
    <row r="429" spans="1:9" ht="15">
      <c r="A429" s="32" t="s">
        <v>54</v>
      </c>
      <c r="B429" s="84">
        <v>9.5059359637460451E-10</v>
      </c>
      <c r="C429" s="84">
        <v>9.5059359637460451E-10</v>
      </c>
      <c r="D429" s="84">
        <v>9.5059359637460451E-10</v>
      </c>
      <c r="E429" s="84">
        <v>0.15148785990227598</v>
      </c>
      <c r="F429" s="395"/>
      <c r="G429" s="84">
        <v>0</v>
      </c>
      <c r="H429" s="115">
        <v>0</v>
      </c>
      <c r="I429" s="111">
        <f t="shared" si="63"/>
        <v>0.15148786275405676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63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63"/>
        <v>0</v>
      </c>
    </row>
    <row r="432" spans="1:9" ht="15">
      <c r="A432" s="31" t="s">
        <v>14</v>
      </c>
      <c r="B432" s="112">
        <v>1.9123663882072125E-10</v>
      </c>
      <c r="C432" s="112">
        <v>1.9123663882072125E-10</v>
      </c>
      <c r="D432" s="112">
        <v>0.28673823337402249</v>
      </c>
      <c r="E432" s="112">
        <v>0.71725412206027539</v>
      </c>
      <c r="F432" s="395"/>
      <c r="G432" s="112">
        <v>0</v>
      </c>
      <c r="H432" s="113">
        <v>0</v>
      </c>
      <c r="I432" s="114">
        <f t="shared" si="63"/>
        <v>1.0039923558167712</v>
      </c>
    </row>
    <row r="433" spans="1:9" ht="15">
      <c r="A433" s="32" t="s">
        <v>136</v>
      </c>
      <c r="B433" s="84">
        <v>34.30938575167778</v>
      </c>
      <c r="C433" s="84">
        <v>52.013150473365137</v>
      </c>
      <c r="D433" s="84">
        <v>21.961954473786438</v>
      </c>
      <c r="E433" s="84">
        <v>1.6867800287849846</v>
      </c>
      <c r="F433" s="395"/>
      <c r="G433" s="84">
        <v>0</v>
      </c>
      <c r="H433" s="115">
        <v>0</v>
      </c>
      <c r="I433" s="111">
        <f t="shared" si="63"/>
        <v>109.97127072761432</v>
      </c>
    </row>
    <row r="434" spans="1:9" ht="15">
      <c r="A434" s="31" t="s">
        <v>21</v>
      </c>
      <c r="B434" s="112">
        <v>100.89079817074636</v>
      </c>
      <c r="C434" s="112">
        <v>1.7463570330283614E-2</v>
      </c>
      <c r="D434" s="112">
        <v>21.419347290426295</v>
      </c>
      <c r="E434" s="112">
        <v>278.14571149609998</v>
      </c>
      <c r="F434" s="395"/>
      <c r="G434" s="112">
        <v>63.702000369062532</v>
      </c>
      <c r="H434" s="113">
        <v>4.8368093818669584E-2</v>
      </c>
      <c r="I434" s="114">
        <f t="shared" si="63"/>
        <v>464.22368899048416</v>
      </c>
    </row>
    <row r="435" spans="1:9" ht="15">
      <c r="A435" s="32" t="s">
        <v>20</v>
      </c>
      <c r="B435" s="84">
        <v>27.026804473043899</v>
      </c>
      <c r="C435" s="84">
        <v>1.6706525412365534E-2</v>
      </c>
      <c r="D435" s="84">
        <v>1.3464225474078846</v>
      </c>
      <c r="E435" s="84">
        <v>0</v>
      </c>
      <c r="F435" s="395"/>
      <c r="G435" s="84">
        <v>0</v>
      </c>
      <c r="H435" s="115">
        <v>0</v>
      </c>
      <c r="I435" s="111">
        <f t="shared" si="63"/>
        <v>28.38993354586415</v>
      </c>
    </row>
    <row r="436" spans="1:9" ht="15">
      <c r="A436" s="31" t="s">
        <v>56</v>
      </c>
      <c r="B436" s="112">
        <v>14.783447825763963</v>
      </c>
      <c r="C436" s="112">
        <v>3.6815194330152381</v>
      </c>
      <c r="D436" s="112">
        <v>11.914048070853971</v>
      </c>
      <c r="E436" s="112">
        <v>0</v>
      </c>
      <c r="F436" s="395"/>
      <c r="G436" s="112">
        <v>0</v>
      </c>
      <c r="H436" s="113">
        <v>0</v>
      </c>
      <c r="I436" s="114">
        <f t="shared" si="63"/>
        <v>30.37901532963317</v>
      </c>
    </row>
    <row r="437" spans="1:9" ht="15">
      <c r="A437" s="32" t="s">
        <v>18</v>
      </c>
      <c r="B437" s="84">
        <v>22.241045926829887</v>
      </c>
      <c r="C437" s="84">
        <v>10.174871187536189</v>
      </c>
      <c r="D437" s="84">
        <v>74.42023035476393</v>
      </c>
      <c r="E437" s="84">
        <v>0</v>
      </c>
      <c r="F437" s="395"/>
      <c r="G437" s="84">
        <v>0</v>
      </c>
      <c r="H437" s="115">
        <v>0</v>
      </c>
      <c r="I437" s="111">
        <f t="shared" si="63"/>
        <v>106.83614746913</v>
      </c>
    </row>
    <row r="438" spans="1:9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63"/>
        <v>0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63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63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63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63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63"/>
        <v>0</v>
      </c>
    </row>
    <row r="444" spans="1:9" ht="15">
      <c r="A444" s="37" t="s">
        <v>22</v>
      </c>
      <c r="B444" s="99">
        <f t="shared" ref="B444:I444" si="64">SUM(B423:B439)</f>
        <v>267.48811972854992</v>
      </c>
      <c r="C444" s="99">
        <f t="shared" si="64"/>
        <v>73.832473847919474</v>
      </c>
      <c r="D444" s="99">
        <f t="shared" si="64"/>
        <v>138.80668253712901</v>
      </c>
      <c r="E444" s="99">
        <f t="shared" si="64"/>
        <v>280.70123350684753</v>
      </c>
      <c r="F444" s="99">
        <f t="shared" si="64"/>
        <v>0</v>
      </c>
      <c r="G444" s="99">
        <f t="shared" si="64"/>
        <v>63.702000369062532</v>
      </c>
      <c r="H444" s="100">
        <f t="shared" si="64"/>
        <v>4.8368093818669584E-2</v>
      </c>
      <c r="I444" s="111">
        <f t="shared" si="64"/>
        <v>824.57887808332691</v>
      </c>
    </row>
    <row r="445" spans="1:9" s="22" customFormat="1" ht="15" thickBot="1">
      <c r="A445" s="38" t="s">
        <v>108</v>
      </c>
      <c r="B445" s="125">
        <f>B444/$I$444</f>
        <v>0.32439361089421359</v>
      </c>
      <c r="C445" s="125">
        <f t="shared" ref="C445:I445" si="65">C444/$I$444</f>
        <v>8.9539613262393569E-2</v>
      </c>
      <c r="D445" s="125">
        <f t="shared" si="65"/>
        <v>0.16833645176526343</v>
      </c>
      <c r="E445" s="125">
        <f t="shared" si="65"/>
        <v>0.34041768588508714</v>
      </c>
      <c r="F445" s="125">
        <f t="shared" si="65"/>
        <v>0</v>
      </c>
      <c r="G445" s="125">
        <f t="shared" si="65"/>
        <v>7.7253980258545019E-2</v>
      </c>
      <c r="H445" s="126">
        <f t="shared" si="65"/>
        <v>5.8657934497543365E-5</v>
      </c>
      <c r="I445" s="127">
        <f t="shared" si="65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1.0790582169139717</v>
      </c>
      <c r="G449" s="385"/>
      <c r="H449" s="387"/>
      <c r="I449" s="111">
        <f>SUM(B449:H449)</f>
        <v>1.0790582169139717</v>
      </c>
    </row>
    <row r="450" spans="1:9" ht="15">
      <c r="A450" s="31" t="s">
        <v>8</v>
      </c>
      <c r="B450" s="388"/>
      <c r="C450" s="389"/>
      <c r="D450" s="389"/>
      <c r="E450" s="390"/>
      <c r="F450" s="112">
        <v>0.10311000000000002</v>
      </c>
      <c r="G450" s="388"/>
      <c r="H450" s="390"/>
      <c r="I450" s="114">
        <f t="shared" ref="I450:I469" si="66">SUM(B450:H450)</f>
        <v>0.10311000000000002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66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66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66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66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251.328557725194</v>
      </c>
      <c r="G455" s="388"/>
      <c r="H455" s="390"/>
      <c r="I455" s="111">
        <f t="shared" si="66"/>
        <v>251.328557725194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66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66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66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66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629.72695475228352</v>
      </c>
      <c r="G460" s="388"/>
      <c r="H460" s="390"/>
      <c r="I460" s="114">
        <f t="shared" si="66"/>
        <v>629.72695475228352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66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1.8315242647058822E-2</v>
      </c>
      <c r="G462" s="388"/>
      <c r="H462" s="390"/>
      <c r="I462" s="114">
        <f t="shared" si="66"/>
        <v>1.8315242647058822E-2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66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66"/>
        <v>0</v>
      </c>
    </row>
    <row r="465" spans="1:9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66"/>
        <v>0</v>
      </c>
    </row>
    <row r="466" spans="1:9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66"/>
        <v>0</v>
      </c>
    </row>
    <row r="467" spans="1:9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66"/>
        <v>0</v>
      </c>
    </row>
    <row r="468" spans="1:9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66"/>
        <v>0</v>
      </c>
    </row>
    <row r="469" spans="1:9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66"/>
        <v>0</v>
      </c>
    </row>
    <row r="470" spans="1:9" ht="15">
      <c r="A470" s="37" t="s">
        <v>22</v>
      </c>
      <c r="B470" s="99">
        <f t="shared" ref="B470:I470" si="67">SUM(B449:B465)</f>
        <v>0</v>
      </c>
      <c r="C470" s="99">
        <f t="shared" si="67"/>
        <v>0</v>
      </c>
      <c r="D470" s="99">
        <f t="shared" si="67"/>
        <v>0</v>
      </c>
      <c r="E470" s="99">
        <f t="shared" si="67"/>
        <v>0</v>
      </c>
      <c r="F470" s="99">
        <f t="shared" si="67"/>
        <v>882.25599593703851</v>
      </c>
      <c r="G470" s="99">
        <f t="shared" si="67"/>
        <v>0</v>
      </c>
      <c r="H470" s="100">
        <f t="shared" si="67"/>
        <v>0</v>
      </c>
      <c r="I470" s="111">
        <f t="shared" si="67"/>
        <v>882.25599593703851</v>
      </c>
    </row>
    <row r="471" spans="1:9" s="22" customFormat="1" ht="15" thickBot="1">
      <c r="A471" s="38" t="s">
        <v>108</v>
      </c>
      <c r="B471" s="125">
        <f>B470/$I$470</f>
        <v>0</v>
      </c>
      <c r="C471" s="125">
        <f t="shared" ref="C471:I471" si="68">C470/$I$470</f>
        <v>0</v>
      </c>
      <c r="D471" s="125">
        <f t="shared" si="68"/>
        <v>0</v>
      </c>
      <c r="E471" s="125">
        <f t="shared" si="68"/>
        <v>0</v>
      </c>
      <c r="F471" s="125">
        <f t="shared" si="68"/>
        <v>1</v>
      </c>
      <c r="G471" s="125">
        <f t="shared" si="68"/>
        <v>0</v>
      </c>
      <c r="H471" s="126">
        <f t="shared" si="68"/>
        <v>0</v>
      </c>
      <c r="I471" s="127">
        <f t="shared" si="68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69">SUM(B476:H476)</f>
        <v>0</v>
      </c>
    </row>
    <row r="477" spans="1:9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69"/>
        <v>0</v>
      </c>
    </row>
    <row r="478" spans="1:9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69"/>
        <v>0</v>
      </c>
    </row>
    <row r="479" spans="1:9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69"/>
        <v>0</v>
      </c>
    </row>
    <row r="480" spans="1:9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69"/>
        <v>0</v>
      </c>
    </row>
    <row r="481" spans="1:9" ht="15">
      <c r="A481" s="32" t="s">
        <v>54</v>
      </c>
      <c r="B481" s="388"/>
      <c r="C481" s="389"/>
      <c r="D481" s="389"/>
      <c r="E481" s="390"/>
      <c r="F481" s="84">
        <v>34261.14215220949</v>
      </c>
      <c r="G481" s="388"/>
      <c r="H481" s="390"/>
      <c r="I481" s="111">
        <f t="shared" si="69"/>
        <v>34261.14215220949</v>
      </c>
    </row>
    <row r="482" spans="1:9" ht="15">
      <c r="A482" s="31" t="s">
        <v>11</v>
      </c>
      <c r="B482" s="388"/>
      <c r="C482" s="389"/>
      <c r="D482" s="389"/>
      <c r="E482" s="390"/>
      <c r="F482" s="112">
        <v>13901.527402665743</v>
      </c>
      <c r="G482" s="388"/>
      <c r="H482" s="390"/>
      <c r="I482" s="114">
        <f t="shared" si="69"/>
        <v>13901.527402665743</v>
      </c>
    </row>
    <row r="483" spans="1:9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69"/>
        <v>0</v>
      </c>
    </row>
    <row r="484" spans="1:9" ht="15">
      <c r="A484" s="31" t="s">
        <v>14</v>
      </c>
      <c r="B484" s="388"/>
      <c r="C484" s="389"/>
      <c r="D484" s="389"/>
      <c r="E484" s="390"/>
      <c r="F484" s="112">
        <v>78.652349845275921</v>
      </c>
      <c r="G484" s="388"/>
      <c r="H484" s="390"/>
      <c r="I484" s="114">
        <f>SUM(B484:H484)</f>
        <v>78.652349845275921</v>
      </c>
    </row>
    <row r="485" spans="1:9" ht="15">
      <c r="A485" s="32" t="s">
        <v>136</v>
      </c>
      <c r="B485" s="388"/>
      <c r="C485" s="389"/>
      <c r="D485" s="389"/>
      <c r="E485" s="390"/>
      <c r="F485" s="84">
        <v>0</v>
      </c>
      <c r="G485" s="388"/>
      <c r="H485" s="390"/>
      <c r="I485" s="111">
        <f t="shared" si="69"/>
        <v>0</v>
      </c>
    </row>
    <row r="486" spans="1:9" ht="15">
      <c r="A486" s="31" t="s">
        <v>21</v>
      </c>
      <c r="B486" s="388"/>
      <c r="C486" s="389"/>
      <c r="D486" s="389"/>
      <c r="E486" s="390"/>
      <c r="F486" s="112">
        <v>1029.2900676270121</v>
      </c>
      <c r="G486" s="388"/>
      <c r="H486" s="390"/>
      <c r="I486" s="114">
        <f t="shared" si="69"/>
        <v>1029.2900676270121</v>
      </c>
    </row>
    <row r="487" spans="1:9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69"/>
        <v>0</v>
      </c>
    </row>
    <row r="488" spans="1:9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69"/>
        <v>0</v>
      </c>
    </row>
    <row r="489" spans="1:9" ht="15">
      <c r="A489" s="32" t="s">
        <v>18</v>
      </c>
      <c r="B489" s="388"/>
      <c r="C489" s="389"/>
      <c r="D489" s="389"/>
      <c r="E489" s="390"/>
      <c r="F489" s="84">
        <v>78.904705167529755</v>
      </c>
      <c r="G489" s="388"/>
      <c r="H489" s="390"/>
      <c r="I489" s="111">
        <f t="shared" si="69"/>
        <v>78.904705167529755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69"/>
        <v>0</v>
      </c>
    </row>
    <row r="491" spans="1:9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69"/>
        <v>0</v>
      </c>
    </row>
    <row r="492" spans="1:9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69"/>
        <v>0</v>
      </c>
    </row>
    <row r="493" spans="1:9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69"/>
        <v>0</v>
      </c>
    </row>
    <row r="494" spans="1:9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69"/>
        <v>0</v>
      </c>
    </row>
    <row r="495" spans="1:9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69"/>
        <v>0</v>
      </c>
    </row>
    <row r="496" spans="1:9" ht="15">
      <c r="A496" s="37" t="s">
        <v>22</v>
      </c>
      <c r="B496" s="99">
        <f t="shared" ref="B496:I496" si="70">SUM(B475:B491)</f>
        <v>0</v>
      </c>
      <c r="C496" s="99">
        <f t="shared" si="70"/>
        <v>0</v>
      </c>
      <c r="D496" s="99">
        <f t="shared" si="70"/>
        <v>0</v>
      </c>
      <c r="E496" s="99">
        <f t="shared" si="70"/>
        <v>0</v>
      </c>
      <c r="F496" s="99">
        <f t="shared" si="70"/>
        <v>49349.51667751505</v>
      </c>
      <c r="G496" s="99">
        <f t="shared" si="70"/>
        <v>0</v>
      </c>
      <c r="H496" s="100">
        <f t="shared" si="70"/>
        <v>0</v>
      </c>
      <c r="I496" s="111">
        <f t="shared" si="70"/>
        <v>49349.51667751505</v>
      </c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71">C496/$I$496</f>
        <v>0</v>
      </c>
      <c r="D497" s="125">
        <f t="shared" si="71"/>
        <v>0</v>
      </c>
      <c r="E497" s="125">
        <f t="shared" si="71"/>
        <v>0</v>
      </c>
      <c r="F497" s="125">
        <f t="shared" si="71"/>
        <v>1</v>
      </c>
      <c r="G497" s="125">
        <f t="shared" si="71"/>
        <v>0</v>
      </c>
      <c r="H497" s="126">
        <f t="shared" si="71"/>
        <v>0</v>
      </c>
      <c r="I497" s="127">
        <f t="shared" si="71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72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72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72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72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72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72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72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72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1366.0386408252716</v>
      </c>
      <c r="G511" s="388"/>
      <c r="H511" s="390"/>
      <c r="I511" s="111">
        <f t="shared" si="72"/>
        <v>1366.0386408252716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72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72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72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72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72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72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72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72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72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72"/>
        <v>0</v>
      </c>
    </row>
    <row r="522" spans="1:9" ht="15">
      <c r="A522" s="37" t="s">
        <v>22</v>
      </c>
      <c r="B522" s="99">
        <f t="shared" ref="B522:I522" si="73">SUM(B501:B517)</f>
        <v>0</v>
      </c>
      <c r="C522" s="99">
        <f t="shared" si="73"/>
        <v>0</v>
      </c>
      <c r="D522" s="99">
        <f t="shared" si="73"/>
        <v>0</v>
      </c>
      <c r="E522" s="99">
        <f t="shared" si="73"/>
        <v>0</v>
      </c>
      <c r="F522" s="99">
        <f t="shared" si="73"/>
        <v>1366.0386408252716</v>
      </c>
      <c r="G522" s="99">
        <f t="shared" si="73"/>
        <v>0</v>
      </c>
      <c r="H522" s="100">
        <f t="shared" si="73"/>
        <v>0</v>
      </c>
      <c r="I522" s="111">
        <f t="shared" si="73"/>
        <v>1366.0386408252716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74">C522/$I$522</f>
        <v>0</v>
      </c>
      <c r="D523" s="125">
        <f t="shared" si="74"/>
        <v>0</v>
      </c>
      <c r="E523" s="125">
        <f t="shared" si="74"/>
        <v>0</v>
      </c>
      <c r="F523" s="125">
        <f t="shared" si="74"/>
        <v>1</v>
      </c>
      <c r="G523" s="125">
        <f t="shared" si="74"/>
        <v>0</v>
      </c>
      <c r="H523" s="126">
        <f t="shared" si="74"/>
        <v>0</v>
      </c>
      <c r="I523" s="127">
        <f t="shared" si="74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75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75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75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75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75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0.75078832888120384</v>
      </c>
      <c r="G533" s="388"/>
      <c r="H533" s="390"/>
      <c r="I533" s="111">
        <f t="shared" si="75"/>
        <v>0.75078832888120384</v>
      </c>
    </row>
    <row r="534" spans="1:9" ht="15">
      <c r="A534" s="31" t="s">
        <v>11</v>
      </c>
      <c r="B534" s="388"/>
      <c r="C534" s="389"/>
      <c r="D534" s="389"/>
      <c r="E534" s="390"/>
      <c r="F534" s="112">
        <v>8.9549252889825209E-2</v>
      </c>
      <c r="G534" s="388"/>
      <c r="H534" s="390"/>
      <c r="I534" s="114">
        <f t="shared" si="75"/>
        <v>8.9549252889825209E-2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75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75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75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75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75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75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75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75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75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75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75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75"/>
        <v>0</v>
      </c>
    </row>
    <row r="548" spans="1:9" ht="15">
      <c r="A548" s="37" t="s">
        <v>22</v>
      </c>
      <c r="B548" s="99">
        <f t="shared" ref="B548:I548" si="76">SUM(B527:B543)</f>
        <v>0</v>
      </c>
      <c r="C548" s="99">
        <f t="shared" si="76"/>
        <v>0</v>
      </c>
      <c r="D548" s="99">
        <f t="shared" si="76"/>
        <v>0</v>
      </c>
      <c r="E548" s="99">
        <f t="shared" si="76"/>
        <v>0</v>
      </c>
      <c r="F548" s="99">
        <f t="shared" si="76"/>
        <v>0.84033758177102902</v>
      </c>
      <c r="G548" s="99">
        <f t="shared" si="76"/>
        <v>0</v>
      </c>
      <c r="H548" s="100">
        <f t="shared" si="76"/>
        <v>0</v>
      </c>
      <c r="I548" s="111">
        <f t="shared" si="76"/>
        <v>0.84033758177102902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77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77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77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77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77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77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17.383189463608527</v>
      </c>
      <c r="G560" s="388"/>
      <c r="H560" s="390"/>
      <c r="I560" s="114">
        <f t="shared" si="77"/>
        <v>17.383189463608527</v>
      </c>
    </row>
    <row r="561" spans="1:9" ht="15">
      <c r="A561" s="32" t="s">
        <v>55</v>
      </c>
      <c r="B561" s="388"/>
      <c r="C561" s="389"/>
      <c r="D561" s="389"/>
      <c r="E561" s="390"/>
      <c r="F561" s="84">
        <v>1774.3540329418679</v>
      </c>
      <c r="G561" s="388"/>
      <c r="H561" s="390"/>
      <c r="I561" s="111">
        <f t="shared" si="77"/>
        <v>1774.3540329418679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77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77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77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77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77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77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77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77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77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77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77"/>
        <v>0</v>
      </c>
    </row>
    <row r="574" spans="1:9" ht="15">
      <c r="A574" s="37" t="s">
        <v>22</v>
      </c>
      <c r="B574" s="99">
        <f t="shared" ref="B574:I574" si="78">SUM(B553:B569)</f>
        <v>0</v>
      </c>
      <c r="C574" s="99">
        <f t="shared" si="78"/>
        <v>0</v>
      </c>
      <c r="D574" s="99">
        <f t="shared" si="78"/>
        <v>0</v>
      </c>
      <c r="E574" s="99">
        <f t="shared" si="78"/>
        <v>0</v>
      </c>
      <c r="F574" s="99">
        <f t="shared" si="78"/>
        <v>1791.7372224054764</v>
      </c>
      <c r="G574" s="99">
        <f t="shared" si="78"/>
        <v>0</v>
      </c>
      <c r="H574" s="100">
        <f t="shared" si="78"/>
        <v>0</v>
      </c>
      <c r="I574" s="111">
        <f t="shared" si="78"/>
        <v>1791.7372224054764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79">C574/$I$574</f>
        <v>0</v>
      </c>
      <c r="D575" s="125">
        <f t="shared" si="79"/>
        <v>0</v>
      </c>
      <c r="E575" s="125">
        <f t="shared" si="79"/>
        <v>0</v>
      </c>
      <c r="F575" s="125">
        <f t="shared" si="79"/>
        <v>1</v>
      </c>
      <c r="G575" s="125">
        <f t="shared" si="79"/>
        <v>0</v>
      </c>
      <c r="H575" s="126">
        <f t="shared" si="79"/>
        <v>0</v>
      </c>
      <c r="I575" s="127">
        <f t="shared" si="7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49.198797298096423</v>
      </c>
      <c r="C579" s="105">
        <v>0</v>
      </c>
      <c r="D579" s="105">
        <v>9.3805270025042464</v>
      </c>
      <c r="E579" s="105">
        <v>0</v>
      </c>
      <c r="F579" s="394"/>
      <c r="G579" s="105">
        <v>0</v>
      </c>
      <c r="H579" s="110">
        <v>0</v>
      </c>
      <c r="I579" s="111">
        <f>SUM(B579:H579)</f>
        <v>58.579324300600668</v>
      </c>
    </row>
    <row r="580" spans="1:9" ht="15">
      <c r="A580" s="31" t="s">
        <v>8</v>
      </c>
      <c r="B580" s="112">
        <v>64.329376051431296</v>
      </c>
      <c r="C580" s="112">
        <v>0</v>
      </c>
      <c r="D580" s="112">
        <v>15.743384008137511</v>
      </c>
      <c r="E580" s="112">
        <v>0</v>
      </c>
      <c r="F580" s="395"/>
      <c r="G580" s="112">
        <v>0</v>
      </c>
      <c r="H580" s="113">
        <v>0</v>
      </c>
      <c r="I580" s="114">
        <f t="shared" ref="I580:I599" si="80">SUM(B580:H580)</f>
        <v>80.072760059568807</v>
      </c>
    </row>
    <row r="581" spans="1:9" ht="15">
      <c r="A581" s="32" t="s">
        <v>9</v>
      </c>
      <c r="B581" s="84">
        <v>21.135393024272403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80"/>
        <v>21.135393024272403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80"/>
        <v>0</v>
      </c>
    </row>
    <row r="583" spans="1:9" ht="15">
      <c r="A583" s="32" t="s">
        <v>13</v>
      </c>
      <c r="B583" s="84">
        <v>849.65813990535844</v>
      </c>
      <c r="C583" s="84">
        <v>102.91467142142635</v>
      </c>
      <c r="D583" s="84">
        <v>22.190659078868769</v>
      </c>
      <c r="E583" s="84">
        <v>49.491470702825488</v>
      </c>
      <c r="F583" s="395"/>
      <c r="G583" s="84">
        <v>0</v>
      </c>
      <c r="H583" s="115">
        <v>0</v>
      </c>
      <c r="I583" s="111">
        <f t="shared" si="80"/>
        <v>1024.254941108479</v>
      </c>
    </row>
    <row r="584" spans="1:9" ht="15">
      <c r="A584" s="31" t="s">
        <v>12</v>
      </c>
      <c r="B584" s="112">
        <v>3133.8299349956096</v>
      </c>
      <c r="C584" s="112">
        <v>47.558517075631912</v>
      </c>
      <c r="D584" s="112">
        <v>56.233073955110335</v>
      </c>
      <c r="E584" s="112">
        <v>0</v>
      </c>
      <c r="F584" s="395"/>
      <c r="G584" s="112">
        <v>0</v>
      </c>
      <c r="H584" s="113">
        <v>0</v>
      </c>
      <c r="I584" s="114">
        <f t="shared" si="80"/>
        <v>3237.6215260263516</v>
      </c>
    </row>
    <row r="585" spans="1:9" ht="15">
      <c r="A585" s="32" t="s">
        <v>54</v>
      </c>
      <c r="B585" s="84">
        <v>0</v>
      </c>
      <c r="C585" s="84">
        <v>0</v>
      </c>
      <c r="D585" s="84">
        <v>0.29790776381809164</v>
      </c>
      <c r="E585" s="84">
        <v>138.96940037155005</v>
      </c>
      <c r="F585" s="395"/>
      <c r="G585" s="84">
        <v>0</v>
      </c>
      <c r="H585" s="115">
        <v>0</v>
      </c>
      <c r="I585" s="111">
        <f t="shared" si="80"/>
        <v>139.26730813536815</v>
      </c>
    </row>
    <row r="586" spans="1:9" ht="15">
      <c r="A586" s="31" t="s">
        <v>11</v>
      </c>
      <c r="B586" s="112">
        <v>0</v>
      </c>
      <c r="C586" s="112">
        <v>0</v>
      </c>
      <c r="D586" s="112">
        <v>4.7607813766525751E-2</v>
      </c>
      <c r="E586" s="112">
        <v>1.3919338852662602</v>
      </c>
      <c r="F586" s="395"/>
      <c r="G586" s="112">
        <v>0</v>
      </c>
      <c r="H586" s="113">
        <v>0</v>
      </c>
      <c r="I586" s="114">
        <f t="shared" si="80"/>
        <v>1.4395416990327858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26.248955110116817</v>
      </c>
      <c r="F587" s="395"/>
      <c r="G587" s="84">
        <v>0</v>
      </c>
      <c r="H587" s="115">
        <v>0</v>
      </c>
      <c r="I587" s="111">
        <f t="shared" si="80"/>
        <v>26.248955110116817</v>
      </c>
    </row>
    <row r="588" spans="1:9" ht="15">
      <c r="A588" s="31" t="s">
        <v>14</v>
      </c>
      <c r="B588" s="112">
        <v>357.77374761929002</v>
      </c>
      <c r="C588" s="112">
        <v>1.9385236019644598</v>
      </c>
      <c r="D588" s="112">
        <v>45.407359647889187</v>
      </c>
      <c r="E588" s="112">
        <v>6.1898096362192989</v>
      </c>
      <c r="F588" s="395"/>
      <c r="G588" s="112">
        <v>0</v>
      </c>
      <c r="H588" s="113">
        <v>0</v>
      </c>
      <c r="I588" s="114">
        <f>SUM(B588:H588)</f>
        <v>411.30944050536294</v>
      </c>
    </row>
    <row r="589" spans="1:9" ht="15">
      <c r="A589" s="32" t="s">
        <v>136</v>
      </c>
      <c r="B589" s="84">
        <v>4015.5048802093638</v>
      </c>
      <c r="C589" s="84">
        <v>632.79049856189556</v>
      </c>
      <c r="D589" s="84">
        <v>123.4138885497719</v>
      </c>
      <c r="E589" s="84">
        <v>97.178493450972994</v>
      </c>
      <c r="F589" s="395"/>
      <c r="G589" s="84">
        <v>0</v>
      </c>
      <c r="H589" s="115">
        <v>0</v>
      </c>
      <c r="I589" s="111">
        <f t="shared" si="80"/>
        <v>4868.8877607720051</v>
      </c>
    </row>
    <row r="590" spans="1:9" ht="15">
      <c r="A590" s="31" t="s">
        <v>21</v>
      </c>
      <c r="B590" s="112">
        <v>1017.0348832632561</v>
      </c>
      <c r="C590" s="112">
        <v>0</v>
      </c>
      <c r="D590" s="112">
        <v>2243.100513150971</v>
      </c>
      <c r="E590" s="112">
        <v>494.29728629976421</v>
      </c>
      <c r="F590" s="395"/>
      <c r="G590" s="112">
        <v>1536.7780291875335</v>
      </c>
      <c r="H590" s="113">
        <v>0.40007410847176111</v>
      </c>
      <c r="I590" s="114">
        <f t="shared" si="80"/>
        <v>5291.6107860099964</v>
      </c>
    </row>
    <row r="591" spans="1:9" ht="15">
      <c r="A591" s="32" t="s">
        <v>20</v>
      </c>
      <c r="B591" s="84">
        <v>2652.7754455654072</v>
      </c>
      <c r="C591" s="84">
        <v>16.8181229259616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80"/>
        <v>2669.5935684913688</v>
      </c>
    </row>
    <row r="592" spans="1:9" ht="15">
      <c r="A592" s="31" t="s">
        <v>56</v>
      </c>
      <c r="B592" s="112">
        <v>65.193958518972863</v>
      </c>
      <c r="C592" s="112">
        <v>0</v>
      </c>
      <c r="D592" s="112">
        <v>11.589566002580547</v>
      </c>
      <c r="E592" s="112">
        <v>0</v>
      </c>
      <c r="F592" s="395"/>
      <c r="G592" s="112">
        <v>0</v>
      </c>
      <c r="H592" s="113">
        <v>0</v>
      </c>
      <c r="I592" s="114">
        <f t="shared" si="80"/>
        <v>76.783524521553403</v>
      </c>
    </row>
    <row r="593" spans="1:9" ht="15">
      <c r="A593" s="32" t="s">
        <v>18</v>
      </c>
      <c r="B593" s="84">
        <v>472.88074474932381</v>
      </c>
      <c r="C593" s="84">
        <v>0</v>
      </c>
      <c r="D593" s="84">
        <v>29.166914626658418</v>
      </c>
      <c r="E593" s="84">
        <v>0</v>
      </c>
      <c r="F593" s="395"/>
      <c r="G593" s="84">
        <v>0</v>
      </c>
      <c r="H593" s="115">
        <v>0</v>
      </c>
      <c r="I593" s="111">
        <f t="shared" si="80"/>
        <v>502.04765937598222</v>
      </c>
    </row>
    <row r="594" spans="1:9" ht="15">
      <c r="A594" s="31" t="s">
        <v>17</v>
      </c>
      <c r="B594" s="112">
        <v>86.501686919545136</v>
      </c>
      <c r="C594" s="112">
        <v>0</v>
      </c>
      <c r="D594" s="112">
        <v>1.5982274453517282</v>
      </c>
      <c r="E594" s="112">
        <v>0</v>
      </c>
      <c r="F594" s="395"/>
      <c r="G594" s="112">
        <v>0</v>
      </c>
      <c r="H594" s="113">
        <v>0</v>
      </c>
      <c r="I594" s="114">
        <f t="shared" si="80"/>
        <v>88.099914364896861</v>
      </c>
    </row>
    <row r="595" spans="1:9" ht="15">
      <c r="A595" s="33" t="s">
        <v>60</v>
      </c>
      <c r="B595" s="84">
        <v>454.44498142794527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80"/>
        <v>454.44498142794527</v>
      </c>
    </row>
    <row r="596" spans="1:9">
      <c r="A596" s="34" t="s">
        <v>19</v>
      </c>
      <c r="B596" s="116">
        <v>454.44498142794527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80"/>
        <v>454.44498142794527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80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80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80"/>
        <v>0</v>
      </c>
    </row>
    <row r="600" spans="1:9" ht="15">
      <c r="A600" s="37" t="s">
        <v>22</v>
      </c>
      <c r="B600" s="99">
        <f t="shared" ref="B600:I600" si="81">SUM(B579:B595)</f>
        <v>13240.26196954787</v>
      </c>
      <c r="C600" s="99">
        <f t="shared" si="81"/>
        <v>802.02033358687981</v>
      </c>
      <c r="D600" s="99">
        <f t="shared" si="81"/>
        <v>2558.1696290454283</v>
      </c>
      <c r="E600" s="99">
        <f t="shared" si="81"/>
        <v>813.76734945671512</v>
      </c>
      <c r="F600" s="99">
        <f t="shared" si="81"/>
        <v>0</v>
      </c>
      <c r="G600" s="99">
        <f t="shared" si="81"/>
        <v>1536.7780291875335</v>
      </c>
      <c r="H600" s="100">
        <f t="shared" si="81"/>
        <v>0.40007410847176111</v>
      </c>
      <c r="I600" s="111">
        <f t="shared" si="81"/>
        <v>18951.397384932901</v>
      </c>
    </row>
    <row r="601" spans="1:9" s="22" customFormat="1" ht="15" thickBot="1">
      <c r="A601" s="39" t="s">
        <v>108</v>
      </c>
      <c r="B601" s="125">
        <f>B600/$I$600</f>
        <v>0.69864304465877503</v>
      </c>
      <c r="C601" s="125">
        <f t="shared" ref="C601:I601" si="82">C600/$I$600</f>
        <v>4.2319852056108387E-2</v>
      </c>
      <c r="D601" s="125">
        <f t="shared" si="82"/>
        <v>0.13498580485042611</v>
      </c>
      <c r="E601" s="125">
        <f t="shared" si="82"/>
        <v>4.2939701644570644E-2</v>
      </c>
      <c r="F601" s="125">
        <f t="shared" si="82"/>
        <v>0</v>
      </c>
      <c r="G601" s="125">
        <f t="shared" si="82"/>
        <v>8.1090486256666858E-2</v>
      </c>
      <c r="H601" s="126">
        <f t="shared" si="82"/>
        <v>2.111053345279096E-5</v>
      </c>
      <c r="I601" s="127">
        <f t="shared" si="82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401.88710663597294</v>
      </c>
      <c r="C605" s="105">
        <v>0</v>
      </c>
      <c r="D605" s="105">
        <v>27.479460282801568</v>
      </c>
      <c r="E605" s="105">
        <v>0</v>
      </c>
      <c r="F605" s="394"/>
      <c r="G605" s="105">
        <v>0</v>
      </c>
      <c r="H605" s="110">
        <v>0</v>
      </c>
      <c r="I605" s="111">
        <f>SUM(B605:H605)</f>
        <v>429.36656691877454</v>
      </c>
    </row>
    <row r="606" spans="1:9" ht="15">
      <c r="A606" s="31" t="s">
        <v>8</v>
      </c>
      <c r="B606" s="112">
        <v>253.41006337784776</v>
      </c>
      <c r="C606" s="112">
        <v>0</v>
      </c>
      <c r="D606" s="112">
        <v>17.327183820707539</v>
      </c>
      <c r="E606" s="112">
        <v>0</v>
      </c>
      <c r="F606" s="395"/>
      <c r="G606" s="112">
        <v>0</v>
      </c>
      <c r="H606" s="113">
        <v>0</v>
      </c>
      <c r="I606" s="114">
        <f t="shared" ref="I606:I625" si="83">SUM(B606:H606)</f>
        <v>270.73724719855528</v>
      </c>
    </row>
    <row r="607" spans="1:9" ht="15">
      <c r="A607" s="32" t="s">
        <v>9</v>
      </c>
      <c r="B607" s="84">
        <v>476.68322559718024</v>
      </c>
      <c r="C607" s="84">
        <v>0</v>
      </c>
      <c r="D607" s="84">
        <v>32.593724827157622</v>
      </c>
      <c r="E607" s="84">
        <v>0</v>
      </c>
      <c r="F607" s="395"/>
      <c r="G607" s="84">
        <v>0</v>
      </c>
      <c r="H607" s="115">
        <v>0</v>
      </c>
      <c r="I607" s="111">
        <f t="shared" si="83"/>
        <v>509.27695042433788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83"/>
        <v>0</v>
      </c>
    </row>
    <row r="609" spans="1:9" ht="15">
      <c r="A609" s="32" t="s">
        <v>13</v>
      </c>
      <c r="B609" s="84">
        <v>1570.4347879628531</v>
      </c>
      <c r="C609" s="84">
        <v>0</v>
      </c>
      <c r="D609" s="84">
        <v>123.66962192156232</v>
      </c>
      <c r="E609" s="84">
        <v>0</v>
      </c>
      <c r="F609" s="395"/>
      <c r="G609" s="84">
        <v>0</v>
      </c>
      <c r="H609" s="115">
        <v>0</v>
      </c>
      <c r="I609" s="111">
        <f t="shared" si="83"/>
        <v>1694.1044098844154</v>
      </c>
    </row>
    <row r="610" spans="1:9" ht="15">
      <c r="A610" s="31" t="s">
        <v>12</v>
      </c>
      <c r="B610" s="112">
        <v>10048.943691064738</v>
      </c>
      <c r="C610" s="112">
        <v>0</v>
      </c>
      <c r="D610" s="112">
        <v>791.34076531577773</v>
      </c>
      <c r="E610" s="112">
        <v>0</v>
      </c>
      <c r="F610" s="395"/>
      <c r="G610" s="112">
        <v>0</v>
      </c>
      <c r="H610" s="113">
        <v>0</v>
      </c>
      <c r="I610" s="114">
        <f t="shared" si="83"/>
        <v>10840.284456380516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83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83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83"/>
        <v>0</v>
      </c>
    </row>
    <row r="614" spans="1:9" ht="15">
      <c r="A614" s="31" t="s">
        <v>14</v>
      </c>
      <c r="B614" s="112">
        <v>116.89444000469364</v>
      </c>
      <c r="C614" s="112">
        <v>0</v>
      </c>
      <c r="D614" s="112">
        <v>9.2052795257202096</v>
      </c>
      <c r="E614" s="112">
        <v>0</v>
      </c>
      <c r="F614" s="395"/>
      <c r="G614" s="112">
        <v>0</v>
      </c>
      <c r="H614" s="113">
        <v>0</v>
      </c>
      <c r="I614" s="114">
        <f>SUM(B614:H614)</f>
        <v>126.09971953041385</v>
      </c>
    </row>
    <row r="615" spans="1:9" ht="15">
      <c r="A615" s="32" t="s">
        <v>136</v>
      </c>
      <c r="B615" s="84">
        <v>1854.244190137764</v>
      </c>
      <c r="C615" s="84">
        <v>0</v>
      </c>
      <c r="D615" s="84">
        <v>585.55079688560966</v>
      </c>
      <c r="E615" s="84">
        <v>0</v>
      </c>
      <c r="F615" s="395"/>
      <c r="G615" s="84">
        <v>0</v>
      </c>
      <c r="H615" s="115">
        <v>0</v>
      </c>
      <c r="I615" s="111">
        <f t="shared" si="83"/>
        <v>2439.7949870233738</v>
      </c>
    </row>
    <row r="616" spans="1:9" ht="15">
      <c r="A616" s="31" t="s">
        <v>21</v>
      </c>
      <c r="B616" s="112">
        <v>1539.0263059733759</v>
      </c>
      <c r="C616" s="112">
        <v>0</v>
      </c>
      <c r="D616" s="112">
        <v>1748.2143475619901</v>
      </c>
      <c r="E616" s="112">
        <v>4810.2236885070024</v>
      </c>
      <c r="F616" s="395"/>
      <c r="G616" s="112">
        <v>1259.8204898470724</v>
      </c>
      <c r="H616" s="113">
        <v>0</v>
      </c>
      <c r="I616" s="114">
        <f t="shared" si="83"/>
        <v>9357.2848318894412</v>
      </c>
    </row>
    <row r="617" spans="1:9" ht="15">
      <c r="A617" s="32" t="s">
        <v>20</v>
      </c>
      <c r="B617" s="84">
        <v>2299.8000728308298</v>
      </c>
      <c r="C617" s="84">
        <v>0</v>
      </c>
      <c r="D617" s="84">
        <v>535.25918854839824</v>
      </c>
      <c r="E617" s="84">
        <v>0</v>
      </c>
      <c r="F617" s="395"/>
      <c r="G617" s="84">
        <v>0</v>
      </c>
      <c r="H617" s="115">
        <v>0</v>
      </c>
      <c r="I617" s="111">
        <f t="shared" si="83"/>
        <v>2835.0592613792278</v>
      </c>
    </row>
    <row r="618" spans="1:9" ht="15">
      <c r="A618" s="31" t="s">
        <v>56</v>
      </c>
      <c r="B618" s="112">
        <v>8790.8290785293866</v>
      </c>
      <c r="C618" s="112">
        <v>0</v>
      </c>
      <c r="D618" s="112">
        <v>922.79421266330587</v>
      </c>
      <c r="E618" s="112">
        <v>0</v>
      </c>
      <c r="F618" s="395"/>
      <c r="G618" s="112">
        <v>0</v>
      </c>
      <c r="H618" s="113">
        <v>0</v>
      </c>
      <c r="I618" s="114">
        <f t="shared" si="83"/>
        <v>9713.6232911926927</v>
      </c>
    </row>
    <row r="619" spans="1:9" ht="15">
      <c r="A619" s="32" t="s">
        <v>18</v>
      </c>
      <c r="B619" s="84">
        <v>1013.8969421565158</v>
      </c>
      <c r="C619" s="84">
        <v>0</v>
      </c>
      <c r="D619" s="84">
        <v>106.43117072361215</v>
      </c>
      <c r="E619" s="84">
        <v>0</v>
      </c>
      <c r="F619" s="395"/>
      <c r="G619" s="84">
        <v>0</v>
      </c>
      <c r="H619" s="115">
        <v>0</v>
      </c>
      <c r="I619" s="111">
        <f t="shared" si="83"/>
        <v>1120.3281128801279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83"/>
        <v>0</v>
      </c>
    </row>
    <row r="621" spans="1:9" ht="15">
      <c r="A621" s="33" t="s">
        <v>60</v>
      </c>
      <c r="B621" s="84">
        <v>80.903145546332723</v>
      </c>
      <c r="C621" s="84">
        <v>0</v>
      </c>
      <c r="D621" s="84">
        <v>516.93193589173075</v>
      </c>
      <c r="E621" s="84">
        <v>0</v>
      </c>
      <c r="F621" s="395"/>
      <c r="G621" s="84">
        <v>0</v>
      </c>
      <c r="H621" s="115">
        <v>0</v>
      </c>
      <c r="I621" s="111">
        <f t="shared" si="83"/>
        <v>597.83508143806353</v>
      </c>
    </row>
    <row r="622" spans="1:9">
      <c r="A622" s="34" t="s">
        <v>19</v>
      </c>
      <c r="B622" s="116">
        <v>80.903145546332723</v>
      </c>
      <c r="C622" s="116">
        <v>0</v>
      </c>
      <c r="D622" s="116">
        <v>516.93193589173075</v>
      </c>
      <c r="E622" s="116">
        <v>0</v>
      </c>
      <c r="F622" s="395"/>
      <c r="G622" s="116">
        <v>0</v>
      </c>
      <c r="H622" s="117">
        <v>0</v>
      </c>
      <c r="I622" s="118">
        <f t="shared" si="83"/>
        <v>597.83508143806353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83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83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83"/>
        <v>0</v>
      </c>
    </row>
    <row r="626" spans="1:9" ht="15">
      <c r="A626" s="37" t="s">
        <v>22</v>
      </c>
      <c r="B626" s="99">
        <f t="shared" ref="B626:I626" si="84">SUM(B605:B621)</f>
        <v>28446.95304981749</v>
      </c>
      <c r="C626" s="99">
        <f t="shared" si="84"/>
        <v>0</v>
      </c>
      <c r="D626" s="99">
        <f t="shared" si="84"/>
        <v>5416.7976879683738</v>
      </c>
      <c r="E626" s="99">
        <f t="shared" si="84"/>
        <v>4810.2236885070024</v>
      </c>
      <c r="F626" s="99">
        <f t="shared" si="84"/>
        <v>0</v>
      </c>
      <c r="G626" s="99">
        <f t="shared" si="84"/>
        <v>1259.8204898470724</v>
      </c>
      <c r="H626" s="100">
        <f t="shared" si="84"/>
        <v>0</v>
      </c>
      <c r="I626" s="111">
        <f t="shared" si="84"/>
        <v>39933.79491613993</v>
      </c>
    </row>
    <row r="627" spans="1:9" s="22" customFormat="1" ht="15" thickBot="1">
      <c r="A627" s="39" t="s">
        <v>108</v>
      </c>
      <c r="B627" s="125">
        <f>B626/$I$626</f>
        <v>0.71235286076756421</v>
      </c>
      <c r="C627" s="125">
        <f t="shared" ref="C627:I627" si="85">C626/$I$626</f>
        <v>0</v>
      </c>
      <c r="D627" s="125">
        <f t="shared" si="85"/>
        <v>0.13564445100555875</v>
      </c>
      <c r="E627" s="125">
        <f t="shared" si="85"/>
        <v>0.12045496048167632</v>
      </c>
      <c r="F627" s="125">
        <f t="shared" si="85"/>
        <v>0</v>
      </c>
      <c r="G627" s="125">
        <f t="shared" si="85"/>
        <v>3.1547727745200954E-2</v>
      </c>
      <c r="H627" s="126">
        <f t="shared" si="85"/>
        <v>0</v>
      </c>
      <c r="I627" s="127">
        <f t="shared" si="85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0.82050940936500516</v>
      </c>
      <c r="C631" s="105">
        <v>0</v>
      </c>
      <c r="D631" s="105">
        <v>1.2320114827396818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2.0525208921046869</v>
      </c>
    </row>
    <row r="632" spans="1:9" ht="15">
      <c r="A632" s="31" t="s">
        <v>8</v>
      </c>
      <c r="B632" s="112">
        <v>8.1572881497074317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86">SUM(B632:H632)</f>
        <v>8.1572881497074317</v>
      </c>
    </row>
    <row r="633" spans="1:9" ht="15">
      <c r="A633" s="32" t="s">
        <v>9</v>
      </c>
      <c r="B633" s="84">
        <v>9.7651891960499082</v>
      </c>
      <c r="C633" s="84">
        <v>0</v>
      </c>
      <c r="D633" s="84">
        <v>3.1282250793454515E-2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86"/>
        <v>9.7964714468433627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86"/>
        <v>0</v>
      </c>
    </row>
    <row r="635" spans="1:9" ht="15">
      <c r="A635" s="32" t="s">
        <v>13</v>
      </c>
      <c r="B635" s="84">
        <v>406.16532063515461</v>
      </c>
      <c r="C635" s="84">
        <v>1.7554719733234756</v>
      </c>
      <c r="D635" s="84">
        <v>32.728691799892033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86"/>
        <v>440.64948440837014</v>
      </c>
    </row>
    <row r="636" spans="1:9" ht="15">
      <c r="A636" s="31" t="s">
        <v>12</v>
      </c>
      <c r="B636" s="112">
        <v>9.6563875031986814</v>
      </c>
      <c r="C636" s="112">
        <v>0.21792348351711008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86"/>
        <v>9.8743109867157912</v>
      </c>
    </row>
    <row r="637" spans="1:9" ht="15">
      <c r="A637" s="32" t="s">
        <v>54</v>
      </c>
      <c r="B637" s="84">
        <v>0</v>
      </c>
      <c r="C637" s="84">
        <v>0.83368597472257278</v>
      </c>
      <c r="D637" s="84">
        <v>0</v>
      </c>
      <c r="E637" s="84">
        <v>40.463499618292694</v>
      </c>
      <c r="F637" s="84">
        <v>1598.0160742912435</v>
      </c>
      <c r="G637" s="84">
        <v>0</v>
      </c>
      <c r="H637" s="115">
        <v>0</v>
      </c>
      <c r="I637" s="111">
        <f t="shared" si="86"/>
        <v>1639.3132598842587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43.503382568600408</v>
      </c>
      <c r="F638" s="112">
        <v>0</v>
      </c>
      <c r="G638" s="112">
        <v>0</v>
      </c>
      <c r="H638" s="113">
        <v>0</v>
      </c>
      <c r="I638" s="114">
        <f t="shared" si="86"/>
        <v>43.503382568600408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86"/>
        <v>0</v>
      </c>
    </row>
    <row r="640" spans="1:9" ht="15">
      <c r="A640" s="31" t="s">
        <v>14</v>
      </c>
      <c r="B640" s="112">
        <v>9.9795773250014825</v>
      </c>
      <c r="C640" s="112">
        <v>0</v>
      </c>
      <c r="D640" s="112">
        <v>4.8313447105268831E-2</v>
      </c>
      <c r="E640" s="112">
        <v>0.29397347080035274</v>
      </c>
      <c r="F640" s="112">
        <v>0</v>
      </c>
      <c r="G640" s="112">
        <v>0</v>
      </c>
      <c r="H640" s="113">
        <v>0</v>
      </c>
      <c r="I640" s="114">
        <f>SUM(B640:H640)</f>
        <v>10.321864242907104</v>
      </c>
    </row>
    <row r="641" spans="1:9" ht="15">
      <c r="A641" s="32" t="s">
        <v>136</v>
      </c>
      <c r="B641" s="84">
        <v>21.974048623885817</v>
      </c>
      <c r="C641" s="84">
        <v>0</v>
      </c>
      <c r="D641" s="84">
        <v>5.6793321151179184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86"/>
        <v>27.653380739003737</v>
      </c>
    </row>
    <row r="642" spans="1:9" ht="15">
      <c r="A642" s="31" t="s">
        <v>21</v>
      </c>
      <c r="B642" s="112">
        <v>189.93711583716865</v>
      </c>
      <c r="C642" s="112">
        <v>0.24678975199701739</v>
      </c>
      <c r="D642" s="112">
        <v>3.928716516270196</v>
      </c>
      <c r="E642" s="112">
        <v>315.61601219149196</v>
      </c>
      <c r="F642" s="112">
        <v>0</v>
      </c>
      <c r="G642" s="112">
        <v>106.43211161930067</v>
      </c>
      <c r="H642" s="113">
        <v>1.4932415869008244</v>
      </c>
      <c r="I642" s="114">
        <f t="shared" si="86"/>
        <v>617.65398750312931</v>
      </c>
    </row>
    <row r="643" spans="1:9" ht="15">
      <c r="A643" s="32" t="s">
        <v>20</v>
      </c>
      <c r="B643" s="84">
        <v>39.713488053978466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86"/>
        <v>39.713488053978466</v>
      </c>
    </row>
    <row r="644" spans="1:9" ht="15">
      <c r="A644" s="31" t="s">
        <v>56</v>
      </c>
      <c r="B644" s="112">
        <v>379.22947118666377</v>
      </c>
      <c r="C644" s="112">
        <v>17.177807950808866</v>
      </c>
      <c r="D644" s="112">
        <v>215.93614186630867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86"/>
        <v>612.34342100378126</v>
      </c>
    </row>
    <row r="645" spans="1:9" ht="15">
      <c r="A645" s="32" t="s">
        <v>18</v>
      </c>
      <c r="B645" s="84">
        <v>332.00601901470662</v>
      </c>
      <c r="C645" s="84">
        <v>0</v>
      </c>
      <c r="D645" s="84">
        <v>0</v>
      </c>
      <c r="E645" s="84">
        <v>0</v>
      </c>
      <c r="F645" s="84">
        <v>67.099760410962986</v>
      </c>
      <c r="G645" s="84">
        <v>0</v>
      </c>
      <c r="H645" s="115">
        <v>0</v>
      </c>
      <c r="I645" s="111">
        <f t="shared" si="86"/>
        <v>399.1057794256696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86"/>
        <v>0</v>
      </c>
    </row>
    <row r="647" spans="1:9" ht="15">
      <c r="A647" s="33" t="s">
        <v>60</v>
      </c>
      <c r="B647" s="84">
        <v>8.072440366251195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86"/>
        <v>8.072440366251195</v>
      </c>
    </row>
    <row r="648" spans="1:9">
      <c r="A648" s="34" t="s">
        <v>19</v>
      </c>
      <c r="B648" s="116">
        <v>8.072440366251195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86"/>
        <v>8.072440366251195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86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86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86"/>
        <v>0</v>
      </c>
    </row>
    <row r="652" spans="1:9" ht="15">
      <c r="A652" s="37" t="s">
        <v>22</v>
      </c>
      <c r="B652" s="99">
        <f t="shared" ref="B652:I652" si="87">SUM(B631:B647)</f>
        <v>1415.4768553011315</v>
      </c>
      <c r="C652" s="99">
        <f t="shared" si="87"/>
        <v>20.231679134369042</v>
      </c>
      <c r="D652" s="99">
        <f t="shared" si="87"/>
        <v>259.58448947822723</v>
      </c>
      <c r="E652" s="99">
        <f t="shared" si="87"/>
        <v>399.87686784918543</v>
      </c>
      <c r="F652" s="99">
        <f t="shared" si="87"/>
        <v>1665.1158347022065</v>
      </c>
      <c r="G652" s="99">
        <f t="shared" si="87"/>
        <v>106.43211161930067</v>
      </c>
      <c r="H652" s="100">
        <f t="shared" si="87"/>
        <v>1.4932415869008244</v>
      </c>
      <c r="I652" s="111">
        <f t="shared" si="87"/>
        <v>3868.2110796713209</v>
      </c>
    </row>
    <row r="653" spans="1:9" s="22" customFormat="1" ht="15" thickBot="1">
      <c r="A653" s="39" t="s">
        <v>108</v>
      </c>
      <c r="B653" s="125">
        <f>B652/$I$652</f>
        <v>0.36592544360878143</v>
      </c>
      <c r="C653" s="125">
        <f t="shared" ref="C653:I653" si="88">C652/$I$652</f>
        <v>5.2302417623208176E-3</v>
      </c>
      <c r="D653" s="125">
        <f t="shared" si="88"/>
        <v>6.7107115959215938E-2</v>
      </c>
      <c r="E653" s="125">
        <f t="shared" si="88"/>
        <v>0.1033751415352346</v>
      </c>
      <c r="F653" s="125">
        <f t="shared" si="88"/>
        <v>0.43046147182942512</v>
      </c>
      <c r="G653" s="125">
        <f t="shared" si="88"/>
        <v>2.7514556322594509E-2</v>
      </c>
      <c r="H653" s="126">
        <f t="shared" si="88"/>
        <v>3.8602898242763529E-4</v>
      </c>
      <c r="I653" s="127">
        <f t="shared" si="88"/>
        <v>1</v>
      </c>
    </row>
    <row r="655" spans="1:9" s="10" customFormat="1"/>
    <row r="656" spans="1:9" s="10" customFormat="1"/>
    <row r="657" s="10" customFormat="1"/>
    <row r="658" s="10" customFormat="1"/>
    <row r="659" s="10" customFormat="1"/>
    <row r="660" s="10" customFormat="1"/>
    <row r="661" s="10" customFormat="1"/>
    <row r="662" s="10" customFormat="1"/>
    <row r="663" s="10" customFormat="1"/>
    <row r="664" s="10" customFormat="1"/>
    <row r="665" s="10" customFormat="1"/>
    <row r="666" s="10" customFormat="1"/>
    <row r="667" s="10" customFormat="1"/>
    <row r="668" s="10" customFormat="1"/>
    <row r="669" s="10" customFormat="1"/>
    <row r="670" s="10" customFormat="1"/>
    <row r="671" s="10" customFormat="1"/>
    <row r="672" s="10" customFormat="1"/>
    <row r="673" s="10" customFormat="1"/>
    <row r="674" s="10" customFormat="1"/>
    <row r="675" s="10" customFormat="1"/>
    <row r="676" s="10" customFormat="1"/>
    <row r="677" s="10" customFormat="1"/>
    <row r="678" s="10" customFormat="1"/>
    <row r="679" s="10" customFormat="1"/>
    <row r="680" s="10" customFormat="1"/>
    <row r="681" s="10" customFormat="1"/>
    <row r="682" s="10" customFormat="1"/>
    <row r="683" s="10" customFormat="1"/>
    <row r="684" s="10" customFormat="1"/>
    <row r="685" s="10" customFormat="1"/>
    <row r="686" s="10" customFormat="1"/>
    <row r="687" s="10" customFormat="1"/>
    <row r="688" s="10" customFormat="1"/>
    <row r="689" s="10" customFormat="1"/>
    <row r="690" s="10" customFormat="1"/>
    <row r="691" s="10" customFormat="1"/>
    <row r="692" s="10" customFormat="1"/>
    <row r="693" s="10" customFormat="1"/>
    <row r="694" s="10" customFormat="1"/>
    <row r="695" s="10" customFormat="1"/>
    <row r="696" s="10" customFormat="1"/>
    <row r="697" s="10" customFormat="1"/>
    <row r="698" s="10" customFormat="1"/>
    <row r="699" s="10" customFormat="1"/>
    <row r="700" s="10" customFormat="1"/>
    <row r="701" s="10" customFormat="1"/>
    <row r="702" s="10" customFormat="1"/>
    <row r="703" s="10" customFormat="1"/>
    <row r="704" s="10" customFormat="1"/>
    <row r="705" s="10" customFormat="1"/>
    <row r="706" s="10" customFormat="1"/>
    <row r="707" s="10" customFormat="1"/>
    <row r="708" s="10" customFormat="1"/>
    <row r="709" s="10" customFormat="1"/>
    <row r="710" s="10" customFormat="1"/>
    <row r="711" s="10" customFormat="1"/>
    <row r="712" s="10" customFormat="1"/>
    <row r="713" s="10" customFormat="1"/>
    <row r="714" s="10" customFormat="1"/>
    <row r="715" s="10" customFormat="1"/>
    <row r="716" s="10" customFormat="1"/>
    <row r="717" s="10" customFormat="1"/>
    <row r="718" s="10" customFormat="1"/>
    <row r="719" s="10" customFormat="1"/>
    <row r="720" s="10" customFormat="1"/>
    <row r="721" s="10" customFormat="1"/>
    <row r="722" s="10" customFormat="1"/>
    <row r="723" s="10" customFormat="1"/>
    <row r="724" s="10" customFormat="1"/>
    <row r="725" s="10" customFormat="1"/>
    <row r="726" s="10" customFormat="1"/>
    <row r="727" s="10" customFormat="1"/>
    <row r="728" s="10" customFormat="1"/>
    <row r="729" s="10" customFormat="1"/>
    <row r="730" s="10" customFormat="1"/>
    <row r="731" s="10" customFormat="1"/>
    <row r="732" s="10" customFormat="1"/>
    <row r="733" s="10" customFormat="1"/>
    <row r="734" s="10" customFormat="1"/>
    <row r="735" s="10" customFormat="1"/>
    <row r="736" s="10" customFormat="1"/>
    <row r="737" s="10" customFormat="1"/>
    <row r="738" s="10" customFormat="1"/>
    <row r="739" s="10" customFormat="1"/>
    <row r="740" s="10" customFormat="1"/>
    <row r="741" s="10" customFormat="1"/>
    <row r="742" s="10" customFormat="1"/>
    <row r="743" s="10" customFormat="1"/>
    <row r="744" s="10" customFormat="1"/>
    <row r="745" s="10" customFormat="1"/>
    <row r="746" s="10" customFormat="1"/>
    <row r="747" s="10" customFormat="1"/>
    <row r="748" s="10" customFormat="1"/>
    <row r="749" s="10" customFormat="1"/>
    <row r="750" s="10" customFormat="1"/>
    <row r="751" s="10" customFormat="1"/>
    <row r="752" s="10" customFormat="1"/>
    <row r="753" s="10" customFormat="1"/>
    <row r="754" s="10" customFormat="1"/>
    <row r="755" s="10" customFormat="1"/>
    <row r="756" s="10" customFormat="1"/>
    <row r="757" s="10" customFormat="1"/>
    <row r="758" s="10" customFormat="1"/>
    <row r="759" s="10" customFormat="1"/>
    <row r="760" s="10" customFormat="1"/>
    <row r="761" s="10" customFormat="1"/>
    <row r="762" s="10" customFormat="1"/>
    <row r="763" s="10" customFormat="1"/>
    <row r="764" s="10" customFormat="1"/>
    <row r="765" s="10" customFormat="1"/>
    <row r="766" s="10" customFormat="1"/>
    <row r="767" s="10" customFormat="1"/>
    <row r="768" s="10" customFormat="1"/>
    <row r="769" s="10" customFormat="1"/>
    <row r="770" s="10" customFormat="1"/>
    <row r="771" s="10" customFormat="1"/>
    <row r="772" s="10" customFormat="1"/>
    <row r="773" s="10" customFormat="1"/>
    <row r="774" s="10" customFormat="1"/>
    <row r="775" s="10" customFormat="1"/>
    <row r="776" s="10" customFormat="1"/>
    <row r="777" s="10" customFormat="1"/>
    <row r="778" s="10" customFormat="1"/>
    <row r="779" s="10" customFormat="1"/>
    <row r="780" s="10" customFormat="1"/>
    <row r="781" s="10" customFormat="1"/>
    <row r="782" s="10" customFormat="1"/>
    <row r="783" s="10" customFormat="1"/>
    <row r="784" s="10" customFormat="1"/>
    <row r="785" s="10" customFormat="1"/>
    <row r="786" s="10" customFormat="1"/>
    <row r="787" s="10" customFormat="1"/>
    <row r="788" s="10" customFormat="1"/>
    <row r="789" s="10" customFormat="1"/>
    <row r="790" s="10" customFormat="1"/>
    <row r="791" s="10" customFormat="1"/>
    <row r="792" s="10" customFormat="1"/>
    <row r="793" s="10" customFormat="1"/>
    <row r="794" s="10" customFormat="1"/>
    <row r="795" s="10" customFormat="1"/>
    <row r="796" s="10" customFormat="1"/>
    <row r="797" s="10" customFormat="1"/>
    <row r="798" s="10" customFormat="1"/>
    <row r="799" s="10" customFormat="1"/>
    <row r="800" s="10" customFormat="1"/>
    <row r="801" s="10" customFormat="1"/>
    <row r="802" s="10" customFormat="1"/>
    <row r="803" s="10" customFormat="1"/>
    <row r="804" s="10" customFormat="1"/>
    <row r="805" s="10" customFormat="1"/>
    <row r="806" s="10" customFormat="1"/>
    <row r="807" s="10" customFormat="1"/>
    <row r="808" s="10" customFormat="1"/>
    <row r="809" s="10" customFormat="1"/>
    <row r="810" s="10" customFormat="1"/>
    <row r="811" s="10" customFormat="1"/>
    <row r="812" s="10" customFormat="1"/>
    <row r="813" s="10" customFormat="1"/>
    <row r="814" s="10" customFormat="1"/>
    <row r="815" s="10" customFormat="1"/>
    <row r="816" s="10" customFormat="1"/>
    <row r="817" s="10" customFormat="1"/>
    <row r="818" s="10" customFormat="1"/>
    <row r="819" s="10" customFormat="1"/>
    <row r="820" s="10" customFormat="1"/>
    <row r="821" s="10" customFormat="1"/>
    <row r="822" s="10" customFormat="1"/>
    <row r="823" s="10" customFormat="1"/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8000"/>
  </sheetPr>
  <dimension ref="A1:U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104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3.5" customHeight="1">
      <c r="A7" s="30" t="s">
        <v>7</v>
      </c>
      <c r="B7" s="105">
        <f>B33+B85</f>
        <v>524.35302996536541</v>
      </c>
      <c r="C7" s="105">
        <f t="shared" ref="C7:E7" si="0">C33+C85</f>
        <v>1277.265383585674</v>
      </c>
      <c r="D7" s="105">
        <f t="shared" si="0"/>
        <v>506.77093133936165</v>
      </c>
      <c r="E7" s="105">
        <f t="shared" si="0"/>
        <v>3.4789566411995841E-2</v>
      </c>
      <c r="F7" s="105">
        <f>F59+F85</f>
        <v>1.3809986767732698</v>
      </c>
      <c r="G7" s="105">
        <f t="shared" ref="G7:H22" si="1">G33+G85</f>
        <v>0</v>
      </c>
      <c r="H7" s="110">
        <f t="shared" si="1"/>
        <v>0</v>
      </c>
      <c r="I7" s="111">
        <f>SUM(B7:H7)</f>
        <v>2309.8051331335864</v>
      </c>
      <c r="J7" s="294">
        <v>0</v>
      </c>
    </row>
    <row r="8" spans="1:11" ht="13.5" customHeight="1">
      <c r="A8" s="31" t="s">
        <v>8</v>
      </c>
      <c r="B8" s="112">
        <f t="shared" ref="B8:E23" si="2">B34+B86</f>
        <v>412.24060938413129</v>
      </c>
      <c r="C8" s="112">
        <f t="shared" si="2"/>
        <v>797.13266099794942</v>
      </c>
      <c r="D8" s="112">
        <f t="shared" si="2"/>
        <v>33.015250704952123</v>
      </c>
      <c r="E8" s="112">
        <f t="shared" si="2"/>
        <v>0</v>
      </c>
      <c r="F8" s="112">
        <f t="shared" ref="F8:F27" si="3">F60+F86</f>
        <v>0.10995898412485101</v>
      </c>
      <c r="G8" s="112">
        <f t="shared" si="1"/>
        <v>0</v>
      </c>
      <c r="H8" s="113">
        <f t="shared" si="1"/>
        <v>0</v>
      </c>
      <c r="I8" s="114">
        <f t="shared" ref="I8:I27" si="4">SUM(B8:H8)</f>
        <v>1242.4984800711577</v>
      </c>
      <c r="J8" s="294">
        <v>0</v>
      </c>
    </row>
    <row r="9" spans="1:11" ht="13.5" customHeight="1">
      <c r="A9" s="32" t="s">
        <v>9</v>
      </c>
      <c r="B9" s="84">
        <f t="shared" si="2"/>
        <v>631.90685076224361</v>
      </c>
      <c r="C9" s="84">
        <f t="shared" si="2"/>
        <v>0.33840000000000003</v>
      </c>
      <c r="D9" s="84">
        <f t="shared" si="2"/>
        <v>2382.6774920887069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3014.9227428509503</v>
      </c>
      <c r="J9" s="294">
        <v>0</v>
      </c>
    </row>
    <row r="10" spans="1:11" ht="13.5" customHeight="1">
      <c r="A10" s="31" t="s">
        <v>52</v>
      </c>
      <c r="B10" s="112">
        <f t="shared" si="2"/>
        <v>4.2837516357115161E-9</v>
      </c>
      <c r="C10" s="112">
        <f t="shared" si="2"/>
        <v>4.2837516357115161E-9</v>
      </c>
      <c r="D10" s="112">
        <f t="shared" si="2"/>
        <v>312.85666113955438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312.85666114812187</v>
      </c>
      <c r="J10" s="294">
        <v>0</v>
      </c>
    </row>
    <row r="11" spans="1:11" ht="13.5" customHeight="1">
      <c r="A11" s="32" t="s">
        <v>13</v>
      </c>
      <c r="B11" s="84">
        <f t="shared" si="2"/>
        <v>2952.1731051312827</v>
      </c>
      <c r="C11" s="84">
        <f t="shared" si="2"/>
        <v>670.21203268461568</v>
      </c>
      <c r="D11" s="84">
        <f t="shared" si="2"/>
        <v>447.84700596393384</v>
      </c>
      <c r="E11" s="84">
        <f t="shared" si="2"/>
        <v>57.040339157852593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4127.2724829376848</v>
      </c>
      <c r="J11" s="294">
        <v>0</v>
      </c>
    </row>
    <row r="12" spans="1:11" ht="13.5" customHeight="1">
      <c r="A12" s="31" t="s">
        <v>12</v>
      </c>
      <c r="B12" s="112">
        <f t="shared" si="2"/>
        <v>12206.51416369332</v>
      </c>
      <c r="C12" s="112">
        <f t="shared" si="2"/>
        <v>75.969171624596669</v>
      </c>
      <c r="D12" s="112">
        <f t="shared" si="2"/>
        <v>910.06828481560274</v>
      </c>
      <c r="E12" s="112">
        <f t="shared" si="2"/>
        <v>1.6592256162963817</v>
      </c>
      <c r="F12" s="112">
        <f t="shared" si="3"/>
        <v>0</v>
      </c>
      <c r="G12" s="112">
        <f t="shared" si="1"/>
        <v>0</v>
      </c>
      <c r="H12" s="113">
        <f t="shared" si="1"/>
        <v>0</v>
      </c>
      <c r="I12" s="114">
        <f t="shared" si="4"/>
        <v>13194.210845749816</v>
      </c>
      <c r="J12" s="294">
        <v>0</v>
      </c>
    </row>
    <row r="13" spans="1:11" ht="13.5" customHeight="1">
      <c r="A13" s="32" t="s">
        <v>54</v>
      </c>
      <c r="B13" s="84">
        <f t="shared" si="2"/>
        <v>0.21709036356177414</v>
      </c>
      <c r="C13" s="84">
        <f t="shared" si="2"/>
        <v>4.6581935841884752</v>
      </c>
      <c r="D13" s="84">
        <f t="shared" si="2"/>
        <v>0.28003039915161482</v>
      </c>
      <c r="E13" s="84">
        <f t="shared" si="2"/>
        <v>1068.335309160921</v>
      </c>
      <c r="F13" s="84">
        <f t="shared" si="3"/>
        <v>33303.173742961888</v>
      </c>
      <c r="G13" s="84">
        <f t="shared" si="1"/>
        <v>0</v>
      </c>
      <c r="H13" s="115">
        <f t="shared" si="1"/>
        <v>0</v>
      </c>
      <c r="I13" s="111">
        <f t="shared" si="4"/>
        <v>34376.664366469711</v>
      </c>
      <c r="J13" s="294">
        <v>0</v>
      </c>
    </row>
    <row r="14" spans="1:11" ht="13.5" customHeight="1">
      <c r="A14" s="31" t="s">
        <v>11</v>
      </c>
      <c r="B14" s="112">
        <f t="shared" si="2"/>
        <v>6.45206635939911E-8</v>
      </c>
      <c r="C14" s="112">
        <f t="shared" si="2"/>
        <v>3.979704256628732E-8</v>
      </c>
      <c r="D14" s="112">
        <f t="shared" si="2"/>
        <v>4.7607853563568329E-2</v>
      </c>
      <c r="E14" s="112">
        <f t="shared" si="2"/>
        <v>62.637459992115595</v>
      </c>
      <c r="F14" s="112">
        <f t="shared" si="3"/>
        <v>13595.363648248062</v>
      </c>
      <c r="G14" s="112">
        <f t="shared" si="1"/>
        <v>0</v>
      </c>
      <c r="H14" s="113">
        <f t="shared" si="1"/>
        <v>0</v>
      </c>
      <c r="I14" s="114">
        <f t="shared" si="4"/>
        <v>13658.048716198058</v>
      </c>
      <c r="J14" s="294">
        <v>0</v>
      </c>
    </row>
    <row r="15" spans="1:11" ht="13.5" customHeight="1">
      <c r="A15" s="32" t="s">
        <v>55</v>
      </c>
      <c r="B15" s="84">
        <f t="shared" si="2"/>
        <v>2.5108419018328818</v>
      </c>
      <c r="C15" s="84">
        <f t="shared" si="2"/>
        <v>7.3638026753213265E-2</v>
      </c>
      <c r="D15" s="84">
        <f t="shared" si="2"/>
        <v>0.10967315273610942</v>
      </c>
      <c r="E15" s="84">
        <f t="shared" si="2"/>
        <v>25.33475126398417</v>
      </c>
      <c r="F15" s="84">
        <f t="shared" si="3"/>
        <v>1575.225205383108</v>
      </c>
      <c r="G15" s="84">
        <f t="shared" si="1"/>
        <v>0</v>
      </c>
      <c r="H15" s="115">
        <f t="shared" si="1"/>
        <v>0</v>
      </c>
      <c r="I15" s="111">
        <f t="shared" si="4"/>
        <v>1603.2541097284143</v>
      </c>
      <c r="J15" s="294">
        <v>0</v>
      </c>
    </row>
    <row r="16" spans="1:11" ht="13.5" customHeight="1">
      <c r="A16" s="31" t="s">
        <v>14</v>
      </c>
      <c r="B16" s="112">
        <f t="shared" si="2"/>
        <v>746.74180875392744</v>
      </c>
      <c r="C16" s="112">
        <f t="shared" si="2"/>
        <v>8.6814432012379363</v>
      </c>
      <c r="D16" s="112">
        <f t="shared" si="2"/>
        <v>357.21141664560605</v>
      </c>
      <c r="E16" s="112">
        <f t="shared" si="2"/>
        <v>13.166603633499115</v>
      </c>
      <c r="F16" s="112">
        <f t="shared" si="3"/>
        <v>68.388131851533899</v>
      </c>
      <c r="G16" s="112">
        <f t="shared" si="1"/>
        <v>0</v>
      </c>
      <c r="H16" s="113">
        <f t="shared" si="1"/>
        <v>0</v>
      </c>
      <c r="I16" s="114">
        <f t="shared" si="4"/>
        <v>1194.1894040858044</v>
      </c>
      <c r="J16" s="294">
        <v>0</v>
      </c>
    </row>
    <row r="17" spans="1:21" ht="13.5" customHeight="1">
      <c r="A17" s="32" t="s">
        <v>136</v>
      </c>
      <c r="B17" s="84">
        <f t="shared" si="2"/>
        <v>8864.8135374915619</v>
      </c>
      <c r="C17" s="84">
        <f t="shared" si="2"/>
        <v>7885.7566837040376</v>
      </c>
      <c r="D17" s="84">
        <f t="shared" si="2"/>
        <v>13028.408741107174</v>
      </c>
      <c r="E17" s="84">
        <f t="shared" si="2"/>
        <v>739.22480278210082</v>
      </c>
      <c r="F17" s="84">
        <f t="shared" si="3"/>
        <v>1019.3530759391948</v>
      </c>
      <c r="G17" s="84">
        <f t="shared" si="1"/>
        <v>0</v>
      </c>
      <c r="H17" s="115">
        <f t="shared" si="1"/>
        <v>0</v>
      </c>
      <c r="I17" s="111">
        <f t="shared" si="4"/>
        <v>31537.55684102407</v>
      </c>
      <c r="J17" s="294">
        <v>0</v>
      </c>
    </row>
    <row r="18" spans="1:21" ht="13.5" customHeight="1">
      <c r="A18" s="31" t="s">
        <v>21</v>
      </c>
      <c r="B18" s="112">
        <f t="shared" si="2"/>
        <v>3386.3921736849838</v>
      </c>
      <c r="C18" s="112">
        <f t="shared" si="2"/>
        <v>60.824002087653071</v>
      </c>
      <c r="D18" s="112">
        <f t="shared" si="2"/>
        <v>6322.630324290767</v>
      </c>
      <c r="E18" s="112">
        <f t="shared" si="2"/>
        <v>16124.059666097652</v>
      </c>
      <c r="F18" s="112">
        <f t="shared" si="3"/>
        <v>1400.6978320000799</v>
      </c>
      <c r="G18" s="112">
        <f t="shared" si="1"/>
        <v>4450.9964408507676</v>
      </c>
      <c r="H18" s="113">
        <f t="shared" si="1"/>
        <v>77.710391846633428</v>
      </c>
      <c r="I18" s="114">
        <f t="shared" si="4"/>
        <v>31823.310830858532</v>
      </c>
      <c r="J18" s="294">
        <v>0</v>
      </c>
    </row>
    <row r="19" spans="1:21" ht="13.5" customHeight="1">
      <c r="A19" s="32" t="s">
        <v>20</v>
      </c>
      <c r="B19" s="84">
        <f t="shared" si="2"/>
        <v>6300.9777187392428</v>
      </c>
      <c r="C19" s="84">
        <f t="shared" si="2"/>
        <v>48.200167112567371</v>
      </c>
      <c r="D19" s="84">
        <f t="shared" si="2"/>
        <v>802.1494540001861</v>
      </c>
      <c r="E19" s="84">
        <f t="shared" si="2"/>
        <v>2.829011485261271E-9</v>
      </c>
      <c r="F19" s="84">
        <f t="shared" si="3"/>
        <v>0</v>
      </c>
      <c r="G19" s="84">
        <f t="shared" si="1"/>
        <v>0</v>
      </c>
      <c r="H19" s="115">
        <f t="shared" si="1"/>
        <v>0</v>
      </c>
      <c r="I19" s="111">
        <f t="shared" si="4"/>
        <v>7151.3273398548254</v>
      </c>
      <c r="J19" s="294">
        <v>0</v>
      </c>
    </row>
    <row r="20" spans="1:21" ht="13.5" customHeight="1">
      <c r="A20" s="31" t="s">
        <v>56</v>
      </c>
      <c r="B20" s="112">
        <f t="shared" si="2"/>
        <v>9198.1037580000793</v>
      </c>
      <c r="C20" s="112">
        <f t="shared" si="2"/>
        <v>43.397532541598281</v>
      </c>
      <c r="D20" s="112">
        <f t="shared" si="2"/>
        <v>1189.6340542273076</v>
      </c>
      <c r="E20" s="112">
        <f t="shared" si="2"/>
        <v>1.498214803166577E-7</v>
      </c>
      <c r="F20" s="112">
        <f t="shared" si="3"/>
        <v>2.8305374999999997E-2</v>
      </c>
      <c r="G20" s="112">
        <f t="shared" si="1"/>
        <v>0</v>
      </c>
      <c r="H20" s="113">
        <f t="shared" si="1"/>
        <v>0</v>
      </c>
      <c r="I20" s="114">
        <f t="shared" si="4"/>
        <v>10431.163650293807</v>
      </c>
      <c r="J20" s="294">
        <v>0</v>
      </c>
    </row>
    <row r="21" spans="1:21" ht="13.5" customHeight="1">
      <c r="A21" s="32" t="s">
        <v>18</v>
      </c>
      <c r="B21" s="84">
        <f t="shared" si="2"/>
        <v>1860.103213389699</v>
      </c>
      <c r="C21" s="84">
        <f t="shared" si="2"/>
        <v>5305.7541154461378</v>
      </c>
      <c r="D21" s="84">
        <f t="shared" si="2"/>
        <v>320.61050078094968</v>
      </c>
      <c r="E21" s="84">
        <f t="shared" si="2"/>
        <v>2.0221289422950461E-7</v>
      </c>
      <c r="F21" s="84">
        <f t="shared" si="3"/>
        <v>141.62599402955075</v>
      </c>
      <c r="G21" s="84">
        <f t="shared" si="1"/>
        <v>0</v>
      </c>
      <c r="H21" s="115">
        <f t="shared" si="1"/>
        <v>0</v>
      </c>
      <c r="I21" s="111">
        <f t="shared" si="4"/>
        <v>7628.0938238485487</v>
      </c>
      <c r="J21" s="294">
        <v>0</v>
      </c>
    </row>
    <row r="22" spans="1:21" ht="13.5" customHeight="1">
      <c r="A22" s="31" t="s">
        <v>17</v>
      </c>
      <c r="B22" s="112">
        <f t="shared" si="2"/>
        <v>91.320486158341609</v>
      </c>
      <c r="C22" s="112">
        <f t="shared" si="2"/>
        <v>314.62549067854997</v>
      </c>
      <c r="D22" s="112">
        <f t="shared" si="2"/>
        <v>735.06073910159023</v>
      </c>
      <c r="E22" s="112">
        <f t="shared" si="2"/>
        <v>2.3714239563234294E-2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1141.0304301780452</v>
      </c>
      <c r="J22" s="294">
        <v>0</v>
      </c>
    </row>
    <row r="23" spans="1:21" ht="13.5" customHeight="1">
      <c r="A23" s="33" t="s">
        <v>60</v>
      </c>
      <c r="B23" s="84">
        <f t="shared" si="2"/>
        <v>490.28917154397539</v>
      </c>
      <c r="C23" s="84">
        <f t="shared" si="2"/>
        <v>0.30083652359733465</v>
      </c>
      <c r="D23" s="84">
        <f t="shared" si="2"/>
        <v>540.58500354001831</v>
      </c>
      <c r="E23" s="84">
        <f t="shared" si="2"/>
        <v>0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1031.1750116075909</v>
      </c>
      <c r="J23" s="294">
        <v>0</v>
      </c>
    </row>
    <row r="24" spans="1:21" ht="13.5" customHeight="1">
      <c r="A24" s="34" t="str">
        <f>A50</f>
        <v>Umgebungswärme etc.</v>
      </c>
      <c r="B24" s="116">
        <f t="shared" ref="B24:E27" si="6">B50+B102</f>
        <v>490.28917153997094</v>
      </c>
      <c r="C24" s="116">
        <f t="shared" si="6"/>
        <v>0.12599999999999997</v>
      </c>
      <c r="D24" s="116">
        <f t="shared" si="6"/>
        <v>464.22923863723986</v>
      </c>
      <c r="E24" s="116">
        <f t="shared" si="6"/>
        <v>0</v>
      </c>
      <c r="F24" s="116">
        <f t="shared" si="3"/>
        <v>0</v>
      </c>
      <c r="G24" s="116">
        <f t="shared" si="5"/>
        <v>0</v>
      </c>
      <c r="H24" s="117">
        <f t="shared" si="5"/>
        <v>0</v>
      </c>
      <c r="I24" s="118">
        <f t="shared" si="4"/>
        <v>954.64441017721083</v>
      </c>
      <c r="J24" s="294">
        <v>0</v>
      </c>
    </row>
    <row r="25" spans="1:21" ht="13.5" customHeight="1">
      <c r="A25" s="35" t="str">
        <f>A51</f>
        <v>Gichtgas</v>
      </c>
      <c r="B25" s="93">
        <f t="shared" si="6"/>
        <v>4.004424808302935E-9</v>
      </c>
      <c r="C25" s="93">
        <f t="shared" si="6"/>
        <v>0.17483654264036816</v>
      </c>
      <c r="D25" s="93">
        <f t="shared" si="6"/>
        <v>76.355764878396187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20">
        <f t="shared" si="4"/>
        <v>76.530601425040985</v>
      </c>
      <c r="J25" s="294">
        <v>0</v>
      </c>
    </row>
    <row r="26" spans="1:21" ht="13.5" customHeight="1">
      <c r="A26" s="34" t="str">
        <f>A52</f>
        <v>Kokereigas</v>
      </c>
      <c r="B26" s="116">
        <f t="shared" si="6"/>
        <v>0</v>
      </c>
      <c r="C26" s="116">
        <f t="shared" si="6"/>
        <v>0</v>
      </c>
      <c r="D26" s="116">
        <f t="shared" si="6"/>
        <v>0</v>
      </c>
      <c r="E26" s="116">
        <f t="shared" si="6"/>
        <v>0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8">
        <f t="shared" si="4"/>
        <v>0</v>
      </c>
      <c r="J26" s="294">
        <v>0</v>
      </c>
    </row>
    <row r="27" spans="1:21" ht="13.5" customHeight="1" thickBot="1">
      <c r="A27" s="36" t="str">
        <f>A53</f>
        <v>Brenntorf</v>
      </c>
      <c r="B27" s="96">
        <f t="shared" si="6"/>
        <v>0</v>
      </c>
      <c r="C27" s="96">
        <f t="shared" si="6"/>
        <v>0</v>
      </c>
      <c r="D27" s="96">
        <f t="shared" si="6"/>
        <v>0</v>
      </c>
      <c r="E27" s="96">
        <f t="shared" si="6"/>
        <v>0</v>
      </c>
      <c r="F27" s="96">
        <f t="shared" si="3"/>
        <v>0</v>
      </c>
      <c r="G27" s="96">
        <f t="shared" si="5"/>
        <v>0</v>
      </c>
      <c r="H27" s="121">
        <f t="shared" si="5"/>
        <v>0</v>
      </c>
      <c r="I27" s="122">
        <f t="shared" si="4"/>
        <v>0</v>
      </c>
      <c r="J27" s="294">
        <v>0</v>
      </c>
    </row>
    <row r="28" spans="1:21" ht="13.5" customHeight="1">
      <c r="A28" s="37" t="s">
        <v>22</v>
      </c>
      <c r="B28" s="99">
        <f>SUM(B7:B23)</f>
        <v>47668.657559032355</v>
      </c>
      <c r="C28" s="99">
        <f t="shared" ref="C28:H28" si="7">SUM(C7:C23)</f>
        <v>16493.189751843238</v>
      </c>
      <c r="D28" s="99">
        <f t="shared" si="7"/>
        <v>27889.963171151161</v>
      </c>
      <c r="E28" s="99">
        <f t="shared" si="7"/>
        <v>18091.516661865262</v>
      </c>
      <c r="F28" s="99">
        <f t="shared" si="7"/>
        <v>51105.346893449321</v>
      </c>
      <c r="G28" s="99">
        <f t="shared" si="7"/>
        <v>4450.9964408507676</v>
      </c>
      <c r="H28" s="100">
        <f t="shared" si="7"/>
        <v>77.710391846633428</v>
      </c>
      <c r="I28" s="111">
        <f>SUM(I7:I23)</f>
        <v>165777.3808700387</v>
      </c>
      <c r="J28" s="294">
        <v>0</v>
      </c>
    </row>
    <row r="29" spans="1:21" s="22" customFormat="1" ht="15" thickBot="1">
      <c r="A29" s="38" t="s">
        <v>108</v>
      </c>
      <c r="B29" s="123">
        <f>B28/$I$28</f>
        <v>0.2875462099163108</v>
      </c>
      <c r="C29" s="123">
        <f t="shared" ref="C29:I29" si="8">C28/$I$28</f>
        <v>9.948998871428115E-2</v>
      </c>
      <c r="D29" s="123">
        <f t="shared" si="8"/>
        <v>0.16823744605432944</v>
      </c>
      <c r="E29" s="123">
        <f t="shared" si="8"/>
        <v>0.10913139396289606</v>
      </c>
      <c r="F29" s="123">
        <f t="shared" si="8"/>
        <v>0.30827695928863419</v>
      </c>
      <c r="G29" s="123">
        <f t="shared" si="8"/>
        <v>2.6849238523922209E-2</v>
      </c>
      <c r="H29" s="123">
        <f t="shared" si="8"/>
        <v>4.6876353962640142E-4</v>
      </c>
      <c r="I29" s="124">
        <f t="shared" si="8"/>
        <v>1</v>
      </c>
      <c r="J29" s="295"/>
    </row>
    <row r="30" spans="1:21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4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4"/>
      <c r="U31" s="18"/>
    </row>
    <row r="32" spans="1:21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4"/>
    </row>
    <row r="33" spans="1:10" ht="13.5" customHeight="1">
      <c r="A33" s="30" t="s">
        <v>7</v>
      </c>
      <c r="B33" s="105">
        <f>B111+B137+B163+B189+B215+B241+B267+B293+B319+B345+B371+B397+B423</f>
        <v>3.4789569375637097E-2</v>
      </c>
      <c r="C33" s="105">
        <f t="shared" ref="C33:E33" si="9">C111+C137+C163+C189+C215+C241+C267+C293+C319+C345+C371+C397+C423</f>
        <v>1277.265383585674</v>
      </c>
      <c r="D33" s="105">
        <f t="shared" si="9"/>
        <v>464.37809038060288</v>
      </c>
      <c r="E33" s="105">
        <f t="shared" si="9"/>
        <v>3.4789566411995841E-2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1741.7130531020646</v>
      </c>
      <c r="J33" s="294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8.2320068260272638E-9</v>
      </c>
      <c r="C34" s="112">
        <f t="shared" si="11"/>
        <v>797.13266099794942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797.13266100618137</v>
      </c>
      <c r="J34" s="294">
        <v>0</v>
      </c>
    </row>
    <row r="35" spans="1:10" ht="13.5" customHeight="1">
      <c r="A35" s="32" t="s">
        <v>9</v>
      </c>
      <c r="B35" s="84">
        <f t="shared" si="11"/>
        <v>0.46731429079141151</v>
      </c>
      <c r="C35" s="84">
        <f t="shared" si="11"/>
        <v>0.33840000000000003</v>
      </c>
      <c r="D35" s="84">
        <f t="shared" si="11"/>
        <v>2342.131623485709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2342.9373377765005</v>
      </c>
      <c r="J35" s="294">
        <v>0</v>
      </c>
    </row>
    <row r="36" spans="1:10" ht="13.5" customHeight="1">
      <c r="A36" s="31" t="s">
        <v>52</v>
      </c>
      <c r="B36" s="112">
        <f t="shared" si="11"/>
        <v>4.2837516357115161E-9</v>
      </c>
      <c r="C36" s="112">
        <f t="shared" si="11"/>
        <v>4.2837516357115161E-9</v>
      </c>
      <c r="D36" s="112">
        <f t="shared" si="11"/>
        <v>312.85666113955438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312.85666114812187</v>
      </c>
      <c r="J36" s="294">
        <v>0</v>
      </c>
    </row>
    <row r="37" spans="1:10" ht="13.5" customHeight="1">
      <c r="A37" s="32" t="s">
        <v>13</v>
      </c>
      <c r="B37" s="84">
        <f t="shared" si="11"/>
        <v>459.55459297235768</v>
      </c>
      <c r="C37" s="84">
        <f t="shared" si="11"/>
        <v>550.25586408291349</v>
      </c>
      <c r="D37" s="84">
        <f t="shared" si="11"/>
        <v>302.52690651275196</v>
      </c>
      <c r="E37" s="84">
        <f t="shared" si="11"/>
        <v>2.090315872315742E-9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1312.3373635701134</v>
      </c>
      <c r="J37" s="294">
        <v>0</v>
      </c>
    </row>
    <row r="38" spans="1:10" ht="13.5" customHeight="1">
      <c r="A38" s="31" t="s">
        <v>12</v>
      </c>
      <c r="B38" s="112">
        <f t="shared" si="11"/>
        <v>241.71911742121304</v>
      </c>
      <c r="C38" s="112">
        <f t="shared" si="11"/>
        <v>49.460944219000382</v>
      </c>
      <c r="D38" s="112">
        <f t="shared" si="11"/>
        <v>73.953556537521706</v>
      </c>
      <c r="E38" s="112">
        <f t="shared" si="11"/>
        <v>1.6592256162963817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366.79284379403151</v>
      </c>
      <c r="J38" s="294">
        <v>0</v>
      </c>
    </row>
    <row r="39" spans="1:10" ht="13.5" customHeight="1">
      <c r="A39" s="32" t="s">
        <v>54</v>
      </c>
      <c r="B39" s="84">
        <f t="shared" si="11"/>
        <v>0.21709036356177414</v>
      </c>
      <c r="C39" s="84">
        <f t="shared" si="11"/>
        <v>3.8221929461371471</v>
      </c>
      <c r="D39" s="84">
        <f t="shared" si="11"/>
        <v>2.1975505676362428E-8</v>
      </c>
      <c r="E39" s="84">
        <f t="shared" si="11"/>
        <v>897.12959199375575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901.16887532543024</v>
      </c>
      <c r="J39" s="294">
        <v>0</v>
      </c>
    </row>
    <row r="40" spans="1:10" ht="13.5" customHeight="1">
      <c r="A40" s="31" t="s">
        <v>11</v>
      </c>
      <c r="B40" s="112">
        <f t="shared" si="11"/>
        <v>6.45206635939911E-8</v>
      </c>
      <c r="C40" s="112">
        <f t="shared" si="11"/>
        <v>3.979704256628732E-8</v>
      </c>
      <c r="D40" s="112">
        <f t="shared" si="11"/>
        <v>3.979704256628732E-8</v>
      </c>
      <c r="E40" s="112">
        <f t="shared" si="11"/>
        <v>17.806651710200352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17.806651854315103</v>
      </c>
      <c r="J40" s="294">
        <v>0</v>
      </c>
    </row>
    <row r="41" spans="1:10" ht="13.5" customHeight="1">
      <c r="A41" s="32" t="s">
        <v>55</v>
      </c>
      <c r="B41" s="84">
        <f t="shared" si="11"/>
        <v>2.5108419018328818</v>
      </c>
      <c r="C41" s="84">
        <f t="shared" si="11"/>
        <v>7.3638026753213265E-2</v>
      </c>
      <c r="D41" s="84">
        <f t="shared" si="11"/>
        <v>0.10967315273610942</v>
      </c>
      <c r="E41" s="84">
        <f t="shared" si="11"/>
        <v>0.40931855329743178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3.1034716346196363</v>
      </c>
      <c r="J41" s="294">
        <v>0</v>
      </c>
    </row>
    <row r="42" spans="1:10" ht="13.5" customHeight="1">
      <c r="A42" s="31" t="s">
        <v>14</v>
      </c>
      <c r="B42" s="112">
        <f t="shared" si="11"/>
        <v>236.83295193031614</v>
      </c>
      <c r="C42" s="112">
        <f t="shared" si="11"/>
        <v>6.8349574414611256</v>
      </c>
      <c r="D42" s="112">
        <f t="shared" si="11"/>
        <v>301.62498914273391</v>
      </c>
      <c r="E42" s="112">
        <f t="shared" si="11"/>
        <v>6.8788125001579434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552.17171101466909</v>
      </c>
      <c r="J42" s="294">
        <v>0</v>
      </c>
    </row>
    <row r="43" spans="1:10" ht="13.5" customHeight="1">
      <c r="A43" s="32" t="s">
        <v>136</v>
      </c>
      <c r="B43" s="84">
        <f t="shared" si="11"/>
        <v>3056.3004800642766</v>
      </c>
      <c r="C43" s="84">
        <f t="shared" si="11"/>
        <v>7252.4432483344308</v>
      </c>
      <c r="D43" s="84">
        <f t="shared" si="11"/>
        <v>12340.92941150011</v>
      </c>
      <c r="E43" s="84">
        <f t="shared" si="11"/>
        <v>641.96600121768597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23291.639141116506</v>
      </c>
      <c r="J43" s="294">
        <v>0</v>
      </c>
    </row>
    <row r="44" spans="1:10" ht="13.5" customHeight="1">
      <c r="A44" s="31" t="s">
        <v>21</v>
      </c>
      <c r="B44" s="112">
        <f t="shared" si="11"/>
        <v>802.47845002914767</v>
      </c>
      <c r="C44" s="112">
        <f t="shared" si="11"/>
        <v>60.577493953101857</v>
      </c>
      <c r="D44" s="112">
        <f t="shared" si="11"/>
        <v>2539.0902611898487</v>
      </c>
      <c r="E44" s="112">
        <f t="shared" si="11"/>
        <v>10616.973874809184</v>
      </c>
      <c r="F44" s="395"/>
      <c r="G44" s="112">
        <f t="shared" si="10"/>
        <v>1613.6048181616138</v>
      </c>
      <c r="H44" s="113">
        <f t="shared" si="10"/>
        <v>75.829015159297526</v>
      </c>
      <c r="I44" s="114">
        <f t="shared" si="12"/>
        <v>15708.553913302194</v>
      </c>
      <c r="J44" s="294">
        <v>0</v>
      </c>
    </row>
    <row r="45" spans="1:10" ht="13.5" customHeight="1">
      <c r="A45" s="32" t="s">
        <v>20</v>
      </c>
      <c r="B45" s="84">
        <f t="shared" si="11"/>
        <v>850.46048501406358</v>
      </c>
      <c r="C45" s="84">
        <f t="shared" si="11"/>
        <v>27.197582959566674</v>
      </c>
      <c r="D45" s="84">
        <f t="shared" si="11"/>
        <v>313.06025153547267</v>
      </c>
      <c r="E45" s="84">
        <f t="shared" si="11"/>
        <v>2.829011485261271E-9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1190.7183195119319</v>
      </c>
      <c r="J45" s="294">
        <v>0</v>
      </c>
    </row>
    <row r="46" spans="1:10" ht="13.5" customHeight="1">
      <c r="A46" s="31" t="s">
        <v>56</v>
      </c>
      <c r="B46" s="112">
        <f t="shared" si="11"/>
        <v>36.542053271170602</v>
      </c>
      <c r="C46" s="112">
        <f t="shared" si="11"/>
        <v>26.338569105841831</v>
      </c>
      <c r="D46" s="112">
        <f t="shared" si="11"/>
        <v>49.01419270843855</v>
      </c>
      <c r="E46" s="112">
        <f t="shared" si="11"/>
        <v>1.498214803166577E-7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111.89481523527245</v>
      </c>
      <c r="J46" s="294">
        <v>0</v>
      </c>
    </row>
    <row r="47" spans="1:10" ht="13.5" customHeight="1">
      <c r="A47" s="32" t="s">
        <v>18</v>
      </c>
      <c r="B47" s="84">
        <f t="shared" si="11"/>
        <v>199.87962365834346</v>
      </c>
      <c r="C47" s="84">
        <f t="shared" si="11"/>
        <v>5305.7541154461378</v>
      </c>
      <c r="D47" s="84">
        <f t="shared" si="11"/>
        <v>195.46611053838359</v>
      </c>
      <c r="E47" s="84">
        <f t="shared" si="11"/>
        <v>2.0221289422950461E-7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5701.0998498450781</v>
      </c>
      <c r="J47" s="294">
        <v>0</v>
      </c>
    </row>
    <row r="48" spans="1:10" ht="13.5" customHeight="1">
      <c r="A48" s="31" t="s">
        <v>17</v>
      </c>
      <c r="B48" s="112">
        <f t="shared" si="11"/>
        <v>8.937927187346272</v>
      </c>
      <c r="C48" s="112">
        <f t="shared" si="11"/>
        <v>314.62549067854997</v>
      </c>
      <c r="D48" s="112">
        <f t="shared" si="11"/>
        <v>733.5386177250648</v>
      </c>
      <c r="E48" s="112">
        <f t="shared" si="11"/>
        <v>2.3714239563234294E-2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1057.1257498305242</v>
      </c>
      <c r="J48" s="294">
        <v>0</v>
      </c>
    </row>
    <row r="49" spans="1:10" ht="13.5" customHeight="1">
      <c r="A49" s="33" t="s">
        <v>60</v>
      </c>
      <c r="B49" s="84">
        <f t="shared" si="11"/>
        <v>0.6300000040044248</v>
      </c>
      <c r="C49" s="84">
        <f t="shared" si="11"/>
        <v>0.30083652359733465</v>
      </c>
      <c r="D49" s="84">
        <f t="shared" si="11"/>
        <v>76.481764902778465</v>
      </c>
      <c r="E49" s="84">
        <f t="shared" si="11"/>
        <v>0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77.412601430380221</v>
      </c>
      <c r="J49" s="294">
        <v>0</v>
      </c>
    </row>
    <row r="50" spans="1:10" ht="13.5" customHeight="1">
      <c r="A50" s="34" t="s">
        <v>19</v>
      </c>
      <c r="B50" s="116">
        <f t="shared" ref="B50:E53" si="14">B128+B154+B180+B206+B232+B258+B284+B310+B336+B362+B388+B414+B440</f>
        <v>0.63</v>
      </c>
      <c r="C50" s="116">
        <f t="shared" si="14"/>
        <v>0.12599999999999997</v>
      </c>
      <c r="D50" s="116">
        <f t="shared" si="14"/>
        <v>0.12599999999999997</v>
      </c>
      <c r="E50" s="116">
        <f t="shared" si="14"/>
        <v>0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0.88200000000000001</v>
      </c>
      <c r="J50" s="294">
        <v>0</v>
      </c>
    </row>
    <row r="51" spans="1:10" ht="13.5" customHeight="1">
      <c r="A51" s="35" t="s">
        <v>15</v>
      </c>
      <c r="B51" s="93">
        <f t="shared" si="14"/>
        <v>4.004424808302935E-9</v>
      </c>
      <c r="C51" s="93">
        <f t="shared" si="14"/>
        <v>0.17483654264036816</v>
      </c>
      <c r="D51" s="93">
        <f t="shared" si="14"/>
        <v>76.355764878396187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76.530601425040985</v>
      </c>
      <c r="J51" s="294">
        <v>0</v>
      </c>
    </row>
    <row r="52" spans="1:10" ht="13.5" customHeight="1">
      <c r="A52" s="34" t="s">
        <v>16</v>
      </c>
      <c r="B52" s="116">
        <f t="shared" si="14"/>
        <v>0</v>
      </c>
      <c r="C52" s="116">
        <f t="shared" si="14"/>
        <v>0</v>
      </c>
      <c r="D52" s="116">
        <f t="shared" si="14"/>
        <v>0</v>
      </c>
      <c r="E52" s="116">
        <f t="shared" si="14"/>
        <v>0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0</v>
      </c>
      <c r="J52" s="294">
        <v>0</v>
      </c>
    </row>
    <row r="53" spans="1:10" ht="13.5" customHeight="1" thickBot="1">
      <c r="A53" s="36" t="s">
        <v>10</v>
      </c>
      <c r="B53" s="96">
        <f t="shared" si="14"/>
        <v>0</v>
      </c>
      <c r="C53" s="96">
        <f t="shared" si="14"/>
        <v>0</v>
      </c>
      <c r="D53" s="96">
        <f t="shared" si="14"/>
        <v>0</v>
      </c>
      <c r="E53" s="96">
        <f t="shared" si="14"/>
        <v>0</v>
      </c>
      <c r="F53" s="396"/>
      <c r="G53" s="96">
        <f t="shared" si="13"/>
        <v>0</v>
      </c>
      <c r="H53" s="121">
        <f t="shared" si="13"/>
        <v>0</v>
      </c>
      <c r="I53" s="122">
        <f t="shared" si="12"/>
        <v>0</v>
      </c>
      <c r="J53" s="294">
        <v>0</v>
      </c>
    </row>
    <row r="54" spans="1:10" ht="13.5" customHeight="1">
      <c r="A54" s="37" t="s">
        <v>22</v>
      </c>
      <c r="B54" s="99">
        <f>SUM(B33:B49)</f>
        <v>5896.5657177548383</v>
      </c>
      <c r="C54" s="99">
        <f t="shared" ref="C54:H54" si="15">SUM(C33:C49)</f>
        <v>15672.421378345194</v>
      </c>
      <c r="D54" s="99">
        <f t="shared" si="15"/>
        <v>20045.162110513476</v>
      </c>
      <c r="E54" s="99">
        <f t="shared" si="15"/>
        <v>12182.881980563507</v>
      </c>
      <c r="F54" s="99">
        <f t="shared" si="15"/>
        <v>0</v>
      </c>
      <c r="G54" s="99">
        <f t="shared" si="15"/>
        <v>1613.6048181616138</v>
      </c>
      <c r="H54" s="100">
        <f t="shared" si="15"/>
        <v>75.829015159297526</v>
      </c>
      <c r="I54" s="111">
        <f>SUM(I33:I49)</f>
        <v>55486.465020497941</v>
      </c>
      <c r="J54" s="294">
        <v>0</v>
      </c>
    </row>
    <row r="55" spans="1:10" s="22" customFormat="1" ht="15" thickBot="1">
      <c r="A55" s="38" t="s">
        <v>108</v>
      </c>
      <c r="B55" s="125">
        <f>B54/$I$54</f>
        <v>0.10627034386812198</v>
      </c>
      <c r="C55" s="125">
        <f t="shared" ref="C55:I55" si="16">C54/$I$54</f>
        <v>0.28245485403612308</v>
      </c>
      <c r="D55" s="125">
        <f t="shared" si="16"/>
        <v>0.36126219435872053</v>
      </c>
      <c r="E55" s="125">
        <f t="shared" si="16"/>
        <v>0.21956493310689151</v>
      </c>
      <c r="F55" s="125">
        <f t="shared" si="16"/>
        <v>0</v>
      </c>
      <c r="G55" s="125">
        <f t="shared" si="16"/>
        <v>2.908105278585529E-2</v>
      </c>
      <c r="H55" s="126">
        <f t="shared" si="16"/>
        <v>1.3666218442873338E-3</v>
      </c>
      <c r="I55" s="127">
        <f t="shared" si="16"/>
        <v>1</v>
      </c>
      <c r="J55" s="295"/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J56" s="295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4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4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1.3809986767732698</v>
      </c>
      <c r="G59" s="385"/>
      <c r="H59" s="387"/>
      <c r="I59" s="111">
        <f>SUM(B59:H59)</f>
        <v>1.3809986767732698</v>
      </c>
      <c r="J59" s="294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0.10995898412485101</v>
      </c>
      <c r="G60" s="388"/>
      <c r="H60" s="390"/>
      <c r="I60" s="114">
        <f t="shared" ref="I60:I79" si="18">SUM(B60:H60)</f>
        <v>0.10995898412485101</v>
      </c>
      <c r="J60" s="294">
        <v>0</v>
      </c>
    </row>
    <row r="61" spans="1:10" ht="13.5" customHeight="1">
      <c r="A61" s="32" t="s">
        <v>9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4">
        <v>0</v>
      </c>
    </row>
    <row r="62" spans="1:10" ht="13.5" customHeight="1">
      <c r="A62" s="31" t="s">
        <v>52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4">
        <v>0</v>
      </c>
    </row>
    <row r="63" spans="1:10" ht="13.5" customHeight="1">
      <c r="A63" s="32" t="s">
        <v>13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4">
        <v>0</v>
      </c>
    </row>
    <row r="64" spans="1:10" ht="13.5" customHeight="1">
      <c r="A64" s="31" t="s">
        <v>12</v>
      </c>
      <c r="B64" s="388"/>
      <c r="C64" s="389"/>
      <c r="D64" s="389"/>
      <c r="E64" s="390"/>
      <c r="F64" s="112">
        <f t="shared" si="17"/>
        <v>0</v>
      </c>
      <c r="G64" s="388"/>
      <c r="H64" s="390"/>
      <c r="I64" s="114">
        <f t="shared" si="18"/>
        <v>0</v>
      </c>
      <c r="J64" s="294">
        <v>0</v>
      </c>
    </row>
    <row r="65" spans="1:10" ht="13.5" customHeight="1">
      <c r="A65" s="32" t="s">
        <v>54</v>
      </c>
      <c r="B65" s="388"/>
      <c r="C65" s="389"/>
      <c r="D65" s="389"/>
      <c r="E65" s="390"/>
      <c r="F65" s="84">
        <f t="shared" si="17"/>
        <v>31700.720903128131</v>
      </c>
      <c r="G65" s="388"/>
      <c r="H65" s="390"/>
      <c r="I65" s="111">
        <f t="shared" si="18"/>
        <v>31700.720903128131</v>
      </c>
      <c r="J65" s="294">
        <v>0</v>
      </c>
    </row>
    <row r="66" spans="1:10" ht="13.5" customHeight="1">
      <c r="A66" s="31" t="s">
        <v>11</v>
      </c>
      <c r="B66" s="388"/>
      <c r="C66" s="389"/>
      <c r="D66" s="389"/>
      <c r="E66" s="390"/>
      <c r="F66" s="112">
        <f t="shared" si="17"/>
        <v>13595.363648248062</v>
      </c>
      <c r="G66" s="388"/>
      <c r="H66" s="390"/>
      <c r="I66" s="114">
        <f t="shared" si="18"/>
        <v>13595.363648248062</v>
      </c>
      <c r="J66" s="294">
        <v>0</v>
      </c>
    </row>
    <row r="67" spans="1:10" ht="13.5" customHeight="1">
      <c r="A67" s="32" t="s">
        <v>55</v>
      </c>
      <c r="B67" s="388"/>
      <c r="C67" s="389"/>
      <c r="D67" s="389"/>
      <c r="E67" s="390"/>
      <c r="F67" s="84">
        <f t="shared" si="17"/>
        <v>1575.225205383108</v>
      </c>
      <c r="G67" s="388"/>
      <c r="H67" s="390"/>
      <c r="I67" s="111">
        <f t="shared" si="18"/>
        <v>1575.225205383108</v>
      </c>
      <c r="J67" s="294">
        <v>0</v>
      </c>
    </row>
    <row r="68" spans="1:10" ht="13.5" customHeight="1">
      <c r="A68" s="31" t="s">
        <v>14</v>
      </c>
      <c r="B68" s="388"/>
      <c r="C68" s="389"/>
      <c r="D68" s="389"/>
      <c r="E68" s="390"/>
      <c r="F68" s="112">
        <f t="shared" si="17"/>
        <v>68.388131851533899</v>
      </c>
      <c r="G68" s="388"/>
      <c r="H68" s="390"/>
      <c r="I68" s="114">
        <f t="shared" si="18"/>
        <v>68.388131851533899</v>
      </c>
      <c r="J68" s="294">
        <v>0</v>
      </c>
    </row>
    <row r="69" spans="1:10" ht="13.5" customHeight="1">
      <c r="A69" s="32" t="s">
        <v>136</v>
      </c>
      <c r="B69" s="388"/>
      <c r="C69" s="389"/>
      <c r="D69" s="389"/>
      <c r="E69" s="390"/>
      <c r="F69" s="84">
        <f t="shared" si="17"/>
        <v>1019.3530759391948</v>
      </c>
      <c r="G69" s="388"/>
      <c r="H69" s="390"/>
      <c r="I69" s="111">
        <f t="shared" si="18"/>
        <v>1019.3530759391948</v>
      </c>
      <c r="J69" s="294">
        <v>0</v>
      </c>
    </row>
    <row r="70" spans="1:10" ht="13.5" customHeight="1">
      <c r="A70" s="31" t="s">
        <v>21</v>
      </c>
      <c r="B70" s="388"/>
      <c r="C70" s="389"/>
      <c r="D70" s="389"/>
      <c r="E70" s="390"/>
      <c r="F70" s="112">
        <f t="shared" si="17"/>
        <v>1400.6978320000799</v>
      </c>
      <c r="G70" s="388"/>
      <c r="H70" s="390"/>
      <c r="I70" s="114">
        <f t="shared" si="18"/>
        <v>1400.6978320000799</v>
      </c>
      <c r="J70" s="294">
        <v>0</v>
      </c>
    </row>
    <row r="71" spans="1:10" ht="13.5" customHeight="1">
      <c r="A71" s="32" t="s">
        <v>20</v>
      </c>
      <c r="B71" s="388"/>
      <c r="C71" s="389"/>
      <c r="D71" s="389"/>
      <c r="E71" s="390"/>
      <c r="F71" s="84">
        <f t="shared" si="17"/>
        <v>0</v>
      </c>
      <c r="G71" s="388"/>
      <c r="H71" s="390"/>
      <c r="I71" s="111">
        <f t="shared" si="18"/>
        <v>0</v>
      </c>
      <c r="J71" s="294">
        <v>0</v>
      </c>
    </row>
    <row r="72" spans="1:10" ht="13.5" customHeight="1">
      <c r="A72" s="31" t="s">
        <v>56</v>
      </c>
      <c r="B72" s="388"/>
      <c r="C72" s="389"/>
      <c r="D72" s="389"/>
      <c r="E72" s="390"/>
      <c r="F72" s="112">
        <f t="shared" si="17"/>
        <v>2.8305374999999997E-2</v>
      </c>
      <c r="G72" s="388"/>
      <c r="H72" s="390"/>
      <c r="I72" s="114">
        <f t="shared" si="18"/>
        <v>2.8305374999999997E-2</v>
      </c>
      <c r="J72" s="294">
        <v>0</v>
      </c>
    </row>
    <row r="73" spans="1:10" ht="13.5" customHeight="1">
      <c r="A73" s="32" t="s">
        <v>18</v>
      </c>
      <c r="B73" s="388"/>
      <c r="C73" s="389"/>
      <c r="D73" s="389"/>
      <c r="E73" s="390"/>
      <c r="F73" s="128">
        <f t="shared" si="17"/>
        <v>75.940109718225358</v>
      </c>
      <c r="G73" s="388"/>
      <c r="H73" s="390"/>
      <c r="I73" s="111">
        <f t="shared" si="18"/>
        <v>75.940109718225358</v>
      </c>
      <c r="J73" s="294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4">
        <v>0</v>
      </c>
    </row>
    <row r="75" spans="1:10" ht="13.5" customHeight="1">
      <c r="A75" s="33" t="s">
        <v>60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4">
        <v>0</v>
      </c>
    </row>
    <row r="76" spans="1:10" ht="13.5" customHeight="1">
      <c r="A76" s="34" t="s">
        <v>19</v>
      </c>
      <c r="B76" s="388"/>
      <c r="C76" s="389"/>
      <c r="D76" s="389"/>
      <c r="E76" s="390"/>
      <c r="F76" s="116">
        <f t="shared" si="17"/>
        <v>0</v>
      </c>
      <c r="G76" s="388"/>
      <c r="H76" s="390"/>
      <c r="I76" s="118">
        <f t="shared" si="18"/>
        <v>0</v>
      </c>
      <c r="J76" s="294">
        <v>0</v>
      </c>
    </row>
    <row r="77" spans="1:10" ht="13.5" customHeight="1">
      <c r="A77" s="35" t="s">
        <v>15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4">
        <v>0</v>
      </c>
    </row>
    <row r="78" spans="1:10" ht="13.5" customHeight="1">
      <c r="A78" s="34" t="s">
        <v>16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4">
        <v>0</v>
      </c>
    </row>
    <row r="79" spans="1:10" ht="13.5" customHeight="1" thickBot="1">
      <c r="A79" s="36" t="s">
        <v>10</v>
      </c>
      <c r="B79" s="391"/>
      <c r="C79" s="392"/>
      <c r="D79" s="392"/>
      <c r="E79" s="393"/>
      <c r="F79" s="96">
        <f t="shared" si="17"/>
        <v>0</v>
      </c>
      <c r="G79" s="391"/>
      <c r="H79" s="393"/>
      <c r="I79" s="122">
        <f t="shared" si="18"/>
        <v>0</v>
      </c>
      <c r="J79" s="294">
        <v>0</v>
      </c>
    </row>
    <row r="80" spans="1:10" ht="13.5" customHeight="1">
      <c r="A80" s="37" t="s">
        <v>22</v>
      </c>
      <c r="B80" s="99">
        <f>SUM(B59:B75)</f>
        <v>0</v>
      </c>
      <c r="C80" s="99">
        <f t="shared" ref="C80:H80" si="19">SUM(C59:C75)</f>
        <v>0</v>
      </c>
      <c r="D80" s="99">
        <f t="shared" si="19"/>
        <v>0</v>
      </c>
      <c r="E80" s="99">
        <f t="shared" si="19"/>
        <v>0</v>
      </c>
      <c r="F80" s="99">
        <f t="shared" si="19"/>
        <v>49437.208169304242</v>
      </c>
      <c r="G80" s="99">
        <f t="shared" si="19"/>
        <v>0</v>
      </c>
      <c r="H80" s="100">
        <f t="shared" si="19"/>
        <v>0</v>
      </c>
      <c r="I80" s="111">
        <f>SUM(I59:I75)</f>
        <v>49437.208169304242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20">C80/$I$80</f>
        <v>0</v>
      </c>
      <c r="D81" s="125">
        <f t="shared" si="20"/>
        <v>0</v>
      </c>
      <c r="E81" s="125">
        <f t="shared" si="20"/>
        <v>0</v>
      </c>
      <c r="F81" s="125">
        <f t="shared" si="20"/>
        <v>1</v>
      </c>
      <c r="G81" s="125">
        <f t="shared" si="20"/>
        <v>0</v>
      </c>
      <c r="H81" s="125">
        <f t="shared" si="20"/>
        <v>0</v>
      </c>
      <c r="I81" s="127">
        <f t="shared" si="20"/>
        <v>1</v>
      </c>
      <c r="J81" s="296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4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4"/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  <c r="J84" s="294"/>
    </row>
    <row r="85" spans="1:10" ht="14.25" customHeight="1">
      <c r="A85" s="30" t="s">
        <v>7</v>
      </c>
      <c r="B85" s="105">
        <f>B579+B605+B631</f>
        <v>524.31824039598973</v>
      </c>
      <c r="C85" s="105">
        <f t="shared" ref="C85:H100" si="21">C579+C605+C631</f>
        <v>0</v>
      </c>
      <c r="D85" s="105">
        <f t="shared" si="21"/>
        <v>42.392840958758782</v>
      </c>
      <c r="E85" s="105">
        <f t="shared" si="21"/>
        <v>0</v>
      </c>
      <c r="F85" s="105">
        <f t="shared" si="21"/>
        <v>0</v>
      </c>
      <c r="G85" s="105">
        <f t="shared" si="21"/>
        <v>0</v>
      </c>
      <c r="H85" s="110">
        <f t="shared" si="21"/>
        <v>0</v>
      </c>
      <c r="I85" s="111">
        <f>SUM(B85:H85)</f>
        <v>566.71108135474856</v>
      </c>
      <c r="J85" s="294">
        <v>0</v>
      </c>
    </row>
    <row r="86" spans="1:10" ht="15">
      <c r="A86" s="31" t="s">
        <v>8</v>
      </c>
      <c r="B86" s="112">
        <f t="shared" ref="B86:H101" si="22">B580+B606+B632</f>
        <v>412.24060937589928</v>
      </c>
      <c r="C86" s="112">
        <f t="shared" si="21"/>
        <v>0</v>
      </c>
      <c r="D86" s="112">
        <f t="shared" si="21"/>
        <v>33.015250704952123</v>
      </c>
      <c r="E86" s="112">
        <f t="shared" si="21"/>
        <v>0</v>
      </c>
      <c r="F86" s="112">
        <f t="shared" si="21"/>
        <v>0</v>
      </c>
      <c r="G86" s="112">
        <f t="shared" si="21"/>
        <v>0</v>
      </c>
      <c r="H86" s="113">
        <f t="shared" si="21"/>
        <v>0</v>
      </c>
      <c r="I86" s="114">
        <f t="shared" ref="I86:I105" si="23">SUM(B86:H86)</f>
        <v>445.25586008085139</v>
      </c>
      <c r="J86" s="294">
        <v>0</v>
      </c>
    </row>
    <row r="87" spans="1:10" ht="15">
      <c r="A87" s="32" t="s">
        <v>9</v>
      </c>
      <c r="B87" s="84">
        <f t="shared" si="22"/>
        <v>631.43953647145224</v>
      </c>
      <c r="C87" s="84">
        <f t="shared" si="21"/>
        <v>0</v>
      </c>
      <c r="D87" s="84">
        <f t="shared" si="21"/>
        <v>40.545868602997928</v>
      </c>
      <c r="E87" s="84">
        <f t="shared" si="21"/>
        <v>0</v>
      </c>
      <c r="F87" s="84">
        <f t="shared" si="21"/>
        <v>0</v>
      </c>
      <c r="G87" s="84">
        <f t="shared" si="21"/>
        <v>0</v>
      </c>
      <c r="H87" s="115">
        <f t="shared" si="21"/>
        <v>0</v>
      </c>
      <c r="I87" s="111">
        <f t="shared" si="23"/>
        <v>671.98540507445023</v>
      </c>
      <c r="J87" s="294">
        <v>0</v>
      </c>
    </row>
    <row r="88" spans="1:10" ht="15">
      <c r="A88" s="31" t="s">
        <v>52</v>
      </c>
      <c r="B88" s="112">
        <f t="shared" si="22"/>
        <v>0</v>
      </c>
      <c r="C88" s="112">
        <f t="shared" si="21"/>
        <v>0</v>
      </c>
      <c r="D88" s="112">
        <f t="shared" si="21"/>
        <v>0</v>
      </c>
      <c r="E88" s="112">
        <f t="shared" si="21"/>
        <v>0</v>
      </c>
      <c r="F88" s="112">
        <f t="shared" si="21"/>
        <v>0</v>
      </c>
      <c r="G88" s="112">
        <f t="shared" si="21"/>
        <v>0</v>
      </c>
      <c r="H88" s="113">
        <f t="shared" si="21"/>
        <v>0</v>
      </c>
      <c r="I88" s="114">
        <f t="shared" si="23"/>
        <v>0</v>
      </c>
      <c r="J88" s="294">
        <v>0</v>
      </c>
    </row>
    <row r="89" spans="1:10" ht="15">
      <c r="A89" s="32" t="s">
        <v>13</v>
      </c>
      <c r="B89" s="84">
        <f t="shared" si="22"/>
        <v>2492.6185121589251</v>
      </c>
      <c r="C89" s="84">
        <f t="shared" si="21"/>
        <v>119.95616860170215</v>
      </c>
      <c r="D89" s="84">
        <f t="shared" si="21"/>
        <v>145.32009945118187</v>
      </c>
      <c r="E89" s="84">
        <f t="shared" si="21"/>
        <v>57.040339155762275</v>
      </c>
      <c r="F89" s="84">
        <f t="shared" si="21"/>
        <v>0</v>
      </c>
      <c r="G89" s="84">
        <f t="shared" si="21"/>
        <v>0</v>
      </c>
      <c r="H89" s="115">
        <f t="shared" si="21"/>
        <v>0</v>
      </c>
      <c r="I89" s="111">
        <f t="shared" si="23"/>
        <v>2814.9351193675716</v>
      </c>
      <c r="J89" s="294">
        <v>0</v>
      </c>
    </row>
    <row r="90" spans="1:10" ht="15">
      <c r="A90" s="31" t="s">
        <v>12</v>
      </c>
      <c r="B90" s="112">
        <f t="shared" si="22"/>
        <v>11964.795046272107</v>
      </c>
      <c r="C90" s="112">
        <f t="shared" si="21"/>
        <v>26.508227405596283</v>
      </c>
      <c r="D90" s="112">
        <f t="shared" si="21"/>
        <v>836.11472827808097</v>
      </c>
      <c r="E90" s="112">
        <f t="shared" si="21"/>
        <v>0</v>
      </c>
      <c r="F90" s="112">
        <f t="shared" si="21"/>
        <v>0</v>
      </c>
      <c r="G90" s="112">
        <f t="shared" si="21"/>
        <v>0</v>
      </c>
      <c r="H90" s="113">
        <f t="shared" si="21"/>
        <v>0</v>
      </c>
      <c r="I90" s="114">
        <f t="shared" si="23"/>
        <v>12827.418001955784</v>
      </c>
      <c r="J90" s="294">
        <v>0</v>
      </c>
    </row>
    <row r="91" spans="1:10" ht="15">
      <c r="A91" s="32" t="s">
        <v>54</v>
      </c>
      <c r="B91" s="84">
        <f t="shared" si="22"/>
        <v>0</v>
      </c>
      <c r="C91" s="84">
        <f t="shared" si="21"/>
        <v>0.83600063805132829</v>
      </c>
      <c r="D91" s="84">
        <f t="shared" si="21"/>
        <v>0.28003037717610912</v>
      </c>
      <c r="E91" s="84">
        <f t="shared" si="21"/>
        <v>171.20571716716518</v>
      </c>
      <c r="F91" s="84">
        <f>F585+F611+F637</f>
        <v>1602.4528398337545</v>
      </c>
      <c r="G91" s="84">
        <f t="shared" si="21"/>
        <v>0</v>
      </c>
      <c r="H91" s="115">
        <f t="shared" si="21"/>
        <v>0</v>
      </c>
      <c r="I91" s="111">
        <f t="shared" si="23"/>
        <v>1774.7745880161472</v>
      </c>
      <c r="J91" s="294">
        <v>0</v>
      </c>
    </row>
    <row r="92" spans="1:10" ht="15">
      <c r="A92" s="31" t="s">
        <v>11</v>
      </c>
      <c r="B92" s="112">
        <f t="shared" si="22"/>
        <v>0</v>
      </c>
      <c r="C92" s="112">
        <f t="shared" si="21"/>
        <v>0</v>
      </c>
      <c r="D92" s="112">
        <f t="shared" si="21"/>
        <v>4.7607813766525765E-2</v>
      </c>
      <c r="E92" s="112">
        <f t="shared" si="21"/>
        <v>44.830808281915239</v>
      </c>
      <c r="F92" s="112">
        <f t="shared" si="21"/>
        <v>0</v>
      </c>
      <c r="G92" s="112">
        <f t="shared" si="21"/>
        <v>0</v>
      </c>
      <c r="H92" s="113">
        <f t="shared" si="21"/>
        <v>0</v>
      </c>
      <c r="I92" s="114">
        <f t="shared" si="23"/>
        <v>44.878416095681764</v>
      </c>
      <c r="J92" s="294">
        <v>0</v>
      </c>
    </row>
    <row r="93" spans="1:10" ht="15">
      <c r="A93" s="32" t="s">
        <v>55</v>
      </c>
      <c r="B93" s="84">
        <f t="shared" si="22"/>
        <v>0</v>
      </c>
      <c r="C93" s="84">
        <f t="shared" si="21"/>
        <v>0</v>
      </c>
      <c r="D93" s="84">
        <f t="shared" si="21"/>
        <v>0</v>
      </c>
      <c r="E93" s="84">
        <f t="shared" si="21"/>
        <v>24.925432710686739</v>
      </c>
      <c r="F93" s="84">
        <f t="shared" si="21"/>
        <v>0</v>
      </c>
      <c r="G93" s="84">
        <f t="shared" si="21"/>
        <v>0</v>
      </c>
      <c r="H93" s="115">
        <f t="shared" si="21"/>
        <v>0</v>
      </c>
      <c r="I93" s="111">
        <f t="shared" si="23"/>
        <v>24.925432710686739</v>
      </c>
      <c r="J93" s="294">
        <v>0</v>
      </c>
    </row>
    <row r="94" spans="1:10" ht="15">
      <c r="A94" s="31" t="s">
        <v>14</v>
      </c>
      <c r="B94" s="112">
        <f t="shared" si="22"/>
        <v>509.90885682361136</v>
      </c>
      <c r="C94" s="112">
        <f t="shared" si="21"/>
        <v>1.846485759776811</v>
      </c>
      <c r="D94" s="112">
        <f t="shared" si="21"/>
        <v>55.586427502872134</v>
      </c>
      <c r="E94" s="112">
        <f t="shared" si="21"/>
        <v>6.2877911333411713</v>
      </c>
      <c r="F94" s="112">
        <f t="shared" si="21"/>
        <v>0</v>
      </c>
      <c r="G94" s="112">
        <f t="shared" si="21"/>
        <v>0</v>
      </c>
      <c r="H94" s="113">
        <f t="shared" si="21"/>
        <v>0</v>
      </c>
      <c r="I94" s="114">
        <f t="shared" si="23"/>
        <v>573.62956121960144</v>
      </c>
      <c r="J94" s="294">
        <v>0</v>
      </c>
    </row>
    <row r="95" spans="1:10" ht="15">
      <c r="A95" s="32" t="s">
        <v>136</v>
      </c>
      <c r="B95" s="84">
        <f t="shared" si="22"/>
        <v>5808.5130574272844</v>
      </c>
      <c r="C95" s="84">
        <f t="shared" si="21"/>
        <v>633.31343536960708</v>
      </c>
      <c r="D95" s="84">
        <f t="shared" si="21"/>
        <v>687.47932960706362</v>
      </c>
      <c r="E95" s="84">
        <f t="shared" si="21"/>
        <v>97.258801564414881</v>
      </c>
      <c r="F95" s="84">
        <f t="shared" si="21"/>
        <v>0</v>
      </c>
      <c r="G95" s="84">
        <f t="shared" si="21"/>
        <v>0</v>
      </c>
      <c r="H95" s="115">
        <f t="shared" si="21"/>
        <v>0</v>
      </c>
      <c r="I95" s="111">
        <f t="shared" si="23"/>
        <v>7226.5646239683701</v>
      </c>
      <c r="J95" s="294">
        <v>0</v>
      </c>
    </row>
    <row r="96" spans="1:10" ht="15">
      <c r="A96" s="31" t="s">
        <v>21</v>
      </c>
      <c r="B96" s="112">
        <f t="shared" si="22"/>
        <v>2583.9137236558363</v>
      </c>
      <c r="C96" s="112">
        <f t="shared" si="21"/>
        <v>0.24650813455121418</v>
      </c>
      <c r="D96" s="112">
        <f t="shared" si="21"/>
        <v>3783.5400631009179</v>
      </c>
      <c r="E96" s="112">
        <f t="shared" si="21"/>
        <v>5507.0857912884676</v>
      </c>
      <c r="F96" s="112">
        <f t="shared" si="21"/>
        <v>0</v>
      </c>
      <c r="G96" s="112">
        <f t="shared" si="21"/>
        <v>2837.3916226891542</v>
      </c>
      <c r="H96" s="113">
        <f t="shared" si="21"/>
        <v>1.8813766873358995</v>
      </c>
      <c r="I96" s="114">
        <f t="shared" si="23"/>
        <v>14714.059085556262</v>
      </c>
      <c r="J96" s="294">
        <v>0</v>
      </c>
    </row>
    <row r="97" spans="1:10" ht="15">
      <c r="A97" s="32" t="s">
        <v>20</v>
      </c>
      <c r="B97" s="84">
        <f t="shared" si="22"/>
        <v>5450.5172337251797</v>
      </c>
      <c r="C97" s="84">
        <f t="shared" si="21"/>
        <v>21.002584153000701</v>
      </c>
      <c r="D97" s="84">
        <f t="shared" si="21"/>
        <v>489.08920246471337</v>
      </c>
      <c r="E97" s="84">
        <f t="shared" si="21"/>
        <v>0</v>
      </c>
      <c r="F97" s="84">
        <f t="shared" si="21"/>
        <v>0</v>
      </c>
      <c r="G97" s="84">
        <f t="shared" si="21"/>
        <v>0</v>
      </c>
      <c r="H97" s="115">
        <f t="shared" si="21"/>
        <v>0</v>
      </c>
      <c r="I97" s="111">
        <f t="shared" si="23"/>
        <v>5960.6090203428939</v>
      </c>
      <c r="J97" s="294">
        <v>0</v>
      </c>
    </row>
    <row r="98" spans="1:10" ht="15">
      <c r="A98" s="31" t="s">
        <v>56</v>
      </c>
      <c r="B98" s="112">
        <f t="shared" si="22"/>
        <v>9161.5617047289088</v>
      </c>
      <c r="C98" s="112">
        <f t="shared" si="21"/>
        <v>17.058963435756453</v>
      </c>
      <c r="D98" s="112">
        <f t="shared" si="21"/>
        <v>1140.6198615188691</v>
      </c>
      <c r="E98" s="112">
        <f t="shared" si="21"/>
        <v>0</v>
      </c>
      <c r="F98" s="112">
        <f t="shared" si="21"/>
        <v>0</v>
      </c>
      <c r="G98" s="112">
        <f t="shared" si="21"/>
        <v>0</v>
      </c>
      <c r="H98" s="113">
        <f t="shared" si="21"/>
        <v>0</v>
      </c>
      <c r="I98" s="114">
        <f t="shared" si="23"/>
        <v>10319.240529683535</v>
      </c>
      <c r="J98" s="294">
        <v>0</v>
      </c>
    </row>
    <row r="99" spans="1:10" ht="15">
      <c r="A99" s="32" t="s">
        <v>18</v>
      </c>
      <c r="B99" s="84">
        <f t="shared" si="22"/>
        <v>1660.2235897313556</v>
      </c>
      <c r="C99" s="84">
        <f t="shared" si="21"/>
        <v>0</v>
      </c>
      <c r="D99" s="84">
        <f t="shared" si="21"/>
        <v>125.14439024256609</v>
      </c>
      <c r="E99" s="84">
        <f t="shared" si="21"/>
        <v>0</v>
      </c>
      <c r="F99" s="84">
        <f t="shared" si="21"/>
        <v>65.685884311325395</v>
      </c>
      <c r="G99" s="84">
        <f t="shared" si="21"/>
        <v>0</v>
      </c>
      <c r="H99" s="115">
        <f t="shared" si="21"/>
        <v>0</v>
      </c>
      <c r="I99" s="111">
        <f t="shared" si="23"/>
        <v>1851.0538642852471</v>
      </c>
      <c r="J99" s="294">
        <v>0</v>
      </c>
    </row>
    <row r="100" spans="1:10" ht="15">
      <c r="A100" s="31" t="s">
        <v>17</v>
      </c>
      <c r="B100" s="112">
        <f t="shared" si="22"/>
        <v>82.382558970995333</v>
      </c>
      <c r="C100" s="112">
        <f t="shared" si="21"/>
        <v>0</v>
      </c>
      <c r="D100" s="112">
        <f t="shared" si="21"/>
        <v>1.5221213765254551</v>
      </c>
      <c r="E100" s="112">
        <f t="shared" si="21"/>
        <v>0</v>
      </c>
      <c r="F100" s="112">
        <f t="shared" si="21"/>
        <v>0</v>
      </c>
      <c r="G100" s="112">
        <f t="shared" si="21"/>
        <v>0</v>
      </c>
      <c r="H100" s="113">
        <f t="shared" si="21"/>
        <v>0</v>
      </c>
      <c r="I100" s="114">
        <f t="shared" si="23"/>
        <v>83.904680347520795</v>
      </c>
      <c r="J100" s="294">
        <v>0</v>
      </c>
    </row>
    <row r="101" spans="1:10" ht="15">
      <c r="A101" s="33" t="s">
        <v>60</v>
      </c>
      <c r="B101" s="84">
        <f t="shared" si="22"/>
        <v>489.65917153997094</v>
      </c>
      <c r="C101" s="84">
        <f t="shared" si="22"/>
        <v>0</v>
      </c>
      <c r="D101" s="84">
        <f t="shared" si="22"/>
        <v>464.10323863723988</v>
      </c>
      <c r="E101" s="84">
        <f t="shared" si="22"/>
        <v>0</v>
      </c>
      <c r="F101" s="84">
        <f t="shared" si="22"/>
        <v>0</v>
      </c>
      <c r="G101" s="84">
        <f t="shared" si="22"/>
        <v>0</v>
      </c>
      <c r="H101" s="115">
        <f t="shared" si="22"/>
        <v>0</v>
      </c>
      <c r="I101" s="111">
        <f t="shared" si="23"/>
        <v>953.76241017721077</v>
      </c>
      <c r="J101" s="294">
        <v>0</v>
      </c>
    </row>
    <row r="102" spans="1:10">
      <c r="A102" s="34" t="s">
        <v>19</v>
      </c>
      <c r="B102" s="116">
        <f t="shared" ref="B102:H105" si="24">B596+B622+B648</f>
        <v>489.65917153997094</v>
      </c>
      <c r="C102" s="116">
        <f t="shared" si="24"/>
        <v>0</v>
      </c>
      <c r="D102" s="116">
        <f t="shared" si="24"/>
        <v>464.10323863723988</v>
      </c>
      <c r="E102" s="116">
        <f t="shared" si="24"/>
        <v>0</v>
      </c>
      <c r="F102" s="116">
        <f t="shared" si="24"/>
        <v>0</v>
      </c>
      <c r="G102" s="116">
        <f t="shared" si="24"/>
        <v>0</v>
      </c>
      <c r="H102" s="117">
        <f t="shared" si="24"/>
        <v>0</v>
      </c>
      <c r="I102" s="118">
        <f t="shared" si="23"/>
        <v>953.76241017721077</v>
      </c>
      <c r="J102" s="294">
        <v>0</v>
      </c>
    </row>
    <row r="103" spans="1:10">
      <c r="A103" s="35" t="s">
        <v>15</v>
      </c>
      <c r="B103" s="93">
        <f t="shared" si="24"/>
        <v>0</v>
      </c>
      <c r="C103" s="93">
        <f t="shared" si="24"/>
        <v>0</v>
      </c>
      <c r="D103" s="93">
        <f t="shared" si="24"/>
        <v>0</v>
      </c>
      <c r="E103" s="93">
        <f t="shared" si="24"/>
        <v>0</v>
      </c>
      <c r="F103" s="93">
        <f t="shared" si="24"/>
        <v>0</v>
      </c>
      <c r="G103" s="93">
        <f t="shared" si="24"/>
        <v>0</v>
      </c>
      <c r="H103" s="119">
        <f t="shared" si="24"/>
        <v>0</v>
      </c>
      <c r="I103" s="120">
        <f t="shared" si="23"/>
        <v>0</v>
      </c>
      <c r="J103" s="294">
        <v>0</v>
      </c>
    </row>
    <row r="104" spans="1:10">
      <c r="A104" s="34" t="s">
        <v>16</v>
      </c>
      <c r="B104" s="116">
        <f t="shared" si="24"/>
        <v>0</v>
      </c>
      <c r="C104" s="116">
        <f t="shared" si="24"/>
        <v>0</v>
      </c>
      <c r="D104" s="116">
        <f t="shared" si="24"/>
        <v>0</v>
      </c>
      <c r="E104" s="116">
        <f t="shared" si="24"/>
        <v>0</v>
      </c>
      <c r="F104" s="116">
        <f t="shared" si="24"/>
        <v>0</v>
      </c>
      <c r="G104" s="116">
        <f t="shared" si="24"/>
        <v>0</v>
      </c>
      <c r="H104" s="117">
        <f t="shared" si="24"/>
        <v>0</v>
      </c>
      <c r="I104" s="118">
        <f t="shared" si="23"/>
        <v>0</v>
      </c>
      <c r="J104" s="294">
        <v>0</v>
      </c>
    </row>
    <row r="105" spans="1:10" ht="15" thickBot="1">
      <c r="A105" s="36" t="s">
        <v>10</v>
      </c>
      <c r="B105" s="96">
        <f t="shared" si="24"/>
        <v>0</v>
      </c>
      <c r="C105" s="96">
        <f t="shared" si="24"/>
        <v>0</v>
      </c>
      <c r="D105" s="96">
        <f t="shared" si="24"/>
        <v>0</v>
      </c>
      <c r="E105" s="96">
        <f t="shared" si="24"/>
        <v>0</v>
      </c>
      <c r="F105" s="96">
        <f t="shared" si="24"/>
        <v>0</v>
      </c>
      <c r="G105" s="96">
        <f t="shared" si="24"/>
        <v>0</v>
      </c>
      <c r="H105" s="121">
        <f t="shared" si="24"/>
        <v>0</v>
      </c>
      <c r="I105" s="122">
        <f t="shared" si="23"/>
        <v>0</v>
      </c>
      <c r="J105" s="294">
        <v>0</v>
      </c>
    </row>
    <row r="106" spans="1:10" ht="15">
      <c r="A106" s="37" t="s">
        <v>22</v>
      </c>
      <c r="B106" s="99">
        <f>SUM(B85:B101)</f>
        <v>41772.091841277521</v>
      </c>
      <c r="C106" s="99">
        <f t="shared" ref="C106:H106" si="25">SUM(C85:C101)</f>
        <v>820.76837349804202</v>
      </c>
      <c r="D106" s="99">
        <f t="shared" si="25"/>
        <v>7844.8010606376829</v>
      </c>
      <c r="E106" s="99">
        <f t="shared" si="25"/>
        <v>5908.6346813017535</v>
      </c>
      <c r="F106" s="99">
        <f t="shared" si="25"/>
        <v>1668.13872414508</v>
      </c>
      <c r="G106" s="99">
        <f t="shared" si="25"/>
        <v>2837.3916226891542</v>
      </c>
      <c r="H106" s="100">
        <f t="shared" si="25"/>
        <v>1.8813766873358995</v>
      </c>
      <c r="I106" s="111">
        <f>SUM(I85:I101)</f>
        <v>60853.707680236563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0.68643462220534224</v>
      </c>
      <c r="C107" s="125">
        <f t="shared" ref="C107:I107" si="26">C106/$I$106</f>
        <v>1.3487565586157418E-2</v>
      </c>
      <c r="D107" s="125">
        <f t="shared" si="26"/>
        <v>0.12891245841353124</v>
      </c>
      <c r="E107" s="125">
        <f t="shared" si="26"/>
        <v>9.7095721962405568E-2</v>
      </c>
      <c r="F107" s="125">
        <f t="shared" si="26"/>
        <v>2.7412277537968995E-2</v>
      </c>
      <c r="G107" s="125">
        <f t="shared" si="26"/>
        <v>4.6626437909068487E-2</v>
      </c>
      <c r="H107" s="126">
        <f t="shared" si="26"/>
        <v>3.09163855261183E-5</v>
      </c>
      <c r="I107" s="127">
        <f t="shared" si="26"/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7">SUM(B112:H112)</f>
        <v>0</v>
      </c>
    </row>
    <row r="113" spans="1:9" ht="15">
      <c r="A113" s="32" t="s">
        <v>9</v>
      </c>
      <c r="B113" s="84">
        <v>5.0771257539389589E-9</v>
      </c>
      <c r="C113" s="84">
        <v>0</v>
      </c>
      <c r="D113" s="84">
        <v>2274.552337771423</v>
      </c>
      <c r="E113" s="84">
        <v>0</v>
      </c>
      <c r="F113" s="395"/>
      <c r="G113" s="84">
        <v>0</v>
      </c>
      <c r="H113" s="115">
        <v>0</v>
      </c>
      <c r="I113" s="111">
        <f t="shared" si="27"/>
        <v>2274.5523377765003</v>
      </c>
    </row>
    <row r="114" spans="1:9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27"/>
        <v>0</v>
      </c>
    </row>
    <row r="115" spans="1:9" ht="15">
      <c r="A115" s="32" t="s">
        <v>13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7"/>
        <v>0</v>
      </c>
    </row>
    <row r="116" spans="1:9" ht="15">
      <c r="A116" s="31" t="s">
        <v>12</v>
      </c>
      <c r="B116" s="112">
        <v>9.1714589651150299E-2</v>
      </c>
      <c r="C116" s="112">
        <v>0</v>
      </c>
      <c r="D116" s="112">
        <v>0.12228611953486708</v>
      </c>
      <c r="E116" s="112">
        <v>0</v>
      </c>
      <c r="F116" s="395"/>
      <c r="G116" s="112">
        <v>0</v>
      </c>
      <c r="H116" s="113">
        <v>0</v>
      </c>
      <c r="I116" s="114">
        <f t="shared" si="27"/>
        <v>0.21400070918601738</v>
      </c>
    </row>
    <row r="117" spans="1:9" ht="15">
      <c r="A117" s="32" t="s">
        <v>54</v>
      </c>
      <c r="B117" s="84">
        <v>0.2170903333948857</v>
      </c>
      <c r="C117" s="84">
        <v>0</v>
      </c>
      <c r="D117" s="84">
        <v>0</v>
      </c>
      <c r="E117" s="84">
        <v>0.28945377785984761</v>
      </c>
      <c r="F117" s="395"/>
      <c r="G117" s="84">
        <v>0</v>
      </c>
      <c r="H117" s="115">
        <v>0</v>
      </c>
      <c r="I117" s="111">
        <f t="shared" si="27"/>
        <v>0.50654411125473331</v>
      </c>
    </row>
    <row r="118" spans="1:9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7"/>
        <v>0</v>
      </c>
    </row>
    <row r="119" spans="1:9" ht="15">
      <c r="A119" s="32" t="s">
        <v>55</v>
      </c>
      <c r="B119" s="84">
        <v>2.4372038750796685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7"/>
        <v>2.4372038750796685</v>
      </c>
    </row>
    <row r="120" spans="1:9" ht="15">
      <c r="A120" s="31" t="s">
        <v>14</v>
      </c>
      <c r="B120" s="112">
        <v>0.47226312946295035</v>
      </c>
      <c r="C120" s="112">
        <v>0</v>
      </c>
      <c r="D120" s="112">
        <v>6.3367903369865344</v>
      </c>
      <c r="E120" s="112">
        <v>0</v>
      </c>
      <c r="F120" s="395"/>
      <c r="G120" s="112">
        <v>0</v>
      </c>
      <c r="H120" s="113">
        <v>0</v>
      </c>
      <c r="I120" s="114">
        <f t="shared" si="27"/>
        <v>6.8090534664494848</v>
      </c>
    </row>
    <row r="121" spans="1:9" ht="15">
      <c r="A121" s="32" t="s">
        <v>136</v>
      </c>
      <c r="B121" s="84">
        <v>211.79611393237195</v>
      </c>
      <c r="C121" s="84">
        <v>836.10834147553157</v>
      </c>
      <c r="D121" s="84">
        <v>5083.0811663961167</v>
      </c>
      <c r="E121" s="84">
        <v>0.21374394545240902</v>
      </c>
      <c r="F121" s="395"/>
      <c r="G121" s="84">
        <v>0</v>
      </c>
      <c r="H121" s="115">
        <v>0</v>
      </c>
      <c r="I121" s="111">
        <f t="shared" si="27"/>
        <v>6131.1993657494731</v>
      </c>
    </row>
    <row r="122" spans="1:9" ht="15">
      <c r="A122" s="31" t="s">
        <v>21</v>
      </c>
      <c r="B122" s="112">
        <v>76.292810373386374</v>
      </c>
      <c r="C122" s="112">
        <v>1.0711628310864327</v>
      </c>
      <c r="D122" s="112">
        <v>781.40667271606742</v>
      </c>
      <c r="E122" s="112">
        <v>2279.6513267532187</v>
      </c>
      <c r="F122" s="395"/>
      <c r="G122" s="112">
        <v>465.34826548980084</v>
      </c>
      <c r="H122" s="113">
        <v>2.6914191955983289</v>
      </c>
      <c r="I122" s="114">
        <f t="shared" si="27"/>
        <v>3606.4616573591579</v>
      </c>
    </row>
    <row r="123" spans="1:9" ht="15">
      <c r="A123" s="32" t="s">
        <v>20</v>
      </c>
      <c r="B123" s="84">
        <v>51.967739705563176</v>
      </c>
      <c r="C123" s="84">
        <v>0</v>
      </c>
      <c r="D123" s="84">
        <v>30.38033318710567</v>
      </c>
      <c r="E123" s="84">
        <v>0</v>
      </c>
      <c r="F123" s="395"/>
      <c r="G123" s="84">
        <v>0</v>
      </c>
      <c r="H123" s="115">
        <v>0</v>
      </c>
      <c r="I123" s="111">
        <f t="shared" si="27"/>
        <v>82.348072892668853</v>
      </c>
    </row>
    <row r="124" spans="1:9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27"/>
        <v>0</v>
      </c>
    </row>
    <row r="125" spans="1:9" ht="15">
      <c r="A125" s="32" t="s">
        <v>18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7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7"/>
        <v>0</v>
      </c>
    </row>
    <row r="127" spans="1:9" ht="15">
      <c r="A127" s="33" t="s">
        <v>60</v>
      </c>
      <c r="B127" s="84">
        <v>4.004424808302935E-9</v>
      </c>
      <c r="C127" s="84">
        <v>0.17483652359733468</v>
      </c>
      <c r="D127" s="84">
        <v>76.355764902778461</v>
      </c>
      <c r="E127" s="84">
        <v>0</v>
      </c>
      <c r="F127" s="395"/>
      <c r="G127" s="84">
        <v>0</v>
      </c>
      <c r="H127" s="115">
        <v>0</v>
      </c>
      <c r="I127" s="111">
        <f t="shared" si="27"/>
        <v>76.530601430380216</v>
      </c>
    </row>
    <row r="128" spans="1:9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7"/>
        <v>0</v>
      </c>
    </row>
    <row r="129" spans="1:9">
      <c r="A129" s="35" t="s">
        <v>15</v>
      </c>
      <c r="B129" s="93">
        <v>4.004424808302935E-9</v>
      </c>
      <c r="C129" s="93">
        <v>0.17483654264036816</v>
      </c>
      <c r="D129" s="93">
        <v>76.355764878396187</v>
      </c>
      <c r="E129" s="93">
        <v>0</v>
      </c>
      <c r="F129" s="395"/>
      <c r="G129" s="93">
        <v>0</v>
      </c>
      <c r="H129" s="119">
        <v>0</v>
      </c>
      <c r="I129" s="120">
        <f t="shared" si="27"/>
        <v>76.530601425040985</v>
      </c>
    </row>
    <row r="130" spans="1:9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27"/>
        <v>0</v>
      </c>
    </row>
    <row r="131" spans="1:9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27"/>
        <v>0</v>
      </c>
    </row>
    <row r="132" spans="1:9" ht="15">
      <c r="A132" s="37" t="s">
        <v>22</v>
      </c>
      <c r="B132" s="99">
        <f>SUM(B111:B127)</f>
        <v>343.27493594799176</v>
      </c>
      <c r="C132" s="99">
        <f t="shared" ref="C132:H132" si="28">SUM(C111:C127)</f>
        <v>837.35434083021539</v>
      </c>
      <c r="D132" s="99">
        <f t="shared" si="28"/>
        <v>8252.2353514300121</v>
      </c>
      <c r="E132" s="99">
        <f t="shared" si="28"/>
        <v>2280.1545244765307</v>
      </c>
      <c r="F132" s="99">
        <f t="shared" si="28"/>
        <v>0</v>
      </c>
      <c r="G132" s="99">
        <f t="shared" si="28"/>
        <v>465.34826548980084</v>
      </c>
      <c r="H132" s="100">
        <f t="shared" si="28"/>
        <v>2.6914191955983289</v>
      </c>
      <c r="I132" s="111">
        <f>SUM(I111:I127)</f>
        <v>12181.05883737015</v>
      </c>
    </row>
    <row r="133" spans="1:9" s="22" customFormat="1" ht="15" thickBot="1">
      <c r="A133" s="38" t="s">
        <v>108</v>
      </c>
      <c r="B133" s="125">
        <f>B132/$I$132</f>
        <v>2.8181042430799365E-2</v>
      </c>
      <c r="C133" s="125">
        <f t="shared" ref="C133:I133" si="29">C132/$I$132</f>
        <v>6.8742327905132863E-2</v>
      </c>
      <c r="D133" s="125">
        <f t="shared" si="29"/>
        <v>0.67746453420888675</v>
      </c>
      <c r="E133" s="125">
        <f t="shared" si="29"/>
        <v>0.18718853220553103</v>
      </c>
      <c r="F133" s="125">
        <f t="shared" si="29"/>
        <v>0</v>
      </c>
      <c r="G133" s="125">
        <f t="shared" si="29"/>
        <v>3.8202612080171838E-2</v>
      </c>
      <c r="H133" s="126">
        <f t="shared" si="29"/>
        <v>2.2095116947808762E-4</v>
      </c>
      <c r="I133" s="127">
        <f t="shared" si="29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0">SUM(B138:H138)</f>
        <v>0</v>
      </c>
    </row>
    <row r="139" spans="1:9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0"/>
        <v>0</v>
      </c>
    </row>
    <row r="140" spans="1:9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0"/>
        <v>0</v>
      </c>
    </row>
    <row r="141" spans="1:9" ht="15">
      <c r="A141" s="32" t="s">
        <v>13</v>
      </c>
      <c r="B141" s="84">
        <v>2.8916575975216796</v>
      </c>
      <c r="C141" s="84">
        <v>29.941000752519283</v>
      </c>
      <c r="D141" s="84">
        <v>2.4931790422678008</v>
      </c>
      <c r="E141" s="84">
        <v>0</v>
      </c>
      <c r="F141" s="395"/>
      <c r="G141" s="84">
        <v>0</v>
      </c>
      <c r="H141" s="115">
        <v>0</v>
      </c>
      <c r="I141" s="111">
        <f t="shared" si="30"/>
        <v>35.325837392308763</v>
      </c>
    </row>
    <row r="142" spans="1:9" ht="15">
      <c r="A142" s="31" t="s">
        <v>12</v>
      </c>
      <c r="B142" s="112">
        <v>8.7065207128053537</v>
      </c>
      <c r="C142" s="112">
        <v>0.55930675882085046</v>
      </c>
      <c r="D142" s="112">
        <v>2.0228261110687424</v>
      </c>
      <c r="E142" s="112">
        <v>0</v>
      </c>
      <c r="F142" s="395"/>
      <c r="G142" s="112">
        <v>0</v>
      </c>
      <c r="H142" s="113">
        <v>0</v>
      </c>
      <c r="I142" s="114">
        <f t="shared" si="30"/>
        <v>11.288653582694947</v>
      </c>
    </row>
    <row r="143" spans="1:9" ht="15">
      <c r="A143" s="32" t="s">
        <v>54</v>
      </c>
      <c r="B143" s="84">
        <v>0</v>
      </c>
      <c r="C143" s="84">
        <v>0</v>
      </c>
      <c r="D143" s="84">
        <v>0</v>
      </c>
      <c r="E143" s="84">
        <v>1.0829594795020066</v>
      </c>
      <c r="F143" s="395"/>
      <c r="G143" s="84">
        <v>0</v>
      </c>
      <c r="H143" s="115">
        <v>0</v>
      </c>
      <c r="I143" s="111">
        <f t="shared" si="30"/>
        <v>1.0829594795020066</v>
      </c>
    </row>
    <row r="144" spans="1:9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30"/>
        <v>0</v>
      </c>
    </row>
    <row r="145" spans="1:9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0"/>
        <v>0</v>
      </c>
    </row>
    <row r="146" spans="1:9" ht="15">
      <c r="A146" s="31" t="s">
        <v>14</v>
      </c>
      <c r="B146" s="112">
        <v>0</v>
      </c>
      <c r="C146" s="112">
        <v>0</v>
      </c>
      <c r="D146" s="112">
        <v>0.12371227869846171</v>
      </c>
      <c r="E146" s="112">
        <v>0</v>
      </c>
      <c r="F146" s="395"/>
      <c r="G146" s="112">
        <v>0</v>
      </c>
      <c r="H146" s="113">
        <v>0</v>
      </c>
      <c r="I146" s="114">
        <f t="shared" si="30"/>
        <v>0.12371227869846171</v>
      </c>
    </row>
    <row r="147" spans="1:9" ht="15">
      <c r="A147" s="32" t="s">
        <v>136</v>
      </c>
      <c r="B147" s="84">
        <v>50.91411824198196</v>
      </c>
      <c r="C147" s="84">
        <v>362.88295806118686</v>
      </c>
      <c r="D147" s="84">
        <v>78.642738844895121</v>
      </c>
      <c r="E147" s="84">
        <v>0</v>
      </c>
      <c r="F147" s="395"/>
      <c r="G147" s="84">
        <v>0</v>
      </c>
      <c r="H147" s="115">
        <v>0</v>
      </c>
      <c r="I147" s="111">
        <f t="shared" si="30"/>
        <v>492.43981514806393</v>
      </c>
    </row>
    <row r="148" spans="1:9" ht="15">
      <c r="A148" s="31" t="s">
        <v>21</v>
      </c>
      <c r="B148" s="112">
        <v>83.597663276739425</v>
      </c>
      <c r="C148" s="112">
        <v>3.470253297827099</v>
      </c>
      <c r="D148" s="112">
        <v>9.0643362347653458</v>
      </c>
      <c r="E148" s="112">
        <v>339.8805524550441</v>
      </c>
      <c r="F148" s="395"/>
      <c r="G148" s="112">
        <v>34.08206113464643</v>
      </c>
      <c r="H148" s="113">
        <v>20.911896341180441</v>
      </c>
      <c r="I148" s="114">
        <f t="shared" si="30"/>
        <v>491.00676274020287</v>
      </c>
    </row>
    <row r="149" spans="1:9" ht="15">
      <c r="A149" s="32" t="s">
        <v>20</v>
      </c>
      <c r="B149" s="84">
        <v>4.239259897355578</v>
      </c>
      <c r="C149" s="84">
        <v>0</v>
      </c>
      <c r="D149" s="84">
        <v>7.2733206092799305E-2</v>
      </c>
      <c r="E149" s="84">
        <v>0</v>
      </c>
      <c r="F149" s="395"/>
      <c r="G149" s="84">
        <v>0</v>
      </c>
      <c r="H149" s="115">
        <v>0</v>
      </c>
      <c r="I149" s="111">
        <f t="shared" si="30"/>
        <v>4.3119931034483772</v>
      </c>
    </row>
    <row r="150" spans="1:9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0"/>
        <v>0</v>
      </c>
    </row>
    <row r="151" spans="1:9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0"/>
        <v>0</v>
      </c>
    </row>
    <row r="152" spans="1:9" ht="15">
      <c r="A152" s="31" t="s">
        <v>17</v>
      </c>
      <c r="B152" s="112">
        <v>0</v>
      </c>
      <c r="C152" s="112">
        <v>214.82296554929911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0"/>
        <v>214.82296554929911</v>
      </c>
    </row>
    <row r="153" spans="1:9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0"/>
        <v>0</v>
      </c>
    </row>
    <row r="154" spans="1:9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0"/>
        <v>0</v>
      </c>
    </row>
    <row r="155" spans="1:9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0"/>
        <v>0</v>
      </c>
    </row>
    <row r="156" spans="1:9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30"/>
        <v>0</v>
      </c>
    </row>
    <row r="157" spans="1:9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30"/>
        <v>0</v>
      </c>
    </row>
    <row r="158" spans="1:9" ht="15">
      <c r="A158" s="37" t="s">
        <v>22</v>
      </c>
      <c r="B158" s="99">
        <f>SUM(B137:B153)</f>
        <v>150.34921972640399</v>
      </c>
      <c r="C158" s="99">
        <f t="shared" ref="C158:H158" si="31">SUM(C137:C153)</f>
        <v>611.67648441965321</v>
      </c>
      <c r="D158" s="99">
        <f t="shared" si="31"/>
        <v>92.419525717788275</v>
      </c>
      <c r="E158" s="99">
        <f t="shared" si="31"/>
        <v>340.96351193454609</v>
      </c>
      <c r="F158" s="99">
        <f t="shared" si="31"/>
        <v>0</v>
      </c>
      <c r="G158" s="99">
        <f t="shared" si="31"/>
        <v>34.08206113464643</v>
      </c>
      <c r="H158" s="100">
        <f t="shared" si="31"/>
        <v>20.911896341180441</v>
      </c>
      <c r="I158" s="111">
        <f>SUM(I137:I153)</f>
        <v>1250.4026992742185</v>
      </c>
    </row>
    <row r="159" spans="1:9" s="22" customFormat="1" ht="15" thickBot="1">
      <c r="A159" s="38" t="s">
        <v>108</v>
      </c>
      <c r="B159" s="125">
        <f>B158/$I$158</f>
        <v>0.12024063912663689</v>
      </c>
      <c r="C159" s="125">
        <f t="shared" ref="C159:I159" si="32">C158/$I$158</f>
        <v>0.48918359243361648</v>
      </c>
      <c r="D159" s="125">
        <f t="shared" si="32"/>
        <v>7.3911809188697442E-2</v>
      </c>
      <c r="E159" s="125">
        <f t="shared" si="32"/>
        <v>0.27268296216287308</v>
      </c>
      <c r="F159" s="125">
        <f t="shared" si="32"/>
        <v>0</v>
      </c>
      <c r="G159" s="125">
        <f t="shared" si="32"/>
        <v>2.7256867850996291E-2</v>
      </c>
      <c r="H159" s="126">
        <f t="shared" si="32"/>
        <v>1.6724129237179752E-2</v>
      </c>
      <c r="I159" s="127">
        <f t="shared" si="32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3">SUM(B164:H164)</f>
        <v>0</v>
      </c>
    </row>
    <row r="165" spans="1:9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3"/>
        <v>0</v>
      </c>
    </row>
    <row r="166" spans="1:9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3"/>
        <v>0</v>
      </c>
    </row>
    <row r="167" spans="1:9" ht="15">
      <c r="A167" s="32" t="s">
        <v>13</v>
      </c>
      <c r="B167" s="84">
        <v>15.938351582353066</v>
      </c>
      <c r="C167" s="84">
        <v>0</v>
      </c>
      <c r="D167" s="84">
        <v>62.912879958375278</v>
      </c>
      <c r="E167" s="84">
        <v>0</v>
      </c>
      <c r="F167" s="395"/>
      <c r="G167" s="84">
        <v>0</v>
      </c>
      <c r="H167" s="115">
        <v>0</v>
      </c>
      <c r="I167" s="111">
        <f t="shared" si="33"/>
        <v>78.85123154072835</v>
      </c>
    </row>
    <row r="168" spans="1:9" ht="15">
      <c r="A168" s="31" t="s">
        <v>12</v>
      </c>
      <c r="B168" s="112">
        <v>2.6530524550486403</v>
      </c>
      <c r="C168" s="112">
        <v>1.7032005157432624</v>
      </c>
      <c r="D168" s="112">
        <v>0.28212976708224852</v>
      </c>
      <c r="E168" s="112">
        <v>0.17032005157432625</v>
      </c>
      <c r="F168" s="395"/>
      <c r="G168" s="112">
        <v>0</v>
      </c>
      <c r="H168" s="113">
        <v>0</v>
      </c>
      <c r="I168" s="114">
        <f t="shared" si="33"/>
        <v>4.8087027894484775</v>
      </c>
    </row>
    <row r="169" spans="1:9" ht="15">
      <c r="A169" s="32" t="s">
        <v>54</v>
      </c>
      <c r="B169" s="84">
        <v>0</v>
      </c>
      <c r="C169" s="84">
        <v>0</v>
      </c>
      <c r="D169" s="84">
        <v>0</v>
      </c>
      <c r="E169" s="84">
        <v>0.50919265798596458</v>
      </c>
      <c r="F169" s="395"/>
      <c r="G169" s="84">
        <v>0</v>
      </c>
      <c r="H169" s="115">
        <v>0</v>
      </c>
      <c r="I169" s="111">
        <f t="shared" si="33"/>
        <v>0.50919265798596458</v>
      </c>
    </row>
    <row r="170" spans="1:9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33"/>
        <v>0</v>
      </c>
    </row>
    <row r="171" spans="1:9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3"/>
        <v>0</v>
      </c>
    </row>
    <row r="172" spans="1:9" ht="15">
      <c r="A172" s="31" t="s">
        <v>14</v>
      </c>
      <c r="B172" s="112">
        <v>3.1123842631486431E-2</v>
      </c>
      <c r="C172" s="112">
        <v>0</v>
      </c>
      <c r="D172" s="112">
        <v>3.0867724530471929</v>
      </c>
      <c r="E172" s="112">
        <v>1.1914206959333007E-2</v>
      </c>
      <c r="F172" s="395"/>
      <c r="G172" s="112">
        <v>0</v>
      </c>
      <c r="H172" s="113">
        <v>0</v>
      </c>
      <c r="I172" s="114">
        <f t="shared" si="33"/>
        <v>3.1298105026380125</v>
      </c>
    </row>
    <row r="173" spans="1:9" ht="15">
      <c r="A173" s="32" t="s">
        <v>136</v>
      </c>
      <c r="B173" s="84">
        <v>12.109760862914893</v>
      </c>
      <c r="C173" s="84">
        <v>16.54582736827199</v>
      </c>
      <c r="D173" s="84">
        <v>281.96191705055219</v>
      </c>
      <c r="E173" s="84">
        <v>0</v>
      </c>
      <c r="F173" s="395"/>
      <c r="G173" s="84">
        <v>0</v>
      </c>
      <c r="H173" s="115">
        <v>0</v>
      </c>
      <c r="I173" s="111">
        <f t="shared" si="33"/>
        <v>310.61750528173906</v>
      </c>
    </row>
    <row r="174" spans="1:9" ht="15">
      <c r="A174" s="31" t="s">
        <v>21</v>
      </c>
      <c r="B174" s="112">
        <v>3.5772959873636663</v>
      </c>
      <c r="C174" s="112">
        <v>0.74541791701721394</v>
      </c>
      <c r="D174" s="112">
        <v>189.36045027463439</v>
      </c>
      <c r="E174" s="112">
        <v>64.912407992333911</v>
      </c>
      <c r="F174" s="395"/>
      <c r="G174" s="112">
        <v>6.8721048387463739</v>
      </c>
      <c r="H174" s="113">
        <v>16.099634085859002</v>
      </c>
      <c r="I174" s="114">
        <f t="shared" si="33"/>
        <v>281.56731109595461</v>
      </c>
    </row>
    <row r="175" spans="1:9" ht="15">
      <c r="A175" s="32" t="s">
        <v>20</v>
      </c>
      <c r="B175" s="84">
        <v>0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33"/>
        <v>0</v>
      </c>
    </row>
    <row r="176" spans="1:9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3"/>
        <v>0</v>
      </c>
    </row>
    <row r="177" spans="1:9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3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3"/>
        <v>0</v>
      </c>
    </row>
    <row r="179" spans="1:9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3"/>
        <v>0</v>
      </c>
    </row>
    <row r="180" spans="1:9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3"/>
        <v>0</v>
      </c>
    </row>
    <row r="181" spans="1:9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3"/>
        <v>0</v>
      </c>
    </row>
    <row r="182" spans="1:9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3"/>
        <v>0</v>
      </c>
    </row>
    <row r="183" spans="1:9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33"/>
        <v>0</v>
      </c>
    </row>
    <row r="184" spans="1:9" ht="15">
      <c r="A184" s="37" t="s">
        <v>22</v>
      </c>
      <c r="B184" s="99">
        <f>SUM(B163:B179)</f>
        <v>34.309584730311755</v>
      </c>
      <c r="C184" s="99">
        <f t="shared" ref="C184:H184" si="34">SUM(C163:C179)</f>
        <v>18.994445801032466</v>
      </c>
      <c r="D184" s="99">
        <f t="shared" si="34"/>
        <v>537.60414950369136</v>
      </c>
      <c r="E184" s="99">
        <f t="shared" si="34"/>
        <v>65.603834908853528</v>
      </c>
      <c r="F184" s="99">
        <f t="shared" si="34"/>
        <v>0</v>
      </c>
      <c r="G184" s="99">
        <f t="shared" si="34"/>
        <v>6.8721048387463739</v>
      </c>
      <c r="H184" s="100">
        <f t="shared" si="34"/>
        <v>16.099634085859002</v>
      </c>
      <c r="I184" s="111">
        <f>SUM(I163:I179)</f>
        <v>679.48375386849443</v>
      </c>
    </row>
    <row r="185" spans="1:9" s="22" customFormat="1" ht="15" thickBot="1">
      <c r="A185" s="38" t="s">
        <v>108</v>
      </c>
      <c r="B185" s="125">
        <f>B184/$I$184</f>
        <v>5.0493605674863488E-2</v>
      </c>
      <c r="C185" s="125">
        <f t="shared" ref="C185:I185" si="35">C184/$I$184</f>
        <v>2.7954230977402593E-2</v>
      </c>
      <c r="D185" s="125">
        <f t="shared" si="35"/>
        <v>0.79119500126818032</v>
      </c>
      <c r="E185" s="125">
        <f t="shared" si="35"/>
        <v>9.6549526806714983E-2</v>
      </c>
      <c r="F185" s="125">
        <f t="shared" si="35"/>
        <v>0</v>
      </c>
      <c r="G185" s="125">
        <f t="shared" si="35"/>
        <v>1.0113714713003107E-2</v>
      </c>
      <c r="H185" s="126">
        <f t="shared" si="35"/>
        <v>2.3693920559835612E-2</v>
      </c>
      <c r="I185" s="127">
        <f t="shared" si="35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 customHeight="1">
      <c r="A189" s="30" t="s">
        <v>7</v>
      </c>
      <c r="B189" s="105">
        <v>0</v>
      </c>
      <c r="C189" s="105">
        <v>0</v>
      </c>
      <c r="D189" s="105">
        <v>464.34330081419091</v>
      </c>
      <c r="E189" s="105">
        <v>0</v>
      </c>
      <c r="F189" s="394"/>
      <c r="G189" s="105">
        <v>0</v>
      </c>
      <c r="H189" s="110">
        <v>0</v>
      </c>
      <c r="I189" s="111">
        <f>SUM(B189:H189)</f>
        <v>464.34330081419091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36">SUM(B190:H190)</f>
        <v>0</v>
      </c>
    </row>
    <row r="191" spans="1:9" ht="15">
      <c r="A191" s="32" t="s">
        <v>9</v>
      </c>
      <c r="B191" s="84">
        <v>0</v>
      </c>
      <c r="C191" s="84">
        <v>0</v>
      </c>
      <c r="D191" s="84">
        <v>66.016200000000012</v>
      </c>
      <c r="E191" s="84">
        <v>0</v>
      </c>
      <c r="F191" s="395"/>
      <c r="G191" s="84">
        <v>0</v>
      </c>
      <c r="H191" s="115">
        <v>0</v>
      </c>
      <c r="I191" s="111">
        <f t="shared" si="36"/>
        <v>66.016200000000012</v>
      </c>
    </row>
    <row r="192" spans="1:9" ht="15">
      <c r="A192" s="31" t="s">
        <v>52</v>
      </c>
      <c r="B192" s="112">
        <v>4.2837516357115161E-9</v>
      </c>
      <c r="C192" s="112">
        <v>4.2837516357115161E-9</v>
      </c>
      <c r="D192" s="112">
        <v>312.85666113955438</v>
      </c>
      <c r="E192" s="112">
        <v>0</v>
      </c>
      <c r="F192" s="395"/>
      <c r="G192" s="112">
        <v>0</v>
      </c>
      <c r="H192" s="113">
        <v>0</v>
      </c>
      <c r="I192" s="114">
        <f t="shared" si="36"/>
        <v>312.85666114812187</v>
      </c>
    </row>
    <row r="193" spans="1:9" ht="15">
      <c r="A193" s="32" t="s">
        <v>13</v>
      </c>
      <c r="B193" s="84">
        <v>19.856174279291583</v>
      </c>
      <c r="C193" s="84">
        <v>0.63516555942806008</v>
      </c>
      <c r="D193" s="84">
        <v>51.687465987850082</v>
      </c>
      <c r="E193" s="84">
        <v>0</v>
      </c>
      <c r="F193" s="395"/>
      <c r="G193" s="84">
        <v>0</v>
      </c>
      <c r="H193" s="115">
        <v>0</v>
      </c>
      <c r="I193" s="111">
        <f t="shared" si="36"/>
        <v>72.178805826569729</v>
      </c>
    </row>
    <row r="194" spans="1:9" ht="15">
      <c r="A194" s="31" t="s">
        <v>12</v>
      </c>
      <c r="B194" s="112">
        <v>1.9506598299313886</v>
      </c>
      <c r="C194" s="112">
        <v>1.1218981143704096</v>
      </c>
      <c r="D194" s="112">
        <v>9.6294745262914461</v>
      </c>
      <c r="E194" s="112">
        <v>0</v>
      </c>
      <c r="F194" s="395"/>
      <c r="G194" s="112">
        <v>0</v>
      </c>
      <c r="H194" s="113">
        <v>0</v>
      </c>
      <c r="I194" s="114">
        <f t="shared" si="36"/>
        <v>12.702032470593245</v>
      </c>
    </row>
    <row r="195" spans="1:9" ht="15">
      <c r="A195" s="32" t="s">
        <v>54</v>
      </c>
      <c r="B195" s="84">
        <v>2.5022727648444976E-9</v>
      </c>
      <c r="C195" s="84">
        <v>2.5022727648444976E-9</v>
      </c>
      <c r="D195" s="84">
        <v>2.5022727648444976E-9</v>
      </c>
      <c r="E195" s="84">
        <v>3.8738593057273043</v>
      </c>
      <c r="F195" s="395"/>
      <c r="G195" s="84">
        <v>0</v>
      </c>
      <c r="H195" s="115">
        <v>0</v>
      </c>
      <c r="I195" s="111">
        <f t="shared" si="36"/>
        <v>3.8738593132341226</v>
      </c>
    </row>
    <row r="196" spans="1:9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36"/>
        <v>0</v>
      </c>
    </row>
    <row r="197" spans="1:9" ht="15">
      <c r="A197" s="32" t="s">
        <v>55</v>
      </c>
      <c r="B197" s="84">
        <v>0</v>
      </c>
      <c r="C197" s="84">
        <v>0</v>
      </c>
      <c r="D197" s="84">
        <v>0</v>
      </c>
      <c r="E197" s="84">
        <v>0</v>
      </c>
      <c r="F197" s="395"/>
      <c r="G197" s="84">
        <v>0</v>
      </c>
      <c r="H197" s="115">
        <v>0</v>
      </c>
      <c r="I197" s="111">
        <f t="shared" si="36"/>
        <v>0</v>
      </c>
    </row>
    <row r="198" spans="1:9" ht="15">
      <c r="A198" s="31" t="s">
        <v>14</v>
      </c>
      <c r="B198" s="112">
        <v>129.56602579070019</v>
      </c>
      <c r="C198" s="112">
        <v>3.0556505951901661E-9</v>
      </c>
      <c r="D198" s="112">
        <v>186.28639075045729</v>
      </c>
      <c r="E198" s="112">
        <v>0</v>
      </c>
      <c r="F198" s="395"/>
      <c r="G198" s="112">
        <v>0</v>
      </c>
      <c r="H198" s="113">
        <v>0</v>
      </c>
      <c r="I198" s="114">
        <f t="shared" si="36"/>
        <v>315.85241654421316</v>
      </c>
    </row>
    <row r="199" spans="1:9" ht="15">
      <c r="A199" s="32" t="s">
        <v>136</v>
      </c>
      <c r="B199" s="84">
        <v>411.67885627439875</v>
      </c>
      <c r="C199" s="84">
        <v>252.79893673033189</v>
      </c>
      <c r="D199" s="84">
        <v>3231.6788443285068</v>
      </c>
      <c r="E199" s="84">
        <v>103.35278463425662</v>
      </c>
      <c r="F199" s="395"/>
      <c r="G199" s="84">
        <v>0</v>
      </c>
      <c r="H199" s="115">
        <v>0</v>
      </c>
      <c r="I199" s="111">
        <f t="shared" si="36"/>
        <v>3999.5094219674943</v>
      </c>
    </row>
    <row r="200" spans="1:9" ht="15">
      <c r="A200" s="31" t="s">
        <v>21</v>
      </c>
      <c r="B200" s="112">
        <v>39.092711617275093</v>
      </c>
      <c r="C200" s="112">
        <v>0.8037174539973625</v>
      </c>
      <c r="D200" s="112">
        <v>717.01894772376443</v>
      </c>
      <c r="E200" s="112">
        <v>512.98053827340175</v>
      </c>
      <c r="F200" s="395"/>
      <c r="G200" s="112">
        <v>50.187358471557523</v>
      </c>
      <c r="H200" s="113">
        <v>1.0511578717665395</v>
      </c>
      <c r="I200" s="114">
        <f t="shared" si="36"/>
        <v>1321.1344314117625</v>
      </c>
    </row>
    <row r="201" spans="1:9" ht="15">
      <c r="A201" s="32" t="s">
        <v>20</v>
      </c>
      <c r="B201" s="84">
        <v>2.8371184553202915</v>
      </c>
      <c r="C201" s="84">
        <v>0.99966709474428861</v>
      </c>
      <c r="D201" s="84">
        <v>0.6394642583440967</v>
      </c>
      <c r="E201" s="84">
        <v>0</v>
      </c>
      <c r="F201" s="395"/>
      <c r="G201" s="84">
        <v>0</v>
      </c>
      <c r="H201" s="115">
        <v>0</v>
      </c>
      <c r="I201" s="111">
        <f t="shared" si="36"/>
        <v>4.476249808408677</v>
      </c>
    </row>
    <row r="202" spans="1:9" ht="15">
      <c r="A202" s="31" t="s">
        <v>56</v>
      </c>
      <c r="B202" s="112">
        <v>5.0080394482356306E-3</v>
      </c>
      <c r="C202" s="112">
        <v>6.432126495127281E-3</v>
      </c>
      <c r="D202" s="112">
        <v>9.2908493818505151E-3</v>
      </c>
      <c r="E202" s="112">
        <v>0</v>
      </c>
      <c r="F202" s="395"/>
      <c r="G202" s="112">
        <v>0</v>
      </c>
      <c r="H202" s="113">
        <v>0</v>
      </c>
      <c r="I202" s="114">
        <f t="shared" si="36"/>
        <v>2.0731015325213424E-2</v>
      </c>
    </row>
    <row r="203" spans="1:9" ht="15">
      <c r="A203" s="32" t="s">
        <v>18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36"/>
        <v>0</v>
      </c>
    </row>
    <row r="204" spans="1:9" ht="15">
      <c r="A204" s="31" t="s">
        <v>17</v>
      </c>
      <c r="B204" s="112">
        <v>0.35109834702273596</v>
      </c>
      <c r="C204" s="112">
        <v>2.9271162882279594E-9</v>
      </c>
      <c r="D204" s="112">
        <v>702.44952247407286</v>
      </c>
      <c r="E204" s="112">
        <v>0</v>
      </c>
      <c r="F204" s="395"/>
      <c r="G204" s="112">
        <v>0</v>
      </c>
      <c r="H204" s="113">
        <v>0</v>
      </c>
      <c r="I204" s="114">
        <f t="shared" si="36"/>
        <v>702.80062082402276</v>
      </c>
    </row>
    <row r="205" spans="1:9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36"/>
        <v>0</v>
      </c>
    </row>
    <row r="206" spans="1:9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36"/>
        <v>0</v>
      </c>
    </row>
    <row r="207" spans="1:9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36"/>
        <v>0</v>
      </c>
    </row>
    <row r="208" spans="1:9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36"/>
        <v>0</v>
      </c>
    </row>
    <row r="209" spans="1:9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36"/>
        <v>0</v>
      </c>
    </row>
    <row r="210" spans="1:9" ht="15">
      <c r="A210" s="37" t="s">
        <v>22</v>
      </c>
      <c r="B210" s="99">
        <f>SUM(B189:B205)</f>
        <v>605.33765264017427</v>
      </c>
      <c r="C210" s="99">
        <f t="shared" ref="C210:H210" si="37">SUM(C189:C205)</f>
        <v>256.3658170921359</v>
      </c>
      <c r="D210" s="99">
        <f t="shared" si="37"/>
        <v>5742.6155628549159</v>
      </c>
      <c r="E210" s="99">
        <f t="shared" si="37"/>
        <v>620.20718221338564</v>
      </c>
      <c r="F210" s="99">
        <f t="shared" si="37"/>
        <v>0</v>
      </c>
      <c r="G210" s="99">
        <f t="shared" si="37"/>
        <v>50.187358471557523</v>
      </c>
      <c r="H210" s="100">
        <f t="shared" si="37"/>
        <v>1.0511578717665395</v>
      </c>
      <c r="I210" s="111">
        <f>SUM(I189:I205)</f>
        <v>7275.7647311439368</v>
      </c>
    </row>
    <row r="211" spans="1:9" s="22" customFormat="1" ht="15" thickBot="1">
      <c r="A211" s="38" t="s">
        <v>108</v>
      </c>
      <c r="B211" s="125">
        <f>B210/$I$210</f>
        <v>8.3199179056604775E-2</v>
      </c>
      <c r="C211" s="125">
        <f t="shared" ref="C211:I211" si="38">C210/$I$210</f>
        <v>3.5235583689885011E-2</v>
      </c>
      <c r="D211" s="125">
        <f t="shared" si="38"/>
        <v>0.78927999668180993</v>
      </c>
      <c r="E211" s="125">
        <f t="shared" si="38"/>
        <v>8.5242885817704714E-2</v>
      </c>
      <c r="F211" s="125">
        <f t="shared" si="38"/>
        <v>0</v>
      </c>
      <c r="G211" s="125">
        <f t="shared" si="38"/>
        <v>6.8978808862153497E-3</v>
      </c>
      <c r="H211" s="126">
        <f t="shared" si="38"/>
        <v>1.4447386778011862E-4</v>
      </c>
      <c r="I211" s="127">
        <f t="shared" si="38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39">SUM(B216:H216)</f>
        <v>0</v>
      </c>
    </row>
    <row r="217" spans="1:9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39"/>
        <v>0</v>
      </c>
    </row>
    <row r="218" spans="1:9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39"/>
        <v>0</v>
      </c>
    </row>
    <row r="219" spans="1:9" ht="15">
      <c r="A219" s="32" t="s">
        <v>13</v>
      </c>
      <c r="B219" s="84">
        <v>4.9046353741696675</v>
      </c>
      <c r="C219" s="84">
        <v>2.5132673335366889</v>
      </c>
      <c r="D219" s="84">
        <v>6.7254076290272726</v>
      </c>
      <c r="E219" s="84">
        <v>0</v>
      </c>
      <c r="F219" s="395"/>
      <c r="G219" s="84">
        <v>0</v>
      </c>
      <c r="H219" s="115">
        <v>0</v>
      </c>
      <c r="I219" s="111">
        <f t="shared" si="39"/>
        <v>14.143310336733629</v>
      </c>
    </row>
    <row r="220" spans="1:9" ht="15">
      <c r="A220" s="31" t="s">
        <v>12</v>
      </c>
      <c r="B220" s="112">
        <v>0.98790730970564711</v>
      </c>
      <c r="C220" s="112">
        <v>0.42150839629164055</v>
      </c>
      <c r="D220" s="112">
        <v>0.55762347669703483</v>
      </c>
      <c r="E220" s="112">
        <v>0</v>
      </c>
      <c r="F220" s="395"/>
      <c r="G220" s="112">
        <v>0</v>
      </c>
      <c r="H220" s="113">
        <v>0</v>
      </c>
      <c r="I220" s="114">
        <f t="shared" si="39"/>
        <v>1.9670391826943225</v>
      </c>
    </row>
    <row r="221" spans="1:9" ht="15">
      <c r="A221" s="32" t="s">
        <v>54</v>
      </c>
      <c r="B221" s="84">
        <v>0</v>
      </c>
      <c r="C221" s="84">
        <v>0</v>
      </c>
      <c r="D221" s="84">
        <v>0</v>
      </c>
      <c r="E221" s="84">
        <v>2.7658765458337918E-2</v>
      </c>
      <c r="F221" s="395"/>
      <c r="G221" s="84">
        <v>0</v>
      </c>
      <c r="H221" s="115">
        <v>0</v>
      </c>
      <c r="I221" s="111">
        <f t="shared" si="39"/>
        <v>2.7658765458337918E-2</v>
      </c>
    </row>
    <row r="222" spans="1:9" ht="15">
      <c r="A222" s="31" t="s">
        <v>11</v>
      </c>
      <c r="B222" s="112">
        <v>0</v>
      </c>
      <c r="C222" s="112">
        <v>0</v>
      </c>
      <c r="D222" s="112">
        <v>0</v>
      </c>
      <c r="E222" s="112">
        <v>4.6569064480885345</v>
      </c>
      <c r="F222" s="395"/>
      <c r="G222" s="112">
        <v>0</v>
      </c>
      <c r="H222" s="113">
        <v>0</v>
      </c>
      <c r="I222" s="114">
        <f t="shared" si="39"/>
        <v>4.6569064480885345</v>
      </c>
    </row>
    <row r="223" spans="1:9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39"/>
        <v>0</v>
      </c>
    </row>
    <row r="224" spans="1:9" ht="15">
      <c r="A224" s="31" t="s">
        <v>14</v>
      </c>
      <c r="B224" s="112">
        <v>0.32034017488210498</v>
      </c>
      <c r="C224" s="112">
        <v>0</v>
      </c>
      <c r="D224" s="112">
        <v>1.2688561832575869</v>
      </c>
      <c r="E224" s="112">
        <v>6.705989045612884E-2</v>
      </c>
      <c r="F224" s="395"/>
      <c r="G224" s="112">
        <v>0</v>
      </c>
      <c r="H224" s="113">
        <v>0</v>
      </c>
      <c r="I224" s="114">
        <f t="shared" si="39"/>
        <v>1.6562562485958208</v>
      </c>
    </row>
    <row r="225" spans="1:9" ht="15">
      <c r="A225" s="32" t="s">
        <v>136</v>
      </c>
      <c r="B225" s="84">
        <v>111.21243174158647</v>
      </c>
      <c r="C225" s="84">
        <v>1.1303227002044134</v>
      </c>
      <c r="D225" s="84">
        <v>284.90326749718889</v>
      </c>
      <c r="E225" s="84">
        <v>85.756042720448335</v>
      </c>
      <c r="F225" s="395"/>
      <c r="G225" s="84">
        <v>0</v>
      </c>
      <c r="H225" s="115">
        <v>0</v>
      </c>
      <c r="I225" s="111">
        <f t="shared" si="39"/>
        <v>483.00206465942813</v>
      </c>
    </row>
    <row r="226" spans="1:9" ht="15">
      <c r="A226" s="31" t="s">
        <v>21</v>
      </c>
      <c r="B226" s="112">
        <v>54.69455529117171</v>
      </c>
      <c r="C226" s="112">
        <v>0.90144025837284725</v>
      </c>
      <c r="D226" s="112">
        <v>149.90098831500765</v>
      </c>
      <c r="E226" s="112">
        <v>354.73179515413096</v>
      </c>
      <c r="F226" s="395"/>
      <c r="G226" s="112">
        <v>77.933642232020219</v>
      </c>
      <c r="H226" s="113">
        <v>8.7677029622115601</v>
      </c>
      <c r="I226" s="114">
        <f t="shared" si="39"/>
        <v>646.93012421291496</v>
      </c>
    </row>
    <row r="227" spans="1:9" ht="15">
      <c r="A227" s="32" t="s">
        <v>20</v>
      </c>
      <c r="B227" s="84">
        <v>122.22347185539159</v>
      </c>
      <c r="C227" s="84">
        <v>0</v>
      </c>
      <c r="D227" s="84">
        <v>31.242728725565961</v>
      </c>
      <c r="E227" s="84">
        <v>0</v>
      </c>
      <c r="F227" s="395"/>
      <c r="G227" s="84">
        <v>0</v>
      </c>
      <c r="H227" s="115">
        <v>0</v>
      </c>
      <c r="I227" s="111">
        <f t="shared" si="39"/>
        <v>153.46620058095755</v>
      </c>
    </row>
    <row r="228" spans="1:9" ht="15">
      <c r="A228" s="31" t="s">
        <v>56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39"/>
        <v>0</v>
      </c>
    </row>
    <row r="229" spans="1:9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39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39"/>
        <v>0</v>
      </c>
    </row>
    <row r="231" spans="1:9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39"/>
        <v>0</v>
      </c>
    </row>
    <row r="232" spans="1:9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39"/>
        <v>0</v>
      </c>
    </row>
    <row r="233" spans="1:9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39"/>
        <v>0</v>
      </c>
    </row>
    <row r="234" spans="1:9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39"/>
        <v>0</v>
      </c>
    </row>
    <row r="235" spans="1:9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39"/>
        <v>0</v>
      </c>
    </row>
    <row r="236" spans="1:9" ht="15">
      <c r="A236" s="37" t="s">
        <v>22</v>
      </c>
      <c r="B236" s="99">
        <f>SUM(B215:B231)</f>
        <v>294.34334174690719</v>
      </c>
      <c r="C236" s="99">
        <f t="shared" ref="C236:H236" si="40">SUM(C215:C231)</f>
        <v>4.9665386884055902</v>
      </c>
      <c r="D236" s="99">
        <f t="shared" si="40"/>
        <v>474.59887182674436</v>
      </c>
      <c r="E236" s="99">
        <f t="shared" si="40"/>
        <v>445.23946297858231</v>
      </c>
      <c r="F236" s="99">
        <f t="shared" si="40"/>
        <v>0</v>
      </c>
      <c r="G236" s="99">
        <f t="shared" si="40"/>
        <v>77.933642232020219</v>
      </c>
      <c r="H236" s="100">
        <f t="shared" si="40"/>
        <v>8.7677029622115601</v>
      </c>
      <c r="I236" s="111">
        <f>SUM(I215:I231)</f>
        <v>1305.8495604348714</v>
      </c>
    </row>
    <row r="237" spans="1:9" s="22" customFormat="1" ht="15" thickBot="1">
      <c r="A237" s="38" t="s">
        <v>108</v>
      </c>
      <c r="B237" s="125">
        <f>B236/$I$236</f>
        <v>0.22540371468891529</v>
      </c>
      <c r="C237" s="125">
        <f t="shared" ref="C237:I237" si="41">C236/$I$236</f>
        <v>3.8033008080591178E-3</v>
      </c>
      <c r="D237" s="125">
        <f t="shared" si="41"/>
        <v>0.36344069501290366</v>
      </c>
      <c r="E237" s="125">
        <f t="shared" si="41"/>
        <v>0.34095770023486438</v>
      </c>
      <c r="F237" s="125">
        <f t="shared" si="41"/>
        <v>0</v>
      </c>
      <c r="G237" s="125">
        <f t="shared" si="41"/>
        <v>5.9680413880192226E-2</v>
      </c>
      <c r="H237" s="126">
        <f t="shared" si="41"/>
        <v>6.7141753750652238E-3</v>
      </c>
      <c r="I237" s="127">
        <f t="shared" si="41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2">SUM(B242:H242)</f>
        <v>0</v>
      </c>
    </row>
    <row r="243" spans="1:9" ht="15">
      <c r="A243" s="32" t="s">
        <v>9</v>
      </c>
      <c r="B243" s="84">
        <v>0.30617142857142859</v>
      </c>
      <c r="C243" s="84">
        <v>0.30617142857142859</v>
      </c>
      <c r="D243" s="84">
        <v>1.5308571428571429</v>
      </c>
      <c r="E243" s="84">
        <v>0</v>
      </c>
      <c r="F243" s="395"/>
      <c r="G243" s="84">
        <v>0</v>
      </c>
      <c r="H243" s="115">
        <v>0</v>
      </c>
      <c r="I243" s="111">
        <f t="shared" si="42"/>
        <v>2.1432000000000002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2"/>
        <v>0</v>
      </c>
    </row>
    <row r="245" spans="1:9" ht="15">
      <c r="A245" s="32" t="s">
        <v>13</v>
      </c>
      <c r="B245" s="84">
        <v>135.71681043488022</v>
      </c>
      <c r="C245" s="84">
        <v>0.50033059812516467</v>
      </c>
      <c r="D245" s="84">
        <v>16.133527497366583</v>
      </c>
      <c r="E245" s="84">
        <v>0</v>
      </c>
      <c r="F245" s="395"/>
      <c r="G245" s="84">
        <v>0</v>
      </c>
      <c r="H245" s="115">
        <v>0</v>
      </c>
      <c r="I245" s="111">
        <f t="shared" si="42"/>
        <v>152.35066853037196</v>
      </c>
    </row>
    <row r="246" spans="1:9" ht="15">
      <c r="A246" s="31" t="s">
        <v>12</v>
      </c>
      <c r="B246" s="112">
        <v>62.824024111944176</v>
      </c>
      <c r="C246" s="112">
        <v>0.24982003118409374</v>
      </c>
      <c r="D246" s="112">
        <v>11.840809671718199</v>
      </c>
      <c r="E246" s="112">
        <v>0</v>
      </c>
      <c r="F246" s="395"/>
      <c r="G246" s="112">
        <v>0</v>
      </c>
      <c r="H246" s="113">
        <v>0</v>
      </c>
      <c r="I246" s="114">
        <f t="shared" si="42"/>
        <v>74.914653814846474</v>
      </c>
    </row>
    <row r="247" spans="1:9" ht="15">
      <c r="A247" s="32" t="s">
        <v>54</v>
      </c>
      <c r="B247" s="84">
        <v>5.6197125877628284E-9</v>
      </c>
      <c r="C247" s="84">
        <v>5.6197125877628284E-9</v>
      </c>
      <c r="D247" s="84">
        <v>5.6197125877628284E-9</v>
      </c>
      <c r="E247" s="84">
        <v>1.2549802544508022</v>
      </c>
      <c r="F247" s="395"/>
      <c r="G247" s="84">
        <v>0</v>
      </c>
      <c r="H247" s="115">
        <v>0</v>
      </c>
      <c r="I247" s="111">
        <f t="shared" si="42"/>
        <v>1.2549802713099401</v>
      </c>
    </row>
    <row r="248" spans="1:9" ht="15">
      <c r="A248" s="31" t="s">
        <v>11</v>
      </c>
      <c r="B248" s="112">
        <v>7.9783521917651326E-9</v>
      </c>
      <c r="C248" s="112">
        <v>7.9783521917651326E-9</v>
      </c>
      <c r="D248" s="112">
        <v>7.9783521917651326E-9</v>
      </c>
      <c r="E248" s="112">
        <v>0.26211855959312075</v>
      </c>
      <c r="F248" s="395"/>
      <c r="G248" s="112">
        <v>0</v>
      </c>
      <c r="H248" s="113">
        <v>0</v>
      </c>
      <c r="I248" s="114">
        <f t="shared" si="42"/>
        <v>0.2621185835281773</v>
      </c>
    </row>
    <row r="249" spans="1:9" ht="15">
      <c r="A249" s="32" t="s">
        <v>55</v>
      </c>
      <c r="B249" s="84">
        <v>9.0087814957240404E-3</v>
      </c>
      <c r="C249" s="84">
        <v>9.0087814957240404E-3</v>
      </c>
      <c r="D249" s="84">
        <v>4.50439074786202E-2</v>
      </c>
      <c r="E249" s="84">
        <v>0</v>
      </c>
      <c r="F249" s="395"/>
      <c r="G249" s="84">
        <v>0</v>
      </c>
      <c r="H249" s="115">
        <v>0</v>
      </c>
      <c r="I249" s="111">
        <f t="shared" si="42"/>
        <v>6.3061470470068284E-2</v>
      </c>
    </row>
    <row r="250" spans="1:9" ht="15">
      <c r="A250" s="31" t="s">
        <v>14</v>
      </c>
      <c r="B250" s="112">
        <v>97.734061966208699</v>
      </c>
      <c r="C250" s="112">
        <v>3.5151504773673032</v>
      </c>
      <c r="D250" s="112">
        <v>95.155155490181997</v>
      </c>
      <c r="E250" s="112">
        <v>1.4660438839860697</v>
      </c>
      <c r="F250" s="395"/>
      <c r="G250" s="112">
        <v>0</v>
      </c>
      <c r="H250" s="113">
        <v>0</v>
      </c>
      <c r="I250" s="114">
        <f t="shared" si="42"/>
        <v>197.87041181774407</v>
      </c>
    </row>
    <row r="251" spans="1:9" ht="15">
      <c r="A251" s="32" t="s">
        <v>136</v>
      </c>
      <c r="B251" s="84">
        <v>804.47742779336079</v>
      </c>
      <c r="C251" s="84">
        <v>35.884997376173736</v>
      </c>
      <c r="D251" s="84">
        <v>625.62298991959972</v>
      </c>
      <c r="E251" s="84">
        <v>1.9684438125192556</v>
      </c>
      <c r="F251" s="395"/>
      <c r="G251" s="84">
        <v>0</v>
      </c>
      <c r="H251" s="115">
        <v>0</v>
      </c>
      <c r="I251" s="111">
        <f t="shared" si="42"/>
        <v>1467.9538589016536</v>
      </c>
    </row>
    <row r="252" spans="1:9" ht="15">
      <c r="A252" s="31" t="s">
        <v>21</v>
      </c>
      <c r="B252" s="112">
        <v>170.9621008243432</v>
      </c>
      <c r="C252" s="112">
        <v>6.7581887430533785</v>
      </c>
      <c r="D252" s="112">
        <v>397.86569543649648</v>
      </c>
      <c r="E252" s="112">
        <v>912.80759072115416</v>
      </c>
      <c r="F252" s="395"/>
      <c r="G252" s="112">
        <v>464.40092027134199</v>
      </c>
      <c r="H252" s="113">
        <v>26.184765670519671</v>
      </c>
      <c r="I252" s="114">
        <f t="shared" si="42"/>
        <v>1978.979261666909</v>
      </c>
    </row>
    <row r="253" spans="1:9" ht="15">
      <c r="A253" s="32" t="s">
        <v>20</v>
      </c>
      <c r="B253" s="84">
        <v>140.40373984331038</v>
      </c>
      <c r="C253" s="84">
        <v>4.7041150235517517E-9</v>
      </c>
      <c r="D253" s="84">
        <v>2.5520577754407268</v>
      </c>
      <c r="E253" s="84">
        <v>0</v>
      </c>
      <c r="F253" s="395"/>
      <c r="G253" s="84">
        <v>0</v>
      </c>
      <c r="H253" s="115">
        <v>0</v>
      </c>
      <c r="I253" s="111">
        <f t="shared" si="42"/>
        <v>142.9557976234552</v>
      </c>
    </row>
    <row r="254" spans="1:9" ht="15">
      <c r="A254" s="31" t="s">
        <v>56</v>
      </c>
      <c r="B254" s="112">
        <v>0.76970084697982821</v>
      </c>
      <c r="C254" s="112">
        <v>0.98857312574186484</v>
      </c>
      <c r="D254" s="112">
        <v>1.4279389594049159</v>
      </c>
      <c r="E254" s="112">
        <v>0</v>
      </c>
      <c r="F254" s="395"/>
      <c r="G254" s="112">
        <v>0</v>
      </c>
      <c r="H254" s="113">
        <v>0</v>
      </c>
      <c r="I254" s="114">
        <f t="shared" si="42"/>
        <v>3.1862129321266091</v>
      </c>
    </row>
    <row r="255" spans="1:9" ht="15">
      <c r="A255" s="32" t="s">
        <v>18</v>
      </c>
      <c r="B255" s="84">
        <v>3.8543871552204783</v>
      </c>
      <c r="C255" s="84">
        <v>3.4928044350442713</v>
      </c>
      <c r="D255" s="84">
        <v>17.10243945504515</v>
      </c>
      <c r="E255" s="84">
        <v>0</v>
      </c>
      <c r="F255" s="395"/>
      <c r="G255" s="84">
        <v>0</v>
      </c>
      <c r="H255" s="115">
        <v>0</v>
      </c>
      <c r="I255" s="111">
        <f t="shared" si="42"/>
        <v>24.4496310453099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2"/>
        <v>0</v>
      </c>
    </row>
    <row r="257" spans="1:9" ht="15">
      <c r="A257" s="33" t="s">
        <v>60</v>
      </c>
      <c r="B257" s="84">
        <v>0.63</v>
      </c>
      <c r="C257" s="84">
        <v>0.12599999999999997</v>
      </c>
      <c r="D257" s="84">
        <v>0.12599999999999997</v>
      </c>
      <c r="E257" s="84">
        <v>0</v>
      </c>
      <c r="F257" s="395"/>
      <c r="G257" s="84">
        <v>0</v>
      </c>
      <c r="H257" s="115">
        <v>0</v>
      </c>
      <c r="I257" s="111">
        <f t="shared" si="42"/>
        <v>0.88200000000000001</v>
      </c>
    </row>
    <row r="258" spans="1:9">
      <c r="A258" s="34" t="s">
        <v>19</v>
      </c>
      <c r="B258" s="116">
        <v>0.63</v>
      </c>
      <c r="C258" s="116">
        <v>0.12599999999999997</v>
      </c>
      <c r="D258" s="116">
        <v>0.12599999999999997</v>
      </c>
      <c r="E258" s="116">
        <v>0</v>
      </c>
      <c r="F258" s="395"/>
      <c r="G258" s="116">
        <v>0</v>
      </c>
      <c r="H258" s="117">
        <v>0</v>
      </c>
      <c r="I258" s="118">
        <f t="shared" si="42"/>
        <v>0.88200000000000001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2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42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42"/>
        <v>0</v>
      </c>
    </row>
    <row r="262" spans="1:9" ht="15">
      <c r="A262" s="37" t="s">
        <v>22</v>
      </c>
      <c r="B262" s="99">
        <f t="shared" ref="B262:I262" si="43">SUM(B241:B257)</f>
        <v>1417.6874331999129</v>
      </c>
      <c r="C262" s="99">
        <f t="shared" si="43"/>
        <v>51.831045015059139</v>
      </c>
      <c r="D262" s="99">
        <f t="shared" si="43"/>
        <v>1169.4025152691877</v>
      </c>
      <c r="E262" s="99">
        <f t="shared" si="43"/>
        <v>917.75917723170346</v>
      </c>
      <c r="F262" s="99">
        <f t="shared" si="43"/>
        <v>0</v>
      </c>
      <c r="G262" s="99">
        <f t="shared" si="43"/>
        <v>464.40092027134199</v>
      </c>
      <c r="H262" s="100">
        <f t="shared" si="43"/>
        <v>26.184765670519671</v>
      </c>
      <c r="I262" s="111">
        <f t="shared" si="43"/>
        <v>4047.2658566577247</v>
      </c>
    </row>
    <row r="263" spans="1:9" s="22" customFormat="1" ht="15" thickBot="1">
      <c r="A263" s="38" t="s">
        <v>108</v>
      </c>
      <c r="B263" s="125">
        <f t="shared" ref="B263:I263" si="44">B262/$I$262</f>
        <v>0.35028275468186176</v>
      </c>
      <c r="C263" s="125">
        <f t="shared" si="44"/>
        <v>1.2806434479661725E-2</v>
      </c>
      <c r="D263" s="125">
        <f t="shared" si="44"/>
        <v>0.28893642194162472</v>
      </c>
      <c r="E263" s="125">
        <f t="shared" si="44"/>
        <v>0.22676028947344684</v>
      </c>
      <c r="F263" s="125">
        <f t="shared" si="44"/>
        <v>0</v>
      </c>
      <c r="G263" s="125">
        <f t="shared" si="44"/>
        <v>0.11474435747960704</v>
      </c>
      <c r="H263" s="126">
        <f t="shared" si="44"/>
        <v>6.4697419437979124E-3</v>
      </c>
      <c r="I263" s="127">
        <f t="shared" si="44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45">SUM(B268:H268)</f>
        <v>0</v>
      </c>
    </row>
    <row r="269" spans="1:9" ht="15">
      <c r="A269" s="32" t="s">
        <v>9</v>
      </c>
      <c r="B269" s="84">
        <v>0.16114285714285717</v>
      </c>
      <c r="C269" s="84">
        <v>3.2228571428571433E-2</v>
      </c>
      <c r="D269" s="84">
        <v>3.2228571428571433E-2</v>
      </c>
      <c r="E269" s="84">
        <v>0</v>
      </c>
      <c r="F269" s="395"/>
      <c r="G269" s="84">
        <v>0</v>
      </c>
      <c r="H269" s="115">
        <v>0</v>
      </c>
      <c r="I269" s="111">
        <f t="shared" si="45"/>
        <v>0.22560000000000005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45"/>
        <v>0</v>
      </c>
    </row>
    <row r="271" spans="1:9" ht="15">
      <c r="A271" s="32" t="s">
        <v>13</v>
      </c>
      <c r="B271" s="84">
        <v>35.287894477163583</v>
      </c>
      <c r="C271" s="84">
        <v>85.359342849723689</v>
      </c>
      <c r="D271" s="84">
        <v>34.925813659458349</v>
      </c>
      <c r="E271" s="84">
        <v>0</v>
      </c>
      <c r="F271" s="395"/>
      <c r="G271" s="84">
        <v>0</v>
      </c>
      <c r="H271" s="115">
        <v>0</v>
      </c>
      <c r="I271" s="111">
        <f t="shared" si="45"/>
        <v>155.57305098634563</v>
      </c>
    </row>
    <row r="272" spans="1:9" ht="15">
      <c r="A272" s="31" t="s">
        <v>12</v>
      </c>
      <c r="B272" s="112">
        <v>10.040990176074967</v>
      </c>
      <c r="C272" s="112">
        <v>1.1501160634663694</v>
      </c>
      <c r="D272" s="112">
        <v>33.002811557452489</v>
      </c>
      <c r="E272" s="112">
        <v>0.89984379197350484</v>
      </c>
      <c r="F272" s="395"/>
      <c r="G272" s="112">
        <v>0</v>
      </c>
      <c r="H272" s="113">
        <v>0</v>
      </c>
      <c r="I272" s="114">
        <f t="shared" si="45"/>
        <v>45.093761588967325</v>
      </c>
    </row>
    <row r="273" spans="1:9" ht="15">
      <c r="A273" s="32" t="s">
        <v>54</v>
      </c>
      <c r="B273" s="84">
        <v>4.2092791680143744E-9</v>
      </c>
      <c r="C273" s="84">
        <v>4.2092791680143744E-9</v>
      </c>
      <c r="D273" s="84">
        <v>4.2092791680143744E-9</v>
      </c>
      <c r="E273" s="84">
        <v>46.077156202162001</v>
      </c>
      <c r="F273" s="395"/>
      <c r="G273" s="84">
        <v>0</v>
      </c>
      <c r="H273" s="115">
        <v>0</v>
      </c>
      <c r="I273" s="111">
        <f t="shared" si="45"/>
        <v>46.077156214789838</v>
      </c>
    </row>
    <row r="274" spans="1:9" ht="15">
      <c r="A274" s="31" t="s">
        <v>11</v>
      </c>
      <c r="B274" s="112">
        <v>4.8483720512046878E-9</v>
      </c>
      <c r="C274" s="112">
        <v>4.8483720512046878E-9</v>
      </c>
      <c r="D274" s="112">
        <v>4.8483720512046878E-9</v>
      </c>
      <c r="E274" s="112">
        <v>1.1217482610879013E-2</v>
      </c>
      <c r="F274" s="395"/>
      <c r="G274" s="112">
        <v>0</v>
      </c>
      <c r="H274" s="113">
        <v>0</v>
      </c>
      <c r="I274" s="114">
        <f t="shared" si="45"/>
        <v>1.1217497155995166E-2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45"/>
        <v>0</v>
      </c>
    </row>
    <row r="276" spans="1:9" ht="15">
      <c r="A276" s="31" t="s">
        <v>14</v>
      </c>
      <c r="B276" s="112">
        <v>3.792548716555947E-2</v>
      </c>
      <c r="C276" s="112">
        <v>2.9731367310810854E-2</v>
      </c>
      <c r="D276" s="112">
        <v>0.14046271669930568</v>
      </c>
      <c r="E276" s="112">
        <v>0</v>
      </c>
      <c r="F276" s="395"/>
      <c r="G276" s="112">
        <v>0</v>
      </c>
      <c r="H276" s="113">
        <v>0</v>
      </c>
      <c r="I276" s="114">
        <f t="shared" si="45"/>
        <v>0.208119571175676</v>
      </c>
    </row>
    <row r="277" spans="1:9" ht="15">
      <c r="A277" s="32" t="s">
        <v>136</v>
      </c>
      <c r="B277" s="84">
        <v>27.690707069361533</v>
      </c>
      <c r="C277" s="84">
        <v>157.09726899858313</v>
      </c>
      <c r="D277" s="84">
        <v>1145.79461682687</v>
      </c>
      <c r="E277" s="84">
        <v>0</v>
      </c>
      <c r="F277" s="395"/>
      <c r="G277" s="84">
        <v>0</v>
      </c>
      <c r="H277" s="115">
        <v>0</v>
      </c>
      <c r="I277" s="111">
        <f t="shared" si="45"/>
        <v>1330.5825928948148</v>
      </c>
    </row>
    <row r="278" spans="1:9" ht="15">
      <c r="A278" s="31" t="s">
        <v>21</v>
      </c>
      <c r="B278" s="112">
        <v>2.6232004391565491</v>
      </c>
      <c r="C278" s="112">
        <v>4.4017972062368121E-9</v>
      </c>
      <c r="D278" s="112">
        <v>138.03794998752244</v>
      </c>
      <c r="E278" s="112">
        <v>255.36733392225727</v>
      </c>
      <c r="F278" s="395"/>
      <c r="G278" s="112">
        <v>4.8148396754528635</v>
      </c>
      <c r="H278" s="113">
        <v>0</v>
      </c>
      <c r="I278" s="114">
        <f t="shared" si="45"/>
        <v>400.8433240287909</v>
      </c>
    </row>
    <row r="279" spans="1:9" ht="15">
      <c r="A279" s="32" t="s">
        <v>20</v>
      </c>
      <c r="B279" s="84">
        <v>15.06239998877532</v>
      </c>
      <c r="C279" s="84">
        <v>5.6123406962939168E-9</v>
      </c>
      <c r="D279" s="84">
        <v>5.6123406962939168E-9</v>
      </c>
      <c r="E279" s="84">
        <v>0</v>
      </c>
      <c r="F279" s="395"/>
      <c r="G279" s="84">
        <v>0</v>
      </c>
      <c r="H279" s="115">
        <v>0</v>
      </c>
      <c r="I279" s="111">
        <f t="shared" si="45"/>
        <v>15.062400000000002</v>
      </c>
    </row>
    <row r="280" spans="1:9" ht="15">
      <c r="A280" s="31" t="s">
        <v>56</v>
      </c>
      <c r="B280" s="112">
        <v>8.027708707827283E-2</v>
      </c>
      <c r="C280" s="112">
        <v>1.6055417415654562E-2</v>
      </c>
      <c r="D280" s="112">
        <v>1.6055417415654562E-2</v>
      </c>
      <c r="E280" s="112">
        <v>0</v>
      </c>
      <c r="F280" s="395"/>
      <c r="G280" s="112">
        <v>0</v>
      </c>
      <c r="H280" s="113">
        <v>0</v>
      </c>
      <c r="I280" s="114">
        <f t="shared" si="45"/>
        <v>0.11238792190958194</v>
      </c>
    </row>
    <row r="281" spans="1:9" ht="15">
      <c r="A281" s="32" t="s">
        <v>18</v>
      </c>
      <c r="B281" s="84">
        <v>5.0347998864421969E-3</v>
      </c>
      <c r="C281" s="84">
        <v>1.0069599772884394E-3</v>
      </c>
      <c r="D281" s="84">
        <v>1.0069599772884394E-3</v>
      </c>
      <c r="E281" s="84">
        <v>0</v>
      </c>
      <c r="F281" s="395"/>
      <c r="G281" s="84">
        <v>0</v>
      </c>
      <c r="H281" s="115">
        <v>0</v>
      </c>
      <c r="I281" s="111">
        <f t="shared" si="45"/>
        <v>7.0487198410190757E-3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45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45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45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45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45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45"/>
        <v>0</v>
      </c>
    </row>
    <row r="288" spans="1:9" ht="15">
      <c r="A288" s="37" t="s">
        <v>22</v>
      </c>
      <c r="B288" s="99">
        <f t="shared" ref="B288:I288" si="46">SUM(B267:B283)</f>
        <v>90.989572390862747</v>
      </c>
      <c r="C288" s="99">
        <f t="shared" si="46"/>
        <v>243.68575024697731</v>
      </c>
      <c r="D288" s="99">
        <f t="shared" si="46"/>
        <v>1351.9509457114939</v>
      </c>
      <c r="E288" s="99">
        <f t="shared" si="46"/>
        <v>302.35555139900367</v>
      </c>
      <c r="F288" s="99">
        <f t="shared" si="46"/>
        <v>0</v>
      </c>
      <c r="G288" s="99">
        <f t="shared" si="46"/>
        <v>4.8148396754528635</v>
      </c>
      <c r="H288" s="100">
        <f t="shared" si="46"/>
        <v>0</v>
      </c>
      <c r="I288" s="111">
        <f t="shared" si="46"/>
        <v>1993.796659423791</v>
      </c>
    </row>
    <row r="289" spans="1:9" s="22" customFormat="1" ht="15" thickBot="1">
      <c r="A289" s="38" t="s">
        <v>108</v>
      </c>
      <c r="B289" s="125">
        <f>B288/$I$288</f>
        <v>4.5636335059944785E-2</v>
      </c>
      <c r="C289" s="125">
        <f t="shared" ref="C289:I289" si="47">C288/$I$288</f>
        <v>0.12222196736822837</v>
      </c>
      <c r="D289" s="125">
        <f t="shared" si="47"/>
        <v>0.67807864925513961</v>
      </c>
      <c r="E289" s="125">
        <f t="shared" si="47"/>
        <v>0.15164813822407783</v>
      </c>
      <c r="F289" s="125">
        <f t="shared" si="47"/>
        <v>0</v>
      </c>
      <c r="G289" s="125">
        <f t="shared" si="47"/>
        <v>2.414910092609121E-3</v>
      </c>
      <c r="H289" s="126">
        <f t="shared" si="47"/>
        <v>0</v>
      </c>
      <c r="I289" s="127">
        <f t="shared" si="47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48">SUM(B294:H294)</f>
        <v>0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48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48"/>
        <v>0</v>
      </c>
    </row>
    <row r="297" spans="1:9" ht="15">
      <c r="A297" s="32" t="s">
        <v>13</v>
      </c>
      <c r="B297" s="84">
        <v>41.528235799115137</v>
      </c>
      <c r="C297" s="84">
        <v>129.24059291419414</v>
      </c>
      <c r="D297" s="84">
        <v>12.031787807821457</v>
      </c>
      <c r="E297" s="84">
        <v>0</v>
      </c>
      <c r="F297" s="395"/>
      <c r="G297" s="84">
        <v>0</v>
      </c>
      <c r="H297" s="115">
        <v>0</v>
      </c>
      <c r="I297" s="111">
        <f t="shared" si="48"/>
        <v>182.80061652113073</v>
      </c>
    </row>
    <row r="298" spans="1:9" ht="15">
      <c r="A298" s="31" t="s">
        <v>12</v>
      </c>
      <c r="B298" s="112">
        <v>55.925798874616468</v>
      </c>
      <c r="C298" s="112">
        <v>37.471885055273937</v>
      </c>
      <c r="D298" s="112">
        <v>9.1707658585909488</v>
      </c>
      <c r="E298" s="112">
        <v>0.13785223408207728</v>
      </c>
      <c r="F298" s="395"/>
      <c r="G298" s="112">
        <v>0</v>
      </c>
      <c r="H298" s="113">
        <v>0</v>
      </c>
      <c r="I298" s="114">
        <f t="shared" si="48"/>
        <v>102.70630202256343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0.73525599795280083</v>
      </c>
      <c r="F299" s="395"/>
      <c r="G299" s="84">
        <v>0</v>
      </c>
      <c r="H299" s="115">
        <v>0</v>
      </c>
      <c r="I299" s="111">
        <f t="shared" si="48"/>
        <v>0.73525599795280083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48"/>
        <v>0</v>
      </c>
    </row>
    <row r="301" spans="1:9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48"/>
        <v>0</v>
      </c>
    </row>
    <row r="302" spans="1:9" ht="15">
      <c r="A302" s="31" t="s">
        <v>14</v>
      </c>
      <c r="B302" s="112">
        <v>0.19182293877198761</v>
      </c>
      <c r="C302" s="112">
        <v>1.5006084167581399</v>
      </c>
      <c r="D302" s="112">
        <v>1.3554920041532661</v>
      </c>
      <c r="E302" s="112">
        <v>1.6232444656270766</v>
      </c>
      <c r="F302" s="395"/>
      <c r="G302" s="112">
        <v>0</v>
      </c>
      <c r="H302" s="113">
        <v>0</v>
      </c>
      <c r="I302" s="114">
        <f t="shared" si="48"/>
        <v>4.6711678253104703</v>
      </c>
    </row>
    <row r="303" spans="1:9" ht="15">
      <c r="A303" s="32" t="s">
        <v>136</v>
      </c>
      <c r="B303" s="84">
        <v>59.366249350984909</v>
      </c>
      <c r="C303" s="84">
        <v>856.36089149476334</v>
      </c>
      <c r="D303" s="84">
        <v>129.06213816214193</v>
      </c>
      <c r="E303" s="84">
        <v>2.2468903108255049</v>
      </c>
      <c r="F303" s="395"/>
      <c r="G303" s="84">
        <v>0</v>
      </c>
      <c r="H303" s="115">
        <v>0</v>
      </c>
      <c r="I303" s="111">
        <f t="shared" si="48"/>
        <v>1047.0361693187156</v>
      </c>
    </row>
    <row r="304" spans="1:9" ht="15">
      <c r="A304" s="31" t="s">
        <v>21</v>
      </c>
      <c r="B304" s="112">
        <v>43.358890037319206</v>
      </c>
      <c r="C304" s="112">
        <v>6.920935911962097</v>
      </c>
      <c r="D304" s="112">
        <v>22.055269396106745</v>
      </c>
      <c r="E304" s="112">
        <v>437.23514585385277</v>
      </c>
      <c r="F304" s="395"/>
      <c r="G304" s="112">
        <v>35.25232465790004</v>
      </c>
      <c r="H304" s="113">
        <v>6.1658412327488997E-2</v>
      </c>
      <c r="I304" s="114">
        <f t="shared" si="48"/>
        <v>544.8842242694684</v>
      </c>
    </row>
    <row r="305" spans="1:9" ht="15">
      <c r="A305" s="32" t="s">
        <v>20</v>
      </c>
      <c r="B305" s="84">
        <v>7.3403820262857211</v>
      </c>
      <c r="C305" s="84">
        <v>26.178702484733897</v>
      </c>
      <c r="D305" s="84">
        <v>40.499217180053286</v>
      </c>
      <c r="E305" s="84">
        <v>0</v>
      </c>
      <c r="F305" s="395"/>
      <c r="G305" s="84">
        <v>0</v>
      </c>
      <c r="H305" s="115">
        <v>0</v>
      </c>
      <c r="I305" s="111">
        <f t="shared" si="48"/>
        <v>74.018301691072907</v>
      </c>
    </row>
    <row r="306" spans="1:9" ht="15">
      <c r="A306" s="31" t="s">
        <v>56</v>
      </c>
      <c r="B306" s="112">
        <v>1.8983897719330802</v>
      </c>
      <c r="C306" s="112">
        <v>0</v>
      </c>
      <c r="D306" s="112">
        <v>0.64887225460992115</v>
      </c>
      <c r="E306" s="112">
        <v>0</v>
      </c>
      <c r="F306" s="395"/>
      <c r="G306" s="112">
        <v>0</v>
      </c>
      <c r="H306" s="113">
        <v>0</v>
      </c>
      <c r="I306" s="114">
        <f t="shared" si="48"/>
        <v>2.5472620265430015</v>
      </c>
    </row>
    <row r="307" spans="1:9" ht="15">
      <c r="A307" s="32" t="s">
        <v>18</v>
      </c>
      <c r="B307" s="84">
        <v>29.87763638495403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48"/>
        <v>29.87763638495403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48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48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48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48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48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48"/>
        <v>0</v>
      </c>
    </row>
    <row r="314" spans="1:9" ht="15">
      <c r="A314" s="37" t="s">
        <v>22</v>
      </c>
      <c r="B314" s="99">
        <f t="shared" ref="B314:I314" si="49">SUM(B293:B309)</f>
        <v>239.48740518398051</v>
      </c>
      <c r="C314" s="99">
        <f t="shared" si="49"/>
        <v>1057.6736162776856</v>
      </c>
      <c r="D314" s="99">
        <f t="shared" si="49"/>
        <v>214.82354266347755</v>
      </c>
      <c r="E314" s="99">
        <f t="shared" si="49"/>
        <v>441.97838886234024</v>
      </c>
      <c r="F314" s="99">
        <f t="shared" si="49"/>
        <v>0</v>
      </c>
      <c r="G314" s="99">
        <f t="shared" si="49"/>
        <v>35.25232465790004</v>
      </c>
      <c r="H314" s="100">
        <f t="shared" si="49"/>
        <v>6.1658412327488997E-2</v>
      </c>
      <c r="I314" s="111">
        <f t="shared" si="49"/>
        <v>1989.2769360577113</v>
      </c>
    </row>
    <row r="315" spans="1:9" s="22" customFormat="1" ht="15" thickBot="1">
      <c r="A315" s="38" t="s">
        <v>108</v>
      </c>
      <c r="B315" s="125">
        <f>B314/$I$314</f>
        <v>0.12038917299196632</v>
      </c>
      <c r="C315" s="125">
        <f t="shared" ref="C315:I315" si="50">C314/$I$314</f>
        <v>0.53168746749447116</v>
      </c>
      <c r="D315" s="125">
        <f t="shared" si="50"/>
        <v>0.10799076728311562</v>
      </c>
      <c r="E315" s="125">
        <f t="shared" si="50"/>
        <v>0.22218042186636899</v>
      </c>
      <c r="F315" s="125">
        <f t="shared" si="50"/>
        <v>0</v>
      </c>
      <c r="G315" s="125">
        <f t="shared" si="50"/>
        <v>1.7721174975145505E-2</v>
      </c>
      <c r="H315" s="126">
        <f t="shared" si="50"/>
        <v>3.0995388932463957E-5</v>
      </c>
      <c r="I315" s="127">
        <f t="shared" si="5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2.963641257673395E-9</v>
      </c>
      <c r="C319" s="105">
        <v>1277.2305940192621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1277.2305940222257</v>
      </c>
    </row>
    <row r="320" spans="1:9" ht="15">
      <c r="A320" s="31" t="s">
        <v>8</v>
      </c>
      <c r="B320" s="112">
        <v>8.2320068260272638E-9</v>
      </c>
      <c r="C320" s="112">
        <v>797.13266099794942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51">SUM(B320:H320)</f>
        <v>797.13266100618137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51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51"/>
        <v>0</v>
      </c>
    </row>
    <row r="323" spans="1:9" ht="15">
      <c r="A323" s="32" t="s">
        <v>13</v>
      </c>
      <c r="B323" s="84">
        <v>54.336340453538192</v>
      </c>
      <c r="C323" s="84">
        <v>248.235558322532</v>
      </c>
      <c r="D323" s="84">
        <v>78.860352012061298</v>
      </c>
      <c r="E323" s="84">
        <v>0</v>
      </c>
      <c r="F323" s="395"/>
      <c r="G323" s="84">
        <v>0</v>
      </c>
      <c r="H323" s="115">
        <v>0</v>
      </c>
      <c r="I323" s="111">
        <f t="shared" si="51"/>
        <v>381.43225078813151</v>
      </c>
    </row>
    <row r="324" spans="1:9" ht="15">
      <c r="A324" s="31" t="s">
        <v>12</v>
      </c>
      <c r="B324" s="112">
        <v>4.6373090423991732</v>
      </c>
      <c r="C324" s="112">
        <v>1.176421691718243E-4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51"/>
        <v>4.6374266845683447</v>
      </c>
    </row>
    <row r="325" spans="1:9" ht="15">
      <c r="A325" s="32" t="s">
        <v>54</v>
      </c>
      <c r="B325" s="84">
        <v>3.115723139338148E-9</v>
      </c>
      <c r="C325" s="84">
        <v>3.8221929241616417</v>
      </c>
      <c r="D325" s="84">
        <v>0</v>
      </c>
      <c r="E325" s="84">
        <v>5.9463783247128115</v>
      </c>
      <c r="F325" s="395"/>
      <c r="G325" s="84">
        <v>0</v>
      </c>
      <c r="H325" s="115">
        <v>0</v>
      </c>
      <c r="I325" s="111">
        <f t="shared" si="51"/>
        <v>9.768571251990176</v>
      </c>
    </row>
    <row r="326" spans="1:9" ht="15">
      <c r="A326" s="31" t="s">
        <v>11</v>
      </c>
      <c r="B326" s="112">
        <v>6.1023474674340289E-10</v>
      </c>
      <c r="C326" s="112">
        <v>0</v>
      </c>
      <c r="D326" s="112">
        <v>0</v>
      </c>
      <c r="E326" s="112">
        <v>5.3121778701426918E-2</v>
      </c>
      <c r="F326" s="395"/>
      <c r="G326" s="112">
        <v>0</v>
      </c>
      <c r="H326" s="113">
        <v>0</v>
      </c>
      <c r="I326" s="114">
        <f t="shared" si="51"/>
        <v>5.3121779311661663E-2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51"/>
        <v>0</v>
      </c>
    </row>
    <row r="328" spans="1:9" ht="15">
      <c r="A328" s="31" t="s">
        <v>14</v>
      </c>
      <c r="B328" s="112">
        <v>2.4864703025945376</v>
      </c>
      <c r="C328" s="112">
        <v>0</v>
      </c>
      <c r="D328" s="112">
        <v>1.1480920207129575</v>
      </c>
      <c r="E328" s="112">
        <v>0</v>
      </c>
      <c r="F328" s="395"/>
      <c r="G328" s="112">
        <v>0</v>
      </c>
      <c r="H328" s="113">
        <v>0</v>
      </c>
      <c r="I328" s="114">
        <f t="shared" si="51"/>
        <v>3.6345623233074953</v>
      </c>
    </row>
    <row r="329" spans="1:9" ht="15">
      <c r="A329" s="32" t="s">
        <v>136</v>
      </c>
      <c r="B329" s="84">
        <v>1048.1374103461617</v>
      </c>
      <c r="C329" s="84">
        <v>4209.2440339492769</v>
      </c>
      <c r="D329" s="84">
        <v>1068.5057636476708</v>
      </c>
      <c r="E329" s="84">
        <v>443.30505792893138</v>
      </c>
      <c r="F329" s="395"/>
      <c r="G329" s="84">
        <v>0</v>
      </c>
      <c r="H329" s="115">
        <v>0</v>
      </c>
      <c r="I329" s="111">
        <f t="shared" si="51"/>
        <v>6769.1922658720405</v>
      </c>
    </row>
    <row r="330" spans="1:9" ht="15">
      <c r="A330" s="31" t="s">
        <v>21</v>
      </c>
      <c r="B330" s="112">
        <v>212.06795989922173</v>
      </c>
      <c r="C330" s="112">
        <v>35.408254175157325</v>
      </c>
      <c r="D330" s="112">
        <v>83.634094683163568</v>
      </c>
      <c r="E330" s="112">
        <v>4385.9323531059017</v>
      </c>
      <c r="F330" s="395"/>
      <c r="G330" s="112">
        <v>272.87552668846587</v>
      </c>
      <c r="H330" s="113">
        <v>0</v>
      </c>
      <c r="I330" s="114">
        <f t="shared" si="51"/>
        <v>4989.9181885519101</v>
      </c>
    </row>
    <row r="331" spans="1:9" ht="15">
      <c r="A331" s="32" t="s">
        <v>20</v>
      </c>
      <c r="B331" s="84">
        <v>466.51804720535984</v>
      </c>
      <c r="C331" s="84">
        <v>0</v>
      </c>
      <c r="D331" s="84">
        <v>202.32280623394468</v>
      </c>
      <c r="E331" s="84">
        <v>0</v>
      </c>
      <c r="F331" s="395"/>
      <c r="G331" s="84">
        <v>0</v>
      </c>
      <c r="H331" s="115">
        <v>0</v>
      </c>
      <c r="I331" s="111">
        <f t="shared" si="51"/>
        <v>668.84085343930451</v>
      </c>
    </row>
    <row r="332" spans="1:9" ht="15">
      <c r="A332" s="31" t="s">
        <v>56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51"/>
        <v>0</v>
      </c>
    </row>
    <row r="333" spans="1:9" ht="15">
      <c r="A333" s="32" t="s">
        <v>18</v>
      </c>
      <c r="B333" s="84">
        <v>19.879259314539485</v>
      </c>
      <c r="C333" s="84">
        <v>5040.2034081650982</v>
      </c>
      <c r="D333" s="84">
        <v>1.875477111827321</v>
      </c>
      <c r="E333" s="84">
        <v>0</v>
      </c>
      <c r="F333" s="395"/>
      <c r="G333" s="84">
        <v>0</v>
      </c>
      <c r="H333" s="115">
        <v>0</v>
      </c>
      <c r="I333" s="111">
        <f t="shared" si="51"/>
        <v>5061.9581445914655</v>
      </c>
    </row>
    <row r="334" spans="1:9" ht="15">
      <c r="A334" s="31" t="s">
        <v>17</v>
      </c>
      <c r="B334" s="112">
        <v>6.7058126544063299</v>
      </c>
      <c r="C334" s="112">
        <v>6.6001203167315472</v>
      </c>
      <c r="D334" s="112">
        <v>2.0548977336804737</v>
      </c>
      <c r="E334" s="112">
        <v>0</v>
      </c>
      <c r="F334" s="395"/>
      <c r="G334" s="112">
        <v>0</v>
      </c>
      <c r="H334" s="113">
        <v>0</v>
      </c>
      <c r="I334" s="114">
        <f t="shared" si="51"/>
        <v>15.360830704818351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51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51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51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51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51"/>
        <v>0</v>
      </c>
    </row>
    <row r="340" spans="1:9" ht="15">
      <c r="A340" s="37" t="s">
        <v>22</v>
      </c>
      <c r="B340" s="99">
        <f t="shared" ref="B340:I340" si="52">SUM(B319:B335)</f>
        <v>1814.7686092331426</v>
      </c>
      <c r="C340" s="99">
        <f t="shared" si="52"/>
        <v>11617.876940512338</v>
      </c>
      <c r="D340" s="99">
        <f t="shared" si="52"/>
        <v>1438.4014834430611</v>
      </c>
      <c r="E340" s="99">
        <f t="shared" si="52"/>
        <v>4835.2369111382477</v>
      </c>
      <c r="F340" s="99">
        <f t="shared" si="52"/>
        <v>0</v>
      </c>
      <c r="G340" s="99">
        <f t="shared" si="52"/>
        <v>272.87552668846587</v>
      </c>
      <c r="H340" s="100">
        <f t="shared" si="52"/>
        <v>0</v>
      </c>
      <c r="I340" s="111">
        <f t="shared" si="52"/>
        <v>19979.159471015257</v>
      </c>
    </row>
    <row r="341" spans="1:9" s="22" customFormat="1" ht="15" thickBot="1">
      <c r="A341" s="38" t="s">
        <v>108</v>
      </c>
      <c r="B341" s="125">
        <f>B340/$I$340</f>
        <v>9.0833080934456537E-2</v>
      </c>
      <c r="C341" s="125">
        <f t="shared" ref="C341:I341" si="53">C340/$I$340</f>
        <v>0.58149978518200229</v>
      </c>
      <c r="D341" s="125">
        <f t="shared" si="53"/>
        <v>7.1995094965322262E-2</v>
      </c>
      <c r="E341" s="125">
        <f t="shared" si="53"/>
        <v>0.242014030577861</v>
      </c>
      <c r="F341" s="125">
        <f t="shared" si="53"/>
        <v>0</v>
      </c>
      <c r="G341" s="125">
        <f t="shared" si="53"/>
        <v>1.3658008340357849E-2</v>
      </c>
      <c r="H341" s="126">
        <f t="shared" si="53"/>
        <v>0</v>
      </c>
      <c r="I341" s="127">
        <f t="shared" si="53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54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54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54"/>
        <v>0</v>
      </c>
    </row>
    <row r="349" spans="1:9" ht="15">
      <c r="A349" s="32" t="s">
        <v>13</v>
      </c>
      <c r="B349" s="84">
        <v>2.2873895621601248</v>
      </c>
      <c r="C349" s="84">
        <v>0.19229505737262989</v>
      </c>
      <c r="D349" s="84">
        <v>5.1553215203414089</v>
      </c>
      <c r="E349" s="84">
        <v>9.6239573090599139E-10</v>
      </c>
      <c r="F349" s="395"/>
      <c r="G349" s="84">
        <v>0</v>
      </c>
      <c r="H349" s="115">
        <v>0</v>
      </c>
      <c r="I349" s="111">
        <f t="shared" si="54"/>
        <v>7.635006140836559</v>
      </c>
    </row>
    <row r="350" spans="1:9" ht="15">
      <c r="A350" s="31" t="s">
        <v>12</v>
      </c>
      <c r="B350" s="112">
        <v>3.5529033683937636</v>
      </c>
      <c r="C350" s="112">
        <v>8.1778890574166824E-9</v>
      </c>
      <c r="D350" s="112">
        <v>2.1716190317691004</v>
      </c>
      <c r="E350" s="112">
        <v>8.1778890574166824E-9</v>
      </c>
      <c r="F350" s="395"/>
      <c r="G350" s="112">
        <v>0</v>
      </c>
      <c r="H350" s="113">
        <v>0</v>
      </c>
      <c r="I350" s="114">
        <f t="shared" si="54"/>
        <v>5.724522416518643</v>
      </c>
    </row>
    <row r="351" spans="1:9" ht="15">
      <c r="A351" s="32" t="s">
        <v>54</v>
      </c>
      <c r="B351" s="84">
        <v>3.4467927079906601E-9</v>
      </c>
      <c r="C351" s="84">
        <v>3.4467927079906601E-9</v>
      </c>
      <c r="D351" s="84">
        <v>3.4467927079906601E-9</v>
      </c>
      <c r="E351" s="84">
        <v>5.3214992889801644</v>
      </c>
      <c r="F351" s="395"/>
      <c r="G351" s="84">
        <v>0</v>
      </c>
      <c r="H351" s="115">
        <v>0</v>
      </c>
      <c r="I351" s="111">
        <f t="shared" si="54"/>
        <v>5.3214992993205428</v>
      </c>
    </row>
    <row r="352" spans="1:9" ht="15">
      <c r="A352" s="31" t="s">
        <v>11</v>
      </c>
      <c r="B352" s="112">
        <v>2.3455012755515878E-9</v>
      </c>
      <c r="C352" s="112">
        <v>2.3455012755515878E-9</v>
      </c>
      <c r="D352" s="112">
        <v>2.3455012755515878E-9</v>
      </c>
      <c r="E352" s="112">
        <v>8.6274750717908171E-3</v>
      </c>
      <c r="F352" s="395"/>
      <c r="G352" s="112">
        <v>0</v>
      </c>
      <c r="H352" s="113">
        <v>0</v>
      </c>
      <c r="I352" s="114">
        <f t="shared" si="54"/>
        <v>8.6274821082946429E-3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54"/>
        <v>0</v>
      </c>
    </row>
    <row r="354" spans="1:9" ht="15">
      <c r="A354" s="31" t="s">
        <v>14</v>
      </c>
      <c r="B354" s="112">
        <v>0.28254744873550686</v>
      </c>
      <c r="C354" s="112">
        <v>1.7894671753248768</v>
      </c>
      <c r="D354" s="112">
        <v>0.28254744873550686</v>
      </c>
      <c r="E354" s="112">
        <v>0.28254744873550686</v>
      </c>
      <c r="F354" s="395"/>
      <c r="G354" s="112">
        <v>0</v>
      </c>
      <c r="H354" s="113">
        <v>0</v>
      </c>
      <c r="I354" s="114">
        <f t="shared" si="54"/>
        <v>2.6371095215313973</v>
      </c>
    </row>
    <row r="355" spans="1:9" ht="15">
      <c r="A355" s="32" t="s">
        <v>136</v>
      </c>
      <c r="B355" s="84">
        <v>4.5135677015263074</v>
      </c>
      <c r="C355" s="84">
        <v>145.96772136582157</v>
      </c>
      <c r="D355" s="84">
        <v>46.559476367714375</v>
      </c>
      <c r="E355" s="84">
        <v>3.8915226873462727E-9</v>
      </c>
      <c r="F355" s="395"/>
      <c r="G355" s="84">
        <v>0</v>
      </c>
      <c r="H355" s="115">
        <v>0</v>
      </c>
      <c r="I355" s="111">
        <f t="shared" si="54"/>
        <v>197.0407654389538</v>
      </c>
    </row>
    <row r="356" spans="1:9" ht="15">
      <c r="A356" s="31" t="s">
        <v>21</v>
      </c>
      <c r="B356" s="112">
        <v>3.3677271097679622</v>
      </c>
      <c r="C356" s="112">
        <v>2.0200831503475229</v>
      </c>
      <c r="D356" s="112">
        <v>17.378968889556109</v>
      </c>
      <c r="E356" s="112">
        <v>443.23289601099634</v>
      </c>
      <c r="F356" s="395"/>
      <c r="G356" s="112">
        <v>9.5527223297788986</v>
      </c>
      <c r="H356" s="113">
        <v>1.0746062594123125E-2</v>
      </c>
      <c r="I356" s="114">
        <f t="shared" si="54"/>
        <v>475.56314355304096</v>
      </c>
    </row>
    <row r="357" spans="1:9" ht="15">
      <c r="A357" s="32" t="s">
        <v>20</v>
      </c>
      <c r="B357" s="84">
        <v>3.947562501995693</v>
      </c>
      <c r="C357" s="84">
        <v>0</v>
      </c>
      <c r="D357" s="84">
        <v>3.8024555022019642</v>
      </c>
      <c r="E357" s="84">
        <v>0</v>
      </c>
      <c r="F357" s="395"/>
      <c r="G357" s="84">
        <v>0</v>
      </c>
      <c r="H357" s="115">
        <v>0</v>
      </c>
      <c r="I357" s="111">
        <f t="shared" si="54"/>
        <v>7.7500180041976572</v>
      </c>
    </row>
    <row r="358" spans="1:9" ht="15">
      <c r="A358" s="31" t="s">
        <v>56</v>
      </c>
      <c r="B358" s="112">
        <v>14.085464800431152</v>
      </c>
      <c r="C358" s="112">
        <v>23.887205688747713</v>
      </c>
      <c r="D358" s="112">
        <v>43.563292953442442</v>
      </c>
      <c r="E358" s="112">
        <v>1.1647994638850726E-7</v>
      </c>
      <c r="F358" s="395"/>
      <c r="G358" s="112">
        <v>0</v>
      </c>
      <c r="H358" s="113">
        <v>0</v>
      </c>
      <c r="I358" s="114">
        <f t="shared" si="54"/>
        <v>81.535963559101262</v>
      </c>
    </row>
    <row r="359" spans="1:9" ht="15">
      <c r="A359" s="32" t="s">
        <v>18</v>
      </c>
      <c r="B359" s="84">
        <v>34.679677563475302</v>
      </c>
      <c r="C359" s="84">
        <v>249.41213233079466</v>
      </c>
      <c r="D359" s="84">
        <v>121.26079406895393</v>
      </c>
      <c r="E359" s="84">
        <v>7.755470737855772E-9</v>
      </c>
      <c r="F359" s="395"/>
      <c r="G359" s="84">
        <v>0</v>
      </c>
      <c r="H359" s="115">
        <v>0</v>
      </c>
      <c r="I359" s="111">
        <f t="shared" si="54"/>
        <v>405.35260397097937</v>
      </c>
    </row>
    <row r="360" spans="1:9" ht="15">
      <c r="A360" s="31" t="s">
        <v>17</v>
      </c>
      <c r="B360" s="112">
        <v>1.7308261039422639</v>
      </c>
      <c r="C360" s="112">
        <v>93.178690586122485</v>
      </c>
      <c r="D360" s="112">
        <v>29.010483293841705</v>
      </c>
      <c r="E360" s="112">
        <v>1.6093506473999204E-8</v>
      </c>
      <c r="F360" s="395"/>
      <c r="G360" s="112">
        <v>0</v>
      </c>
      <c r="H360" s="113">
        <v>0</v>
      </c>
      <c r="I360" s="114">
        <f t="shared" si="54"/>
        <v>123.91999999999996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54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54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54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54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54"/>
        <v>0</v>
      </c>
    </row>
    <row r="366" spans="1:9" ht="15">
      <c r="A366" s="37" t="s">
        <v>22</v>
      </c>
      <c r="B366" s="99">
        <f t="shared" ref="B366:I366" si="55">SUM(B345:B361)</f>
        <v>68.447666166220372</v>
      </c>
      <c r="C366" s="99">
        <f t="shared" si="55"/>
        <v>516.44759536850165</v>
      </c>
      <c r="D366" s="99">
        <f t="shared" si="55"/>
        <v>269.18495908234883</v>
      </c>
      <c r="E366" s="99">
        <f t="shared" si="55"/>
        <v>448.84557037714455</v>
      </c>
      <c r="F366" s="99">
        <f t="shared" si="55"/>
        <v>0</v>
      </c>
      <c r="G366" s="99">
        <f t="shared" si="55"/>
        <v>9.5527223297788986</v>
      </c>
      <c r="H366" s="100">
        <f t="shared" si="55"/>
        <v>1.0746062594123125E-2</v>
      </c>
      <c r="I366" s="111">
        <f t="shared" si="55"/>
        <v>1312.4892593865884</v>
      </c>
    </row>
    <row r="367" spans="1:9" s="22" customFormat="1" ht="15" thickBot="1">
      <c r="A367" s="38" t="s">
        <v>108</v>
      </c>
      <c r="B367" s="125">
        <f>B366/$I$366</f>
        <v>5.2151029562108889E-2</v>
      </c>
      <c r="C367" s="125">
        <f t="shared" ref="C367:I367" si="56">C366/$I$366</f>
        <v>0.39348710221817068</v>
      </c>
      <c r="D367" s="125">
        <f t="shared" si="56"/>
        <v>0.20509498051675978</v>
      </c>
      <c r="E367" s="125">
        <f t="shared" si="56"/>
        <v>0.34198037596659592</v>
      </c>
      <c r="F367" s="125">
        <f t="shared" si="56"/>
        <v>0</v>
      </c>
      <c r="G367" s="125">
        <f t="shared" si="56"/>
        <v>7.2783241931012122E-3</v>
      </c>
      <c r="H367" s="126">
        <f t="shared" si="56"/>
        <v>8.1875432635124633E-6</v>
      </c>
      <c r="I367" s="127">
        <f t="shared" si="56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3.4789566411995841E-2</v>
      </c>
      <c r="C371" s="105">
        <v>3.4789566411995841E-2</v>
      </c>
      <c r="D371" s="105">
        <v>3.4789566411995841E-2</v>
      </c>
      <c r="E371" s="105">
        <v>3.4789566411995841E-2</v>
      </c>
      <c r="F371" s="394"/>
      <c r="G371" s="105">
        <v>0</v>
      </c>
      <c r="H371" s="110">
        <v>0</v>
      </c>
      <c r="I371" s="111">
        <f>SUM(B371:H371)</f>
        <v>0.13915826564798336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57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57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57"/>
        <v>0</v>
      </c>
    </row>
    <row r="375" spans="1:9" ht="15">
      <c r="A375" s="32" t="s">
        <v>13</v>
      </c>
      <c r="B375" s="84">
        <v>46.414613996257842</v>
      </c>
      <c r="C375" s="84">
        <v>0.83512129197651686</v>
      </c>
      <c r="D375" s="84">
        <v>26.704228659597639</v>
      </c>
      <c r="E375" s="84">
        <v>1.1279201414097509E-9</v>
      </c>
      <c r="F375" s="395"/>
      <c r="G375" s="84">
        <v>0</v>
      </c>
      <c r="H375" s="115">
        <v>0</v>
      </c>
      <c r="I375" s="111">
        <f t="shared" si="57"/>
        <v>73.95396394895991</v>
      </c>
    </row>
    <row r="376" spans="1:9" ht="15">
      <c r="A376" s="31" t="s">
        <v>12</v>
      </c>
      <c r="B376" s="112">
        <v>76.533103531390807</v>
      </c>
      <c r="C376" s="112">
        <v>0.21446091644801363</v>
      </c>
      <c r="D376" s="112">
        <v>4.7264555472820591E-9</v>
      </c>
      <c r="E376" s="112">
        <v>0.45120953048858414</v>
      </c>
      <c r="F376" s="395"/>
      <c r="G376" s="112">
        <v>0</v>
      </c>
      <c r="H376" s="113">
        <v>0</v>
      </c>
      <c r="I376" s="114">
        <f t="shared" si="57"/>
        <v>77.198773983053869</v>
      </c>
    </row>
    <row r="377" spans="1:9" ht="15">
      <c r="A377" s="32" t="s">
        <v>54</v>
      </c>
      <c r="B377" s="84">
        <v>4.4106896422298467E-9</v>
      </c>
      <c r="C377" s="84">
        <v>4.4106896422298467E-9</v>
      </c>
      <c r="D377" s="84">
        <v>4.4106896422298467E-9</v>
      </c>
      <c r="E377" s="84">
        <v>831.41825609700993</v>
      </c>
      <c r="F377" s="395"/>
      <c r="G377" s="84">
        <v>0</v>
      </c>
      <c r="H377" s="115">
        <v>0</v>
      </c>
      <c r="I377" s="111">
        <f t="shared" si="57"/>
        <v>831.41825611024206</v>
      </c>
    </row>
    <row r="378" spans="1:9" ht="15">
      <c r="A378" s="31" t="s">
        <v>11</v>
      </c>
      <c r="B378" s="112">
        <v>2.462481704776591E-8</v>
      </c>
      <c r="C378" s="112">
        <v>2.462481704776591E-8</v>
      </c>
      <c r="D378" s="112">
        <v>2.462481704776591E-8</v>
      </c>
      <c r="E378" s="112">
        <v>12.308158186801728</v>
      </c>
      <c r="F378" s="395"/>
      <c r="G378" s="112">
        <v>0</v>
      </c>
      <c r="H378" s="113">
        <v>0</v>
      </c>
      <c r="I378" s="114">
        <f t="shared" si="57"/>
        <v>12.30815826067618</v>
      </c>
    </row>
    <row r="379" spans="1:9" ht="15">
      <c r="A379" s="32" t="s">
        <v>55</v>
      </c>
      <c r="B379" s="84">
        <v>6.4629245257489226E-2</v>
      </c>
      <c r="C379" s="84">
        <v>6.4629245257489226E-2</v>
      </c>
      <c r="D379" s="84">
        <v>6.4629245257489226E-2</v>
      </c>
      <c r="E379" s="84">
        <v>0.40931855329743178</v>
      </c>
      <c r="F379" s="395"/>
      <c r="G379" s="84">
        <v>0</v>
      </c>
      <c r="H379" s="115">
        <v>0</v>
      </c>
      <c r="I379" s="111">
        <f t="shared" si="57"/>
        <v>0.60320628906989948</v>
      </c>
    </row>
    <row r="380" spans="1:9" ht="15">
      <c r="A380" s="31" t="s">
        <v>14</v>
      </c>
      <c r="B380" s="112">
        <v>5.7049568386305749</v>
      </c>
      <c r="C380" s="112">
        <v>1.3563942884849565E-9</v>
      </c>
      <c r="D380" s="112">
        <v>6.0017490296251639</v>
      </c>
      <c r="E380" s="112">
        <v>2.8519261727860785</v>
      </c>
      <c r="F380" s="395"/>
      <c r="G380" s="112">
        <v>0</v>
      </c>
      <c r="H380" s="113">
        <v>0</v>
      </c>
      <c r="I380" s="114">
        <f t="shared" si="57"/>
        <v>14.558632042398212</v>
      </c>
    </row>
    <row r="381" spans="1:9" ht="15">
      <c r="A381" s="32" t="s">
        <v>136</v>
      </c>
      <c r="B381" s="84">
        <v>210.05019596212105</v>
      </c>
      <c r="C381" s="84">
        <v>4.9325037614611755</v>
      </c>
      <c r="D381" s="84">
        <v>252.5830032323106</v>
      </c>
      <c r="E381" s="84">
        <v>6.4966406690526474E-2</v>
      </c>
      <c r="F381" s="395"/>
      <c r="G381" s="84">
        <v>0</v>
      </c>
      <c r="H381" s="115">
        <v>0</v>
      </c>
      <c r="I381" s="111">
        <f t="shared" si="57"/>
        <v>467.63066936258332</v>
      </c>
    </row>
    <row r="382" spans="1:9" ht="15">
      <c r="A382" s="31" t="s">
        <v>21</v>
      </c>
      <c r="B382" s="112">
        <v>25.82592580702655</v>
      </c>
      <c r="C382" s="112">
        <v>1.5992785936640865E-2</v>
      </c>
      <c r="D382" s="112">
        <v>7.4892196893565597</v>
      </c>
      <c r="E382" s="112">
        <v>100.73650542076039</v>
      </c>
      <c r="F382" s="395"/>
      <c r="G382" s="112">
        <v>98.685197305081672</v>
      </c>
      <c r="H382" s="113">
        <v>0</v>
      </c>
      <c r="I382" s="114">
        <f t="shared" si="57"/>
        <v>232.75284100816179</v>
      </c>
    </row>
    <row r="383" spans="1:9" ht="15">
      <c r="A383" s="32" t="s">
        <v>20</v>
      </c>
      <c r="B383" s="84">
        <v>15.092323649948316</v>
      </c>
      <c r="C383" s="84">
        <v>2.829011485261271E-9</v>
      </c>
      <c r="D383" s="84">
        <v>2.829011485261271E-9</v>
      </c>
      <c r="E383" s="84">
        <v>2.829011485261271E-9</v>
      </c>
      <c r="F383" s="395"/>
      <c r="G383" s="84">
        <v>0</v>
      </c>
      <c r="H383" s="115">
        <v>0</v>
      </c>
      <c r="I383" s="111">
        <f t="shared" si="57"/>
        <v>15.092323658435351</v>
      </c>
    </row>
    <row r="384" spans="1:9" ht="15">
      <c r="A384" s="31" t="s">
        <v>56</v>
      </c>
      <c r="B384" s="112">
        <v>15.559382710966588</v>
      </c>
      <c r="C384" s="112">
        <v>3.3341533928150442E-8</v>
      </c>
      <c r="D384" s="112">
        <v>3.3341533928150442E-8</v>
      </c>
      <c r="E384" s="112">
        <v>3.3341533928150442E-8</v>
      </c>
      <c r="F384" s="395"/>
      <c r="G384" s="112">
        <v>0</v>
      </c>
      <c r="H384" s="113">
        <v>0</v>
      </c>
      <c r="I384" s="114">
        <f t="shared" si="57"/>
        <v>15.55938281099119</v>
      </c>
    </row>
    <row r="385" spans="1:9" ht="15">
      <c r="A385" s="32" t="s">
        <v>18</v>
      </c>
      <c r="B385" s="84">
        <v>90.746798860999789</v>
      </c>
      <c r="C385" s="84">
        <v>1.9445742349164884E-7</v>
      </c>
      <c r="D385" s="84">
        <v>1.9445742349164884E-7</v>
      </c>
      <c r="E385" s="84">
        <v>1.9445742349164884E-7</v>
      </c>
      <c r="F385" s="395"/>
      <c r="G385" s="84">
        <v>0</v>
      </c>
      <c r="H385" s="115">
        <v>0</v>
      </c>
      <c r="I385" s="111">
        <f t="shared" si="57"/>
        <v>90.746799444372073</v>
      </c>
    </row>
    <row r="386" spans="1:9" ht="15">
      <c r="A386" s="31" t="s">
        <v>17</v>
      </c>
      <c r="B386" s="112">
        <v>0.15019008197494285</v>
      </c>
      <c r="C386" s="112">
        <v>2.3714223469727819E-2</v>
      </c>
      <c r="D386" s="112">
        <v>2.3714223469727819E-2</v>
      </c>
      <c r="E386" s="112">
        <v>2.3714223469727819E-2</v>
      </c>
      <c r="F386" s="395"/>
      <c r="G386" s="112">
        <v>0</v>
      </c>
      <c r="H386" s="113">
        <v>0</v>
      </c>
      <c r="I386" s="114">
        <f t="shared" si="57"/>
        <v>0.22133275238412631</v>
      </c>
    </row>
    <row r="387" spans="1:9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57"/>
        <v>0</v>
      </c>
    </row>
    <row r="388" spans="1:9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57"/>
        <v>0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57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57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57"/>
        <v>0</v>
      </c>
    </row>
    <row r="392" spans="1:9" ht="15">
      <c r="A392" s="37" t="s">
        <v>22</v>
      </c>
      <c r="B392" s="99">
        <f t="shared" ref="B392:I392" si="58">SUM(B371:B387)</f>
        <v>486.17691028002145</v>
      </c>
      <c r="C392" s="99">
        <f t="shared" si="58"/>
        <v>6.1212120519814297</v>
      </c>
      <c r="D392" s="99">
        <f t="shared" si="58"/>
        <v>292.90133391041905</v>
      </c>
      <c r="E392" s="99">
        <f t="shared" si="58"/>
        <v>948.29884438947226</v>
      </c>
      <c r="F392" s="99">
        <f t="shared" si="58"/>
        <v>0</v>
      </c>
      <c r="G392" s="99">
        <f t="shared" si="58"/>
        <v>98.685197305081672</v>
      </c>
      <c r="H392" s="100">
        <f t="shared" si="58"/>
        <v>0</v>
      </c>
      <c r="I392" s="111">
        <f t="shared" si="58"/>
        <v>1832.183497936976</v>
      </c>
    </row>
    <row r="393" spans="1:9" s="22" customFormat="1" ht="15" thickBot="1">
      <c r="A393" s="38" t="s">
        <v>108</v>
      </c>
      <c r="B393" s="125">
        <f>B392/$I$392</f>
        <v>0.265353831004074</v>
      </c>
      <c r="C393" s="125">
        <f t="shared" ref="C393:I393" si="59">C392/$I$392</f>
        <v>3.3409383169719985E-3</v>
      </c>
      <c r="D393" s="125">
        <f t="shared" si="59"/>
        <v>0.1598646283192833</v>
      </c>
      <c r="E393" s="125">
        <f t="shared" si="59"/>
        <v>0.51757853154842248</v>
      </c>
      <c r="F393" s="125">
        <f t="shared" si="59"/>
        <v>0</v>
      </c>
      <c r="G393" s="125">
        <f t="shared" si="59"/>
        <v>5.3862070811248122E-2</v>
      </c>
      <c r="H393" s="126">
        <f t="shared" si="59"/>
        <v>0</v>
      </c>
      <c r="I393" s="127">
        <f t="shared" si="59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60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60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60"/>
        <v>0</v>
      </c>
    </row>
    <row r="401" spans="1:9" ht="15">
      <c r="A401" s="32" t="s">
        <v>13</v>
      </c>
      <c r="B401" s="84">
        <v>66.77779038470247</v>
      </c>
      <c r="C401" s="84">
        <v>51.571810797689054</v>
      </c>
      <c r="D401" s="84">
        <v>1.6497769598694815E-2</v>
      </c>
      <c r="E401" s="84">
        <v>0</v>
      </c>
      <c r="F401" s="395"/>
      <c r="G401" s="84">
        <v>0</v>
      </c>
      <c r="H401" s="115">
        <v>0</v>
      </c>
      <c r="I401" s="111">
        <f t="shared" si="60"/>
        <v>118.36609895199022</v>
      </c>
    </row>
    <row r="402" spans="1:9" ht="15">
      <c r="A402" s="31" t="s">
        <v>12</v>
      </c>
      <c r="B402" s="112">
        <v>6.0138762347737025</v>
      </c>
      <c r="C402" s="112">
        <v>2.9795873763096168</v>
      </c>
      <c r="D402" s="112">
        <v>3.6447893264364155</v>
      </c>
      <c r="E402" s="112">
        <v>0</v>
      </c>
      <c r="F402" s="395"/>
      <c r="G402" s="112">
        <v>0</v>
      </c>
      <c r="H402" s="113">
        <v>0</v>
      </c>
      <c r="I402" s="114">
        <f t="shared" si="60"/>
        <v>12.638252937519734</v>
      </c>
    </row>
    <row r="403" spans="1:9" ht="15">
      <c r="A403" s="32" t="s">
        <v>54</v>
      </c>
      <c r="B403" s="84">
        <v>5.0756595909773605E-9</v>
      </c>
      <c r="C403" s="84">
        <v>0</v>
      </c>
      <c r="D403" s="84">
        <v>0</v>
      </c>
      <c r="E403" s="84">
        <v>0.4031150038641288</v>
      </c>
      <c r="F403" s="395"/>
      <c r="G403" s="84">
        <v>0</v>
      </c>
      <c r="H403" s="115">
        <v>0</v>
      </c>
      <c r="I403" s="111">
        <f t="shared" si="60"/>
        <v>0.40311500893978841</v>
      </c>
    </row>
    <row r="404" spans="1:9" ht="15">
      <c r="A404" s="31" t="s">
        <v>11</v>
      </c>
      <c r="B404" s="112">
        <v>2.4113386280960378E-8</v>
      </c>
      <c r="C404" s="112">
        <v>0</v>
      </c>
      <c r="D404" s="112">
        <v>0</v>
      </c>
      <c r="E404" s="112">
        <v>0.50650177933287166</v>
      </c>
      <c r="F404" s="395"/>
      <c r="G404" s="112">
        <v>0</v>
      </c>
      <c r="H404" s="113">
        <v>0</v>
      </c>
      <c r="I404" s="114">
        <f t="shared" si="60"/>
        <v>0.50650180344625795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60"/>
        <v>0</v>
      </c>
    </row>
    <row r="406" spans="1:9" ht="15">
      <c r="A406" s="31" t="s">
        <v>14</v>
      </c>
      <c r="B406" s="112">
        <v>5.4140102446176242E-3</v>
      </c>
      <c r="C406" s="112">
        <v>0</v>
      </c>
      <c r="D406" s="112">
        <v>7.2186803261568332E-3</v>
      </c>
      <c r="E406" s="112">
        <v>0</v>
      </c>
      <c r="F406" s="395"/>
      <c r="G406" s="112">
        <v>0</v>
      </c>
      <c r="H406" s="113">
        <v>0</v>
      </c>
      <c r="I406" s="114">
        <f t="shared" si="60"/>
        <v>1.2632690570774457E-2</v>
      </c>
    </row>
    <row r="407" spans="1:9" ht="15">
      <c r="A407" s="32" t="s">
        <v>136</v>
      </c>
      <c r="B407" s="84">
        <v>73.116926151037177</v>
      </c>
      <c r="C407" s="84">
        <v>331.87713634021793</v>
      </c>
      <c r="D407" s="84">
        <v>94.663212545168406</v>
      </c>
      <c r="E407" s="84">
        <v>2.9216892525814813</v>
      </c>
      <c r="F407" s="395"/>
      <c r="G407" s="84">
        <v>0</v>
      </c>
      <c r="H407" s="115">
        <v>0</v>
      </c>
      <c r="I407" s="111">
        <f t="shared" si="60"/>
        <v>502.578964289005</v>
      </c>
    </row>
    <row r="408" spans="1:9" ht="15">
      <c r="A408" s="31" t="s">
        <v>21</v>
      </c>
      <c r="B408" s="112">
        <v>28.912154429908295</v>
      </c>
      <c r="C408" s="112">
        <v>2.4440753927479415</v>
      </c>
      <c r="D408" s="112">
        <v>5.0421872002335713</v>
      </c>
      <c r="E408" s="112">
        <v>329.66193796246029</v>
      </c>
      <c r="F408" s="395"/>
      <c r="G408" s="112">
        <v>52.306990070907837</v>
      </c>
      <c r="H408" s="113">
        <v>0</v>
      </c>
      <c r="I408" s="114">
        <f t="shared" si="60"/>
        <v>418.36734505625793</v>
      </c>
    </row>
    <row r="409" spans="1:9" ht="15">
      <c r="A409" s="32" t="s">
        <v>20</v>
      </c>
      <c r="B409" s="84">
        <v>0.62951562769857339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60"/>
        <v>0.62951562769857339</v>
      </c>
    </row>
    <row r="410" spans="1:9" ht="15">
      <c r="A410" s="31" t="s">
        <v>56</v>
      </c>
      <c r="B410" s="112">
        <v>0.1299123272588853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60"/>
        <v>0.1299123272588853</v>
      </c>
    </row>
    <row r="411" spans="1:9" ht="15">
      <c r="A411" s="32" t="s">
        <v>18</v>
      </c>
      <c r="B411" s="84">
        <v>0.19464216279205818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60"/>
        <v>0.19464216279205818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60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60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60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60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60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60"/>
        <v>0</v>
      </c>
    </row>
    <row r="418" spans="1:9" ht="15">
      <c r="A418" s="37" t="s">
        <v>22</v>
      </c>
      <c r="B418" s="99">
        <f t="shared" ref="B418:I418" si="61">SUM(B397:B413)</f>
        <v>175.78023135760483</v>
      </c>
      <c r="C418" s="99">
        <f t="shared" si="61"/>
        <v>388.87260990696456</v>
      </c>
      <c r="D418" s="99">
        <f t="shared" si="61"/>
        <v>103.37390552176325</v>
      </c>
      <c r="E418" s="99">
        <f t="shared" si="61"/>
        <v>333.49324399823877</v>
      </c>
      <c r="F418" s="99">
        <f t="shared" si="61"/>
        <v>0</v>
      </c>
      <c r="G418" s="99">
        <f t="shared" si="61"/>
        <v>52.306990070907837</v>
      </c>
      <c r="H418" s="100">
        <f t="shared" si="61"/>
        <v>0</v>
      </c>
      <c r="I418" s="111">
        <f t="shared" si="61"/>
        <v>1053.8269808554792</v>
      </c>
    </row>
    <row r="419" spans="1:9" s="22" customFormat="1" ht="15" thickBot="1">
      <c r="A419" s="38" t="s">
        <v>108</v>
      </c>
      <c r="B419" s="125">
        <f>B418/$I$418</f>
        <v>0.16680179436562667</v>
      </c>
      <c r="C419" s="125">
        <f t="shared" ref="C419:I419" si="62">C418/$I$418</f>
        <v>0.3690099200072523</v>
      </c>
      <c r="D419" s="125">
        <f t="shared" si="62"/>
        <v>9.8093811792374142E-2</v>
      </c>
      <c r="E419" s="125">
        <f t="shared" si="62"/>
        <v>0.31645920066263106</v>
      </c>
      <c r="F419" s="125">
        <f t="shared" si="62"/>
        <v>0</v>
      </c>
      <c r="G419" s="125">
        <f t="shared" si="62"/>
        <v>4.9635273172115878E-2</v>
      </c>
      <c r="H419" s="126">
        <f t="shared" si="62"/>
        <v>0</v>
      </c>
      <c r="I419" s="127">
        <f t="shared" si="62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63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63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63"/>
        <v>0</v>
      </c>
    </row>
    <row r="427" spans="1:9" ht="15">
      <c r="A427" s="32" t="s">
        <v>13</v>
      </c>
      <c r="B427" s="84">
        <v>33.614699031204118</v>
      </c>
      <c r="C427" s="84">
        <v>1.2313786058162688</v>
      </c>
      <c r="D427" s="84">
        <v>4.8804449689861071</v>
      </c>
      <c r="E427" s="84">
        <v>0</v>
      </c>
      <c r="F427" s="395"/>
      <c r="G427" s="84">
        <v>0</v>
      </c>
      <c r="H427" s="115">
        <v>0</v>
      </c>
      <c r="I427" s="111">
        <f t="shared" si="63"/>
        <v>39.72652260600649</v>
      </c>
    </row>
    <row r="428" spans="1:9" ht="15">
      <c r="A428" s="31" t="s">
        <v>12</v>
      </c>
      <c r="B428" s="112">
        <v>7.8012571844778149</v>
      </c>
      <c r="C428" s="112">
        <v>3.589043340745119</v>
      </c>
      <c r="D428" s="112">
        <v>1.5084210861537595</v>
      </c>
      <c r="E428" s="112">
        <v>0</v>
      </c>
      <c r="F428" s="395"/>
      <c r="G428" s="112">
        <v>0</v>
      </c>
      <c r="H428" s="113">
        <v>0</v>
      </c>
      <c r="I428" s="114">
        <f t="shared" si="63"/>
        <v>12.898721611376693</v>
      </c>
    </row>
    <row r="429" spans="1:9" ht="15">
      <c r="A429" s="32" t="s">
        <v>54</v>
      </c>
      <c r="B429" s="84">
        <v>1.7867588055202247E-9</v>
      </c>
      <c r="C429" s="84">
        <v>1.7867588055202247E-9</v>
      </c>
      <c r="D429" s="84">
        <v>1.7867588055202247E-9</v>
      </c>
      <c r="E429" s="84">
        <v>0.18982683808964537</v>
      </c>
      <c r="F429" s="395"/>
      <c r="G429" s="84">
        <v>0</v>
      </c>
      <c r="H429" s="115">
        <v>0</v>
      </c>
      <c r="I429" s="111">
        <f t="shared" si="63"/>
        <v>0.18982684344992179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63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63"/>
        <v>0</v>
      </c>
    </row>
    <row r="432" spans="1:9" ht="15">
      <c r="A432" s="31" t="s">
        <v>14</v>
      </c>
      <c r="B432" s="112">
        <v>2.879503371487063E-10</v>
      </c>
      <c r="C432" s="112">
        <v>2.879503371487063E-10</v>
      </c>
      <c r="D432" s="112">
        <v>0.43174974985247339</v>
      </c>
      <c r="E432" s="112">
        <v>0.57607643160775013</v>
      </c>
      <c r="F432" s="395"/>
      <c r="G432" s="112">
        <v>0</v>
      </c>
      <c r="H432" s="113">
        <v>0</v>
      </c>
      <c r="I432" s="114">
        <f t="shared" si="63"/>
        <v>1.0078261820361241</v>
      </c>
    </row>
    <row r="433" spans="1:9" ht="15">
      <c r="A433" s="32" t="s">
        <v>136</v>
      </c>
      <c r="B433" s="84">
        <v>31.236714636469134</v>
      </c>
      <c r="C433" s="84">
        <v>41.612308712605703</v>
      </c>
      <c r="D433" s="84">
        <v>17.870276681374872</v>
      </c>
      <c r="E433" s="84">
        <v>2.1363822020889094</v>
      </c>
      <c r="F433" s="395"/>
      <c r="G433" s="84">
        <v>0</v>
      </c>
      <c r="H433" s="115">
        <v>0</v>
      </c>
      <c r="I433" s="111">
        <f t="shared" si="63"/>
        <v>92.855682232538626</v>
      </c>
    </row>
    <row r="434" spans="1:9" ht="15">
      <c r="A434" s="31" t="s">
        <v>21</v>
      </c>
      <c r="B434" s="112">
        <v>58.105454936467865</v>
      </c>
      <c r="C434" s="112">
        <v>1.7972031194200291E-2</v>
      </c>
      <c r="D434" s="112">
        <v>20.835480643174058</v>
      </c>
      <c r="E434" s="112">
        <v>199.84349118367169</v>
      </c>
      <c r="F434" s="395"/>
      <c r="G434" s="112">
        <v>41.292864995913014</v>
      </c>
      <c r="H434" s="113">
        <v>5.0034557240366463E-2</v>
      </c>
      <c r="I434" s="114">
        <f t="shared" si="63"/>
        <v>320.1452983476612</v>
      </c>
    </row>
    <row r="435" spans="1:9" ht="15">
      <c r="A435" s="32" t="s">
        <v>20</v>
      </c>
      <c r="B435" s="84">
        <v>20.198924257059161</v>
      </c>
      <c r="C435" s="84">
        <v>1.9213366943022225E-2</v>
      </c>
      <c r="D435" s="84">
        <v>1.5484554582821239</v>
      </c>
      <c r="E435" s="84">
        <v>0</v>
      </c>
      <c r="F435" s="395"/>
      <c r="G435" s="84">
        <v>0</v>
      </c>
      <c r="H435" s="115">
        <v>0</v>
      </c>
      <c r="I435" s="111">
        <f t="shared" si="63"/>
        <v>21.766593082284306</v>
      </c>
    </row>
    <row r="436" spans="1:9" ht="15">
      <c r="A436" s="31" t="s">
        <v>56</v>
      </c>
      <c r="B436" s="112">
        <v>4.0139176870745628</v>
      </c>
      <c r="C436" s="112">
        <v>1.4403027140999407</v>
      </c>
      <c r="D436" s="112">
        <v>3.3487422408422276</v>
      </c>
      <c r="E436" s="112">
        <v>0</v>
      </c>
      <c r="F436" s="395"/>
      <c r="G436" s="112">
        <v>0</v>
      </c>
      <c r="H436" s="113">
        <v>0</v>
      </c>
      <c r="I436" s="114">
        <f t="shared" si="63"/>
        <v>8.8029626420167304</v>
      </c>
    </row>
    <row r="437" spans="1:9" ht="15">
      <c r="A437" s="32" t="s">
        <v>18</v>
      </c>
      <c r="B437" s="84">
        <v>20.642187416475871</v>
      </c>
      <c r="C437" s="84">
        <v>12.644763360766394</v>
      </c>
      <c r="D437" s="84">
        <v>55.226392748122485</v>
      </c>
      <c r="E437" s="84">
        <v>0</v>
      </c>
      <c r="F437" s="395"/>
      <c r="G437" s="84">
        <v>0</v>
      </c>
      <c r="H437" s="115">
        <v>0</v>
      </c>
      <c r="I437" s="111">
        <f t="shared" si="63"/>
        <v>88.513343525364746</v>
      </c>
    </row>
    <row r="438" spans="1:9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63"/>
        <v>0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63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63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63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63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63"/>
        <v>0</v>
      </c>
    </row>
    <row r="444" spans="1:9" ht="15">
      <c r="A444" s="37" t="s">
        <v>22</v>
      </c>
      <c r="B444" s="99">
        <f t="shared" ref="B444:I444" si="64">SUM(B423:B439)</f>
        <v>175.61315515130323</v>
      </c>
      <c r="C444" s="99">
        <f t="shared" si="64"/>
        <v>60.55498213424535</v>
      </c>
      <c r="D444" s="99">
        <f t="shared" si="64"/>
        <v>105.64996357857487</v>
      </c>
      <c r="E444" s="99">
        <f t="shared" si="64"/>
        <v>202.745776655458</v>
      </c>
      <c r="F444" s="99">
        <f t="shared" si="64"/>
        <v>0</v>
      </c>
      <c r="G444" s="99">
        <f t="shared" si="64"/>
        <v>41.292864995913014</v>
      </c>
      <c r="H444" s="100">
        <f t="shared" si="64"/>
        <v>5.0034557240366463E-2</v>
      </c>
      <c r="I444" s="111">
        <f t="shared" si="64"/>
        <v>585.90677707273483</v>
      </c>
    </row>
    <row r="445" spans="1:9" s="22" customFormat="1" ht="15" thickBot="1">
      <c r="A445" s="38" t="s">
        <v>108</v>
      </c>
      <c r="B445" s="125">
        <f>B444/$I$444</f>
        <v>0.2997288340453903</v>
      </c>
      <c r="C445" s="125">
        <f t="shared" ref="C445:I445" si="65">C444/$I$444</f>
        <v>0.103352588677649</v>
      </c>
      <c r="D445" s="125">
        <f t="shared" si="65"/>
        <v>0.18031872596936938</v>
      </c>
      <c r="E445" s="125">
        <f t="shared" si="65"/>
        <v>0.34603760289034685</v>
      </c>
      <c r="F445" s="125">
        <f t="shared" si="65"/>
        <v>0</v>
      </c>
      <c r="G445" s="125">
        <f t="shared" si="65"/>
        <v>7.04768516285431E-2</v>
      </c>
      <c r="H445" s="126">
        <f t="shared" si="65"/>
        <v>8.539678870134514E-5</v>
      </c>
      <c r="I445" s="127">
        <f t="shared" si="65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1.3809986767732698</v>
      </c>
      <c r="G449" s="385"/>
      <c r="H449" s="387"/>
      <c r="I449" s="111">
        <f>SUM(B449:H449)</f>
        <v>1.3809986767732698</v>
      </c>
    </row>
    <row r="450" spans="1:9" ht="15">
      <c r="A450" s="31" t="s">
        <v>8</v>
      </c>
      <c r="B450" s="388"/>
      <c r="C450" s="389"/>
      <c r="D450" s="389"/>
      <c r="E450" s="390"/>
      <c r="F450" s="112">
        <v>0.10995898412485101</v>
      </c>
      <c r="G450" s="388"/>
      <c r="H450" s="390"/>
      <c r="I450" s="114">
        <f t="shared" ref="I450:I469" si="66">SUM(B450:H450)</f>
        <v>0.10995898412485101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66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66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66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66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231.04580259856255</v>
      </c>
      <c r="G455" s="388"/>
      <c r="H455" s="390"/>
      <c r="I455" s="111">
        <f t="shared" si="66"/>
        <v>231.04580259856255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66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66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66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66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652.45777451885181</v>
      </c>
      <c r="G460" s="388"/>
      <c r="H460" s="390"/>
      <c r="I460" s="114">
        <f t="shared" si="66"/>
        <v>652.45777451885181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66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2.8305374999999997E-2</v>
      </c>
      <c r="G462" s="388"/>
      <c r="H462" s="390"/>
      <c r="I462" s="114">
        <f t="shared" si="66"/>
        <v>2.8305374999999997E-2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66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66"/>
        <v>0</v>
      </c>
    </row>
    <row r="465" spans="1:9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66"/>
        <v>0</v>
      </c>
    </row>
    <row r="466" spans="1:9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66"/>
        <v>0</v>
      </c>
    </row>
    <row r="467" spans="1:9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66"/>
        <v>0</v>
      </c>
    </row>
    <row r="468" spans="1:9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66"/>
        <v>0</v>
      </c>
    </row>
    <row r="469" spans="1:9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66"/>
        <v>0</v>
      </c>
    </row>
    <row r="470" spans="1:9" ht="15">
      <c r="A470" s="37" t="s">
        <v>22</v>
      </c>
      <c r="B470" s="99">
        <f t="shared" ref="B470:I470" si="67">SUM(B449:B465)</f>
        <v>0</v>
      </c>
      <c r="C470" s="99">
        <f t="shared" si="67"/>
        <v>0</v>
      </c>
      <c r="D470" s="99">
        <f t="shared" si="67"/>
        <v>0</v>
      </c>
      <c r="E470" s="99">
        <f t="shared" si="67"/>
        <v>0</v>
      </c>
      <c r="F470" s="99">
        <f t="shared" si="67"/>
        <v>885.02284015331247</v>
      </c>
      <c r="G470" s="99">
        <f t="shared" si="67"/>
        <v>0</v>
      </c>
      <c r="H470" s="100">
        <f t="shared" si="67"/>
        <v>0</v>
      </c>
      <c r="I470" s="111">
        <f t="shared" si="67"/>
        <v>885.02284015331247</v>
      </c>
    </row>
    <row r="471" spans="1:9" s="22" customFormat="1" ht="15" thickBot="1">
      <c r="A471" s="38" t="s">
        <v>108</v>
      </c>
      <c r="B471" s="125">
        <f>B470/$I$470</f>
        <v>0</v>
      </c>
      <c r="C471" s="125">
        <f t="shared" ref="C471:I471" si="68">C470/$I$470</f>
        <v>0</v>
      </c>
      <c r="D471" s="125">
        <f t="shared" si="68"/>
        <v>0</v>
      </c>
      <c r="E471" s="125">
        <f t="shared" si="68"/>
        <v>0</v>
      </c>
      <c r="F471" s="125">
        <f t="shared" si="68"/>
        <v>1</v>
      </c>
      <c r="G471" s="125">
        <f t="shared" si="68"/>
        <v>0</v>
      </c>
      <c r="H471" s="126">
        <f t="shared" si="68"/>
        <v>0</v>
      </c>
      <c r="I471" s="127">
        <f t="shared" si="68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69">SUM(B476:H476)</f>
        <v>0</v>
      </c>
    </row>
    <row r="477" spans="1:9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69"/>
        <v>0</v>
      </c>
    </row>
    <row r="478" spans="1:9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69"/>
        <v>0</v>
      </c>
    </row>
    <row r="479" spans="1:9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69"/>
        <v>0</v>
      </c>
    </row>
    <row r="480" spans="1:9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69"/>
        <v>0</v>
      </c>
    </row>
    <row r="481" spans="1:9" ht="15">
      <c r="A481" s="32" t="s">
        <v>54</v>
      </c>
      <c r="B481" s="388"/>
      <c r="C481" s="389"/>
      <c r="D481" s="389"/>
      <c r="E481" s="390"/>
      <c r="F481" s="84">
        <v>31468.740764665214</v>
      </c>
      <c r="G481" s="388"/>
      <c r="H481" s="390"/>
      <c r="I481" s="111">
        <f t="shared" si="69"/>
        <v>31468.740764665214</v>
      </c>
    </row>
    <row r="482" spans="1:9" ht="15">
      <c r="A482" s="31" t="s">
        <v>11</v>
      </c>
      <c r="B482" s="388"/>
      <c r="C482" s="389"/>
      <c r="D482" s="389"/>
      <c r="E482" s="390"/>
      <c r="F482" s="112">
        <v>13576.796230710879</v>
      </c>
      <c r="G482" s="388"/>
      <c r="H482" s="390"/>
      <c r="I482" s="114">
        <f t="shared" si="69"/>
        <v>13576.796230710879</v>
      </c>
    </row>
    <row r="483" spans="1:9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69"/>
        <v>0</v>
      </c>
    </row>
    <row r="484" spans="1:9" ht="15">
      <c r="A484" s="31" t="s">
        <v>14</v>
      </c>
      <c r="B484" s="388"/>
      <c r="C484" s="389"/>
      <c r="D484" s="389"/>
      <c r="E484" s="390"/>
      <c r="F484" s="112">
        <v>68.388131851533899</v>
      </c>
      <c r="G484" s="388"/>
      <c r="H484" s="390"/>
      <c r="I484" s="114">
        <f>SUM(B484:H484)</f>
        <v>68.388131851533899</v>
      </c>
    </row>
    <row r="485" spans="1:9" ht="15">
      <c r="A485" s="32" t="s">
        <v>136</v>
      </c>
      <c r="B485" s="388"/>
      <c r="C485" s="389"/>
      <c r="D485" s="389"/>
      <c r="E485" s="390"/>
      <c r="F485" s="84">
        <v>0</v>
      </c>
      <c r="G485" s="388"/>
      <c r="H485" s="390"/>
      <c r="I485" s="111">
        <f t="shared" si="69"/>
        <v>0</v>
      </c>
    </row>
    <row r="486" spans="1:9" ht="15">
      <c r="A486" s="31" t="s">
        <v>21</v>
      </c>
      <c r="B486" s="388"/>
      <c r="C486" s="389"/>
      <c r="D486" s="389"/>
      <c r="E486" s="390"/>
      <c r="F486" s="112">
        <v>748.24005748122806</v>
      </c>
      <c r="G486" s="388"/>
      <c r="H486" s="390"/>
      <c r="I486" s="114">
        <f t="shared" si="69"/>
        <v>748.24005748122806</v>
      </c>
    </row>
    <row r="487" spans="1:9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69"/>
        <v>0</v>
      </c>
    </row>
    <row r="488" spans="1:9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69"/>
        <v>0</v>
      </c>
    </row>
    <row r="489" spans="1:9" ht="15">
      <c r="A489" s="32" t="s">
        <v>18</v>
      </c>
      <c r="B489" s="388"/>
      <c r="C489" s="389"/>
      <c r="D489" s="389"/>
      <c r="E489" s="390"/>
      <c r="F489" s="84">
        <v>75.940109718225358</v>
      </c>
      <c r="G489" s="388"/>
      <c r="H489" s="390"/>
      <c r="I489" s="111">
        <f t="shared" si="69"/>
        <v>75.940109718225358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69"/>
        <v>0</v>
      </c>
    </row>
    <row r="491" spans="1:9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69"/>
        <v>0</v>
      </c>
    </row>
    <row r="492" spans="1:9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69"/>
        <v>0</v>
      </c>
    </row>
    <row r="493" spans="1:9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69"/>
        <v>0</v>
      </c>
    </row>
    <row r="494" spans="1:9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69"/>
        <v>0</v>
      </c>
    </row>
    <row r="495" spans="1:9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69"/>
        <v>0</v>
      </c>
    </row>
    <row r="496" spans="1:9" ht="15">
      <c r="A496" s="37" t="s">
        <v>22</v>
      </c>
      <c r="B496" s="99">
        <f t="shared" ref="B496:I496" si="70">SUM(B475:B491)</f>
        <v>0</v>
      </c>
      <c r="C496" s="99">
        <f t="shared" si="70"/>
        <v>0</v>
      </c>
      <c r="D496" s="99">
        <f t="shared" si="70"/>
        <v>0</v>
      </c>
      <c r="E496" s="99">
        <f t="shared" si="70"/>
        <v>0</v>
      </c>
      <c r="F496" s="99">
        <f t="shared" si="70"/>
        <v>45938.105294427085</v>
      </c>
      <c r="G496" s="99">
        <f t="shared" si="70"/>
        <v>0</v>
      </c>
      <c r="H496" s="100">
        <f t="shared" si="70"/>
        <v>0</v>
      </c>
      <c r="I496" s="111">
        <f t="shared" si="70"/>
        <v>45938.105294427085</v>
      </c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71">C496/$I$496</f>
        <v>0</v>
      </c>
      <c r="D497" s="125">
        <f t="shared" si="71"/>
        <v>0</v>
      </c>
      <c r="E497" s="125">
        <f t="shared" si="71"/>
        <v>0</v>
      </c>
      <c r="F497" s="125">
        <f t="shared" si="71"/>
        <v>1</v>
      </c>
      <c r="G497" s="125">
        <f t="shared" si="71"/>
        <v>0</v>
      </c>
      <c r="H497" s="126">
        <f t="shared" si="71"/>
        <v>0</v>
      </c>
      <c r="I497" s="127">
        <f t="shared" si="71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72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72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72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72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72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72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72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72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1019.3530759391948</v>
      </c>
      <c r="G511" s="388"/>
      <c r="H511" s="390"/>
      <c r="I511" s="111">
        <f t="shared" si="72"/>
        <v>1019.3530759391948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72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72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72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72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72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72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72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72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72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72"/>
        <v>0</v>
      </c>
    </row>
    <row r="522" spans="1:9" ht="15">
      <c r="A522" s="37" t="s">
        <v>22</v>
      </c>
      <c r="B522" s="99">
        <f t="shared" ref="B522:I522" si="73">SUM(B501:B517)</f>
        <v>0</v>
      </c>
      <c r="C522" s="99">
        <f t="shared" si="73"/>
        <v>0</v>
      </c>
      <c r="D522" s="99">
        <f t="shared" si="73"/>
        <v>0</v>
      </c>
      <c r="E522" s="99">
        <f t="shared" si="73"/>
        <v>0</v>
      </c>
      <c r="F522" s="99">
        <f t="shared" si="73"/>
        <v>1019.3530759391948</v>
      </c>
      <c r="G522" s="99">
        <f t="shared" si="73"/>
        <v>0</v>
      </c>
      <c r="H522" s="100">
        <f t="shared" si="73"/>
        <v>0</v>
      </c>
      <c r="I522" s="111">
        <f t="shared" si="73"/>
        <v>1019.3530759391948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74">C522/$I$522</f>
        <v>0</v>
      </c>
      <c r="D523" s="125">
        <f t="shared" si="74"/>
        <v>0</v>
      </c>
      <c r="E523" s="125">
        <f t="shared" si="74"/>
        <v>0</v>
      </c>
      <c r="F523" s="125">
        <f t="shared" si="74"/>
        <v>1</v>
      </c>
      <c r="G523" s="125">
        <f t="shared" si="74"/>
        <v>0</v>
      </c>
      <c r="H523" s="126">
        <f t="shared" si="74"/>
        <v>0</v>
      </c>
      <c r="I523" s="127">
        <f t="shared" si="74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75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75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75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75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75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0.93433586435538973</v>
      </c>
      <c r="G533" s="388"/>
      <c r="H533" s="390"/>
      <c r="I533" s="111">
        <f t="shared" si="75"/>
        <v>0.93433586435538973</v>
      </c>
    </row>
    <row r="534" spans="1:9" ht="15">
      <c r="A534" s="31" t="s">
        <v>11</v>
      </c>
      <c r="B534" s="388"/>
      <c r="C534" s="389"/>
      <c r="D534" s="389"/>
      <c r="E534" s="390"/>
      <c r="F534" s="112">
        <v>9.0377466161030401E-2</v>
      </c>
      <c r="G534" s="388"/>
      <c r="H534" s="390"/>
      <c r="I534" s="114">
        <f t="shared" si="75"/>
        <v>9.0377466161030401E-2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75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75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75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75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75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75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75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75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75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75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75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75"/>
        <v>0</v>
      </c>
    </row>
    <row r="548" spans="1:9" ht="15">
      <c r="A548" s="37" t="s">
        <v>22</v>
      </c>
      <c r="B548" s="99">
        <f t="shared" ref="B548:I548" si="76">SUM(B527:B543)</f>
        <v>0</v>
      </c>
      <c r="C548" s="99">
        <f t="shared" si="76"/>
        <v>0</v>
      </c>
      <c r="D548" s="99">
        <f t="shared" si="76"/>
        <v>0</v>
      </c>
      <c r="E548" s="99">
        <f t="shared" si="76"/>
        <v>0</v>
      </c>
      <c r="F548" s="99">
        <f t="shared" si="76"/>
        <v>1.0247133305164202</v>
      </c>
      <c r="G548" s="99">
        <f t="shared" si="76"/>
        <v>0</v>
      </c>
      <c r="H548" s="100">
        <f t="shared" si="76"/>
        <v>0</v>
      </c>
      <c r="I548" s="111">
        <f t="shared" si="76"/>
        <v>1.0247133305164202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77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77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77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77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77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77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18.477040071021484</v>
      </c>
      <c r="G560" s="388"/>
      <c r="H560" s="390"/>
      <c r="I560" s="114">
        <f t="shared" si="77"/>
        <v>18.477040071021484</v>
      </c>
    </row>
    <row r="561" spans="1:9" ht="15">
      <c r="A561" s="32" t="s">
        <v>55</v>
      </c>
      <c r="B561" s="388"/>
      <c r="C561" s="389"/>
      <c r="D561" s="389"/>
      <c r="E561" s="390"/>
      <c r="F561" s="84">
        <v>1575.225205383108</v>
      </c>
      <c r="G561" s="388"/>
      <c r="H561" s="390"/>
      <c r="I561" s="111">
        <f t="shared" si="77"/>
        <v>1575.225205383108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77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77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77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77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77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77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77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77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77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77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77"/>
        <v>0</v>
      </c>
    </row>
    <row r="574" spans="1:9" ht="15">
      <c r="A574" s="37" t="s">
        <v>22</v>
      </c>
      <c r="B574" s="99">
        <f t="shared" ref="B574:I574" si="78">SUM(B553:B569)</f>
        <v>0</v>
      </c>
      <c r="C574" s="99">
        <f t="shared" si="78"/>
        <v>0</v>
      </c>
      <c r="D574" s="99">
        <f t="shared" si="78"/>
        <v>0</v>
      </c>
      <c r="E574" s="99">
        <f t="shared" si="78"/>
        <v>0</v>
      </c>
      <c r="F574" s="99">
        <f t="shared" si="78"/>
        <v>1593.7022454541295</v>
      </c>
      <c r="G574" s="99">
        <f t="shared" si="78"/>
        <v>0</v>
      </c>
      <c r="H574" s="100">
        <f t="shared" si="78"/>
        <v>0</v>
      </c>
      <c r="I574" s="111">
        <f t="shared" si="78"/>
        <v>1593.7022454541295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79">C574/$I$574</f>
        <v>0</v>
      </c>
      <c r="D575" s="125">
        <f t="shared" si="79"/>
        <v>0</v>
      </c>
      <c r="E575" s="125">
        <f t="shared" si="79"/>
        <v>0</v>
      </c>
      <c r="F575" s="125">
        <f t="shared" si="79"/>
        <v>1</v>
      </c>
      <c r="G575" s="125">
        <f t="shared" si="79"/>
        <v>0</v>
      </c>
      <c r="H575" s="126">
        <f t="shared" si="79"/>
        <v>0</v>
      </c>
      <c r="I575" s="127">
        <f t="shared" si="7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40.191330389588579</v>
      </c>
      <c r="C579" s="105">
        <v>0</v>
      </c>
      <c r="D579" s="105">
        <v>7.6631113094443988</v>
      </c>
      <c r="E579" s="105">
        <v>0</v>
      </c>
      <c r="F579" s="394"/>
      <c r="G579" s="105">
        <v>0</v>
      </c>
      <c r="H579" s="110">
        <v>0</v>
      </c>
      <c r="I579" s="111">
        <f>SUM(B579:H579)</f>
        <v>47.854441699032975</v>
      </c>
    </row>
    <row r="580" spans="1:9" ht="15">
      <c r="A580" s="31" t="s">
        <v>8</v>
      </c>
      <c r="B580" s="112">
        <v>31.290043850611166</v>
      </c>
      <c r="C580" s="112">
        <v>0</v>
      </c>
      <c r="D580" s="112">
        <v>7.7296439792242202</v>
      </c>
      <c r="E580" s="112">
        <v>0</v>
      </c>
      <c r="F580" s="395"/>
      <c r="G580" s="112">
        <v>0</v>
      </c>
      <c r="H580" s="113">
        <v>0</v>
      </c>
      <c r="I580" s="114">
        <f t="shared" ref="I580:I599" si="80">SUM(B580:H580)</f>
        <v>39.019687829835384</v>
      </c>
    </row>
    <row r="581" spans="1:9" ht="15">
      <c r="A581" s="32" t="s">
        <v>9</v>
      </c>
      <c r="B581" s="84">
        <v>26.424052980258448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80"/>
        <v>26.424052980258448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80"/>
        <v>0</v>
      </c>
    </row>
    <row r="583" spans="1:9" ht="15">
      <c r="A583" s="32" t="s">
        <v>13</v>
      </c>
      <c r="B583" s="84">
        <v>979.25537023673223</v>
      </c>
      <c r="C583" s="84">
        <v>118.61210989728897</v>
      </c>
      <c r="D583" s="84">
        <v>25.575370906815809</v>
      </c>
      <c r="E583" s="84">
        <v>57.040339155762275</v>
      </c>
      <c r="F583" s="395"/>
      <c r="G583" s="84">
        <v>0</v>
      </c>
      <c r="H583" s="115">
        <v>0</v>
      </c>
      <c r="I583" s="111">
        <f t="shared" si="80"/>
        <v>1180.4831901965993</v>
      </c>
    </row>
    <row r="584" spans="1:9" ht="15">
      <c r="A584" s="31" t="s">
        <v>12</v>
      </c>
      <c r="B584" s="112">
        <v>1732.3093050164405</v>
      </c>
      <c r="C584" s="112">
        <v>26.289257353403848</v>
      </c>
      <c r="D584" s="112">
        <v>31.084353421447467</v>
      </c>
      <c r="E584" s="112">
        <v>0</v>
      </c>
      <c r="F584" s="395"/>
      <c r="G584" s="112">
        <v>0</v>
      </c>
      <c r="H584" s="113">
        <v>0</v>
      </c>
      <c r="I584" s="114">
        <f t="shared" si="80"/>
        <v>1789.6829157912919</v>
      </c>
    </row>
    <row r="585" spans="1:9" ht="15">
      <c r="A585" s="32" t="s">
        <v>54</v>
      </c>
      <c r="B585" s="84">
        <v>0</v>
      </c>
      <c r="C585" s="84">
        <v>0</v>
      </c>
      <c r="D585" s="84">
        <v>0.28003037717610912</v>
      </c>
      <c r="E585" s="84">
        <v>130.62987383486103</v>
      </c>
      <c r="F585" s="395"/>
      <c r="G585" s="84">
        <v>0</v>
      </c>
      <c r="H585" s="115">
        <v>0</v>
      </c>
      <c r="I585" s="111">
        <f t="shared" si="80"/>
        <v>130.90990421203713</v>
      </c>
    </row>
    <row r="586" spans="1:9" ht="15">
      <c r="A586" s="31" t="s">
        <v>11</v>
      </c>
      <c r="B586" s="112">
        <v>0</v>
      </c>
      <c r="C586" s="112">
        <v>0</v>
      </c>
      <c r="D586" s="112">
        <v>4.7607813766525765E-2</v>
      </c>
      <c r="E586" s="112">
        <v>1.3919338852662606</v>
      </c>
      <c r="F586" s="395"/>
      <c r="G586" s="112">
        <v>0</v>
      </c>
      <c r="H586" s="113">
        <v>0</v>
      </c>
      <c r="I586" s="114">
        <f t="shared" si="80"/>
        <v>1.4395416990327863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24.925432710686739</v>
      </c>
      <c r="F587" s="395"/>
      <c r="G587" s="84">
        <v>0</v>
      </c>
      <c r="H587" s="115">
        <v>0</v>
      </c>
      <c r="I587" s="111">
        <f t="shared" si="80"/>
        <v>24.925432710686739</v>
      </c>
    </row>
    <row r="588" spans="1:9" ht="15">
      <c r="A588" s="31" t="s">
        <v>14</v>
      </c>
      <c r="B588" s="112">
        <v>340.78725145855276</v>
      </c>
      <c r="C588" s="112">
        <v>1.846485759776811</v>
      </c>
      <c r="D588" s="112">
        <v>43.251494536319157</v>
      </c>
      <c r="E588" s="112">
        <v>5.895927879044601</v>
      </c>
      <c r="F588" s="395"/>
      <c r="G588" s="112">
        <v>0</v>
      </c>
      <c r="H588" s="113">
        <v>0</v>
      </c>
      <c r="I588" s="114">
        <f>SUM(B588:H588)</f>
        <v>391.78115963369333</v>
      </c>
    </row>
    <row r="589" spans="1:9" ht="15">
      <c r="A589" s="32" t="s">
        <v>136</v>
      </c>
      <c r="B589" s="84">
        <v>4018.8232854448702</v>
      </c>
      <c r="C589" s="84">
        <v>633.31343536960708</v>
      </c>
      <c r="D589" s="84">
        <v>123.5158775414716</v>
      </c>
      <c r="E589" s="84">
        <v>97.258801564414881</v>
      </c>
      <c r="F589" s="395"/>
      <c r="G589" s="84">
        <v>0</v>
      </c>
      <c r="H589" s="115">
        <v>0</v>
      </c>
      <c r="I589" s="111">
        <f t="shared" si="80"/>
        <v>4872.9113999203646</v>
      </c>
    </row>
    <row r="590" spans="1:9" ht="15">
      <c r="A590" s="31" t="s">
        <v>21</v>
      </c>
      <c r="B590" s="112">
        <v>991.01623262769033</v>
      </c>
      <c r="C590" s="112">
        <v>0</v>
      </c>
      <c r="D590" s="112">
        <v>2185.7156096903618</v>
      </c>
      <c r="E590" s="112">
        <v>481.65175307962897</v>
      </c>
      <c r="F590" s="395"/>
      <c r="G590" s="112">
        <v>1497.4628677276351</v>
      </c>
      <c r="H590" s="113">
        <v>0.38983907265542544</v>
      </c>
      <c r="I590" s="114">
        <f t="shared" si="80"/>
        <v>5156.2363021979718</v>
      </c>
    </row>
    <row r="591" spans="1:9" ht="15">
      <c r="A591" s="32" t="s">
        <v>20</v>
      </c>
      <c r="B591" s="84">
        <v>3312.8036808730722</v>
      </c>
      <c r="C591" s="84">
        <v>21.002584153000701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80"/>
        <v>3333.8062650260727</v>
      </c>
    </row>
    <row r="592" spans="1:9" ht="15">
      <c r="A592" s="31" t="s">
        <v>56</v>
      </c>
      <c r="B592" s="112">
        <v>54.946125411876338</v>
      </c>
      <c r="C592" s="112">
        <v>0</v>
      </c>
      <c r="D592" s="112">
        <v>9.7678030528194704</v>
      </c>
      <c r="E592" s="112">
        <v>0</v>
      </c>
      <c r="F592" s="395"/>
      <c r="G592" s="112">
        <v>0</v>
      </c>
      <c r="H592" s="113">
        <v>0</v>
      </c>
      <c r="I592" s="114">
        <f t="shared" si="80"/>
        <v>64.713928464695812</v>
      </c>
    </row>
    <row r="593" spans="1:9" ht="15">
      <c r="A593" s="32" t="s">
        <v>18</v>
      </c>
      <c r="B593" s="84">
        <v>393.7561934057548</v>
      </c>
      <c r="C593" s="84">
        <v>0</v>
      </c>
      <c r="D593" s="84">
        <v>24.286574161254372</v>
      </c>
      <c r="E593" s="84">
        <v>0</v>
      </c>
      <c r="F593" s="395"/>
      <c r="G593" s="84">
        <v>0</v>
      </c>
      <c r="H593" s="115">
        <v>0</v>
      </c>
      <c r="I593" s="111">
        <f t="shared" si="80"/>
        <v>418.04276756700915</v>
      </c>
    </row>
    <row r="594" spans="1:9" ht="15">
      <c r="A594" s="31" t="s">
        <v>17</v>
      </c>
      <c r="B594" s="112">
        <v>82.382558970995333</v>
      </c>
      <c r="C594" s="112">
        <v>0</v>
      </c>
      <c r="D594" s="112">
        <v>1.5221213765254551</v>
      </c>
      <c r="E594" s="112">
        <v>0</v>
      </c>
      <c r="F594" s="395"/>
      <c r="G594" s="112">
        <v>0</v>
      </c>
      <c r="H594" s="113">
        <v>0</v>
      </c>
      <c r="I594" s="114">
        <f t="shared" si="80"/>
        <v>83.904680347520795</v>
      </c>
    </row>
    <row r="595" spans="1:9" ht="15">
      <c r="A595" s="33" t="s">
        <v>60</v>
      </c>
      <c r="B595" s="84">
        <v>408.47344792959478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80"/>
        <v>408.47344792959478</v>
      </c>
    </row>
    <row r="596" spans="1:9">
      <c r="A596" s="34" t="s">
        <v>19</v>
      </c>
      <c r="B596" s="116">
        <v>408.47344792959478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80"/>
        <v>408.47344792959478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80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80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80"/>
        <v>0</v>
      </c>
    </row>
    <row r="600" spans="1:9" ht="15">
      <c r="A600" s="37" t="s">
        <v>22</v>
      </c>
      <c r="B600" s="99">
        <f t="shared" ref="B600:I600" si="81">SUM(B579:B595)</f>
        <v>12412.458878596039</v>
      </c>
      <c r="C600" s="99">
        <f t="shared" si="81"/>
        <v>801.06387253307742</v>
      </c>
      <c r="D600" s="99">
        <f t="shared" si="81"/>
        <v>2460.4395981666266</v>
      </c>
      <c r="E600" s="99">
        <f t="shared" si="81"/>
        <v>798.79406210966476</v>
      </c>
      <c r="F600" s="99">
        <f t="shared" si="81"/>
        <v>0</v>
      </c>
      <c r="G600" s="99">
        <f t="shared" si="81"/>
        <v>1497.4628677276351</v>
      </c>
      <c r="H600" s="100">
        <f t="shared" si="81"/>
        <v>0.38983907265542544</v>
      </c>
      <c r="I600" s="111">
        <f t="shared" si="81"/>
        <v>17970.609118205699</v>
      </c>
    </row>
    <row r="601" spans="1:9" s="22" customFormat="1" ht="15" thickBot="1">
      <c r="A601" s="39" t="s">
        <v>108</v>
      </c>
      <c r="B601" s="125">
        <f>B600/$I$600</f>
        <v>0.69070885671989835</v>
      </c>
      <c r="C601" s="125">
        <f t="shared" ref="C601:I601" si="82">C600/$I$600</f>
        <v>4.4576333905206038E-2</v>
      </c>
      <c r="D601" s="125">
        <f t="shared" si="82"/>
        <v>0.13691464668685047</v>
      </c>
      <c r="E601" s="125">
        <f t="shared" si="82"/>
        <v>4.4450027088977245E-2</v>
      </c>
      <c r="F601" s="125">
        <f t="shared" si="82"/>
        <v>0</v>
      </c>
      <c r="G601" s="125">
        <f t="shared" si="82"/>
        <v>8.3328442451657492E-2</v>
      </c>
      <c r="H601" s="126">
        <f t="shared" si="82"/>
        <v>2.1693147410372781E-5</v>
      </c>
      <c r="I601" s="127">
        <f t="shared" si="82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482.99161951452959</v>
      </c>
      <c r="C605" s="105">
        <v>0</v>
      </c>
      <c r="D605" s="105">
        <v>33.025068000993471</v>
      </c>
      <c r="E605" s="105">
        <v>0</v>
      </c>
      <c r="F605" s="394"/>
      <c r="G605" s="105">
        <v>0</v>
      </c>
      <c r="H605" s="110">
        <v>0</v>
      </c>
      <c r="I605" s="111">
        <f>SUM(B605:H605)</f>
        <v>516.01668751552302</v>
      </c>
    </row>
    <row r="606" spans="1:9" ht="15">
      <c r="A606" s="31" t="s">
        <v>8</v>
      </c>
      <c r="B606" s="112">
        <v>369.80199836377062</v>
      </c>
      <c r="C606" s="112">
        <v>0</v>
      </c>
      <c r="D606" s="112">
        <v>25.285606725727902</v>
      </c>
      <c r="E606" s="112">
        <v>0</v>
      </c>
      <c r="F606" s="395"/>
      <c r="G606" s="112">
        <v>0</v>
      </c>
      <c r="H606" s="113">
        <v>0</v>
      </c>
      <c r="I606" s="114">
        <f t="shared" ref="I606:I625" si="83">SUM(B606:H606)</f>
        <v>395.08760508949854</v>
      </c>
    </row>
    <row r="607" spans="1:9" ht="15">
      <c r="A607" s="32" t="s">
        <v>9</v>
      </c>
      <c r="B607" s="84">
        <v>592.39190893330726</v>
      </c>
      <c r="C607" s="84">
        <v>0</v>
      </c>
      <c r="D607" s="84">
        <v>40.505429670653491</v>
      </c>
      <c r="E607" s="84">
        <v>0</v>
      </c>
      <c r="F607" s="395"/>
      <c r="G607" s="84">
        <v>0</v>
      </c>
      <c r="H607" s="115">
        <v>0</v>
      </c>
      <c r="I607" s="111">
        <f t="shared" si="83"/>
        <v>632.89733860396075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83"/>
        <v>0</v>
      </c>
    </row>
    <row r="609" spans="1:9" ht="15">
      <c r="A609" s="32" t="s">
        <v>13</v>
      </c>
      <c r="B609" s="84">
        <v>1202.3869241720895</v>
      </c>
      <c r="C609" s="84">
        <v>0</v>
      </c>
      <c r="D609" s="84">
        <v>94.686348936960641</v>
      </c>
      <c r="E609" s="84">
        <v>0</v>
      </c>
      <c r="F609" s="395"/>
      <c r="G609" s="84">
        <v>0</v>
      </c>
      <c r="H609" s="115">
        <v>0</v>
      </c>
      <c r="I609" s="111">
        <f t="shared" si="83"/>
        <v>1297.0732731090502</v>
      </c>
    </row>
    <row r="610" spans="1:9" ht="15">
      <c r="A610" s="31" t="s">
        <v>12</v>
      </c>
      <c r="B610" s="112">
        <v>10222.782979343825</v>
      </c>
      <c r="C610" s="112">
        <v>0</v>
      </c>
      <c r="D610" s="112">
        <v>805.03037485663356</v>
      </c>
      <c r="E610" s="112">
        <v>0</v>
      </c>
      <c r="F610" s="395"/>
      <c r="G610" s="112">
        <v>0</v>
      </c>
      <c r="H610" s="113">
        <v>0</v>
      </c>
      <c r="I610" s="114">
        <f t="shared" si="83"/>
        <v>11027.813354200458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83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83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83"/>
        <v>0</v>
      </c>
    </row>
    <row r="614" spans="1:9" ht="15">
      <c r="A614" s="31" t="s">
        <v>14</v>
      </c>
      <c r="B614" s="112">
        <v>155.81894360979024</v>
      </c>
      <c r="C614" s="112">
        <v>0</v>
      </c>
      <c r="D614" s="112">
        <v>12.270531697426845</v>
      </c>
      <c r="E614" s="112">
        <v>0</v>
      </c>
      <c r="F614" s="395"/>
      <c r="G614" s="112">
        <v>0</v>
      </c>
      <c r="H614" s="113">
        <v>0</v>
      </c>
      <c r="I614" s="114">
        <f>SUM(B614:H614)</f>
        <v>168.08947530721707</v>
      </c>
    </row>
    <row r="615" spans="1:9" ht="15">
      <c r="A615" s="32" t="s">
        <v>136</v>
      </c>
      <c r="B615" s="84">
        <v>1768.729134643567</v>
      </c>
      <c r="C615" s="84">
        <v>0</v>
      </c>
      <c r="D615" s="84">
        <v>558.54604251902117</v>
      </c>
      <c r="E615" s="84">
        <v>0</v>
      </c>
      <c r="F615" s="395"/>
      <c r="G615" s="84">
        <v>0</v>
      </c>
      <c r="H615" s="115">
        <v>0</v>
      </c>
      <c r="I615" s="111">
        <f t="shared" si="83"/>
        <v>2327.2751771625881</v>
      </c>
    </row>
    <row r="616" spans="1:9" ht="15">
      <c r="A616" s="31" t="s">
        <v>21</v>
      </c>
      <c r="B616" s="112">
        <v>1403.177116789818</v>
      </c>
      <c r="C616" s="112">
        <v>0</v>
      </c>
      <c r="D616" s="112">
        <v>1593.9002200428026</v>
      </c>
      <c r="E616" s="112">
        <v>4710.1781826870974</v>
      </c>
      <c r="F616" s="395"/>
      <c r="G616" s="112">
        <v>1233.6180954656684</v>
      </c>
      <c r="H616" s="113">
        <v>0</v>
      </c>
      <c r="I616" s="114">
        <f t="shared" si="83"/>
        <v>8940.8736149853867</v>
      </c>
    </row>
    <row r="617" spans="1:9" ht="15">
      <c r="A617" s="32" t="s">
        <v>20</v>
      </c>
      <c r="B617" s="84">
        <v>2101.4256410983871</v>
      </c>
      <c r="C617" s="84">
        <v>0</v>
      </c>
      <c r="D617" s="84">
        <v>489.08920246471337</v>
      </c>
      <c r="E617" s="84">
        <v>0</v>
      </c>
      <c r="F617" s="395"/>
      <c r="G617" s="84">
        <v>0</v>
      </c>
      <c r="H617" s="115">
        <v>0</v>
      </c>
      <c r="I617" s="111">
        <f t="shared" si="83"/>
        <v>2590.5148435631004</v>
      </c>
    </row>
    <row r="618" spans="1:9" ht="15">
      <c r="A618" s="31" t="s">
        <v>56</v>
      </c>
      <c r="B618" s="112">
        <v>8730.009803931709</v>
      </c>
      <c r="C618" s="112">
        <v>0</v>
      </c>
      <c r="D618" s="112">
        <v>916.40986892100807</v>
      </c>
      <c r="E618" s="112">
        <v>0</v>
      </c>
      <c r="F618" s="395"/>
      <c r="G618" s="112">
        <v>0</v>
      </c>
      <c r="H618" s="113">
        <v>0</v>
      </c>
      <c r="I618" s="114">
        <f t="shared" si="83"/>
        <v>9646.4196728527168</v>
      </c>
    </row>
    <row r="619" spans="1:9" ht="15">
      <c r="A619" s="32" t="s">
        <v>18</v>
      </c>
      <c r="B619" s="84">
        <v>960.80340582723261</v>
      </c>
      <c r="C619" s="84">
        <v>0</v>
      </c>
      <c r="D619" s="84">
        <v>100.85781608131171</v>
      </c>
      <c r="E619" s="84">
        <v>0</v>
      </c>
      <c r="F619" s="395"/>
      <c r="G619" s="84">
        <v>0</v>
      </c>
      <c r="H619" s="115">
        <v>0</v>
      </c>
      <c r="I619" s="111">
        <f t="shared" si="83"/>
        <v>1061.6612219085443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83"/>
        <v>0</v>
      </c>
    </row>
    <row r="621" spans="1:9" ht="15">
      <c r="A621" s="33" t="s">
        <v>60</v>
      </c>
      <c r="B621" s="84">
        <v>73.920897755415922</v>
      </c>
      <c r="C621" s="84">
        <v>0</v>
      </c>
      <c r="D621" s="84">
        <v>464.10323863723988</v>
      </c>
      <c r="E621" s="84">
        <v>0</v>
      </c>
      <c r="F621" s="395"/>
      <c r="G621" s="84">
        <v>0</v>
      </c>
      <c r="H621" s="115">
        <v>0</v>
      </c>
      <c r="I621" s="111">
        <f t="shared" si="83"/>
        <v>538.02413639265581</v>
      </c>
    </row>
    <row r="622" spans="1:9">
      <c r="A622" s="34" t="s">
        <v>19</v>
      </c>
      <c r="B622" s="116">
        <v>73.920897755415922</v>
      </c>
      <c r="C622" s="116">
        <v>0</v>
      </c>
      <c r="D622" s="116">
        <v>464.10323863723988</v>
      </c>
      <c r="E622" s="116">
        <v>0</v>
      </c>
      <c r="F622" s="395"/>
      <c r="G622" s="116">
        <v>0</v>
      </c>
      <c r="H622" s="117">
        <v>0</v>
      </c>
      <c r="I622" s="118">
        <f t="shared" si="83"/>
        <v>538.02413639265581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83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83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83"/>
        <v>0</v>
      </c>
    </row>
    <row r="626" spans="1:9" ht="15">
      <c r="A626" s="37" t="s">
        <v>22</v>
      </c>
      <c r="B626" s="99">
        <f t="shared" ref="B626:I626" si="84">SUM(B605:B621)</f>
        <v>28064.240373983441</v>
      </c>
      <c r="C626" s="99">
        <f t="shared" si="84"/>
        <v>0</v>
      </c>
      <c r="D626" s="99">
        <f t="shared" si="84"/>
        <v>5133.7097485544919</v>
      </c>
      <c r="E626" s="99">
        <f t="shared" si="84"/>
        <v>4710.1781826870974</v>
      </c>
      <c r="F626" s="99">
        <f t="shared" si="84"/>
        <v>0</v>
      </c>
      <c r="G626" s="99">
        <f t="shared" si="84"/>
        <v>1233.6180954656684</v>
      </c>
      <c r="H626" s="100">
        <f t="shared" si="84"/>
        <v>0</v>
      </c>
      <c r="I626" s="111">
        <f t="shared" si="84"/>
        <v>39141.746400690696</v>
      </c>
    </row>
    <row r="627" spans="1:9" s="22" customFormat="1" ht="15" thickBot="1">
      <c r="A627" s="39" t="s">
        <v>108</v>
      </c>
      <c r="B627" s="125">
        <f>B626/$I$626</f>
        <v>0.71698999034668054</v>
      </c>
      <c r="C627" s="125">
        <f t="shared" ref="C627:I627" si="85">C626/$I$626</f>
        <v>0</v>
      </c>
      <c r="D627" s="125">
        <f t="shared" si="85"/>
        <v>0.13115689054855004</v>
      </c>
      <c r="E627" s="125">
        <f t="shared" si="85"/>
        <v>0.12033643400755316</v>
      </c>
      <c r="F627" s="125">
        <f t="shared" si="85"/>
        <v>0</v>
      </c>
      <c r="G627" s="125">
        <f t="shared" si="85"/>
        <v>3.1516685097216307E-2</v>
      </c>
      <c r="H627" s="126">
        <f t="shared" si="85"/>
        <v>0</v>
      </c>
      <c r="I627" s="127">
        <f t="shared" si="85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1.135290491871584</v>
      </c>
      <c r="C631" s="105">
        <v>0</v>
      </c>
      <c r="D631" s="105">
        <v>1.7046616483209185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2.8399521401925023</v>
      </c>
    </row>
    <row r="632" spans="1:9" ht="15">
      <c r="A632" s="31" t="s">
        <v>8</v>
      </c>
      <c r="B632" s="112">
        <v>11.148567161517521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86">SUM(B632:H632)</f>
        <v>11.148567161517521</v>
      </c>
    </row>
    <row r="633" spans="1:9" ht="15">
      <c r="A633" s="32" t="s">
        <v>9</v>
      </c>
      <c r="B633" s="84">
        <v>12.623574557886494</v>
      </c>
      <c r="C633" s="84">
        <v>0</v>
      </c>
      <c r="D633" s="84">
        <v>4.0438932344435734E-2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86"/>
        <v>12.66401349023093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86"/>
        <v>0</v>
      </c>
    </row>
    <row r="635" spans="1:9" ht="15">
      <c r="A635" s="32" t="s">
        <v>13</v>
      </c>
      <c r="B635" s="84">
        <v>310.97621775010344</v>
      </c>
      <c r="C635" s="84">
        <v>1.344058704413168</v>
      </c>
      <c r="D635" s="84">
        <v>25.058379607405442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86"/>
        <v>337.37865606192202</v>
      </c>
    </row>
    <row r="636" spans="1:9" ht="15">
      <c r="A636" s="31" t="s">
        <v>12</v>
      </c>
      <c r="B636" s="112">
        <v>9.7027619118422521</v>
      </c>
      <c r="C636" s="112">
        <v>0.21897005219243565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86"/>
        <v>9.9217319640346879</v>
      </c>
    </row>
    <row r="637" spans="1:9" ht="15">
      <c r="A637" s="32" t="s">
        <v>54</v>
      </c>
      <c r="B637" s="84">
        <v>0</v>
      </c>
      <c r="C637" s="84">
        <v>0.83600063805132829</v>
      </c>
      <c r="D637" s="84">
        <v>0</v>
      </c>
      <c r="E637" s="84">
        <v>40.575843332304132</v>
      </c>
      <c r="F637" s="84">
        <v>1602.4528398337545</v>
      </c>
      <c r="G637" s="84">
        <v>0</v>
      </c>
      <c r="H637" s="115">
        <v>0</v>
      </c>
      <c r="I637" s="111">
        <f t="shared" si="86"/>
        <v>1643.86468380411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43.438874396648977</v>
      </c>
      <c r="F638" s="112">
        <v>0</v>
      </c>
      <c r="G638" s="112">
        <v>0</v>
      </c>
      <c r="H638" s="113">
        <v>0</v>
      </c>
      <c r="I638" s="114">
        <f t="shared" si="86"/>
        <v>43.438874396648977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86"/>
        <v>0</v>
      </c>
    </row>
    <row r="640" spans="1:9" ht="15">
      <c r="A640" s="31" t="s">
        <v>14</v>
      </c>
      <c r="B640" s="112">
        <v>13.302661755268339</v>
      </c>
      <c r="C640" s="112">
        <v>0</v>
      </c>
      <c r="D640" s="112">
        <v>6.4401269126129451E-2</v>
      </c>
      <c r="E640" s="112">
        <v>0.39186325429657065</v>
      </c>
      <c r="F640" s="112">
        <v>0</v>
      </c>
      <c r="G640" s="112">
        <v>0</v>
      </c>
      <c r="H640" s="113">
        <v>0</v>
      </c>
      <c r="I640" s="114">
        <f>SUM(B640:H640)</f>
        <v>13.758926278691039</v>
      </c>
    </row>
    <row r="641" spans="1:9" ht="15">
      <c r="A641" s="32" t="s">
        <v>136</v>
      </c>
      <c r="B641" s="84">
        <v>20.96063733884673</v>
      </c>
      <c r="C641" s="84">
        <v>0</v>
      </c>
      <c r="D641" s="84">
        <v>5.4174095465708936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86"/>
        <v>26.378046885417625</v>
      </c>
    </row>
    <row r="642" spans="1:9" ht="15">
      <c r="A642" s="31" t="s">
        <v>21</v>
      </c>
      <c r="B642" s="112">
        <v>189.72037423832811</v>
      </c>
      <c r="C642" s="112">
        <v>0.24650813455121418</v>
      </c>
      <c r="D642" s="112">
        <v>3.9242333677535175</v>
      </c>
      <c r="E642" s="112">
        <v>315.25585552174084</v>
      </c>
      <c r="F642" s="112">
        <v>0</v>
      </c>
      <c r="G642" s="112">
        <v>106.31065949585096</v>
      </c>
      <c r="H642" s="113">
        <v>1.491537614680474</v>
      </c>
      <c r="I642" s="114">
        <f t="shared" si="86"/>
        <v>616.94916837290509</v>
      </c>
    </row>
    <row r="643" spans="1:9" ht="15">
      <c r="A643" s="32" t="s">
        <v>20</v>
      </c>
      <c r="B643" s="84">
        <v>36.28791175372038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86"/>
        <v>36.28791175372038</v>
      </c>
    </row>
    <row r="644" spans="1:9" ht="15">
      <c r="A644" s="31" t="s">
        <v>56</v>
      </c>
      <c r="B644" s="112">
        <v>376.6057753853238</v>
      </c>
      <c r="C644" s="112">
        <v>17.058963435756453</v>
      </c>
      <c r="D644" s="112">
        <v>214.44218954504166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86"/>
        <v>608.10692836612191</v>
      </c>
    </row>
    <row r="645" spans="1:9" ht="15">
      <c r="A645" s="32" t="s">
        <v>18</v>
      </c>
      <c r="B645" s="84">
        <v>305.66399049836809</v>
      </c>
      <c r="C645" s="84">
        <v>0</v>
      </c>
      <c r="D645" s="84">
        <v>0</v>
      </c>
      <c r="E645" s="84">
        <v>0</v>
      </c>
      <c r="F645" s="84">
        <v>65.685884311325395</v>
      </c>
      <c r="G645" s="84">
        <v>0</v>
      </c>
      <c r="H645" s="115">
        <v>0</v>
      </c>
      <c r="I645" s="111">
        <f t="shared" si="86"/>
        <v>371.34987480969346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86"/>
        <v>0</v>
      </c>
    </row>
    <row r="647" spans="1:9" ht="15">
      <c r="A647" s="33" t="s">
        <v>60</v>
      </c>
      <c r="B647" s="84">
        <v>7.2648258549602556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86"/>
        <v>7.2648258549602556</v>
      </c>
    </row>
    <row r="648" spans="1:9">
      <c r="A648" s="34" t="s">
        <v>19</v>
      </c>
      <c r="B648" s="116">
        <v>7.2648258549602556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86"/>
        <v>7.2648258549602556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86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86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86"/>
        <v>0</v>
      </c>
    </row>
    <row r="652" spans="1:9" ht="15">
      <c r="A652" s="37" t="s">
        <v>22</v>
      </c>
      <c r="B652" s="99">
        <f t="shared" ref="B652:I652" si="87">SUM(B631:B647)</f>
        <v>1295.3925886980369</v>
      </c>
      <c r="C652" s="99">
        <f t="shared" si="87"/>
        <v>19.704500964964598</v>
      </c>
      <c r="D652" s="99">
        <f t="shared" si="87"/>
        <v>250.65171391656298</v>
      </c>
      <c r="E652" s="99">
        <f t="shared" si="87"/>
        <v>399.66243650499052</v>
      </c>
      <c r="F652" s="99">
        <f t="shared" si="87"/>
        <v>1668.13872414508</v>
      </c>
      <c r="G652" s="99">
        <f t="shared" si="87"/>
        <v>106.31065949585096</v>
      </c>
      <c r="H652" s="100">
        <f t="shared" si="87"/>
        <v>1.491537614680474</v>
      </c>
      <c r="I652" s="111">
        <f t="shared" si="87"/>
        <v>3741.3521613401663</v>
      </c>
    </row>
    <row r="653" spans="1:9" s="22" customFormat="1" ht="15" thickBot="1">
      <c r="A653" s="39" t="s">
        <v>108</v>
      </c>
      <c r="B653" s="125">
        <f>B652/$I$652</f>
        <v>0.34623647623537862</v>
      </c>
      <c r="C653" s="125">
        <f t="shared" ref="C653:I653" si="88">C652/$I$652</f>
        <v>5.2666790281261236E-3</v>
      </c>
      <c r="D653" s="125">
        <f t="shared" si="88"/>
        <v>6.6994953457356066E-2</v>
      </c>
      <c r="E653" s="125">
        <f t="shared" si="88"/>
        <v>0.10682299320410137</v>
      </c>
      <c r="F653" s="125">
        <f t="shared" si="88"/>
        <v>0.44586519851890832</v>
      </c>
      <c r="G653" s="125">
        <f t="shared" si="88"/>
        <v>2.8415036839988375E-2</v>
      </c>
      <c r="H653" s="126">
        <f t="shared" si="88"/>
        <v>3.9866271614116101E-4</v>
      </c>
      <c r="I653" s="127">
        <f t="shared" si="88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6" type="noConversion"/>
  <pageMargins left="0.78740157499999996" right="0.78740157499999996" top="0.984251969" bottom="0.984251969" header="0.4921259845" footer="0.492125984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105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3.5" customHeight="1">
      <c r="A7" s="30" t="s">
        <v>7</v>
      </c>
      <c r="B7" s="105">
        <f>B33+B85</f>
        <v>664.70130894164652</v>
      </c>
      <c r="C7" s="105">
        <f t="shared" ref="C7:E7" si="0">C33+C85</f>
        <v>982.97619649965475</v>
      </c>
      <c r="D7" s="105">
        <f t="shared" si="0"/>
        <v>978.23046677198136</v>
      </c>
      <c r="E7" s="105">
        <f t="shared" si="0"/>
        <v>2.9016290788356356E-2</v>
      </c>
      <c r="F7" s="105">
        <f>F59+F85</f>
        <v>1.2386735735831238</v>
      </c>
      <c r="G7" s="105">
        <f t="shared" ref="G7:H22" si="1">G33+G85</f>
        <v>0</v>
      </c>
      <c r="H7" s="110">
        <f t="shared" si="1"/>
        <v>0</v>
      </c>
      <c r="I7" s="111">
        <f>SUM(B7:H7)</f>
        <v>2627.1756620776541</v>
      </c>
      <c r="J7" s="294">
        <v>0</v>
      </c>
    </row>
    <row r="8" spans="1:11" ht="13.5" customHeight="1">
      <c r="A8" s="31" t="s">
        <v>8</v>
      </c>
      <c r="B8" s="112">
        <f t="shared" ref="B8:E23" si="2">B34+B86</f>
        <v>635.63355535514529</v>
      </c>
      <c r="C8" s="112">
        <f t="shared" si="2"/>
        <v>619.78492820045699</v>
      </c>
      <c r="D8" s="112">
        <f t="shared" si="2"/>
        <v>59.749259536635734</v>
      </c>
      <c r="E8" s="112">
        <f t="shared" si="2"/>
        <v>0</v>
      </c>
      <c r="F8" s="112">
        <f t="shared" ref="F8:F27" si="3">F60+F86</f>
        <v>9.9262044416757372E-2</v>
      </c>
      <c r="G8" s="112">
        <f t="shared" si="1"/>
        <v>0</v>
      </c>
      <c r="H8" s="113">
        <f t="shared" si="1"/>
        <v>0</v>
      </c>
      <c r="I8" s="114">
        <f t="shared" ref="I8:I27" si="4">SUM(B8:H8)</f>
        <v>1315.2670051366547</v>
      </c>
      <c r="J8" s="294">
        <v>0</v>
      </c>
    </row>
    <row r="9" spans="1:11" ht="13.5" customHeight="1">
      <c r="A9" s="32" t="s">
        <v>9</v>
      </c>
      <c r="B9" s="84">
        <f t="shared" si="2"/>
        <v>786.09989400088784</v>
      </c>
      <c r="C9" s="84">
        <f t="shared" si="2"/>
        <v>0.32920286507713314</v>
      </c>
      <c r="D9" s="84">
        <f t="shared" si="2"/>
        <v>1585.260578586192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2371.6896754521567</v>
      </c>
      <c r="J9" s="294">
        <v>0</v>
      </c>
    </row>
    <row r="10" spans="1:11" ht="13.5" customHeight="1">
      <c r="A10" s="31" t="s">
        <v>52</v>
      </c>
      <c r="B10" s="112">
        <f t="shared" si="2"/>
        <v>1.7983328159508139E-9</v>
      </c>
      <c r="C10" s="112">
        <f t="shared" si="2"/>
        <v>1.7983328159508139E-9</v>
      </c>
      <c r="D10" s="112">
        <f t="shared" si="2"/>
        <v>98.503679996403335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98.503680000000003</v>
      </c>
      <c r="J10" s="294">
        <v>0</v>
      </c>
    </row>
    <row r="11" spans="1:11" ht="13.5" customHeight="1">
      <c r="A11" s="32" t="s">
        <v>13</v>
      </c>
      <c r="B11" s="84">
        <f t="shared" si="2"/>
        <v>3303.0668543803413</v>
      </c>
      <c r="C11" s="84">
        <f t="shared" si="2"/>
        <v>800.07077551259295</v>
      </c>
      <c r="D11" s="84">
        <f t="shared" si="2"/>
        <v>540.26600039327184</v>
      </c>
      <c r="E11" s="84">
        <f t="shared" si="2"/>
        <v>58.445002402300616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4701.8486326885068</v>
      </c>
      <c r="J11" s="294">
        <v>0</v>
      </c>
    </row>
    <row r="12" spans="1:11" ht="13.5" customHeight="1">
      <c r="A12" s="31" t="s">
        <v>12</v>
      </c>
      <c r="B12" s="112">
        <f t="shared" si="2"/>
        <v>12545.629182341509</v>
      </c>
      <c r="C12" s="112">
        <f t="shared" si="2"/>
        <v>92.919196884568635</v>
      </c>
      <c r="D12" s="112">
        <f t="shared" si="2"/>
        <v>964.20898519706179</v>
      </c>
      <c r="E12" s="112">
        <f t="shared" si="2"/>
        <v>1.8736486835996413</v>
      </c>
      <c r="F12" s="112">
        <f t="shared" si="3"/>
        <v>0</v>
      </c>
      <c r="G12" s="112">
        <f t="shared" si="1"/>
        <v>0</v>
      </c>
      <c r="H12" s="113">
        <f t="shared" si="1"/>
        <v>0</v>
      </c>
      <c r="I12" s="114">
        <f t="shared" si="4"/>
        <v>13604.631013106738</v>
      </c>
      <c r="J12" s="294">
        <v>0</v>
      </c>
    </row>
    <row r="13" spans="1:11" ht="13.5" customHeight="1">
      <c r="A13" s="32" t="s">
        <v>54</v>
      </c>
      <c r="B13" s="84">
        <f t="shared" si="2"/>
        <v>0.26367609768201394</v>
      </c>
      <c r="C13" s="84">
        <f t="shared" si="2"/>
        <v>6.593776520353881</v>
      </c>
      <c r="D13" s="84">
        <f t="shared" si="2"/>
        <v>0.25235246181120852</v>
      </c>
      <c r="E13" s="84">
        <f t="shared" si="2"/>
        <v>1134.5778574142262</v>
      </c>
      <c r="F13" s="84">
        <f t="shared" si="3"/>
        <v>29870.053217733075</v>
      </c>
      <c r="G13" s="84">
        <f t="shared" si="1"/>
        <v>0</v>
      </c>
      <c r="H13" s="115">
        <f t="shared" si="1"/>
        <v>0</v>
      </c>
      <c r="I13" s="111">
        <f t="shared" si="4"/>
        <v>31011.740880227149</v>
      </c>
      <c r="J13" s="294">
        <v>0</v>
      </c>
    </row>
    <row r="14" spans="1:11" ht="13.5" customHeight="1">
      <c r="A14" s="31" t="s">
        <v>11</v>
      </c>
      <c r="B14" s="112">
        <f t="shared" si="2"/>
        <v>8.0788275132904525E-8</v>
      </c>
      <c r="C14" s="112">
        <f t="shared" si="2"/>
        <v>5.2380507781654216E-8</v>
      </c>
      <c r="D14" s="112">
        <f t="shared" si="2"/>
        <v>4.5869545636163953E-2</v>
      </c>
      <c r="E14" s="112">
        <f t="shared" si="2"/>
        <v>70.939698339978136</v>
      </c>
      <c r="F14" s="112">
        <f t="shared" si="3"/>
        <v>12653.020285227451</v>
      </c>
      <c r="G14" s="112">
        <f t="shared" si="1"/>
        <v>0</v>
      </c>
      <c r="H14" s="113">
        <f t="shared" si="1"/>
        <v>0</v>
      </c>
      <c r="I14" s="114">
        <f t="shared" si="4"/>
        <v>12724.005853246234</v>
      </c>
      <c r="J14" s="294">
        <v>0</v>
      </c>
    </row>
    <row r="15" spans="1:11" ht="13.5" customHeight="1">
      <c r="A15" s="32" t="s">
        <v>55</v>
      </c>
      <c r="B15" s="84">
        <f t="shared" si="2"/>
        <v>0.12872380952380949</v>
      </c>
      <c r="C15" s="84">
        <f t="shared" si="2"/>
        <v>4.1523809523809518E-2</v>
      </c>
      <c r="D15" s="84">
        <f t="shared" si="2"/>
        <v>1.3557523809523808</v>
      </c>
      <c r="E15" s="84">
        <f t="shared" si="2"/>
        <v>5.1283057769299862</v>
      </c>
      <c r="F15" s="84">
        <f t="shared" si="3"/>
        <v>1536.4382849265141</v>
      </c>
      <c r="G15" s="84">
        <f t="shared" si="1"/>
        <v>0</v>
      </c>
      <c r="H15" s="115">
        <f t="shared" si="1"/>
        <v>0</v>
      </c>
      <c r="I15" s="111">
        <f t="shared" si="4"/>
        <v>1543.0925907034441</v>
      </c>
      <c r="J15" s="294">
        <v>0</v>
      </c>
    </row>
    <row r="16" spans="1:11" ht="13.5" customHeight="1">
      <c r="A16" s="31" t="s">
        <v>14</v>
      </c>
      <c r="B16" s="112">
        <f t="shared" si="2"/>
        <v>635.89549844177225</v>
      </c>
      <c r="C16" s="112">
        <f t="shared" si="2"/>
        <v>6.4995862165888765</v>
      </c>
      <c r="D16" s="112">
        <f t="shared" si="2"/>
        <v>481.39623558087186</v>
      </c>
      <c r="E16" s="112">
        <f t="shared" si="2"/>
        <v>10.492874930834468</v>
      </c>
      <c r="F16" s="112">
        <f t="shared" si="3"/>
        <v>50.174385657948278</v>
      </c>
      <c r="G16" s="112">
        <f t="shared" si="1"/>
        <v>0</v>
      </c>
      <c r="H16" s="113">
        <f t="shared" si="1"/>
        <v>0</v>
      </c>
      <c r="I16" s="114">
        <f t="shared" si="4"/>
        <v>1184.4585808280158</v>
      </c>
      <c r="J16" s="294">
        <v>0</v>
      </c>
    </row>
    <row r="17" spans="1:21" ht="13.5" customHeight="1">
      <c r="A17" s="32" t="s">
        <v>136</v>
      </c>
      <c r="B17" s="84">
        <f t="shared" si="2"/>
        <v>8939.0518093512001</v>
      </c>
      <c r="C17" s="84">
        <f t="shared" si="2"/>
        <v>8229.234032543678</v>
      </c>
      <c r="D17" s="84">
        <f t="shared" si="2"/>
        <v>13254.344489374509</v>
      </c>
      <c r="E17" s="84">
        <f t="shared" si="2"/>
        <v>1007.1019134138008</v>
      </c>
      <c r="F17" s="84">
        <f t="shared" si="3"/>
        <v>1828.2879054483478</v>
      </c>
      <c r="G17" s="84">
        <f t="shared" si="1"/>
        <v>0</v>
      </c>
      <c r="H17" s="115">
        <f t="shared" si="1"/>
        <v>0</v>
      </c>
      <c r="I17" s="111">
        <f t="shared" si="4"/>
        <v>33258.020150131531</v>
      </c>
      <c r="J17" s="294">
        <v>0</v>
      </c>
    </row>
    <row r="18" spans="1:21" ht="13.5" customHeight="1">
      <c r="A18" s="31" t="s">
        <v>21</v>
      </c>
      <c r="B18" s="112">
        <f t="shared" si="2"/>
        <v>3341.9826618636657</v>
      </c>
      <c r="C18" s="112">
        <f t="shared" si="2"/>
        <v>64.828649434351348</v>
      </c>
      <c r="D18" s="112">
        <f t="shared" si="2"/>
        <v>6490.9276766626172</v>
      </c>
      <c r="E18" s="112">
        <f t="shared" si="2"/>
        <v>15653.506158645192</v>
      </c>
      <c r="F18" s="112">
        <f t="shared" si="3"/>
        <v>1437.2399460637062</v>
      </c>
      <c r="G18" s="112">
        <f t="shared" si="1"/>
        <v>4738.4258475501101</v>
      </c>
      <c r="H18" s="113">
        <f t="shared" si="1"/>
        <v>85.28570407637072</v>
      </c>
      <c r="I18" s="114">
        <f t="shared" si="4"/>
        <v>31812.196644296011</v>
      </c>
      <c r="J18" s="294">
        <v>0</v>
      </c>
    </row>
    <row r="19" spans="1:21" ht="13.5" customHeight="1">
      <c r="A19" s="32" t="s">
        <v>20</v>
      </c>
      <c r="B19" s="84">
        <f t="shared" si="2"/>
        <v>5714.1833179693467</v>
      </c>
      <c r="C19" s="84">
        <f t="shared" si="2"/>
        <v>47.147698843060383</v>
      </c>
      <c r="D19" s="84">
        <f t="shared" si="2"/>
        <v>1015.0128450521771</v>
      </c>
      <c r="E19" s="84">
        <f t="shared" si="2"/>
        <v>4.4457610373722174E-9</v>
      </c>
      <c r="F19" s="84">
        <f t="shared" si="3"/>
        <v>0</v>
      </c>
      <c r="G19" s="84">
        <f t="shared" si="1"/>
        <v>0</v>
      </c>
      <c r="H19" s="115">
        <f t="shared" si="1"/>
        <v>0</v>
      </c>
      <c r="I19" s="111">
        <f t="shared" si="4"/>
        <v>6776.3438618690298</v>
      </c>
      <c r="J19" s="294">
        <v>0</v>
      </c>
    </row>
    <row r="20" spans="1:21" ht="13.5" customHeight="1">
      <c r="A20" s="31" t="s">
        <v>56</v>
      </c>
      <c r="B20" s="112">
        <f t="shared" si="2"/>
        <v>9804.2213677368363</v>
      </c>
      <c r="C20" s="112">
        <f t="shared" si="2"/>
        <v>46.856329508105432</v>
      </c>
      <c r="D20" s="112">
        <f t="shared" si="2"/>
        <v>1267.4493985717531</v>
      </c>
      <c r="E20" s="112">
        <f t="shared" si="2"/>
        <v>2.0763036063046991E-7</v>
      </c>
      <c r="F20" s="112">
        <f t="shared" si="3"/>
        <v>2.053527205882353E-2</v>
      </c>
      <c r="G20" s="112">
        <f t="shared" si="1"/>
        <v>0</v>
      </c>
      <c r="H20" s="113">
        <f t="shared" si="1"/>
        <v>0</v>
      </c>
      <c r="I20" s="114">
        <f t="shared" si="4"/>
        <v>11118.547631296384</v>
      </c>
      <c r="J20" s="294">
        <v>0</v>
      </c>
    </row>
    <row r="21" spans="1:21" ht="13.5" customHeight="1">
      <c r="A21" s="32" t="s">
        <v>18</v>
      </c>
      <c r="B21" s="84">
        <f t="shared" si="2"/>
        <v>1975.8979250379994</v>
      </c>
      <c r="C21" s="84">
        <f t="shared" si="2"/>
        <v>7321.4278349644883</v>
      </c>
      <c r="D21" s="84">
        <f t="shared" si="2"/>
        <v>307.46634569845003</v>
      </c>
      <c r="E21" s="84">
        <f t="shared" si="2"/>
        <v>2.8607670338516016E-7</v>
      </c>
      <c r="F21" s="84">
        <f t="shared" si="3"/>
        <v>135.38948798380488</v>
      </c>
      <c r="G21" s="84">
        <f t="shared" si="1"/>
        <v>0</v>
      </c>
      <c r="H21" s="115">
        <f t="shared" si="1"/>
        <v>0</v>
      </c>
      <c r="I21" s="111">
        <f t="shared" si="4"/>
        <v>9740.1815939708194</v>
      </c>
      <c r="J21" s="294">
        <v>0</v>
      </c>
    </row>
    <row r="22" spans="1:21" ht="13.5" customHeight="1">
      <c r="A22" s="31" t="s">
        <v>17</v>
      </c>
      <c r="B22" s="112">
        <f t="shared" si="2"/>
        <v>84.365958368581587</v>
      </c>
      <c r="C22" s="112">
        <f t="shared" si="2"/>
        <v>108.15143783473867</v>
      </c>
      <c r="D22" s="112">
        <f t="shared" si="2"/>
        <v>544.06367329811098</v>
      </c>
      <c r="E22" s="112">
        <f t="shared" si="2"/>
        <v>5.5798211348498314E-3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736.58664932256602</v>
      </c>
      <c r="J22" s="294">
        <v>0</v>
      </c>
    </row>
    <row r="23" spans="1:21" ht="13.5" customHeight="1">
      <c r="A23" s="33" t="s">
        <v>60</v>
      </c>
      <c r="B23" s="84">
        <f t="shared" si="2"/>
        <v>477.87989481147667</v>
      </c>
      <c r="C23" s="84">
        <f t="shared" si="2"/>
        <v>0.43788701887209824</v>
      </c>
      <c r="D23" s="84">
        <f t="shared" si="2"/>
        <v>523.28475020800249</v>
      </c>
      <c r="E23" s="84">
        <f t="shared" si="2"/>
        <v>0.11314285714285714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1001.7156748954941</v>
      </c>
      <c r="J23" s="294">
        <v>0</v>
      </c>
    </row>
    <row r="24" spans="1:21" ht="13.5" customHeight="1">
      <c r="A24" s="34" t="str">
        <f>A50</f>
        <v>Umgebungswärme etc.</v>
      </c>
      <c r="B24" s="116">
        <f t="shared" ref="B24:E27" si="6">B50+B102</f>
        <v>477.62532337801383</v>
      </c>
      <c r="C24" s="116">
        <f t="shared" si="6"/>
        <v>0.27771428571428569</v>
      </c>
      <c r="D24" s="116">
        <f t="shared" si="6"/>
        <v>453.33305492606553</v>
      </c>
      <c r="E24" s="116">
        <f t="shared" si="6"/>
        <v>0.11314285714285714</v>
      </c>
      <c r="F24" s="116">
        <f t="shared" si="3"/>
        <v>0</v>
      </c>
      <c r="G24" s="116">
        <f t="shared" si="5"/>
        <v>0</v>
      </c>
      <c r="H24" s="117">
        <f t="shared" si="5"/>
        <v>0</v>
      </c>
      <c r="I24" s="118">
        <f t="shared" si="4"/>
        <v>931.34923544693652</v>
      </c>
      <c r="J24" s="294">
        <v>0</v>
      </c>
    </row>
    <row r="25" spans="1:21" ht="13.5" customHeight="1">
      <c r="A25" s="35" t="str">
        <f>A51</f>
        <v>Gichtgas</v>
      </c>
      <c r="B25" s="93">
        <f t="shared" si="6"/>
        <v>0</v>
      </c>
      <c r="C25" s="93">
        <f t="shared" si="6"/>
        <v>0</v>
      </c>
      <c r="D25" s="93">
        <f t="shared" si="6"/>
        <v>70.111868019986218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20">
        <f t="shared" si="4"/>
        <v>70.111868019986218</v>
      </c>
      <c r="J25" s="294">
        <v>0</v>
      </c>
    </row>
    <row r="26" spans="1:21" ht="13.5" customHeight="1">
      <c r="A26" s="34" t="str">
        <f>A52</f>
        <v>Kokereigas</v>
      </c>
      <c r="B26" s="116">
        <f t="shared" si="6"/>
        <v>0</v>
      </c>
      <c r="C26" s="116">
        <f t="shared" si="6"/>
        <v>0</v>
      </c>
      <c r="D26" s="116">
        <f t="shared" si="6"/>
        <v>0</v>
      </c>
      <c r="E26" s="116">
        <f t="shared" si="6"/>
        <v>0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8">
        <f t="shared" si="4"/>
        <v>0</v>
      </c>
      <c r="J26" s="294">
        <v>0</v>
      </c>
    </row>
    <row r="27" spans="1:21" ht="13.5" customHeight="1" thickBot="1">
      <c r="A27" s="36" t="str">
        <f>A53</f>
        <v>Brenntorf</v>
      </c>
      <c r="B27" s="96">
        <f t="shared" si="6"/>
        <v>0</v>
      </c>
      <c r="C27" s="96">
        <f t="shared" si="6"/>
        <v>0</v>
      </c>
      <c r="D27" s="96">
        <f t="shared" si="6"/>
        <v>0</v>
      </c>
      <c r="E27" s="96">
        <f t="shared" si="6"/>
        <v>0</v>
      </c>
      <c r="F27" s="96">
        <f t="shared" si="3"/>
        <v>0</v>
      </c>
      <c r="G27" s="96">
        <f t="shared" si="5"/>
        <v>0</v>
      </c>
      <c r="H27" s="121">
        <f t="shared" si="5"/>
        <v>0</v>
      </c>
      <c r="I27" s="122">
        <f t="shared" si="4"/>
        <v>0</v>
      </c>
      <c r="J27" s="294">
        <v>0</v>
      </c>
    </row>
    <row r="28" spans="1:21" ht="13.5" customHeight="1">
      <c r="A28" s="37" t="s">
        <v>22</v>
      </c>
      <c r="B28" s="99">
        <f>SUM(B7:B23)</f>
        <v>48909.001628590202</v>
      </c>
      <c r="C28" s="99">
        <f t="shared" ref="C28:H28" si="7">SUM(C7:C23)</f>
        <v>18327.299056710293</v>
      </c>
      <c r="D28" s="99">
        <f t="shared" si="7"/>
        <v>28111.818359316436</v>
      </c>
      <c r="E28" s="99">
        <f t="shared" si="7"/>
        <v>17942.213199074082</v>
      </c>
      <c r="F28" s="99">
        <f t="shared" si="7"/>
        <v>47511.961983930909</v>
      </c>
      <c r="G28" s="99">
        <f t="shared" si="7"/>
        <v>4738.4258475501101</v>
      </c>
      <c r="H28" s="100">
        <f t="shared" si="7"/>
        <v>85.28570407637072</v>
      </c>
      <c r="I28" s="111">
        <f>SUM(I7:I23)</f>
        <v>165626.0057792484</v>
      </c>
      <c r="J28" s="294">
        <v>0</v>
      </c>
    </row>
    <row r="29" spans="1:21" s="22" customFormat="1" ht="15" thickBot="1">
      <c r="A29" s="38" t="s">
        <v>108</v>
      </c>
      <c r="B29" s="123">
        <f>B28/$I$28</f>
        <v>0.2952978392401594</v>
      </c>
      <c r="C29" s="123">
        <f t="shared" ref="C29:I29" si="8">C28/$I$28</f>
        <v>0.11065471856598111</v>
      </c>
      <c r="D29" s="123">
        <f t="shared" si="8"/>
        <v>0.16973070277855254</v>
      </c>
      <c r="E29" s="123">
        <f t="shared" si="8"/>
        <v>0.10832968599742744</v>
      </c>
      <c r="F29" s="123">
        <f t="shared" si="8"/>
        <v>0.28686293411709973</v>
      </c>
      <c r="G29" s="123">
        <f t="shared" si="8"/>
        <v>2.8609189874841481E-2</v>
      </c>
      <c r="H29" s="123">
        <f t="shared" si="8"/>
        <v>5.1492942593835307E-4</v>
      </c>
      <c r="I29" s="124">
        <f t="shared" si="8"/>
        <v>1</v>
      </c>
      <c r="J29" s="295"/>
    </row>
    <row r="30" spans="1:21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4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4"/>
      <c r="U31" s="18"/>
    </row>
    <row r="32" spans="1:21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4"/>
    </row>
    <row r="33" spans="1:10" ht="13.5" customHeight="1">
      <c r="A33" s="30" t="s">
        <v>7</v>
      </c>
      <c r="B33" s="105">
        <f>B111+B137+B163+B189+B215+B241+B267+B293+B319+B345+B371+B397+B423</f>
        <v>2.9016293829418095E-2</v>
      </c>
      <c r="C33" s="105">
        <f t="shared" ref="C33:E33" si="9">C111+C137+C163+C189+C215+C241+C267+C293+C319+C345+C371+C397+C423</f>
        <v>982.97619649965475</v>
      </c>
      <c r="D33" s="105">
        <f t="shared" si="9"/>
        <v>927.53475134059931</v>
      </c>
      <c r="E33" s="105">
        <f t="shared" si="9"/>
        <v>2.9016290788356356E-2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1910.5689804248718</v>
      </c>
      <c r="J33" s="294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7.7200008534043782E-2</v>
      </c>
      <c r="C34" s="112">
        <f t="shared" si="11"/>
        <v>619.78492820045699</v>
      </c>
      <c r="D34" s="112">
        <f t="shared" si="11"/>
        <v>1.6179713239931448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621.48009953298424</v>
      </c>
      <c r="J34" s="294">
        <v>0</v>
      </c>
    </row>
    <row r="35" spans="1:10" ht="13.5" customHeight="1">
      <c r="A35" s="32" t="s">
        <v>9</v>
      </c>
      <c r="B35" s="84">
        <f t="shared" si="11"/>
        <v>0.32920286947796779</v>
      </c>
      <c r="C35" s="84">
        <f t="shared" si="11"/>
        <v>0.32920286507713314</v>
      </c>
      <c r="D35" s="84">
        <f t="shared" si="11"/>
        <v>1534.4657332255852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1535.1241389601403</v>
      </c>
      <c r="J35" s="294">
        <v>0</v>
      </c>
    </row>
    <row r="36" spans="1:10" ht="13.5" customHeight="1">
      <c r="A36" s="31" t="s">
        <v>52</v>
      </c>
      <c r="B36" s="112">
        <f t="shared" si="11"/>
        <v>1.7983328159508139E-9</v>
      </c>
      <c r="C36" s="112">
        <f t="shared" si="11"/>
        <v>1.7983328159508139E-9</v>
      </c>
      <c r="D36" s="112">
        <f t="shared" si="11"/>
        <v>98.503679996403335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98.503680000000003</v>
      </c>
      <c r="J36" s="294">
        <v>0</v>
      </c>
    </row>
    <row r="37" spans="1:10" ht="13.5" customHeight="1">
      <c r="A37" s="32" t="s">
        <v>13</v>
      </c>
      <c r="B37" s="84">
        <f t="shared" si="11"/>
        <v>506.50118907898229</v>
      </c>
      <c r="C37" s="84">
        <f t="shared" si="11"/>
        <v>676.94529105418405</v>
      </c>
      <c r="D37" s="84">
        <f t="shared" si="11"/>
        <v>372.17444094047977</v>
      </c>
      <c r="E37" s="84">
        <f t="shared" si="11"/>
        <v>3.9371937146289088E-9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1555.6209210775835</v>
      </c>
      <c r="J37" s="294">
        <v>0</v>
      </c>
    </row>
    <row r="38" spans="1:10" ht="13.5" customHeight="1">
      <c r="A38" s="31" t="s">
        <v>12</v>
      </c>
      <c r="B38" s="112">
        <f t="shared" si="11"/>
        <v>434.54129836403263</v>
      </c>
      <c r="C38" s="112">
        <f t="shared" si="11"/>
        <v>66.886870042893975</v>
      </c>
      <c r="D38" s="112">
        <f t="shared" si="11"/>
        <v>114.66654192602385</v>
      </c>
      <c r="E38" s="112">
        <f t="shared" si="11"/>
        <v>1.8736486835996413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617.96835901655004</v>
      </c>
      <c r="J38" s="294">
        <v>0</v>
      </c>
    </row>
    <row r="39" spans="1:10" ht="13.5" customHeight="1">
      <c r="A39" s="32" t="s">
        <v>54</v>
      </c>
      <c r="B39" s="84">
        <f t="shared" si="11"/>
        <v>0.26367609768201394</v>
      </c>
      <c r="C39" s="84">
        <f t="shared" si="11"/>
        <v>5.7554607918594227</v>
      </c>
      <c r="D39" s="84">
        <f t="shared" si="11"/>
        <v>2.2320700004904806E-8</v>
      </c>
      <c r="E39" s="84">
        <f t="shared" si="11"/>
        <v>976.17110901004446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982.19024592190658</v>
      </c>
      <c r="J39" s="294">
        <v>0</v>
      </c>
    </row>
    <row r="40" spans="1:10" ht="13.5" customHeight="1">
      <c r="A40" s="31" t="s">
        <v>11</v>
      </c>
      <c r="B40" s="112">
        <f t="shared" si="11"/>
        <v>8.0788275132904525E-8</v>
      </c>
      <c r="C40" s="112">
        <f t="shared" si="11"/>
        <v>5.2380507781654216E-8</v>
      </c>
      <c r="D40" s="112">
        <f t="shared" si="11"/>
        <v>5.2380507781654216E-8</v>
      </c>
      <c r="E40" s="112">
        <f t="shared" si="11"/>
        <v>26.187315856376248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26.187316041925538</v>
      </c>
      <c r="J40" s="294">
        <v>0</v>
      </c>
    </row>
    <row r="41" spans="1:10" ht="13.5" customHeight="1">
      <c r="A41" s="32" t="s">
        <v>55</v>
      </c>
      <c r="B41" s="84">
        <f t="shared" si="11"/>
        <v>0.12872380952380949</v>
      </c>
      <c r="C41" s="84">
        <f t="shared" si="11"/>
        <v>4.1523809523809518E-2</v>
      </c>
      <c r="D41" s="84">
        <f t="shared" si="11"/>
        <v>1.3557523809523808</v>
      </c>
      <c r="E41" s="84">
        <f t="shared" si="11"/>
        <v>0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1.5259999999999998</v>
      </c>
      <c r="J41" s="294">
        <v>0</v>
      </c>
    </row>
    <row r="42" spans="1:10" ht="13.5" customHeight="1">
      <c r="A42" s="31" t="s">
        <v>14</v>
      </c>
      <c r="B42" s="112">
        <f t="shared" si="11"/>
        <v>251.04140972267632</v>
      </c>
      <c r="C42" s="112">
        <f t="shared" si="11"/>
        <v>5.534834339796026</v>
      </c>
      <c r="D42" s="112">
        <f t="shared" si="11"/>
        <v>443.71520890549937</v>
      </c>
      <c r="E42" s="112">
        <f t="shared" si="11"/>
        <v>6.9332055602172682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707.22465852818902</v>
      </c>
      <c r="J42" s="294">
        <v>0</v>
      </c>
    </row>
    <row r="43" spans="1:10" ht="13.5" customHeight="1">
      <c r="A43" s="32" t="s">
        <v>136</v>
      </c>
      <c r="B43" s="84">
        <f t="shared" si="11"/>
        <v>3419.9644850920722</v>
      </c>
      <c r="C43" s="84">
        <f t="shared" si="11"/>
        <v>7664.8662492002759</v>
      </c>
      <c r="D43" s="84">
        <f t="shared" si="11"/>
        <v>12533.647978893247</v>
      </c>
      <c r="E43" s="84">
        <f t="shared" si="11"/>
        <v>920.43118896041767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24538.90990214601</v>
      </c>
      <c r="J43" s="294">
        <v>0</v>
      </c>
    </row>
    <row r="44" spans="1:10" ht="13.5" customHeight="1">
      <c r="A44" s="31" t="s">
        <v>21</v>
      </c>
      <c r="B44" s="112">
        <f t="shared" si="11"/>
        <v>679.65278485601903</v>
      </c>
      <c r="C44" s="112">
        <f t="shared" si="11"/>
        <v>64.591688173011192</v>
      </c>
      <c r="D44" s="112">
        <f t="shared" si="11"/>
        <v>2540.0031179431853</v>
      </c>
      <c r="E44" s="112">
        <f t="shared" si="11"/>
        <v>10442.872792116978</v>
      </c>
      <c r="F44" s="395"/>
      <c r="G44" s="112">
        <f t="shared" si="10"/>
        <v>1888.8878409551969</v>
      </c>
      <c r="H44" s="113">
        <f t="shared" si="10"/>
        <v>83.436305671420243</v>
      </c>
      <c r="I44" s="114">
        <f t="shared" si="12"/>
        <v>15699.444529715811</v>
      </c>
      <c r="J44" s="294">
        <v>0</v>
      </c>
    </row>
    <row r="45" spans="1:10" ht="13.5" customHeight="1">
      <c r="A45" s="32" t="s">
        <v>20</v>
      </c>
      <c r="B45" s="84">
        <f t="shared" si="11"/>
        <v>885.8435699346353</v>
      </c>
      <c r="C45" s="84">
        <f t="shared" si="11"/>
        <v>29.762382937400432</v>
      </c>
      <c r="D45" s="84">
        <f t="shared" si="11"/>
        <v>537.7325389280677</v>
      </c>
      <c r="E45" s="84">
        <f t="shared" si="11"/>
        <v>4.4457610373722174E-9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1453.3384918045492</v>
      </c>
      <c r="J45" s="294">
        <v>0</v>
      </c>
    </row>
    <row r="46" spans="1:10" ht="13.5" customHeight="1">
      <c r="A46" s="31" t="s">
        <v>56</v>
      </c>
      <c r="B46" s="112">
        <f t="shared" si="11"/>
        <v>38.644041282265334</v>
      </c>
      <c r="C46" s="112">
        <f t="shared" si="11"/>
        <v>28.668819117771374</v>
      </c>
      <c r="D46" s="112">
        <f t="shared" si="11"/>
        <v>51.739690692917101</v>
      </c>
      <c r="E46" s="112">
        <f t="shared" si="11"/>
        <v>2.0763036063046991E-7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119.05255130058418</v>
      </c>
      <c r="J46" s="294">
        <v>0</v>
      </c>
    </row>
    <row r="47" spans="1:10" ht="13.5" customHeight="1">
      <c r="A47" s="32" t="s">
        <v>18</v>
      </c>
      <c r="B47" s="84">
        <f t="shared" si="11"/>
        <v>228.64559140324076</v>
      </c>
      <c r="C47" s="84">
        <f t="shared" si="11"/>
        <v>7321.4278349644883</v>
      </c>
      <c r="D47" s="84">
        <f t="shared" si="11"/>
        <v>175.93351980956209</v>
      </c>
      <c r="E47" s="84">
        <f t="shared" si="11"/>
        <v>2.8607670338516016E-7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7726.006946463368</v>
      </c>
      <c r="J47" s="294">
        <v>0</v>
      </c>
    </row>
    <row r="48" spans="1:10" ht="13.5" customHeight="1">
      <c r="A48" s="31" t="s">
        <v>17</v>
      </c>
      <c r="B48" s="112">
        <f t="shared" si="11"/>
        <v>0.69082876232897827</v>
      </c>
      <c r="C48" s="112">
        <f t="shared" si="11"/>
        <v>108.15143783473867</v>
      </c>
      <c r="D48" s="112">
        <f t="shared" si="11"/>
        <v>542.51767005363718</v>
      </c>
      <c r="E48" s="112">
        <f t="shared" si="11"/>
        <v>5.5798211348498314E-3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651.36551647183967</v>
      </c>
      <c r="J48" s="294">
        <v>0</v>
      </c>
    </row>
    <row r="49" spans="1:10" ht="13.5" customHeight="1">
      <c r="A49" s="33" t="s">
        <v>60</v>
      </c>
      <c r="B49" s="84">
        <f t="shared" si="11"/>
        <v>0.98742857631999525</v>
      </c>
      <c r="C49" s="84">
        <f t="shared" si="11"/>
        <v>0.43788701887209824</v>
      </c>
      <c r="D49" s="84">
        <f t="shared" si="11"/>
        <v>70.229409567651274</v>
      </c>
      <c r="E49" s="84">
        <f t="shared" si="11"/>
        <v>0.11314285714285714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71.767868019986224</v>
      </c>
      <c r="J49" s="294">
        <v>0</v>
      </c>
    </row>
    <row r="50" spans="1:10" ht="13.5" customHeight="1">
      <c r="A50" s="34" t="s">
        <v>19</v>
      </c>
      <c r="B50" s="116">
        <f t="shared" ref="B50:E53" si="14">B128+B154+B180+B206+B232+B258+B284+B310+B336+B362+B388+B414+B440</f>
        <v>0.73285714285714287</v>
      </c>
      <c r="C50" s="116">
        <f t="shared" si="14"/>
        <v>0.27771428571428569</v>
      </c>
      <c r="D50" s="116">
        <f t="shared" si="14"/>
        <v>0.27771428571428569</v>
      </c>
      <c r="E50" s="116">
        <f t="shared" si="14"/>
        <v>0.11314285714285714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1.4014285714285715</v>
      </c>
      <c r="J50" s="294">
        <v>0</v>
      </c>
    </row>
    <row r="51" spans="1:10" ht="13.5" customHeight="1">
      <c r="A51" s="35" t="s">
        <v>15</v>
      </c>
      <c r="B51" s="93">
        <f t="shared" si="14"/>
        <v>0</v>
      </c>
      <c r="C51" s="93">
        <f t="shared" si="14"/>
        <v>0</v>
      </c>
      <c r="D51" s="93">
        <f t="shared" si="14"/>
        <v>70.111868019986218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70.111868019986218</v>
      </c>
      <c r="J51" s="294">
        <v>0</v>
      </c>
    </row>
    <row r="52" spans="1:10" ht="13.5" customHeight="1">
      <c r="A52" s="34" t="s">
        <v>16</v>
      </c>
      <c r="B52" s="116">
        <f t="shared" si="14"/>
        <v>0</v>
      </c>
      <c r="C52" s="116">
        <f t="shared" si="14"/>
        <v>0</v>
      </c>
      <c r="D52" s="116">
        <f t="shared" si="14"/>
        <v>0</v>
      </c>
      <c r="E52" s="116">
        <f t="shared" si="14"/>
        <v>0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0</v>
      </c>
      <c r="J52" s="294">
        <v>0</v>
      </c>
    </row>
    <row r="53" spans="1:10" ht="13.5" customHeight="1" thickBot="1">
      <c r="A53" s="36" t="s">
        <v>10</v>
      </c>
      <c r="B53" s="96">
        <f t="shared" si="14"/>
        <v>0</v>
      </c>
      <c r="C53" s="96">
        <f t="shared" si="14"/>
        <v>0</v>
      </c>
      <c r="D53" s="96">
        <f t="shared" si="14"/>
        <v>0</v>
      </c>
      <c r="E53" s="96">
        <f t="shared" si="14"/>
        <v>0</v>
      </c>
      <c r="F53" s="396"/>
      <c r="G53" s="96">
        <f t="shared" si="13"/>
        <v>0</v>
      </c>
      <c r="H53" s="121">
        <f t="shared" si="13"/>
        <v>0</v>
      </c>
      <c r="I53" s="122">
        <f t="shared" si="12"/>
        <v>0</v>
      </c>
      <c r="J53" s="294">
        <v>0</v>
      </c>
    </row>
    <row r="54" spans="1:10" ht="13.5" customHeight="1">
      <c r="A54" s="37" t="s">
        <v>22</v>
      </c>
      <c r="B54" s="99">
        <f>SUM(B33:B49)</f>
        <v>6447.340446234206</v>
      </c>
      <c r="C54" s="99">
        <f t="shared" ref="C54:H54" si="15">SUM(C33:C49)</f>
        <v>17576.160606904185</v>
      </c>
      <c r="D54" s="99">
        <f t="shared" si="15"/>
        <v>19945.838006002501</v>
      </c>
      <c r="E54" s="99">
        <f t="shared" si="15"/>
        <v>12374.616999658787</v>
      </c>
      <c r="F54" s="99">
        <f t="shared" si="15"/>
        <v>0</v>
      </c>
      <c r="G54" s="99">
        <f t="shared" si="15"/>
        <v>1888.8878409551969</v>
      </c>
      <c r="H54" s="100">
        <f t="shared" si="15"/>
        <v>83.436305671420243</v>
      </c>
      <c r="I54" s="111">
        <f>SUM(I33:I49)</f>
        <v>58316.280205426301</v>
      </c>
      <c r="J54" s="294">
        <v>0</v>
      </c>
    </row>
    <row r="55" spans="1:10" s="22" customFormat="1" ht="15" thickBot="1">
      <c r="A55" s="38" t="s">
        <v>108</v>
      </c>
      <c r="B55" s="125">
        <f>B54/$I$54</f>
        <v>0.11055815671923265</v>
      </c>
      <c r="C55" s="125">
        <f t="shared" ref="C55:I55" si="16">C54/$I$54</f>
        <v>0.30139371964381106</v>
      </c>
      <c r="D55" s="125">
        <f t="shared" si="16"/>
        <v>0.34202863995681521</v>
      </c>
      <c r="E55" s="125">
        <f t="shared" si="16"/>
        <v>0.21219832534015665</v>
      </c>
      <c r="F55" s="125">
        <f t="shared" si="16"/>
        <v>0</v>
      </c>
      <c r="G55" s="125">
        <f t="shared" si="16"/>
        <v>3.2390403405384502E-2</v>
      </c>
      <c r="H55" s="126">
        <f t="shared" si="16"/>
        <v>1.4307549345998331E-3</v>
      </c>
      <c r="I55" s="127">
        <f t="shared" si="16"/>
        <v>1</v>
      </c>
      <c r="J55" s="295"/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J56" s="295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4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4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1.2386735735831238</v>
      </c>
      <c r="G59" s="385"/>
      <c r="H59" s="387"/>
      <c r="I59" s="111">
        <f>SUM(B59:H59)</f>
        <v>1.2386735735831238</v>
      </c>
      <c r="J59" s="294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9.9262044416757372E-2</v>
      </c>
      <c r="G60" s="388"/>
      <c r="H60" s="390"/>
      <c r="I60" s="114">
        <f t="shared" ref="I60:I79" si="18">SUM(B60:H60)</f>
        <v>9.9262044416757372E-2</v>
      </c>
      <c r="J60" s="294">
        <v>0</v>
      </c>
    </row>
    <row r="61" spans="1:10" ht="13.5" customHeight="1">
      <c r="A61" s="32" t="s">
        <v>9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4">
        <v>0</v>
      </c>
    </row>
    <row r="62" spans="1:10" ht="13.5" customHeight="1">
      <c r="A62" s="31" t="s">
        <v>52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4">
        <v>0</v>
      </c>
    </row>
    <row r="63" spans="1:10" ht="13.5" customHeight="1">
      <c r="A63" s="32" t="s">
        <v>13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4">
        <v>0</v>
      </c>
    </row>
    <row r="64" spans="1:10" ht="13.5" customHeight="1">
      <c r="A64" s="31" t="s">
        <v>12</v>
      </c>
      <c r="B64" s="388"/>
      <c r="C64" s="389"/>
      <c r="D64" s="389"/>
      <c r="E64" s="390"/>
      <c r="F64" s="112">
        <f t="shared" si="17"/>
        <v>0</v>
      </c>
      <c r="G64" s="388"/>
      <c r="H64" s="390"/>
      <c r="I64" s="114">
        <f t="shared" si="18"/>
        <v>0</v>
      </c>
      <c r="J64" s="294">
        <v>0</v>
      </c>
    </row>
    <row r="65" spans="1:10" ht="13.5" customHeight="1">
      <c r="A65" s="32" t="s">
        <v>54</v>
      </c>
      <c r="B65" s="388"/>
      <c r="C65" s="389"/>
      <c r="D65" s="389"/>
      <c r="E65" s="390"/>
      <c r="F65" s="84">
        <f t="shared" si="17"/>
        <v>28263.162793660496</v>
      </c>
      <c r="G65" s="388"/>
      <c r="H65" s="390"/>
      <c r="I65" s="111">
        <f t="shared" si="18"/>
        <v>28263.162793660496</v>
      </c>
      <c r="J65" s="294">
        <v>0</v>
      </c>
    </row>
    <row r="66" spans="1:10" ht="13.5" customHeight="1">
      <c r="A66" s="31" t="s">
        <v>11</v>
      </c>
      <c r="B66" s="388"/>
      <c r="C66" s="389"/>
      <c r="D66" s="389"/>
      <c r="E66" s="390"/>
      <c r="F66" s="112">
        <f t="shared" si="17"/>
        <v>12653.020285227451</v>
      </c>
      <c r="G66" s="388"/>
      <c r="H66" s="390"/>
      <c r="I66" s="114">
        <f t="shared" si="18"/>
        <v>12653.020285227451</v>
      </c>
      <c r="J66" s="294">
        <v>0</v>
      </c>
    </row>
    <row r="67" spans="1:10" ht="13.5" customHeight="1">
      <c r="A67" s="32" t="s">
        <v>55</v>
      </c>
      <c r="B67" s="388"/>
      <c r="C67" s="389"/>
      <c r="D67" s="389"/>
      <c r="E67" s="390"/>
      <c r="F67" s="84">
        <f t="shared" si="17"/>
        <v>1536.4382849265141</v>
      </c>
      <c r="G67" s="388"/>
      <c r="H67" s="390"/>
      <c r="I67" s="111">
        <f t="shared" si="18"/>
        <v>1536.4382849265141</v>
      </c>
      <c r="J67" s="294">
        <v>0</v>
      </c>
    </row>
    <row r="68" spans="1:10" ht="13.5" customHeight="1">
      <c r="A68" s="31" t="s">
        <v>14</v>
      </c>
      <c r="B68" s="388"/>
      <c r="C68" s="389"/>
      <c r="D68" s="389"/>
      <c r="E68" s="390"/>
      <c r="F68" s="112">
        <f t="shared" si="17"/>
        <v>50.174385657948278</v>
      </c>
      <c r="G68" s="388"/>
      <c r="H68" s="390"/>
      <c r="I68" s="114">
        <f t="shared" si="18"/>
        <v>50.174385657948278</v>
      </c>
      <c r="J68" s="294">
        <v>0</v>
      </c>
    </row>
    <row r="69" spans="1:10" ht="13.5" customHeight="1">
      <c r="A69" s="32" t="s">
        <v>136</v>
      </c>
      <c r="B69" s="388"/>
      <c r="C69" s="389"/>
      <c r="D69" s="389"/>
      <c r="E69" s="390"/>
      <c r="F69" s="84">
        <f t="shared" si="17"/>
        <v>1828.2879054483478</v>
      </c>
      <c r="G69" s="388"/>
      <c r="H69" s="390"/>
      <c r="I69" s="111">
        <f t="shared" si="18"/>
        <v>1828.2879054483478</v>
      </c>
      <c r="J69" s="294">
        <v>0</v>
      </c>
    </row>
    <row r="70" spans="1:10" ht="13.5" customHeight="1">
      <c r="A70" s="31" t="s">
        <v>21</v>
      </c>
      <c r="B70" s="388"/>
      <c r="C70" s="389"/>
      <c r="D70" s="389"/>
      <c r="E70" s="390"/>
      <c r="F70" s="112">
        <f t="shared" si="17"/>
        <v>1437.2399460637062</v>
      </c>
      <c r="G70" s="388"/>
      <c r="H70" s="390"/>
      <c r="I70" s="114">
        <f t="shared" si="18"/>
        <v>1437.2399460637062</v>
      </c>
      <c r="J70" s="294">
        <v>0</v>
      </c>
    </row>
    <row r="71" spans="1:10" ht="13.5" customHeight="1">
      <c r="A71" s="32" t="s">
        <v>20</v>
      </c>
      <c r="B71" s="388"/>
      <c r="C71" s="389"/>
      <c r="D71" s="389"/>
      <c r="E71" s="390"/>
      <c r="F71" s="84">
        <f t="shared" si="17"/>
        <v>0</v>
      </c>
      <c r="G71" s="388"/>
      <c r="H71" s="390"/>
      <c r="I71" s="111">
        <f t="shared" si="18"/>
        <v>0</v>
      </c>
      <c r="J71" s="294">
        <v>0</v>
      </c>
    </row>
    <row r="72" spans="1:10" ht="13.5" customHeight="1">
      <c r="A72" s="31" t="s">
        <v>56</v>
      </c>
      <c r="B72" s="388"/>
      <c r="C72" s="389"/>
      <c r="D72" s="389"/>
      <c r="E72" s="390"/>
      <c r="F72" s="112">
        <f t="shared" si="17"/>
        <v>2.053527205882353E-2</v>
      </c>
      <c r="G72" s="388"/>
      <c r="H72" s="390"/>
      <c r="I72" s="114">
        <f t="shared" si="18"/>
        <v>2.053527205882353E-2</v>
      </c>
      <c r="J72" s="294">
        <v>0</v>
      </c>
    </row>
    <row r="73" spans="1:10" ht="13.5" customHeight="1">
      <c r="A73" s="32" t="s">
        <v>18</v>
      </c>
      <c r="B73" s="388"/>
      <c r="C73" s="389"/>
      <c r="D73" s="389"/>
      <c r="E73" s="390"/>
      <c r="F73" s="128">
        <f t="shared" si="17"/>
        <v>73.179317220151916</v>
      </c>
      <c r="G73" s="388"/>
      <c r="H73" s="390"/>
      <c r="I73" s="111">
        <f t="shared" si="18"/>
        <v>73.179317220151916</v>
      </c>
      <c r="J73" s="294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4">
        <v>0</v>
      </c>
    </row>
    <row r="75" spans="1:10" ht="13.5" customHeight="1">
      <c r="A75" s="33" t="s">
        <v>60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4">
        <v>0</v>
      </c>
    </row>
    <row r="76" spans="1:10" ht="13.5" customHeight="1">
      <c r="A76" s="34" t="s">
        <v>19</v>
      </c>
      <c r="B76" s="388"/>
      <c r="C76" s="389"/>
      <c r="D76" s="389"/>
      <c r="E76" s="390"/>
      <c r="F76" s="116">
        <f t="shared" si="17"/>
        <v>0</v>
      </c>
      <c r="G76" s="388"/>
      <c r="H76" s="390"/>
      <c r="I76" s="118">
        <f t="shared" si="18"/>
        <v>0</v>
      </c>
      <c r="J76" s="294">
        <v>0</v>
      </c>
    </row>
    <row r="77" spans="1:10" ht="13.5" customHeight="1">
      <c r="A77" s="35" t="s">
        <v>15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4">
        <v>0</v>
      </c>
    </row>
    <row r="78" spans="1:10" ht="13.5" customHeight="1">
      <c r="A78" s="34" t="s">
        <v>16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4">
        <v>0</v>
      </c>
    </row>
    <row r="79" spans="1:10" ht="13.5" customHeight="1" thickBot="1">
      <c r="A79" s="36" t="s">
        <v>10</v>
      </c>
      <c r="B79" s="391"/>
      <c r="C79" s="392"/>
      <c r="D79" s="392"/>
      <c r="E79" s="393"/>
      <c r="F79" s="96">
        <f t="shared" si="17"/>
        <v>0</v>
      </c>
      <c r="G79" s="391"/>
      <c r="H79" s="393"/>
      <c r="I79" s="122">
        <f t="shared" si="18"/>
        <v>0</v>
      </c>
      <c r="J79" s="294">
        <v>0</v>
      </c>
    </row>
    <row r="80" spans="1:10" ht="13.5" customHeight="1">
      <c r="A80" s="37" t="s">
        <v>22</v>
      </c>
      <c r="B80" s="99">
        <f>SUM(B59:B75)</f>
        <v>0</v>
      </c>
      <c r="C80" s="99">
        <f t="shared" ref="C80:H80" si="19">SUM(C59:C75)</f>
        <v>0</v>
      </c>
      <c r="D80" s="99">
        <f t="shared" si="19"/>
        <v>0</v>
      </c>
      <c r="E80" s="99">
        <f t="shared" si="19"/>
        <v>0</v>
      </c>
      <c r="F80" s="99">
        <f t="shared" si="19"/>
        <v>45842.861389094673</v>
      </c>
      <c r="G80" s="99">
        <f t="shared" si="19"/>
        <v>0</v>
      </c>
      <c r="H80" s="100">
        <f t="shared" si="19"/>
        <v>0</v>
      </c>
      <c r="I80" s="111">
        <f>SUM(I59:I75)</f>
        <v>45842.861389094673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20">C80/$I$80</f>
        <v>0</v>
      </c>
      <c r="D81" s="125">
        <f t="shared" si="20"/>
        <v>0</v>
      </c>
      <c r="E81" s="125">
        <f t="shared" si="20"/>
        <v>0</v>
      </c>
      <c r="F81" s="125">
        <f t="shared" si="20"/>
        <v>1</v>
      </c>
      <c r="G81" s="125">
        <f t="shared" si="20"/>
        <v>0</v>
      </c>
      <c r="H81" s="125">
        <f t="shared" si="20"/>
        <v>0</v>
      </c>
      <c r="I81" s="127">
        <f t="shared" si="20"/>
        <v>1</v>
      </c>
      <c r="J81" s="296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4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4"/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  <c r="J84" s="294"/>
    </row>
    <row r="85" spans="1:10" ht="14.25" customHeight="1">
      <c r="A85" s="30" t="s">
        <v>7</v>
      </c>
      <c r="B85" s="105">
        <f>B579+B605+B631</f>
        <v>664.67229264781713</v>
      </c>
      <c r="C85" s="105">
        <f t="shared" ref="C85:H100" si="21">C579+C605+C631</f>
        <v>0</v>
      </c>
      <c r="D85" s="105">
        <f t="shared" si="21"/>
        <v>50.695715431382048</v>
      </c>
      <c r="E85" s="105">
        <f t="shared" si="21"/>
        <v>0</v>
      </c>
      <c r="F85" s="105">
        <f t="shared" si="21"/>
        <v>0</v>
      </c>
      <c r="G85" s="105">
        <f t="shared" si="21"/>
        <v>0</v>
      </c>
      <c r="H85" s="110">
        <f t="shared" si="21"/>
        <v>0</v>
      </c>
      <c r="I85" s="111">
        <f>SUM(B85:H85)</f>
        <v>715.36800807919917</v>
      </c>
      <c r="J85" s="294">
        <v>0</v>
      </c>
    </row>
    <row r="86" spans="1:10" ht="15">
      <c r="A86" s="31" t="s">
        <v>8</v>
      </c>
      <c r="B86" s="112">
        <f t="shared" ref="B86:H101" si="22">B580+B606+B632</f>
        <v>635.55635534661121</v>
      </c>
      <c r="C86" s="112">
        <f t="shared" si="21"/>
        <v>0</v>
      </c>
      <c r="D86" s="112">
        <f t="shared" si="21"/>
        <v>58.131288212642588</v>
      </c>
      <c r="E86" s="112">
        <f t="shared" si="21"/>
        <v>0</v>
      </c>
      <c r="F86" s="112">
        <f t="shared" si="21"/>
        <v>0</v>
      </c>
      <c r="G86" s="112">
        <f t="shared" si="21"/>
        <v>0</v>
      </c>
      <c r="H86" s="113">
        <f t="shared" si="21"/>
        <v>0</v>
      </c>
      <c r="I86" s="114">
        <f t="shared" ref="I86:I105" si="23">SUM(B86:H86)</f>
        <v>693.68764355925384</v>
      </c>
      <c r="J86" s="294">
        <v>0</v>
      </c>
    </row>
    <row r="87" spans="1:10" ht="15">
      <c r="A87" s="32" t="s">
        <v>9</v>
      </c>
      <c r="B87" s="84">
        <f t="shared" si="22"/>
        <v>785.77069113140988</v>
      </c>
      <c r="C87" s="84">
        <f t="shared" si="21"/>
        <v>0</v>
      </c>
      <c r="D87" s="84">
        <f t="shared" si="21"/>
        <v>50.794845360606899</v>
      </c>
      <c r="E87" s="84">
        <f t="shared" si="21"/>
        <v>0</v>
      </c>
      <c r="F87" s="84">
        <f t="shared" si="21"/>
        <v>0</v>
      </c>
      <c r="G87" s="84">
        <f t="shared" si="21"/>
        <v>0</v>
      </c>
      <c r="H87" s="115">
        <f t="shared" si="21"/>
        <v>0</v>
      </c>
      <c r="I87" s="111">
        <f t="shared" si="23"/>
        <v>836.5655364920168</v>
      </c>
      <c r="J87" s="294">
        <v>0</v>
      </c>
    </row>
    <row r="88" spans="1:10" ht="15">
      <c r="A88" s="31" t="s">
        <v>52</v>
      </c>
      <c r="B88" s="112">
        <f t="shared" si="22"/>
        <v>0</v>
      </c>
      <c r="C88" s="112">
        <f t="shared" si="21"/>
        <v>0</v>
      </c>
      <c r="D88" s="112">
        <f t="shared" si="21"/>
        <v>0</v>
      </c>
      <c r="E88" s="112">
        <f t="shared" si="21"/>
        <v>0</v>
      </c>
      <c r="F88" s="112">
        <f t="shared" si="21"/>
        <v>0</v>
      </c>
      <c r="G88" s="112">
        <f t="shared" si="21"/>
        <v>0</v>
      </c>
      <c r="H88" s="113">
        <f t="shared" si="21"/>
        <v>0</v>
      </c>
      <c r="I88" s="114">
        <f t="shared" si="23"/>
        <v>0</v>
      </c>
      <c r="J88" s="294">
        <v>0</v>
      </c>
    </row>
    <row r="89" spans="1:10" ht="15">
      <c r="A89" s="32" t="s">
        <v>13</v>
      </c>
      <c r="B89" s="84">
        <f t="shared" si="22"/>
        <v>2796.5656653013589</v>
      </c>
      <c r="C89" s="84">
        <f t="shared" si="21"/>
        <v>123.12548445840893</v>
      </c>
      <c r="D89" s="84">
        <f t="shared" si="21"/>
        <v>168.09155945279207</v>
      </c>
      <c r="E89" s="84">
        <f t="shared" si="21"/>
        <v>58.445002398363421</v>
      </c>
      <c r="F89" s="84">
        <f t="shared" si="21"/>
        <v>0</v>
      </c>
      <c r="G89" s="84">
        <f t="shared" si="21"/>
        <v>0</v>
      </c>
      <c r="H89" s="115">
        <f t="shared" si="21"/>
        <v>0</v>
      </c>
      <c r="I89" s="111">
        <f t="shared" si="23"/>
        <v>3146.2277116109235</v>
      </c>
      <c r="J89" s="294">
        <v>0</v>
      </c>
    </row>
    <row r="90" spans="1:10" ht="15">
      <c r="A90" s="31" t="s">
        <v>12</v>
      </c>
      <c r="B90" s="112">
        <f t="shared" si="22"/>
        <v>12111.087883977476</v>
      </c>
      <c r="C90" s="112">
        <f t="shared" si="21"/>
        <v>26.03232684167466</v>
      </c>
      <c r="D90" s="112">
        <f t="shared" si="21"/>
        <v>849.542443271038</v>
      </c>
      <c r="E90" s="112">
        <f t="shared" si="21"/>
        <v>0</v>
      </c>
      <c r="F90" s="112">
        <f t="shared" si="21"/>
        <v>0</v>
      </c>
      <c r="G90" s="112">
        <f t="shared" si="21"/>
        <v>0</v>
      </c>
      <c r="H90" s="113">
        <f t="shared" si="21"/>
        <v>0</v>
      </c>
      <c r="I90" s="114">
        <f t="shared" si="23"/>
        <v>12986.662654090189</v>
      </c>
      <c r="J90" s="294">
        <v>0</v>
      </c>
    </row>
    <row r="91" spans="1:10" ht="15">
      <c r="A91" s="32" t="s">
        <v>54</v>
      </c>
      <c r="B91" s="84">
        <f t="shared" si="22"/>
        <v>0</v>
      </c>
      <c r="C91" s="84">
        <f t="shared" si="21"/>
        <v>0.83831572849445779</v>
      </c>
      <c r="D91" s="84">
        <f t="shared" si="21"/>
        <v>0.25235243949050851</v>
      </c>
      <c r="E91" s="84">
        <f t="shared" si="21"/>
        <v>158.40674840418166</v>
      </c>
      <c r="F91" s="84">
        <f>F585+F611+F637</f>
        <v>1606.8904240725801</v>
      </c>
      <c r="G91" s="84">
        <f t="shared" si="21"/>
        <v>0</v>
      </c>
      <c r="H91" s="115">
        <f t="shared" si="21"/>
        <v>0</v>
      </c>
      <c r="I91" s="111">
        <f t="shared" si="23"/>
        <v>1766.3878406447468</v>
      </c>
      <c r="J91" s="294">
        <v>0</v>
      </c>
    </row>
    <row r="92" spans="1:10" ht="15">
      <c r="A92" s="31" t="s">
        <v>11</v>
      </c>
      <c r="B92" s="112">
        <f t="shared" si="22"/>
        <v>0</v>
      </c>
      <c r="C92" s="112">
        <f t="shared" si="21"/>
        <v>0</v>
      </c>
      <c r="D92" s="112">
        <f t="shared" si="21"/>
        <v>4.5869493255656174E-2</v>
      </c>
      <c r="E92" s="112">
        <f t="shared" si="21"/>
        <v>44.752382483601892</v>
      </c>
      <c r="F92" s="112">
        <f t="shared" si="21"/>
        <v>0</v>
      </c>
      <c r="G92" s="112">
        <f t="shared" si="21"/>
        <v>0</v>
      </c>
      <c r="H92" s="113">
        <f t="shared" si="21"/>
        <v>0</v>
      </c>
      <c r="I92" s="114">
        <f t="shared" si="23"/>
        <v>44.79825197685755</v>
      </c>
      <c r="J92" s="294">
        <v>0</v>
      </c>
    </row>
    <row r="93" spans="1:10" ht="15">
      <c r="A93" s="32" t="s">
        <v>55</v>
      </c>
      <c r="B93" s="84">
        <f t="shared" si="22"/>
        <v>0</v>
      </c>
      <c r="C93" s="84">
        <f t="shared" si="21"/>
        <v>0</v>
      </c>
      <c r="D93" s="84">
        <f t="shared" si="21"/>
        <v>0</v>
      </c>
      <c r="E93" s="84">
        <f t="shared" si="21"/>
        <v>5.1283057769299862</v>
      </c>
      <c r="F93" s="84">
        <f t="shared" si="21"/>
        <v>0</v>
      </c>
      <c r="G93" s="84">
        <f t="shared" si="21"/>
        <v>0</v>
      </c>
      <c r="H93" s="115">
        <f t="shared" si="21"/>
        <v>0</v>
      </c>
      <c r="I93" s="111">
        <f t="shared" si="23"/>
        <v>5.1283057769299862</v>
      </c>
      <c r="J93" s="294">
        <v>0</v>
      </c>
    </row>
    <row r="94" spans="1:10" ht="15">
      <c r="A94" s="31" t="s">
        <v>14</v>
      </c>
      <c r="B94" s="112">
        <f t="shared" si="22"/>
        <v>384.85408871909596</v>
      </c>
      <c r="C94" s="112">
        <f t="shared" si="21"/>
        <v>0.96475187679285057</v>
      </c>
      <c r="D94" s="112">
        <f t="shared" si="21"/>
        <v>37.681026675372479</v>
      </c>
      <c r="E94" s="112">
        <f t="shared" si="21"/>
        <v>3.5596693706171991</v>
      </c>
      <c r="F94" s="112">
        <f t="shared" si="21"/>
        <v>0</v>
      </c>
      <c r="G94" s="112">
        <f t="shared" si="21"/>
        <v>0</v>
      </c>
      <c r="H94" s="113">
        <f t="shared" si="21"/>
        <v>0</v>
      </c>
      <c r="I94" s="114">
        <f t="shared" si="23"/>
        <v>427.05953664187848</v>
      </c>
      <c r="J94" s="294">
        <v>0</v>
      </c>
    </row>
    <row r="95" spans="1:10" ht="15">
      <c r="A95" s="32" t="s">
        <v>136</v>
      </c>
      <c r="B95" s="84">
        <f t="shared" si="22"/>
        <v>5519.0873242591269</v>
      </c>
      <c r="C95" s="84">
        <f t="shared" si="21"/>
        <v>564.36778334340249</v>
      </c>
      <c r="D95" s="84">
        <f t="shared" si="21"/>
        <v>720.69651048126173</v>
      </c>
      <c r="E95" s="84">
        <f t="shared" si="21"/>
        <v>86.67072445338313</v>
      </c>
      <c r="F95" s="84">
        <f t="shared" si="21"/>
        <v>0</v>
      </c>
      <c r="G95" s="84">
        <f t="shared" si="21"/>
        <v>0</v>
      </c>
      <c r="H95" s="115">
        <f t="shared" si="21"/>
        <v>0</v>
      </c>
      <c r="I95" s="111">
        <f t="shared" si="23"/>
        <v>6890.8223425371734</v>
      </c>
      <c r="J95" s="294">
        <v>0</v>
      </c>
    </row>
    <row r="96" spans="1:10" ht="15">
      <c r="A96" s="31" t="s">
        <v>21</v>
      </c>
      <c r="B96" s="112">
        <f t="shared" si="22"/>
        <v>2662.3298770076467</v>
      </c>
      <c r="C96" s="112">
        <f t="shared" si="21"/>
        <v>0.2369612613401558</v>
      </c>
      <c r="D96" s="112">
        <f t="shared" si="21"/>
        <v>3950.9245587194318</v>
      </c>
      <c r="E96" s="112">
        <f t="shared" si="21"/>
        <v>5210.6333665282136</v>
      </c>
      <c r="F96" s="112">
        <f t="shared" si="21"/>
        <v>0</v>
      </c>
      <c r="G96" s="112">
        <f t="shared" si="21"/>
        <v>2849.538006594913</v>
      </c>
      <c r="H96" s="113">
        <f t="shared" si="21"/>
        <v>1.8493984049504808</v>
      </c>
      <c r="I96" s="114">
        <f t="shared" si="23"/>
        <v>14675.512168516498</v>
      </c>
      <c r="J96" s="294">
        <v>0</v>
      </c>
    </row>
    <row r="97" spans="1:10" ht="15">
      <c r="A97" s="32" t="s">
        <v>20</v>
      </c>
      <c r="B97" s="84">
        <f t="shared" si="22"/>
        <v>4828.3397480347112</v>
      </c>
      <c r="C97" s="84">
        <f t="shared" si="21"/>
        <v>17.385315905659951</v>
      </c>
      <c r="D97" s="84">
        <f t="shared" si="21"/>
        <v>477.28030612410942</v>
      </c>
      <c r="E97" s="84">
        <f t="shared" si="21"/>
        <v>0</v>
      </c>
      <c r="F97" s="84">
        <f t="shared" si="21"/>
        <v>0</v>
      </c>
      <c r="G97" s="84">
        <f t="shared" si="21"/>
        <v>0</v>
      </c>
      <c r="H97" s="115">
        <f t="shared" si="21"/>
        <v>0</v>
      </c>
      <c r="I97" s="111">
        <f t="shared" si="23"/>
        <v>5323.0053700644803</v>
      </c>
      <c r="J97" s="294">
        <v>0</v>
      </c>
    </row>
    <row r="98" spans="1:10" ht="15">
      <c r="A98" s="31" t="s">
        <v>56</v>
      </c>
      <c r="B98" s="112">
        <f t="shared" si="22"/>
        <v>9765.5773264545714</v>
      </c>
      <c r="C98" s="112">
        <f t="shared" si="21"/>
        <v>18.187510390334058</v>
      </c>
      <c r="D98" s="112">
        <f t="shared" si="21"/>
        <v>1215.7097078788361</v>
      </c>
      <c r="E98" s="112">
        <f t="shared" si="21"/>
        <v>0</v>
      </c>
      <c r="F98" s="112">
        <f t="shared" si="21"/>
        <v>0</v>
      </c>
      <c r="G98" s="112">
        <f t="shared" si="21"/>
        <v>0</v>
      </c>
      <c r="H98" s="113">
        <f t="shared" si="21"/>
        <v>0</v>
      </c>
      <c r="I98" s="114">
        <f t="shared" si="23"/>
        <v>10999.474544723742</v>
      </c>
      <c r="J98" s="294">
        <v>0</v>
      </c>
    </row>
    <row r="99" spans="1:10" ht="15">
      <c r="A99" s="32" t="s">
        <v>18</v>
      </c>
      <c r="B99" s="84">
        <f t="shared" si="22"/>
        <v>1747.2523336347585</v>
      </c>
      <c r="C99" s="84">
        <f t="shared" si="21"/>
        <v>0</v>
      </c>
      <c r="D99" s="84">
        <f t="shared" si="21"/>
        <v>131.53282588888794</v>
      </c>
      <c r="E99" s="84">
        <f t="shared" si="21"/>
        <v>0</v>
      </c>
      <c r="F99" s="84">
        <f t="shared" si="21"/>
        <v>62.210170763652961</v>
      </c>
      <c r="G99" s="84">
        <f t="shared" si="21"/>
        <v>0</v>
      </c>
      <c r="H99" s="115">
        <f t="shared" si="21"/>
        <v>0</v>
      </c>
      <c r="I99" s="111">
        <f t="shared" si="23"/>
        <v>1940.9953302872996</v>
      </c>
      <c r="J99" s="294">
        <v>0</v>
      </c>
    </row>
    <row r="100" spans="1:10" ht="15">
      <c r="A100" s="31" t="s">
        <v>17</v>
      </c>
      <c r="B100" s="112">
        <f t="shared" si="22"/>
        <v>83.675129606252611</v>
      </c>
      <c r="C100" s="112">
        <f t="shared" si="21"/>
        <v>0</v>
      </c>
      <c r="D100" s="112">
        <f t="shared" si="21"/>
        <v>1.5460032444738259</v>
      </c>
      <c r="E100" s="112">
        <f t="shared" si="21"/>
        <v>0</v>
      </c>
      <c r="F100" s="112">
        <f t="shared" si="21"/>
        <v>0</v>
      </c>
      <c r="G100" s="112">
        <f t="shared" si="21"/>
        <v>0</v>
      </c>
      <c r="H100" s="113">
        <f t="shared" si="21"/>
        <v>0</v>
      </c>
      <c r="I100" s="114">
        <f t="shared" si="23"/>
        <v>85.221132850726434</v>
      </c>
      <c r="J100" s="294">
        <v>0</v>
      </c>
    </row>
    <row r="101" spans="1:10" ht="15">
      <c r="A101" s="33" t="s">
        <v>60</v>
      </c>
      <c r="B101" s="84">
        <f t="shared" si="22"/>
        <v>476.89246623515669</v>
      </c>
      <c r="C101" s="84">
        <f t="shared" si="22"/>
        <v>0</v>
      </c>
      <c r="D101" s="84">
        <f t="shared" si="22"/>
        <v>453.05534064035123</v>
      </c>
      <c r="E101" s="84">
        <f t="shared" si="22"/>
        <v>0</v>
      </c>
      <c r="F101" s="84">
        <f t="shared" si="22"/>
        <v>0</v>
      </c>
      <c r="G101" s="84">
        <f t="shared" si="22"/>
        <v>0</v>
      </c>
      <c r="H101" s="115">
        <f t="shared" si="22"/>
        <v>0</v>
      </c>
      <c r="I101" s="111">
        <f t="shared" si="23"/>
        <v>929.94780687550792</v>
      </c>
      <c r="J101" s="294">
        <v>0</v>
      </c>
    </row>
    <row r="102" spans="1:10">
      <c r="A102" s="34" t="s">
        <v>19</v>
      </c>
      <c r="B102" s="116">
        <f t="shared" ref="B102:H105" si="24">B596+B622+B648</f>
        <v>476.89246623515669</v>
      </c>
      <c r="C102" s="116">
        <f t="shared" si="24"/>
        <v>0</v>
      </c>
      <c r="D102" s="116">
        <f t="shared" si="24"/>
        <v>453.05534064035123</v>
      </c>
      <c r="E102" s="116">
        <f t="shared" si="24"/>
        <v>0</v>
      </c>
      <c r="F102" s="116">
        <f t="shared" si="24"/>
        <v>0</v>
      </c>
      <c r="G102" s="116">
        <f t="shared" si="24"/>
        <v>0</v>
      </c>
      <c r="H102" s="117">
        <f t="shared" si="24"/>
        <v>0</v>
      </c>
      <c r="I102" s="118">
        <f t="shared" si="23"/>
        <v>929.94780687550792</v>
      </c>
      <c r="J102" s="294">
        <v>0</v>
      </c>
    </row>
    <row r="103" spans="1:10">
      <c r="A103" s="35" t="s">
        <v>15</v>
      </c>
      <c r="B103" s="93">
        <f t="shared" si="24"/>
        <v>0</v>
      </c>
      <c r="C103" s="93">
        <f t="shared" si="24"/>
        <v>0</v>
      </c>
      <c r="D103" s="93">
        <f t="shared" si="24"/>
        <v>0</v>
      </c>
      <c r="E103" s="93">
        <f t="shared" si="24"/>
        <v>0</v>
      </c>
      <c r="F103" s="93">
        <f t="shared" si="24"/>
        <v>0</v>
      </c>
      <c r="G103" s="93">
        <f t="shared" si="24"/>
        <v>0</v>
      </c>
      <c r="H103" s="119">
        <f t="shared" si="24"/>
        <v>0</v>
      </c>
      <c r="I103" s="120">
        <f t="shared" si="23"/>
        <v>0</v>
      </c>
      <c r="J103" s="294">
        <v>0</v>
      </c>
    </row>
    <row r="104" spans="1:10">
      <c r="A104" s="34" t="s">
        <v>16</v>
      </c>
      <c r="B104" s="116">
        <f t="shared" si="24"/>
        <v>0</v>
      </c>
      <c r="C104" s="116">
        <f t="shared" si="24"/>
        <v>0</v>
      </c>
      <c r="D104" s="116">
        <f t="shared" si="24"/>
        <v>0</v>
      </c>
      <c r="E104" s="116">
        <f t="shared" si="24"/>
        <v>0</v>
      </c>
      <c r="F104" s="116">
        <f t="shared" si="24"/>
        <v>0</v>
      </c>
      <c r="G104" s="116">
        <f t="shared" si="24"/>
        <v>0</v>
      </c>
      <c r="H104" s="117">
        <f t="shared" si="24"/>
        <v>0</v>
      </c>
      <c r="I104" s="118">
        <f t="shared" si="23"/>
        <v>0</v>
      </c>
      <c r="J104" s="294">
        <v>0</v>
      </c>
    </row>
    <row r="105" spans="1:10" ht="15" thickBot="1">
      <c r="A105" s="36" t="s">
        <v>10</v>
      </c>
      <c r="B105" s="96">
        <f t="shared" si="24"/>
        <v>0</v>
      </c>
      <c r="C105" s="96">
        <f t="shared" si="24"/>
        <v>0</v>
      </c>
      <c r="D105" s="96">
        <f t="shared" si="24"/>
        <v>0</v>
      </c>
      <c r="E105" s="96">
        <f t="shared" si="24"/>
        <v>0</v>
      </c>
      <c r="F105" s="96">
        <f t="shared" si="24"/>
        <v>0</v>
      </c>
      <c r="G105" s="96">
        <f t="shared" si="24"/>
        <v>0</v>
      </c>
      <c r="H105" s="121">
        <f t="shared" si="24"/>
        <v>0</v>
      </c>
      <c r="I105" s="122">
        <f t="shared" si="23"/>
        <v>0</v>
      </c>
      <c r="J105" s="294">
        <v>0</v>
      </c>
    </row>
    <row r="106" spans="1:10" ht="15">
      <c r="A106" s="37" t="s">
        <v>22</v>
      </c>
      <c r="B106" s="99">
        <f>SUM(B85:B101)</f>
        <v>42461.661182355987</v>
      </c>
      <c r="C106" s="99">
        <f t="shared" ref="C106:H106" si="25">SUM(C85:C101)</f>
        <v>751.13844980610759</v>
      </c>
      <c r="D106" s="99">
        <f t="shared" si="25"/>
        <v>8165.980353313932</v>
      </c>
      <c r="E106" s="99">
        <f t="shared" si="25"/>
        <v>5567.5961994152913</v>
      </c>
      <c r="F106" s="99">
        <f t="shared" si="25"/>
        <v>1669.1005948362331</v>
      </c>
      <c r="G106" s="99">
        <f t="shared" si="25"/>
        <v>2849.538006594913</v>
      </c>
      <c r="H106" s="100">
        <f t="shared" si="25"/>
        <v>1.8493984049504808</v>
      </c>
      <c r="I106" s="111">
        <f>SUM(I85:I101)</f>
        <v>61466.864184727412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0.69080571695906323</v>
      </c>
      <c r="C107" s="125">
        <f t="shared" ref="C107:I107" si="26">C106/$I$106</f>
        <v>1.2220217506926959E-2</v>
      </c>
      <c r="D107" s="125">
        <f t="shared" si="26"/>
        <v>0.1328517480373258</v>
      </c>
      <c r="E107" s="125">
        <f t="shared" si="26"/>
        <v>9.0578822805778739E-2</v>
      </c>
      <c r="F107" s="125">
        <f t="shared" si="26"/>
        <v>2.7154477733239434E-2</v>
      </c>
      <c r="G107" s="125">
        <f t="shared" si="26"/>
        <v>4.6358929227805538E-2</v>
      </c>
      <c r="H107" s="126">
        <f t="shared" si="26"/>
        <v>3.0087729860310628E-5</v>
      </c>
      <c r="I107" s="127">
        <f t="shared" si="26"/>
        <v>1</v>
      </c>
      <c r="J107" s="295"/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  <c r="J108" s="294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J109" s="294"/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  <c r="J110" s="294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  <c r="J111" s="294"/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7">SUM(B112:H112)</f>
        <v>0</v>
      </c>
      <c r="J112" s="294"/>
    </row>
    <row r="113" spans="1:10" ht="15">
      <c r="A113" s="32" t="s">
        <v>9</v>
      </c>
      <c r="B113" s="84">
        <v>4.4008346206213416E-9</v>
      </c>
      <c r="C113" s="84">
        <v>0</v>
      </c>
      <c r="D113" s="84">
        <v>1478.6804325320716</v>
      </c>
      <c r="E113" s="84">
        <v>0</v>
      </c>
      <c r="F113" s="395"/>
      <c r="G113" s="84">
        <v>0</v>
      </c>
      <c r="H113" s="115">
        <v>0</v>
      </c>
      <c r="I113" s="111">
        <f t="shared" si="27"/>
        <v>1478.6804325364724</v>
      </c>
      <c r="J113" s="294"/>
    </row>
    <row r="114" spans="1:1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27"/>
        <v>0</v>
      </c>
      <c r="J114" s="294"/>
    </row>
    <row r="115" spans="1:10" ht="15">
      <c r="A115" s="32" t="s">
        <v>13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7"/>
        <v>0</v>
      </c>
      <c r="J115" s="294"/>
    </row>
    <row r="116" spans="1:10" ht="15">
      <c r="A116" s="31" t="s">
        <v>12</v>
      </c>
      <c r="B116" s="112">
        <v>0.36191323294377054</v>
      </c>
      <c r="C116" s="112">
        <v>0</v>
      </c>
      <c r="D116" s="112">
        <v>0.27143492470782793</v>
      </c>
      <c r="E116" s="112">
        <v>0</v>
      </c>
      <c r="F116" s="395"/>
      <c r="G116" s="112">
        <v>0</v>
      </c>
      <c r="H116" s="113">
        <v>0</v>
      </c>
      <c r="I116" s="114">
        <f t="shared" si="27"/>
        <v>0.63334815765159846</v>
      </c>
      <c r="J116" s="294"/>
    </row>
    <row r="117" spans="1:10" ht="15">
      <c r="A117" s="32" t="s">
        <v>54</v>
      </c>
      <c r="B117" s="84">
        <v>0.26367605198365324</v>
      </c>
      <c r="C117" s="84">
        <v>0</v>
      </c>
      <c r="D117" s="84">
        <v>0</v>
      </c>
      <c r="E117" s="84">
        <v>0.19775703898773994</v>
      </c>
      <c r="F117" s="395"/>
      <c r="G117" s="84">
        <v>0</v>
      </c>
      <c r="H117" s="115">
        <v>0</v>
      </c>
      <c r="I117" s="111">
        <f t="shared" si="27"/>
        <v>0.46143309097139318</v>
      </c>
      <c r="J117" s="294"/>
    </row>
    <row r="118" spans="1:1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7"/>
        <v>0</v>
      </c>
      <c r="J118" s="294"/>
    </row>
    <row r="119" spans="1:10" ht="15">
      <c r="A119" s="32" t="s">
        <v>55</v>
      </c>
      <c r="B119" s="84">
        <v>8.7199999999999972E-2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7"/>
        <v>8.7199999999999972E-2</v>
      </c>
      <c r="J119" s="294"/>
    </row>
    <row r="120" spans="1:10" ht="15">
      <c r="A120" s="31" t="s">
        <v>14</v>
      </c>
      <c r="B120" s="112">
        <v>0.76545193988111548</v>
      </c>
      <c r="C120" s="112">
        <v>0</v>
      </c>
      <c r="D120" s="112">
        <v>8.5265480601188823</v>
      </c>
      <c r="E120" s="112">
        <v>0</v>
      </c>
      <c r="F120" s="395"/>
      <c r="G120" s="112">
        <v>0</v>
      </c>
      <c r="H120" s="113">
        <v>0</v>
      </c>
      <c r="I120" s="114">
        <f t="shared" si="27"/>
        <v>9.291999999999998</v>
      </c>
      <c r="J120" s="294"/>
    </row>
    <row r="121" spans="1:10" ht="15">
      <c r="A121" s="32" t="s">
        <v>136</v>
      </c>
      <c r="B121" s="84">
        <v>206.93125030655762</v>
      </c>
      <c r="C121" s="84">
        <v>1148.1850179029007</v>
      </c>
      <c r="D121" s="84">
        <v>5403.460354085536</v>
      </c>
      <c r="E121" s="84">
        <v>0.31416843552949203</v>
      </c>
      <c r="F121" s="395"/>
      <c r="G121" s="84">
        <v>0</v>
      </c>
      <c r="H121" s="115">
        <v>0</v>
      </c>
      <c r="I121" s="111">
        <f t="shared" si="27"/>
        <v>6758.8907907305238</v>
      </c>
      <c r="J121" s="294"/>
    </row>
    <row r="122" spans="1:10" ht="15">
      <c r="A122" s="31" t="s">
        <v>21</v>
      </c>
      <c r="B122" s="112">
        <v>64.39330629115625</v>
      </c>
      <c r="C122" s="112">
        <v>0.79824460559365307</v>
      </c>
      <c r="D122" s="112">
        <v>582.31451201293123</v>
      </c>
      <c r="E122" s="112">
        <v>2369.909584561286</v>
      </c>
      <c r="F122" s="395"/>
      <c r="G122" s="112">
        <v>564.02210923727921</v>
      </c>
      <c r="H122" s="113">
        <v>2.0056809216377851</v>
      </c>
      <c r="I122" s="114">
        <f t="shared" si="27"/>
        <v>3583.4434376298841</v>
      </c>
      <c r="J122" s="294"/>
    </row>
    <row r="123" spans="1:10" ht="15">
      <c r="A123" s="32" t="s">
        <v>20</v>
      </c>
      <c r="B123" s="84">
        <v>200.53463282694969</v>
      </c>
      <c r="C123" s="84">
        <v>0</v>
      </c>
      <c r="D123" s="84">
        <v>194.14177472797465</v>
      </c>
      <c r="E123" s="84">
        <v>0</v>
      </c>
      <c r="F123" s="395"/>
      <c r="G123" s="84">
        <v>0</v>
      </c>
      <c r="H123" s="115">
        <v>0</v>
      </c>
      <c r="I123" s="111">
        <f t="shared" si="27"/>
        <v>394.67640755492437</v>
      </c>
      <c r="J123" s="294"/>
    </row>
    <row r="124" spans="1:1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27"/>
        <v>0</v>
      </c>
      <c r="J124" s="294"/>
    </row>
    <row r="125" spans="1:10" ht="15">
      <c r="A125" s="32" t="s">
        <v>18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7"/>
        <v>0</v>
      </c>
      <c r="J125" s="294"/>
    </row>
    <row r="126" spans="1:1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7"/>
        <v>0</v>
      </c>
      <c r="J126" s="294"/>
    </row>
    <row r="127" spans="1:10" ht="15">
      <c r="A127" s="33" t="s">
        <v>60</v>
      </c>
      <c r="B127" s="84">
        <v>4.8914237948959342E-9</v>
      </c>
      <c r="C127" s="84">
        <v>0.16017273315781252</v>
      </c>
      <c r="D127" s="84">
        <v>69.951695281936978</v>
      </c>
      <c r="E127" s="84">
        <v>0</v>
      </c>
      <c r="F127" s="395"/>
      <c r="G127" s="84">
        <v>0</v>
      </c>
      <c r="H127" s="115">
        <v>0</v>
      </c>
      <c r="I127" s="111">
        <f t="shared" si="27"/>
        <v>70.111868019986218</v>
      </c>
      <c r="J127" s="294"/>
    </row>
    <row r="128" spans="1:1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7"/>
        <v>0</v>
      </c>
      <c r="J128" s="294"/>
    </row>
    <row r="129" spans="1:10">
      <c r="A129" s="35" t="s">
        <v>15</v>
      </c>
      <c r="B129" s="93">
        <v>0</v>
      </c>
      <c r="C129" s="93">
        <v>0</v>
      </c>
      <c r="D129" s="93">
        <v>70.111868019986218</v>
      </c>
      <c r="E129" s="93">
        <v>0</v>
      </c>
      <c r="F129" s="395"/>
      <c r="G129" s="93">
        <v>0</v>
      </c>
      <c r="H129" s="119">
        <v>0</v>
      </c>
      <c r="I129" s="120">
        <f t="shared" si="27"/>
        <v>70.111868019986218</v>
      </c>
      <c r="J129" s="294"/>
    </row>
    <row r="130" spans="1:1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27"/>
        <v>0</v>
      </c>
    </row>
    <row r="131" spans="1:1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27"/>
        <v>0</v>
      </c>
    </row>
    <row r="132" spans="1:10" ht="15">
      <c r="A132" s="37" t="s">
        <v>22</v>
      </c>
      <c r="B132" s="99">
        <f>SUM(B111:B127)</f>
        <v>473.33743065876433</v>
      </c>
      <c r="C132" s="99">
        <f t="shared" ref="C132:H132" si="28">SUM(C111:C127)</f>
        <v>1149.1434352416522</v>
      </c>
      <c r="D132" s="99">
        <f t="shared" si="28"/>
        <v>7737.3467516252767</v>
      </c>
      <c r="E132" s="99">
        <f t="shared" si="28"/>
        <v>2370.4215100358033</v>
      </c>
      <c r="F132" s="99">
        <f t="shared" si="28"/>
        <v>0</v>
      </c>
      <c r="G132" s="99">
        <f t="shared" si="28"/>
        <v>564.02210923727921</v>
      </c>
      <c r="H132" s="100">
        <f t="shared" si="28"/>
        <v>2.0056809216377851</v>
      </c>
      <c r="I132" s="111">
        <f>SUM(I111:I127)</f>
        <v>12296.276917720415</v>
      </c>
    </row>
    <row r="133" spans="1:10" s="22" customFormat="1" ht="15" thickBot="1">
      <c r="A133" s="38" t="s">
        <v>108</v>
      </c>
      <c r="B133" s="125">
        <f>B132/$I$132</f>
        <v>3.8494369785754268E-2</v>
      </c>
      <c r="C133" s="125">
        <f t="shared" ref="C133:I133" si="29">C132/$I$132</f>
        <v>9.345458328004945E-2</v>
      </c>
      <c r="D133" s="125">
        <f t="shared" si="29"/>
        <v>0.62924304676928899</v>
      </c>
      <c r="E133" s="125">
        <f t="shared" si="29"/>
        <v>0.19277554709423797</v>
      </c>
      <c r="F133" s="125">
        <f t="shared" si="29"/>
        <v>0</v>
      </c>
      <c r="G133" s="125">
        <f t="shared" si="29"/>
        <v>4.5869340208535433E-2</v>
      </c>
      <c r="H133" s="126">
        <f t="shared" si="29"/>
        <v>1.6311286213368839E-4</v>
      </c>
      <c r="I133" s="127">
        <f t="shared" si="29"/>
        <v>1</v>
      </c>
    </row>
    <row r="134" spans="1:10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10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10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1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1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0">SUM(B138:H138)</f>
        <v>0</v>
      </c>
    </row>
    <row r="139" spans="1:1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0"/>
        <v>0</v>
      </c>
    </row>
    <row r="140" spans="1:1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0"/>
        <v>0</v>
      </c>
    </row>
    <row r="141" spans="1:10" ht="15">
      <c r="A141" s="32" t="s">
        <v>13</v>
      </c>
      <c r="B141" s="84">
        <v>3.5949025381344724</v>
      </c>
      <c r="C141" s="84">
        <v>35.258616561665413</v>
      </c>
      <c r="D141" s="84">
        <v>2.716880708527877</v>
      </c>
      <c r="E141" s="84">
        <v>0</v>
      </c>
      <c r="F141" s="395"/>
      <c r="G141" s="84">
        <v>0</v>
      </c>
      <c r="H141" s="115">
        <v>0</v>
      </c>
      <c r="I141" s="111">
        <f t="shared" si="30"/>
        <v>41.570399808327757</v>
      </c>
    </row>
    <row r="142" spans="1:10" ht="15">
      <c r="A142" s="31" t="s">
        <v>12</v>
      </c>
      <c r="B142" s="112">
        <v>15.411518643818853</v>
      </c>
      <c r="C142" s="112">
        <v>0.69127448731647267</v>
      </c>
      <c r="D142" s="112">
        <v>2.5001093957945764</v>
      </c>
      <c r="E142" s="112">
        <v>0</v>
      </c>
      <c r="F142" s="395"/>
      <c r="G142" s="112">
        <v>0</v>
      </c>
      <c r="H142" s="113">
        <v>0</v>
      </c>
      <c r="I142" s="114">
        <f t="shared" si="30"/>
        <v>18.602902526929903</v>
      </c>
    </row>
    <row r="143" spans="1:10" ht="15">
      <c r="A143" s="32" t="s">
        <v>54</v>
      </c>
      <c r="B143" s="84">
        <v>0</v>
      </c>
      <c r="C143" s="84">
        <v>0</v>
      </c>
      <c r="D143" s="84">
        <v>0</v>
      </c>
      <c r="E143" s="84">
        <v>1.3180757317334426</v>
      </c>
      <c r="F143" s="395"/>
      <c r="G143" s="84">
        <v>0</v>
      </c>
      <c r="H143" s="115">
        <v>0</v>
      </c>
      <c r="I143" s="111">
        <f t="shared" si="30"/>
        <v>1.3180757317334426</v>
      </c>
    </row>
    <row r="144" spans="1:1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30"/>
        <v>0</v>
      </c>
    </row>
    <row r="145" spans="1:9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0"/>
        <v>0</v>
      </c>
    </row>
    <row r="146" spans="1:9" ht="15">
      <c r="A146" s="31" t="s">
        <v>14</v>
      </c>
      <c r="B146" s="112">
        <v>0</v>
      </c>
      <c r="C146" s="112">
        <v>0</v>
      </c>
      <c r="D146" s="112">
        <v>0.10549861794933825</v>
      </c>
      <c r="E146" s="112">
        <v>0</v>
      </c>
      <c r="F146" s="395"/>
      <c r="G146" s="112">
        <v>0</v>
      </c>
      <c r="H146" s="113">
        <v>0</v>
      </c>
      <c r="I146" s="114">
        <f t="shared" si="30"/>
        <v>0.10549861794933825</v>
      </c>
    </row>
    <row r="147" spans="1:9" ht="15">
      <c r="A147" s="32" t="s">
        <v>136</v>
      </c>
      <c r="B147" s="84">
        <v>41.294907802016318</v>
      </c>
      <c r="C147" s="84">
        <v>380.77915373449002</v>
      </c>
      <c r="D147" s="84">
        <v>81.640045576405413</v>
      </c>
      <c r="E147" s="84">
        <v>0</v>
      </c>
      <c r="F147" s="395"/>
      <c r="G147" s="84">
        <v>0</v>
      </c>
      <c r="H147" s="115">
        <v>0</v>
      </c>
      <c r="I147" s="111">
        <f t="shared" si="30"/>
        <v>503.71410711291173</v>
      </c>
    </row>
    <row r="148" spans="1:9" ht="15">
      <c r="A148" s="31" t="s">
        <v>21</v>
      </c>
      <c r="B148" s="112">
        <v>53.999491880660138</v>
      </c>
      <c r="C148" s="112">
        <v>2.2107476313637702</v>
      </c>
      <c r="D148" s="112">
        <v>9.6952559981991691</v>
      </c>
      <c r="E148" s="112">
        <v>303.30678325271066</v>
      </c>
      <c r="F148" s="395"/>
      <c r="G148" s="112">
        <v>23.3305533436865</v>
      </c>
      <c r="H148" s="113">
        <v>23.633154725477578</v>
      </c>
      <c r="I148" s="114">
        <f t="shared" si="30"/>
        <v>416.17598683209786</v>
      </c>
    </row>
    <row r="149" spans="1:9" ht="15">
      <c r="A149" s="32" t="s">
        <v>20</v>
      </c>
      <c r="B149" s="84">
        <v>3.9619389569939316</v>
      </c>
      <c r="C149" s="84">
        <v>0</v>
      </c>
      <c r="D149" s="84">
        <v>9.1154911294558286E-2</v>
      </c>
      <c r="E149" s="84">
        <v>0</v>
      </c>
      <c r="F149" s="395"/>
      <c r="G149" s="84">
        <v>0</v>
      </c>
      <c r="H149" s="115">
        <v>0</v>
      </c>
      <c r="I149" s="111">
        <f t="shared" si="30"/>
        <v>4.0530938682884896</v>
      </c>
    </row>
    <row r="150" spans="1:9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0"/>
        <v>0</v>
      </c>
    </row>
    <row r="151" spans="1:9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0"/>
        <v>0</v>
      </c>
    </row>
    <row r="152" spans="1:9" ht="15">
      <c r="A152" s="31" t="s">
        <v>17</v>
      </c>
      <c r="B152" s="112">
        <v>0</v>
      </c>
      <c r="C152" s="112">
        <v>91.437033762225639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0"/>
        <v>91.437033762225639</v>
      </c>
    </row>
    <row r="153" spans="1:9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0"/>
        <v>0</v>
      </c>
    </row>
    <row r="154" spans="1:9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0"/>
        <v>0</v>
      </c>
    </row>
    <row r="155" spans="1:9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0"/>
        <v>0</v>
      </c>
    </row>
    <row r="156" spans="1:9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30"/>
        <v>0</v>
      </c>
    </row>
    <row r="157" spans="1:9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30"/>
        <v>0</v>
      </c>
    </row>
    <row r="158" spans="1:9" ht="15">
      <c r="A158" s="37" t="s">
        <v>22</v>
      </c>
      <c r="B158" s="99">
        <f>SUM(B137:B153)</f>
        <v>118.2627598216237</v>
      </c>
      <c r="C158" s="99">
        <f t="shared" ref="C158:H158" si="31">SUM(C137:C153)</f>
        <v>510.37682617706128</v>
      </c>
      <c r="D158" s="99">
        <f t="shared" si="31"/>
        <v>96.748945208170937</v>
      </c>
      <c r="E158" s="99">
        <f t="shared" si="31"/>
        <v>304.62485898444407</v>
      </c>
      <c r="F158" s="99">
        <f t="shared" si="31"/>
        <v>0</v>
      </c>
      <c r="G158" s="99">
        <f t="shared" si="31"/>
        <v>23.3305533436865</v>
      </c>
      <c r="H158" s="100">
        <f t="shared" si="31"/>
        <v>23.633154725477578</v>
      </c>
      <c r="I158" s="111">
        <f>SUM(I137:I153)</f>
        <v>1076.9770982604641</v>
      </c>
    </row>
    <row r="159" spans="1:9" s="22" customFormat="1" ht="15" thickBot="1">
      <c r="A159" s="38" t="s">
        <v>108</v>
      </c>
      <c r="B159" s="125">
        <f>B158/$I$158</f>
        <v>0.10980991147596544</v>
      </c>
      <c r="C159" s="125">
        <f t="shared" ref="C159:I159" si="32">C158/$I$158</f>
        <v>0.47389756662553278</v>
      </c>
      <c r="D159" s="125">
        <f t="shared" si="32"/>
        <v>8.9833799961429123E-2</v>
      </c>
      <c r="E159" s="125">
        <f t="shared" si="32"/>
        <v>0.28285175188634454</v>
      </c>
      <c r="F159" s="125">
        <f t="shared" si="32"/>
        <v>0</v>
      </c>
      <c r="G159" s="125">
        <f t="shared" si="32"/>
        <v>2.1662998573850886E-2</v>
      </c>
      <c r="H159" s="126">
        <f t="shared" si="32"/>
        <v>2.194397147687718E-2</v>
      </c>
      <c r="I159" s="127">
        <f t="shared" si="32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3">SUM(B164:H164)</f>
        <v>0</v>
      </c>
    </row>
    <row r="165" spans="1:9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3"/>
        <v>0</v>
      </c>
    </row>
    <row r="166" spans="1:9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3"/>
        <v>0</v>
      </c>
    </row>
    <row r="167" spans="1:9" ht="15">
      <c r="A167" s="32" t="s">
        <v>13</v>
      </c>
      <c r="B167" s="84">
        <v>17.527464645835661</v>
      </c>
      <c r="C167" s="84">
        <v>0</v>
      </c>
      <c r="D167" s="84">
        <v>61.049068491188528</v>
      </c>
      <c r="E167" s="84">
        <v>0</v>
      </c>
      <c r="F167" s="395"/>
      <c r="G167" s="84">
        <v>0</v>
      </c>
      <c r="H167" s="115">
        <v>0</v>
      </c>
      <c r="I167" s="111">
        <f t="shared" si="33"/>
        <v>78.576533137024185</v>
      </c>
    </row>
    <row r="168" spans="1:9" ht="15">
      <c r="A168" s="31" t="s">
        <v>12</v>
      </c>
      <c r="B168" s="112">
        <v>3.29540480501971</v>
      </c>
      <c r="C168" s="112">
        <v>3.7423386171001161</v>
      </c>
      <c r="D168" s="112">
        <v>0.51242473787965781</v>
      </c>
      <c r="E168" s="112">
        <v>0.37423386171001166</v>
      </c>
      <c r="F168" s="395"/>
      <c r="G168" s="112">
        <v>0</v>
      </c>
      <c r="H168" s="113">
        <v>0</v>
      </c>
      <c r="I168" s="114">
        <f t="shared" si="33"/>
        <v>7.9244020217094961</v>
      </c>
    </row>
    <row r="169" spans="1:9" ht="15">
      <c r="A169" s="32" t="s">
        <v>54</v>
      </c>
      <c r="B169" s="84">
        <v>0</v>
      </c>
      <c r="C169" s="84">
        <v>0</v>
      </c>
      <c r="D169" s="84">
        <v>0</v>
      </c>
      <c r="E169" s="84">
        <v>0.62541038959797757</v>
      </c>
      <c r="F169" s="395"/>
      <c r="G169" s="84">
        <v>0</v>
      </c>
      <c r="H169" s="115">
        <v>0</v>
      </c>
      <c r="I169" s="111">
        <f t="shared" si="33"/>
        <v>0.62541038959797757</v>
      </c>
    </row>
    <row r="170" spans="1:9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33"/>
        <v>0</v>
      </c>
    </row>
    <row r="171" spans="1:9" ht="15">
      <c r="A171" s="32" t="s">
        <v>55</v>
      </c>
      <c r="B171" s="84">
        <v>0</v>
      </c>
      <c r="C171" s="84">
        <v>0</v>
      </c>
      <c r="D171" s="84">
        <v>1.0464</v>
      </c>
      <c r="E171" s="84">
        <v>0</v>
      </c>
      <c r="F171" s="395"/>
      <c r="G171" s="84">
        <v>0</v>
      </c>
      <c r="H171" s="115">
        <v>0</v>
      </c>
      <c r="I171" s="111">
        <f t="shared" si="33"/>
        <v>1.0464</v>
      </c>
    </row>
    <row r="172" spans="1:9" ht="15">
      <c r="A172" s="31" t="s">
        <v>14</v>
      </c>
      <c r="B172" s="112">
        <v>4.2207165969500963E-2</v>
      </c>
      <c r="C172" s="112">
        <v>0</v>
      </c>
      <c r="D172" s="112">
        <v>5.6007671164659332</v>
      </c>
      <c r="E172" s="112">
        <v>1.615690313312497E-2</v>
      </c>
      <c r="F172" s="395"/>
      <c r="G172" s="112">
        <v>0</v>
      </c>
      <c r="H172" s="113">
        <v>0</v>
      </c>
      <c r="I172" s="114">
        <f t="shared" si="33"/>
        <v>5.6591311855685591</v>
      </c>
    </row>
    <row r="173" spans="1:9" ht="15">
      <c r="A173" s="32" t="s">
        <v>136</v>
      </c>
      <c r="B173" s="84">
        <v>13.189233623707539</v>
      </c>
      <c r="C173" s="84">
        <v>14.541673439461855</v>
      </c>
      <c r="D173" s="84">
        <v>282.61500444033021</v>
      </c>
      <c r="E173" s="84">
        <v>0</v>
      </c>
      <c r="F173" s="395"/>
      <c r="G173" s="84">
        <v>0</v>
      </c>
      <c r="H173" s="115">
        <v>0</v>
      </c>
      <c r="I173" s="111">
        <f t="shared" si="33"/>
        <v>310.34591150349962</v>
      </c>
    </row>
    <row r="174" spans="1:9" ht="15">
      <c r="A174" s="31" t="s">
        <v>21</v>
      </c>
      <c r="B174" s="112">
        <v>3.6231046011424035</v>
      </c>
      <c r="C174" s="112">
        <v>0.52916866838019616</v>
      </c>
      <c r="D174" s="112">
        <v>161.21424513121033</v>
      </c>
      <c r="E174" s="112">
        <v>74.262352355874441</v>
      </c>
      <c r="F174" s="395"/>
      <c r="G174" s="112">
        <v>7.3989078693196078</v>
      </c>
      <c r="H174" s="113">
        <v>19.483298664778793</v>
      </c>
      <c r="I174" s="114">
        <f t="shared" si="33"/>
        <v>266.51107729070577</v>
      </c>
    </row>
    <row r="175" spans="1:9" ht="15">
      <c r="A175" s="32" t="s">
        <v>20</v>
      </c>
      <c r="B175" s="84">
        <v>0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33"/>
        <v>0</v>
      </c>
    </row>
    <row r="176" spans="1:9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3"/>
        <v>0</v>
      </c>
    </row>
    <row r="177" spans="1:9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3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3"/>
        <v>0</v>
      </c>
    </row>
    <row r="179" spans="1:9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3"/>
        <v>0</v>
      </c>
    </row>
    <row r="180" spans="1:9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3"/>
        <v>0</v>
      </c>
    </row>
    <row r="181" spans="1:9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3"/>
        <v>0</v>
      </c>
    </row>
    <row r="182" spans="1:9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3"/>
        <v>0</v>
      </c>
    </row>
    <row r="183" spans="1:9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33"/>
        <v>0</v>
      </c>
    </row>
    <row r="184" spans="1:9" ht="15">
      <c r="A184" s="37" t="s">
        <v>22</v>
      </c>
      <c r="B184" s="99">
        <f>SUM(B163:B179)</f>
        <v>37.67741484167481</v>
      </c>
      <c r="C184" s="99">
        <f t="shared" ref="C184:H184" si="34">SUM(C163:C179)</f>
        <v>18.813180724942168</v>
      </c>
      <c r="D184" s="99">
        <f t="shared" si="34"/>
        <v>512.03790991707467</v>
      </c>
      <c r="E184" s="99">
        <f t="shared" si="34"/>
        <v>75.278153510315562</v>
      </c>
      <c r="F184" s="99">
        <f t="shared" si="34"/>
        <v>0</v>
      </c>
      <c r="G184" s="99">
        <f t="shared" si="34"/>
        <v>7.3989078693196078</v>
      </c>
      <c r="H184" s="100">
        <f t="shared" si="34"/>
        <v>19.483298664778793</v>
      </c>
      <c r="I184" s="111">
        <f>SUM(I163:I179)</f>
        <v>670.68886552810568</v>
      </c>
    </row>
    <row r="185" spans="1:9" s="22" customFormat="1" ht="15" thickBot="1">
      <c r="A185" s="38" t="s">
        <v>108</v>
      </c>
      <c r="B185" s="125">
        <f>B184/$I$184</f>
        <v>5.6177188526914515E-2</v>
      </c>
      <c r="C185" s="125">
        <f t="shared" ref="C185:I185" si="35">C184/$I$184</f>
        <v>2.805053384944526E-2</v>
      </c>
      <c r="D185" s="125">
        <f t="shared" si="35"/>
        <v>0.76345073883684056</v>
      </c>
      <c r="E185" s="125">
        <f t="shared" si="35"/>
        <v>0.11224005254812297</v>
      </c>
      <c r="F185" s="125">
        <f t="shared" si="35"/>
        <v>0</v>
      </c>
      <c r="G185" s="125">
        <f t="shared" si="35"/>
        <v>1.1031803641907265E-2</v>
      </c>
      <c r="H185" s="126">
        <f t="shared" si="35"/>
        <v>2.9049682596769353E-2</v>
      </c>
      <c r="I185" s="127">
        <f t="shared" si="35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 customHeight="1">
      <c r="A189" s="30" t="s">
        <v>7</v>
      </c>
      <c r="B189" s="105">
        <v>0</v>
      </c>
      <c r="C189" s="105">
        <v>0</v>
      </c>
      <c r="D189" s="105">
        <v>927.50573504981094</v>
      </c>
      <c r="E189" s="105">
        <v>0</v>
      </c>
      <c r="F189" s="394"/>
      <c r="G189" s="105">
        <v>0</v>
      </c>
      <c r="H189" s="110">
        <v>0</v>
      </c>
      <c r="I189" s="111">
        <f>SUM(B189:H189)</f>
        <v>927.50573504981094</v>
      </c>
    </row>
    <row r="190" spans="1:9" ht="15">
      <c r="A190" s="31" t="s">
        <v>8</v>
      </c>
      <c r="B190" s="112">
        <v>0</v>
      </c>
      <c r="C190" s="112">
        <v>0</v>
      </c>
      <c r="D190" s="112">
        <v>1.6179713239931448</v>
      </c>
      <c r="E190" s="112">
        <v>0</v>
      </c>
      <c r="F190" s="395"/>
      <c r="G190" s="112">
        <v>0</v>
      </c>
      <c r="H190" s="113">
        <v>0</v>
      </c>
      <c r="I190" s="114">
        <f t="shared" ref="I190:I209" si="36">SUM(B190:H190)</f>
        <v>1.6179713239931448</v>
      </c>
    </row>
    <row r="191" spans="1:9" ht="15">
      <c r="A191" s="32" t="s">
        <v>9</v>
      </c>
      <c r="B191" s="84">
        <v>0</v>
      </c>
      <c r="C191" s="84">
        <v>0</v>
      </c>
      <c r="D191" s="84">
        <v>54.71539138201301</v>
      </c>
      <c r="E191" s="84">
        <v>0</v>
      </c>
      <c r="F191" s="395"/>
      <c r="G191" s="84">
        <v>0</v>
      </c>
      <c r="H191" s="115">
        <v>0</v>
      </c>
      <c r="I191" s="111">
        <f t="shared" si="36"/>
        <v>54.71539138201301</v>
      </c>
    </row>
    <row r="192" spans="1:9" ht="15">
      <c r="A192" s="31" t="s">
        <v>52</v>
      </c>
      <c r="B192" s="112">
        <v>1.7983328159508139E-9</v>
      </c>
      <c r="C192" s="112">
        <v>1.7983328159508139E-9</v>
      </c>
      <c r="D192" s="112">
        <v>98.503679996403335</v>
      </c>
      <c r="E192" s="112">
        <v>0</v>
      </c>
      <c r="F192" s="395"/>
      <c r="G192" s="112">
        <v>0</v>
      </c>
      <c r="H192" s="113">
        <v>0</v>
      </c>
      <c r="I192" s="114">
        <f t="shared" si="36"/>
        <v>98.503680000000003</v>
      </c>
    </row>
    <row r="193" spans="1:9" ht="15">
      <c r="A193" s="32" t="s">
        <v>13</v>
      </c>
      <c r="B193" s="84">
        <v>20.867465350145615</v>
      </c>
      <c r="C193" s="84">
        <v>1.1237623545192459</v>
      </c>
      <c r="D193" s="84">
        <v>73.78516898995197</v>
      </c>
      <c r="E193" s="84">
        <v>0</v>
      </c>
      <c r="F193" s="395"/>
      <c r="G193" s="84">
        <v>0</v>
      </c>
      <c r="H193" s="115">
        <v>0</v>
      </c>
      <c r="I193" s="111">
        <f t="shared" si="36"/>
        <v>95.776396694616835</v>
      </c>
    </row>
    <row r="194" spans="1:9" ht="16.5" customHeight="1">
      <c r="A194" s="31" t="s">
        <v>12</v>
      </c>
      <c r="B194" s="112">
        <v>5.1339101914723004</v>
      </c>
      <c r="C194" s="112">
        <v>2.7890597303021698</v>
      </c>
      <c r="D194" s="112">
        <v>31.279954106094859</v>
      </c>
      <c r="E194" s="112">
        <v>0</v>
      </c>
      <c r="F194" s="395"/>
      <c r="G194" s="112">
        <v>0</v>
      </c>
      <c r="H194" s="113">
        <v>0</v>
      </c>
      <c r="I194" s="114">
        <f t="shared" si="36"/>
        <v>39.202924027869329</v>
      </c>
    </row>
    <row r="195" spans="1:9" ht="15">
      <c r="A195" s="32" t="s">
        <v>54</v>
      </c>
      <c r="B195" s="84">
        <v>3.7641091728664211E-9</v>
      </c>
      <c r="C195" s="84">
        <v>3.7641091728664211E-9</v>
      </c>
      <c r="D195" s="84">
        <v>0</v>
      </c>
      <c r="E195" s="84">
        <v>4.3705155434347311</v>
      </c>
      <c r="F195" s="395"/>
      <c r="G195" s="84">
        <v>0</v>
      </c>
      <c r="H195" s="115">
        <v>0</v>
      </c>
      <c r="I195" s="111">
        <f t="shared" si="36"/>
        <v>4.3705155509629492</v>
      </c>
    </row>
    <row r="196" spans="1:9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36"/>
        <v>0</v>
      </c>
    </row>
    <row r="197" spans="1:9" ht="15">
      <c r="A197" s="32" t="s">
        <v>55</v>
      </c>
      <c r="B197" s="84">
        <v>0</v>
      </c>
      <c r="C197" s="84">
        <v>0</v>
      </c>
      <c r="D197" s="84">
        <v>0.17439999999999994</v>
      </c>
      <c r="E197" s="84">
        <v>0</v>
      </c>
      <c r="F197" s="395"/>
      <c r="G197" s="84">
        <v>0</v>
      </c>
      <c r="H197" s="115">
        <v>0</v>
      </c>
      <c r="I197" s="111">
        <f t="shared" si="36"/>
        <v>0.17439999999999994</v>
      </c>
    </row>
    <row r="198" spans="1:9" ht="15">
      <c r="A198" s="31" t="s">
        <v>14</v>
      </c>
      <c r="B198" s="112">
        <v>160.99595870490177</v>
      </c>
      <c r="C198" s="112">
        <v>6.1437672520615795E-9</v>
      </c>
      <c r="D198" s="112">
        <v>315.2995975372832</v>
      </c>
      <c r="E198" s="112">
        <v>0</v>
      </c>
      <c r="F198" s="395"/>
      <c r="G198" s="112">
        <v>0</v>
      </c>
      <c r="H198" s="113">
        <v>0</v>
      </c>
      <c r="I198" s="114">
        <f t="shared" si="36"/>
        <v>476.29555624832875</v>
      </c>
    </row>
    <row r="199" spans="1:9" ht="15">
      <c r="A199" s="32" t="s">
        <v>136</v>
      </c>
      <c r="B199" s="84">
        <v>408.30004561581637</v>
      </c>
      <c r="C199" s="84">
        <v>178.88376472969699</v>
      </c>
      <c r="D199" s="84">
        <v>2915.9766774889972</v>
      </c>
      <c r="E199" s="84">
        <v>125.00914318187237</v>
      </c>
      <c r="F199" s="395"/>
      <c r="G199" s="84">
        <v>0</v>
      </c>
      <c r="H199" s="115">
        <v>0</v>
      </c>
      <c r="I199" s="111">
        <f t="shared" si="36"/>
        <v>3628.1696310163829</v>
      </c>
    </row>
    <row r="200" spans="1:9" ht="15">
      <c r="A200" s="31" t="s">
        <v>21</v>
      </c>
      <c r="B200" s="112">
        <v>29.140445505233554</v>
      </c>
      <c r="C200" s="112">
        <v>0.82679478153581809</v>
      </c>
      <c r="D200" s="112">
        <v>705.23857304600949</v>
      </c>
      <c r="E200" s="112">
        <v>499.27165557011045</v>
      </c>
      <c r="F200" s="395"/>
      <c r="G200" s="112">
        <v>46.378863809673412</v>
      </c>
      <c r="H200" s="113">
        <v>1.3602572959026613</v>
      </c>
      <c r="I200" s="114">
        <f t="shared" si="36"/>
        <v>1282.2165900084653</v>
      </c>
    </row>
    <row r="201" spans="1:9" ht="15">
      <c r="A201" s="32" t="s">
        <v>20</v>
      </c>
      <c r="B201" s="84">
        <v>2.5246677236989998</v>
      </c>
      <c r="C201" s="84">
        <v>1.133459866188079</v>
      </c>
      <c r="D201" s="84">
        <v>0.86073590350284213</v>
      </c>
      <c r="E201" s="84">
        <v>0</v>
      </c>
      <c r="F201" s="395"/>
      <c r="G201" s="84">
        <v>0</v>
      </c>
      <c r="H201" s="115">
        <v>0</v>
      </c>
      <c r="I201" s="111">
        <f t="shared" si="36"/>
        <v>4.5188634933899214</v>
      </c>
    </row>
    <row r="202" spans="1:9" ht="15">
      <c r="A202" s="31" t="s">
        <v>56</v>
      </c>
      <c r="B202" s="112">
        <v>5.6996072465425682E-3</v>
      </c>
      <c r="C202" s="112">
        <v>6.8097423546780644E-3</v>
      </c>
      <c r="D202" s="112">
        <v>9.0382357939722806E-3</v>
      </c>
      <c r="E202" s="112">
        <v>0</v>
      </c>
      <c r="F202" s="395"/>
      <c r="G202" s="112">
        <v>0</v>
      </c>
      <c r="H202" s="113">
        <v>0</v>
      </c>
      <c r="I202" s="114">
        <f t="shared" si="36"/>
        <v>2.1547585395192914E-2</v>
      </c>
    </row>
    <row r="203" spans="1:9" ht="15">
      <c r="A203" s="32" t="s">
        <v>18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36"/>
        <v>0</v>
      </c>
    </row>
    <row r="204" spans="1:9" ht="15">
      <c r="A204" s="31" t="s">
        <v>17</v>
      </c>
      <c r="B204" s="112">
        <v>0.35813735671917063</v>
      </c>
      <c r="C204" s="112">
        <v>2.9858006999039114E-9</v>
      </c>
      <c r="D204" s="112">
        <v>537.30992369116723</v>
      </c>
      <c r="E204" s="112">
        <v>0</v>
      </c>
      <c r="F204" s="395"/>
      <c r="G204" s="112">
        <v>0</v>
      </c>
      <c r="H204" s="113">
        <v>0</v>
      </c>
      <c r="I204" s="114">
        <f t="shared" si="36"/>
        <v>537.66806105087221</v>
      </c>
    </row>
    <row r="205" spans="1:9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36"/>
        <v>0</v>
      </c>
    </row>
    <row r="206" spans="1:9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36"/>
        <v>0</v>
      </c>
    </row>
    <row r="207" spans="1:9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36"/>
        <v>0</v>
      </c>
    </row>
    <row r="208" spans="1:9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36"/>
        <v>0</v>
      </c>
    </row>
    <row r="209" spans="1:9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36"/>
        <v>0</v>
      </c>
    </row>
    <row r="210" spans="1:9" ht="15">
      <c r="A210" s="37" t="s">
        <v>22</v>
      </c>
      <c r="B210" s="99">
        <f>SUM(B189:B205)</f>
        <v>627.32633006079686</v>
      </c>
      <c r="C210" s="99">
        <f t="shared" ref="C210:H210" si="37">SUM(C189:C205)</f>
        <v>184.76365121928902</v>
      </c>
      <c r="D210" s="99">
        <f t="shared" si="37"/>
        <v>5662.2768467510214</v>
      </c>
      <c r="E210" s="99">
        <f t="shared" si="37"/>
        <v>628.65131429541759</v>
      </c>
      <c r="F210" s="99">
        <f t="shared" si="37"/>
        <v>0</v>
      </c>
      <c r="G210" s="99">
        <f t="shared" si="37"/>
        <v>46.378863809673412</v>
      </c>
      <c r="H210" s="100">
        <f t="shared" si="37"/>
        <v>1.3602572959026613</v>
      </c>
      <c r="I210" s="111">
        <f>SUM(I189:I205)</f>
        <v>7150.7572634321014</v>
      </c>
    </row>
    <row r="211" spans="1:9" s="22" customFormat="1" ht="15" thickBot="1">
      <c r="A211" s="38" t="s">
        <v>108</v>
      </c>
      <c r="B211" s="125">
        <f>B210/$I$210</f>
        <v>8.7728656833151009E-2</v>
      </c>
      <c r="C211" s="125">
        <f t="shared" ref="C211:I211" si="38">C210/$I$210</f>
        <v>2.583833353764399E-2</v>
      </c>
      <c r="D211" s="125">
        <f t="shared" si="38"/>
        <v>0.79184296685709843</v>
      </c>
      <c r="E211" s="125">
        <f t="shared" si="38"/>
        <v>8.7913949688971538E-2</v>
      </c>
      <c r="F211" s="125">
        <f t="shared" si="38"/>
        <v>0</v>
      </c>
      <c r="G211" s="125">
        <f t="shared" si="38"/>
        <v>6.4858674544649919E-3</v>
      </c>
      <c r="H211" s="126">
        <f t="shared" si="38"/>
        <v>1.9022562866996098E-4</v>
      </c>
      <c r="I211" s="127">
        <f t="shared" si="38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39">SUM(B216:H216)</f>
        <v>0</v>
      </c>
    </row>
    <row r="217" spans="1:9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39"/>
        <v>0</v>
      </c>
    </row>
    <row r="218" spans="1:9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39"/>
        <v>0</v>
      </c>
    </row>
    <row r="219" spans="1:9" ht="15">
      <c r="A219" s="32" t="s">
        <v>13</v>
      </c>
      <c r="B219" s="84">
        <v>3.9495557904774645</v>
      </c>
      <c r="C219" s="84">
        <v>2.0238588178164343</v>
      </c>
      <c r="D219" s="84">
        <v>9.2121636526719044</v>
      </c>
      <c r="E219" s="84">
        <v>0</v>
      </c>
      <c r="F219" s="395"/>
      <c r="G219" s="84">
        <v>0</v>
      </c>
      <c r="H219" s="115">
        <v>0</v>
      </c>
      <c r="I219" s="111">
        <f t="shared" si="39"/>
        <v>15.185578260965803</v>
      </c>
    </row>
    <row r="220" spans="1:9" ht="15">
      <c r="A220" s="31" t="s">
        <v>12</v>
      </c>
      <c r="B220" s="112">
        <v>2.4510681478217045</v>
      </c>
      <c r="C220" s="112">
        <v>1.3959396523147973</v>
      </c>
      <c r="D220" s="112">
        <v>1.0387809829652888</v>
      </c>
      <c r="E220" s="112">
        <v>0</v>
      </c>
      <c r="F220" s="395"/>
      <c r="G220" s="112">
        <v>0</v>
      </c>
      <c r="H220" s="113">
        <v>0</v>
      </c>
      <c r="I220" s="114">
        <f t="shared" si="39"/>
        <v>4.8857887831017903</v>
      </c>
    </row>
    <row r="221" spans="1:9" ht="15">
      <c r="A221" s="32" t="s">
        <v>54</v>
      </c>
      <c r="B221" s="84">
        <v>0</v>
      </c>
      <c r="C221" s="84">
        <v>0</v>
      </c>
      <c r="D221" s="84">
        <v>0</v>
      </c>
      <c r="E221" s="84">
        <v>2.3123305104637167E-2</v>
      </c>
      <c r="F221" s="395"/>
      <c r="G221" s="84">
        <v>0</v>
      </c>
      <c r="H221" s="115">
        <v>0</v>
      </c>
      <c r="I221" s="111">
        <f t="shared" si="39"/>
        <v>2.3123305104637167E-2</v>
      </c>
    </row>
    <row r="222" spans="1:9" ht="15">
      <c r="A222" s="31" t="s">
        <v>11</v>
      </c>
      <c r="B222" s="112">
        <v>0</v>
      </c>
      <c r="C222" s="112">
        <v>0</v>
      </c>
      <c r="D222" s="112">
        <v>0</v>
      </c>
      <c r="E222" s="112">
        <v>12.865783603788133</v>
      </c>
      <c r="F222" s="395"/>
      <c r="G222" s="112">
        <v>0</v>
      </c>
      <c r="H222" s="113">
        <v>0</v>
      </c>
      <c r="I222" s="114">
        <f t="shared" si="39"/>
        <v>12.865783603788133</v>
      </c>
    </row>
    <row r="223" spans="1:9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39"/>
        <v>0</v>
      </c>
    </row>
    <row r="224" spans="1:9" ht="15">
      <c r="A224" s="31" t="s">
        <v>14</v>
      </c>
      <c r="B224" s="112">
        <v>0.54271465027302113</v>
      </c>
      <c r="C224" s="112">
        <v>0</v>
      </c>
      <c r="D224" s="112">
        <v>2.1496736711117714</v>
      </c>
      <c r="E224" s="112">
        <v>0.11361167861520746</v>
      </c>
      <c r="F224" s="395"/>
      <c r="G224" s="112">
        <v>0</v>
      </c>
      <c r="H224" s="113">
        <v>0</v>
      </c>
      <c r="I224" s="114">
        <f t="shared" si="39"/>
        <v>2.806</v>
      </c>
    </row>
    <row r="225" spans="1:9" ht="15">
      <c r="A225" s="32" t="s">
        <v>136</v>
      </c>
      <c r="B225" s="84">
        <v>142.07962967818165</v>
      </c>
      <c r="C225" s="84">
        <v>0.91542803670713646</v>
      </c>
      <c r="D225" s="84">
        <v>255.29764911397075</v>
      </c>
      <c r="E225" s="84">
        <v>123.27354641511795</v>
      </c>
      <c r="F225" s="395"/>
      <c r="G225" s="84">
        <v>0</v>
      </c>
      <c r="H225" s="115">
        <v>0</v>
      </c>
      <c r="I225" s="111">
        <f t="shared" si="39"/>
        <v>521.56625324397748</v>
      </c>
    </row>
    <row r="226" spans="1:9" ht="15">
      <c r="A226" s="31" t="s">
        <v>21</v>
      </c>
      <c r="B226" s="112">
        <v>54.263011058107892</v>
      </c>
      <c r="C226" s="112">
        <v>0.60711913781841242</v>
      </c>
      <c r="D226" s="112">
        <v>165.17017918372042</v>
      </c>
      <c r="E226" s="112">
        <v>286.47135094253952</v>
      </c>
      <c r="F226" s="395"/>
      <c r="G226" s="112">
        <v>66.847743050954548</v>
      </c>
      <c r="H226" s="113">
        <v>7.5830097526644584</v>
      </c>
      <c r="I226" s="114">
        <f t="shared" si="39"/>
        <v>580.94241312580527</v>
      </c>
    </row>
    <row r="227" spans="1:9" ht="15">
      <c r="A227" s="32" t="s">
        <v>20</v>
      </c>
      <c r="B227" s="84">
        <v>58.642809647423533</v>
      </c>
      <c r="C227" s="84">
        <v>0</v>
      </c>
      <c r="D227" s="84">
        <v>14.613143218288595</v>
      </c>
      <c r="E227" s="84">
        <v>0</v>
      </c>
      <c r="F227" s="395"/>
      <c r="G227" s="84">
        <v>0</v>
      </c>
      <c r="H227" s="115">
        <v>0</v>
      </c>
      <c r="I227" s="111">
        <f t="shared" si="39"/>
        <v>73.255952865712132</v>
      </c>
    </row>
    <row r="228" spans="1:9" ht="15">
      <c r="A228" s="31" t="s">
        <v>56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39"/>
        <v>0</v>
      </c>
    </row>
    <row r="229" spans="1:9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39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39"/>
        <v>0</v>
      </c>
    </row>
    <row r="231" spans="1:9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39"/>
        <v>0</v>
      </c>
    </row>
    <row r="232" spans="1:9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39"/>
        <v>0</v>
      </c>
    </row>
    <row r="233" spans="1:9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39"/>
        <v>0</v>
      </c>
    </row>
    <row r="234" spans="1:9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39"/>
        <v>0</v>
      </c>
    </row>
    <row r="235" spans="1:9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39"/>
        <v>0</v>
      </c>
    </row>
    <row r="236" spans="1:9" ht="15">
      <c r="A236" s="37" t="s">
        <v>22</v>
      </c>
      <c r="B236" s="99">
        <f>SUM(B215:B231)</f>
        <v>261.92878897228525</v>
      </c>
      <c r="C236" s="99">
        <f t="shared" ref="C236:H236" si="40">SUM(C215:C231)</f>
        <v>4.9423456446567808</v>
      </c>
      <c r="D236" s="99">
        <f t="shared" si="40"/>
        <v>447.48158982272872</v>
      </c>
      <c r="E236" s="99">
        <f t="shared" si="40"/>
        <v>422.74741594516547</v>
      </c>
      <c r="F236" s="99">
        <f t="shared" si="40"/>
        <v>0</v>
      </c>
      <c r="G236" s="99">
        <f t="shared" si="40"/>
        <v>66.847743050954548</v>
      </c>
      <c r="H236" s="100">
        <f t="shared" si="40"/>
        <v>7.5830097526644584</v>
      </c>
      <c r="I236" s="111">
        <f>SUM(I215:I231)</f>
        <v>1211.5308931884551</v>
      </c>
    </row>
    <row r="237" spans="1:9" s="22" customFormat="1" ht="15" thickBot="1">
      <c r="A237" s="38" t="s">
        <v>108</v>
      </c>
      <c r="B237" s="125">
        <f>B236/$I$236</f>
        <v>0.21619654145421935</v>
      </c>
      <c r="C237" s="125">
        <f t="shared" ref="C237:I237" si="41">C236/$I$236</f>
        <v>4.0794218888217755E-3</v>
      </c>
      <c r="D237" s="125">
        <f t="shared" si="41"/>
        <v>0.36935219096647698</v>
      </c>
      <c r="E237" s="125">
        <f t="shared" si="41"/>
        <v>0.34893655483484776</v>
      </c>
      <c r="F237" s="125">
        <f t="shared" si="41"/>
        <v>0</v>
      </c>
      <c r="G237" s="125">
        <f t="shared" si="41"/>
        <v>5.5176259579338929E-2</v>
      </c>
      <c r="H237" s="126">
        <f t="shared" si="41"/>
        <v>6.2590312762952479E-3</v>
      </c>
      <c r="I237" s="127">
        <f t="shared" si="41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2">SUM(B242:H242)</f>
        <v>0</v>
      </c>
    </row>
    <row r="243" spans="1:9" ht="15">
      <c r="A243" s="32" t="s">
        <v>9</v>
      </c>
      <c r="B243" s="84">
        <v>0.32920286507713314</v>
      </c>
      <c r="C243" s="84">
        <v>0.32920286507713314</v>
      </c>
      <c r="D243" s="84">
        <v>1.0699093115006828</v>
      </c>
      <c r="E243" s="84">
        <v>0</v>
      </c>
      <c r="F243" s="395"/>
      <c r="G243" s="84">
        <v>0</v>
      </c>
      <c r="H243" s="115">
        <v>0</v>
      </c>
      <c r="I243" s="111">
        <f t="shared" si="42"/>
        <v>1.7283150416549491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2"/>
        <v>0</v>
      </c>
    </row>
    <row r="245" spans="1:9" ht="15">
      <c r="A245" s="32" t="s">
        <v>13</v>
      </c>
      <c r="B245" s="84">
        <v>156.06675891957724</v>
      </c>
      <c r="C245" s="84">
        <v>0.4454624146191738</v>
      </c>
      <c r="D245" s="84">
        <v>24.273366109936472</v>
      </c>
      <c r="E245" s="84">
        <v>0</v>
      </c>
      <c r="F245" s="395"/>
      <c r="G245" s="84">
        <v>0</v>
      </c>
      <c r="H245" s="115">
        <v>0</v>
      </c>
      <c r="I245" s="111">
        <f t="shared" si="42"/>
        <v>180.78558744413289</v>
      </c>
    </row>
    <row r="246" spans="1:9" ht="15">
      <c r="A246" s="31" t="s">
        <v>12</v>
      </c>
      <c r="B246" s="112">
        <v>94.874105826221992</v>
      </c>
      <c r="C246" s="112">
        <v>0.34239021985319545</v>
      </c>
      <c r="D246" s="112">
        <v>24.593681599144865</v>
      </c>
      <c r="E246" s="112">
        <v>0</v>
      </c>
      <c r="F246" s="395"/>
      <c r="G246" s="112">
        <v>0</v>
      </c>
      <c r="H246" s="113">
        <v>0</v>
      </c>
      <c r="I246" s="114">
        <f t="shared" si="42"/>
        <v>119.81017764522005</v>
      </c>
    </row>
    <row r="247" spans="1:9" ht="15">
      <c r="A247" s="32" t="s">
        <v>54</v>
      </c>
      <c r="B247" s="84">
        <v>7.6420867684045157E-9</v>
      </c>
      <c r="C247" s="84">
        <v>7.6420867684045157E-9</v>
      </c>
      <c r="D247" s="84">
        <v>7.6420867684045157E-9</v>
      </c>
      <c r="E247" s="84">
        <v>1.2799588685930106</v>
      </c>
      <c r="F247" s="395"/>
      <c r="G247" s="84">
        <v>0</v>
      </c>
      <c r="H247" s="115">
        <v>0</v>
      </c>
      <c r="I247" s="111">
        <f t="shared" si="42"/>
        <v>1.2799588915192708</v>
      </c>
    </row>
    <row r="248" spans="1:9" ht="15">
      <c r="A248" s="31" t="s">
        <v>11</v>
      </c>
      <c r="B248" s="112">
        <v>1.1218916239471768E-8</v>
      </c>
      <c r="C248" s="112">
        <v>1.1218916239471768E-8</v>
      </c>
      <c r="D248" s="112">
        <v>1.1218916239471768E-8</v>
      </c>
      <c r="E248" s="112">
        <v>0.27643735241592049</v>
      </c>
      <c r="F248" s="395"/>
      <c r="G248" s="112">
        <v>0</v>
      </c>
      <c r="H248" s="113">
        <v>0</v>
      </c>
      <c r="I248" s="114">
        <f t="shared" si="42"/>
        <v>0.27643738607266921</v>
      </c>
    </row>
    <row r="249" spans="1:9" ht="15">
      <c r="A249" s="32" t="s">
        <v>55</v>
      </c>
      <c r="B249" s="84">
        <v>4.1523809523809518E-2</v>
      </c>
      <c r="C249" s="84">
        <v>4.1523809523809518E-2</v>
      </c>
      <c r="D249" s="84">
        <v>0.13495238095238093</v>
      </c>
      <c r="E249" s="84">
        <v>0</v>
      </c>
      <c r="F249" s="395"/>
      <c r="G249" s="84">
        <v>0</v>
      </c>
      <c r="H249" s="115">
        <v>0</v>
      </c>
      <c r="I249" s="111">
        <f t="shared" si="42"/>
        <v>0.21799999999999997</v>
      </c>
    </row>
    <row r="250" spans="1:9" ht="15">
      <c r="A250" s="31" t="s">
        <v>14</v>
      </c>
      <c r="B250" s="112">
        <v>80.015875074623082</v>
      </c>
      <c r="C250" s="112">
        <v>2.4108018608640305</v>
      </c>
      <c r="D250" s="112">
        <v>96.799879192902765</v>
      </c>
      <c r="E250" s="112">
        <v>1.7145288399295016</v>
      </c>
      <c r="F250" s="395"/>
      <c r="G250" s="112">
        <v>0</v>
      </c>
      <c r="H250" s="113">
        <v>0</v>
      </c>
      <c r="I250" s="114">
        <f t="shared" si="42"/>
        <v>180.94108496831936</v>
      </c>
    </row>
    <row r="251" spans="1:9" ht="15">
      <c r="A251" s="32" t="s">
        <v>136</v>
      </c>
      <c r="B251" s="84">
        <v>828.41521065220206</v>
      </c>
      <c r="C251" s="84">
        <v>41.511092359224008</v>
      </c>
      <c r="D251" s="84">
        <v>670.55444027725389</v>
      </c>
      <c r="E251" s="84">
        <v>1.5508334087543356</v>
      </c>
      <c r="F251" s="395"/>
      <c r="G251" s="84">
        <v>0</v>
      </c>
      <c r="H251" s="115">
        <v>0</v>
      </c>
      <c r="I251" s="111">
        <f t="shared" si="42"/>
        <v>1542.0315766974345</v>
      </c>
    </row>
    <row r="252" spans="1:9" ht="15">
      <c r="A252" s="31" t="s">
        <v>21</v>
      </c>
      <c r="B252" s="112">
        <v>162.77352594788888</v>
      </c>
      <c r="C252" s="112">
        <v>5.9702984578716585</v>
      </c>
      <c r="D252" s="112">
        <v>546.69283399817982</v>
      </c>
      <c r="E252" s="112">
        <v>926.86841654715806</v>
      </c>
      <c r="F252" s="395"/>
      <c r="G252" s="112">
        <v>647.5452478792339</v>
      </c>
      <c r="H252" s="113">
        <v>29.208546790137035</v>
      </c>
      <c r="I252" s="114">
        <f t="shared" si="42"/>
        <v>2319.0588696204695</v>
      </c>
    </row>
    <row r="253" spans="1:9" ht="15">
      <c r="A253" s="32" t="s">
        <v>20</v>
      </c>
      <c r="B253" s="84">
        <v>128.01177431938154</v>
      </c>
      <c r="C253" s="84">
        <v>5.7182029893810371E-9</v>
      </c>
      <c r="D253" s="84">
        <v>2.3183087873119059</v>
      </c>
      <c r="E253" s="84">
        <v>0</v>
      </c>
      <c r="F253" s="395"/>
      <c r="G253" s="84">
        <v>0</v>
      </c>
      <c r="H253" s="115">
        <v>0</v>
      </c>
      <c r="I253" s="111">
        <f t="shared" si="42"/>
        <v>130.33008311241164</v>
      </c>
    </row>
    <row r="254" spans="1:9" ht="15">
      <c r="A254" s="31" t="s">
        <v>56</v>
      </c>
      <c r="B254" s="112">
        <v>1.6123665606608775</v>
      </c>
      <c r="C254" s="112">
        <v>1.9264135903503559</v>
      </c>
      <c r="D254" s="112">
        <v>2.5568339240233087</v>
      </c>
      <c r="E254" s="112">
        <v>0</v>
      </c>
      <c r="F254" s="395"/>
      <c r="G254" s="112">
        <v>0</v>
      </c>
      <c r="H254" s="113">
        <v>0</v>
      </c>
      <c r="I254" s="114">
        <f t="shared" si="42"/>
        <v>6.0956140750345416</v>
      </c>
    </row>
    <row r="255" spans="1:9" ht="15">
      <c r="A255" s="32" t="s">
        <v>18</v>
      </c>
      <c r="B255" s="84">
        <v>0.64170853210586176</v>
      </c>
      <c r="C255" s="84">
        <v>0.60639727603153426</v>
      </c>
      <c r="D255" s="84">
        <v>1.9354798910281592</v>
      </c>
      <c r="E255" s="84">
        <v>0</v>
      </c>
      <c r="F255" s="395"/>
      <c r="G255" s="84">
        <v>0</v>
      </c>
      <c r="H255" s="115">
        <v>0</v>
      </c>
      <c r="I255" s="111">
        <f t="shared" si="42"/>
        <v>3.1835856991655551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2"/>
        <v>0</v>
      </c>
    </row>
    <row r="257" spans="1:9" ht="15">
      <c r="A257" s="33" t="s">
        <v>60</v>
      </c>
      <c r="B257" s="84">
        <v>0.53485714285714281</v>
      </c>
      <c r="C257" s="84">
        <v>0.16457142857142856</v>
      </c>
      <c r="D257" s="84">
        <v>0.16457142857142856</v>
      </c>
      <c r="E257" s="84">
        <v>0</v>
      </c>
      <c r="F257" s="395"/>
      <c r="G257" s="84">
        <v>0</v>
      </c>
      <c r="H257" s="115">
        <v>0</v>
      </c>
      <c r="I257" s="111">
        <f t="shared" si="42"/>
        <v>0.86399999999999999</v>
      </c>
    </row>
    <row r="258" spans="1:9">
      <c r="A258" s="34" t="s">
        <v>19</v>
      </c>
      <c r="B258" s="116">
        <v>0.53485714285714281</v>
      </c>
      <c r="C258" s="116">
        <v>0.16457142857142856</v>
      </c>
      <c r="D258" s="116">
        <v>0.16457142857142856</v>
      </c>
      <c r="E258" s="116">
        <v>0</v>
      </c>
      <c r="F258" s="395"/>
      <c r="G258" s="116">
        <v>0</v>
      </c>
      <c r="H258" s="117">
        <v>0</v>
      </c>
      <c r="I258" s="118">
        <f t="shared" si="42"/>
        <v>0.86399999999999999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2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42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42"/>
        <v>0</v>
      </c>
    </row>
    <row r="262" spans="1:9" ht="15">
      <c r="A262" s="37" t="s">
        <v>22</v>
      </c>
      <c r="B262" s="99">
        <f t="shared" ref="B262:I262" si="43">SUM(B241:B257)</f>
        <v>1453.3169096689805</v>
      </c>
      <c r="C262" s="99">
        <f t="shared" si="43"/>
        <v>53.748154306565539</v>
      </c>
      <c r="D262" s="99">
        <f t="shared" si="43"/>
        <v>1371.0942569196666</v>
      </c>
      <c r="E262" s="99">
        <f t="shared" si="43"/>
        <v>931.69017501685084</v>
      </c>
      <c r="F262" s="99">
        <f t="shared" si="43"/>
        <v>0</v>
      </c>
      <c r="G262" s="99">
        <f t="shared" si="43"/>
        <v>647.5452478792339</v>
      </c>
      <c r="H262" s="100">
        <f t="shared" si="43"/>
        <v>29.208546790137035</v>
      </c>
      <c r="I262" s="111">
        <f t="shared" si="43"/>
        <v>4486.6032905814345</v>
      </c>
    </row>
    <row r="263" spans="1:9" s="22" customFormat="1" ht="15" thickBot="1">
      <c r="A263" s="38" t="s">
        <v>108</v>
      </c>
      <c r="B263" s="125">
        <f t="shared" ref="B263:I263" si="44">B262/$I$262</f>
        <v>0.32392364903754173</v>
      </c>
      <c r="C263" s="125">
        <f t="shared" si="44"/>
        <v>1.1979698410019248E-2</v>
      </c>
      <c r="D263" s="125">
        <f t="shared" si="44"/>
        <v>0.30559739030146826</v>
      </c>
      <c r="E263" s="125">
        <f t="shared" si="44"/>
        <v>0.20766047601594612</v>
      </c>
      <c r="F263" s="125">
        <f t="shared" si="44"/>
        <v>0</v>
      </c>
      <c r="G263" s="125">
        <f t="shared" si="44"/>
        <v>0.14432861698260741</v>
      </c>
      <c r="H263" s="126">
        <f t="shared" si="44"/>
        <v>6.5101692524171884E-3</v>
      </c>
      <c r="I263" s="127">
        <f t="shared" si="44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45">SUM(B268:H268)</f>
        <v>0</v>
      </c>
    </row>
    <row r="269" spans="1:9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45"/>
        <v>0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45"/>
        <v>0</v>
      </c>
    </row>
    <row r="271" spans="1:9" ht="15">
      <c r="A271" s="32" t="s">
        <v>13</v>
      </c>
      <c r="B271" s="84">
        <v>46.185345926942929</v>
      </c>
      <c r="C271" s="84">
        <v>90.697556622630572</v>
      </c>
      <c r="D271" s="84">
        <v>39.008521270993519</v>
      </c>
      <c r="E271" s="84">
        <v>0</v>
      </c>
      <c r="F271" s="395"/>
      <c r="G271" s="84">
        <v>0</v>
      </c>
      <c r="H271" s="115">
        <v>0</v>
      </c>
      <c r="I271" s="111">
        <f t="shared" si="45"/>
        <v>175.89142382056701</v>
      </c>
    </row>
    <row r="272" spans="1:9" ht="15">
      <c r="A272" s="31" t="s">
        <v>12</v>
      </c>
      <c r="B272" s="112">
        <v>8.2707922183805902</v>
      </c>
      <c r="C272" s="112">
        <v>0.81130397099038731</v>
      </c>
      <c r="D272" s="112">
        <v>28.716528442745748</v>
      </c>
      <c r="E272" s="112">
        <v>0.57429732606969763</v>
      </c>
      <c r="F272" s="395"/>
      <c r="G272" s="112">
        <v>0</v>
      </c>
      <c r="H272" s="113">
        <v>0</v>
      </c>
      <c r="I272" s="114">
        <f t="shared" si="45"/>
        <v>38.372921958186424</v>
      </c>
    </row>
    <row r="273" spans="1:9" ht="15">
      <c r="A273" s="32" t="s">
        <v>54</v>
      </c>
      <c r="B273" s="84">
        <v>5.1942311904937105E-9</v>
      </c>
      <c r="C273" s="84">
        <v>5.1942311904937105E-9</v>
      </c>
      <c r="D273" s="84">
        <v>5.1942311904937105E-9</v>
      </c>
      <c r="E273" s="84">
        <v>42.644249586365149</v>
      </c>
      <c r="F273" s="395"/>
      <c r="G273" s="84">
        <v>0</v>
      </c>
      <c r="H273" s="115">
        <v>0</v>
      </c>
      <c r="I273" s="111">
        <f t="shared" si="45"/>
        <v>42.644249601947841</v>
      </c>
    </row>
    <row r="274" spans="1:9" ht="15">
      <c r="A274" s="31" t="s">
        <v>11</v>
      </c>
      <c r="B274" s="112">
        <v>5.5992919498732832E-9</v>
      </c>
      <c r="C274" s="112">
        <v>5.5992919498732832E-9</v>
      </c>
      <c r="D274" s="112">
        <v>5.5992919498732832E-9</v>
      </c>
      <c r="E274" s="112">
        <v>9.716137541138356E-3</v>
      </c>
      <c r="F274" s="395"/>
      <c r="G274" s="112">
        <v>0</v>
      </c>
      <c r="H274" s="113">
        <v>0</v>
      </c>
      <c r="I274" s="114">
        <f t="shared" si="45"/>
        <v>9.716154339014205E-3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45"/>
        <v>0</v>
      </c>
    </row>
    <row r="276" spans="1:9" ht="15">
      <c r="A276" s="31" t="s">
        <v>14</v>
      </c>
      <c r="B276" s="112">
        <v>3.9046316492242501E-2</v>
      </c>
      <c r="C276" s="112">
        <v>3.3805517059789153E-2</v>
      </c>
      <c r="D276" s="112">
        <v>0.1046271310118614</v>
      </c>
      <c r="E276" s="112">
        <v>0</v>
      </c>
      <c r="F276" s="395"/>
      <c r="G276" s="112">
        <v>0</v>
      </c>
      <c r="H276" s="113">
        <v>0</v>
      </c>
      <c r="I276" s="114">
        <f t="shared" si="45"/>
        <v>0.17747896456389306</v>
      </c>
    </row>
    <row r="277" spans="1:9" ht="15">
      <c r="A277" s="32" t="s">
        <v>136</v>
      </c>
      <c r="B277" s="84">
        <v>28.886295617673017</v>
      </c>
      <c r="C277" s="84">
        <v>117.238322185755</v>
      </c>
      <c r="D277" s="84">
        <v>1177.855713720119</v>
      </c>
      <c r="E277" s="84">
        <v>0</v>
      </c>
      <c r="F277" s="395"/>
      <c r="G277" s="84">
        <v>0</v>
      </c>
      <c r="H277" s="115">
        <v>0</v>
      </c>
      <c r="I277" s="111">
        <f t="shared" si="45"/>
        <v>1323.980331523547</v>
      </c>
    </row>
    <row r="278" spans="1:9" ht="15">
      <c r="A278" s="31" t="s">
        <v>21</v>
      </c>
      <c r="B278" s="112">
        <v>2.1189432679941071</v>
      </c>
      <c r="C278" s="112">
        <v>6.2275808117483618E-9</v>
      </c>
      <c r="D278" s="112">
        <v>195.05459165082428</v>
      </c>
      <c r="E278" s="112">
        <v>222.7274202158961</v>
      </c>
      <c r="F278" s="395"/>
      <c r="G278" s="112">
        <v>5.4283040708745096</v>
      </c>
      <c r="H278" s="113">
        <v>0</v>
      </c>
      <c r="I278" s="114">
        <f t="shared" si="45"/>
        <v>425.32925921181658</v>
      </c>
    </row>
    <row r="279" spans="1:9" ht="15">
      <c r="A279" s="32" t="s">
        <v>20</v>
      </c>
      <c r="B279" s="84">
        <v>13.503599986582604</v>
      </c>
      <c r="C279" s="84">
        <v>6.7086966066916752E-9</v>
      </c>
      <c r="D279" s="84">
        <v>6.7086966066916752E-9</v>
      </c>
      <c r="E279" s="84">
        <v>0</v>
      </c>
      <c r="F279" s="395"/>
      <c r="G279" s="84">
        <v>0</v>
      </c>
      <c r="H279" s="115">
        <v>0</v>
      </c>
      <c r="I279" s="111">
        <f t="shared" si="45"/>
        <v>13.503599999999995</v>
      </c>
    </row>
    <row r="280" spans="1:9" ht="15">
      <c r="A280" s="31" t="s">
        <v>56</v>
      </c>
      <c r="B280" s="112">
        <v>7.2313892029218854E-2</v>
      </c>
      <c r="C280" s="112">
        <v>2.2250428316682724E-2</v>
      </c>
      <c r="D280" s="112">
        <v>2.2250428316682724E-2</v>
      </c>
      <c r="E280" s="112">
        <v>0</v>
      </c>
      <c r="F280" s="395"/>
      <c r="G280" s="112">
        <v>0</v>
      </c>
      <c r="H280" s="113">
        <v>0</v>
      </c>
      <c r="I280" s="114">
        <f t="shared" si="45"/>
        <v>0.1168147486625843</v>
      </c>
    </row>
    <row r="281" spans="1:9" ht="15">
      <c r="A281" s="32" t="s">
        <v>18</v>
      </c>
      <c r="B281" s="84">
        <v>4.5353660506130284E-3</v>
      </c>
      <c r="C281" s="84">
        <v>1.3954972463424702E-3</v>
      </c>
      <c r="D281" s="84">
        <v>1.3954972463424702E-3</v>
      </c>
      <c r="E281" s="84">
        <v>0</v>
      </c>
      <c r="F281" s="395"/>
      <c r="G281" s="84">
        <v>0</v>
      </c>
      <c r="H281" s="115">
        <v>0</v>
      </c>
      <c r="I281" s="111">
        <f t="shared" si="45"/>
        <v>7.3263605432979679E-3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45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45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45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45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45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45"/>
        <v>0</v>
      </c>
    </row>
    <row r="288" spans="1:9" ht="15">
      <c r="A288" s="37" t="s">
        <v>22</v>
      </c>
      <c r="B288" s="99">
        <f t="shared" ref="B288:I288" si="46">SUM(B267:B283)</f>
        <v>99.08087260293884</v>
      </c>
      <c r="C288" s="99">
        <f t="shared" si="46"/>
        <v>208.80463424572858</v>
      </c>
      <c r="D288" s="99">
        <f t="shared" si="46"/>
        <v>1440.7636281587597</v>
      </c>
      <c r="E288" s="99">
        <f t="shared" si="46"/>
        <v>265.9556832658721</v>
      </c>
      <c r="F288" s="99">
        <f t="shared" si="46"/>
        <v>0</v>
      </c>
      <c r="G288" s="99">
        <f t="shared" si="46"/>
        <v>5.4283040708745096</v>
      </c>
      <c r="H288" s="100">
        <f t="shared" si="46"/>
        <v>0</v>
      </c>
      <c r="I288" s="111">
        <f t="shared" si="46"/>
        <v>2020.0331223441738</v>
      </c>
    </row>
    <row r="289" spans="1:9" s="22" customFormat="1" ht="15" thickBot="1">
      <c r="A289" s="38" t="s">
        <v>108</v>
      </c>
      <c r="B289" s="125">
        <f>B288/$I$288</f>
        <v>4.9049132663705607E-2</v>
      </c>
      <c r="C289" s="125">
        <f t="shared" ref="C289:I289" si="47">C288/$I$288</f>
        <v>0.10336693588638711</v>
      </c>
      <c r="D289" s="125">
        <f t="shared" si="47"/>
        <v>0.71323762577061445</v>
      </c>
      <c r="E289" s="125">
        <f t="shared" si="47"/>
        <v>0.13165907049941852</v>
      </c>
      <c r="F289" s="125">
        <f t="shared" si="47"/>
        <v>0</v>
      </c>
      <c r="G289" s="125">
        <f t="shared" si="47"/>
        <v>2.6872351798742605E-3</v>
      </c>
      <c r="H289" s="126">
        <f t="shared" si="47"/>
        <v>0</v>
      </c>
      <c r="I289" s="127">
        <f t="shared" si="47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7.7200000000000019E-2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48">SUM(B294:H294)</f>
        <v>7.7200000000000019E-2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48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48"/>
        <v>0</v>
      </c>
    </row>
    <row r="297" spans="1:9" ht="15">
      <c r="A297" s="32" t="s">
        <v>13</v>
      </c>
      <c r="B297" s="84">
        <v>43.179763007313063</v>
      </c>
      <c r="C297" s="84">
        <v>147.04396929240116</v>
      </c>
      <c r="D297" s="84">
        <v>11.997051116843407</v>
      </c>
      <c r="E297" s="84">
        <v>0</v>
      </c>
      <c r="F297" s="395"/>
      <c r="G297" s="84">
        <v>0</v>
      </c>
      <c r="H297" s="115">
        <v>0</v>
      </c>
      <c r="I297" s="111">
        <f t="shared" si="48"/>
        <v>202.22078341655762</v>
      </c>
    </row>
    <row r="298" spans="1:9" ht="15">
      <c r="A298" s="31" t="s">
        <v>12</v>
      </c>
      <c r="B298" s="112">
        <v>96.167418155539622</v>
      </c>
      <c r="C298" s="112">
        <v>46.992479719943979</v>
      </c>
      <c r="D298" s="112">
        <v>10.286404696308226</v>
      </c>
      <c r="E298" s="112">
        <v>0.15462218640443309</v>
      </c>
      <c r="F298" s="395"/>
      <c r="G298" s="112">
        <v>0</v>
      </c>
      <c r="H298" s="113">
        <v>0</v>
      </c>
      <c r="I298" s="114">
        <f t="shared" si="48"/>
        <v>153.60092475819627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0.78889696874145321</v>
      </c>
      <c r="F299" s="395"/>
      <c r="G299" s="84">
        <v>0</v>
      </c>
      <c r="H299" s="115">
        <v>0</v>
      </c>
      <c r="I299" s="111">
        <f t="shared" si="48"/>
        <v>0.78889696874145321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48"/>
        <v>0</v>
      </c>
    </row>
    <row r="301" spans="1:9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48"/>
        <v>0</v>
      </c>
    </row>
    <row r="302" spans="1:9" ht="15">
      <c r="A302" s="31" t="s">
        <v>14</v>
      </c>
      <c r="B302" s="112">
        <v>0.12661657756995862</v>
      </c>
      <c r="C302" s="112">
        <v>1.7254967708331705</v>
      </c>
      <c r="D302" s="112">
        <v>1.1552745489777299</v>
      </c>
      <c r="E302" s="112">
        <v>1.0600972210399349</v>
      </c>
      <c r="F302" s="395"/>
      <c r="G302" s="112">
        <v>0</v>
      </c>
      <c r="H302" s="113">
        <v>0</v>
      </c>
      <c r="I302" s="114">
        <f t="shared" si="48"/>
        <v>4.0674851184207936</v>
      </c>
    </row>
    <row r="303" spans="1:9" ht="15">
      <c r="A303" s="32" t="s">
        <v>136</v>
      </c>
      <c r="B303" s="84">
        <v>56.948835432880934</v>
      </c>
      <c r="C303" s="84">
        <v>911.29505777685074</v>
      </c>
      <c r="D303" s="84">
        <v>121.36488652383852</v>
      </c>
      <c r="E303" s="84">
        <v>3.1266115854729999</v>
      </c>
      <c r="F303" s="395"/>
      <c r="G303" s="84">
        <v>0</v>
      </c>
      <c r="H303" s="115">
        <v>0</v>
      </c>
      <c r="I303" s="111">
        <f t="shared" si="48"/>
        <v>1092.7353913190432</v>
      </c>
    </row>
    <row r="304" spans="1:9" ht="15">
      <c r="A304" s="31" t="s">
        <v>21</v>
      </c>
      <c r="B304" s="112">
        <v>34.013270435830783</v>
      </c>
      <c r="C304" s="112">
        <v>8.2699872290230907</v>
      </c>
      <c r="D304" s="112">
        <v>26.121009463703583</v>
      </c>
      <c r="E304" s="112">
        <v>432.41077637456783</v>
      </c>
      <c r="F304" s="395"/>
      <c r="G304" s="112">
        <v>36.768044517382954</v>
      </c>
      <c r="H304" s="113">
        <v>8.1121872796082559E-2</v>
      </c>
      <c r="I304" s="114">
        <f t="shared" si="48"/>
        <v>537.66420989330436</v>
      </c>
    </row>
    <row r="305" spans="1:9" ht="15">
      <c r="A305" s="32" t="s">
        <v>20</v>
      </c>
      <c r="B305" s="84">
        <v>5.2801909916602749</v>
      </c>
      <c r="C305" s="84">
        <v>28.611362407810184</v>
      </c>
      <c r="D305" s="84">
        <v>26.780794353313222</v>
      </c>
      <c r="E305" s="84">
        <v>0</v>
      </c>
      <c r="F305" s="395"/>
      <c r="G305" s="84">
        <v>0</v>
      </c>
      <c r="H305" s="115">
        <v>0</v>
      </c>
      <c r="I305" s="111">
        <f t="shared" si="48"/>
        <v>60.672347752783679</v>
      </c>
    </row>
    <row r="306" spans="1:9" ht="15">
      <c r="A306" s="31" t="s">
        <v>56</v>
      </c>
      <c r="B306" s="112">
        <v>2.1146180547991804</v>
      </c>
      <c r="C306" s="112">
        <v>0</v>
      </c>
      <c r="D306" s="112">
        <v>0.49940979592065748</v>
      </c>
      <c r="E306" s="112">
        <v>0</v>
      </c>
      <c r="F306" s="395"/>
      <c r="G306" s="112">
        <v>0</v>
      </c>
      <c r="H306" s="113">
        <v>0</v>
      </c>
      <c r="I306" s="114">
        <f t="shared" si="48"/>
        <v>2.6140278507198378</v>
      </c>
    </row>
    <row r="307" spans="1:9" ht="15">
      <c r="A307" s="32" t="s">
        <v>18</v>
      </c>
      <c r="B307" s="84">
        <v>26.690226775728323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48"/>
        <v>26.690226775728323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48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48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48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48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48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48"/>
        <v>0</v>
      </c>
    </row>
    <row r="314" spans="1:9" ht="15">
      <c r="A314" s="37" t="s">
        <v>22</v>
      </c>
      <c r="B314" s="99">
        <f t="shared" ref="B314:I314" si="49">SUM(B293:B309)</f>
        <v>264.59813943132212</v>
      </c>
      <c r="C314" s="99">
        <f t="shared" si="49"/>
        <v>1143.9383531968624</v>
      </c>
      <c r="D314" s="99">
        <f t="shared" si="49"/>
        <v>198.20483049890532</v>
      </c>
      <c r="E314" s="99">
        <f t="shared" si="49"/>
        <v>437.54100433622665</v>
      </c>
      <c r="F314" s="99">
        <f t="shared" si="49"/>
        <v>0</v>
      </c>
      <c r="G314" s="99">
        <f t="shared" si="49"/>
        <v>36.768044517382954</v>
      </c>
      <c r="H314" s="100">
        <f t="shared" si="49"/>
        <v>8.1121872796082559E-2</v>
      </c>
      <c r="I314" s="111">
        <f t="shared" si="49"/>
        <v>2081.1314938534956</v>
      </c>
    </row>
    <row r="315" spans="1:9" s="22" customFormat="1" ht="15" thickBot="1">
      <c r="A315" s="38" t="s">
        <v>108</v>
      </c>
      <c r="B315" s="125">
        <f>B314/$I$314</f>
        <v>0.12714148059014907</v>
      </c>
      <c r="C315" s="125">
        <f t="shared" ref="C315:I315" si="50">C314/$I$314</f>
        <v>0.54967134781027516</v>
      </c>
      <c r="D315" s="125">
        <f t="shared" si="50"/>
        <v>9.5238975088451694E-2</v>
      </c>
      <c r="E315" s="125">
        <f t="shared" si="50"/>
        <v>0.21024188314312636</v>
      </c>
      <c r="F315" s="125">
        <f t="shared" si="50"/>
        <v>0</v>
      </c>
      <c r="G315" s="125">
        <f t="shared" si="50"/>
        <v>1.766733367207949E-2</v>
      </c>
      <c r="H315" s="126">
        <f t="shared" si="50"/>
        <v>3.8979695918144252E-5</v>
      </c>
      <c r="I315" s="127">
        <f t="shared" si="5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3.0410617378191219E-9</v>
      </c>
      <c r="C319" s="105">
        <v>982.94718020886637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982.94718021190738</v>
      </c>
    </row>
    <row r="320" spans="1:9" ht="15">
      <c r="A320" s="31" t="s">
        <v>8</v>
      </c>
      <c r="B320" s="112">
        <v>8.5340437617081795E-9</v>
      </c>
      <c r="C320" s="112">
        <v>619.78492820045699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51">SUM(B320:H320)</f>
        <v>619.784928208991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51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51"/>
        <v>0</v>
      </c>
    </row>
    <row r="323" spans="1:9" ht="15">
      <c r="A323" s="32" t="s">
        <v>13</v>
      </c>
      <c r="B323" s="84">
        <v>61.256408607284435</v>
      </c>
      <c r="C323" s="84">
        <v>337.50238140758847</v>
      </c>
      <c r="D323" s="84">
        <v>86.914873477849014</v>
      </c>
      <c r="E323" s="84">
        <v>0</v>
      </c>
      <c r="F323" s="395"/>
      <c r="G323" s="84">
        <v>0</v>
      </c>
      <c r="H323" s="115">
        <v>0</v>
      </c>
      <c r="I323" s="111">
        <f t="shared" si="51"/>
        <v>485.67366349272191</v>
      </c>
    </row>
    <row r="324" spans="1:9" ht="15">
      <c r="A324" s="31" t="s">
        <v>12</v>
      </c>
      <c r="B324" s="112">
        <v>7.6420057177323022</v>
      </c>
      <c r="C324" s="112">
        <v>1.4539947945042624E-4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51"/>
        <v>7.6421511172117524</v>
      </c>
    </row>
    <row r="325" spans="1:9" ht="15">
      <c r="A325" s="32" t="s">
        <v>54</v>
      </c>
      <c r="B325" s="84">
        <v>4.6916580679519287E-9</v>
      </c>
      <c r="C325" s="84">
        <v>5.7554607607789583</v>
      </c>
      <c r="D325" s="84">
        <v>0</v>
      </c>
      <c r="E325" s="84">
        <v>5.2766802682073255</v>
      </c>
      <c r="F325" s="395"/>
      <c r="G325" s="84">
        <v>0</v>
      </c>
      <c r="H325" s="115">
        <v>0</v>
      </c>
      <c r="I325" s="111">
        <f t="shared" si="51"/>
        <v>11.032141033677942</v>
      </c>
    </row>
    <row r="326" spans="1:9" ht="15">
      <c r="A326" s="31" t="s">
        <v>11</v>
      </c>
      <c r="B326" s="112">
        <v>1.4205850193984708E-9</v>
      </c>
      <c r="C326" s="112">
        <v>0</v>
      </c>
      <c r="D326" s="112">
        <v>0</v>
      </c>
      <c r="E326" s="112">
        <v>9.274791767529772E-2</v>
      </c>
      <c r="F326" s="395"/>
      <c r="G326" s="112">
        <v>0</v>
      </c>
      <c r="H326" s="113">
        <v>0</v>
      </c>
      <c r="I326" s="114">
        <f t="shared" si="51"/>
        <v>9.2747919095882744E-2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51"/>
        <v>0</v>
      </c>
    </row>
    <row r="328" spans="1:9" ht="15">
      <c r="A328" s="31" t="s">
        <v>14</v>
      </c>
      <c r="B328" s="112">
        <v>1.7968552690852206</v>
      </c>
      <c r="C328" s="112">
        <v>0</v>
      </c>
      <c r="D328" s="112">
        <v>1.285144730914779</v>
      </c>
      <c r="E328" s="112">
        <v>0</v>
      </c>
      <c r="F328" s="395"/>
      <c r="G328" s="112">
        <v>0</v>
      </c>
      <c r="H328" s="113">
        <v>0</v>
      </c>
      <c r="I328" s="114">
        <f t="shared" si="51"/>
        <v>3.0819999999999999</v>
      </c>
    </row>
    <row r="329" spans="1:9" ht="15">
      <c r="A329" s="32" t="s">
        <v>136</v>
      </c>
      <c r="B329" s="84">
        <v>1381.6124520332864</v>
      </c>
      <c r="C329" s="84">
        <v>4328.0942386888264</v>
      </c>
      <c r="D329" s="84">
        <v>1190.2400900433452</v>
      </c>
      <c r="E329" s="84">
        <v>660.13218133103908</v>
      </c>
      <c r="F329" s="395"/>
      <c r="G329" s="84">
        <v>0</v>
      </c>
      <c r="H329" s="115">
        <v>0</v>
      </c>
      <c r="I329" s="111">
        <f t="shared" si="51"/>
        <v>7560.0789620964961</v>
      </c>
    </row>
    <row r="330" spans="1:9" ht="15">
      <c r="A330" s="31" t="s">
        <v>21</v>
      </c>
      <c r="B330" s="112">
        <v>172.87934947524894</v>
      </c>
      <c r="C330" s="112">
        <v>39.330728981787161</v>
      </c>
      <c r="D330" s="112">
        <v>94.393015033998651</v>
      </c>
      <c r="E330" s="112">
        <v>4161.1477572042904</v>
      </c>
      <c r="F330" s="395"/>
      <c r="G330" s="112">
        <v>277.61249230212434</v>
      </c>
      <c r="H330" s="113">
        <v>0</v>
      </c>
      <c r="I330" s="114">
        <f t="shared" si="51"/>
        <v>4745.3633429974498</v>
      </c>
    </row>
    <row r="331" spans="1:9" ht="15">
      <c r="A331" s="32" t="s">
        <v>20</v>
      </c>
      <c r="B331" s="84">
        <v>431.67725664629381</v>
      </c>
      <c r="C331" s="84">
        <v>0</v>
      </c>
      <c r="D331" s="84">
        <v>291.80042777337479</v>
      </c>
      <c r="E331" s="84">
        <v>0</v>
      </c>
      <c r="F331" s="395"/>
      <c r="G331" s="84">
        <v>0</v>
      </c>
      <c r="H331" s="115">
        <v>0</v>
      </c>
      <c r="I331" s="111">
        <f t="shared" si="51"/>
        <v>723.47768441966855</v>
      </c>
    </row>
    <row r="332" spans="1:9" ht="15">
      <c r="A332" s="31" t="s">
        <v>56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51"/>
        <v>0</v>
      </c>
    </row>
    <row r="333" spans="1:9" ht="15">
      <c r="A333" s="32" t="s">
        <v>18</v>
      </c>
      <c r="B333" s="84">
        <v>37.192470973368465</v>
      </c>
      <c r="C333" s="84">
        <v>7062.18143726772</v>
      </c>
      <c r="D333" s="84">
        <v>3.5088645376157186</v>
      </c>
      <c r="E333" s="84">
        <v>0</v>
      </c>
      <c r="F333" s="395"/>
      <c r="G333" s="84">
        <v>0</v>
      </c>
      <c r="H333" s="115">
        <v>0</v>
      </c>
      <c r="I333" s="111">
        <f t="shared" si="51"/>
        <v>7102.8827727787038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51"/>
        <v>0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51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51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51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51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51"/>
        <v>0</v>
      </c>
    </row>
    <row r="340" spans="1:9" ht="15">
      <c r="A340" s="37" t="s">
        <v>22</v>
      </c>
      <c r="B340" s="99">
        <f t="shared" ref="B340:I340" si="52">SUM(B319:B335)</f>
        <v>2094.0567987399872</v>
      </c>
      <c r="C340" s="99">
        <f t="shared" si="52"/>
        <v>13375.596500915504</v>
      </c>
      <c r="D340" s="99">
        <f t="shared" si="52"/>
        <v>1668.1424155970981</v>
      </c>
      <c r="E340" s="99">
        <f t="shared" si="52"/>
        <v>4826.6493667212126</v>
      </c>
      <c r="F340" s="99">
        <f t="shared" si="52"/>
        <v>0</v>
      </c>
      <c r="G340" s="99">
        <f t="shared" si="52"/>
        <v>277.61249230212434</v>
      </c>
      <c r="H340" s="100">
        <f t="shared" si="52"/>
        <v>0</v>
      </c>
      <c r="I340" s="111">
        <f t="shared" si="52"/>
        <v>22242.057574275921</v>
      </c>
    </row>
    <row r="341" spans="1:9" s="22" customFormat="1" ht="15" thickBot="1">
      <c r="A341" s="38" t="s">
        <v>108</v>
      </c>
      <c r="B341" s="125">
        <f>B340/$I$340</f>
        <v>9.4148519836666153E-2</v>
      </c>
      <c r="C341" s="125">
        <f t="shared" ref="C341:I341" si="53">C340/$I$340</f>
        <v>0.60136506958713509</v>
      </c>
      <c r="D341" s="125">
        <f t="shared" si="53"/>
        <v>7.4999464866343582E-2</v>
      </c>
      <c r="E341" s="125">
        <f t="shared" si="53"/>
        <v>0.21700552435865825</v>
      </c>
      <c r="F341" s="125">
        <f t="shared" si="53"/>
        <v>0</v>
      </c>
      <c r="G341" s="125">
        <f t="shared" si="53"/>
        <v>1.2481421351197175E-2</v>
      </c>
      <c r="H341" s="126">
        <f t="shared" si="53"/>
        <v>0</v>
      </c>
      <c r="I341" s="127">
        <f t="shared" si="53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54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54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54"/>
        <v>0</v>
      </c>
    </row>
    <row r="349" spans="1:9" ht="15">
      <c r="A349" s="32" t="s">
        <v>13</v>
      </c>
      <c r="B349" s="84">
        <v>2.480491642084794</v>
      </c>
      <c r="C349" s="84">
        <v>0.36989594382134161</v>
      </c>
      <c r="D349" s="84">
        <v>8.1645515419851069</v>
      </c>
      <c r="E349" s="84">
        <v>1.8512502717283595E-9</v>
      </c>
      <c r="F349" s="395"/>
      <c r="G349" s="84">
        <v>0</v>
      </c>
      <c r="H349" s="115">
        <v>0</v>
      </c>
      <c r="I349" s="111">
        <f t="shared" si="54"/>
        <v>11.014939129742492</v>
      </c>
    </row>
    <row r="350" spans="1:9" ht="15">
      <c r="A350" s="31" t="s">
        <v>12</v>
      </c>
      <c r="B350" s="112">
        <v>4.5634589716969396</v>
      </c>
      <c r="C350" s="112">
        <v>1.7565739123101253E-8</v>
      </c>
      <c r="D350" s="112">
        <v>4.6585541557599157</v>
      </c>
      <c r="E350" s="112">
        <v>1.7565739123101253E-8</v>
      </c>
      <c r="F350" s="395"/>
      <c r="G350" s="112">
        <v>0</v>
      </c>
      <c r="H350" s="113">
        <v>0</v>
      </c>
      <c r="I350" s="114">
        <f t="shared" si="54"/>
        <v>9.2220131625883326</v>
      </c>
    </row>
    <row r="351" spans="1:9" ht="15">
      <c r="A351" s="32" t="s">
        <v>54</v>
      </c>
      <c r="B351" s="84">
        <v>4.9956558635690625E-9</v>
      </c>
      <c r="C351" s="84">
        <v>4.9956558635690625E-9</v>
      </c>
      <c r="D351" s="84">
        <v>0</v>
      </c>
      <c r="E351" s="84">
        <v>5.7845904984542074</v>
      </c>
      <c r="F351" s="395"/>
      <c r="G351" s="84">
        <v>0</v>
      </c>
      <c r="H351" s="115">
        <v>0</v>
      </c>
      <c r="I351" s="111">
        <f t="shared" si="54"/>
        <v>5.7845905084455191</v>
      </c>
    </row>
    <row r="352" spans="1:9" ht="15">
      <c r="A352" s="31" t="s">
        <v>11</v>
      </c>
      <c r="B352" s="112">
        <v>2.1869158666797687E-9</v>
      </c>
      <c r="C352" s="112">
        <v>2.1869158666797687E-9</v>
      </c>
      <c r="D352" s="112">
        <v>2.1869158666797687E-9</v>
      </c>
      <c r="E352" s="112">
        <v>6.0331102324915091E-3</v>
      </c>
      <c r="F352" s="395"/>
      <c r="G352" s="112">
        <v>0</v>
      </c>
      <c r="H352" s="113">
        <v>0</v>
      </c>
      <c r="I352" s="114">
        <f t="shared" si="54"/>
        <v>6.0331167932391088E-3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54"/>
        <v>0</v>
      </c>
    </row>
    <row r="354" spans="1:9" ht="15">
      <c r="A354" s="31" t="s">
        <v>14</v>
      </c>
      <c r="B354" s="112">
        <v>0.34118254543785392</v>
      </c>
      <c r="C354" s="112">
        <v>1.3647301817514157</v>
      </c>
      <c r="D354" s="112">
        <v>0.34118254543785392</v>
      </c>
      <c r="E354" s="112">
        <v>0.34118254543785392</v>
      </c>
      <c r="F354" s="395"/>
      <c r="G354" s="112">
        <v>0</v>
      </c>
      <c r="H354" s="113">
        <v>0</v>
      </c>
      <c r="I354" s="114">
        <f t="shared" si="54"/>
        <v>2.3882778180649775</v>
      </c>
    </row>
    <row r="355" spans="1:9" ht="15">
      <c r="A355" s="32" t="s">
        <v>136</v>
      </c>
      <c r="B355" s="84">
        <v>4.5082360700644681</v>
      </c>
      <c r="C355" s="84">
        <v>141.11183020806874</v>
      </c>
      <c r="D355" s="84">
        <v>66.982024381188339</v>
      </c>
      <c r="E355" s="84">
        <v>5.5984750658520272E-9</v>
      </c>
      <c r="F355" s="395"/>
      <c r="G355" s="84">
        <v>0</v>
      </c>
      <c r="H355" s="115">
        <v>0</v>
      </c>
      <c r="I355" s="111">
        <f t="shared" si="54"/>
        <v>212.60209066492004</v>
      </c>
    </row>
    <row r="356" spans="1:9" ht="15">
      <c r="A356" s="31" t="s">
        <v>21</v>
      </c>
      <c r="B356" s="112">
        <v>3.7131338405043146</v>
      </c>
      <c r="C356" s="112">
        <v>3.0875378950300778</v>
      </c>
      <c r="D356" s="112">
        <v>15.736267395223308</v>
      </c>
      <c r="E356" s="112">
        <v>512.68611205756292</v>
      </c>
      <c r="F356" s="395"/>
      <c r="G356" s="112">
        <v>9.9061140813395241</v>
      </c>
      <c r="H356" s="113">
        <v>1.6424509791100668E-2</v>
      </c>
      <c r="I356" s="114">
        <f t="shared" si="54"/>
        <v>545.14558977945126</v>
      </c>
    </row>
    <row r="357" spans="1:9" ht="15">
      <c r="A357" s="32" t="s">
        <v>20</v>
      </c>
      <c r="B357" s="84">
        <v>8.9024569652092751</v>
      </c>
      <c r="C357" s="84">
        <v>0</v>
      </c>
      <c r="D357" s="84">
        <v>5.7109408412705189</v>
      </c>
      <c r="E357" s="84">
        <v>0</v>
      </c>
      <c r="F357" s="395"/>
      <c r="G357" s="84">
        <v>0</v>
      </c>
      <c r="H357" s="115">
        <v>0</v>
      </c>
      <c r="I357" s="111">
        <f t="shared" si="54"/>
        <v>14.613397806479794</v>
      </c>
    </row>
    <row r="358" spans="1:9" ht="15">
      <c r="A358" s="31" t="s">
        <v>56</v>
      </c>
      <c r="B358" s="112">
        <v>14.640274541095593</v>
      </c>
      <c r="C358" s="112">
        <v>24.82809434138257</v>
      </c>
      <c r="D358" s="112">
        <v>45.279199273810491</v>
      </c>
      <c r="E358" s="112">
        <v>1.6142393750046676E-7</v>
      </c>
      <c r="F358" s="395"/>
      <c r="G358" s="112">
        <v>0</v>
      </c>
      <c r="H358" s="113">
        <v>0</v>
      </c>
      <c r="I358" s="114">
        <f t="shared" si="54"/>
        <v>84.747568317712592</v>
      </c>
    </row>
    <row r="359" spans="1:9" ht="15">
      <c r="A359" s="32" t="s">
        <v>18</v>
      </c>
      <c r="B359" s="84">
        <v>44.55146511931941</v>
      </c>
      <c r="C359" s="84">
        <v>241.76357942793393</v>
      </c>
      <c r="D359" s="84">
        <v>121.64747336709253</v>
      </c>
      <c r="E359" s="84">
        <v>1.0407207088058741E-8</v>
      </c>
      <c r="F359" s="395"/>
      <c r="G359" s="84">
        <v>0</v>
      </c>
      <c r="H359" s="115">
        <v>0</v>
      </c>
      <c r="I359" s="111">
        <f t="shared" si="54"/>
        <v>407.96251792475312</v>
      </c>
    </row>
    <row r="360" spans="1:9" ht="15">
      <c r="A360" s="31" t="s">
        <v>17</v>
      </c>
      <c r="B360" s="112">
        <v>0.31037213646182849</v>
      </c>
      <c r="C360" s="112">
        <v>16.70882425224023</v>
      </c>
      <c r="D360" s="112">
        <v>5.2021665451829495</v>
      </c>
      <c r="E360" s="112">
        <v>3.8478550494888099E-9</v>
      </c>
      <c r="F360" s="395"/>
      <c r="G360" s="112">
        <v>0</v>
      </c>
      <c r="H360" s="113">
        <v>0</v>
      </c>
      <c r="I360" s="114">
        <f t="shared" si="54"/>
        <v>22.221362937732867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54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54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54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54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54"/>
        <v>0</v>
      </c>
    </row>
    <row r="366" spans="1:9" ht="15">
      <c r="A366" s="37" t="s">
        <v>22</v>
      </c>
      <c r="B366" s="99">
        <f t="shared" ref="B366:I366" si="55">SUM(B345:B361)</f>
        <v>84.011071839057038</v>
      </c>
      <c r="C366" s="99">
        <f t="shared" si="55"/>
        <v>429.23449227497662</v>
      </c>
      <c r="D366" s="99">
        <f t="shared" si="55"/>
        <v>273.72236004913788</v>
      </c>
      <c r="E366" s="99">
        <f t="shared" si="55"/>
        <v>518.81791841238191</v>
      </c>
      <c r="F366" s="99">
        <f t="shared" si="55"/>
        <v>0</v>
      </c>
      <c r="G366" s="99">
        <f t="shared" si="55"/>
        <v>9.9061140813395241</v>
      </c>
      <c r="H366" s="100">
        <f t="shared" si="55"/>
        <v>1.6424509791100668E-2</v>
      </c>
      <c r="I366" s="111">
        <f t="shared" si="55"/>
        <v>1315.7083811666844</v>
      </c>
    </row>
    <row r="367" spans="1:9" s="22" customFormat="1" ht="15" thickBot="1">
      <c r="A367" s="38" t="s">
        <v>108</v>
      </c>
      <c r="B367" s="125">
        <f>B366/$I$366</f>
        <v>6.3852349838010081E-2</v>
      </c>
      <c r="C367" s="125">
        <f t="shared" ref="C367:I367" si="56">C366/$I$366</f>
        <v>0.32623832029887923</v>
      </c>
      <c r="D367" s="125">
        <f t="shared" si="56"/>
        <v>0.20804181531960658</v>
      </c>
      <c r="E367" s="125">
        <f t="shared" si="56"/>
        <v>0.39432592042343612</v>
      </c>
      <c r="F367" s="125">
        <f t="shared" si="56"/>
        <v>0</v>
      </c>
      <c r="G367" s="125">
        <f t="shared" si="56"/>
        <v>7.5291107232709339E-3</v>
      </c>
      <c r="H367" s="126">
        <f t="shared" si="56"/>
        <v>1.2483396796892397E-5</v>
      </c>
      <c r="I367" s="127">
        <f t="shared" si="56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2.9016290788356356E-2</v>
      </c>
      <c r="C371" s="105">
        <v>2.9016290788356356E-2</v>
      </c>
      <c r="D371" s="105">
        <v>2.9016290788356356E-2</v>
      </c>
      <c r="E371" s="105">
        <v>2.9016290788356356E-2</v>
      </c>
      <c r="F371" s="394"/>
      <c r="G371" s="105">
        <v>0</v>
      </c>
      <c r="H371" s="110">
        <v>0</v>
      </c>
      <c r="I371" s="111">
        <f>SUM(B371:H371)</f>
        <v>0.11606516315342542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57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57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57"/>
        <v>0</v>
      </c>
    </row>
    <row r="375" spans="1:9" ht="15">
      <c r="A375" s="32" t="s">
        <v>13</v>
      </c>
      <c r="B375" s="84">
        <v>52.997171333132144</v>
      </c>
      <c r="C375" s="84">
        <v>0.86875288684552276</v>
      </c>
      <c r="D375" s="84">
        <v>48.710344597172501</v>
      </c>
      <c r="E375" s="84">
        <v>2.0859434429005497E-9</v>
      </c>
      <c r="F375" s="395"/>
      <c r="G375" s="84">
        <v>0</v>
      </c>
      <c r="H375" s="115">
        <v>0</v>
      </c>
      <c r="I375" s="111">
        <f t="shared" si="57"/>
        <v>102.57626881923611</v>
      </c>
    </row>
    <row r="376" spans="1:9" ht="15">
      <c r="A376" s="31" t="s">
        <v>12</v>
      </c>
      <c r="B376" s="112">
        <v>174.63171157452484</v>
      </c>
      <c r="C376" s="112">
        <v>0.36621816856622458</v>
      </c>
      <c r="D376" s="112">
        <v>1.4348442852967363E-8</v>
      </c>
      <c r="E376" s="112">
        <v>0.77049529184975984</v>
      </c>
      <c r="F376" s="395"/>
      <c r="G376" s="112">
        <v>0</v>
      </c>
      <c r="H376" s="113">
        <v>0</v>
      </c>
      <c r="I376" s="114">
        <f t="shared" si="57"/>
        <v>175.76842504928928</v>
      </c>
    </row>
    <row r="377" spans="1:9" ht="15">
      <c r="A377" s="32" t="s">
        <v>54</v>
      </c>
      <c r="B377" s="84">
        <v>6.4581848113804791E-9</v>
      </c>
      <c r="C377" s="84">
        <v>6.4581848113804791E-9</v>
      </c>
      <c r="D377" s="84">
        <v>6.4581848113804791E-9</v>
      </c>
      <c r="E377" s="84">
        <v>913.02945609551807</v>
      </c>
      <c r="F377" s="395"/>
      <c r="G377" s="84">
        <v>0</v>
      </c>
      <c r="H377" s="115">
        <v>0</v>
      </c>
      <c r="I377" s="111">
        <f t="shared" si="57"/>
        <v>913.02945611489258</v>
      </c>
    </row>
    <row r="378" spans="1:9" ht="15">
      <c r="A378" s="31" t="s">
        <v>11</v>
      </c>
      <c r="B378" s="112">
        <v>3.3375383725629401E-8</v>
      </c>
      <c r="C378" s="112">
        <v>3.3375383725629401E-8</v>
      </c>
      <c r="D378" s="112">
        <v>3.3375383725629401E-8</v>
      </c>
      <c r="E378" s="112">
        <v>12.511448333450488</v>
      </c>
      <c r="F378" s="395"/>
      <c r="G378" s="112">
        <v>0</v>
      </c>
      <c r="H378" s="113">
        <v>0</v>
      </c>
      <c r="I378" s="114">
        <f t="shared" si="57"/>
        <v>12.511448433576639</v>
      </c>
    </row>
    <row r="379" spans="1:9" ht="15">
      <c r="A379" s="32" t="s">
        <v>55</v>
      </c>
      <c r="B379" s="84">
        <v>0</v>
      </c>
      <c r="C379" s="84">
        <v>0</v>
      </c>
      <c r="D379" s="84">
        <v>0</v>
      </c>
      <c r="E379" s="84">
        <v>0</v>
      </c>
      <c r="F379" s="395"/>
      <c r="G379" s="84">
        <v>0</v>
      </c>
      <c r="H379" s="115">
        <v>0</v>
      </c>
      <c r="I379" s="111">
        <f t="shared" si="57"/>
        <v>0</v>
      </c>
    </row>
    <row r="380" spans="1:9" ht="15">
      <c r="A380" s="31" t="s">
        <v>14</v>
      </c>
      <c r="B380" s="112">
        <v>6.3693455748235852</v>
      </c>
      <c r="C380" s="112">
        <v>2.6076972106779285E-9</v>
      </c>
      <c r="D380" s="112">
        <v>11.53849167355594</v>
      </c>
      <c r="E380" s="112">
        <v>3.084125313223983</v>
      </c>
      <c r="F380" s="395"/>
      <c r="G380" s="112">
        <v>0</v>
      </c>
      <c r="H380" s="113">
        <v>0</v>
      </c>
      <c r="I380" s="114">
        <f t="shared" si="57"/>
        <v>20.991962564211203</v>
      </c>
    </row>
    <row r="381" spans="1:9" ht="15">
      <c r="A381" s="32" t="s">
        <v>136</v>
      </c>
      <c r="B381" s="84">
        <v>186.19583337025705</v>
      </c>
      <c r="C381" s="84">
        <v>6.390470010542356</v>
      </c>
      <c r="D381" s="84">
        <v>261.75725192192834</v>
      </c>
      <c r="E381" s="84">
        <v>4.7345306465629892E-2</v>
      </c>
      <c r="F381" s="395"/>
      <c r="G381" s="84">
        <v>0</v>
      </c>
      <c r="H381" s="115">
        <v>0</v>
      </c>
      <c r="I381" s="111">
        <f t="shared" si="57"/>
        <v>454.39090060919335</v>
      </c>
    </row>
    <row r="382" spans="1:9" ht="15">
      <c r="A382" s="31" t="s">
        <v>21</v>
      </c>
      <c r="B382" s="112">
        <v>29.370249376102834</v>
      </c>
      <c r="C382" s="112">
        <v>2.2683808318190852E-2</v>
      </c>
      <c r="D382" s="112">
        <v>8.3749770398299592</v>
      </c>
      <c r="E382" s="112">
        <v>117.5752053071669</v>
      </c>
      <c r="F382" s="395"/>
      <c r="G382" s="112">
        <v>110.96686688334714</v>
      </c>
      <c r="H382" s="113">
        <v>0</v>
      </c>
      <c r="I382" s="114">
        <f t="shared" si="57"/>
        <v>266.30998241476505</v>
      </c>
    </row>
    <row r="383" spans="1:9" ht="15">
      <c r="A383" s="32" t="s">
        <v>20</v>
      </c>
      <c r="B383" s="84">
        <v>17.788067877244149</v>
      </c>
      <c r="C383" s="84">
        <v>4.4457610373722174E-9</v>
      </c>
      <c r="D383" s="84">
        <v>4.4457610373722174E-9</v>
      </c>
      <c r="E383" s="84">
        <v>4.4457610373722174E-9</v>
      </c>
      <c r="F383" s="395"/>
      <c r="G383" s="84">
        <v>0</v>
      </c>
      <c r="H383" s="115">
        <v>0</v>
      </c>
      <c r="I383" s="111">
        <f t="shared" si="57"/>
        <v>17.788067890581427</v>
      </c>
    </row>
    <row r="384" spans="1:9" ht="15">
      <c r="A384" s="31" t="s">
        <v>56</v>
      </c>
      <c r="B384" s="112">
        <v>16.172248280326791</v>
      </c>
      <c r="C384" s="112">
        <v>4.6206423130003142E-8</v>
      </c>
      <c r="D384" s="112">
        <v>4.6206423130003142E-8</v>
      </c>
      <c r="E384" s="112">
        <v>4.6206423130003142E-8</v>
      </c>
      <c r="F384" s="395"/>
      <c r="G384" s="112">
        <v>0</v>
      </c>
      <c r="H384" s="113">
        <v>0</v>
      </c>
      <c r="I384" s="114">
        <f t="shared" si="57"/>
        <v>16.172248418946062</v>
      </c>
    </row>
    <row r="385" spans="1:9" ht="15">
      <c r="A385" s="32" t="s">
        <v>18</v>
      </c>
      <c r="B385" s="84">
        <v>96.484324806663466</v>
      </c>
      <c r="C385" s="84">
        <v>2.7566949629710142E-7</v>
      </c>
      <c r="D385" s="84">
        <v>2.7566949629710142E-7</v>
      </c>
      <c r="E385" s="84">
        <v>2.7566949629710142E-7</v>
      </c>
      <c r="F385" s="395"/>
      <c r="G385" s="84">
        <v>0</v>
      </c>
      <c r="H385" s="115">
        <v>0</v>
      </c>
      <c r="I385" s="111">
        <f t="shared" si="57"/>
        <v>96.484325633671943</v>
      </c>
    </row>
    <row r="386" spans="1:9" ht="15">
      <c r="A386" s="31" t="s">
        <v>17</v>
      </c>
      <c r="B386" s="112">
        <v>2.2319269147979128E-2</v>
      </c>
      <c r="C386" s="112">
        <v>5.579817286994782E-3</v>
      </c>
      <c r="D386" s="112">
        <v>5.579817286994782E-3</v>
      </c>
      <c r="E386" s="112">
        <v>5.579817286994782E-3</v>
      </c>
      <c r="F386" s="395"/>
      <c r="G386" s="112">
        <v>0</v>
      </c>
      <c r="H386" s="113">
        <v>0</v>
      </c>
      <c r="I386" s="114">
        <f t="shared" si="57"/>
        <v>3.9058721008963473E-2</v>
      </c>
    </row>
    <row r="387" spans="1:9" ht="15">
      <c r="A387" s="33" t="s">
        <v>60</v>
      </c>
      <c r="B387" s="84">
        <v>0.45257142857142857</v>
      </c>
      <c r="C387" s="84">
        <v>0.11314285714285714</v>
      </c>
      <c r="D387" s="84">
        <v>0.11314285714285714</v>
      </c>
      <c r="E387" s="84">
        <v>0.11314285714285714</v>
      </c>
      <c r="F387" s="395"/>
      <c r="G387" s="84">
        <v>0</v>
      </c>
      <c r="H387" s="115">
        <v>0</v>
      </c>
      <c r="I387" s="111">
        <f t="shared" si="57"/>
        <v>0.79199999999999993</v>
      </c>
    </row>
    <row r="388" spans="1:9">
      <c r="A388" s="34" t="s">
        <v>19</v>
      </c>
      <c r="B388" s="116">
        <v>0.19800000000000001</v>
      </c>
      <c r="C388" s="116">
        <v>0.11314285714285714</v>
      </c>
      <c r="D388" s="116">
        <v>0.11314285714285714</v>
      </c>
      <c r="E388" s="116">
        <v>0.11314285714285714</v>
      </c>
      <c r="F388" s="395"/>
      <c r="G388" s="116">
        <v>0</v>
      </c>
      <c r="H388" s="117">
        <v>0</v>
      </c>
      <c r="I388" s="118">
        <f t="shared" si="57"/>
        <v>0.53742857142857148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57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57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57"/>
        <v>0</v>
      </c>
    </row>
    <row r="392" spans="1:9" ht="15">
      <c r="A392" s="37" t="s">
        <v>22</v>
      </c>
      <c r="B392" s="99">
        <f t="shared" ref="B392:I392" si="58">SUM(B371:B387)</f>
        <v>580.51285922141619</v>
      </c>
      <c r="C392" s="99">
        <f t="shared" si="58"/>
        <v>7.7958642082534473</v>
      </c>
      <c r="D392" s="99">
        <f t="shared" si="58"/>
        <v>330.52880457820868</v>
      </c>
      <c r="E392" s="99">
        <f t="shared" si="58"/>
        <v>1047.1658149413008</v>
      </c>
      <c r="F392" s="99">
        <f t="shared" si="58"/>
        <v>0</v>
      </c>
      <c r="G392" s="99">
        <f t="shared" si="58"/>
        <v>110.96686688334714</v>
      </c>
      <c r="H392" s="100">
        <f t="shared" si="58"/>
        <v>0</v>
      </c>
      <c r="I392" s="111">
        <f t="shared" si="58"/>
        <v>2076.9702098325261</v>
      </c>
    </row>
    <row r="393" spans="1:9" s="22" customFormat="1" ht="15" thickBot="1">
      <c r="A393" s="38" t="s">
        <v>108</v>
      </c>
      <c r="B393" s="125">
        <f>B392/$I$392</f>
        <v>0.27949984861276617</v>
      </c>
      <c r="C393" s="125">
        <f t="shared" ref="C393:I393" si="59">C392/$I$392</f>
        <v>3.7534790683791549E-3</v>
      </c>
      <c r="D393" s="125">
        <f t="shared" si="59"/>
        <v>0.15913988704000739</v>
      </c>
      <c r="E393" s="125">
        <f t="shared" si="59"/>
        <v>0.50417950627502628</v>
      </c>
      <c r="F393" s="125">
        <f t="shared" si="59"/>
        <v>0</v>
      </c>
      <c r="G393" s="125">
        <f t="shared" si="59"/>
        <v>5.3427279003821056E-2</v>
      </c>
      <c r="H393" s="126">
        <f t="shared" si="59"/>
        <v>0</v>
      </c>
      <c r="I393" s="127">
        <f t="shared" si="59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60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60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60"/>
        <v>0</v>
      </c>
    </row>
    <row r="401" spans="1:9" ht="15">
      <c r="A401" s="32" t="s">
        <v>13</v>
      </c>
      <c r="B401" s="84">
        <v>64.936749089168885</v>
      </c>
      <c r="C401" s="84">
        <v>59.896181926390845</v>
      </c>
      <c r="D401" s="84">
        <v>2.3203127160092322E-2</v>
      </c>
      <c r="E401" s="84">
        <v>0</v>
      </c>
      <c r="F401" s="395"/>
      <c r="G401" s="84">
        <v>0</v>
      </c>
      <c r="H401" s="115">
        <v>0</v>
      </c>
      <c r="I401" s="111">
        <f t="shared" si="60"/>
        <v>124.85613414271981</v>
      </c>
    </row>
    <row r="402" spans="1:9" ht="15">
      <c r="A402" s="31" t="s">
        <v>12</v>
      </c>
      <c r="B402" s="112">
        <v>9.4193277331047547</v>
      </c>
      <c r="C402" s="112">
        <v>4.1325641216237443</v>
      </c>
      <c r="D402" s="112">
        <v>7.4943072144491625</v>
      </c>
      <c r="E402" s="112">
        <v>0</v>
      </c>
      <c r="F402" s="395"/>
      <c r="G402" s="112">
        <v>0</v>
      </c>
      <c r="H402" s="113">
        <v>0</v>
      </c>
      <c r="I402" s="114">
        <f t="shared" si="60"/>
        <v>21.046199069177661</v>
      </c>
    </row>
    <row r="403" spans="1:9" ht="15">
      <c r="A403" s="32" t="s">
        <v>54</v>
      </c>
      <c r="B403" s="84">
        <v>9.9262375370522323E-9</v>
      </c>
      <c r="C403" s="84">
        <v>0</v>
      </c>
      <c r="D403" s="84">
        <v>0</v>
      </c>
      <c r="E403" s="84">
        <v>0.59126531161940543</v>
      </c>
      <c r="F403" s="395"/>
      <c r="G403" s="84">
        <v>0</v>
      </c>
      <c r="H403" s="115">
        <v>0</v>
      </c>
      <c r="I403" s="111">
        <f t="shared" si="60"/>
        <v>0.59126532154564293</v>
      </c>
    </row>
    <row r="404" spans="1:9" ht="15">
      <c r="A404" s="31" t="s">
        <v>11</v>
      </c>
      <c r="B404" s="112">
        <v>2.6987182331851836E-8</v>
      </c>
      <c r="C404" s="112">
        <v>0</v>
      </c>
      <c r="D404" s="112">
        <v>0</v>
      </c>
      <c r="E404" s="112">
        <v>0.42514940127278139</v>
      </c>
      <c r="F404" s="395"/>
      <c r="G404" s="112">
        <v>0</v>
      </c>
      <c r="H404" s="113">
        <v>0</v>
      </c>
      <c r="I404" s="114">
        <f t="shared" si="60"/>
        <v>0.42514942825996371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60"/>
        <v>0</v>
      </c>
    </row>
    <row r="406" spans="1:9" ht="15">
      <c r="A406" s="31" t="s">
        <v>14</v>
      </c>
      <c r="B406" s="112">
        <v>6.1559030828610356E-3</v>
      </c>
      <c r="C406" s="112">
        <v>0</v>
      </c>
      <c r="D406" s="112">
        <v>4.6169273121457761E-3</v>
      </c>
      <c r="E406" s="112">
        <v>0</v>
      </c>
      <c r="F406" s="395"/>
      <c r="G406" s="112">
        <v>0</v>
      </c>
      <c r="H406" s="113">
        <v>0</v>
      </c>
      <c r="I406" s="114">
        <f t="shared" si="60"/>
        <v>1.0772830395006813E-2</v>
      </c>
    </row>
    <row r="407" spans="1:9" ht="15">
      <c r="A407" s="32" t="s">
        <v>136</v>
      </c>
      <c r="B407" s="84">
        <v>88.69346352819835</v>
      </c>
      <c r="C407" s="84">
        <v>357.31133688163857</v>
      </c>
      <c r="D407" s="84">
        <v>89.012426621362494</v>
      </c>
      <c r="E407" s="84">
        <v>4.1794163034994467</v>
      </c>
      <c r="F407" s="395"/>
      <c r="G407" s="84">
        <v>0</v>
      </c>
      <c r="H407" s="115">
        <v>0</v>
      </c>
      <c r="I407" s="111">
        <f t="shared" si="60"/>
        <v>539.19664333469882</v>
      </c>
    </row>
    <row r="408" spans="1:9" ht="15">
      <c r="A408" s="31" t="s">
        <v>21</v>
      </c>
      <c r="B408" s="112">
        <v>24.061198930775472</v>
      </c>
      <c r="C408" s="112">
        <v>2.9151576822119223</v>
      </c>
      <c r="D408" s="112">
        <v>3.8649972737866842</v>
      </c>
      <c r="E408" s="112">
        <v>334.29278830056046</v>
      </c>
      <c r="F408" s="395"/>
      <c r="G408" s="112">
        <v>55.129870618889946</v>
      </c>
      <c r="H408" s="113">
        <v>0</v>
      </c>
      <c r="I408" s="114">
        <f t="shared" si="60"/>
        <v>420.26401280622446</v>
      </c>
    </row>
    <row r="409" spans="1:9" ht="15">
      <c r="A409" s="32" t="s">
        <v>20</v>
      </c>
      <c r="B409" s="84">
        <v>1.5283085864916959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60"/>
        <v>1.5283085864916959</v>
      </c>
    </row>
    <row r="410" spans="1:9" ht="15">
      <c r="A410" s="31" t="s">
        <v>56</v>
      </c>
      <c r="B410" s="112">
        <v>0.13502941952363159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60"/>
        <v>0.13502941952363159</v>
      </c>
    </row>
    <row r="411" spans="1:9" ht="15">
      <c r="A411" s="32" t="s">
        <v>18</v>
      </c>
      <c r="B411" s="84">
        <v>0.20230888639429126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60"/>
        <v>0.20230888639429126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60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60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60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60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60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60"/>
        <v>0</v>
      </c>
    </row>
    <row r="418" spans="1:9" ht="15">
      <c r="A418" s="37" t="s">
        <v>22</v>
      </c>
      <c r="B418" s="99">
        <f t="shared" ref="B418:I418" si="61">SUM(B397:B413)</f>
        <v>188.98254211365335</v>
      </c>
      <c r="C418" s="99">
        <f t="shared" si="61"/>
        <v>424.25524061186508</v>
      </c>
      <c r="D418" s="99">
        <f t="shared" si="61"/>
        <v>100.39955116407057</v>
      </c>
      <c r="E418" s="99">
        <f t="shared" si="61"/>
        <v>339.48861931695211</v>
      </c>
      <c r="F418" s="99">
        <f t="shared" si="61"/>
        <v>0</v>
      </c>
      <c r="G418" s="99">
        <f t="shared" si="61"/>
        <v>55.129870618889946</v>
      </c>
      <c r="H418" s="100">
        <f t="shared" si="61"/>
        <v>0</v>
      </c>
      <c r="I418" s="111">
        <f t="shared" si="61"/>
        <v>1108.255823825431</v>
      </c>
    </row>
    <row r="419" spans="1:9" s="22" customFormat="1" ht="15" thickBot="1">
      <c r="A419" s="38" t="s">
        <v>108</v>
      </c>
      <c r="B419" s="125">
        <f>B418/$I$418</f>
        <v>0.17052248952893506</v>
      </c>
      <c r="C419" s="125">
        <f t="shared" ref="C419:I419" si="62">C418/$I$418</f>
        <v>0.38281345470167583</v>
      </c>
      <c r="D419" s="125">
        <f t="shared" si="62"/>
        <v>9.0592396634123343E-2</v>
      </c>
      <c r="E419" s="125">
        <f t="shared" si="62"/>
        <v>0.30632694367002694</v>
      </c>
      <c r="F419" s="125">
        <f t="shared" si="62"/>
        <v>0</v>
      </c>
      <c r="G419" s="125">
        <f t="shared" si="62"/>
        <v>4.9744715465238856E-2</v>
      </c>
      <c r="H419" s="126">
        <f t="shared" si="62"/>
        <v>0</v>
      </c>
      <c r="I419" s="127">
        <f t="shared" si="62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63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63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63"/>
        <v>0</v>
      </c>
    </row>
    <row r="427" spans="1:9" ht="15">
      <c r="A427" s="32" t="s">
        <v>13</v>
      </c>
      <c r="B427" s="84">
        <v>33.459112228885594</v>
      </c>
      <c r="C427" s="84">
        <v>1.7148528258859399</v>
      </c>
      <c r="D427" s="84">
        <v>6.319247856199361</v>
      </c>
      <c r="E427" s="84">
        <v>0</v>
      </c>
      <c r="F427" s="395"/>
      <c r="G427" s="84">
        <v>0</v>
      </c>
      <c r="H427" s="115">
        <v>0</v>
      </c>
      <c r="I427" s="111">
        <f t="shared" si="63"/>
        <v>41.493212910970897</v>
      </c>
    </row>
    <row r="428" spans="1:9" ht="15">
      <c r="A428" s="31" t="s">
        <v>12</v>
      </c>
      <c r="B428" s="112">
        <v>12.318663145755254</v>
      </c>
      <c r="C428" s="112">
        <v>5.6231559378376872</v>
      </c>
      <c r="D428" s="112">
        <v>3.3143616558252824</v>
      </c>
      <c r="E428" s="112">
        <v>0</v>
      </c>
      <c r="F428" s="395"/>
      <c r="G428" s="112">
        <v>0</v>
      </c>
      <c r="H428" s="113">
        <v>0</v>
      </c>
      <c r="I428" s="114">
        <f t="shared" si="63"/>
        <v>21.256180739418223</v>
      </c>
    </row>
    <row r="429" spans="1:9" ht="15">
      <c r="A429" s="32" t="s">
        <v>54</v>
      </c>
      <c r="B429" s="84">
        <v>3.0261972346261023E-9</v>
      </c>
      <c r="C429" s="84">
        <v>3.0261972346261023E-9</v>
      </c>
      <c r="D429" s="84">
        <v>3.0261972346261023E-9</v>
      </c>
      <c r="E429" s="84">
        <v>0.24112940368734956</v>
      </c>
      <c r="F429" s="395"/>
      <c r="G429" s="84">
        <v>0</v>
      </c>
      <c r="H429" s="115">
        <v>0</v>
      </c>
      <c r="I429" s="111">
        <f t="shared" si="63"/>
        <v>0.24112941276594127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63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63"/>
        <v>0</v>
      </c>
    </row>
    <row r="432" spans="1:9" ht="15">
      <c r="A432" s="31" t="s">
        <v>14</v>
      </c>
      <c r="B432" s="112">
        <v>5.3615627030564734E-10</v>
      </c>
      <c r="C432" s="112">
        <v>5.3615627030564734E-10</v>
      </c>
      <c r="D432" s="112">
        <v>0.80390715245716948</v>
      </c>
      <c r="E432" s="112">
        <v>0.60350305883766264</v>
      </c>
      <c r="F432" s="395"/>
      <c r="G432" s="112">
        <v>0</v>
      </c>
      <c r="H432" s="113">
        <v>0</v>
      </c>
      <c r="I432" s="114">
        <f t="shared" si="63"/>
        <v>1.4074102123671448</v>
      </c>
    </row>
    <row r="433" spans="1:9" ht="15">
      <c r="A433" s="32" t="s">
        <v>136</v>
      </c>
      <c r="B433" s="84">
        <v>32.909091361230914</v>
      </c>
      <c r="C433" s="84">
        <v>38.60886324611311</v>
      </c>
      <c r="D433" s="84">
        <v>16.891414698969722</v>
      </c>
      <c r="E433" s="84">
        <v>2.797942987067795</v>
      </c>
      <c r="F433" s="395"/>
      <c r="G433" s="84">
        <v>0</v>
      </c>
      <c r="H433" s="115">
        <v>0</v>
      </c>
      <c r="I433" s="111">
        <f t="shared" si="63"/>
        <v>91.207312293381548</v>
      </c>
    </row>
    <row r="434" spans="1:9" ht="15">
      <c r="A434" s="31" t="s">
        <v>21</v>
      </c>
      <c r="B434" s="112">
        <v>45.303754245373376</v>
      </c>
      <c r="C434" s="112">
        <v>2.3219287849658894E-2</v>
      </c>
      <c r="D434" s="112">
        <v>26.132660715568047</v>
      </c>
      <c r="E434" s="112">
        <v>201.94258942725398</v>
      </c>
      <c r="F434" s="395"/>
      <c r="G434" s="112">
        <v>37.552723291091191</v>
      </c>
      <c r="H434" s="113">
        <v>6.4811138234735235E-2</v>
      </c>
      <c r="I434" s="114">
        <f t="shared" si="63"/>
        <v>311.01975810537101</v>
      </c>
    </row>
    <row r="435" spans="1:9" ht="15">
      <c r="A435" s="32" t="s">
        <v>20</v>
      </c>
      <c r="B435" s="84">
        <v>13.487865406705723</v>
      </c>
      <c r="C435" s="84">
        <v>1.7560646529509286E-2</v>
      </c>
      <c r="D435" s="84">
        <v>1.4152584005822597</v>
      </c>
      <c r="E435" s="84">
        <v>0</v>
      </c>
      <c r="F435" s="395"/>
      <c r="G435" s="84">
        <v>0</v>
      </c>
      <c r="H435" s="115">
        <v>0</v>
      </c>
      <c r="I435" s="111">
        <f t="shared" si="63"/>
        <v>14.920684453817492</v>
      </c>
    </row>
    <row r="436" spans="1:9" ht="15">
      <c r="A436" s="31" t="s">
        <v>56</v>
      </c>
      <c r="B436" s="112">
        <v>3.8914909265834976</v>
      </c>
      <c r="C436" s="112">
        <v>1.8852509691606625</v>
      </c>
      <c r="D436" s="112">
        <v>3.37295898884557</v>
      </c>
      <c r="E436" s="112">
        <v>0</v>
      </c>
      <c r="F436" s="395"/>
      <c r="G436" s="112">
        <v>0</v>
      </c>
      <c r="H436" s="113">
        <v>0</v>
      </c>
      <c r="I436" s="114">
        <f t="shared" si="63"/>
        <v>9.1497008845897305</v>
      </c>
    </row>
    <row r="437" spans="1:9" ht="15">
      <c r="A437" s="32" t="s">
        <v>18</v>
      </c>
      <c r="B437" s="84">
        <v>22.878550943610318</v>
      </c>
      <c r="C437" s="84">
        <v>16.8750252198871</v>
      </c>
      <c r="D437" s="84">
        <v>48.840306240909854</v>
      </c>
      <c r="E437" s="84">
        <v>0</v>
      </c>
      <c r="F437" s="395"/>
      <c r="G437" s="84">
        <v>0</v>
      </c>
      <c r="H437" s="115">
        <v>0</v>
      </c>
      <c r="I437" s="111">
        <f t="shared" si="63"/>
        <v>88.593882404407267</v>
      </c>
    </row>
    <row r="438" spans="1:9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63"/>
        <v>0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63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63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63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63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63"/>
        <v>0</v>
      </c>
    </row>
    <row r="444" spans="1:9" ht="15">
      <c r="A444" s="37" t="s">
        <v>22</v>
      </c>
      <c r="B444" s="99">
        <f t="shared" ref="B444:I444" si="64">SUM(B423:B439)</f>
        <v>164.24852826170704</v>
      </c>
      <c r="C444" s="99">
        <f t="shared" si="64"/>
        <v>64.747928136826019</v>
      </c>
      <c r="D444" s="99">
        <f t="shared" si="64"/>
        <v>107.09011571238347</v>
      </c>
      <c r="E444" s="99">
        <f t="shared" si="64"/>
        <v>205.58516487684679</v>
      </c>
      <c r="F444" s="99">
        <f t="shared" si="64"/>
        <v>0</v>
      </c>
      <c r="G444" s="99">
        <f t="shared" si="64"/>
        <v>37.552723291091191</v>
      </c>
      <c r="H444" s="100">
        <f t="shared" si="64"/>
        <v>6.4811138234735235E-2</v>
      </c>
      <c r="I444" s="111">
        <f t="shared" si="64"/>
        <v>579.28927141708925</v>
      </c>
    </row>
    <row r="445" spans="1:9" s="22" customFormat="1" ht="15" thickBot="1">
      <c r="A445" s="38" t="s">
        <v>108</v>
      </c>
      <c r="B445" s="125">
        <f>B444/$I$444</f>
        <v>0.28353455927107585</v>
      </c>
      <c r="C445" s="125">
        <f t="shared" ref="C445:I445" si="65">C444/$I$444</f>
        <v>0.11177132277702309</v>
      </c>
      <c r="D445" s="125">
        <f t="shared" si="65"/>
        <v>0.18486466260701451</v>
      </c>
      <c r="E445" s="125">
        <f t="shared" si="65"/>
        <v>0.35489206346586233</v>
      </c>
      <c r="F445" s="125">
        <f t="shared" si="65"/>
        <v>0</v>
      </c>
      <c r="G445" s="125">
        <f t="shared" si="65"/>
        <v>6.4825511439608838E-2</v>
      </c>
      <c r="H445" s="126">
        <f t="shared" si="65"/>
        <v>1.118804394153385E-4</v>
      </c>
      <c r="I445" s="127">
        <f t="shared" si="65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1.2386735735831238</v>
      </c>
      <c r="G449" s="385"/>
      <c r="H449" s="387"/>
      <c r="I449" s="111">
        <f>SUM(B449:H449)</f>
        <v>1.2386735735831238</v>
      </c>
    </row>
    <row r="450" spans="1:9" ht="15">
      <c r="A450" s="31" t="s">
        <v>8</v>
      </c>
      <c r="B450" s="388"/>
      <c r="C450" s="389"/>
      <c r="D450" s="389"/>
      <c r="E450" s="390"/>
      <c r="F450" s="112">
        <v>9.9262044416757372E-2</v>
      </c>
      <c r="G450" s="388"/>
      <c r="H450" s="390"/>
      <c r="I450" s="114">
        <f t="shared" ref="I450:I469" si="66">SUM(B450:H450)</f>
        <v>9.9262044416757372E-2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66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66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66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66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238.93088604356385</v>
      </c>
      <c r="G455" s="388"/>
      <c r="H455" s="390"/>
      <c r="I455" s="111">
        <f t="shared" si="66"/>
        <v>238.93088604356385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66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66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66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66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692.25610983045988</v>
      </c>
      <c r="G460" s="388"/>
      <c r="H460" s="390"/>
      <c r="I460" s="114">
        <f t="shared" si="66"/>
        <v>692.25610983045988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66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2.053527205882353E-2</v>
      </c>
      <c r="G462" s="388"/>
      <c r="H462" s="390"/>
      <c r="I462" s="114">
        <f t="shared" si="66"/>
        <v>2.053527205882353E-2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66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66"/>
        <v>0</v>
      </c>
    </row>
    <row r="465" spans="1:9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66"/>
        <v>0</v>
      </c>
    </row>
    <row r="466" spans="1:9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66"/>
        <v>0</v>
      </c>
    </row>
    <row r="467" spans="1:9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66"/>
        <v>0</v>
      </c>
    </row>
    <row r="468" spans="1:9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66"/>
        <v>0</v>
      </c>
    </row>
    <row r="469" spans="1:9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66"/>
        <v>0</v>
      </c>
    </row>
    <row r="470" spans="1:9" ht="15">
      <c r="A470" s="37" t="s">
        <v>22</v>
      </c>
      <c r="B470" s="99">
        <f t="shared" ref="B470:I470" si="67">SUM(B449:B465)</f>
        <v>0</v>
      </c>
      <c r="C470" s="99">
        <f t="shared" si="67"/>
        <v>0</v>
      </c>
      <c r="D470" s="99">
        <f t="shared" si="67"/>
        <v>0</v>
      </c>
      <c r="E470" s="99">
        <f t="shared" si="67"/>
        <v>0</v>
      </c>
      <c r="F470" s="99">
        <f t="shared" si="67"/>
        <v>932.54546676408245</v>
      </c>
      <c r="G470" s="99">
        <f t="shared" si="67"/>
        <v>0</v>
      </c>
      <c r="H470" s="100">
        <f t="shared" si="67"/>
        <v>0</v>
      </c>
      <c r="I470" s="111">
        <f t="shared" si="67"/>
        <v>932.54546676408245</v>
      </c>
    </row>
    <row r="471" spans="1:9" s="22" customFormat="1" ht="15" thickBot="1">
      <c r="A471" s="38" t="s">
        <v>108</v>
      </c>
      <c r="B471" s="125">
        <f>B470/$I$470</f>
        <v>0</v>
      </c>
      <c r="C471" s="125">
        <f t="shared" ref="C471:I471" si="68">C470/$I$470</f>
        <v>0</v>
      </c>
      <c r="D471" s="125">
        <f t="shared" si="68"/>
        <v>0</v>
      </c>
      <c r="E471" s="125">
        <f t="shared" si="68"/>
        <v>0</v>
      </c>
      <c r="F471" s="125">
        <f t="shared" si="68"/>
        <v>1</v>
      </c>
      <c r="G471" s="125">
        <f t="shared" si="68"/>
        <v>0</v>
      </c>
      <c r="H471" s="126">
        <f t="shared" si="68"/>
        <v>0</v>
      </c>
      <c r="I471" s="127">
        <f t="shared" si="68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69">SUM(B476:H476)</f>
        <v>0</v>
      </c>
    </row>
    <row r="477" spans="1:9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69"/>
        <v>0</v>
      </c>
    </row>
    <row r="478" spans="1:9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69"/>
        <v>0</v>
      </c>
    </row>
    <row r="479" spans="1:9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69"/>
        <v>0</v>
      </c>
    </row>
    <row r="480" spans="1:9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69"/>
        <v>0</v>
      </c>
    </row>
    <row r="481" spans="1:9" ht="15">
      <c r="A481" s="32" t="s">
        <v>54</v>
      </c>
      <c r="B481" s="388"/>
      <c r="C481" s="389"/>
      <c r="D481" s="389"/>
      <c r="E481" s="390"/>
      <c r="F481" s="84">
        <v>28023.388586596026</v>
      </c>
      <c r="G481" s="388"/>
      <c r="H481" s="390"/>
      <c r="I481" s="111">
        <f t="shared" si="69"/>
        <v>28023.388586596026</v>
      </c>
    </row>
    <row r="482" spans="1:9" ht="15">
      <c r="A482" s="31" t="s">
        <v>11</v>
      </c>
      <c r="B482" s="388"/>
      <c r="C482" s="389"/>
      <c r="D482" s="389"/>
      <c r="E482" s="390"/>
      <c r="F482" s="112">
        <v>12628.115633610911</v>
      </c>
      <c r="G482" s="388"/>
      <c r="H482" s="390"/>
      <c r="I482" s="114">
        <f t="shared" si="69"/>
        <v>12628.115633610911</v>
      </c>
    </row>
    <row r="483" spans="1:9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69"/>
        <v>0</v>
      </c>
    </row>
    <row r="484" spans="1:9" ht="15">
      <c r="A484" s="31" t="s">
        <v>14</v>
      </c>
      <c r="B484" s="388"/>
      <c r="C484" s="389"/>
      <c r="D484" s="389"/>
      <c r="E484" s="390"/>
      <c r="F484" s="112">
        <v>50.174385657948278</v>
      </c>
      <c r="G484" s="388"/>
      <c r="H484" s="390"/>
      <c r="I484" s="114">
        <f>SUM(B484:H484)</f>
        <v>50.174385657948278</v>
      </c>
    </row>
    <row r="485" spans="1:9" ht="15">
      <c r="A485" s="32" t="s">
        <v>136</v>
      </c>
      <c r="B485" s="388"/>
      <c r="C485" s="389"/>
      <c r="D485" s="389"/>
      <c r="E485" s="390"/>
      <c r="F485" s="84">
        <v>0</v>
      </c>
      <c r="G485" s="388"/>
      <c r="H485" s="390"/>
      <c r="I485" s="111">
        <f t="shared" si="69"/>
        <v>0</v>
      </c>
    </row>
    <row r="486" spans="1:9" ht="15">
      <c r="A486" s="31" t="s">
        <v>21</v>
      </c>
      <c r="B486" s="388"/>
      <c r="C486" s="389"/>
      <c r="D486" s="389"/>
      <c r="E486" s="390"/>
      <c r="F486" s="112">
        <v>744.98383623324628</v>
      </c>
      <c r="G486" s="388"/>
      <c r="H486" s="390"/>
      <c r="I486" s="114">
        <f t="shared" si="69"/>
        <v>744.98383623324628</v>
      </c>
    </row>
    <row r="487" spans="1:9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69"/>
        <v>0</v>
      </c>
    </row>
    <row r="488" spans="1:9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69"/>
        <v>0</v>
      </c>
    </row>
    <row r="489" spans="1:9" ht="15">
      <c r="A489" s="32" t="s">
        <v>18</v>
      </c>
      <c r="B489" s="388"/>
      <c r="C489" s="389"/>
      <c r="D489" s="389"/>
      <c r="E489" s="390"/>
      <c r="F489" s="84">
        <v>73.179317220151916</v>
      </c>
      <c r="G489" s="388"/>
      <c r="H489" s="390"/>
      <c r="I489" s="111">
        <f t="shared" si="69"/>
        <v>73.179317220151916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69"/>
        <v>0</v>
      </c>
    </row>
    <row r="491" spans="1:9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69"/>
        <v>0</v>
      </c>
    </row>
    <row r="492" spans="1:9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69"/>
        <v>0</v>
      </c>
    </row>
    <row r="493" spans="1:9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69"/>
        <v>0</v>
      </c>
    </row>
    <row r="494" spans="1:9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69"/>
        <v>0</v>
      </c>
    </row>
    <row r="495" spans="1:9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69"/>
        <v>0</v>
      </c>
    </row>
    <row r="496" spans="1:9" ht="15">
      <c r="A496" s="37" t="s">
        <v>22</v>
      </c>
      <c r="B496" s="99">
        <f t="shared" ref="B496:I496" si="70">SUM(B475:B491)</f>
        <v>0</v>
      </c>
      <c r="C496" s="99">
        <f t="shared" si="70"/>
        <v>0</v>
      </c>
      <c r="D496" s="99">
        <f t="shared" si="70"/>
        <v>0</v>
      </c>
      <c r="E496" s="99">
        <f t="shared" si="70"/>
        <v>0</v>
      </c>
      <c r="F496" s="99">
        <f t="shared" si="70"/>
        <v>41519.841759318282</v>
      </c>
      <c r="G496" s="99">
        <f t="shared" si="70"/>
        <v>0</v>
      </c>
      <c r="H496" s="100">
        <f t="shared" si="70"/>
        <v>0</v>
      </c>
      <c r="I496" s="111">
        <f t="shared" si="70"/>
        <v>41519.841759318282</v>
      </c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71">C496/$I$496</f>
        <v>0</v>
      </c>
      <c r="D497" s="125">
        <f t="shared" si="71"/>
        <v>0</v>
      </c>
      <c r="E497" s="125">
        <f t="shared" si="71"/>
        <v>0</v>
      </c>
      <c r="F497" s="125">
        <f t="shared" si="71"/>
        <v>1</v>
      </c>
      <c r="G497" s="125">
        <f t="shared" si="71"/>
        <v>0</v>
      </c>
      <c r="H497" s="126">
        <f t="shared" si="71"/>
        <v>0</v>
      </c>
      <c r="I497" s="127">
        <f t="shared" si="71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72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72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72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72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72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72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72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72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1828.2879054483478</v>
      </c>
      <c r="G511" s="388"/>
      <c r="H511" s="390"/>
      <c r="I511" s="111">
        <f t="shared" si="72"/>
        <v>1828.2879054483478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72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72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72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72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72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72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72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72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72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72"/>
        <v>0</v>
      </c>
    </row>
    <row r="522" spans="1:9" ht="15">
      <c r="A522" s="37" t="s">
        <v>22</v>
      </c>
      <c r="B522" s="99">
        <f t="shared" ref="B522:I522" si="73">SUM(B501:B517)</f>
        <v>0</v>
      </c>
      <c r="C522" s="99">
        <f t="shared" si="73"/>
        <v>0</v>
      </c>
      <c r="D522" s="99">
        <f t="shared" si="73"/>
        <v>0</v>
      </c>
      <c r="E522" s="99">
        <f t="shared" si="73"/>
        <v>0</v>
      </c>
      <c r="F522" s="99">
        <f t="shared" si="73"/>
        <v>1828.2879054483478</v>
      </c>
      <c r="G522" s="99">
        <f t="shared" si="73"/>
        <v>0</v>
      </c>
      <c r="H522" s="100">
        <f t="shared" si="73"/>
        <v>0</v>
      </c>
      <c r="I522" s="111">
        <f t="shared" si="73"/>
        <v>1828.2879054483478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74">C522/$I$522</f>
        <v>0</v>
      </c>
      <c r="D523" s="125">
        <f t="shared" si="74"/>
        <v>0</v>
      </c>
      <c r="E523" s="125">
        <f t="shared" si="74"/>
        <v>0</v>
      </c>
      <c r="F523" s="125">
        <f t="shared" si="74"/>
        <v>1</v>
      </c>
      <c r="G523" s="125">
        <f t="shared" si="74"/>
        <v>0</v>
      </c>
      <c r="H523" s="126">
        <f t="shared" si="74"/>
        <v>0</v>
      </c>
      <c r="I523" s="127">
        <f t="shared" si="74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75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75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75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75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75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0.84332102090709637</v>
      </c>
      <c r="G533" s="388"/>
      <c r="H533" s="390"/>
      <c r="I533" s="111">
        <f t="shared" si="75"/>
        <v>0.84332102090709637</v>
      </c>
    </row>
    <row r="534" spans="1:9" ht="15">
      <c r="A534" s="31" t="s">
        <v>11</v>
      </c>
      <c r="B534" s="388"/>
      <c r="C534" s="389"/>
      <c r="D534" s="389"/>
      <c r="E534" s="390"/>
      <c r="F534" s="112">
        <v>9.1033836953559211E-2</v>
      </c>
      <c r="G534" s="388"/>
      <c r="H534" s="390"/>
      <c r="I534" s="114">
        <f t="shared" si="75"/>
        <v>9.1033836953559211E-2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75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75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75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75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75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75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75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75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75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75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75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75"/>
        <v>0</v>
      </c>
    </row>
    <row r="548" spans="1:9" ht="15">
      <c r="A548" s="37" t="s">
        <v>22</v>
      </c>
      <c r="B548" s="99">
        <f t="shared" ref="B548:I548" si="76">SUM(B527:B543)</f>
        <v>0</v>
      </c>
      <c r="C548" s="99">
        <f t="shared" si="76"/>
        <v>0</v>
      </c>
      <c r="D548" s="99">
        <f t="shared" si="76"/>
        <v>0</v>
      </c>
      <c r="E548" s="99">
        <f t="shared" si="76"/>
        <v>0</v>
      </c>
      <c r="F548" s="99">
        <f t="shared" si="76"/>
        <v>0.93435485786065553</v>
      </c>
      <c r="G548" s="99">
        <f t="shared" si="76"/>
        <v>0</v>
      </c>
      <c r="H548" s="100">
        <f t="shared" si="76"/>
        <v>0</v>
      </c>
      <c r="I548" s="111">
        <f t="shared" si="76"/>
        <v>0.93435485786065553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77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77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77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77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77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77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24.813617779585801</v>
      </c>
      <c r="G560" s="388"/>
      <c r="H560" s="390"/>
      <c r="I560" s="114">
        <f t="shared" si="77"/>
        <v>24.813617779585801</v>
      </c>
    </row>
    <row r="561" spans="1:9" ht="15">
      <c r="A561" s="32" t="s">
        <v>55</v>
      </c>
      <c r="B561" s="388"/>
      <c r="C561" s="389"/>
      <c r="D561" s="389"/>
      <c r="E561" s="390"/>
      <c r="F561" s="84">
        <v>1536.4382849265141</v>
      </c>
      <c r="G561" s="388"/>
      <c r="H561" s="390"/>
      <c r="I561" s="111">
        <f t="shared" si="77"/>
        <v>1536.4382849265141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77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77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77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77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77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77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77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77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77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77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77"/>
        <v>0</v>
      </c>
    </row>
    <row r="574" spans="1:9" ht="15">
      <c r="A574" s="37" t="s">
        <v>22</v>
      </c>
      <c r="B574" s="99">
        <f t="shared" ref="B574:I574" si="78">SUM(B553:B569)</f>
        <v>0</v>
      </c>
      <c r="C574" s="99">
        <f t="shared" si="78"/>
        <v>0</v>
      </c>
      <c r="D574" s="99">
        <f t="shared" si="78"/>
        <v>0</v>
      </c>
      <c r="E574" s="99">
        <f t="shared" si="78"/>
        <v>0</v>
      </c>
      <c r="F574" s="99">
        <f t="shared" si="78"/>
        <v>1561.2519027061001</v>
      </c>
      <c r="G574" s="99">
        <f t="shared" si="78"/>
        <v>0</v>
      </c>
      <c r="H574" s="100">
        <f t="shared" si="78"/>
        <v>0</v>
      </c>
      <c r="I574" s="111">
        <f t="shared" si="78"/>
        <v>1561.2519027061001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79">C574/$I$574</f>
        <v>0</v>
      </c>
      <c r="D575" s="125">
        <f t="shared" si="79"/>
        <v>0</v>
      </c>
      <c r="E575" s="125">
        <f t="shared" si="79"/>
        <v>0</v>
      </c>
      <c r="F575" s="125">
        <f t="shared" si="79"/>
        <v>1</v>
      </c>
      <c r="G575" s="125">
        <f t="shared" si="79"/>
        <v>0</v>
      </c>
      <c r="H575" s="126">
        <f t="shared" si="79"/>
        <v>0</v>
      </c>
      <c r="I575" s="127">
        <f t="shared" si="7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23.928531472900662</v>
      </c>
      <c r="C579" s="105">
        <v>0</v>
      </c>
      <c r="D579" s="105">
        <v>4.562352088645512</v>
      </c>
      <c r="E579" s="105">
        <v>0</v>
      </c>
      <c r="F579" s="394"/>
      <c r="G579" s="105">
        <v>0</v>
      </c>
      <c r="H579" s="110">
        <v>0</v>
      </c>
      <c r="I579" s="111">
        <f>SUM(B579:H579)</f>
        <v>28.490883561546173</v>
      </c>
    </row>
    <row r="580" spans="1:9" ht="15">
      <c r="A580" s="31" t="s">
        <v>8</v>
      </c>
      <c r="B580" s="112">
        <v>88.966631019426984</v>
      </c>
      <c r="C580" s="112">
        <v>0</v>
      </c>
      <c r="D580" s="112">
        <v>21.825013532854936</v>
      </c>
      <c r="E580" s="112">
        <v>0</v>
      </c>
      <c r="F580" s="395"/>
      <c r="G580" s="112">
        <v>0</v>
      </c>
      <c r="H580" s="113">
        <v>0</v>
      </c>
      <c r="I580" s="114">
        <f t="shared" ref="I580:I599" si="80">SUM(B580:H580)</f>
        <v>110.79164455228192</v>
      </c>
    </row>
    <row r="581" spans="1:9" ht="15">
      <c r="A581" s="32" t="s">
        <v>9</v>
      </c>
      <c r="B581" s="84">
        <v>25.49639232502669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80"/>
        <v>25.49639232502669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80"/>
        <v>0</v>
      </c>
    </row>
    <row r="583" spans="1:9" ht="15">
      <c r="A583" s="32" t="s">
        <v>13</v>
      </c>
      <c r="B583" s="84">
        <v>1003.3703044052531</v>
      </c>
      <c r="C583" s="84">
        <v>121.53302645153877</v>
      </c>
      <c r="D583" s="84">
        <v>26.205184543277433</v>
      </c>
      <c r="E583" s="84">
        <v>58.445002398363421</v>
      </c>
      <c r="F583" s="395"/>
      <c r="G583" s="84">
        <v>0</v>
      </c>
      <c r="H583" s="115">
        <v>0</v>
      </c>
      <c r="I583" s="111">
        <f t="shared" si="80"/>
        <v>1209.5535177984327</v>
      </c>
    </row>
    <row r="584" spans="1:9" ht="15">
      <c r="A584" s="31" t="s">
        <v>12</v>
      </c>
      <c r="B584" s="112">
        <v>1700.8776692414065</v>
      </c>
      <c r="C584" s="112">
        <v>25.812255723535856</v>
      </c>
      <c r="D584" s="112">
        <v>30.520347864116527</v>
      </c>
      <c r="E584" s="112">
        <v>0</v>
      </c>
      <c r="F584" s="395"/>
      <c r="G584" s="112">
        <v>0</v>
      </c>
      <c r="H584" s="113">
        <v>0</v>
      </c>
      <c r="I584" s="114">
        <f t="shared" si="80"/>
        <v>1757.2102728290588</v>
      </c>
    </row>
    <row r="585" spans="1:9" ht="15">
      <c r="A585" s="32" t="s">
        <v>54</v>
      </c>
      <c r="B585" s="84">
        <v>0</v>
      </c>
      <c r="C585" s="84">
        <v>0</v>
      </c>
      <c r="D585" s="84">
        <v>0.25235243949050851</v>
      </c>
      <c r="E585" s="84">
        <v>117.71854062758776</v>
      </c>
      <c r="F585" s="395"/>
      <c r="G585" s="84">
        <v>0</v>
      </c>
      <c r="H585" s="115">
        <v>0</v>
      </c>
      <c r="I585" s="111">
        <f t="shared" si="80"/>
        <v>117.97089306707826</v>
      </c>
    </row>
    <row r="586" spans="1:9" ht="15">
      <c r="A586" s="31" t="s">
        <v>11</v>
      </c>
      <c r="B586" s="112">
        <v>0</v>
      </c>
      <c r="C586" s="112">
        <v>0</v>
      </c>
      <c r="D586" s="112">
        <v>4.5869493255656174E-2</v>
      </c>
      <c r="E586" s="112">
        <v>1.3411097236192069</v>
      </c>
      <c r="F586" s="395"/>
      <c r="G586" s="112">
        <v>0</v>
      </c>
      <c r="H586" s="113">
        <v>0</v>
      </c>
      <c r="I586" s="114">
        <f t="shared" si="80"/>
        <v>1.3869792168748631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5.1283057769299862</v>
      </c>
      <c r="F587" s="395"/>
      <c r="G587" s="84">
        <v>0</v>
      </c>
      <c r="H587" s="115">
        <v>0</v>
      </c>
      <c r="I587" s="111">
        <f t="shared" si="80"/>
        <v>5.1283057769299862</v>
      </c>
    </row>
    <row r="588" spans="1:9" ht="15">
      <c r="A588" s="31" t="s">
        <v>14</v>
      </c>
      <c r="B588" s="112">
        <v>178.05452259293659</v>
      </c>
      <c r="C588" s="112">
        <v>0.96475187679285057</v>
      </c>
      <c r="D588" s="112">
        <v>22.598040795642675</v>
      </c>
      <c r="E588" s="112">
        <v>3.0805043887428112</v>
      </c>
      <c r="F588" s="395"/>
      <c r="G588" s="112">
        <v>0</v>
      </c>
      <c r="H588" s="113">
        <v>0</v>
      </c>
      <c r="I588" s="114">
        <f>SUM(B588:H588)</f>
        <v>204.69781965411494</v>
      </c>
    </row>
    <row r="589" spans="1:9" ht="15">
      <c r="A589" s="32" t="s">
        <v>136</v>
      </c>
      <c r="B589" s="84">
        <v>3581.3141843922708</v>
      </c>
      <c r="C589" s="84">
        <v>564.36778334340249</v>
      </c>
      <c r="D589" s="84">
        <v>110.06932448087585</v>
      </c>
      <c r="E589" s="84">
        <v>86.67072445338313</v>
      </c>
      <c r="F589" s="395"/>
      <c r="G589" s="84">
        <v>0</v>
      </c>
      <c r="H589" s="115">
        <v>0</v>
      </c>
      <c r="I589" s="111">
        <f t="shared" si="80"/>
        <v>4342.4220166699324</v>
      </c>
    </row>
    <row r="590" spans="1:9" ht="15">
      <c r="A590" s="31" t="s">
        <v>21</v>
      </c>
      <c r="B590" s="112">
        <v>1056.5688401270218</v>
      </c>
      <c r="C590" s="112">
        <v>0</v>
      </c>
      <c r="D590" s="112">
        <v>2330.293824203849</v>
      </c>
      <c r="E590" s="112">
        <v>513.51150197322306</v>
      </c>
      <c r="F590" s="395"/>
      <c r="G590" s="112">
        <v>1596.5153275977359</v>
      </c>
      <c r="H590" s="113">
        <v>0.41562570144749394</v>
      </c>
      <c r="I590" s="114">
        <f t="shared" si="80"/>
        <v>5497.3051196032775</v>
      </c>
    </row>
    <row r="591" spans="1:9" ht="15">
      <c r="A591" s="32" t="s">
        <v>20</v>
      </c>
      <c r="B591" s="84">
        <v>2742.2405788662345</v>
      </c>
      <c r="C591" s="84">
        <v>17.385315905659951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80"/>
        <v>2759.6258947718943</v>
      </c>
    </row>
    <row r="592" spans="1:9" ht="15">
      <c r="A592" s="31" t="s">
        <v>56</v>
      </c>
      <c r="B592" s="112">
        <v>56.507599366426184</v>
      </c>
      <c r="C592" s="112">
        <v>0</v>
      </c>
      <c r="D592" s="112">
        <v>10.045387139883294</v>
      </c>
      <c r="E592" s="112">
        <v>0</v>
      </c>
      <c r="F592" s="395"/>
      <c r="G592" s="112">
        <v>0</v>
      </c>
      <c r="H592" s="113">
        <v>0</v>
      </c>
      <c r="I592" s="114">
        <f t="shared" si="80"/>
        <v>66.55298650630948</v>
      </c>
    </row>
    <row r="593" spans="1:9" ht="15">
      <c r="A593" s="32" t="s">
        <v>18</v>
      </c>
      <c r="B593" s="84">
        <v>399.54303590401787</v>
      </c>
      <c r="C593" s="84">
        <v>0</v>
      </c>
      <c r="D593" s="84">
        <v>24.643502082255321</v>
      </c>
      <c r="E593" s="84">
        <v>0</v>
      </c>
      <c r="F593" s="395"/>
      <c r="G593" s="84">
        <v>0</v>
      </c>
      <c r="H593" s="115">
        <v>0</v>
      </c>
      <c r="I593" s="111">
        <f t="shared" si="80"/>
        <v>424.18653798627321</v>
      </c>
    </row>
    <row r="594" spans="1:9" ht="15">
      <c r="A594" s="31" t="s">
        <v>17</v>
      </c>
      <c r="B594" s="112">
        <v>83.675129606252611</v>
      </c>
      <c r="C594" s="112">
        <v>0</v>
      </c>
      <c r="D594" s="112">
        <v>1.5460032444738259</v>
      </c>
      <c r="E594" s="112">
        <v>0</v>
      </c>
      <c r="F594" s="395"/>
      <c r="G594" s="112">
        <v>0</v>
      </c>
      <c r="H594" s="113">
        <v>0</v>
      </c>
      <c r="I594" s="114">
        <f t="shared" si="80"/>
        <v>85.221132850726434</v>
      </c>
    </row>
    <row r="595" spans="1:9" ht="15">
      <c r="A595" s="33" t="s">
        <v>60</v>
      </c>
      <c r="B595" s="84">
        <v>397.8195425066051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80"/>
        <v>397.8195425066051</v>
      </c>
    </row>
    <row r="596" spans="1:9">
      <c r="A596" s="34" t="s">
        <v>19</v>
      </c>
      <c r="B596" s="116">
        <v>397.8195425066051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80"/>
        <v>397.8195425066051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80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80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80"/>
        <v>0</v>
      </c>
    </row>
    <row r="600" spans="1:9" ht="15">
      <c r="A600" s="37" t="s">
        <v>22</v>
      </c>
      <c r="B600" s="99">
        <f t="shared" ref="B600:I600" si="81">SUM(B579:B595)</f>
        <v>11338.36296182578</v>
      </c>
      <c r="C600" s="99">
        <f t="shared" si="81"/>
        <v>730.06313330092996</v>
      </c>
      <c r="D600" s="99">
        <f t="shared" si="81"/>
        <v>2582.6072019086205</v>
      </c>
      <c r="E600" s="99">
        <f t="shared" si="81"/>
        <v>785.89568934184945</v>
      </c>
      <c r="F600" s="99">
        <f t="shared" si="81"/>
        <v>0</v>
      </c>
      <c r="G600" s="99">
        <f t="shared" si="81"/>
        <v>1596.5153275977359</v>
      </c>
      <c r="H600" s="100">
        <f t="shared" si="81"/>
        <v>0.41562570144749394</v>
      </c>
      <c r="I600" s="111">
        <f t="shared" si="81"/>
        <v>17033.85993967636</v>
      </c>
    </row>
    <row r="601" spans="1:9" s="22" customFormat="1" ht="15" thickBot="1">
      <c r="A601" s="39" t="s">
        <v>108</v>
      </c>
      <c r="B601" s="125">
        <f>B600/$I$600</f>
        <v>0.66563673776697774</v>
      </c>
      <c r="C601" s="125">
        <f t="shared" ref="C601:I601" si="82">C600/$I$600</f>
        <v>4.285952425852816E-2</v>
      </c>
      <c r="D601" s="125">
        <f t="shared" si="82"/>
        <v>0.15161608766625151</v>
      </c>
      <c r="E601" s="125">
        <f t="shared" si="82"/>
        <v>4.6137263786658875E-2</v>
      </c>
      <c r="F601" s="125">
        <f t="shared" si="82"/>
        <v>0</v>
      </c>
      <c r="G601" s="125">
        <f t="shared" si="82"/>
        <v>9.3725986549826557E-2</v>
      </c>
      <c r="H601" s="126">
        <f t="shared" si="82"/>
        <v>2.4399971757393159E-5</v>
      </c>
      <c r="I601" s="127">
        <f t="shared" si="82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639.12367007168132</v>
      </c>
      <c r="C605" s="105">
        <v>0</v>
      </c>
      <c r="D605" s="105">
        <v>43.700763765585044</v>
      </c>
      <c r="E605" s="105">
        <v>0</v>
      </c>
      <c r="F605" s="394"/>
      <c r="G605" s="105">
        <v>0</v>
      </c>
      <c r="H605" s="110">
        <v>0</v>
      </c>
      <c r="I605" s="111">
        <f>SUM(B605:H605)</f>
        <v>682.82443383726638</v>
      </c>
    </row>
    <row r="606" spans="1:9" ht="15">
      <c r="A606" s="31" t="s">
        <v>8</v>
      </c>
      <c r="B606" s="112">
        <v>530.97926719189445</v>
      </c>
      <c r="C606" s="112">
        <v>0</v>
      </c>
      <c r="D606" s="112">
        <v>36.306274679787649</v>
      </c>
      <c r="E606" s="112">
        <v>0</v>
      </c>
      <c r="F606" s="395"/>
      <c r="G606" s="112">
        <v>0</v>
      </c>
      <c r="H606" s="113">
        <v>0</v>
      </c>
      <c r="I606" s="114">
        <f t="shared" ref="I606:I625" si="83">SUM(B606:H606)</f>
        <v>567.28554187168209</v>
      </c>
    </row>
    <row r="607" spans="1:9" ht="15">
      <c r="A607" s="32" t="s">
        <v>9</v>
      </c>
      <c r="B607" s="84">
        <v>742.01936252279836</v>
      </c>
      <c r="C607" s="84">
        <v>0</v>
      </c>
      <c r="D607" s="84">
        <v>50.736366668225536</v>
      </c>
      <c r="E607" s="84">
        <v>0</v>
      </c>
      <c r="F607" s="395"/>
      <c r="G607" s="84">
        <v>0</v>
      </c>
      <c r="H607" s="115">
        <v>0</v>
      </c>
      <c r="I607" s="111">
        <f t="shared" si="83"/>
        <v>792.75572919102387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83"/>
        <v>0</v>
      </c>
    </row>
    <row r="609" spans="1:9" ht="15">
      <c r="A609" s="32" t="s">
        <v>13</v>
      </c>
      <c r="B609" s="84">
        <v>1424.7467460578355</v>
      </c>
      <c r="C609" s="84">
        <v>0</v>
      </c>
      <c r="D609" s="84">
        <v>112.19688507251561</v>
      </c>
      <c r="E609" s="84">
        <v>0</v>
      </c>
      <c r="F609" s="395"/>
      <c r="G609" s="84">
        <v>0</v>
      </c>
      <c r="H609" s="115">
        <v>0</v>
      </c>
      <c r="I609" s="111">
        <f t="shared" si="83"/>
        <v>1536.9436311303512</v>
      </c>
    </row>
    <row r="610" spans="1:9" ht="15">
      <c r="A610" s="31" t="s">
        <v>12</v>
      </c>
      <c r="B610" s="112">
        <v>10400.458663592002</v>
      </c>
      <c r="C610" s="112">
        <v>0</v>
      </c>
      <c r="D610" s="112">
        <v>819.02209540692149</v>
      </c>
      <c r="E610" s="112">
        <v>0</v>
      </c>
      <c r="F610" s="395"/>
      <c r="G610" s="112">
        <v>0</v>
      </c>
      <c r="H610" s="113">
        <v>0</v>
      </c>
      <c r="I610" s="114">
        <f t="shared" si="83"/>
        <v>11219.480758998923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83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83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83"/>
        <v>0</v>
      </c>
    </row>
    <row r="614" spans="1:9" ht="15">
      <c r="A614" s="31" t="s">
        <v>14</v>
      </c>
      <c r="B614" s="112">
        <v>190.53325483273011</v>
      </c>
      <c r="C614" s="112">
        <v>0</v>
      </c>
      <c r="D614" s="112">
        <v>15.004236896212834</v>
      </c>
      <c r="E614" s="112">
        <v>0</v>
      </c>
      <c r="F614" s="395"/>
      <c r="G614" s="112">
        <v>0</v>
      </c>
      <c r="H614" s="113">
        <v>0</v>
      </c>
      <c r="I614" s="114">
        <f>SUM(B614:H614)</f>
        <v>205.53749172894294</v>
      </c>
    </row>
    <row r="615" spans="1:9" ht="15">
      <c r="A615" s="32" t="s">
        <v>136</v>
      </c>
      <c r="B615" s="84">
        <v>1915.0781674389161</v>
      </c>
      <c r="C615" s="84">
        <v>0</v>
      </c>
      <c r="D615" s="84">
        <v>604.76152655965768</v>
      </c>
      <c r="E615" s="84">
        <v>0</v>
      </c>
      <c r="F615" s="395"/>
      <c r="G615" s="84">
        <v>0</v>
      </c>
      <c r="H615" s="115">
        <v>0</v>
      </c>
      <c r="I615" s="111">
        <f t="shared" si="83"/>
        <v>2519.8396939985737</v>
      </c>
    </row>
    <row r="616" spans="1:9" ht="15">
      <c r="A616" s="31" t="s">
        <v>21</v>
      </c>
      <c r="B616" s="112">
        <v>1423.3882350122929</v>
      </c>
      <c r="C616" s="112">
        <v>0</v>
      </c>
      <c r="D616" s="112">
        <v>1616.8584805479443</v>
      </c>
      <c r="E616" s="112">
        <v>4394.0753735931221</v>
      </c>
      <c r="F616" s="395"/>
      <c r="G616" s="112">
        <v>1150.8292645124845</v>
      </c>
      <c r="H616" s="113">
        <v>0</v>
      </c>
      <c r="I616" s="114">
        <f t="shared" si="83"/>
        <v>8585.151353665844</v>
      </c>
    </row>
    <row r="617" spans="1:9" ht="15">
      <c r="A617" s="32" t="s">
        <v>20</v>
      </c>
      <c r="B617" s="84">
        <v>2050.687416990877</v>
      </c>
      <c r="C617" s="84">
        <v>0</v>
      </c>
      <c r="D617" s="84">
        <v>477.28030612410942</v>
      </c>
      <c r="E617" s="84">
        <v>0</v>
      </c>
      <c r="F617" s="395"/>
      <c r="G617" s="84">
        <v>0</v>
      </c>
      <c r="H617" s="115">
        <v>0</v>
      </c>
      <c r="I617" s="111">
        <f t="shared" si="83"/>
        <v>2527.9677231149863</v>
      </c>
    </row>
    <row r="618" spans="1:9" ht="15">
      <c r="A618" s="31" t="s">
        <v>56</v>
      </c>
      <c r="B618" s="112">
        <v>9307.5493487442036</v>
      </c>
      <c r="C618" s="112">
        <v>0</v>
      </c>
      <c r="D618" s="112">
        <v>977.0355669952479</v>
      </c>
      <c r="E618" s="112">
        <v>0</v>
      </c>
      <c r="F618" s="395"/>
      <c r="G618" s="112">
        <v>0</v>
      </c>
      <c r="H618" s="113">
        <v>0</v>
      </c>
      <c r="I618" s="114">
        <f t="shared" si="83"/>
        <v>10284.584915739451</v>
      </c>
    </row>
    <row r="619" spans="1:9" ht="15">
      <c r="A619" s="32" t="s">
        <v>18</v>
      </c>
      <c r="B619" s="84">
        <v>1018.2614531052898</v>
      </c>
      <c r="C619" s="84">
        <v>0</v>
      </c>
      <c r="D619" s="84">
        <v>106.88932380663262</v>
      </c>
      <c r="E619" s="84">
        <v>0</v>
      </c>
      <c r="F619" s="395"/>
      <c r="G619" s="84">
        <v>0</v>
      </c>
      <c r="H619" s="115">
        <v>0</v>
      </c>
      <c r="I619" s="111">
        <f t="shared" si="83"/>
        <v>1125.1507769119223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83"/>
        <v>0</v>
      </c>
    </row>
    <row r="621" spans="1:9" ht="15">
      <c r="A621" s="33" t="s">
        <v>60</v>
      </c>
      <c r="B621" s="84">
        <v>71.983436427712235</v>
      </c>
      <c r="C621" s="84">
        <v>0</v>
      </c>
      <c r="D621" s="84">
        <v>453.05534064035123</v>
      </c>
      <c r="E621" s="84">
        <v>0</v>
      </c>
      <c r="F621" s="395"/>
      <c r="G621" s="84">
        <v>0</v>
      </c>
      <c r="H621" s="115">
        <v>0</v>
      </c>
      <c r="I621" s="111">
        <f t="shared" si="83"/>
        <v>525.0387770680635</v>
      </c>
    </row>
    <row r="622" spans="1:9">
      <c r="A622" s="34" t="s">
        <v>19</v>
      </c>
      <c r="B622" s="116">
        <v>71.983436427712235</v>
      </c>
      <c r="C622" s="116">
        <v>0</v>
      </c>
      <c r="D622" s="116">
        <v>453.05534064035123</v>
      </c>
      <c r="E622" s="116">
        <v>0</v>
      </c>
      <c r="F622" s="395"/>
      <c r="G622" s="116">
        <v>0</v>
      </c>
      <c r="H622" s="117">
        <v>0</v>
      </c>
      <c r="I622" s="118">
        <f t="shared" si="83"/>
        <v>525.0387770680635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83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83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83"/>
        <v>0</v>
      </c>
    </row>
    <row r="626" spans="1:9" ht="15">
      <c r="A626" s="37" t="s">
        <v>22</v>
      </c>
      <c r="B626" s="99">
        <f t="shared" ref="B626:I626" si="84">SUM(B605:B621)</f>
        <v>29714.809021988232</v>
      </c>
      <c r="C626" s="99">
        <f t="shared" si="84"/>
        <v>0</v>
      </c>
      <c r="D626" s="99">
        <f t="shared" si="84"/>
        <v>5312.8471671631914</v>
      </c>
      <c r="E626" s="99">
        <f t="shared" si="84"/>
        <v>4394.0753735931221</v>
      </c>
      <c r="F626" s="99">
        <f t="shared" si="84"/>
        <v>0</v>
      </c>
      <c r="G626" s="99">
        <f t="shared" si="84"/>
        <v>1150.8292645124845</v>
      </c>
      <c r="H626" s="100">
        <f t="shared" si="84"/>
        <v>0</v>
      </c>
      <c r="I626" s="111">
        <f t="shared" si="84"/>
        <v>40572.560827257024</v>
      </c>
    </row>
    <row r="627" spans="1:9" s="22" customFormat="1" ht="15" thickBot="1">
      <c r="A627" s="39" t="s">
        <v>108</v>
      </c>
      <c r="B627" s="125">
        <f>B626/$I$626</f>
        <v>0.73238682538435051</v>
      </c>
      <c r="C627" s="125">
        <f t="shared" ref="C627:I627" si="85">C626/$I$626</f>
        <v>0</v>
      </c>
      <c r="D627" s="125">
        <f t="shared" si="85"/>
        <v>0.13094680391960795</v>
      </c>
      <c r="E627" s="125">
        <f t="shared" si="85"/>
        <v>0.10830165224969338</v>
      </c>
      <c r="F627" s="125">
        <f t="shared" si="85"/>
        <v>0</v>
      </c>
      <c r="G627" s="125">
        <f t="shared" si="85"/>
        <v>2.8364718446348271E-2</v>
      </c>
      <c r="H627" s="126">
        <f t="shared" si="85"/>
        <v>0</v>
      </c>
      <c r="I627" s="127">
        <f t="shared" si="85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1.6200911032351744</v>
      </c>
      <c r="C631" s="105">
        <v>0</v>
      </c>
      <c r="D631" s="105">
        <v>2.4325995771514948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4.0526906803866689</v>
      </c>
    </row>
    <row r="632" spans="1:9" ht="15">
      <c r="A632" s="31" t="s">
        <v>8</v>
      </c>
      <c r="B632" s="112">
        <v>15.610457135289769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86">SUM(B632:H632)</f>
        <v>15.610457135289769</v>
      </c>
    </row>
    <row r="633" spans="1:9" ht="15">
      <c r="A633" s="32" t="s">
        <v>9</v>
      </c>
      <c r="B633" s="84">
        <v>18.254936283584868</v>
      </c>
      <c r="C633" s="84">
        <v>0</v>
      </c>
      <c r="D633" s="84">
        <v>5.8478692381365285E-2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86"/>
        <v>18.313414975966232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86"/>
        <v>0</v>
      </c>
    </row>
    <row r="635" spans="1:9" ht="15">
      <c r="A635" s="32" t="s">
        <v>13</v>
      </c>
      <c r="B635" s="84">
        <v>368.44861483827043</v>
      </c>
      <c r="C635" s="84">
        <v>1.5924580068701648</v>
      </c>
      <c r="D635" s="84">
        <v>29.689489836999041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86"/>
        <v>399.73056268213963</v>
      </c>
    </row>
    <row r="636" spans="1:9" ht="15">
      <c r="A636" s="31" t="s">
        <v>12</v>
      </c>
      <c r="B636" s="112">
        <v>9.7515511440678111</v>
      </c>
      <c r="C636" s="112">
        <v>0.22007111813880503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86"/>
        <v>9.9716222622066155</v>
      </c>
    </row>
    <row r="637" spans="1:9" ht="15">
      <c r="A637" s="32" t="s">
        <v>54</v>
      </c>
      <c r="B637" s="84">
        <v>0</v>
      </c>
      <c r="C637" s="84">
        <v>0.83831572849445779</v>
      </c>
      <c r="D637" s="84">
        <v>0</v>
      </c>
      <c r="E637" s="84">
        <v>40.688207776593906</v>
      </c>
      <c r="F637" s="84">
        <v>1606.8904240725801</v>
      </c>
      <c r="G637" s="84">
        <v>0</v>
      </c>
      <c r="H637" s="115">
        <v>0</v>
      </c>
      <c r="I637" s="111">
        <f t="shared" si="86"/>
        <v>1648.4169475776685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43.411272759982687</v>
      </c>
      <c r="F638" s="112">
        <v>0</v>
      </c>
      <c r="G638" s="112">
        <v>0</v>
      </c>
      <c r="H638" s="113">
        <v>0</v>
      </c>
      <c r="I638" s="114">
        <f t="shared" si="86"/>
        <v>43.411272759982687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86"/>
        <v>0</v>
      </c>
    </row>
    <row r="640" spans="1:9" ht="15">
      <c r="A640" s="31" t="s">
        <v>14</v>
      </c>
      <c r="B640" s="112">
        <v>16.266311293429307</v>
      </c>
      <c r="C640" s="112">
        <v>0</v>
      </c>
      <c r="D640" s="112">
        <v>7.874898351697647E-2</v>
      </c>
      <c r="E640" s="112">
        <v>0.47916498187438794</v>
      </c>
      <c r="F640" s="112">
        <v>0</v>
      </c>
      <c r="G640" s="112">
        <v>0</v>
      </c>
      <c r="H640" s="113">
        <v>0</v>
      </c>
      <c r="I640" s="114">
        <f>SUM(B640:H640)</f>
        <v>16.824225258820672</v>
      </c>
    </row>
    <row r="641" spans="1:9" ht="15">
      <c r="A641" s="32" t="s">
        <v>136</v>
      </c>
      <c r="B641" s="84">
        <v>22.694972427940215</v>
      </c>
      <c r="C641" s="84">
        <v>0</v>
      </c>
      <c r="D641" s="84">
        <v>5.8656594407282094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86"/>
        <v>28.560631868668423</v>
      </c>
    </row>
    <row r="642" spans="1:9" ht="15">
      <c r="A642" s="31" t="s">
        <v>21</v>
      </c>
      <c r="B642" s="112">
        <v>182.37280186833169</v>
      </c>
      <c r="C642" s="112">
        <v>0.2369612613401558</v>
      </c>
      <c r="D642" s="112">
        <v>3.7722539676385733</v>
      </c>
      <c r="E642" s="112">
        <v>303.04649096186864</v>
      </c>
      <c r="F642" s="112">
        <v>0</v>
      </c>
      <c r="G642" s="112">
        <v>102.19341448469281</v>
      </c>
      <c r="H642" s="113">
        <v>1.4337727035029868</v>
      </c>
      <c r="I642" s="114">
        <f t="shared" si="86"/>
        <v>593.05569524737484</v>
      </c>
    </row>
    <row r="643" spans="1:9" ht="15">
      <c r="A643" s="32" t="s">
        <v>20</v>
      </c>
      <c r="B643" s="84">
        <v>35.41175217759973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86"/>
        <v>35.41175217759973</v>
      </c>
    </row>
    <row r="644" spans="1:9" ht="15">
      <c r="A644" s="31" t="s">
        <v>56</v>
      </c>
      <c r="B644" s="112">
        <v>401.52037834394122</v>
      </c>
      <c r="C644" s="112">
        <v>18.187510390334058</v>
      </c>
      <c r="D644" s="112">
        <v>228.628753743705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86"/>
        <v>648.33664247798026</v>
      </c>
    </row>
    <row r="645" spans="1:9" ht="15">
      <c r="A645" s="32" t="s">
        <v>18</v>
      </c>
      <c r="B645" s="84">
        <v>329.4478446254509</v>
      </c>
      <c r="C645" s="84">
        <v>0</v>
      </c>
      <c r="D645" s="84">
        <v>0</v>
      </c>
      <c r="E645" s="84">
        <v>0</v>
      </c>
      <c r="F645" s="84">
        <v>62.210170763652961</v>
      </c>
      <c r="G645" s="84">
        <v>0</v>
      </c>
      <c r="H645" s="115">
        <v>0</v>
      </c>
      <c r="I645" s="111">
        <f t="shared" si="86"/>
        <v>391.65801538910387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86"/>
        <v>0</v>
      </c>
    </row>
    <row r="647" spans="1:9" ht="15">
      <c r="A647" s="33" t="s">
        <v>60</v>
      </c>
      <c r="B647" s="84">
        <v>7.0894873008393313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86"/>
        <v>7.0894873008393313</v>
      </c>
    </row>
    <row r="648" spans="1:9">
      <c r="A648" s="34" t="s">
        <v>19</v>
      </c>
      <c r="B648" s="116">
        <v>7.0894873008393313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86"/>
        <v>7.0894873008393313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86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86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86"/>
        <v>0</v>
      </c>
    </row>
    <row r="652" spans="1:9" ht="15">
      <c r="A652" s="37" t="s">
        <v>22</v>
      </c>
      <c r="B652" s="99">
        <f t="shared" ref="B652:I652" si="87">SUM(B631:B647)</f>
        <v>1408.4891985419806</v>
      </c>
      <c r="C652" s="99">
        <f t="shared" si="87"/>
        <v>21.075316505177643</v>
      </c>
      <c r="D652" s="99">
        <f t="shared" si="87"/>
        <v>270.52598424212067</v>
      </c>
      <c r="E652" s="99">
        <f t="shared" si="87"/>
        <v>387.62513648031961</v>
      </c>
      <c r="F652" s="99">
        <f t="shared" si="87"/>
        <v>1669.1005948362331</v>
      </c>
      <c r="G652" s="99">
        <f t="shared" si="87"/>
        <v>102.19341448469281</v>
      </c>
      <c r="H652" s="100">
        <f t="shared" si="87"/>
        <v>1.4337727035029868</v>
      </c>
      <c r="I652" s="111">
        <f t="shared" si="87"/>
        <v>3860.4434177940266</v>
      </c>
    </row>
    <row r="653" spans="1:9" s="22" customFormat="1" ht="15" thickBot="1">
      <c r="A653" s="39" t="s">
        <v>108</v>
      </c>
      <c r="B653" s="125">
        <f>B652/$I$652</f>
        <v>0.36485166238929972</v>
      </c>
      <c r="C653" s="125">
        <f t="shared" ref="C653:I653" si="88">C652/$I$652</f>
        <v>5.4592994183089759E-3</v>
      </c>
      <c r="D653" s="125">
        <f t="shared" si="88"/>
        <v>7.0076401844197306E-2</v>
      </c>
      <c r="E653" s="125">
        <f t="shared" si="88"/>
        <v>0.10040948526628588</v>
      </c>
      <c r="F653" s="125">
        <f t="shared" si="88"/>
        <v>0.43235981316105065</v>
      </c>
      <c r="G653" s="125">
        <f t="shared" si="88"/>
        <v>2.647193688000981E-2</v>
      </c>
      <c r="H653" s="126">
        <f t="shared" si="88"/>
        <v>3.7140104084786398E-4</v>
      </c>
      <c r="I653" s="127">
        <f t="shared" si="88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/>
  <dimension ref="A1:U653"/>
  <sheetViews>
    <sheetView tabSelected="1" zoomScale="60" zoomScaleNormal="60" workbookViewId="0">
      <pane ySplit="5" topLeftCell="A6" activePane="bottomLeft" state="frozen"/>
      <selection activeCell="A2" sqref="A2"/>
      <selection pane="bottomLeft"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106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3.5" customHeight="1">
      <c r="A7" s="30" t="s">
        <v>7</v>
      </c>
      <c r="B7" s="105">
        <f>B33+B85</f>
        <v>835.7522031993683</v>
      </c>
      <c r="C7" s="105">
        <f t="shared" ref="C7:E7" si="0">C33+C85</f>
        <v>1510.9635549610466</v>
      </c>
      <c r="D7" s="105">
        <f t="shared" si="0"/>
        <v>1240.6340792877043</v>
      </c>
      <c r="E7" s="105">
        <f t="shared" si="0"/>
        <v>0</v>
      </c>
      <c r="F7" s="105">
        <f>F59+F85</f>
        <v>1.7663952494222293</v>
      </c>
      <c r="G7" s="105">
        <f t="shared" ref="G7:H22" si="1">G33+G85</f>
        <v>0</v>
      </c>
      <c r="H7" s="110">
        <f t="shared" si="1"/>
        <v>0</v>
      </c>
      <c r="I7" s="111">
        <f>SUM(B7:H7)</f>
        <v>3589.1162326975418</v>
      </c>
      <c r="J7" s="294">
        <v>0</v>
      </c>
    </row>
    <row r="8" spans="1:11" ht="13.5" customHeight="1">
      <c r="A8" s="31" t="s">
        <v>8</v>
      </c>
      <c r="B8" s="112">
        <f t="shared" ref="B8:E23" si="2">B34+B86</f>
        <v>662.31006626221767</v>
      </c>
      <c r="C8" s="112">
        <f t="shared" si="2"/>
        <v>658.34958551117472</v>
      </c>
      <c r="D8" s="112">
        <f t="shared" si="2"/>
        <v>57.10035255969904</v>
      </c>
      <c r="E8" s="112">
        <f t="shared" si="2"/>
        <v>0</v>
      </c>
      <c r="F8" s="112">
        <f t="shared" ref="F8:F27" si="3">F60+F86</f>
        <v>0.18719553104418396</v>
      </c>
      <c r="G8" s="112">
        <f t="shared" si="1"/>
        <v>0</v>
      </c>
      <c r="H8" s="113">
        <f t="shared" si="1"/>
        <v>0</v>
      </c>
      <c r="I8" s="114">
        <f t="shared" ref="I8:I27" si="4">SUM(B8:H8)</f>
        <v>1377.9471998641357</v>
      </c>
      <c r="J8" s="294">
        <v>0</v>
      </c>
    </row>
    <row r="9" spans="1:11" ht="13.5" customHeight="1">
      <c r="A9" s="32" t="s">
        <v>9</v>
      </c>
      <c r="B9" s="84">
        <f t="shared" si="2"/>
        <v>846.65787817909541</v>
      </c>
      <c r="C9" s="84">
        <f t="shared" si="2"/>
        <v>0.39396311988796529</v>
      </c>
      <c r="D9" s="84">
        <f t="shared" si="2"/>
        <v>2237.3181334935912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3084.3699747925748</v>
      </c>
      <c r="J9" s="294">
        <v>0</v>
      </c>
    </row>
    <row r="10" spans="1:11" ht="13.5" customHeight="1">
      <c r="A10" s="31" t="s">
        <v>52</v>
      </c>
      <c r="B10" s="112">
        <f t="shared" si="2"/>
        <v>4.5337617523346747E-9</v>
      </c>
      <c r="C10" s="112">
        <f t="shared" si="2"/>
        <v>4.5337617523346747E-9</v>
      </c>
      <c r="D10" s="112">
        <f t="shared" si="2"/>
        <v>198.66943999093249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198.66944000000001</v>
      </c>
      <c r="J10" s="294">
        <v>0</v>
      </c>
    </row>
    <row r="11" spans="1:11" ht="13.5" customHeight="1">
      <c r="A11" s="32" t="s">
        <v>13</v>
      </c>
      <c r="B11" s="84">
        <f t="shared" si="2"/>
        <v>2862.1454463140508</v>
      </c>
      <c r="C11" s="84">
        <f t="shared" si="2"/>
        <v>654.79176673133338</v>
      </c>
      <c r="D11" s="84">
        <f t="shared" si="2"/>
        <v>551.50683714150864</v>
      </c>
      <c r="E11" s="84">
        <f t="shared" si="2"/>
        <v>31.969446530047694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4100.4134967169402</v>
      </c>
      <c r="J11" s="294">
        <v>0</v>
      </c>
    </row>
    <row r="12" spans="1:11" ht="13.5" customHeight="1">
      <c r="A12" s="31" t="s">
        <v>12</v>
      </c>
      <c r="B12" s="112">
        <f t="shared" si="2"/>
        <v>12360.623867395772</v>
      </c>
      <c r="C12" s="112">
        <f t="shared" si="2"/>
        <v>69.456212640922814</v>
      </c>
      <c r="D12" s="112">
        <f t="shared" si="2"/>
        <v>920.53388505852752</v>
      </c>
      <c r="E12" s="112">
        <f t="shared" si="2"/>
        <v>0.69724625973933574</v>
      </c>
      <c r="F12" s="112">
        <f t="shared" si="3"/>
        <v>0</v>
      </c>
      <c r="G12" s="112">
        <f t="shared" si="1"/>
        <v>0</v>
      </c>
      <c r="H12" s="113">
        <f t="shared" si="1"/>
        <v>0</v>
      </c>
      <c r="I12" s="114">
        <f t="shared" si="4"/>
        <v>13351.311211354961</v>
      </c>
      <c r="J12" s="294">
        <v>0</v>
      </c>
    </row>
    <row r="13" spans="1:11" ht="13.5" customHeight="1">
      <c r="A13" s="32" t="s">
        <v>54</v>
      </c>
      <c r="B13" s="84">
        <f t="shared" si="2"/>
        <v>0.22458152247444055</v>
      </c>
      <c r="C13" s="84">
        <f t="shared" si="2"/>
        <v>8.8121962680802994</v>
      </c>
      <c r="D13" s="84">
        <f t="shared" si="2"/>
        <v>1.622030203152401</v>
      </c>
      <c r="E13" s="84">
        <f t="shared" si="2"/>
        <v>1127.0873669177251</v>
      </c>
      <c r="F13" s="84">
        <f t="shared" si="3"/>
        <v>27101.293691896673</v>
      </c>
      <c r="G13" s="84">
        <f t="shared" si="1"/>
        <v>0</v>
      </c>
      <c r="H13" s="115">
        <f t="shared" si="1"/>
        <v>0</v>
      </c>
      <c r="I13" s="111">
        <f t="shared" si="4"/>
        <v>28239.039866808107</v>
      </c>
      <c r="J13" s="294">
        <v>0</v>
      </c>
    </row>
    <row r="14" spans="1:11" ht="13.5" customHeight="1">
      <c r="A14" s="31" t="s">
        <v>11</v>
      </c>
      <c r="B14" s="112">
        <f t="shared" si="2"/>
        <v>9.5358247532661733E-8</v>
      </c>
      <c r="C14" s="112">
        <f t="shared" si="2"/>
        <v>5.5580114274069589E-8</v>
      </c>
      <c r="D14" s="112">
        <f t="shared" si="2"/>
        <v>4.8242036103050882E-2</v>
      </c>
      <c r="E14" s="112">
        <f t="shared" si="2"/>
        <v>72.52511623125487</v>
      </c>
      <c r="F14" s="112">
        <f t="shared" si="3"/>
        <v>12561.576550251397</v>
      </c>
      <c r="G14" s="112">
        <f t="shared" si="1"/>
        <v>0</v>
      </c>
      <c r="H14" s="113">
        <f t="shared" si="1"/>
        <v>0</v>
      </c>
      <c r="I14" s="114">
        <f t="shared" si="4"/>
        <v>12634.149908669693</v>
      </c>
      <c r="J14" s="294">
        <v>0</v>
      </c>
    </row>
    <row r="15" spans="1:11" ht="13.5" customHeight="1">
      <c r="A15" s="32" t="s">
        <v>55</v>
      </c>
      <c r="B15" s="84">
        <f t="shared" si="2"/>
        <v>0.15156190476190473</v>
      </c>
      <c r="C15" s="84">
        <f t="shared" si="2"/>
        <v>2.0761904761904759E-2</v>
      </c>
      <c r="D15" s="84">
        <f t="shared" si="2"/>
        <v>10.07367619047619</v>
      </c>
      <c r="E15" s="84">
        <f t="shared" si="2"/>
        <v>33.510175865243987</v>
      </c>
      <c r="F15" s="84">
        <f t="shared" si="3"/>
        <v>1465.9119004305255</v>
      </c>
      <c r="G15" s="84">
        <f t="shared" si="1"/>
        <v>0</v>
      </c>
      <c r="H15" s="115">
        <f t="shared" si="1"/>
        <v>0</v>
      </c>
      <c r="I15" s="111">
        <f t="shared" si="4"/>
        <v>1509.6680762957694</v>
      </c>
      <c r="J15" s="294">
        <v>0</v>
      </c>
    </row>
    <row r="16" spans="1:11" ht="13.5" customHeight="1">
      <c r="A16" s="31" t="s">
        <v>14</v>
      </c>
      <c r="B16" s="112">
        <f t="shared" si="2"/>
        <v>619.8645312355959</v>
      </c>
      <c r="C16" s="112">
        <f t="shared" si="2"/>
        <v>6.3866866399445623</v>
      </c>
      <c r="D16" s="112">
        <f t="shared" si="2"/>
        <v>571.10842681351596</v>
      </c>
      <c r="E16" s="112">
        <f t="shared" si="2"/>
        <v>18.032058019354217</v>
      </c>
      <c r="F16" s="112">
        <f t="shared" si="3"/>
        <v>46.651947877951841</v>
      </c>
      <c r="G16" s="112">
        <f t="shared" si="1"/>
        <v>0</v>
      </c>
      <c r="H16" s="113">
        <f t="shared" si="1"/>
        <v>0</v>
      </c>
      <c r="I16" s="114">
        <f t="shared" si="4"/>
        <v>1262.0436505863627</v>
      </c>
      <c r="J16" s="294">
        <v>0</v>
      </c>
    </row>
    <row r="17" spans="1:21" ht="13.5" customHeight="1">
      <c r="A17" s="32" t="s">
        <v>136</v>
      </c>
      <c r="B17" s="84">
        <f t="shared" si="2"/>
        <v>8017.8855664173243</v>
      </c>
      <c r="C17" s="84">
        <f t="shared" si="2"/>
        <v>8770.1704736243628</v>
      </c>
      <c r="D17" s="84">
        <f t="shared" si="2"/>
        <v>13398.380385299028</v>
      </c>
      <c r="E17" s="84">
        <f t="shared" si="2"/>
        <v>1318.7919292492797</v>
      </c>
      <c r="F17" s="84">
        <f t="shared" si="3"/>
        <v>1243.5787888005866</v>
      </c>
      <c r="G17" s="84">
        <f t="shared" si="1"/>
        <v>0</v>
      </c>
      <c r="H17" s="115">
        <f t="shared" si="1"/>
        <v>0</v>
      </c>
      <c r="I17" s="111">
        <f t="shared" si="4"/>
        <v>32748.807143390582</v>
      </c>
      <c r="J17" s="294">
        <v>0</v>
      </c>
    </row>
    <row r="18" spans="1:21" ht="13.5" customHeight="1">
      <c r="A18" s="31" t="s">
        <v>21</v>
      </c>
      <c r="B18" s="112">
        <f t="shared" si="2"/>
        <v>3041.1535947309621</v>
      </c>
      <c r="C18" s="112">
        <f t="shared" si="2"/>
        <v>70.129403860952635</v>
      </c>
      <c r="D18" s="112">
        <f t="shared" si="2"/>
        <v>6143.9675667854717</v>
      </c>
      <c r="E18" s="112">
        <f t="shared" si="2"/>
        <v>14817.425789090648</v>
      </c>
      <c r="F18" s="112">
        <f t="shared" si="3"/>
        <v>1447.0079718818979</v>
      </c>
      <c r="G18" s="112">
        <f t="shared" si="1"/>
        <v>4717.9059022881847</v>
      </c>
      <c r="H18" s="113">
        <f t="shared" si="1"/>
        <v>67.572238719041835</v>
      </c>
      <c r="I18" s="114">
        <f t="shared" si="4"/>
        <v>30305.16246735716</v>
      </c>
      <c r="J18" s="294">
        <v>0</v>
      </c>
    </row>
    <row r="19" spans="1:21" ht="13.5" customHeight="1">
      <c r="A19" s="32" t="s">
        <v>20</v>
      </c>
      <c r="B19" s="84">
        <f t="shared" si="2"/>
        <v>4638.4598370770718</v>
      </c>
      <c r="C19" s="84">
        <f t="shared" si="2"/>
        <v>40.16509632787114</v>
      </c>
      <c r="D19" s="84">
        <f t="shared" si="2"/>
        <v>877.4331387437951</v>
      </c>
      <c r="E19" s="84">
        <f t="shared" si="2"/>
        <v>4.8867203367567759E-9</v>
      </c>
      <c r="F19" s="84">
        <f t="shared" si="3"/>
        <v>0</v>
      </c>
      <c r="G19" s="84">
        <f t="shared" si="1"/>
        <v>0</v>
      </c>
      <c r="H19" s="115">
        <f t="shared" si="1"/>
        <v>0</v>
      </c>
      <c r="I19" s="111">
        <f t="shared" si="4"/>
        <v>5556.0580721536244</v>
      </c>
      <c r="J19" s="294">
        <v>0</v>
      </c>
    </row>
    <row r="20" spans="1:21" ht="13.5" customHeight="1">
      <c r="A20" s="31" t="s">
        <v>56</v>
      </c>
      <c r="B20" s="112">
        <f t="shared" si="2"/>
        <v>9381.4880510129606</v>
      </c>
      <c r="C20" s="112">
        <f t="shared" si="2"/>
        <v>42.892837518367692</v>
      </c>
      <c r="D20" s="112">
        <f t="shared" si="2"/>
        <v>1208.1787827297517</v>
      </c>
      <c r="E20" s="112">
        <f t="shared" si="2"/>
        <v>2.3427546844327349E-7</v>
      </c>
      <c r="F20" s="112">
        <f t="shared" si="3"/>
        <v>2.0868276470588237E-2</v>
      </c>
      <c r="G20" s="112">
        <f t="shared" si="1"/>
        <v>0</v>
      </c>
      <c r="H20" s="113">
        <f t="shared" si="1"/>
        <v>0</v>
      </c>
      <c r="I20" s="114">
        <f t="shared" si="4"/>
        <v>10632.580539771827</v>
      </c>
      <c r="J20" s="294">
        <v>0</v>
      </c>
    </row>
    <row r="21" spans="1:21" ht="13.5" customHeight="1">
      <c r="A21" s="32" t="s">
        <v>18</v>
      </c>
      <c r="B21" s="84">
        <f t="shared" si="2"/>
        <v>1901.3452051698885</v>
      </c>
      <c r="C21" s="84">
        <f t="shared" si="2"/>
        <v>6948.7605698960369</v>
      </c>
      <c r="D21" s="84">
        <f t="shared" si="2"/>
        <v>315.36999658347406</v>
      </c>
      <c r="E21" s="84">
        <f t="shared" si="2"/>
        <v>2.7566232174554725E-7</v>
      </c>
      <c r="F21" s="84">
        <f t="shared" si="3"/>
        <v>123.11966072765165</v>
      </c>
      <c r="G21" s="84">
        <f t="shared" si="1"/>
        <v>0</v>
      </c>
      <c r="H21" s="115">
        <f t="shared" si="1"/>
        <v>0</v>
      </c>
      <c r="I21" s="111">
        <f t="shared" si="4"/>
        <v>9288.5954326527153</v>
      </c>
      <c r="J21" s="294">
        <v>0</v>
      </c>
    </row>
    <row r="22" spans="1:21" ht="13.5" customHeight="1">
      <c r="A22" s="31" t="s">
        <v>17</v>
      </c>
      <c r="B22" s="112">
        <f t="shared" si="2"/>
        <v>80.537574523208349</v>
      </c>
      <c r="C22" s="112">
        <f t="shared" si="2"/>
        <v>27.797179009089696</v>
      </c>
      <c r="D22" s="112">
        <f t="shared" si="2"/>
        <v>354.79390849331344</v>
      </c>
      <c r="E22" s="112">
        <f t="shared" si="2"/>
        <v>6.8587266470009831E-2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463.19724929208144</v>
      </c>
      <c r="J22" s="294">
        <v>0</v>
      </c>
    </row>
    <row r="23" spans="1:21" ht="13.5" customHeight="1">
      <c r="A23" s="33" t="s">
        <v>60</v>
      </c>
      <c r="B23" s="84">
        <f t="shared" si="2"/>
        <v>473.45255601273936</v>
      </c>
      <c r="C23" s="84">
        <f t="shared" si="2"/>
        <v>0.32483254466029388</v>
      </c>
      <c r="D23" s="84">
        <f t="shared" si="2"/>
        <v>513.21701870984418</v>
      </c>
      <c r="E23" s="84">
        <f t="shared" si="2"/>
        <v>0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986.99440726724379</v>
      </c>
      <c r="J23" s="294">
        <v>0</v>
      </c>
    </row>
    <row r="24" spans="1:21" ht="13.5" customHeight="1">
      <c r="A24" s="34" t="str">
        <f>A50</f>
        <v>Umgebungswärme etc.</v>
      </c>
      <c r="B24" s="116">
        <f t="shared" ref="B24:E27" si="6">B50+B102</f>
        <v>473.45255600668713</v>
      </c>
      <c r="C24" s="116">
        <f t="shared" si="6"/>
        <v>0.16628571428571431</v>
      </c>
      <c r="D24" s="116">
        <f t="shared" si="6"/>
        <v>443.97540033481175</v>
      </c>
      <c r="E24" s="116">
        <f t="shared" si="6"/>
        <v>0</v>
      </c>
      <c r="F24" s="116">
        <f t="shared" si="3"/>
        <v>0</v>
      </c>
      <c r="G24" s="116">
        <f t="shared" si="5"/>
        <v>0</v>
      </c>
      <c r="H24" s="117">
        <f t="shared" si="5"/>
        <v>0</v>
      </c>
      <c r="I24" s="118">
        <f t="shared" si="4"/>
        <v>917.59424205578466</v>
      </c>
      <c r="J24" s="294">
        <v>0</v>
      </c>
    </row>
    <row r="25" spans="1:21" ht="13.5" customHeight="1">
      <c r="A25" s="35" t="str">
        <f>A51</f>
        <v>Gichtgas</v>
      </c>
      <c r="B25" s="93">
        <f t="shared" si="6"/>
        <v>0</v>
      </c>
      <c r="C25" s="93">
        <f t="shared" si="6"/>
        <v>0</v>
      </c>
      <c r="D25" s="93">
        <f t="shared" si="6"/>
        <v>69.400165211459182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20">
        <f t="shared" si="4"/>
        <v>69.400165211459182</v>
      </c>
      <c r="J25" s="294">
        <v>0</v>
      </c>
    </row>
    <row r="26" spans="1:21" ht="13.5" customHeight="1">
      <c r="A26" s="34" t="str">
        <f>A52</f>
        <v>Kokereigas</v>
      </c>
      <c r="B26" s="116">
        <f t="shared" si="6"/>
        <v>0</v>
      </c>
      <c r="C26" s="116">
        <f t="shared" si="6"/>
        <v>0</v>
      </c>
      <c r="D26" s="116">
        <f t="shared" si="6"/>
        <v>0</v>
      </c>
      <c r="E26" s="116">
        <f t="shared" si="6"/>
        <v>0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8">
        <f t="shared" si="4"/>
        <v>0</v>
      </c>
      <c r="J26" s="294">
        <v>0</v>
      </c>
    </row>
    <row r="27" spans="1:21" ht="13.5" customHeight="1" thickBot="1">
      <c r="A27" s="36" t="str">
        <f>A53</f>
        <v>Brenntorf</v>
      </c>
      <c r="B27" s="96">
        <f t="shared" si="6"/>
        <v>0</v>
      </c>
      <c r="C27" s="96">
        <f t="shared" si="6"/>
        <v>0</v>
      </c>
      <c r="D27" s="96">
        <f t="shared" si="6"/>
        <v>0</v>
      </c>
      <c r="E27" s="96">
        <f t="shared" si="6"/>
        <v>0</v>
      </c>
      <c r="F27" s="96">
        <f t="shared" si="3"/>
        <v>0</v>
      </c>
      <c r="G27" s="96">
        <f t="shared" si="5"/>
        <v>0</v>
      </c>
      <c r="H27" s="121">
        <f t="shared" si="5"/>
        <v>0</v>
      </c>
      <c r="I27" s="122">
        <f t="shared" si="4"/>
        <v>0</v>
      </c>
      <c r="J27" s="294">
        <v>0</v>
      </c>
    </row>
    <row r="28" spans="1:21" ht="13.5" customHeight="1">
      <c r="A28" s="37" t="s">
        <v>22</v>
      </c>
      <c r="B28" s="99">
        <f>SUM(B7:B23)</f>
        <v>45722.052521057376</v>
      </c>
      <c r="C28" s="99">
        <f t="shared" ref="C28:H28" si="7">SUM(C7:C23)</f>
        <v>18809.415120618607</v>
      </c>
      <c r="D28" s="99">
        <f t="shared" si="7"/>
        <v>28599.95590011989</v>
      </c>
      <c r="E28" s="99">
        <f t="shared" si="7"/>
        <v>17420.107715944585</v>
      </c>
      <c r="F28" s="99">
        <f t="shared" si="7"/>
        <v>43991.11497092362</v>
      </c>
      <c r="G28" s="99">
        <f t="shared" si="7"/>
        <v>4717.9059022881847</v>
      </c>
      <c r="H28" s="100">
        <f t="shared" si="7"/>
        <v>67.572238719041835</v>
      </c>
      <c r="I28" s="111">
        <f>SUM(I7:I23)</f>
        <v>159328.12436967131</v>
      </c>
      <c r="J28" s="294">
        <v>0</v>
      </c>
    </row>
    <row r="29" spans="1:21" s="22" customFormat="1" ht="15" thickBot="1">
      <c r="A29" s="38" t="s">
        <v>108</v>
      </c>
      <c r="B29" s="123">
        <f>B28/$I$28</f>
        <v>0.28696787024852932</v>
      </c>
      <c r="C29" s="123">
        <f t="shared" ref="C29:I29" si="8">C28/$I$28</f>
        <v>0.11805458198313573</v>
      </c>
      <c r="D29" s="123">
        <f t="shared" si="8"/>
        <v>0.17950349954388842</v>
      </c>
      <c r="E29" s="123">
        <f t="shared" si="8"/>
        <v>0.10933479437394648</v>
      </c>
      <c r="F29" s="123">
        <f t="shared" si="8"/>
        <v>0.27610389028904864</v>
      </c>
      <c r="G29" s="123">
        <f t="shared" si="8"/>
        <v>2.9611256147983975E-2</v>
      </c>
      <c r="H29" s="123">
        <f t="shared" si="8"/>
        <v>4.2410741346745218E-4</v>
      </c>
      <c r="I29" s="124">
        <f t="shared" si="8"/>
        <v>1</v>
      </c>
      <c r="J29" s="295"/>
    </row>
    <row r="30" spans="1:21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4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4"/>
      <c r="U31" s="18"/>
    </row>
    <row r="32" spans="1:21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4"/>
    </row>
    <row r="33" spans="1:10" ht="13.5" customHeight="1">
      <c r="A33" s="30" t="s">
        <v>7</v>
      </c>
      <c r="B33" s="105">
        <f>B111+B137+B163+B189+B215+B241+B267+B293+B319+B345+B371+B397+B423</f>
        <v>5.8433117602239514E-9</v>
      </c>
      <c r="C33" s="105">
        <f t="shared" ref="C33:E33" si="9">C111+C137+C163+C189+C215+C241+C267+C293+C319+C345+C371+C397+C423</f>
        <v>1510.9635549610466</v>
      </c>
      <c r="D33" s="105">
        <f t="shared" si="9"/>
        <v>1176.3414790725326</v>
      </c>
      <c r="E33" s="105">
        <f t="shared" si="9"/>
        <v>0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2687.3050340394225</v>
      </c>
      <c r="J33" s="294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1.1331318167067852E-8</v>
      </c>
      <c r="C34" s="112">
        <f t="shared" si="11"/>
        <v>658.34958551117472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658.349585522506</v>
      </c>
      <c r="J34" s="294">
        <v>0</v>
      </c>
    </row>
    <row r="35" spans="1:10" ht="13.5" customHeight="1">
      <c r="A35" s="32" t="s">
        <v>9</v>
      </c>
      <c r="B35" s="84">
        <f t="shared" si="11"/>
        <v>0.39396312785066334</v>
      </c>
      <c r="C35" s="84">
        <f t="shared" si="11"/>
        <v>0.39396311988796529</v>
      </c>
      <c r="D35" s="84">
        <f t="shared" si="11"/>
        <v>2182.2002229841601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2182.9881492318987</v>
      </c>
      <c r="J35" s="294">
        <v>0</v>
      </c>
    </row>
    <row r="36" spans="1:10" ht="13.5" customHeight="1">
      <c r="A36" s="31" t="s">
        <v>52</v>
      </c>
      <c r="B36" s="112">
        <f t="shared" si="11"/>
        <v>4.5337617523346747E-9</v>
      </c>
      <c r="C36" s="112">
        <f t="shared" si="11"/>
        <v>4.5337617523346747E-9</v>
      </c>
      <c r="D36" s="112">
        <f t="shared" si="11"/>
        <v>198.66943999093249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198.66944000000001</v>
      </c>
      <c r="J36" s="294">
        <v>0</v>
      </c>
    </row>
    <row r="37" spans="1:10" ht="13.5" customHeight="1">
      <c r="A37" s="32" t="s">
        <v>13</v>
      </c>
      <c r="B37" s="84">
        <f t="shared" si="11"/>
        <v>528.44913626724042</v>
      </c>
      <c r="C37" s="84">
        <f t="shared" si="11"/>
        <v>586.72796295319586</v>
      </c>
      <c r="D37" s="84">
        <f t="shared" si="11"/>
        <v>395.94630795005446</v>
      </c>
      <c r="E37" s="84">
        <f t="shared" si="11"/>
        <v>1.5696056964607915E-8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1511.1234071861868</v>
      </c>
      <c r="J37" s="294">
        <v>0</v>
      </c>
    </row>
    <row r="38" spans="1:10" ht="13.5" customHeight="1">
      <c r="A38" s="31" t="s">
        <v>12</v>
      </c>
      <c r="B38" s="112">
        <f t="shared" si="11"/>
        <v>295.28478477466376</v>
      </c>
      <c r="C38" s="112">
        <f t="shared" si="11"/>
        <v>46.709035214556224</v>
      </c>
      <c r="D38" s="112">
        <f t="shared" si="11"/>
        <v>61.451091332190437</v>
      </c>
      <c r="E38" s="112">
        <f t="shared" si="11"/>
        <v>0.69724625973933574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404.14215758114983</v>
      </c>
      <c r="J38" s="294">
        <v>0</v>
      </c>
    </row>
    <row r="39" spans="1:10" ht="13.5" customHeight="1">
      <c r="A39" s="32" t="s">
        <v>54</v>
      </c>
      <c r="B39" s="84">
        <f t="shared" si="11"/>
        <v>0.22458152247444055</v>
      </c>
      <c r="C39" s="84">
        <f t="shared" si="11"/>
        <v>7.9710182400719578</v>
      </c>
      <c r="D39" s="84">
        <f t="shared" si="11"/>
        <v>1.3884277253623138</v>
      </c>
      <c r="E39" s="84">
        <f t="shared" si="11"/>
        <v>977.28826432707672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986.87229181498537</v>
      </c>
      <c r="J39" s="294">
        <v>0</v>
      </c>
    </row>
    <row r="40" spans="1:10" ht="13.5" customHeight="1">
      <c r="A40" s="31" t="s">
        <v>11</v>
      </c>
      <c r="B40" s="112">
        <f t="shared" si="11"/>
        <v>9.5358247532661733E-8</v>
      </c>
      <c r="C40" s="112">
        <f t="shared" si="11"/>
        <v>5.5580114274069589E-8</v>
      </c>
      <c r="D40" s="112">
        <f t="shared" si="11"/>
        <v>5.5580114274069589E-8</v>
      </c>
      <c r="E40" s="112">
        <f t="shared" si="11"/>
        <v>27.798727086247769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27.798727292766245</v>
      </c>
      <c r="J40" s="294">
        <v>0</v>
      </c>
    </row>
    <row r="41" spans="1:10" ht="13.5" customHeight="1">
      <c r="A41" s="32" t="s">
        <v>55</v>
      </c>
      <c r="B41" s="84">
        <f t="shared" si="11"/>
        <v>0.15156190476190473</v>
      </c>
      <c r="C41" s="84">
        <f t="shared" si="11"/>
        <v>2.0761904761904759E-2</v>
      </c>
      <c r="D41" s="84">
        <f t="shared" si="11"/>
        <v>10.07367619047619</v>
      </c>
      <c r="E41" s="84">
        <f t="shared" si="11"/>
        <v>0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10.246</v>
      </c>
      <c r="J41" s="294">
        <v>0</v>
      </c>
    </row>
    <row r="42" spans="1:10" ht="13.5" customHeight="1">
      <c r="A42" s="31" t="s">
        <v>14</v>
      </c>
      <c r="B42" s="112">
        <f t="shared" si="11"/>
        <v>218.14709582541522</v>
      </c>
      <c r="C42" s="112">
        <f t="shared" si="11"/>
        <v>5.6660133596310613</v>
      </c>
      <c r="D42" s="112">
        <f t="shared" si="11"/>
        <v>534.98203190602078</v>
      </c>
      <c r="E42" s="112">
        <f t="shared" si="11"/>
        <v>14.967650332606256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773.76279142367332</v>
      </c>
      <c r="J42" s="294">
        <v>0</v>
      </c>
    </row>
    <row r="43" spans="1:10" ht="13.5" customHeight="1">
      <c r="A43" s="32" t="s">
        <v>136</v>
      </c>
      <c r="B43" s="84">
        <f t="shared" si="11"/>
        <v>3886.2000831426153</v>
      </c>
      <c r="C43" s="84">
        <f t="shared" si="11"/>
        <v>8384.5277805952956</v>
      </c>
      <c r="D43" s="84">
        <f t="shared" si="11"/>
        <v>12792.348975342149</v>
      </c>
      <c r="E43" s="84">
        <f t="shared" si="11"/>
        <v>1259.5682588495019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26322.645097929562</v>
      </c>
      <c r="J43" s="294">
        <v>0</v>
      </c>
    </row>
    <row r="44" spans="1:10" ht="13.5" customHeight="1">
      <c r="A44" s="31" t="s">
        <v>21</v>
      </c>
      <c r="B44" s="112">
        <f t="shared" si="11"/>
        <v>511.71633005709896</v>
      </c>
      <c r="C44" s="112">
        <f t="shared" si="11"/>
        <v>69.892385222918051</v>
      </c>
      <c r="D44" s="112">
        <f t="shared" si="11"/>
        <v>2352.2419657270957</v>
      </c>
      <c r="E44" s="112">
        <f t="shared" si="11"/>
        <v>10001.017351981864</v>
      </c>
      <c r="F44" s="395"/>
      <c r="G44" s="112">
        <f t="shared" si="10"/>
        <v>1982.2123365062707</v>
      </c>
      <c r="H44" s="113">
        <f t="shared" si="10"/>
        <v>65.725506690798355</v>
      </c>
      <c r="I44" s="114">
        <f t="shared" si="12"/>
        <v>14982.805876186045</v>
      </c>
      <c r="J44" s="294">
        <v>0</v>
      </c>
    </row>
    <row r="45" spans="1:10" ht="13.5" customHeight="1">
      <c r="A45" s="32" t="s">
        <v>20</v>
      </c>
      <c r="B45" s="84">
        <f t="shared" si="11"/>
        <v>609.25554986230202</v>
      </c>
      <c r="C45" s="84">
        <f t="shared" si="11"/>
        <v>27.518930652978714</v>
      </c>
      <c r="D45" s="84">
        <f t="shared" si="11"/>
        <v>411.96172896028935</v>
      </c>
      <c r="E45" s="84">
        <f t="shared" si="11"/>
        <v>4.8867203367567759E-9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1048.7362094804569</v>
      </c>
      <c r="J45" s="294">
        <v>0</v>
      </c>
    </row>
    <row r="46" spans="1:10" ht="13.5" customHeight="1">
      <c r="A46" s="31" t="s">
        <v>56</v>
      </c>
      <c r="B46" s="112">
        <f t="shared" si="11"/>
        <v>34.151504150712114</v>
      </c>
      <c r="C46" s="112">
        <f t="shared" si="11"/>
        <v>25.456935103266929</v>
      </c>
      <c r="D46" s="112">
        <f t="shared" si="11"/>
        <v>45.317386837208126</v>
      </c>
      <c r="E46" s="112">
        <f t="shared" si="11"/>
        <v>2.3427546844327349E-7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104.92582632546264</v>
      </c>
      <c r="J46" s="294">
        <v>0</v>
      </c>
    </row>
    <row r="47" spans="1:10" ht="13.5" customHeight="1">
      <c r="A47" s="32" t="s">
        <v>18</v>
      </c>
      <c r="B47" s="84">
        <f t="shared" si="11"/>
        <v>227.30994620378647</v>
      </c>
      <c r="C47" s="84">
        <f t="shared" si="11"/>
        <v>6948.7605698960369</v>
      </c>
      <c r="D47" s="84">
        <f t="shared" si="11"/>
        <v>189.45722851319067</v>
      </c>
      <c r="E47" s="84">
        <f t="shared" si="11"/>
        <v>2.7566232174554725E-7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7365.5277448886764</v>
      </c>
      <c r="J47" s="294">
        <v>0</v>
      </c>
    </row>
    <row r="48" spans="1:10" ht="13.5" customHeight="1">
      <c r="A48" s="31" t="s">
        <v>17</v>
      </c>
      <c r="B48" s="112">
        <f t="shared" si="11"/>
        <v>5.7710413375078442</v>
      </c>
      <c r="C48" s="112">
        <f t="shared" si="11"/>
        <v>27.797179009089696</v>
      </c>
      <c r="D48" s="112">
        <f t="shared" si="11"/>
        <v>353.41250277064438</v>
      </c>
      <c r="E48" s="112">
        <f t="shared" si="11"/>
        <v>6.8587266470009831E-2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387.04931038371194</v>
      </c>
      <c r="J48" s="294">
        <v>0</v>
      </c>
    </row>
    <row r="49" spans="1:10" ht="13.5" customHeight="1">
      <c r="A49" s="33" t="s">
        <v>60</v>
      </c>
      <c r="B49" s="84">
        <f t="shared" si="11"/>
        <v>0.36582857748078546</v>
      </c>
      <c r="C49" s="84">
        <f t="shared" si="11"/>
        <v>0.32483254466029388</v>
      </c>
      <c r="D49" s="84">
        <f t="shared" si="11"/>
        <v>69.407904089318123</v>
      </c>
      <c r="E49" s="84">
        <f t="shared" si="11"/>
        <v>0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70.098565211459203</v>
      </c>
      <c r="J49" s="294">
        <v>0</v>
      </c>
    </row>
    <row r="50" spans="1:10" ht="13.5" customHeight="1">
      <c r="A50" s="34" t="s">
        <v>19</v>
      </c>
      <c r="B50" s="116">
        <f t="shared" ref="B50:E53" si="14">B128+B154+B180+B206+B232+B258+B284+B310+B336+B362+B388+B414+B440</f>
        <v>0.3658285714285715</v>
      </c>
      <c r="C50" s="116">
        <f t="shared" si="14"/>
        <v>0.16628571428571431</v>
      </c>
      <c r="D50" s="116">
        <f t="shared" si="14"/>
        <v>0.16628571428571431</v>
      </c>
      <c r="E50" s="116">
        <f t="shared" si="14"/>
        <v>0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0.69840000000000013</v>
      </c>
      <c r="J50" s="294">
        <v>0</v>
      </c>
    </row>
    <row r="51" spans="1:10" ht="13.5" customHeight="1">
      <c r="A51" s="35" t="s">
        <v>15</v>
      </c>
      <c r="B51" s="93">
        <f t="shared" si="14"/>
        <v>0</v>
      </c>
      <c r="C51" s="93">
        <f t="shared" si="14"/>
        <v>0</v>
      </c>
      <c r="D51" s="93">
        <f t="shared" si="14"/>
        <v>69.400165211459182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69.400165211459182</v>
      </c>
      <c r="J51" s="294">
        <v>0</v>
      </c>
    </row>
    <row r="52" spans="1:10" ht="13.5" customHeight="1">
      <c r="A52" s="34" t="s">
        <v>16</v>
      </c>
      <c r="B52" s="116">
        <f t="shared" si="14"/>
        <v>0</v>
      </c>
      <c r="C52" s="116">
        <f t="shared" si="14"/>
        <v>0</v>
      </c>
      <c r="D52" s="116">
        <f t="shared" si="14"/>
        <v>0</v>
      </c>
      <c r="E52" s="116">
        <f t="shared" si="14"/>
        <v>0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0</v>
      </c>
      <c r="J52" s="294">
        <v>0</v>
      </c>
    </row>
    <row r="53" spans="1:10" ht="13.5" customHeight="1" thickBot="1">
      <c r="A53" s="36" t="s">
        <v>10</v>
      </c>
      <c r="B53" s="96">
        <f t="shared" si="14"/>
        <v>0</v>
      </c>
      <c r="C53" s="96">
        <f t="shared" si="14"/>
        <v>0</v>
      </c>
      <c r="D53" s="96">
        <f t="shared" si="14"/>
        <v>0</v>
      </c>
      <c r="E53" s="96">
        <f t="shared" si="14"/>
        <v>0</v>
      </c>
      <c r="F53" s="396"/>
      <c r="G53" s="96">
        <f t="shared" si="13"/>
        <v>0</v>
      </c>
      <c r="H53" s="121">
        <f t="shared" si="13"/>
        <v>0</v>
      </c>
      <c r="I53" s="122">
        <f t="shared" si="12"/>
        <v>0</v>
      </c>
      <c r="J53" s="294">
        <v>0</v>
      </c>
    </row>
    <row r="54" spans="1:10" ht="13.5" customHeight="1">
      <c r="A54" s="37" t="s">
        <v>22</v>
      </c>
      <c r="B54" s="99">
        <f>SUM(B33:B49)</f>
        <v>6317.4214068709771</v>
      </c>
      <c r="C54" s="99">
        <f t="shared" ref="C54:H54" si="15">SUM(C33:C49)</f>
        <v>18301.080508348688</v>
      </c>
      <c r="D54" s="99">
        <f t="shared" si="15"/>
        <v>20775.200369447204</v>
      </c>
      <c r="E54" s="99">
        <f t="shared" si="15"/>
        <v>12281.406086634028</v>
      </c>
      <c r="F54" s="99">
        <f t="shared" si="15"/>
        <v>0</v>
      </c>
      <c r="G54" s="99">
        <f t="shared" si="15"/>
        <v>1982.2123365062707</v>
      </c>
      <c r="H54" s="100">
        <f t="shared" si="15"/>
        <v>65.725506690798355</v>
      </c>
      <c r="I54" s="111">
        <f>SUM(I33:I49)</f>
        <v>59723.046214497961</v>
      </c>
      <c r="J54" s="294">
        <v>0</v>
      </c>
    </row>
    <row r="55" spans="1:10" s="22" customFormat="1" ht="15" thickBot="1">
      <c r="A55" s="38" t="s">
        <v>108</v>
      </c>
      <c r="B55" s="125">
        <f>B54/$I$54</f>
        <v>0.10577861993478495</v>
      </c>
      <c r="C55" s="125">
        <f t="shared" ref="C55:I55" si="16">C54/$I$54</f>
        <v>0.30643246901069898</v>
      </c>
      <c r="D55" s="125">
        <f t="shared" si="16"/>
        <v>0.34785902070085561</v>
      </c>
      <c r="E55" s="125">
        <f t="shared" si="16"/>
        <v>0.20563931120533965</v>
      </c>
      <c r="F55" s="125">
        <f t="shared" si="16"/>
        <v>0</v>
      </c>
      <c r="G55" s="125">
        <f t="shared" si="16"/>
        <v>3.3190074220043421E-2</v>
      </c>
      <c r="H55" s="126">
        <f t="shared" si="16"/>
        <v>1.1005049282774742E-3</v>
      </c>
      <c r="I55" s="127">
        <f t="shared" si="16"/>
        <v>1</v>
      </c>
      <c r="J55" s="295"/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J56" s="295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4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4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1.7663952494222293</v>
      </c>
      <c r="G59" s="385"/>
      <c r="H59" s="387"/>
      <c r="I59" s="111">
        <f>SUM(B59:H59)</f>
        <v>1.7663952494222293</v>
      </c>
      <c r="J59" s="294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0.18719553104418396</v>
      </c>
      <c r="G60" s="388"/>
      <c r="H60" s="390"/>
      <c r="I60" s="114">
        <f t="shared" ref="I60:I79" si="18">SUM(B60:H60)</f>
        <v>0.18719553104418396</v>
      </c>
      <c r="J60" s="294">
        <v>0</v>
      </c>
    </row>
    <row r="61" spans="1:10" ht="13.5" customHeight="1">
      <c r="A61" s="32" t="s">
        <v>9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4">
        <v>0</v>
      </c>
    </row>
    <row r="62" spans="1:10" ht="13.5" customHeight="1">
      <c r="A62" s="31" t="s">
        <v>52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4">
        <v>0</v>
      </c>
    </row>
    <row r="63" spans="1:10" ht="13.5" customHeight="1">
      <c r="A63" s="32" t="s">
        <v>13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4">
        <v>0</v>
      </c>
    </row>
    <row r="64" spans="1:10" ht="13.5" customHeight="1">
      <c r="A64" s="31" t="s">
        <v>12</v>
      </c>
      <c r="B64" s="388"/>
      <c r="C64" s="389"/>
      <c r="D64" s="389"/>
      <c r="E64" s="390"/>
      <c r="F64" s="112">
        <f t="shared" si="17"/>
        <v>0</v>
      </c>
      <c r="G64" s="388"/>
      <c r="H64" s="390"/>
      <c r="I64" s="114">
        <f t="shared" si="18"/>
        <v>0</v>
      </c>
      <c r="J64" s="294">
        <v>0</v>
      </c>
    </row>
    <row r="65" spans="1:10" ht="13.5" customHeight="1">
      <c r="A65" s="32" t="s">
        <v>54</v>
      </c>
      <c r="B65" s="388"/>
      <c r="C65" s="389"/>
      <c r="D65" s="389"/>
      <c r="E65" s="390"/>
      <c r="F65" s="84">
        <f t="shared" si="17"/>
        <v>25488.916788776456</v>
      </c>
      <c r="G65" s="388"/>
      <c r="H65" s="390"/>
      <c r="I65" s="111">
        <f t="shared" si="18"/>
        <v>25488.916788776456</v>
      </c>
      <c r="J65" s="294">
        <v>0</v>
      </c>
    </row>
    <row r="66" spans="1:10" ht="13.5" customHeight="1">
      <c r="A66" s="31" t="s">
        <v>11</v>
      </c>
      <c r="B66" s="388"/>
      <c r="C66" s="389"/>
      <c r="D66" s="389"/>
      <c r="E66" s="390"/>
      <c r="F66" s="112">
        <f t="shared" si="17"/>
        <v>12561.576550251397</v>
      </c>
      <c r="G66" s="388"/>
      <c r="H66" s="390"/>
      <c r="I66" s="114">
        <f t="shared" si="18"/>
        <v>12561.576550251397</v>
      </c>
      <c r="J66" s="294">
        <v>0</v>
      </c>
    </row>
    <row r="67" spans="1:10" ht="13.5" customHeight="1">
      <c r="A67" s="32" t="s">
        <v>55</v>
      </c>
      <c r="B67" s="388"/>
      <c r="C67" s="389"/>
      <c r="D67" s="389"/>
      <c r="E67" s="390"/>
      <c r="F67" s="84">
        <f t="shared" si="17"/>
        <v>1465.9119004305255</v>
      </c>
      <c r="G67" s="388"/>
      <c r="H67" s="390"/>
      <c r="I67" s="111">
        <f t="shared" si="18"/>
        <v>1465.9119004305255</v>
      </c>
      <c r="J67" s="294">
        <v>0</v>
      </c>
    </row>
    <row r="68" spans="1:10" ht="13.5" customHeight="1">
      <c r="A68" s="31" t="s">
        <v>14</v>
      </c>
      <c r="B68" s="388"/>
      <c r="C68" s="389"/>
      <c r="D68" s="389"/>
      <c r="E68" s="390"/>
      <c r="F68" s="112">
        <f t="shared" si="17"/>
        <v>46.651947877951841</v>
      </c>
      <c r="G68" s="388"/>
      <c r="H68" s="390"/>
      <c r="I68" s="114">
        <f t="shared" si="18"/>
        <v>46.651947877951841</v>
      </c>
      <c r="J68" s="294">
        <v>0</v>
      </c>
    </row>
    <row r="69" spans="1:10" ht="13.5" customHeight="1">
      <c r="A69" s="32" t="s">
        <v>136</v>
      </c>
      <c r="B69" s="388"/>
      <c r="C69" s="389"/>
      <c r="D69" s="389"/>
      <c r="E69" s="390"/>
      <c r="F69" s="84">
        <f t="shared" si="17"/>
        <v>1243.5787888005866</v>
      </c>
      <c r="G69" s="388"/>
      <c r="H69" s="390"/>
      <c r="I69" s="111">
        <f t="shared" si="18"/>
        <v>1243.5787888005866</v>
      </c>
      <c r="J69" s="294">
        <v>0</v>
      </c>
    </row>
    <row r="70" spans="1:10" ht="13.5" customHeight="1">
      <c r="A70" s="31" t="s">
        <v>21</v>
      </c>
      <c r="B70" s="388"/>
      <c r="C70" s="389"/>
      <c r="D70" s="389"/>
      <c r="E70" s="390"/>
      <c r="F70" s="112">
        <f t="shared" si="17"/>
        <v>1447.0079718818979</v>
      </c>
      <c r="G70" s="388"/>
      <c r="H70" s="390"/>
      <c r="I70" s="114">
        <f t="shared" si="18"/>
        <v>1447.0079718818979</v>
      </c>
      <c r="J70" s="294">
        <v>0</v>
      </c>
    </row>
    <row r="71" spans="1:10" ht="13.5" customHeight="1">
      <c r="A71" s="32" t="s">
        <v>20</v>
      </c>
      <c r="B71" s="388"/>
      <c r="C71" s="389"/>
      <c r="D71" s="389"/>
      <c r="E71" s="390"/>
      <c r="F71" s="84">
        <f t="shared" si="17"/>
        <v>0</v>
      </c>
      <c r="G71" s="388"/>
      <c r="H71" s="390"/>
      <c r="I71" s="111">
        <f t="shared" si="18"/>
        <v>0</v>
      </c>
      <c r="J71" s="294">
        <v>0</v>
      </c>
    </row>
    <row r="72" spans="1:10" ht="13.5" customHeight="1">
      <c r="A72" s="31" t="s">
        <v>56</v>
      </c>
      <c r="B72" s="388"/>
      <c r="C72" s="389"/>
      <c r="D72" s="389"/>
      <c r="E72" s="390"/>
      <c r="F72" s="112">
        <f t="shared" si="17"/>
        <v>2.0868276470588237E-2</v>
      </c>
      <c r="G72" s="388"/>
      <c r="H72" s="390"/>
      <c r="I72" s="114">
        <f t="shared" si="18"/>
        <v>2.0868276470588237E-2</v>
      </c>
      <c r="J72" s="294">
        <v>0</v>
      </c>
    </row>
    <row r="73" spans="1:10" ht="13.5" customHeight="1">
      <c r="A73" s="32" t="s">
        <v>18</v>
      </c>
      <c r="B73" s="388"/>
      <c r="C73" s="389"/>
      <c r="D73" s="389"/>
      <c r="E73" s="390"/>
      <c r="F73" s="128">
        <f t="shared" si="17"/>
        <v>66.552524620449276</v>
      </c>
      <c r="G73" s="388"/>
      <c r="H73" s="390"/>
      <c r="I73" s="111">
        <f t="shared" si="18"/>
        <v>66.552524620449276</v>
      </c>
      <c r="J73" s="294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4">
        <v>0</v>
      </c>
    </row>
    <row r="75" spans="1:10" ht="13.5" customHeight="1">
      <c r="A75" s="33" t="s">
        <v>60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4">
        <v>0</v>
      </c>
    </row>
    <row r="76" spans="1:10" ht="13.5" customHeight="1">
      <c r="A76" s="34" t="s">
        <v>19</v>
      </c>
      <c r="B76" s="388"/>
      <c r="C76" s="389"/>
      <c r="D76" s="389"/>
      <c r="E76" s="390"/>
      <c r="F76" s="116">
        <f t="shared" si="17"/>
        <v>0</v>
      </c>
      <c r="G76" s="388"/>
      <c r="H76" s="390"/>
      <c r="I76" s="118">
        <f t="shared" si="18"/>
        <v>0</v>
      </c>
      <c r="J76" s="294">
        <v>0</v>
      </c>
    </row>
    <row r="77" spans="1:10" ht="13.5" customHeight="1">
      <c r="A77" s="35" t="s">
        <v>15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4">
        <v>0</v>
      </c>
    </row>
    <row r="78" spans="1:10" ht="13.5" customHeight="1">
      <c r="A78" s="34" t="s">
        <v>16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4">
        <v>0</v>
      </c>
    </row>
    <row r="79" spans="1:10" ht="13.5" customHeight="1" thickBot="1">
      <c r="A79" s="36" t="s">
        <v>10</v>
      </c>
      <c r="B79" s="391"/>
      <c r="C79" s="392"/>
      <c r="D79" s="392"/>
      <c r="E79" s="393"/>
      <c r="F79" s="96">
        <f t="shared" si="17"/>
        <v>0</v>
      </c>
      <c r="G79" s="391"/>
      <c r="H79" s="393"/>
      <c r="I79" s="122">
        <f t="shared" si="18"/>
        <v>0</v>
      </c>
      <c r="J79" s="294">
        <v>0</v>
      </c>
    </row>
    <row r="80" spans="1:10" ht="13.5" customHeight="1">
      <c r="A80" s="37" t="s">
        <v>22</v>
      </c>
      <c r="B80" s="99">
        <f>SUM(B59:B75)</f>
        <v>0</v>
      </c>
      <c r="C80" s="99">
        <f t="shared" ref="C80:H80" si="19">SUM(C59:C75)</f>
        <v>0</v>
      </c>
      <c r="D80" s="99">
        <f t="shared" si="19"/>
        <v>0</v>
      </c>
      <c r="E80" s="99">
        <f t="shared" si="19"/>
        <v>0</v>
      </c>
      <c r="F80" s="99">
        <f t="shared" si="19"/>
        <v>42322.170931696201</v>
      </c>
      <c r="G80" s="99">
        <f t="shared" si="19"/>
        <v>0</v>
      </c>
      <c r="H80" s="100">
        <f t="shared" si="19"/>
        <v>0</v>
      </c>
      <c r="I80" s="111">
        <f>SUM(I59:I75)</f>
        <v>42322.170931696201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20">C80/$I$80</f>
        <v>0</v>
      </c>
      <c r="D81" s="125">
        <f t="shared" si="20"/>
        <v>0</v>
      </c>
      <c r="E81" s="125">
        <f t="shared" si="20"/>
        <v>0</v>
      </c>
      <c r="F81" s="125">
        <f t="shared" si="20"/>
        <v>1</v>
      </c>
      <c r="G81" s="125">
        <f t="shared" si="20"/>
        <v>0</v>
      </c>
      <c r="H81" s="125">
        <f t="shared" si="20"/>
        <v>0</v>
      </c>
      <c r="I81" s="127">
        <f t="shared" si="20"/>
        <v>1</v>
      </c>
      <c r="J81" s="296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4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4"/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  <c r="J84" s="294"/>
    </row>
    <row r="85" spans="1:10" ht="14.25" customHeight="1">
      <c r="A85" s="30" t="s">
        <v>7</v>
      </c>
      <c r="B85" s="105">
        <f>B579+B605+B631</f>
        <v>835.75220319352502</v>
      </c>
      <c r="C85" s="105">
        <f t="shared" ref="C85:H100" si="21">C579+C605+C631</f>
        <v>0</v>
      </c>
      <c r="D85" s="105">
        <f t="shared" si="21"/>
        <v>64.292600215171589</v>
      </c>
      <c r="E85" s="105">
        <f t="shared" si="21"/>
        <v>0</v>
      </c>
      <c r="F85" s="105">
        <f t="shared" si="21"/>
        <v>0</v>
      </c>
      <c r="G85" s="105">
        <f t="shared" si="21"/>
        <v>0</v>
      </c>
      <c r="H85" s="110">
        <f t="shared" si="21"/>
        <v>0</v>
      </c>
      <c r="I85" s="111">
        <f>SUM(B85:H85)</f>
        <v>900.04480340869657</v>
      </c>
      <c r="J85" s="294">
        <v>0</v>
      </c>
    </row>
    <row r="86" spans="1:10" ht="15">
      <c r="A86" s="31" t="s">
        <v>8</v>
      </c>
      <c r="B86" s="112">
        <f t="shared" ref="B86:H101" si="22">B580+B606+B632</f>
        <v>662.31006625088639</v>
      </c>
      <c r="C86" s="112">
        <f t="shared" si="21"/>
        <v>0</v>
      </c>
      <c r="D86" s="112">
        <f t="shared" si="21"/>
        <v>57.10035255969904</v>
      </c>
      <c r="E86" s="112">
        <f t="shared" si="21"/>
        <v>0</v>
      </c>
      <c r="F86" s="112">
        <f t="shared" si="21"/>
        <v>0</v>
      </c>
      <c r="G86" s="112">
        <f t="shared" si="21"/>
        <v>0</v>
      </c>
      <c r="H86" s="113">
        <f t="shared" si="21"/>
        <v>0</v>
      </c>
      <c r="I86" s="114">
        <f t="shared" ref="I86:I105" si="23">SUM(B86:H86)</f>
        <v>719.41041881058538</v>
      </c>
      <c r="J86" s="294">
        <v>0</v>
      </c>
    </row>
    <row r="87" spans="1:10" ht="15">
      <c r="A87" s="32" t="s">
        <v>9</v>
      </c>
      <c r="B87" s="84">
        <f t="shared" si="22"/>
        <v>846.26391505124479</v>
      </c>
      <c r="C87" s="84">
        <f t="shared" si="21"/>
        <v>0</v>
      </c>
      <c r="D87" s="84">
        <f t="shared" si="21"/>
        <v>55.117910509431098</v>
      </c>
      <c r="E87" s="84">
        <f t="shared" si="21"/>
        <v>0</v>
      </c>
      <c r="F87" s="84">
        <f t="shared" si="21"/>
        <v>0</v>
      </c>
      <c r="G87" s="84">
        <f t="shared" si="21"/>
        <v>0</v>
      </c>
      <c r="H87" s="115">
        <f t="shared" si="21"/>
        <v>0</v>
      </c>
      <c r="I87" s="111">
        <f t="shared" si="23"/>
        <v>901.38182556067591</v>
      </c>
      <c r="J87" s="294">
        <v>0</v>
      </c>
    </row>
    <row r="88" spans="1:10" ht="15">
      <c r="A88" s="31" t="s">
        <v>52</v>
      </c>
      <c r="B88" s="112">
        <f t="shared" si="22"/>
        <v>0</v>
      </c>
      <c r="C88" s="112">
        <f t="shared" si="21"/>
        <v>0</v>
      </c>
      <c r="D88" s="112">
        <f t="shared" si="21"/>
        <v>0</v>
      </c>
      <c r="E88" s="112">
        <f t="shared" si="21"/>
        <v>0</v>
      </c>
      <c r="F88" s="112">
        <f t="shared" si="21"/>
        <v>0</v>
      </c>
      <c r="G88" s="112">
        <f t="shared" si="21"/>
        <v>0</v>
      </c>
      <c r="H88" s="113">
        <f t="shared" si="21"/>
        <v>0</v>
      </c>
      <c r="I88" s="114">
        <f t="shared" si="23"/>
        <v>0</v>
      </c>
      <c r="J88" s="294">
        <v>0</v>
      </c>
    </row>
    <row r="89" spans="1:10" ht="15">
      <c r="A89" s="32" t="s">
        <v>13</v>
      </c>
      <c r="B89" s="84">
        <f t="shared" si="22"/>
        <v>2333.6963100468101</v>
      </c>
      <c r="C89" s="84">
        <f t="shared" si="21"/>
        <v>68.063803778137583</v>
      </c>
      <c r="D89" s="84">
        <f t="shared" si="21"/>
        <v>155.56052919145418</v>
      </c>
      <c r="E89" s="84">
        <f t="shared" si="21"/>
        <v>31.969446514351638</v>
      </c>
      <c r="F89" s="84">
        <f t="shared" si="21"/>
        <v>0</v>
      </c>
      <c r="G89" s="84">
        <f t="shared" si="21"/>
        <v>0</v>
      </c>
      <c r="H89" s="115">
        <f t="shared" si="21"/>
        <v>0</v>
      </c>
      <c r="I89" s="111">
        <f t="shared" si="23"/>
        <v>2589.2900895307534</v>
      </c>
      <c r="J89" s="294">
        <v>0</v>
      </c>
    </row>
    <row r="90" spans="1:10" ht="15">
      <c r="A90" s="31" t="s">
        <v>12</v>
      </c>
      <c r="B90" s="112">
        <f t="shared" si="22"/>
        <v>12065.339082621109</v>
      </c>
      <c r="C90" s="112">
        <f t="shared" si="21"/>
        <v>22.747177426366587</v>
      </c>
      <c r="D90" s="112">
        <f t="shared" si="21"/>
        <v>859.08279372633706</v>
      </c>
      <c r="E90" s="112">
        <f t="shared" si="21"/>
        <v>0</v>
      </c>
      <c r="F90" s="112">
        <f t="shared" si="21"/>
        <v>0</v>
      </c>
      <c r="G90" s="112">
        <f t="shared" si="21"/>
        <v>0</v>
      </c>
      <c r="H90" s="113">
        <f t="shared" si="21"/>
        <v>0</v>
      </c>
      <c r="I90" s="114">
        <f t="shared" si="23"/>
        <v>12947.169053773812</v>
      </c>
      <c r="J90" s="294">
        <v>0</v>
      </c>
    </row>
    <row r="91" spans="1:10" ht="15">
      <c r="A91" s="32" t="s">
        <v>54</v>
      </c>
      <c r="B91" s="84">
        <f t="shared" si="22"/>
        <v>0</v>
      </c>
      <c r="C91" s="84">
        <f t="shared" si="21"/>
        <v>0.8411780280083424</v>
      </c>
      <c r="D91" s="84">
        <f t="shared" si="21"/>
        <v>0.23360247779008719</v>
      </c>
      <c r="E91" s="84">
        <f t="shared" si="21"/>
        <v>149.79910259064843</v>
      </c>
      <c r="F91" s="84">
        <f>F585+F611+F637</f>
        <v>1612.3769031202162</v>
      </c>
      <c r="G91" s="84">
        <f t="shared" si="21"/>
        <v>0</v>
      </c>
      <c r="H91" s="115">
        <f t="shared" si="21"/>
        <v>0</v>
      </c>
      <c r="I91" s="111">
        <f t="shared" si="23"/>
        <v>1763.2507862166631</v>
      </c>
      <c r="J91" s="294">
        <v>0</v>
      </c>
    </row>
    <row r="92" spans="1:10" ht="15">
      <c r="A92" s="31" t="s">
        <v>11</v>
      </c>
      <c r="B92" s="112">
        <f t="shared" si="22"/>
        <v>0</v>
      </c>
      <c r="C92" s="112">
        <f t="shared" si="21"/>
        <v>0</v>
      </c>
      <c r="D92" s="112">
        <f t="shared" si="21"/>
        <v>4.8241980522936607E-2</v>
      </c>
      <c r="E92" s="112">
        <f t="shared" si="21"/>
        <v>44.726389145007104</v>
      </c>
      <c r="F92" s="112">
        <f t="shared" si="21"/>
        <v>0</v>
      </c>
      <c r="G92" s="112">
        <f t="shared" si="21"/>
        <v>0</v>
      </c>
      <c r="H92" s="113">
        <f t="shared" si="21"/>
        <v>0</v>
      </c>
      <c r="I92" s="114">
        <f t="shared" si="23"/>
        <v>44.774631125530043</v>
      </c>
      <c r="J92" s="294">
        <v>0</v>
      </c>
    </row>
    <row r="93" spans="1:10" ht="15">
      <c r="A93" s="32" t="s">
        <v>55</v>
      </c>
      <c r="B93" s="84">
        <f t="shared" si="22"/>
        <v>0</v>
      </c>
      <c r="C93" s="84">
        <f t="shared" si="21"/>
        <v>0</v>
      </c>
      <c r="D93" s="84">
        <f t="shared" si="21"/>
        <v>0</v>
      </c>
      <c r="E93" s="84">
        <f t="shared" si="21"/>
        <v>33.510175865243987</v>
      </c>
      <c r="F93" s="84">
        <f t="shared" si="21"/>
        <v>0</v>
      </c>
      <c r="G93" s="84">
        <f t="shared" si="21"/>
        <v>0</v>
      </c>
      <c r="H93" s="115">
        <f t="shared" si="21"/>
        <v>0</v>
      </c>
      <c r="I93" s="111">
        <f t="shared" si="23"/>
        <v>33.510175865243987</v>
      </c>
      <c r="J93" s="294">
        <v>0</v>
      </c>
    </row>
    <row r="94" spans="1:10" ht="15">
      <c r="A94" s="31" t="s">
        <v>14</v>
      </c>
      <c r="B94" s="112">
        <f t="shared" si="22"/>
        <v>401.71743541018066</v>
      </c>
      <c r="C94" s="112">
        <f t="shared" si="21"/>
        <v>0.72067328031350131</v>
      </c>
      <c r="D94" s="112">
        <f t="shared" si="21"/>
        <v>36.12639490749514</v>
      </c>
      <c r="E94" s="112">
        <f t="shared" si="21"/>
        <v>3.0644076867479599</v>
      </c>
      <c r="F94" s="112">
        <f t="shared" si="21"/>
        <v>0</v>
      </c>
      <c r="G94" s="112">
        <f t="shared" si="21"/>
        <v>0</v>
      </c>
      <c r="H94" s="113">
        <f t="shared" si="21"/>
        <v>0</v>
      </c>
      <c r="I94" s="114">
        <f t="shared" si="23"/>
        <v>441.62891128473728</v>
      </c>
      <c r="J94" s="294">
        <v>0</v>
      </c>
    </row>
    <row r="95" spans="1:10" ht="15">
      <c r="A95" s="32" t="s">
        <v>136</v>
      </c>
      <c r="B95" s="84">
        <f t="shared" si="22"/>
        <v>4131.6854832747094</v>
      </c>
      <c r="C95" s="84">
        <f t="shared" si="21"/>
        <v>385.64269302906695</v>
      </c>
      <c r="D95" s="84">
        <f t="shared" si="21"/>
        <v>606.03140995687795</v>
      </c>
      <c r="E95" s="84">
        <f t="shared" si="21"/>
        <v>59.223670399777802</v>
      </c>
      <c r="F95" s="84">
        <f t="shared" si="21"/>
        <v>0</v>
      </c>
      <c r="G95" s="84">
        <f t="shared" si="21"/>
        <v>0</v>
      </c>
      <c r="H95" s="115">
        <f t="shared" si="21"/>
        <v>0</v>
      </c>
      <c r="I95" s="111">
        <f t="shared" si="23"/>
        <v>5182.5832566604322</v>
      </c>
      <c r="J95" s="294">
        <v>0</v>
      </c>
    </row>
    <row r="96" spans="1:10" ht="15">
      <c r="A96" s="31" t="s">
        <v>21</v>
      </c>
      <c r="B96" s="112">
        <f t="shared" si="22"/>
        <v>2529.437264673863</v>
      </c>
      <c r="C96" s="112">
        <f t="shared" si="21"/>
        <v>0.23701863803459119</v>
      </c>
      <c r="D96" s="112">
        <f t="shared" si="21"/>
        <v>3791.725601058376</v>
      </c>
      <c r="E96" s="112">
        <f t="shared" si="21"/>
        <v>4816.4084371087838</v>
      </c>
      <c r="F96" s="112">
        <f t="shared" si="21"/>
        <v>0</v>
      </c>
      <c r="G96" s="112">
        <f t="shared" si="21"/>
        <v>2735.6935657819135</v>
      </c>
      <c r="H96" s="113">
        <f t="shared" si="21"/>
        <v>1.8467320282434794</v>
      </c>
      <c r="I96" s="114">
        <f t="shared" si="23"/>
        <v>13875.348619289214</v>
      </c>
      <c r="J96" s="294">
        <v>0</v>
      </c>
    </row>
    <row r="97" spans="1:10" ht="15">
      <c r="A97" s="32" t="s">
        <v>20</v>
      </c>
      <c r="B97" s="84">
        <f t="shared" si="22"/>
        <v>4029.2042872147695</v>
      </c>
      <c r="C97" s="84">
        <f t="shared" si="21"/>
        <v>12.646165674892424</v>
      </c>
      <c r="D97" s="84">
        <f t="shared" si="21"/>
        <v>465.47140978350569</v>
      </c>
      <c r="E97" s="84">
        <f t="shared" si="21"/>
        <v>0</v>
      </c>
      <c r="F97" s="84">
        <f t="shared" si="21"/>
        <v>0</v>
      </c>
      <c r="G97" s="84">
        <f t="shared" si="21"/>
        <v>0</v>
      </c>
      <c r="H97" s="115">
        <f t="shared" si="21"/>
        <v>0</v>
      </c>
      <c r="I97" s="111">
        <f t="shared" si="23"/>
        <v>4507.3218626731677</v>
      </c>
      <c r="J97" s="294">
        <v>0</v>
      </c>
    </row>
    <row r="98" spans="1:10" ht="15">
      <c r="A98" s="31" t="s">
        <v>56</v>
      </c>
      <c r="B98" s="112">
        <f t="shared" si="22"/>
        <v>9347.3365468622487</v>
      </c>
      <c r="C98" s="112">
        <f t="shared" si="21"/>
        <v>17.435902415100763</v>
      </c>
      <c r="D98" s="112">
        <f t="shared" si="21"/>
        <v>1162.8613958925434</v>
      </c>
      <c r="E98" s="112">
        <f t="shared" si="21"/>
        <v>0</v>
      </c>
      <c r="F98" s="112">
        <f t="shared" si="21"/>
        <v>0</v>
      </c>
      <c r="G98" s="112">
        <f t="shared" si="21"/>
        <v>0</v>
      </c>
      <c r="H98" s="113">
        <f t="shared" si="21"/>
        <v>0</v>
      </c>
      <c r="I98" s="114">
        <f t="shared" si="23"/>
        <v>10527.633845169892</v>
      </c>
      <c r="J98" s="294">
        <v>0</v>
      </c>
    </row>
    <row r="99" spans="1:10" ht="15">
      <c r="A99" s="32" t="s">
        <v>18</v>
      </c>
      <c r="B99" s="84">
        <f t="shared" si="22"/>
        <v>1674.035258966102</v>
      </c>
      <c r="C99" s="84">
        <f t="shared" si="21"/>
        <v>0</v>
      </c>
      <c r="D99" s="84">
        <f t="shared" si="21"/>
        <v>125.91276807028342</v>
      </c>
      <c r="E99" s="84">
        <f t="shared" si="21"/>
        <v>0</v>
      </c>
      <c r="F99" s="84">
        <f t="shared" si="21"/>
        <v>56.56713610720238</v>
      </c>
      <c r="G99" s="84">
        <f t="shared" si="21"/>
        <v>0</v>
      </c>
      <c r="H99" s="115">
        <f t="shared" si="21"/>
        <v>0</v>
      </c>
      <c r="I99" s="111">
        <f t="shared" si="23"/>
        <v>1856.5151631435879</v>
      </c>
      <c r="J99" s="294">
        <v>0</v>
      </c>
    </row>
    <row r="100" spans="1:10" ht="15">
      <c r="A100" s="31" t="s">
        <v>17</v>
      </c>
      <c r="B100" s="112">
        <f t="shared" si="22"/>
        <v>74.76653318570051</v>
      </c>
      <c r="C100" s="112">
        <f t="shared" si="21"/>
        <v>0</v>
      </c>
      <c r="D100" s="112">
        <f t="shared" si="21"/>
        <v>1.3814057226690637</v>
      </c>
      <c r="E100" s="112">
        <f t="shared" si="21"/>
        <v>0</v>
      </c>
      <c r="F100" s="112">
        <f t="shared" si="21"/>
        <v>0</v>
      </c>
      <c r="G100" s="112">
        <f t="shared" si="21"/>
        <v>0</v>
      </c>
      <c r="H100" s="113">
        <f t="shared" si="21"/>
        <v>0</v>
      </c>
      <c r="I100" s="114">
        <f t="shared" si="23"/>
        <v>76.147938908369568</v>
      </c>
      <c r="J100" s="294">
        <v>0</v>
      </c>
    </row>
    <row r="101" spans="1:10" ht="15">
      <c r="A101" s="33" t="s">
        <v>60</v>
      </c>
      <c r="B101" s="84">
        <f t="shared" si="22"/>
        <v>473.08672743525858</v>
      </c>
      <c r="C101" s="84">
        <f t="shared" si="22"/>
        <v>0</v>
      </c>
      <c r="D101" s="84">
        <f t="shared" si="22"/>
        <v>443.80911462052603</v>
      </c>
      <c r="E101" s="84">
        <f t="shared" si="22"/>
        <v>0</v>
      </c>
      <c r="F101" s="84">
        <f t="shared" si="22"/>
        <v>0</v>
      </c>
      <c r="G101" s="84">
        <f t="shared" si="22"/>
        <v>0</v>
      </c>
      <c r="H101" s="115">
        <f t="shared" si="22"/>
        <v>0</v>
      </c>
      <c r="I101" s="111">
        <f t="shared" si="23"/>
        <v>916.89584205578467</v>
      </c>
      <c r="J101" s="294">
        <v>0</v>
      </c>
    </row>
    <row r="102" spans="1:10">
      <c r="A102" s="34" t="s">
        <v>19</v>
      </c>
      <c r="B102" s="116">
        <f t="shared" ref="B102:H105" si="24">B596+B622+B648</f>
        <v>473.08672743525858</v>
      </c>
      <c r="C102" s="116">
        <f t="shared" si="24"/>
        <v>0</v>
      </c>
      <c r="D102" s="116">
        <f t="shared" si="24"/>
        <v>443.80911462052603</v>
      </c>
      <c r="E102" s="116">
        <f t="shared" si="24"/>
        <v>0</v>
      </c>
      <c r="F102" s="116">
        <f t="shared" si="24"/>
        <v>0</v>
      </c>
      <c r="G102" s="116">
        <f t="shared" si="24"/>
        <v>0</v>
      </c>
      <c r="H102" s="117">
        <f t="shared" si="24"/>
        <v>0</v>
      </c>
      <c r="I102" s="118">
        <f t="shared" si="23"/>
        <v>916.89584205578467</v>
      </c>
      <c r="J102" s="294">
        <v>0</v>
      </c>
    </row>
    <row r="103" spans="1:10">
      <c r="A103" s="35" t="s">
        <v>15</v>
      </c>
      <c r="B103" s="93">
        <f t="shared" si="24"/>
        <v>0</v>
      </c>
      <c r="C103" s="93">
        <f t="shared" si="24"/>
        <v>0</v>
      </c>
      <c r="D103" s="93">
        <f t="shared" si="24"/>
        <v>0</v>
      </c>
      <c r="E103" s="93">
        <f t="shared" si="24"/>
        <v>0</v>
      </c>
      <c r="F103" s="93">
        <f t="shared" si="24"/>
        <v>0</v>
      </c>
      <c r="G103" s="93">
        <f t="shared" si="24"/>
        <v>0</v>
      </c>
      <c r="H103" s="119">
        <f t="shared" si="24"/>
        <v>0</v>
      </c>
      <c r="I103" s="120">
        <f t="shared" si="23"/>
        <v>0</v>
      </c>
      <c r="J103" s="294">
        <v>0</v>
      </c>
    </row>
    <row r="104" spans="1:10">
      <c r="A104" s="34" t="s">
        <v>16</v>
      </c>
      <c r="B104" s="116">
        <f t="shared" si="24"/>
        <v>0</v>
      </c>
      <c r="C104" s="116">
        <f t="shared" si="24"/>
        <v>0</v>
      </c>
      <c r="D104" s="116">
        <f t="shared" si="24"/>
        <v>0</v>
      </c>
      <c r="E104" s="116">
        <f t="shared" si="24"/>
        <v>0</v>
      </c>
      <c r="F104" s="116">
        <f t="shared" si="24"/>
        <v>0</v>
      </c>
      <c r="G104" s="116">
        <f t="shared" si="24"/>
        <v>0</v>
      </c>
      <c r="H104" s="117">
        <f t="shared" si="24"/>
        <v>0</v>
      </c>
      <c r="I104" s="118">
        <f t="shared" si="23"/>
        <v>0</v>
      </c>
      <c r="J104" s="294">
        <v>0</v>
      </c>
    </row>
    <row r="105" spans="1:10" ht="15" thickBot="1">
      <c r="A105" s="36" t="s">
        <v>10</v>
      </c>
      <c r="B105" s="96">
        <f t="shared" si="24"/>
        <v>0</v>
      </c>
      <c r="C105" s="96">
        <f t="shared" si="24"/>
        <v>0</v>
      </c>
      <c r="D105" s="96">
        <f t="shared" si="24"/>
        <v>0</v>
      </c>
      <c r="E105" s="96">
        <f t="shared" si="24"/>
        <v>0</v>
      </c>
      <c r="F105" s="96">
        <f t="shared" si="24"/>
        <v>0</v>
      </c>
      <c r="G105" s="96">
        <f t="shared" si="24"/>
        <v>0</v>
      </c>
      <c r="H105" s="121">
        <f t="shared" si="24"/>
        <v>0</v>
      </c>
      <c r="I105" s="122">
        <f t="shared" si="23"/>
        <v>0</v>
      </c>
      <c r="J105" s="294">
        <v>0</v>
      </c>
    </row>
    <row r="106" spans="1:10" ht="15">
      <c r="A106" s="37" t="s">
        <v>22</v>
      </c>
      <c r="B106" s="99">
        <f>SUM(B85:B101)</f>
        <v>39404.631114186406</v>
      </c>
      <c r="C106" s="99">
        <f t="shared" ref="C106:H106" si="25">SUM(C85:C101)</f>
        <v>508.3346122699208</v>
      </c>
      <c r="D106" s="99">
        <f t="shared" si="25"/>
        <v>7824.7555306726827</v>
      </c>
      <c r="E106" s="99">
        <f t="shared" si="25"/>
        <v>5138.7016293105607</v>
      </c>
      <c r="F106" s="99">
        <f t="shared" si="25"/>
        <v>1668.9440392274187</v>
      </c>
      <c r="G106" s="99">
        <f t="shared" si="25"/>
        <v>2735.6935657819135</v>
      </c>
      <c r="H106" s="100">
        <f t="shared" si="25"/>
        <v>1.8467320282434794</v>
      </c>
      <c r="I106" s="111">
        <f>SUM(I85:I101)</f>
        <v>57282.907223477145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0.68789509862789566</v>
      </c>
      <c r="C107" s="125">
        <f t="shared" ref="C107:I107" si="26">C106/$I$106</f>
        <v>8.874106376737495E-3</v>
      </c>
      <c r="D107" s="125">
        <f t="shared" si="26"/>
        <v>0.1365984359024596</v>
      </c>
      <c r="E107" s="125">
        <f t="shared" si="26"/>
        <v>8.970741672141401E-2</v>
      </c>
      <c r="F107" s="125">
        <f t="shared" si="26"/>
        <v>2.9135114122549446E-2</v>
      </c>
      <c r="G107" s="125">
        <f t="shared" si="26"/>
        <v>4.7757589451757114E-2</v>
      </c>
      <c r="H107" s="126">
        <f t="shared" si="26"/>
        <v>3.2238797186721771E-5</v>
      </c>
      <c r="I107" s="127">
        <f t="shared" si="26"/>
        <v>1</v>
      </c>
      <c r="J107" s="295"/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  <c r="J108" s="294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  <c r="J109" s="294"/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  <c r="J110" s="294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  <c r="J111" s="294"/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7">SUM(B112:H112)</f>
        <v>0</v>
      </c>
      <c r="J112" s="294"/>
    </row>
    <row r="113" spans="1:10" ht="15">
      <c r="A113" s="32" t="s">
        <v>9</v>
      </c>
      <c r="B113" s="84">
        <v>7.962698038969992E-9</v>
      </c>
      <c r="C113" s="84">
        <v>0</v>
      </c>
      <c r="D113" s="84">
        <v>2140.373232878319</v>
      </c>
      <c r="E113" s="84">
        <v>0</v>
      </c>
      <c r="F113" s="395"/>
      <c r="G113" s="84">
        <v>0</v>
      </c>
      <c r="H113" s="115">
        <v>0</v>
      </c>
      <c r="I113" s="111">
        <f t="shared" si="27"/>
        <v>2140.3732328862816</v>
      </c>
      <c r="J113" s="294"/>
    </row>
    <row r="114" spans="1:10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27"/>
        <v>0</v>
      </c>
      <c r="J114" s="294"/>
    </row>
    <row r="115" spans="1:10" ht="15">
      <c r="A115" s="32" t="s">
        <v>13</v>
      </c>
      <c r="B115" s="84">
        <v>66.864665263755427</v>
      </c>
      <c r="C115" s="84">
        <v>0</v>
      </c>
      <c r="D115" s="84">
        <v>26.498546339665296</v>
      </c>
      <c r="E115" s="84">
        <v>0</v>
      </c>
      <c r="F115" s="395"/>
      <c r="G115" s="84">
        <v>0</v>
      </c>
      <c r="H115" s="115">
        <v>0</v>
      </c>
      <c r="I115" s="111">
        <f t="shared" si="27"/>
        <v>93.363211603420723</v>
      </c>
      <c r="J115" s="294"/>
    </row>
    <row r="116" spans="1:10" ht="15">
      <c r="A116" s="31" t="s">
        <v>12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7"/>
        <v>0</v>
      </c>
      <c r="J116" s="294"/>
    </row>
    <row r="117" spans="1:10" ht="15">
      <c r="A117" s="32" t="s">
        <v>54</v>
      </c>
      <c r="B117" s="84">
        <v>0.22458147459001271</v>
      </c>
      <c r="C117" s="84">
        <v>0</v>
      </c>
      <c r="D117" s="84">
        <v>0</v>
      </c>
      <c r="E117" s="84">
        <v>8.9832589836005061E-2</v>
      </c>
      <c r="F117" s="395"/>
      <c r="G117" s="84">
        <v>0</v>
      </c>
      <c r="H117" s="115">
        <v>0</v>
      </c>
      <c r="I117" s="111">
        <f t="shared" si="27"/>
        <v>0.31441406442601777</v>
      </c>
      <c r="J117" s="294"/>
    </row>
    <row r="118" spans="1:10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7"/>
        <v>0</v>
      </c>
      <c r="J118" s="294"/>
    </row>
    <row r="119" spans="1:10" ht="15">
      <c r="A119" s="32" t="s">
        <v>55</v>
      </c>
      <c r="B119" s="84">
        <v>0.13079999999999997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7"/>
        <v>0.13079999999999997</v>
      </c>
      <c r="J119" s="294"/>
    </row>
    <row r="120" spans="1:10" ht="15">
      <c r="A120" s="31" t="s">
        <v>14</v>
      </c>
      <c r="B120" s="112">
        <v>0.34228277831269205</v>
      </c>
      <c r="C120" s="112">
        <v>0</v>
      </c>
      <c r="D120" s="112">
        <v>3.2457025600819742</v>
      </c>
      <c r="E120" s="112">
        <v>0</v>
      </c>
      <c r="F120" s="395"/>
      <c r="G120" s="112">
        <v>0</v>
      </c>
      <c r="H120" s="113">
        <v>0</v>
      </c>
      <c r="I120" s="114">
        <f t="shared" si="27"/>
        <v>3.5879853383946663</v>
      </c>
      <c r="J120" s="294"/>
    </row>
    <row r="121" spans="1:10" ht="15">
      <c r="A121" s="32" t="s">
        <v>136</v>
      </c>
      <c r="B121" s="84">
        <v>188.76595428631734</v>
      </c>
      <c r="C121" s="84">
        <v>1438.5452855499441</v>
      </c>
      <c r="D121" s="84">
        <v>5445.2587039177115</v>
      </c>
      <c r="E121" s="84">
        <v>0.4109600624353707</v>
      </c>
      <c r="F121" s="395"/>
      <c r="G121" s="84">
        <v>0</v>
      </c>
      <c r="H121" s="115">
        <v>0</v>
      </c>
      <c r="I121" s="111">
        <f t="shared" si="27"/>
        <v>7072.9809038164085</v>
      </c>
      <c r="J121" s="294"/>
    </row>
    <row r="122" spans="1:10" ht="15">
      <c r="A122" s="31" t="s">
        <v>21</v>
      </c>
      <c r="B122" s="112">
        <v>49.598934468199495</v>
      </c>
      <c r="C122" s="112">
        <v>0.4981946449041858</v>
      </c>
      <c r="D122" s="112">
        <v>363.42991797493607</v>
      </c>
      <c r="E122" s="112">
        <v>2316.7543483590412</v>
      </c>
      <c r="F122" s="395"/>
      <c r="G122" s="112">
        <v>623.17600115010043</v>
      </c>
      <c r="H122" s="113">
        <v>1.2517710580747596</v>
      </c>
      <c r="I122" s="114">
        <f t="shared" si="27"/>
        <v>3354.7091676552559</v>
      </c>
      <c r="J122" s="294"/>
    </row>
    <row r="123" spans="1:10" ht="15">
      <c r="A123" s="32" t="s">
        <v>20</v>
      </c>
      <c r="B123" s="84">
        <v>0.11973062321650089</v>
      </c>
      <c r="C123" s="84">
        <v>0</v>
      </c>
      <c r="D123" s="84">
        <v>0.19115822106763258</v>
      </c>
      <c r="E123" s="84">
        <v>0</v>
      </c>
      <c r="F123" s="395"/>
      <c r="G123" s="84">
        <v>0</v>
      </c>
      <c r="H123" s="115">
        <v>0</v>
      </c>
      <c r="I123" s="111">
        <f t="shared" si="27"/>
        <v>0.31088884428413349</v>
      </c>
      <c r="J123" s="294"/>
    </row>
    <row r="124" spans="1:10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27"/>
        <v>0</v>
      </c>
      <c r="J124" s="294"/>
    </row>
    <row r="125" spans="1:10" ht="15">
      <c r="A125" s="32" t="s">
        <v>18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7"/>
        <v>0</v>
      </c>
      <c r="J125" s="294"/>
    </row>
    <row r="126" spans="1:10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7"/>
        <v>0</v>
      </c>
      <c r="J126" s="294"/>
    </row>
    <row r="127" spans="1:10" ht="15">
      <c r="A127" s="33" t="s">
        <v>60</v>
      </c>
      <c r="B127" s="84">
        <v>6.0522139309615851E-9</v>
      </c>
      <c r="C127" s="84">
        <v>0.15854683037457953</v>
      </c>
      <c r="D127" s="84">
        <v>69.241618375032402</v>
      </c>
      <c r="E127" s="84">
        <v>0</v>
      </c>
      <c r="F127" s="395"/>
      <c r="G127" s="84">
        <v>0</v>
      </c>
      <c r="H127" s="115">
        <v>0</v>
      </c>
      <c r="I127" s="111">
        <f t="shared" si="27"/>
        <v>69.400165211459196</v>
      </c>
      <c r="J127" s="294"/>
    </row>
    <row r="128" spans="1:10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7"/>
        <v>0</v>
      </c>
      <c r="J128" s="294"/>
    </row>
    <row r="129" spans="1:10">
      <c r="A129" s="35" t="s">
        <v>15</v>
      </c>
      <c r="B129" s="93">
        <v>0</v>
      </c>
      <c r="C129" s="93">
        <v>0</v>
      </c>
      <c r="D129" s="93">
        <v>69.400165211459182</v>
      </c>
      <c r="E129" s="93">
        <v>0</v>
      </c>
      <c r="F129" s="395"/>
      <c r="G129" s="93">
        <v>0</v>
      </c>
      <c r="H129" s="119">
        <v>0</v>
      </c>
      <c r="I129" s="120">
        <f t="shared" si="27"/>
        <v>69.400165211459182</v>
      </c>
      <c r="J129" s="294"/>
    </row>
    <row r="130" spans="1:10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27"/>
        <v>0</v>
      </c>
      <c r="J130" s="294"/>
    </row>
    <row r="131" spans="1:10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27"/>
        <v>0</v>
      </c>
      <c r="J131" s="294"/>
    </row>
    <row r="132" spans="1:10" ht="15">
      <c r="A132" s="37" t="s">
        <v>22</v>
      </c>
      <c r="B132" s="99">
        <f>SUM(B111:B127)</f>
        <v>306.04694890840642</v>
      </c>
      <c r="C132" s="99">
        <f t="shared" ref="C132:H132" si="28">SUM(C111:C127)</f>
        <v>1439.2020270252231</v>
      </c>
      <c r="D132" s="99">
        <f t="shared" si="28"/>
        <v>8048.2388802668129</v>
      </c>
      <c r="E132" s="99">
        <f t="shared" si="28"/>
        <v>2317.2551410113124</v>
      </c>
      <c r="F132" s="99">
        <f t="shared" si="28"/>
        <v>0</v>
      </c>
      <c r="G132" s="99">
        <f t="shared" si="28"/>
        <v>623.17600115010043</v>
      </c>
      <c r="H132" s="100">
        <f t="shared" si="28"/>
        <v>1.2517710580747596</v>
      </c>
      <c r="I132" s="111">
        <f>SUM(I111:I127)</f>
        <v>12735.170769419929</v>
      </c>
      <c r="J132" s="294"/>
    </row>
    <row r="133" spans="1:10" s="22" customFormat="1" ht="15" thickBot="1">
      <c r="A133" s="38" t="s">
        <v>108</v>
      </c>
      <c r="B133" s="125">
        <f>B132/$I$132</f>
        <v>2.4031632904624685E-2</v>
      </c>
      <c r="C133" s="125">
        <f t="shared" ref="C133:I133" si="29">C132/$I$132</f>
        <v>0.11301002971087579</v>
      </c>
      <c r="D133" s="125">
        <f t="shared" si="29"/>
        <v>0.63196945105694879</v>
      </c>
      <c r="E133" s="125">
        <f t="shared" si="29"/>
        <v>0.18195713139360287</v>
      </c>
      <c r="F133" s="125">
        <f t="shared" si="29"/>
        <v>0</v>
      </c>
      <c r="G133" s="125">
        <f t="shared" si="29"/>
        <v>4.8933462490074277E-2</v>
      </c>
      <c r="H133" s="126">
        <f t="shared" si="29"/>
        <v>9.8292443873665959E-5</v>
      </c>
      <c r="I133" s="127">
        <f t="shared" si="29"/>
        <v>1</v>
      </c>
      <c r="J133" s="295"/>
    </row>
    <row r="134" spans="1:10" ht="15" thickBot="1">
      <c r="A134" s="40"/>
      <c r="B134" s="6"/>
      <c r="C134" s="6"/>
      <c r="D134" s="6"/>
      <c r="E134" s="6"/>
      <c r="F134" s="6"/>
      <c r="G134" s="6"/>
      <c r="H134" s="6"/>
      <c r="I134" s="6"/>
      <c r="J134" s="294"/>
    </row>
    <row r="135" spans="1:10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  <c r="J135" s="294"/>
    </row>
    <row r="136" spans="1:10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  <c r="J136" s="294"/>
    </row>
    <row r="137" spans="1:10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  <c r="J137" s="294"/>
    </row>
    <row r="138" spans="1:1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0">SUM(B138:H138)</f>
        <v>0</v>
      </c>
      <c r="J138" s="294"/>
    </row>
    <row r="139" spans="1:10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0"/>
        <v>0</v>
      </c>
      <c r="J139" s="294"/>
    </row>
    <row r="140" spans="1:10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0"/>
        <v>0</v>
      </c>
      <c r="J140" s="294"/>
    </row>
    <row r="141" spans="1:10" ht="15">
      <c r="A141" s="32" t="s">
        <v>13</v>
      </c>
      <c r="B141" s="84">
        <v>3.6661329029059431</v>
      </c>
      <c r="C141" s="84">
        <v>34.157536849630965</v>
      </c>
      <c r="D141" s="84">
        <v>2.420083386315707</v>
      </c>
      <c r="E141" s="84">
        <v>0</v>
      </c>
      <c r="F141" s="395"/>
      <c r="G141" s="84">
        <v>0</v>
      </c>
      <c r="H141" s="115">
        <v>0</v>
      </c>
      <c r="I141" s="111">
        <f t="shared" si="30"/>
        <v>40.243753138852618</v>
      </c>
      <c r="J141" s="294"/>
    </row>
    <row r="142" spans="1:10" ht="15">
      <c r="A142" s="31" t="s">
        <v>12</v>
      </c>
      <c r="B142" s="112">
        <v>11.23334151365319</v>
      </c>
      <c r="C142" s="112">
        <v>0.31422156051582489</v>
      </c>
      <c r="D142" s="112">
        <v>1.1364346438655668</v>
      </c>
      <c r="E142" s="112">
        <v>0</v>
      </c>
      <c r="F142" s="395"/>
      <c r="G142" s="112">
        <v>0</v>
      </c>
      <c r="H142" s="113">
        <v>0</v>
      </c>
      <c r="I142" s="114">
        <f t="shared" si="30"/>
        <v>12.683997718034583</v>
      </c>
      <c r="J142" s="294"/>
    </row>
    <row r="143" spans="1:10" ht="15">
      <c r="A143" s="32" t="s">
        <v>54</v>
      </c>
      <c r="B143" s="84">
        <v>0</v>
      </c>
      <c r="C143" s="84">
        <v>0</v>
      </c>
      <c r="D143" s="84">
        <v>1.3884277062176855</v>
      </c>
      <c r="E143" s="84">
        <v>-1.7222209408640055E-2</v>
      </c>
      <c r="F143" s="395"/>
      <c r="G143" s="84">
        <v>0</v>
      </c>
      <c r="H143" s="115">
        <v>0</v>
      </c>
      <c r="I143" s="111">
        <f t="shared" si="30"/>
        <v>1.3712054968090455</v>
      </c>
      <c r="J143" s="294"/>
    </row>
    <row r="144" spans="1:10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30"/>
        <v>0</v>
      </c>
      <c r="J144" s="294"/>
    </row>
    <row r="145" spans="1:10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0"/>
        <v>0</v>
      </c>
      <c r="J145" s="294"/>
    </row>
    <row r="146" spans="1:10" ht="15">
      <c r="A146" s="31" t="s">
        <v>14</v>
      </c>
      <c r="B146" s="112">
        <v>0</v>
      </c>
      <c r="C146" s="112">
        <v>0</v>
      </c>
      <c r="D146" s="112">
        <v>0.11086441932291258</v>
      </c>
      <c r="E146" s="112">
        <v>0</v>
      </c>
      <c r="F146" s="395"/>
      <c r="G146" s="112">
        <v>0</v>
      </c>
      <c r="H146" s="113">
        <v>0</v>
      </c>
      <c r="I146" s="114">
        <f t="shared" si="30"/>
        <v>0.11086441932291258</v>
      </c>
      <c r="J146" s="294"/>
    </row>
    <row r="147" spans="1:10" ht="15">
      <c r="A147" s="32" t="s">
        <v>136</v>
      </c>
      <c r="B147" s="84">
        <v>30.812562676517423</v>
      </c>
      <c r="C147" s="84">
        <v>394.23804090335841</v>
      </c>
      <c r="D147" s="84">
        <v>83.658240613569021</v>
      </c>
      <c r="E147" s="84">
        <v>0</v>
      </c>
      <c r="F147" s="395"/>
      <c r="G147" s="84">
        <v>0</v>
      </c>
      <c r="H147" s="115">
        <v>0</v>
      </c>
      <c r="I147" s="111">
        <f t="shared" si="30"/>
        <v>508.70884419344486</v>
      </c>
      <c r="J147" s="294"/>
    </row>
    <row r="148" spans="1:10" ht="15">
      <c r="A148" s="31" t="s">
        <v>21</v>
      </c>
      <c r="B148" s="112">
        <v>8.6255691429878709</v>
      </c>
      <c r="C148" s="112">
        <v>0.34373264931968528</v>
      </c>
      <c r="D148" s="112">
        <v>2.7188954054381749</v>
      </c>
      <c r="E148" s="112">
        <v>73.973665484499861</v>
      </c>
      <c r="F148" s="395"/>
      <c r="G148" s="112">
        <v>4.1275386803309448</v>
      </c>
      <c r="H148" s="113">
        <v>6.8605057773376119</v>
      </c>
      <c r="I148" s="114">
        <f t="shared" si="30"/>
        <v>96.649907139914149</v>
      </c>
      <c r="J148" s="294"/>
    </row>
    <row r="149" spans="1:10" ht="15">
      <c r="A149" s="32" t="s">
        <v>20</v>
      </c>
      <c r="B149" s="84">
        <v>5.6270611337159622</v>
      </c>
      <c r="C149" s="84">
        <v>0</v>
      </c>
      <c r="D149" s="84">
        <v>0.16276805549790335</v>
      </c>
      <c r="E149" s="84">
        <v>0</v>
      </c>
      <c r="F149" s="395"/>
      <c r="G149" s="84">
        <v>0</v>
      </c>
      <c r="H149" s="115">
        <v>0</v>
      </c>
      <c r="I149" s="111">
        <f t="shared" si="30"/>
        <v>5.7898291892138651</v>
      </c>
      <c r="J149" s="294"/>
    </row>
    <row r="150" spans="1:10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0"/>
        <v>0</v>
      </c>
      <c r="J150" s="294"/>
    </row>
    <row r="151" spans="1:10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0"/>
        <v>0</v>
      </c>
      <c r="J151" s="294"/>
    </row>
    <row r="152" spans="1:10" ht="15">
      <c r="A152" s="31" t="s">
        <v>17</v>
      </c>
      <c r="B152" s="112">
        <v>0</v>
      </c>
      <c r="C152" s="112">
        <v>27.645990108106322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0"/>
        <v>27.645990108106322</v>
      </c>
      <c r="J152" s="294"/>
    </row>
    <row r="153" spans="1:10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0"/>
        <v>0</v>
      </c>
      <c r="J153" s="294"/>
    </row>
    <row r="154" spans="1:10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0"/>
        <v>0</v>
      </c>
      <c r="J154" s="294"/>
    </row>
    <row r="155" spans="1:10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0"/>
        <v>0</v>
      </c>
      <c r="J155" s="294"/>
    </row>
    <row r="156" spans="1:10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30"/>
        <v>0</v>
      </c>
      <c r="J156" s="294"/>
    </row>
    <row r="157" spans="1:10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30"/>
        <v>0</v>
      </c>
      <c r="J157" s="294"/>
    </row>
    <row r="158" spans="1:10" ht="15">
      <c r="A158" s="37" t="s">
        <v>22</v>
      </c>
      <c r="B158" s="99">
        <f>SUM(B137:B153)</f>
        <v>59.964667369780393</v>
      </c>
      <c r="C158" s="99">
        <f t="shared" ref="C158:H158" si="31">SUM(C137:C153)</f>
        <v>456.69952207093121</v>
      </c>
      <c r="D158" s="99">
        <f t="shared" si="31"/>
        <v>91.595714230226974</v>
      </c>
      <c r="E158" s="99">
        <f t="shared" si="31"/>
        <v>73.956443275091218</v>
      </c>
      <c r="F158" s="99">
        <f t="shared" si="31"/>
        <v>0</v>
      </c>
      <c r="G158" s="99">
        <f t="shared" si="31"/>
        <v>4.1275386803309448</v>
      </c>
      <c r="H158" s="100">
        <f t="shared" si="31"/>
        <v>6.8605057773376119</v>
      </c>
      <c r="I158" s="111">
        <f>SUM(I137:I153)</f>
        <v>693.20439140369831</v>
      </c>
      <c r="J158" s="294"/>
    </row>
    <row r="159" spans="1:10" s="22" customFormat="1" ht="15" thickBot="1">
      <c r="A159" s="38" t="s">
        <v>108</v>
      </c>
      <c r="B159" s="125">
        <f>B158/$I$158</f>
        <v>8.6503588427008449E-2</v>
      </c>
      <c r="C159" s="125">
        <f t="shared" ref="C159:I159" si="32">C158/$I$158</f>
        <v>0.65882375780416136</v>
      </c>
      <c r="D159" s="125">
        <f t="shared" si="32"/>
        <v>0.1321337766553253</v>
      </c>
      <c r="E159" s="125">
        <f t="shared" si="32"/>
        <v>0.10668778817937628</v>
      </c>
      <c r="F159" s="125">
        <f t="shared" si="32"/>
        <v>0</v>
      </c>
      <c r="G159" s="125">
        <f t="shared" si="32"/>
        <v>5.9542881313445241E-3</v>
      </c>
      <c r="H159" s="126">
        <f t="shared" si="32"/>
        <v>9.8968008027841385E-3</v>
      </c>
      <c r="I159" s="127">
        <f t="shared" si="32"/>
        <v>1</v>
      </c>
      <c r="J159" s="295"/>
    </row>
    <row r="160" spans="1:10" ht="15" thickBot="1">
      <c r="A160" s="6"/>
      <c r="B160" s="6"/>
      <c r="C160" s="6"/>
      <c r="D160" s="6"/>
      <c r="E160" s="6"/>
      <c r="F160" s="6"/>
      <c r="G160" s="6"/>
      <c r="H160" s="6"/>
      <c r="I160" s="6"/>
      <c r="J160" s="294"/>
    </row>
    <row r="161" spans="1:10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  <c r="J161" s="294"/>
    </row>
    <row r="162" spans="1:10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  <c r="J162" s="294"/>
    </row>
    <row r="163" spans="1:10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  <c r="J163" s="294"/>
    </row>
    <row r="164" spans="1:10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3">SUM(B164:H164)</f>
        <v>0</v>
      </c>
      <c r="J164" s="294"/>
    </row>
    <row r="165" spans="1:10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3"/>
        <v>0</v>
      </c>
      <c r="J165" s="294"/>
    </row>
    <row r="166" spans="1:10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3"/>
        <v>0</v>
      </c>
      <c r="J166" s="294"/>
    </row>
    <row r="167" spans="1:10" ht="15">
      <c r="A167" s="32" t="s">
        <v>13</v>
      </c>
      <c r="B167" s="84">
        <v>17.444731383405365</v>
      </c>
      <c r="C167" s="84">
        <v>0</v>
      </c>
      <c r="D167" s="84">
        <v>54.052198902908742</v>
      </c>
      <c r="E167" s="84">
        <v>0</v>
      </c>
      <c r="F167" s="395"/>
      <c r="G167" s="84">
        <v>0</v>
      </c>
      <c r="H167" s="115">
        <v>0</v>
      </c>
      <c r="I167" s="111">
        <f t="shared" si="33"/>
        <v>71.496930286314111</v>
      </c>
      <c r="J167" s="294"/>
    </row>
    <row r="168" spans="1:10" ht="15">
      <c r="A168" s="31" t="s">
        <v>12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3"/>
        <v>0</v>
      </c>
      <c r="J168" s="294"/>
    </row>
    <row r="169" spans="1:10" ht="15">
      <c r="A169" s="32" t="s">
        <v>54</v>
      </c>
      <c r="B169" s="84">
        <v>0</v>
      </c>
      <c r="C169" s="84">
        <v>0</v>
      </c>
      <c r="D169" s="84">
        <v>0</v>
      </c>
      <c r="E169" s="84">
        <v>0.33964751592671799</v>
      </c>
      <c r="F169" s="395"/>
      <c r="G169" s="84">
        <v>0</v>
      </c>
      <c r="H169" s="115">
        <v>0</v>
      </c>
      <c r="I169" s="111">
        <f t="shared" si="33"/>
        <v>0.33964751592671799</v>
      </c>
      <c r="J169" s="294"/>
    </row>
    <row r="170" spans="1:10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33"/>
        <v>0</v>
      </c>
      <c r="J170" s="294"/>
    </row>
    <row r="171" spans="1:10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3"/>
        <v>0</v>
      </c>
      <c r="J171" s="294"/>
    </row>
    <row r="172" spans="1:10" ht="15">
      <c r="A172" s="31" t="s">
        <v>14</v>
      </c>
      <c r="B172" s="112">
        <v>1.8356582267442178E-3</v>
      </c>
      <c r="C172" s="112">
        <v>0</v>
      </c>
      <c r="D172" s="112">
        <v>0.36664886723520984</v>
      </c>
      <c r="E172" s="112">
        <v>7.0268996919768656E-4</v>
      </c>
      <c r="F172" s="395"/>
      <c r="G172" s="112">
        <v>0</v>
      </c>
      <c r="H172" s="113">
        <v>0</v>
      </c>
      <c r="I172" s="114">
        <f t="shared" si="33"/>
        <v>0.36918721543115174</v>
      </c>
      <c r="J172" s="294"/>
    </row>
    <row r="173" spans="1:10" ht="15">
      <c r="A173" s="32" t="s">
        <v>136</v>
      </c>
      <c r="B173" s="84">
        <v>13.321740436148218</v>
      </c>
      <c r="C173" s="84">
        <v>11.710263760068459</v>
      </c>
      <c r="D173" s="84">
        <v>264.50244040324048</v>
      </c>
      <c r="E173" s="84">
        <v>0</v>
      </c>
      <c r="F173" s="395"/>
      <c r="G173" s="84">
        <v>0</v>
      </c>
      <c r="H173" s="115">
        <v>0</v>
      </c>
      <c r="I173" s="111">
        <f t="shared" si="33"/>
        <v>289.53444459945717</v>
      </c>
      <c r="J173" s="294"/>
    </row>
    <row r="174" spans="1:10" ht="15">
      <c r="A174" s="31" t="s">
        <v>21</v>
      </c>
      <c r="B174" s="112">
        <v>3.7737547338961193</v>
      </c>
      <c r="C174" s="112">
        <v>0.34487882327821628</v>
      </c>
      <c r="D174" s="112">
        <v>139.9869591773984</v>
      </c>
      <c r="E174" s="112">
        <v>85.133171909374752</v>
      </c>
      <c r="F174" s="395"/>
      <c r="G174" s="112">
        <v>8.1074614549505437</v>
      </c>
      <c r="H174" s="113">
        <v>23.196486136825602</v>
      </c>
      <c r="I174" s="114">
        <f t="shared" si="33"/>
        <v>260.54271223572363</v>
      </c>
      <c r="J174" s="294"/>
    </row>
    <row r="175" spans="1:10" ht="15">
      <c r="A175" s="32" t="s">
        <v>20</v>
      </c>
      <c r="B175" s="84">
        <v>0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33"/>
        <v>0</v>
      </c>
      <c r="J175" s="294"/>
    </row>
    <row r="176" spans="1:10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3"/>
        <v>0</v>
      </c>
      <c r="J176" s="294"/>
    </row>
    <row r="177" spans="1:10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3"/>
        <v>0</v>
      </c>
      <c r="J177" s="294"/>
    </row>
    <row r="178" spans="1:1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3"/>
        <v>0</v>
      </c>
      <c r="J178" s="294"/>
    </row>
    <row r="179" spans="1:10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3"/>
        <v>0</v>
      </c>
      <c r="J179" s="294"/>
    </row>
    <row r="180" spans="1:10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3"/>
        <v>0</v>
      </c>
      <c r="J180" s="294"/>
    </row>
    <row r="181" spans="1:10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3"/>
        <v>0</v>
      </c>
      <c r="J181" s="294"/>
    </row>
    <row r="182" spans="1:10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3"/>
        <v>0</v>
      </c>
      <c r="J182" s="294"/>
    </row>
    <row r="183" spans="1:10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33"/>
        <v>0</v>
      </c>
      <c r="J183" s="294"/>
    </row>
    <row r="184" spans="1:10" ht="15">
      <c r="A184" s="37" t="s">
        <v>22</v>
      </c>
      <c r="B184" s="99">
        <f>SUM(B163:B179)</f>
        <v>34.542062211676452</v>
      </c>
      <c r="C184" s="99">
        <f t="shared" ref="C184:H184" si="34">SUM(C163:C179)</f>
        <v>12.055142583346676</v>
      </c>
      <c r="D184" s="99">
        <f t="shared" si="34"/>
        <v>458.90824735078286</v>
      </c>
      <c r="E184" s="99">
        <f t="shared" si="34"/>
        <v>85.473522115270669</v>
      </c>
      <c r="F184" s="99">
        <f t="shared" si="34"/>
        <v>0</v>
      </c>
      <c r="G184" s="99">
        <f t="shared" si="34"/>
        <v>8.1074614549505437</v>
      </c>
      <c r="H184" s="100">
        <f t="shared" si="34"/>
        <v>23.196486136825602</v>
      </c>
      <c r="I184" s="111">
        <f>SUM(I163:I179)</f>
        <v>622.28292185285272</v>
      </c>
      <c r="J184" s="294"/>
    </row>
    <row r="185" spans="1:10" s="22" customFormat="1" ht="15" thickBot="1">
      <c r="A185" s="38" t="s">
        <v>108</v>
      </c>
      <c r="B185" s="125">
        <f>B184/$I$184</f>
        <v>5.550861352393726E-2</v>
      </c>
      <c r="C185" s="125">
        <f t="shared" ref="C185:I185" si="35">C184/$I$184</f>
        <v>1.937244645482538E-2</v>
      </c>
      <c r="D185" s="125">
        <f t="shared" si="35"/>
        <v>0.73745917047567311</v>
      </c>
      <c r="E185" s="125">
        <f t="shared" si="35"/>
        <v>0.13735476117643167</v>
      </c>
      <c r="F185" s="125">
        <f t="shared" si="35"/>
        <v>0</v>
      </c>
      <c r="G185" s="125">
        <f t="shared" si="35"/>
        <v>1.3028577790324869E-2</v>
      </c>
      <c r="H185" s="126">
        <f t="shared" si="35"/>
        <v>3.727643057880789E-2</v>
      </c>
      <c r="I185" s="127">
        <f t="shared" si="35"/>
        <v>1</v>
      </c>
      <c r="J185" s="295"/>
    </row>
    <row r="186" spans="1:10" ht="15" thickBot="1">
      <c r="A186" s="6"/>
      <c r="B186" s="6"/>
      <c r="C186" s="6"/>
      <c r="D186" s="6"/>
      <c r="E186" s="6"/>
      <c r="F186" s="6"/>
      <c r="G186" s="6"/>
      <c r="H186" s="6"/>
      <c r="I186" s="6"/>
      <c r="J186" s="294"/>
    </row>
    <row r="187" spans="1:10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  <c r="J187" s="294"/>
    </row>
    <row r="188" spans="1:10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  <c r="J188" s="294"/>
    </row>
    <row r="189" spans="1:10" ht="15" customHeight="1">
      <c r="A189" s="30" t="s">
        <v>7</v>
      </c>
      <c r="B189" s="105">
        <v>0</v>
      </c>
      <c r="C189" s="105">
        <v>0</v>
      </c>
      <c r="D189" s="105">
        <v>1176.3414790725326</v>
      </c>
      <c r="E189" s="105">
        <v>0</v>
      </c>
      <c r="F189" s="394"/>
      <c r="G189" s="105">
        <v>0</v>
      </c>
      <c r="H189" s="110">
        <v>0</v>
      </c>
      <c r="I189" s="111">
        <f>SUM(B189:H189)</f>
        <v>1176.3414790725326</v>
      </c>
      <c r="J189" s="294"/>
    </row>
    <row r="190" spans="1:1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36">SUM(B190:H190)</f>
        <v>0</v>
      </c>
      <c r="J190" s="294"/>
    </row>
    <row r="191" spans="1:10" ht="15">
      <c r="A191" s="32" t="s">
        <v>9</v>
      </c>
      <c r="B191" s="84">
        <v>0</v>
      </c>
      <c r="C191" s="84">
        <v>0</v>
      </c>
      <c r="D191" s="84">
        <v>40.960271242087629</v>
      </c>
      <c r="E191" s="84">
        <v>0</v>
      </c>
      <c r="F191" s="395"/>
      <c r="G191" s="84">
        <v>0</v>
      </c>
      <c r="H191" s="115">
        <v>0</v>
      </c>
      <c r="I191" s="111">
        <f t="shared" si="36"/>
        <v>40.960271242087629</v>
      </c>
      <c r="J191" s="294"/>
    </row>
    <row r="192" spans="1:10" ht="15">
      <c r="A192" s="31" t="s">
        <v>52</v>
      </c>
      <c r="B192" s="112">
        <v>4.5337617523346747E-9</v>
      </c>
      <c r="C192" s="112">
        <v>4.5337617523346747E-9</v>
      </c>
      <c r="D192" s="112">
        <v>198.66943999093249</v>
      </c>
      <c r="E192" s="112">
        <v>0</v>
      </c>
      <c r="F192" s="395"/>
      <c r="G192" s="112">
        <v>0</v>
      </c>
      <c r="H192" s="113">
        <v>0</v>
      </c>
      <c r="I192" s="114">
        <f t="shared" si="36"/>
        <v>198.66944000000001</v>
      </c>
      <c r="J192" s="294"/>
    </row>
    <row r="193" spans="1:10" ht="15">
      <c r="A193" s="32" t="s">
        <v>13</v>
      </c>
      <c r="B193" s="84">
        <v>10.03493894776379</v>
      </c>
      <c r="C193" s="84">
        <v>0.9160973296904269</v>
      </c>
      <c r="D193" s="84">
        <v>51.510925297576875</v>
      </c>
      <c r="E193" s="84">
        <v>0</v>
      </c>
      <c r="F193" s="395"/>
      <c r="G193" s="84">
        <v>0</v>
      </c>
      <c r="H193" s="115">
        <v>0</v>
      </c>
      <c r="I193" s="111">
        <f t="shared" si="36"/>
        <v>62.46196157503109</v>
      </c>
      <c r="J193" s="294"/>
    </row>
    <row r="194" spans="1:10" ht="15">
      <c r="A194" s="31" t="s">
        <v>12</v>
      </c>
      <c r="B194" s="112">
        <v>2.5807970104048721</v>
      </c>
      <c r="C194" s="112">
        <v>1.2854454683617014</v>
      </c>
      <c r="D194" s="112">
        <v>19.954160059253127</v>
      </c>
      <c r="E194" s="112">
        <v>0</v>
      </c>
      <c r="F194" s="395"/>
      <c r="G194" s="112">
        <v>0</v>
      </c>
      <c r="H194" s="113">
        <v>0</v>
      </c>
      <c r="I194" s="114">
        <f t="shared" si="36"/>
        <v>23.8204025380197</v>
      </c>
      <c r="J194" s="294"/>
    </row>
    <row r="195" spans="1:10" ht="15">
      <c r="A195" s="32" t="s">
        <v>54</v>
      </c>
      <c r="B195" s="84">
        <v>0</v>
      </c>
      <c r="C195" s="84">
        <v>0</v>
      </c>
      <c r="D195" s="84">
        <v>0</v>
      </c>
      <c r="E195" s="84">
        <v>3.8165668516637559</v>
      </c>
      <c r="F195" s="395"/>
      <c r="G195" s="84">
        <v>0</v>
      </c>
      <c r="H195" s="115">
        <v>0</v>
      </c>
      <c r="I195" s="111">
        <f t="shared" si="36"/>
        <v>3.8165668516637559</v>
      </c>
      <c r="J195" s="294"/>
    </row>
    <row r="196" spans="1:10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36"/>
        <v>0</v>
      </c>
      <c r="J196" s="294"/>
    </row>
    <row r="197" spans="1:10" ht="15">
      <c r="A197" s="32" t="s">
        <v>55</v>
      </c>
      <c r="B197" s="84">
        <v>0</v>
      </c>
      <c r="C197" s="84">
        <v>0</v>
      </c>
      <c r="D197" s="84">
        <v>10.028</v>
      </c>
      <c r="E197" s="84">
        <v>0</v>
      </c>
      <c r="F197" s="395"/>
      <c r="G197" s="84">
        <v>0</v>
      </c>
      <c r="H197" s="115">
        <v>0</v>
      </c>
      <c r="I197" s="111">
        <f t="shared" si="36"/>
        <v>10.028</v>
      </c>
      <c r="J197" s="294"/>
    </row>
    <row r="198" spans="1:10" ht="15">
      <c r="A198" s="31" t="s">
        <v>14</v>
      </c>
      <c r="B198" s="112">
        <v>126.64672897826462</v>
      </c>
      <c r="C198" s="112">
        <v>7.6819122409600325E-9</v>
      </c>
      <c r="D198" s="112">
        <v>349.78546823065875</v>
      </c>
      <c r="E198" s="112">
        <v>0</v>
      </c>
      <c r="F198" s="395"/>
      <c r="G198" s="112">
        <v>0</v>
      </c>
      <c r="H198" s="113">
        <v>0</v>
      </c>
      <c r="I198" s="114">
        <f t="shared" si="36"/>
        <v>476.43219721660529</v>
      </c>
      <c r="J198" s="294"/>
    </row>
    <row r="199" spans="1:10" ht="15">
      <c r="A199" s="32" t="s">
        <v>136</v>
      </c>
      <c r="B199" s="84">
        <v>459.02874459879996</v>
      </c>
      <c r="C199" s="84">
        <v>133.04402041946867</v>
      </c>
      <c r="D199" s="84">
        <v>3004.287053312114</v>
      </c>
      <c r="E199" s="84">
        <v>161.86266791240317</v>
      </c>
      <c r="F199" s="395"/>
      <c r="G199" s="84">
        <v>0</v>
      </c>
      <c r="H199" s="115">
        <v>0</v>
      </c>
      <c r="I199" s="111">
        <f t="shared" si="36"/>
        <v>3758.2224862427861</v>
      </c>
      <c r="J199" s="294"/>
    </row>
    <row r="200" spans="1:10" ht="15">
      <c r="A200" s="31" t="s">
        <v>21</v>
      </c>
      <c r="B200" s="112">
        <v>18.002820825572105</v>
      </c>
      <c r="C200" s="112">
        <v>0.77318121841645238</v>
      </c>
      <c r="D200" s="112">
        <v>632.47804266486571</v>
      </c>
      <c r="E200" s="112">
        <v>443.14890537520222</v>
      </c>
      <c r="F200" s="395"/>
      <c r="G200" s="112">
        <v>38.987776723258655</v>
      </c>
      <c r="H200" s="113">
        <v>1.5049623375618677</v>
      </c>
      <c r="I200" s="114">
        <f t="shared" si="36"/>
        <v>1134.895689144877</v>
      </c>
      <c r="J200" s="294"/>
    </row>
    <row r="201" spans="1:10" ht="15">
      <c r="A201" s="32" t="s">
        <v>20</v>
      </c>
      <c r="B201" s="84">
        <v>2.0437463132540188</v>
      </c>
      <c r="C201" s="84">
        <v>1.176315160194715</v>
      </c>
      <c r="D201" s="84">
        <v>1.0062692104527293</v>
      </c>
      <c r="E201" s="84">
        <v>0</v>
      </c>
      <c r="F201" s="395"/>
      <c r="G201" s="84">
        <v>0</v>
      </c>
      <c r="H201" s="115">
        <v>0</v>
      </c>
      <c r="I201" s="111">
        <f t="shared" si="36"/>
        <v>4.2263306839014634</v>
      </c>
      <c r="J201" s="294"/>
    </row>
    <row r="202" spans="1:10" ht="15">
      <c r="A202" s="31" t="s">
        <v>56</v>
      </c>
      <c r="B202" s="112">
        <v>5.5910211753802232E-3</v>
      </c>
      <c r="C202" s="112">
        <v>6.2590735654168032E-3</v>
      </c>
      <c r="D202" s="112">
        <v>7.6001268817124578E-3</v>
      </c>
      <c r="E202" s="112">
        <v>0</v>
      </c>
      <c r="F202" s="395"/>
      <c r="G202" s="112">
        <v>0</v>
      </c>
      <c r="H202" s="113">
        <v>0</v>
      </c>
      <c r="I202" s="114">
        <f t="shared" si="36"/>
        <v>1.9450221622509485E-2</v>
      </c>
      <c r="J202" s="294"/>
    </row>
    <row r="203" spans="1:10" ht="15">
      <c r="A203" s="32" t="s">
        <v>18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36"/>
        <v>0</v>
      </c>
      <c r="J203" s="294"/>
    </row>
    <row r="204" spans="1:10" ht="15">
      <c r="A204" s="31" t="s">
        <v>17</v>
      </c>
      <c r="B204" s="112">
        <v>0.29180029706666472</v>
      </c>
      <c r="C204" s="112">
        <v>2.4327468633689714E-9</v>
      </c>
      <c r="D204" s="112">
        <v>350.16971284765208</v>
      </c>
      <c r="E204" s="112">
        <v>0</v>
      </c>
      <c r="F204" s="395"/>
      <c r="G204" s="112">
        <v>0</v>
      </c>
      <c r="H204" s="113">
        <v>0</v>
      </c>
      <c r="I204" s="114">
        <f t="shared" si="36"/>
        <v>350.46151314715149</v>
      </c>
      <c r="J204" s="294"/>
    </row>
    <row r="205" spans="1:10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36"/>
        <v>0</v>
      </c>
      <c r="J205" s="294"/>
    </row>
    <row r="206" spans="1:10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36"/>
        <v>0</v>
      </c>
      <c r="J206" s="294"/>
    </row>
    <row r="207" spans="1:10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36"/>
        <v>0</v>
      </c>
      <c r="J207" s="294"/>
    </row>
    <row r="208" spans="1:10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36"/>
        <v>0</v>
      </c>
      <c r="J208" s="294"/>
    </row>
    <row r="209" spans="1:10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36"/>
        <v>0</v>
      </c>
      <c r="J209" s="294"/>
    </row>
    <row r="210" spans="1:10" ht="15">
      <c r="A210" s="37" t="s">
        <v>22</v>
      </c>
      <c r="B210" s="99">
        <f>SUM(B189:B205)</f>
        <v>618.63516799683521</v>
      </c>
      <c r="C210" s="99">
        <f t="shared" ref="C210:H210" si="37">SUM(C189:C205)</f>
        <v>137.20131868434581</v>
      </c>
      <c r="D210" s="99">
        <f t="shared" si="37"/>
        <v>5835.1984220550075</v>
      </c>
      <c r="E210" s="99">
        <f t="shared" si="37"/>
        <v>608.82814013926918</v>
      </c>
      <c r="F210" s="99">
        <f t="shared" si="37"/>
        <v>0</v>
      </c>
      <c r="G210" s="99">
        <f t="shared" si="37"/>
        <v>38.987776723258655</v>
      </c>
      <c r="H210" s="100">
        <f t="shared" si="37"/>
        <v>1.5049623375618677</v>
      </c>
      <c r="I210" s="111">
        <f>SUM(I189:I205)</f>
        <v>7240.3557879362788</v>
      </c>
      <c r="J210" s="294"/>
    </row>
    <row r="211" spans="1:10" s="22" customFormat="1" ht="15" thickBot="1">
      <c r="A211" s="38" t="s">
        <v>108</v>
      </c>
      <c r="B211" s="125">
        <f>B210/$I$210</f>
        <v>8.5442647587511023E-2</v>
      </c>
      <c r="C211" s="125">
        <f t="shared" ref="C211:I211" si="38">C210/$I$210</f>
        <v>1.8949527164527968E-2</v>
      </c>
      <c r="D211" s="125">
        <f t="shared" si="38"/>
        <v>0.80592702803051286</v>
      </c>
      <c r="E211" s="125">
        <f t="shared" si="38"/>
        <v>8.4088152291312154E-2</v>
      </c>
      <c r="F211" s="125">
        <f t="shared" si="38"/>
        <v>0</v>
      </c>
      <c r="G211" s="125">
        <f t="shared" si="38"/>
        <v>5.3847874144830324E-3</v>
      </c>
      <c r="H211" s="126">
        <f t="shared" si="38"/>
        <v>2.0785751165286695E-4</v>
      </c>
      <c r="I211" s="127">
        <f t="shared" si="38"/>
        <v>1</v>
      </c>
      <c r="J211" s="295"/>
    </row>
    <row r="212" spans="1:10" ht="15" thickBot="1">
      <c r="A212" s="6"/>
      <c r="B212" s="6"/>
      <c r="C212" s="6"/>
      <c r="D212" s="6"/>
      <c r="E212" s="6"/>
      <c r="F212" s="6"/>
      <c r="G212" s="6"/>
      <c r="H212" s="6"/>
      <c r="I212" s="6"/>
      <c r="J212" s="294"/>
    </row>
    <row r="213" spans="1:10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  <c r="J213" s="294"/>
    </row>
    <row r="214" spans="1:10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  <c r="J214" s="294"/>
    </row>
    <row r="215" spans="1:10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  <c r="J215" s="294"/>
    </row>
    <row r="216" spans="1:1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39">SUM(B216:H216)</f>
        <v>0</v>
      </c>
      <c r="J216" s="294"/>
    </row>
    <row r="217" spans="1:10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39"/>
        <v>0</v>
      </c>
      <c r="J217" s="294"/>
    </row>
    <row r="218" spans="1:10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39"/>
        <v>0</v>
      </c>
      <c r="J218" s="294"/>
    </row>
    <row r="219" spans="1:10" ht="15">
      <c r="A219" s="32" t="s">
        <v>13</v>
      </c>
      <c r="B219" s="84">
        <v>2.7341417165519095</v>
      </c>
      <c r="C219" s="84">
        <v>1.4010478939289503</v>
      </c>
      <c r="D219" s="84">
        <v>11.633491178903968</v>
      </c>
      <c r="E219" s="84">
        <v>0</v>
      </c>
      <c r="F219" s="395"/>
      <c r="G219" s="84">
        <v>0</v>
      </c>
      <c r="H219" s="115">
        <v>0</v>
      </c>
      <c r="I219" s="111">
        <f t="shared" si="39"/>
        <v>15.768680789384828</v>
      </c>
      <c r="J219" s="294"/>
    </row>
    <row r="220" spans="1:10" ht="15">
      <c r="A220" s="31" t="s">
        <v>12</v>
      </c>
      <c r="B220" s="112">
        <v>0</v>
      </c>
      <c r="C220" s="112">
        <v>0</v>
      </c>
      <c r="D220" s="112">
        <v>0</v>
      </c>
      <c r="E220" s="112">
        <v>0</v>
      </c>
      <c r="F220" s="395"/>
      <c r="G220" s="112">
        <v>0</v>
      </c>
      <c r="H220" s="113">
        <v>0</v>
      </c>
      <c r="I220" s="114">
        <f t="shared" si="39"/>
        <v>0</v>
      </c>
      <c r="J220" s="294"/>
    </row>
    <row r="221" spans="1:10" ht="15">
      <c r="A221" s="32" t="s">
        <v>54</v>
      </c>
      <c r="B221" s="84">
        <v>0</v>
      </c>
      <c r="C221" s="84">
        <v>0</v>
      </c>
      <c r="D221" s="84">
        <v>0</v>
      </c>
      <c r="E221" s="84">
        <v>1.8867407320988665E-2</v>
      </c>
      <c r="F221" s="395"/>
      <c r="G221" s="84">
        <v>0</v>
      </c>
      <c r="H221" s="115">
        <v>0</v>
      </c>
      <c r="I221" s="111">
        <f t="shared" si="39"/>
        <v>1.8867407320988665E-2</v>
      </c>
      <c r="J221" s="294"/>
    </row>
    <row r="222" spans="1:10" ht="15">
      <c r="A222" s="31" t="s">
        <v>11</v>
      </c>
      <c r="B222" s="112">
        <v>0</v>
      </c>
      <c r="C222" s="112">
        <v>0</v>
      </c>
      <c r="D222" s="112">
        <v>0</v>
      </c>
      <c r="E222" s="112">
        <v>18.165008662564723</v>
      </c>
      <c r="F222" s="395"/>
      <c r="G222" s="112">
        <v>0</v>
      </c>
      <c r="H222" s="113">
        <v>0</v>
      </c>
      <c r="I222" s="114">
        <f t="shared" si="39"/>
        <v>18.165008662564723</v>
      </c>
      <c r="J222" s="294"/>
    </row>
    <row r="223" spans="1:10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39"/>
        <v>0</v>
      </c>
      <c r="J223" s="294"/>
    </row>
    <row r="224" spans="1:10" ht="15">
      <c r="A224" s="31" t="s">
        <v>14</v>
      </c>
      <c r="B224" s="112">
        <v>0.51602165721106841</v>
      </c>
      <c r="C224" s="112">
        <v>0</v>
      </c>
      <c r="D224" s="112">
        <v>2.0439436629765901</v>
      </c>
      <c r="E224" s="112">
        <v>0.10802377759299089</v>
      </c>
      <c r="F224" s="395"/>
      <c r="G224" s="112">
        <v>0</v>
      </c>
      <c r="H224" s="113">
        <v>0</v>
      </c>
      <c r="I224" s="114">
        <f t="shared" si="39"/>
        <v>2.6679890977806497</v>
      </c>
      <c r="J224" s="294"/>
    </row>
    <row r="225" spans="1:10" ht="15">
      <c r="A225" s="32" t="s">
        <v>136</v>
      </c>
      <c r="B225" s="84">
        <v>151.01824289149377</v>
      </c>
      <c r="C225" s="84">
        <v>0.56174635226731706</v>
      </c>
      <c r="D225" s="84">
        <v>186.80340070808808</v>
      </c>
      <c r="E225" s="84">
        <v>141.70012586349949</v>
      </c>
      <c r="F225" s="395"/>
      <c r="G225" s="84">
        <v>0</v>
      </c>
      <c r="H225" s="115">
        <v>0</v>
      </c>
      <c r="I225" s="111">
        <f t="shared" si="39"/>
        <v>480.08351581534862</v>
      </c>
      <c r="J225" s="294"/>
    </row>
    <row r="226" spans="1:10" ht="15">
      <c r="A226" s="31" t="s">
        <v>21</v>
      </c>
      <c r="B226" s="112">
        <v>55.147732626362576</v>
      </c>
      <c r="C226" s="112">
        <v>0.37570586779857218</v>
      </c>
      <c r="D226" s="112">
        <v>181.68602495834006</v>
      </c>
      <c r="E226" s="112">
        <v>236.14143297438133</v>
      </c>
      <c r="F226" s="395"/>
      <c r="G226" s="112">
        <v>59.139947958101232</v>
      </c>
      <c r="H226" s="113">
        <v>6.7693926964634787</v>
      </c>
      <c r="I226" s="114">
        <f t="shared" si="39"/>
        <v>539.26023708144726</v>
      </c>
      <c r="J226" s="294"/>
    </row>
    <row r="227" spans="1:10" ht="15">
      <c r="A227" s="32" t="s">
        <v>20</v>
      </c>
      <c r="B227" s="84">
        <v>51.010895716323468</v>
      </c>
      <c r="C227" s="84">
        <v>0</v>
      </c>
      <c r="D227" s="84">
        <v>12.386660892709882</v>
      </c>
      <c r="E227" s="84">
        <v>0</v>
      </c>
      <c r="F227" s="395"/>
      <c r="G227" s="84">
        <v>0</v>
      </c>
      <c r="H227" s="115">
        <v>0</v>
      </c>
      <c r="I227" s="111">
        <f t="shared" si="39"/>
        <v>63.397556609033352</v>
      </c>
      <c r="J227" s="294"/>
    </row>
    <row r="228" spans="1:10" ht="15">
      <c r="A228" s="31" t="s">
        <v>56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39"/>
        <v>0</v>
      </c>
      <c r="J228" s="294"/>
    </row>
    <row r="229" spans="1:10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39"/>
        <v>0</v>
      </c>
      <c r="J229" s="294"/>
    </row>
    <row r="230" spans="1:1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39"/>
        <v>0</v>
      </c>
      <c r="J230" s="294"/>
    </row>
    <row r="231" spans="1:10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39"/>
        <v>0</v>
      </c>
      <c r="J231" s="294"/>
    </row>
    <row r="232" spans="1:10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39"/>
        <v>0</v>
      </c>
      <c r="J232" s="294"/>
    </row>
    <row r="233" spans="1:10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39"/>
        <v>0</v>
      </c>
      <c r="J233" s="294"/>
    </row>
    <row r="234" spans="1:10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39"/>
        <v>0</v>
      </c>
      <c r="J234" s="294"/>
    </row>
    <row r="235" spans="1:10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39"/>
        <v>0</v>
      </c>
      <c r="J235" s="294"/>
    </row>
    <row r="236" spans="1:10" ht="15">
      <c r="A236" s="37" t="s">
        <v>22</v>
      </c>
      <c r="B236" s="99">
        <f>SUM(B215:B231)</f>
        <v>260.4270346079428</v>
      </c>
      <c r="C236" s="99">
        <f t="shared" ref="C236:H236" si="40">SUM(C215:C231)</f>
        <v>2.3385001139948396</v>
      </c>
      <c r="D236" s="99">
        <f t="shared" si="40"/>
        <v>394.55352140101854</v>
      </c>
      <c r="E236" s="99">
        <f t="shared" si="40"/>
        <v>396.13345868535953</v>
      </c>
      <c r="F236" s="99">
        <f t="shared" si="40"/>
        <v>0</v>
      </c>
      <c r="G236" s="99">
        <f t="shared" si="40"/>
        <v>59.139947958101232</v>
      </c>
      <c r="H236" s="100">
        <f t="shared" si="40"/>
        <v>6.7693926964634787</v>
      </c>
      <c r="I236" s="111">
        <f>SUM(I215:I231)</f>
        <v>1119.3618554628804</v>
      </c>
      <c r="J236" s="294"/>
    </row>
    <row r="237" spans="1:10" s="22" customFormat="1" ht="15" thickBot="1">
      <c r="A237" s="38" t="s">
        <v>108</v>
      </c>
      <c r="B237" s="125">
        <f>B236/$I$236</f>
        <v>0.23265669929430513</v>
      </c>
      <c r="C237" s="125">
        <f t="shared" ref="C237:I237" si="41">C236/$I$236</f>
        <v>2.0891368618486819E-3</v>
      </c>
      <c r="D237" s="125">
        <f t="shared" si="41"/>
        <v>0.35248076345951784</v>
      </c>
      <c r="E237" s="125">
        <f t="shared" si="41"/>
        <v>0.35389222596079062</v>
      </c>
      <c r="F237" s="125">
        <f t="shared" si="41"/>
        <v>0</v>
      </c>
      <c r="G237" s="125">
        <f t="shared" si="41"/>
        <v>5.2833628079675433E-2</v>
      </c>
      <c r="H237" s="126">
        <f t="shared" si="41"/>
        <v>6.0475463438623145E-3</v>
      </c>
      <c r="I237" s="127">
        <f t="shared" si="41"/>
        <v>1</v>
      </c>
      <c r="J237" s="295"/>
    </row>
    <row r="238" spans="1:10" ht="15" thickBot="1">
      <c r="A238" s="6"/>
      <c r="B238" s="6"/>
      <c r="C238" s="6"/>
      <c r="D238" s="6"/>
      <c r="E238" s="6"/>
      <c r="F238" s="6"/>
      <c r="G238" s="6"/>
      <c r="H238" s="6"/>
      <c r="I238" s="6"/>
      <c r="J238" s="294"/>
    </row>
    <row r="239" spans="1:10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  <c r="J239" s="294"/>
    </row>
    <row r="240" spans="1:10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  <c r="J240" s="294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2">SUM(B242:H242)</f>
        <v>0</v>
      </c>
    </row>
    <row r="243" spans="1:9" ht="15">
      <c r="A243" s="32" t="s">
        <v>9</v>
      </c>
      <c r="B243" s="84">
        <v>0.39396311988796529</v>
      </c>
      <c r="C243" s="84">
        <v>0.39396311988796529</v>
      </c>
      <c r="D243" s="84">
        <v>0.86671886375352369</v>
      </c>
      <c r="E243" s="84">
        <v>0</v>
      </c>
      <c r="F243" s="395"/>
      <c r="G243" s="84">
        <v>0</v>
      </c>
      <c r="H243" s="115">
        <v>0</v>
      </c>
      <c r="I243" s="111">
        <f t="shared" si="42"/>
        <v>1.6546451035294543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2"/>
        <v>0</v>
      </c>
    </row>
    <row r="245" spans="1:9" ht="15">
      <c r="A245" s="32" t="s">
        <v>13</v>
      </c>
      <c r="B245" s="84">
        <v>155.85796156792458</v>
      </c>
      <c r="C245" s="84">
        <v>0.30659844991478336</v>
      </c>
      <c r="D245" s="84">
        <v>30.330597678265523</v>
      </c>
      <c r="E245" s="84">
        <v>0</v>
      </c>
      <c r="F245" s="395"/>
      <c r="G245" s="84">
        <v>0</v>
      </c>
      <c r="H245" s="115">
        <v>0</v>
      </c>
      <c r="I245" s="111">
        <f t="shared" si="42"/>
        <v>186.49515769610488</v>
      </c>
    </row>
    <row r="246" spans="1:9" ht="15">
      <c r="A246" s="31" t="s">
        <v>12</v>
      </c>
      <c r="B246" s="112">
        <v>22.56934408768279</v>
      </c>
      <c r="C246" s="112">
        <v>7.2112638102930143E-2</v>
      </c>
      <c r="D246" s="112">
        <v>7.6475822244548386</v>
      </c>
      <c r="E246" s="112">
        <v>0</v>
      </c>
      <c r="F246" s="395"/>
      <c r="G246" s="112">
        <v>0</v>
      </c>
      <c r="H246" s="113">
        <v>0</v>
      </c>
      <c r="I246" s="114">
        <f t="shared" si="42"/>
        <v>30.28903895024056</v>
      </c>
    </row>
    <row r="247" spans="1:9" ht="15">
      <c r="A247" s="32" t="s">
        <v>54</v>
      </c>
      <c r="B247" s="84">
        <v>0</v>
      </c>
      <c r="C247" s="84">
        <v>0</v>
      </c>
      <c r="D247" s="84">
        <v>0</v>
      </c>
      <c r="E247" s="84">
        <v>1.2007304183620258</v>
      </c>
      <c r="F247" s="395"/>
      <c r="G247" s="84">
        <v>0</v>
      </c>
      <c r="H247" s="115">
        <v>0</v>
      </c>
      <c r="I247" s="111">
        <f t="shared" si="42"/>
        <v>1.2007304183620258</v>
      </c>
    </row>
    <row r="248" spans="1:9" ht="15">
      <c r="A248" s="31" t="s">
        <v>11</v>
      </c>
      <c r="B248" s="112">
        <v>1.4207975298759741E-8</v>
      </c>
      <c r="C248" s="112">
        <v>1.4207975298759741E-8</v>
      </c>
      <c r="D248" s="112">
        <v>1.4207975298759741E-8</v>
      </c>
      <c r="E248" s="112">
        <v>0.28007089964093035</v>
      </c>
      <c r="F248" s="395"/>
      <c r="G248" s="112">
        <v>0</v>
      </c>
      <c r="H248" s="113">
        <v>0</v>
      </c>
      <c r="I248" s="114">
        <f t="shared" si="42"/>
        <v>0.28007094226485624</v>
      </c>
    </row>
    <row r="249" spans="1:9" ht="15">
      <c r="A249" s="32" t="s">
        <v>55</v>
      </c>
      <c r="B249" s="84">
        <v>2.0761904761904759E-2</v>
      </c>
      <c r="C249" s="84">
        <v>2.0761904761904759E-2</v>
      </c>
      <c r="D249" s="84">
        <v>4.5676190476190474E-2</v>
      </c>
      <c r="E249" s="84">
        <v>0</v>
      </c>
      <c r="F249" s="395"/>
      <c r="G249" s="84">
        <v>0</v>
      </c>
      <c r="H249" s="115">
        <v>0</v>
      </c>
      <c r="I249" s="111">
        <f t="shared" si="42"/>
        <v>8.72E-2</v>
      </c>
    </row>
    <row r="250" spans="1:9" ht="15">
      <c r="A250" s="31" t="s">
        <v>14</v>
      </c>
      <c r="B250" s="112">
        <v>64.048599045836895</v>
      </c>
      <c r="C250" s="112">
        <v>1.4568297983918561</v>
      </c>
      <c r="D250" s="112">
        <v>96.613568788191373</v>
      </c>
      <c r="E250" s="112">
        <v>1.8930479308377954</v>
      </c>
      <c r="F250" s="395"/>
      <c r="G250" s="112">
        <v>0</v>
      </c>
      <c r="H250" s="113">
        <v>0</v>
      </c>
      <c r="I250" s="114">
        <f t="shared" si="42"/>
        <v>164.01204556325791</v>
      </c>
    </row>
    <row r="251" spans="1:9" ht="15">
      <c r="A251" s="32" t="s">
        <v>136</v>
      </c>
      <c r="B251" s="84">
        <v>872.54480903351305</v>
      </c>
      <c r="C251" s="84">
        <v>48.720573575869032</v>
      </c>
      <c r="D251" s="84">
        <v>735.12987269515725</v>
      </c>
      <c r="E251" s="84">
        <v>1.1113116826564251</v>
      </c>
      <c r="F251" s="395"/>
      <c r="G251" s="84">
        <v>0</v>
      </c>
      <c r="H251" s="115">
        <v>0</v>
      </c>
      <c r="I251" s="111">
        <f t="shared" si="42"/>
        <v>1657.5065669871956</v>
      </c>
    </row>
    <row r="252" spans="1:9" ht="15">
      <c r="A252" s="31" t="s">
        <v>21</v>
      </c>
      <c r="B252" s="112">
        <v>117.11797381114052</v>
      </c>
      <c r="C252" s="112">
        <v>3.761296401984052</v>
      </c>
      <c r="D252" s="112">
        <v>586.63690424858237</v>
      </c>
      <c r="E252" s="112">
        <v>733.41912830325055</v>
      </c>
      <c r="F252" s="395"/>
      <c r="G252" s="112">
        <v>702.37982477581716</v>
      </c>
      <c r="H252" s="113">
        <v>25.941159818845204</v>
      </c>
      <c r="I252" s="114">
        <f t="shared" si="42"/>
        <v>2169.2562873596198</v>
      </c>
    </row>
    <row r="253" spans="1:9" ht="15">
      <c r="A253" s="32" t="s">
        <v>20</v>
      </c>
      <c r="B253" s="84">
        <v>110.62756371016323</v>
      </c>
      <c r="C253" s="84">
        <v>6.1766738847351014E-9</v>
      </c>
      <c r="D253" s="84">
        <v>1.9961290417831699</v>
      </c>
      <c r="E253" s="84">
        <v>0</v>
      </c>
      <c r="F253" s="395"/>
      <c r="G253" s="84">
        <v>0</v>
      </c>
      <c r="H253" s="115">
        <v>0</v>
      </c>
      <c r="I253" s="111">
        <f t="shared" si="42"/>
        <v>112.62369275812307</v>
      </c>
    </row>
    <row r="254" spans="1:9" ht="15">
      <c r="A254" s="31" t="s">
        <v>56</v>
      </c>
      <c r="B254" s="112">
        <v>0.85930108551529805</v>
      </c>
      <c r="C254" s="112">
        <v>0.96197609352051872</v>
      </c>
      <c r="D254" s="112">
        <v>1.1680866651458135</v>
      </c>
      <c r="E254" s="112">
        <v>0</v>
      </c>
      <c r="F254" s="395"/>
      <c r="G254" s="112">
        <v>0</v>
      </c>
      <c r="H254" s="113">
        <v>0</v>
      </c>
      <c r="I254" s="114">
        <f t="shared" si="42"/>
        <v>2.9893638441816304</v>
      </c>
    </row>
    <row r="255" spans="1:9" ht="15">
      <c r="A255" s="32" t="s">
        <v>18</v>
      </c>
      <c r="B255" s="84">
        <v>0.24064857177738111</v>
      </c>
      <c r="C255" s="84">
        <v>0.2333999504578923</v>
      </c>
      <c r="D255" s="84">
        <v>0.50623126968787435</v>
      </c>
      <c r="E255" s="84">
        <v>0</v>
      </c>
      <c r="F255" s="395"/>
      <c r="G255" s="84">
        <v>0</v>
      </c>
      <c r="H255" s="115">
        <v>0</v>
      </c>
      <c r="I255" s="111">
        <f t="shared" si="42"/>
        <v>0.98027979192314774</v>
      </c>
    </row>
    <row r="256" spans="1:9" ht="15">
      <c r="A256" s="31" t="s">
        <v>17</v>
      </c>
      <c r="B256" s="112">
        <v>4.1419364289518937E-2</v>
      </c>
      <c r="C256" s="112">
        <v>2.1132328719142314E-2</v>
      </c>
      <c r="D256" s="112">
        <v>2.6204087611736471E-2</v>
      </c>
      <c r="E256" s="112">
        <v>0</v>
      </c>
      <c r="F256" s="395"/>
      <c r="G256" s="112">
        <v>0</v>
      </c>
      <c r="H256" s="113">
        <v>0</v>
      </c>
      <c r="I256" s="114">
        <f t="shared" si="42"/>
        <v>8.8755780620397726E-2</v>
      </c>
    </row>
    <row r="257" spans="1:9" ht="15">
      <c r="A257" s="33" t="s">
        <v>60</v>
      </c>
      <c r="B257" s="84">
        <v>0.3658285714285715</v>
      </c>
      <c r="C257" s="84">
        <v>0.16628571428571431</v>
      </c>
      <c r="D257" s="84">
        <v>0.16628571428571431</v>
      </c>
      <c r="E257" s="84">
        <v>0</v>
      </c>
      <c r="F257" s="395"/>
      <c r="G257" s="84">
        <v>0</v>
      </c>
      <c r="H257" s="115">
        <v>0</v>
      </c>
      <c r="I257" s="111">
        <f t="shared" si="42"/>
        <v>0.69840000000000013</v>
      </c>
    </row>
    <row r="258" spans="1:9">
      <c r="A258" s="34" t="s">
        <v>19</v>
      </c>
      <c r="B258" s="116">
        <v>0.3658285714285715</v>
      </c>
      <c r="C258" s="116">
        <v>0.16628571428571431</v>
      </c>
      <c r="D258" s="116">
        <v>0.16628571428571431</v>
      </c>
      <c r="E258" s="116">
        <v>0</v>
      </c>
      <c r="F258" s="395"/>
      <c r="G258" s="116">
        <v>0</v>
      </c>
      <c r="H258" s="117">
        <v>0</v>
      </c>
      <c r="I258" s="118">
        <f t="shared" si="42"/>
        <v>0.69840000000000013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2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42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42"/>
        <v>0</v>
      </c>
    </row>
    <row r="262" spans="1:9" ht="15">
      <c r="A262" s="37" t="s">
        <v>22</v>
      </c>
      <c r="B262" s="99">
        <f t="shared" ref="B262:I262" si="43">SUM(B241:B257)</f>
        <v>1344.6881738881298</v>
      </c>
      <c r="C262" s="99">
        <f t="shared" si="43"/>
        <v>56.114929996280445</v>
      </c>
      <c r="D262" s="99">
        <f t="shared" si="43"/>
        <v>1461.1338574816034</v>
      </c>
      <c r="E262" s="99">
        <f t="shared" si="43"/>
        <v>737.90428923474769</v>
      </c>
      <c r="F262" s="99">
        <f t="shared" si="43"/>
        <v>0</v>
      </c>
      <c r="G262" s="99">
        <f t="shared" si="43"/>
        <v>702.37982477581716</v>
      </c>
      <c r="H262" s="100">
        <f t="shared" si="43"/>
        <v>25.941159818845204</v>
      </c>
      <c r="I262" s="111">
        <f t="shared" si="43"/>
        <v>4328.1622351954229</v>
      </c>
    </row>
    <row r="263" spans="1:9" s="22" customFormat="1" ht="15" thickBot="1">
      <c r="A263" s="38" t="s">
        <v>108</v>
      </c>
      <c r="B263" s="125">
        <f t="shared" ref="B263:I263" si="44">B262/$I$262</f>
        <v>0.31068340344395967</v>
      </c>
      <c r="C263" s="125">
        <f t="shared" si="44"/>
        <v>1.2965070842300986E-2</v>
      </c>
      <c r="D263" s="125">
        <f t="shared" si="44"/>
        <v>0.33758758985512727</v>
      </c>
      <c r="E263" s="125">
        <f t="shared" si="44"/>
        <v>0.17048905496986996</v>
      </c>
      <c r="F263" s="125">
        <f t="shared" si="44"/>
        <v>0</v>
      </c>
      <c r="G263" s="125">
        <f t="shared" si="44"/>
        <v>0.16228130707861593</v>
      </c>
      <c r="H263" s="126">
        <f t="shared" si="44"/>
        <v>5.9935738101263483E-3</v>
      </c>
      <c r="I263" s="127">
        <f t="shared" si="44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45">SUM(B268:H268)</f>
        <v>0</v>
      </c>
    </row>
    <row r="269" spans="1:9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45"/>
        <v>0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45"/>
        <v>0</v>
      </c>
    </row>
    <row r="271" spans="1:9" ht="15">
      <c r="A271" s="32" t="s">
        <v>13</v>
      </c>
      <c r="B271" s="84">
        <v>48.20520898750361</v>
      </c>
      <c r="C271" s="84">
        <v>77.981780422703466</v>
      </c>
      <c r="D271" s="84">
        <v>35.395323836303525</v>
      </c>
      <c r="E271" s="84">
        <v>0</v>
      </c>
      <c r="F271" s="395"/>
      <c r="G271" s="84">
        <v>0</v>
      </c>
      <c r="H271" s="115">
        <v>0</v>
      </c>
      <c r="I271" s="111">
        <f t="shared" si="45"/>
        <v>161.58231324651061</v>
      </c>
    </row>
    <row r="272" spans="1:9" ht="15">
      <c r="A272" s="31" t="s">
        <v>12</v>
      </c>
      <c r="B272" s="112">
        <v>4.4999624619966658</v>
      </c>
      <c r="C272" s="112">
        <v>0.36232510641371601</v>
      </c>
      <c r="D272" s="112">
        <v>16.514642316231242</v>
      </c>
      <c r="E272" s="112">
        <v>0.21543731207300418</v>
      </c>
      <c r="F272" s="395"/>
      <c r="G272" s="112">
        <v>0</v>
      </c>
      <c r="H272" s="113">
        <v>0</v>
      </c>
      <c r="I272" s="114">
        <f t="shared" si="45"/>
        <v>21.59236719671463</v>
      </c>
    </row>
    <row r="273" spans="1:9" ht="15">
      <c r="A273" s="32" t="s">
        <v>54</v>
      </c>
      <c r="B273" s="84">
        <v>6.0254950246864452E-9</v>
      </c>
      <c r="C273" s="84">
        <v>6.0254950246864452E-9</v>
      </c>
      <c r="D273" s="84">
        <v>6.0254950246864452E-9</v>
      </c>
      <c r="E273" s="84">
        <v>39.575090790863868</v>
      </c>
      <c r="F273" s="395"/>
      <c r="G273" s="84">
        <v>0</v>
      </c>
      <c r="H273" s="115">
        <v>0</v>
      </c>
      <c r="I273" s="111">
        <f t="shared" si="45"/>
        <v>39.575090808940352</v>
      </c>
    </row>
    <row r="274" spans="1:9" ht="15">
      <c r="A274" s="31" t="s">
        <v>11</v>
      </c>
      <c r="B274" s="112">
        <v>8.4044921633756471E-9</v>
      </c>
      <c r="C274" s="112">
        <v>8.4044921633756471E-9</v>
      </c>
      <c r="D274" s="112">
        <v>8.4044921633756471E-9</v>
      </c>
      <c r="E274" s="112">
        <v>1.166707037381343E-2</v>
      </c>
      <c r="F274" s="395"/>
      <c r="G274" s="112">
        <v>0</v>
      </c>
      <c r="H274" s="113">
        <v>0</v>
      </c>
      <c r="I274" s="114">
        <f t="shared" si="45"/>
        <v>1.166709558728992E-2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45"/>
        <v>0</v>
      </c>
    </row>
    <row r="276" spans="1:9" ht="15">
      <c r="A276" s="31" t="s">
        <v>14</v>
      </c>
      <c r="B276" s="112">
        <v>4.8077707834150503E-2</v>
      </c>
      <c r="C276" s="112">
        <v>4.4406138814824254E-2</v>
      </c>
      <c r="D276" s="112">
        <v>9.402193637328711E-2</v>
      </c>
      <c r="E276" s="112">
        <v>0</v>
      </c>
      <c r="F276" s="395"/>
      <c r="G276" s="112">
        <v>0</v>
      </c>
      <c r="H276" s="113">
        <v>0</v>
      </c>
      <c r="I276" s="114">
        <f t="shared" si="45"/>
        <v>0.18650578302226187</v>
      </c>
    </row>
    <row r="277" spans="1:9" ht="15">
      <c r="A277" s="32" t="s">
        <v>136</v>
      </c>
      <c r="B277" s="84">
        <v>29.794824622904077</v>
      </c>
      <c r="C277" s="84">
        <v>77.06106462361052</v>
      </c>
      <c r="D277" s="84">
        <v>1198.5278621831571</v>
      </c>
      <c r="E277" s="84">
        <v>0</v>
      </c>
      <c r="F277" s="395"/>
      <c r="G277" s="84">
        <v>0</v>
      </c>
      <c r="H277" s="115">
        <v>0</v>
      </c>
      <c r="I277" s="111">
        <f t="shared" si="45"/>
        <v>1305.3837514296717</v>
      </c>
    </row>
    <row r="278" spans="1:9" ht="15">
      <c r="A278" s="31" t="s">
        <v>21</v>
      </c>
      <c r="B278" s="112">
        <v>1.4727466867535151</v>
      </c>
      <c r="C278" s="112">
        <v>7.8824294618834383E-9</v>
      </c>
      <c r="D278" s="112">
        <v>246.70479365832239</v>
      </c>
      <c r="E278" s="112">
        <v>176.68374000850903</v>
      </c>
      <c r="F278" s="395"/>
      <c r="G278" s="112">
        <v>5.8199726204329334</v>
      </c>
      <c r="H278" s="113">
        <v>0</v>
      </c>
      <c r="I278" s="114">
        <f t="shared" si="45"/>
        <v>430.68125298190029</v>
      </c>
    </row>
    <row r="279" spans="1:9" ht="15">
      <c r="A279" s="32" t="s">
        <v>20</v>
      </c>
      <c r="B279" s="84">
        <v>13.186799983621727</v>
      </c>
      <c r="C279" s="84">
        <v>8.1891347874938709E-9</v>
      </c>
      <c r="D279" s="84">
        <v>8.1891347874938709E-9</v>
      </c>
      <c r="E279" s="84">
        <v>0</v>
      </c>
      <c r="F279" s="395"/>
      <c r="G279" s="84">
        <v>0</v>
      </c>
      <c r="H279" s="115">
        <v>0</v>
      </c>
      <c r="I279" s="111">
        <f t="shared" si="45"/>
        <v>13.186799999999996</v>
      </c>
    </row>
    <row r="280" spans="1:9" ht="15">
      <c r="A280" s="31" t="s">
        <v>56</v>
      </c>
      <c r="B280" s="112">
        <v>5.523279400217241E-2</v>
      </c>
      <c r="C280" s="112">
        <v>2.5105815455532914E-2</v>
      </c>
      <c r="D280" s="112">
        <v>2.5105815455532914E-2</v>
      </c>
      <c r="E280" s="112">
        <v>0</v>
      </c>
      <c r="F280" s="395"/>
      <c r="G280" s="112">
        <v>0</v>
      </c>
      <c r="H280" s="113">
        <v>0</v>
      </c>
      <c r="I280" s="114">
        <f t="shared" si="45"/>
        <v>0.10544442491323824</v>
      </c>
    </row>
    <row r="281" spans="1:9" ht="15">
      <c r="A281" s="32" t="s">
        <v>18</v>
      </c>
      <c r="B281" s="84">
        <v>3.4640776726101155E-3</v>
      </c>
      <c r="C281" s="84">
        <v>1.5745807602773252E-3</v>
      </c>
      <c r="D281" s="84">
        <v>1.5745807602773252E-3</v>
      </c>
      <c r="E281" s="84">
        <v>0</v>
      </c>
      <c r="F281" s="395"/>
      <c r="G281" s="84">
        <v>0</v>
      </c>
      <c r="H281" s="115">
        <v>0</v>
      </c>
      <c r="I281" s="111">
        <f t="shared" si="45"/>
        <v>6.6132391931647662E-3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45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45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45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45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45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45"/>
        <v>0</v>
      </c>
    </row>
    <row r="288" spans="1:9" ht="15">
      <c r="A288" s="37" t="s">
        <v>22</v>
      </c>
      <c r="B288" s="99">
        <f t="shared" ref="B288:I288" si="46">SUM(B267:B283)</f>
        <v>97.266317336718501</v>
      </c>
      <c r="C288" s="99">
        <f t="shared" si="46"/>
        <v>155.47625671825992</v>
      </c>
      <c r="D288" s="99">
        <f t="shared" si="46"/>
        <v>1497.2633243492226</v>
      </c>
      <c r="E288" s="99">
        <f t="shared" si="46"/>
        <v>216.48593518181971</v>
      </c>
      <c r="F288" s="99">
        <f t="shared" si="46"/>
        <v>0</v>
      </c>
      <c r="G288" s="99">
        <f t="shared" si="46"/>
        <v>5.8199726204329334</v>
      </c>
      <c r="H288" s="100">
        <f t="shared" si="46"/>
        <v>0</v>
      </c>
      <c r="I288" s="111">
        <f t="shared" si="46"/>
        <v>1972.3118062064536</v>
      </c>
    </row>
    <row r="289" spans="1:9" s="22" customFormat="1" ht="15" thickBot="1">
      <c r="A289" s="38" t="s">
        <v>108</v>
      </c>
      <c r="B289" s="125">
        <f>B288/$I$288</f>
        <v>4.9315892664963876E-2</v>
      </c>
      <c r="C289" s="125">
        <f t="shared" ref="C289:I289" si="47">C288/$I$288</f>
        <v>7.8829450915929508E-2</v>
      </c>
      <c r="D289" s="125">
        <f t="shared" si="47"/>
        <v>0.75914128772015022</v>
      </c>
      <c r="E289" s="125">
        <f t="shared" si="47"/>
        <v>0.10976253070157754</v>
      </c>
      <c r="F289" s="125">
        <f t="shared" si="47"/>
        <v>0</v>
      </c>
      <c r="G289" s="125">
        <f t="shared" si="47"/>
        <v>2.9508379973788596E-3</v>
      </c>
      <c r="H289" s="126">
        <f t="shared" si="47"/>
        <v>0</v>
      </c>
      <c r="I289" s="127">
        <f t="shared" si="47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48">SUM(B294:H294)</f>
        <v>0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48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48"/>
        <v>0</v>
      </c>
    </row>
    <row r="297" spans="1:9" ht="15">
      <c r="A297" s="32" t="s">
        <v>13</v>
      </c>
      <c r="B297" s="84">
        <v>46.880176142588191</v>
      </c>
      <c r="C297" s="84">
        <v>175.27206641116678</v>
      </c>
      <c r="D297" s="84">
        <v>12.391858955960499</v>
      </c>
      <c r="E297" s="84">
        <v>0</v>
      </c>
      <c r="F297" s="395"/>
      <c r="G297" s="84">
        <v>0</v>
      </c>
      <c r="H297" s="115">
        <v>0</v>
      </c>
      <c r="I297" s="111">
        <f t="shared" si="48"/>
        <v>234.54410150971546</v>
      </c>
    </row>
    <row r="298" spans="1:9" ht="15">
      <c r="A298" s="31" t="s">
        <v>12</v>
      </c>
      <c r="B298" s="112">
        <v>120.01606253438388</v>
      </c>
      <c r="C298" s="112">
        <v>41.896187575125438</v>
      </c>
      <c r="D298" s="112">
        <v>7.5717957907899756</v>
      </c>
      <c r="E298" s="112">
        <v>0.11381698997318433</v>
      </c>
      <c r="F298" s="395"/>
      <c r="G298" s="112">
        <v>0</v>
      </c>
      <c r="H298" s="113">
        <v>0</v>
      </c>
      <c r="I298" s="114">
        <f t="shared" si="48"/>
        <v>169.59786289027247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0.93418196871073111</v>
      </c>
      <c r="F299" s="395"/>
      <c r="G299" s="84">
        <v>0</v>
      </c>
      <c r="H299" s="115">
        <v>0</v>
      </c>
      <c r="I299" s="111">
        <f t="shared" si="48"/>
        <v>0.93418196871073111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48"/>
        <v>0</v>
      </c>
    </row>
    <row r="301" spans="1:9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48"/>
        <v>0</v>
      </c>
    </row>
    <row r="302" spans="1:9" ht="15">
      <c r="A302" s="31" t="s">
        <v>14</v>
      </c>
      <c r="B302" s="112">
        <v>0.11966391293111088</v>
      </c>
      <c r="C302" s="112">
        <v>2.9767466281488812</v>
      </c>
      <c r="D302" s="112">
        <v>1.5689952954103303</v>
      </c>
      <c r="E302" s="112">
        <v>0.98108624739522343</v>
      </c>
      <c r="F302" s="395"/>
      <c r="G302" s="112">
        <v>0</v>
      </c>
      <c r="H302" s="113">
        <v>0</v>
      </c>
      <c r="I302" s="114">
        <f t="shared" si="48"/>
        <v>5.6464920838855459</v>
      </c>
    </row>
    <row r="303" spans="1:9" ht="15">
      <c r="A303" s="32" t="s">
        <v>136</v>
      </c>
      <c r="B303" s="84">
        <v>69.162703317202585</v>
      </c>
      <c r="C303" s="84">
        <v>1236.8416433846171</v>
      </c>
      <c r="D303" s="84">
        <v>143.85671466423042</v>
      </c>
      <c r="E303" s="84">
        <v>5.2041691009309492</v>
      </c>
      <c r="F303" s="395"/>
      <c r="G303" s="84">
        <v>0</v>
      </c>
      <c r="H303" s="115">
        <v>0</v>
      </c>
      <c r="I303" s="111">
        <f t="shared" si="48"/>
        <v>1455.0652304669811</v>
      </c>
    </row>
    <row r="304" spans="1:9" ht="15">
      <c r="A304" s="31" t="s">
        <v>21</v>
      </c>
      <c r="B304" s="112">
        <v>24.205313811321759</v>
      </c>
      <c r="C304" s="112">
        <v>9.311859153587374</v>
      </c>
      <c r="D304" s="112">
        <v>29.227016701097124</v>
      </c>
      <c r="E304" s="112">
        <v>415.57818079094534</v>
      </c>
      <c r="F304" s="395"/>
      <c r="G304" s="112">
        <v>37.159117897160847</v>
      </c>
      <c r="H304" s="113">
        <v>9.7237064998513006E-2</v>
      </c>
      <c r="I304" s="114">
        <f t="shared" si="48"/>
        <v>515.57872541911092</v>
      </c>
    </row>
    <row r="305" spans="1:9" ht="15">
      <c r="A305" s="32" t="s">
        <v>20</v>
      </c>
      <c r="B305" s="84">
        <v>3.3428877862369606</v>
      </c>
      <c r="C305" s="84">
        <v>26.313480738126877</v>
      </c>
      <c r="D305" s="84">
        <v>14.983257682153452</v>
      </c>
      <c r="E305" s="84">
        <v>0</v>
      </c>
      <c r="F305" s="395"/>
      <c r="G305" s="84">
        <v>0</v>
      </c>
      <c r="H305" s="115">
        <v>0</v>
      </c>
      <c r="I305" s="111">
        <f t="shared" si="48"/>
        <v>44.639626206517292</v>
      </c>
    </row>
    <row r="306" spans="1:9" ht="15">
      <c r="A306" s="31" t="s">
        <v>56</v>
      </c>
      <c r="B306" s="112">
        <v>2.0366665619046711</v>
      </c>
      <c r="C306" s="112">
        <v>0</v>
      </c>
      <c r="D306" s="112">
        <v>0.29726494197425185</v>
      </c>
      <c r="E306" s="112">
        <v>0</v>
      </c>
      <c r="F306" s="395"/>
      <c r="G306" s="112">
        <v>0</v>
      </c>
      <c r="H306" s="113">
        <v>0</v>
      </c>
      <c r="I306" s="114">
        <f t="shared" si="48"/>
        <v>2.3339315038789228</v>
      </c>
    </row>
    <row r="307" spans="1:9" ht="15">
      <c r="A307" s="32" t="s">
        <v>18</v>
      </c>
      <c r="B307" s="84">
        <v>24.09229695215717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48"/>
        <v>24.09229695215717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48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48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48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48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48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48"/>
        <v>0</v>
      </c>
    </row>
    <row r="314" spans="1:9" ht="15">
      <c r="A314" s="37" t="s">
        <v>22</v>
      </c>
      <c r="B314" s="99">
        <f t="shared" ref="B314:I314" si="49">SUM(B293:B309)</f>
        <v>289.85577101872639</v>
      </c>
      <c r="C314" s="99">
        <f t="shared" si="49"/>
        <v>1492.6119838907725</v>
      </c>
      <c r="D314" s="99">
        <f t="shared" si="49"/>
        <v>209.89690403161606</v>
      </c>
      <c r="E314" s="99">
        <f t="shared" si="49"/>
        <v>422.81143509795544</v>
      </c>
      <c r="F314" s="99">
        <f t="shared" si="49"/>
        <v>0</v>
      </c>
      <c r="G314" s="99">
        <f t="shared" si="49"/>
        <v>37.159117897160847</v>
      </c>
      <c r="H314" s="100">
        <f t="shared" si="49"/>
        <v>9.7237064998513006E-2</v>
      </c>
      <c r="I314" s="111">
        <f t="shared" si="49"/>
        <v>2452.4324490012295</v>
      </c>
    </row>
    <row r="315" spans="1:9" s="22" customFormat="1" ht="15" thickBot="1">
      <c r="A315" s="38" t="s">
        <v>108</v>
      </c>
      <c r="B315" s="125">
        <f>B314/$I$314</f>
        <v>0.11819113351593932</v>
      </c>
      <c r="C315" s="125">
        <f t="shared" ref="C315:I315" si="50">C314/$I$314</f>
        <v>0.60862511605514324</v>
      </c>
      <c r="D315" s="125">
        <f t="shared" si="50"/>
        <v>8.5587231614513204E-2</v>
      </c>
      <c r="E315" s="125">
        <f t="shared" si="50"/>
        <v>0.17240492608477284</v>
      </c>
      <c r="F315" s="125">
        <f t="shared" si="50"/>
        <v>0</v>
      </c>
      <c r="G315" s="125">
        <f t="shared" si="50"/>
        <v>1.5151943496871509E-2</v>
      </c>
      <c r="H315" s="126">
        <f t="shared" si="50"/>
        <v>3.9649232759953692E-5</v>
      </c>
      <c r="I315" s="127">
        <f t="shared" si="5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5.8433117602239514E-9</v>
      </c>
      <c r="C319" s="105">
        <v>1510.9635549610466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1510.9635549668899</v>
      </c>
    </row>
    <row r="320" spans="1:9" ht="15">
      <c r="A320" s="31" t="s">
        <v>8</v>
      </c>
      <c r="B320" s="112">
        <v>1.1331318167067852E-8</v>
      </c>
      <c r="C320" s="112">
        <v>658.34958551117472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51">SUM(B320:H320)</f>
        <v>658.349585522506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51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51"/>
        <v>0</v>
      </c>
    </row>
    <row r="323" spans="1:9" ht="15">
      <c r="A323" s="32" t="s">
        <v>13</v>
      </c>
      <c r="B323" s="84">
        <v>34.565558388042099</v>
      </c>
      <c r="C323" s="84">
        <v>232.65137010174863</v>
      </c>
      <c r="D323" s="84">
        <v>47.588031613406542</v>
      </c>
      <c r="E323" s="84">
        <v>0</v>
      </c>
      <c r="F323" s="395"/>
      <c r="G323" s="84">
        <v>0</v>
      </c>
      <c r="H323" s="115">
        <v>0</v>
      </c>
      <c r="I323" s="111">
        <f t="shared" si="51"/>
        <v>314.80496010319729</v>
      </c>
    </row>
    <row r="324" spans="1:9" ht="15">
      <c r="A324" s="31" t="s">
        <v>12</v>
      </c>
      <c r="B324" s="112">
        <v>4.8804638101667144E-2</v>
      </c>
      <c r="C324" s="112">
        <v>6.1904550824363329E-7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51"/>
        <v>4.8805257147175388E-2</v>
      </c>
    </row>
    <row r="325" spans="1:9" ht="15">
      <c r="A325" s="32" t="s">
        <v>54</v>
      </c>
      <c r="B325" s="84">
        <v>6.497705999821388E-9</v>
      </c>
      <c r="C325" s="84">
        <v>7.9710182147556248</v>
      </c>
      <c r="D325" s="84">
        <v>0</v>
      </c>
      <c r="E325" s="84">
        <v>4.252141769891935</v>
      </c>
      <c r="F325" s="395"/>
      <c r="G325" s="84">
        <v>0</v>
      </c>
      <c r="H325" s="115">
        <v>0</v>
      </c>
      <c r="I325" s="111">
        <f t="shared" si="51"/>
        <v>12.223159991145266</v>
      </c>
    </row>
    <row r="326" spans="1:9" ht="15">
      <c r="A326" s="31" t="s">
        <v>11</v>
      </c>
      <c r="B326" s="112">
        <v>2.685577554190539E-9</v>
      </c>
      <c r="C326" s="112">
        <v>0</v>
      </c>
      <c r="D326" s="112">
        <v>0</v>
      </c>
      <c r="E326" s="112">
        <v>0.14026994318630182</v>
      </c>
      <c r="F326" s="395"/>
      <c r="G326" s="112">
        <v>0</v>
      </c>
      <c r="H326" s="113">
        <v>0</v>
      </c>
      <c r="I326" s="114">
        <f t="shared" si="51"/>
        <v>0.14026994587187938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51"/>
        <v>0</v>
      </c>
    </row>
    <row r="328" spans="1:9" ht="15">
      <c r="A328" s="31" t="s">
        <v>14</v>
      </c>
      <c r="B328" s="112">
        <v>1.5517559449697249</v>
      </c>
      <c r="C328" s="112">
        <v>0</v>
      </c>
      <c r="D328" s="112">
        <v>1.6682308971793347</v>
      </c>
      <c r="E328" s="112">
        <v>0</v>
      </c>
      <c r="F328" s="395"/>
      <c r="G328" s="112">
        <v>0</v>
      </c>
      <c r="H328" s="113">
        <v>0</v>
      </c>
      <c r="I328" s="114">
        <f t="shared" si="51"/>
        <v>3.2199868421490594</v>
      </c>
    </row>
    <row r="329" spans="1:9" ht="15">
      <c r="A329" s="32" t="s">
        <v>136</v>
      </c>
      <c r="B329" s="84">
        <v>1815.9002128187374</v>
      </c>
      <c r="C329" s="84">
        <v>4509.631926655743</v>
      </c>
      <c r="D329" s="84">
        <v>1353.5606418144087</v>
      </c>
      <c r="E329" s="84">
        <v>940.84654746323724</v>
      </c>
      <c r="F329" s="395"/>
      <c r="G329" s="84">
        <v>0</v>
      </c>
      <c r="H329" s="115">
        <v>0</v>
      </c>
      <c r="I329" s="111">
        <f t="shared" si="51"/>
        <v>8619.939328752127</v>
      </c>
    </row>
    <row r="330" spans="1:9" ht="15">
      <c r="A330" s="31" t="s">
        <v>21</v>
      </c>
      <c r="B330" s="112">
        <v>152.47781384338714</v>
      </c>
      <c r="C330" s="112">
        <v>47.609377726481682</v>
      </c>
      <c r="D330" s="112">
        <v>115.61526698523289</v>
      </c>
      <c r="E330" s="112">
        <v>4393.1530894922744</v>
      </c>
      <c r="F330" s="395"/>
      <c r="G330" s="112">
        <v>312.95047110664308</v>
      </c>
      <c r="H330" s="113">
        <v>0</v>
      </c>
      <c r="I330" s="114">
        <f t="shared" si="51"/>
        <v>5021.8060191540189</v>
      </c>
    </row>
    <row r="331" spans="1:9" ht="15">
      <c r="A331" s="32" t="s">
        <v>20</v>
      </c>
      <c r="B331" s="84">
        <v>361.70909341387636</v>
      </c>
      <c r="C331" s="84">
        <v>0</v>
      </c>
      <c r="D331" s="84">
        <v>367.7825482232405</v>
      </c>
      <c r="E331" s="84">
        <v>0</v>
      </c>
      <c r="F331" s="395"/>
      <c r="G331" s="84">
        <v>0</v>
      </c>
      <c r="H331" s="115">
        <v>0</v>
      </c>
      <c r="I331" s="111">
        <f t="shared" si="51"/>
        <v>729.4916416371168</v>
      </c>
    </row>
    <row r="332" spans="1:9" ht="15">
      <c r="A332" s="31" t="s">
        <v>56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51"/>
        <v>0</v>
      </c>
    </row>
    <row r="333" spans="1:9" ht="15">
      <c r="A333" s="32" t="s">
        <v>18</v>
      </c>
      <c r="B333" s="84">
        <v>43.72956783675636</v>
      </c>
      <c r="C333" s="84">
        <v>6633.1958315805796</v>
      </c>
      <c r="D333" s="84">
        <v>4.1255965471486489</v>
      </c>
      <c r="E333" s="84">
        <v>0</v>
      </c>
      <c r="F333" s="395"/>
      <c r="G333" s="84">
        <v>0</v>
      </c>
      <c r="H333" s="115">
        <v>0</v>
      </c>
      <c r="I333" s="111">
        <f t="shared" si="51"/>
        <v>6681.0509959644842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51"/>
        <v>0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51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51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51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51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51"/>
        <v>0</v>
      </c>
    </row>
    <row r="340" spans="1:9" ht="15">
      <c r="A340" s="37" t="s">
        <v>22</v>
      </c>
      <c r="B340" s="99">
        <f t="shared" ref="B340:I340" si="52">SUM(B319:B335)</f>
        <v>2409.9828069102286</v>
      </c>
      <c r="C340" s="99">
        <f t="shared" si="52"/>
        <v>13600.372665370574</v>
      </c>
      <c r="D340" s="99">
        <f t="shared" si="52"/>
        <v>1890.3403160806165</v>
      </c>
      <c r="E340" s="99">
        <f t="shared" si="52"/>
        <v>5338.3920486685902</v>
      </c>
      <c r="F340" s="99">
        <f t="shared" si="52"/>
        <v>0</v>
      </c>
      <c r="G340" s="99">
        <f t="shared" si="52"/>
        <v>312.95047110664308</v>
      </c>
      <c r="H340" s="100">
        <f t="shared" si="52"/>
        <v>0</v>
      </c>
      <c r="I340" s="111">
        <f t="shared" si="52"/>
        <v>23552.038308136653</v>
      </c>
    </row>
    <row r="341" spans="1:9" s="22" customFormat="1" ht="15" thickBot="1">
      <c r="A341" s="38" t="s">
        <v>108</v>
      </c>
      <c r="B341" s="125">
        <f>B340/$I$340</f>
        <v>0.10232586986229716</v>
      </c>
      <c r="C341" s="125">
        <f t="shared" ref="C341:I341" si="53">C340/$I$340</f>
        <v>0.57746053600260916</v>
      </c>
      <c r="D341" s="125">
        <f t="shared" si="53"/>
        <v>8.0262280969012778E-2</v>
      </c>
      <c r="E341" s="125">
        <f t="shared" si="53"/>
        <v>0.22666369589014751</v>
      </c>
      <c r="F341" s="125">
        <f t="shared" si="53"/>
        <v>0</v>
      </c>
      <c r="G341" s="125">
        <f t="shared" si="53"/>
        <v>1.3287617275933453E-2</v>
      </c>
      <c r="H341" s="126">
        <f t="shared" si="53"/>
        <v>0</v>
      </c>
      <c r="I341" s="127">
        <f t="shared" si="53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54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54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54"/>
        <v>0</v>
      </c>
    </row>
    <row r="349" spans="1:9" ht="15">
      <c r="A349" s="32" t="s">
        <v>13</v>
      </c>
      <c r="B349" s="84">
        <v>9.1922796993170319</v>
      </c>
      <c r="C349" s="84">
        <v>2.5588532330422722</v>
      </c>
      <c r="D349" s="84">
        <v>49.207875824108946</v>
      </c>
      <c r="E349" s="84">
        <v>1.2806514432260142E-8</v>
      </c>
      <c r="F349" s="395"/>
      <c r="G349" s="84">
        <v>0</v>
      </c>
      <c r="H349" s="115">
        <v>0</v>
      </c>
      <c r="I349" s="111">
        <f t="shared" si="54"/>
        <v>60.959008769274767</v>
      </c>
    </row>
    <row r="350" spans="1:9" ht="15">
      <c r="A350" s="31" t="s">
        <v>12</v>
      </c>
      <c r="B350" s="112">
        <v>2.7461663675280579</v>
      </c>
      <c r="C350" s="112">
        <v>1.7717472527653299E-8</v>
      </c>
      <c r="D350" s="112">
        <v>4.69517215786923</v>
      </c>
      <c r="E350" s="112">
        <v>1.7717472527653299E-8</v>
      </c>
      <c r="F350" s="395"/>
      <c r="G350" s="112">
        <v>0</v>
      </c>
      <c r="H350" s="113">
        <v>0</v>
      </c>
      <c r="I350" s="114">
        <f t="shared" si="54"/>
        <v>7.4413385608322331</v>
      </c>
    </row>
    <row r="351" spans="1:9" ht="15">
      <c r="A351" s="32" t="s">
        <v>54</v>
      </c>
      <c r="B351" s="84">
        <v>6.171705357561273E-9</v>
      </c>
      <c r="C351" s="84">
        <v>6.171705357561273E-9</v>
      </c>
      <c r="D351" s="84">
        <v>0</v>
      </c>
      <c r="E351" s="84">
        <v>5.7170932714626472</v>
      </c>
      <c r="F351" s="395"/>
      <c r="G351" s="84">
        <v>0</v>
      </c>
      <c r="H351" s="115">
        <v>0</v>
      </c>
      <c r="I351" s="111">
        <f t="shared" si="54"/>
        <v>5.717093283806058</v>
      </c>
    </row>
    <row r="352" spans="1:9" ht="15">
      <c r="A352" s="31" t="s">
        <v>11</v>
      </c>
      <c r="B352" s="112">
        <v>3.8719774380323915E-9</v>
      </c>
      <c r="C352" s="112">
        <v>3.8719774380323915E-9</v>
      </c>
      <c r="D352" s="112">
        <v>3.8719774380323915E-9</v>
      </c>
      <c r="E352" s="112">
        <v>8.5453896810648283E-3</v>
      </c>
      <c r="F352" s="395"/>
      <c r="G352" s="112">
        <v>0</v>
      </c>
      <c r="H352" s="113">
        <v>0</v>
      </c>
      <c r="I352" s="114">
        <f t="shared" si="54"/>
        <v>8.5454012969971415E-3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54"/>
        <v>0</v>
      </c>
    </row>
    <row r="354" spans="1:9" ht="15">
      <c r="A354" s="31" t="s">
        <v>14</v>
      </c>
      <c r="B354" s="112">
        <v>0.45693491087899823</v>
      </c>
      <c r="C354" s="112">
        <v>1.1880307682853954</v>
      </c>
      <c r="D354" s="112">
        <v>0.45693491087899823</v>
      </c>
      <c r="E354" s="112">
        <v>0.45693491087899823</v>
      </c>
      <c r="F354" s="395"/>
      <c r="G354" s="112">
        <v>0</v>
      </c>
      <c r="H354" s="113">
        <v>0</v>
      </c>
      <c r="I354" s="114">
        <f t="shared" si="54"/>
        <v>2.5588355009223904</v>
      </c>
    </row>
    <row r="355" spans="1:9" ht="15">
      <c r="A355" s="32" t="s">
        <v>136</v>
      </c>
      <c r="B355" s="84">
        <v>4.30029917700422</v>
      </c>
      <c r="C355" s="84">
        <v>129.35617086408772</v>
      </c>
      <c r="D355" s="84">
        <v>86.834253036364075</v>
      </c>
      <c r="E355" s="84">
        <v>7.2577591522077141E-9</v>
      </c>
      <c r="F355" s="395"/>
      <c r="G355" s="84">
        <v>0</v>
      </c>
      <c r="H355" s="115">
        <v>0</v>
      </c>
      <c r="I355" s="111">
        <f t="shared" si="54"/>
        <v>220.49072308471381</v>
      </c>
    </row>
    <row r="356" spans="1:9" ht="15">
      <c r="A356" s="31" t="s">
        <v>21</v>
      </c>
      <c r="B356" s="112">
        <v>3.4076775929984828</v>
      </c>
      <c r="C356" s="112">
        <v>3.6882913466256571</v>
      </c>
      <c r="D356" s="112">
        <v>11.038573766674896</v>
      </c>
      <c r="E356" s="112">
        <v>494.35022402758233</v>
      </c>
      <c r="F356" s="395"/>
      <c r="G356" s="112">
        <v>8.468849207000309</v>
      </c>
      <c r="H356" s="113">
        <v>1.96202862587035E-2</v>
      </c>
      <c r="I356" s="114">
        <f t="shared" si="54"/>
        <v>520.97323622714032</v>
      </c>
    </row>
    <row r="357" spans="1:9" ht="15">
      <c r="A357" s="32" t="s">
        <v>20</v>
      </c>
      <c r="B357" s="84">
        <v>27.060823869151172</v>
      </c>
      <c r="C357" s="84">
        <v>0</v>
      </c>
      <c r="D357" s="84">
        <v>11.104893147070833</v>
      </c>
      <c r="E357" s="84">
        <v>0</v>
      </c>
      <c r="F357" s="395"/>
      <c r="G357" s="84">
        <v>0</v>
      </c>
      <c r="H357" s="115">
        <v>0</v>
      </c>
      <c r="I357" s="111">
        <f t="shared" si="54"/>
        <v>38.165717016222004</v>
      </c>
    </row>
    <row r="358" spans="1:9" ht="15">
      <c r="A358" s="31" t="s">
        <v>56</v>
      </c>
      <c r="B358" s="112">
        <v>13.215243353659421</v>
      </c>
      <c r="C358" s="112">
        <v>22.411417725593459</v>
      </c>
      <c r="D358" s="112">
        <v>40.871886279624007</v>
      </c>
      <c r="E358" s="112">
        <v>1.8213939647865633E-7</v>
      </c>
      <c r="F358" s="395"/>
      <c r="G358" s="112">
        <v>0</v>
      </c>
      <c r="H358" s="113">
        <v>0</v>
      </c>
      <c r="I358" s="114">
        <f t="shared" si="54"/>
        <v>76.498547541016293</v>
      </c>
    </row>
    <row r="359" spans="1:9" ht="15">
      <c r="A359" s="32" t="s">
        <v>18</v>
      </c>
      <c r="B359" s="84">
        <v>70.315176424783232</v>
      </c>
      <c r="C359" s="84">
        <v>301.64083685771419</v>
      </c>
      <c r="D359" s="84">
        <v>157.30553476098618</v>
      </c>
      <c r="E359" s="84">
        <v>1.6876962626462041E-8</v>
      </c>
      <c r="F359" s="395"/>
      <c r="G359" s="84">
        <v>0</v>
      </c>
      <c r="H359" s="115">
        <v>0</v>
      </c>
      <c r="I359" s="111">
        <f t="shared" si="54"/>
        <v>529.2615480603605</v>
      </c>
    </row>
    <row r="360" spans="1:9" ht="15">
      <c r="A360" s="31" t="s">
        <v>17</v>
      </c>
      <c r="B360" s="112">
        <v>0</v>
      </c>
      <c r="C360" s="112">
        <v>0</v>
      </c>
      <c r="D360" s="112">
        <v>0</v>
      </c>
      <c r="E360" s="112">
        <v>0</v>
      </c>
      <c r="F360" s="395"/>
      <c r="G360" s="112">
        <v>0</v>
      </c>
      <c r="H360" s="113">
        <v>0</v>
      </c>
      <c r="I360" s="114">
        <f t="shared" si="54"/>
        <v>0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54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54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54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54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54"/>
        <v>0</v>
      </c>
    </row>
    <row r="366" spans="1:9" ht="15">
      <c r="A366" s="37" t="s">
        <v>22</v>
      </c>
      <c r="B366" s="99">
        <f t="shared" ref="B366:I366" si="55">SUM(B345:B361)</f>
        <v>130.6946014053643</v>
      </c>
      <c r="C366" s="99">
        <f t="shared" si="55"/>
        <v>460.8436008231098</v>
      </c>
      <c r="D366" s="99">
        <f t="shared" si="55"/>
        <v>361.51512388744914</v>
      </c>
      <c r="E366" s="99">
        <f t="shared" si="55"/>
        <v>500.53279783640318</v>
      </c>
      <c r="F366" s="99">
        <f t="shared" si="55"/>
        <v>0</v>
      </c>
      <c r="G366" s="99">
        <f t="shared" si="55"/>
        <v>8.468849207000309</v>
      </c>
      <c r="H366" s="100">
        <f t="shared" si="55"/>
        <v>1.96202862587035E-2</v>
      </c>
      <c r="I366" s="111">
        <f t="shared" si="55"/>
        <v>1462.0745934455854</v>
      </c>
    </row>
    <row r="367" spans="1:9" s="22" customFormat="1" ht="15" thickBot="1">
      <c r="A367" s="38" t="s">
        <v>108</v>
      </c>
      <c r="B367" s="125">
        <f>B366/$I$366</f>
        <v>8.9389831402079151E-2</v>
      </c>
      <c r="C367" s="125">
        <f t="shared" ref="C367:I367" si="56">C366/$I$366</f>
        <v>0.31519841934813103</v>
      </c>
      <c r="D367" s="125">
        <f t="shared" si="56"/>
        <v>0.24726175087653199</v>
      </c>
      <c r="E367" s="125">
        <f t="shared" si="56"/>
        <v>0.34234422790756996</v>
      </c>
      <c r="F367" s="125">
        <f t="shared" si="56"/>
        <v>0</v>
      </c>
      <c r="G367" s="125">
        <f t="shared" si="56"/>
        <v>5.7923509819305932E-3</v>
      </c>
      <c r="H367" s="126">
        <f t="shared" si="56"/>
        <v>1.3419483757299635E-5</v>
      </c>
      <c r="I367" s="127">
        <f t="shared" si="56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57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57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57"/>
        <v>0</v>
      </c>
    </row>
    <row r="375" spans="1:9" ht="15">
      <c r="A375" s="32" t="s">
        <v>13</v>
      </c>
      <c r="B375" s="84">
        <v>46.118617385969159</v>
      </c>
      <c r="C375" s="84">
        <v>0.64183227478073779</v>
      </c>
      <c r="D375" s="84">
        <v>66.914153575103384</v>
      </c>
      <c r="E375" s="84">
        <v>2.8895425323477729E-9</v>
      </c>
      <c r="F375" s="395"/>
      <c r="G375" s="84">
        <v>0</v>
      </c>
      <c r="H375" s="115">
        <v>0</v>
      </c>
      <c r="I375" s="111">
        <f t="shared" si="57"/>
        <v>113.67460323874282</v>
      </c>
    </row>
    <row r="376" spans="1:9" ht="15">
      <c r="A376" s="31" t="s">
        <v>12</v>
      </c>
      <c r="B376" s="112">
        <v>125.37875781675871</v>
      </c>
      <c r="C376" s="112">
        <v>0.17490741105716751</v>
      </c>
      <c r="D376" s="112">
        <v>1.2849148684559743E-8</v>
      </c>
      <c r="E376" s="112">
        <v>0.3679919399756747</v>
      </c>
      <c r="F376" s="395"/>
      <c r="G376" s="112">
        <v>0</v>
      </c>
      <c r="H376" s="113">
        <v>0</v>
      </c>
      <c r="I376" s="114">
        <f t="shared" si="57"/>
        <v>125.92165718064069</v>
      </c>
    </row>
    <row r="377" spans="1:9" ht="15">
      <c r="A377" s="32" t="s">
        <v>54</v>
      </c>
      <c r="B377" s="84">
        <v>8.1368199308783156E-9</v>
      </c>
      <c r="C377" s="84">
        <v>8.1368199308783156E-9</v>
      </c>
      <c r="D377" s="84">
        <v>8.1368199308783156E-9</v>
      </c>
      <c r="E377" s="84">
        <v>920.2779409726503</v>
      </c>
      <c r="F377" s="395"/>
      <c r="G377" s="84">
        <v>0</v>
      </c>
      <c r="H377" s="115">
        <v>0</v>
      </c>
      <c r="I377" s="111">
        <f t="shared" si="57"/>
        <v>920.2779409970608</v>
      </c>
    </row>
    <row r="378" spans="1:9" ht="15">
      <c r="A378" s="31" t="s">
        <v>11</v>
      </c>
      <c r="B378" s="112">
        <v>2.9095669373901808E-8</v>
      </c>
      <c r="C378" s="112">
        <v>2.9095669373901808E-8</v>
      </c>
      <c r="D378" s="112">
        <v>2.9095669373901808E-8</v>
      </c>
      <c r="E378" s="112">
        <v>8.7256875633373632</v>
      </c>
      <c r="F378" s="395"/>
      <c r="G378" s="112">
        <v>0</v>
      </c>
      <c r="H378" s="113">
        <v>0</v>
      </c>
      <c r="I378" s="114">
        <f t="shared" si="57"/>
        <v>8.725687650624371</v>
      </c>
    </row>
    <row r="379" spans="1:9" ht="15">
      <c r="A379" s="32" t="s">
        <v>55</v>
      </c>
      <c r="B379" s="84">
        <v>0</v>
      </c>
      <c r="C379" s="84">
        <v>0</v>
      </c>
      <c r="D379" s="84">
        <v>0</v>
      </c>
      <c r="E379" s="84">
        <v>0</v>
      </c>
      <c r="F379" s="395"/>
      <c r="G379" s="84">
        <v>0</v>
      </c>
      <c r="H379" s="115">
        <v>0</v>
      </c>
      <c r="I379" s="111">
        <f t="shared" si="57"/>
        <v>0</v>
      </c>
    </row>
    <row r="380" spans="1:9" ht="15">
      <c r="A380" s="31" t="s">
        <v>14</v>
      </c>
      <c r="B380" s="112">
        <v>24.407108979545743</v>
      </c>
      <c r="C380" s="112">
        <v>1.7629534806132803E-8</v>
      </c>
      <c r="D380" s="112">
        <v>78.006848240001332</v>
      </c>
      <c r="E380" s="112">
        <v>11.120247013044022</v>
      </c>
      <c r="F380" s="395"/>
      <c r="G380" s="112">
        <v>0</v>
      </c>
      <c r="H380" s="113">
        <v>0</v>
      </c>
      <c r="I380" s="114">
        <f t="shared" si="57"/>
        <v>113.53420425022064</v>
      </c>
    </row>
    <row r="381" spans="1:9" ht="15">
      <c r="A381" s="32" t="s">
        <v>136</v>
      </c>
      <c r="B381" s="84">
        <v>119.46052281034061</v>
      </c>
      <c r="C381" s="84">
        <v>5.6703879174444447</v>
      </c>
      <c r="D381" s="84">
        <v>197.39856716133809</v>
      </c>
      <c r="E381" s="84">
        <v>2.2405569902488733E-2</v>
      </c>
      <c r="F381" s="395"/>
      <c r="G381" s="84">
        <v>0</v>
      </c>
      <c r="H381" s="115">
        <v>0</v>
      </c>
      <c r="I381" s="111">
        <f t="shared" si="57"/>
        <v>322.55188345902565</v>
      </c>
    </row>
    <row r="382" spans="1:9" ht="15">
      <c r="A382" s="31" t="s">
        <v>21</v>
      </c>
      <c r="B382" s="112">
        <v>24.602430961651443</v>
      </c>
      <c r="C382" s="112">
        <v>2.2813956559719444E-2</v>
      </c>
      <c r="D382" s="112">
        <v>6.8949701167227939</v>
      </c>
      <c r="E382" s="112">
        <v>101.04411341020537</v>
      </c>
      <c r="F382" s="395"/>
      <c r="G382" s="112">
        <v>91.883138795684914</v>
      </c>
      <c r="H382" s="113">
        <v>0</v>
      </c>
      <c r="I382" s="114">
        <f t="shared" si="57"/>
        <v>224.44746724082424</v>
      </c>
    </row>
    <row r="383" spans="1:9" ht="15">
      <c r="A383" s="32" t="s">
        <v>20</v>
      </c>
      <c r="B383" s="84">
        <v>15.641922685511588</v>
      </c>
      <c r="C383" s="84">
        <v>4.8867203367567759E-9</v>
      </c>
      <c r="D383" s="84">
        <v>4.8867203367567759E-9</v>
      </c>
      <c r="E383" s="84">
        <v>4.8867203367567759E-9</v>
      </c>
      <c r="F383" s="395"/>
      <c r="G383" s="84">
        <v>0</v>
      </c>
      <c r="H383" s="115">
        <v>0</v>
      </c>
      <c r="I383" s="111">
        <f t="shared" si="57"/>
        <v>15.641922700171749</v>
      </c>
    </row>
    <row r="384" spans="1:9" ht="15">
      <c r="A384" s="31" t="s">
        <v>56</v>
      </c>
      <c r="B384" s="112">
        <v>14.598100285646598</v>
      </c>
      <c r="C384" s="112">
        <v>5.2136071964617178E-8</v>
      </c>
      <c r="D384" s="112">
        <v>5.2136071964617178E-8</v>
      </c>
      <c r="E384" s="112">
        <v>5.2136071964617178E-8</v>
      </c>
      <c r="F384" s="395"/>
      <c r="G384" s="112">
        <v>0</v>
      </c>
      <c r="H384" s="113">
        <v>0</v>
      </c>
      <c r="I384" s="114">
        <f t="shared" si="57"/>
        <v>14.598100442054813</v>
      </c>
    </row>
    <row r="385" spans="1:9" ht="15">
      <c r="A385" s="32" t="s">
        <v>18</v>
      </c>
      <c r="B385" s="84">
        <v>72.459901226185806</v>
      </c>
      <c r="C385" s="84">
        <v>2.5878535911908521E-7</v>
      </c>
      <c r="D385" s="84">
        <v>2.5878535911908521E-7</v>
      </c>
      <c r="E385" s="84">
        <v>2.5878535911908521E-7</v>
      </c>
      <c r="F385" s="395"/>
      <c r="G385" s="84">
        <v>0</v>
      </c>
      <c r="H385" s="115">
        <v>0</v>
      </c>
      <c r="I385" s="111">
        <f t="shared" si="57"/>
        <v>72.459902002541895</v>
      </c>
    </row>
    <row r="386" spans="1:9" ht="15">
      <c r="A386" s="31" t="s">
        <v>17</v>
      </c>
      <c r="B386" s="112">
        <v>0.17832689282202557</v>
      </c>
      <c r="C386" s="112">
        <v>6.8587266470009831E-2</v>
      </c>
      <c r="D386" s="112">
        <v>6.8587266470009831E-2</v>
      </c>
      <c r="E386" s="112">
        <v>6.8587266470009831E-2</v>
      </c>
      <c r="F386" s="395"/>
      <c r="G386" s="112">
        <v>0</v>
      </c>
      <c r="H386" s="113">
        <v>0</v>
      </c>
      <c r="I386" s="114">
        <f t="shared" si="57"/>
        <v>0.38408869223205511</v>
      </c>
    </row>
    <row r="387" spans="1:9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57"/>
        <v>0</v>
      </c>
    </row>
    <row r="388" spans="1:9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57"/>
        <v>0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57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57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57"/>
        <v>0</v>
      </c>
    </row>
    <row r="392" spans="1:9" ht="15">
      <c r="A392" s="37" t="s">
        <v>22</v>
      </c>
      <c r="B392" s="99">
        <f t="shared" ref="B392:I392" si="58">SUM(B371:B387)</f>
        <v>442.8456890816642</v>
      </c>
      <c r="C392" s="99">
        <f t="shared" si="58"/>
        <v>6.578529196982255</v>
      </c>
      <c r="D392" s="99">
        <f t="shared" si="58"/>
        <v>349.28312672552534</v>
      </c>
      <c r="E392" s="99">
        <f t="shared" si="58"/>
        <v>1041.6269740542832</v>
      </c>
      <c r="F392" s="99">
        <f t="shared" si="58"/>
        <v>0</v>
      </c>
      <c r="G392" s="99">
        <f t="shared" si="58"/>
        <v>91.883138795684914</v>
      </c>
      <c r="H392" s="100">
        <f t="shared" si="58"/>
        <v>0</v>
      </c>
      <c r="I392" s="111">
        <f t="shared" si="58"/>
        <v>1932.2174578541399</v>
      </c>
    </row>
    <row r="393" spans="1:9" s="22" customFormat="1" ht="15" thickBot="1">
      <c r="A393" s="38" t="s">
        <v>108</v>
      </c>
      <c r="B393" s="125">
        <f>B392/$I$392</f>
        <v>0.22919039846243536</v>
      </c>
      <c r="C393" s="125">
        <f t="shared" ref="C393:I393" si="59">C392/$I$392</f>
        <v>3.4046526027604385E-3</v>
      </c>
      <c r="D393" s="125">
        <f t="shared" si="59"/>
        <v>0.18076802137655262</v>
      </c>
      <c r="E393" s="125">
        <f t="shared" si="59"/>
        <v>0.53908371949556932</v>
      </c>
      <c r="F393" s="125">
        <f t="shared" si="59"/>
        <v>0</v>
      </c>
      <c r="G393" s="125">
        <f t="shared" si="59"/>
        <v>4.7553208062682269E-2</v>
      </c>
      <c r="H393" s="126">
        <f t="shared" si="59"/>
        <v>0</v>
      </c>
      <c r="I393" s="127">
        <f t="shared" si="59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60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60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60"/>
        <v>0</v>
      </c>
    </row>
    <row r="401" spans="1:9" ht="15">
      <c r="A401" s="32" t="s">
        <v>13</v>
      </c>
      <c r="B401" s="84">
        <v>53.236027068474307</v>
      </c>
      <c r="C401" s="84">
        <v>58.573213286586444</v>
      </c>
      <c r="D401" s="84">
        <v>2.5979168318350409E-2</v>
      </c>
      <c r="E401" s="84">
        <v>0</v>
      </c>
      <c r="F401" s="395"/>
      <c r="G401" s="84">
        <v>0</v>
      </c>
      <c r="H401" s="115">
        <v>0</v>
      </c>
      <c r="I401" s="111">
        <f t="shared" si="60"/>
        <v>111.8352195233791</v>
      </c>
    </row>
    <row r="402" spans="1:9" ht="15">
      <c r="A402" s="31" t="s">
        <v>12</v>
      </c>
      <c r="B402" s="112">
        <v>2.6504627294237779</v>
      </c>
      <c r="C402" s="112">
        <v>0.99222111703983984</v>
      </c>
      <c r="D402" s="112">
        <v>2.6790421632878898</v>
      </c>
      <c r="E402" s="112">
        <v>0</v>
      </c>
      <c r="F402" s="395"/>
      <c r="G402" s="112">
        <v>0</v>
      </c>
      <c r="H402" s="113">
        <v>0</v>
      </c>
      <c r="I402" s="114">
        <f t="shared" si="60"/>
        <v>6.321726009751508</v>
      </c>
    </row>
    <row r="403" spans="1:9" ht="15">
      <c r="A403" s="32" t="s">
        <v>54</v>
      </c>
      <c r="B403" s="84">
        <v>1.6070388110456348E-8</v>
      </c>
      <c r="C403" s="84">
        <v>0</v>
      </c>
      <c r="D403" s="84">
        <v>0</v>
      </c>
      <c r="E403" s="84">
        <v>0.76579775236093184</v>
      </c>
      <c r="F403" s="395"/>
      <c r="G403" s="84">
        <v>0</v>
      </c>
      <c r="H403" s="115">
        <v>0</v>
      </c>
      <c r="I403" s="111">
        <f t="shared" si="60"/>
        <v>0.76579776843131997</v>
      </c>
    </row>
    <row r="404" spans="1:9" ht="15">
      <c r="A404" s="31" t="s">
        <v>11</v>
      </c>
      <c r="B404" s="112">
        <v>3.7092555704401606E-8</v>
      </c>
      <c r="C404" s="112">
        <v>0</v>
      </c>
      <c r="D404" s="112">
        <v>0</v>
      </c>
      <c r="E404" s="112">
        <v>0.46747755746357328</v>
      </c>
      <c r="F404" s="395"/>
      <c r="G404" s="112">
        <v>0</v>
      </c>
      <c r="H404" s="113">
        <v>0</v>
      </c>
      <c r="I404" s="114">
        <f t="shared" si="60"/>
        <v>0.46747759455612897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60"/>
        <v>0</v>
      </c>
    </row>
    <row r="406" spans="1:9" ht="15">
      <c r="A406" s="31" t="s">
        <v>14</v>
      </c>
      <c r="B406" s="112">
        <v>8.0862507248346937E-3</v>
      </c>
      <c r="C406" s="112">
        <v>0</v>
      </c>
      <c r="D406" s="112">
        <v>3.2345002899338776E-3</v>
      </c>
      <c r="E406" s="112">
        <v>0</v>
      </c>
      <c r="F406" s="395"/>
      <c r="G406" s="112">
        <v>0</v>
      </c>
      <c r="H406" s="113">
        <v>0</v>
      </c>
      <c r="I406" s="114">
        <f t="shared" si="60"/>
        <v>1.1320751014768572E-2</v>
      </c>
    </row>
    <row r="407" spans="1:9" ht="15">
      <c r="A407" s="32" t="s">
        <v>136</v>
      </c>
      <c r="B407" s="84">
        <v>101.37365594575624</v>
      </c>
      <c r="C407" s="84">
        <v>367.3746950880016</v>
      </c>
      <c r="D407" s="84">
        <v>78.343176254331567</v>
      </c>
      <c r="E407" s="84">
        <v>5.3526253521302447</v>
      </c>
      <c r="F407" s="395"/>
      <c r="G407" s="84">
        <v>0</v>
      </c>
      <c r="H407" s="115">
        <v>0</v>
      </c>
      <c r="I407" s="111">
        <f t="shared" si="60"/>
        <v>552.44415264021961</v>
      </c>
    </row>
    <row r="408" spans="1:9" ht="15">
      <c r="A408" s="31" t="s">
        <v>21</v>
      </c>
      <c r="B408" s="112">
        <v>17.709570107451707</v>
      </c>
      <c r="C408" s="112">
        <v>3.1328735835663024</v>
      </c>
      <c r="D408" s="112">
        <v>2.4736450012582325</v>
      </c>
      <c r="E408" s="112">
        <v>313.20673433307968</v>
      </c>
      <c r="F408" s="395"/>
      <c r="G408" s="112">
        <v>53.572496214511375</v>
      </c>
      <c r="H408" s="113">
        <v>0</v>
      </c>
      <c r="I408" s="114">
        <f t="shared" si="60"/>
        <v>390.09531923986731</v>
      </c>
    </row>
    <row r="409" spans="1:9" ht="15">
      <c r="A409" s="32" t="s">
        <v>20</v>
      </c>
      <c r="B409" s="84">
        <v>1.4583683501175737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60"/>
        <v>1.4583683501175737</v>
      </c>
    </row>
    <row r="410" spans="1:9" ht="15">
      <c r="A410" s="31" t="s">
        <v>56</v>
      </c>
      <c r="B410" s="112">
        <v>0.12188614580821479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60"/>
        <v>0.12188614580821479</v>
      </c>
    </row>
    <row r="411" spans="1:9" ht="15">
      <c r="A411" s="32" t="s">
        <v>18</v>
      </c>
      <c r="B411" s="84">
        <v>0.18261687351056574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60"/>
        <v>0.18261687351056574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60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60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60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60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60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60"/>
        <v>0</v>
      </c>
    </row>
    <row r="418" spans="1:9" ht="15">
      <c r="A418" s="37" t="s">
        <v>22</v>
      </c>
      <c r="B418" s="99">
        <f t="shared" ref="B418:I418" si="61">SUM(B397:B413)</f>
        <v>176.74067352443018</v>
      </c>
      <c r="C418" s="99">
        <f t="shared" si="61"/>
        <v>430.07300307519421</v>
      </c>
      <c r="D418" s="99">
        <f t="shared" si="61"/>
        <v>83.525077087485968</v>
      </c>
      <c r="E418" s="99">
        <f t="shared" si="61"/>
        <v>319.7926349950344</v>
      </c>
      <c r="F418" s="99">
        <f t="shared" si="61"/>
        <v>0</v>
      </c>
      <c r="G418" s="99">
        <f t="shared" si="61"/>
        <v>53.572496214511375</v>
      </c>
      <c r="H418" s="100">
        <f t="shared" si="61"/>
        <v>0</v>
      </c>
      <c r="I418" s="111">
        <f t="shared" si="61"/>
        <v>1063.7038848966561</v>
      </c>
    </row>
    <row r="419" spans="1:9" s="22" customFormat="1" ht="15" thickBot="1">
      <c r="A419" s="38" t="s">
        <v>108</v>
      </c>
      <c r="B419" s="125">
        <f>B418/$I$418</f>
        <v>0.1661558973638621</v>
      </c>
      <c r="C419" s="125">
        <f t="shared" ref="C419:I419" si="62">C418/$I$418</f>
        <v>0.40431647301633938</v>
      </c>
      <c r="D419" s="125">
        <f t="shared" si="62"/>
        <v>7.8522865501803471E-2</v>
      </c>
      <c r="E419" s="125">
        <f t="shared" si="62"/>
        <v>0.30064065717509697</v>
      </c>
      <c r="F419" s="125">
        <f t="shared" si="62"/>
        <v>0</v>
      </c>
      <c r="G419" s="125">
        <f t="shared" si="62"/>
        <v>5.0364106942898119E-2</v>
      </c>
      <c r="H419" s="126">
        <f t="shared" si="62"/>
        <v>0</v>
      </c>
      <c r="I419" s="127">
        <f t="shared" si="62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63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63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63"/>
        <v>0</v>
      </c>
    </row>
    <row r="427" spans="1:9" ht="15">
      <c r="A427" s="32" t="s">
        <v>13</v>
      </c>
      <c r="B427" s="84">
        <v>33.648696813038967</v>
      </c>
      <c r="C427" s="84">
        <v>2.267566700002277</v>
      </c>
      <c r="D427" s="84">
        <v>7.9772421932170783</v>
      </c>
      <c r="E427" s="84">
        <v>0</v>
      </c>
      <c r="F427" s="395"/>
      <c r="G427" s="84">
        <v>0</v>
      </c>
      <c r="H427" s="115">
        <v>0</v>
      </c>
      <c r="I427" s="111">
        <f t="shared" si="63"/>
        <v>43.893505706258324</v>
      </c>
    </row>
    <row r="428" spans="1:9" ht="15">
      <c r="A428" s="31" t="s">
        <v>12</v>
      </c>
      <c r="B428" s="112">
        <v>3.56108561473014</v>
      </c>
      <c r="C428" s="112">
        <v>1.6116137011766192</v>
      </c>
      <c r="D428" s="112">
        <v>1.2522619635894128</v>
      </c>
      <c r="E428" s="112">
        <v>0</v>
      </c>
      <c r="F428" s="395"/>
      <c r="G428" s="112">
        <v>0</v>
      </c>
      <c r="H428" s="113">
        <v>0</v>
      </c>
      <c r="I428" s="114">
        <f t="shared" si="63"/>
        <v>6.4249612794961717</v>
      </c>
    </row>
    <row r="429" spans="1:9" ht="15">
      <c r="A429" s="32" t="s">
        <v>54</v>
      </c>
      <c r="B429" s="84">
        <v>4.9823134038439226E-9</v>
      </c>
      <c r="C429" s="84">
        <v>4.9823134038439226E-9</v>
      </c>
      <c r="D429" s="84">
        <v>4.9823134038439226E-9</v>
      </c>
      <c r="E429" s="84">
        <v>0.31759522743538871</v>
      </c>
      <c r="F429" s="395"/>
      <c r="G429" s="84">
        <v>0</v>
      </c>
      <c r="H429" s="115">
        <v>0</v>
      </c>
      <c r="I429" s="111">
        <f t="shared" si="63"/>
        <v>0.31759524238232889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63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63"/>
        <v>0</v>
      </c>
    </row>
    <row r="432" spans="1:9" ht="15">
      <c r="A432" s="31" t="s">
        <v>14</v>
      </c>
      <c r="B432" s="112">
        <v>6.7865588515031793E-10</v>
      </c>
      <c r="C432" s="112">
        <v>6.7865588515031793E-10</v>
      </c>
      <c r="D432" s="112">
        <v>1.017569597420682</v>
      </c>
      <c r="E432" s="112">
        <v>0.40760776288802852</v>
      </c>
      <c r="F432" s="395"/>
      <c r="G432" s="112">
        <v>0</v>
      </c>
      <c r="H432" s="113">
        <v>0</v>
      </c>
      <c r="I432" s="114">
        <f t="shared" si="63"/>
        <v>1.4251773616660224</v>
      </c>
    </row>
    <row r="433" spans="1:9" ht="15">
      <c r="A433" s="32" t="s">
        <v>136</v>
      </c>
      <c r="B433" s="84">
        <v>30.715810527880844</v>
      </c>
      <c r="C433" s="84">
        <v>31.771961500814616</v>
      </c>
      <c r="D433" s="84">
        <v>14.188048578439771</v>
      </c>
      <c r="E433" s="84">
        <v>3.0574458350488145</v>
      </c>
      <c r="F433" s="395"/>
      <c r="G433" s="84">
        <v>0</v>
      </c>
      <c r="H433" s="115">
        <v>0</v>
      </c>
      <c r="I433" s="111">
        <f t="shared" si="63"/>
        <v>79.733266442184046</v>
      </c>
    </row>
    <row r="434" spans="1:9" ht="15">
      <c r="A434" s="31" t="s">
        <v>21</v>
      </c>
      <c r="B434" s="112">
        <v>35.57399144537618</v>
      </c>
      <c r="C434" s="112">
        <v>3.0179842513721581E-2</v>
      </c>
      <c r="D434" s="112">
        <v>33.350955068225893</v>
      </c>
      <c r="E434" s="112">
        <v>218.43061751351723</v>
      </c>
      <c r="F434" s="395"/>
      <c r="G434" s="112">
        <v>36.439739922277994</v>
      </c>
      <c r="H434" s="113">
        <v>8.4371514432614744E-2</v>
      </c>
      <c r="I434" s="114">
        <f t="shared" si="63"/>
        <v>323.90985530634362</v>
      </c>
    </row>
    <row r="435" spans="1:9" ht="15">
      <c r="A435" s="32" t="s">
        <v>20</v>
      </c>
      <c r="B435" s="84">
        <v>17.426656277113466</v>
      </c>
      <c r="C435" s="84">
        <v>2.9134735404591931E-2</v>
      </c>
      <c r="D435" s="84">
        <v>2.3480444732374175</v>
      </c>
      <c r="E435" s="84">
        <v>0</v>
      </c>
      <c r="F435" s="395"/>
      <c r="G435" s="84">
        <v>0</v>
      </c>
      <c r="H435" s="115">
        <v>0</v>
      </c>
      <c r="I435" s="111">
        <f t="shared" si="63"/>
        <v>19.803835485755478</v>
      </c>
    </row>
    <row r="436" spans="1:9" ht="15">
      <c r="A436" s="31" t="s">
        <v>56</v>
      </c>
      <c r="B436" s="112">
        <v>3.25948290300036</v>
      </c>
      <c r="C436" s="112">
        <v>2.0521763429959288</v>
      </c>
      <c r="D436" s="112">
        <v>2.9474429559907369</v>
      </c>
      <c r="E436" s="112">
        <v>0</v>
      </c>
      <c r="F436" s="395"/>
      <c r="G436" s="112">
        <v>0</v>
      </c>
      <c r="H436" s="113">
        <v>0</v>
      </c>
      <c r="I436" s="114">
        <f t="shared" si="63"/>
        <v>8.2591022019870266</v>
      </c>
    </row>
    <row r="437" spans="1:9" ht="15">
      <c r="A437" s="32" t="s">
        <v>18</v>
      </c>
      <c r="B437" s="84">
        <v>16.286274240943349</v>
      </c>
      <c r="C437" s="84">
        <v>13.688926667739279</v>
      </c>
      <c r="D437" s="84">
        <v>27.518291095822349</v>
      </c>
      <c r="E437" s="84">
        <v>0</v>
      </c>
      <c r="F437" s="395"/>
      <c r="G437" s="84">
        <v>0</v>
      </c>
      <c r="H437" s="115">
        <v>0</v>
      </c>
      <c r="I437" s="111">
        <f t="shared" si="63"/>
        <v>57.493492004504979</v>
      </c>
    </row>
    <row r="438" spans="1:9" ht="15">
      <c r="A438" s="31" t="s">
        <v>17</v>
      </c>
      <c r="B438" s="112">
        <v>5.259494783329635</v>
      </c>
      <c r="C438" s="112">
        <v>6.1469303361474763E-2</v>
      </c>
      <c r="D438" s="112">
        <v>3.1479985689105514</v>
      </c>
      <c r="E438" s="112">
        <v>0</v>
      </c>
      <c r="F438" s="395"/>
      <c r="G438" s="112">
        <v>0</v>
      </c>
      <c r="H438" s="113">
        <v>0</v>
      </c>
      <c r="I438" s="114">
        <f t="shared" si="63"/>
        <v>8.4689626556016613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63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63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63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63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63"/>
        <v>0</v>
      </c>
    </row>
    <row r="444" spans="1:9" ht="15">
      <c r="A444" s="37" t="s">
        <v>22</v>
      </c>
      <c r="B444" s="99">
        <f t="shared" ref="B444:I444" si="64">SUM(B423:B439)</f>
        <v>145.73149261107392</v>
      </c>
      <c r="C444" s="99">
        <f t="shared" si="64"/>
        <v>51.513028799669485</v>
      </c>
      <c r="D444" s="99">
        <f t="shared" si="64"/>
        <v>93.747854499836208</v>
      </c>
      <c r="E444" s="99">
        <f t="shared" si="64"/>
        <v>222.21326633888947</v>
      </c>
      <c r="F444" s="99">
        <f t="shared" si="64"/>
        <v>0</v>
      </c>
      <c r="G444" s="99">
        <f t="shared" si="64"/>
        <v>36.439739922277994</v>
      </c>
      <c r="H444" s="100">
        <f t="shared" si="64"/>
        <v>8.4371514432614744E-2</v>
      </c>
      <c r="I444" s="111">
        <f t="shared" si="64"/>
        <v>549.72975368617972</v>
      </c>
    </row>
    <row r="445" spans="1:9" s="22" customFormat="1" ht="15" thickBot="1">
      <c r="A445" s="38" t="s">
        <v>108</v>
      </c>
      <c r="B445" s="125">
        <f>B444/$I$444</f>
        <v>0.26509660725816675</v>
      </c>
      <c r="C445" s="125">
        <f t="shared" ref="C445:I445" si="65">C444/$I$444</f>
        <v>9.3706095502839301E-2</v>
      </c>
      <c r="D445" s="125">
        <f t="shared" si="65"/>
        <v>0.1705344378237045</v>
      </c>
      <c r="E445" s="125">
        <f t="shared" si="65"/>
        <v>0.40422273826157634</v>
      </c>
      <c r="F445" s="125">
        <f t="shared" si="65"/>
        <v>0</v>
      </c>
      <c r="G445" s="125">
        <f t="shared" si="65"/>
        <v>6.6286642987638048E-2</v>
      </c>
      <c r="H445" s="126">
        <f t="shared" si="65"/>
        <v>1.5347816607499709E-4</v>
      </c>
      <c r="I445" s="127">
        <f t="shared" si="65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1.7663952494222293</v>
      </c>
      <c r="G449" s="385"/>
      <c r="H449" s="387"/>
      <c r="I449" s="111">
        <f>SUM(B449:H449)</f>
        <v>1.7663952494222293</v>
      </c>
    </row>
    <row r="450" spans="1:9" ht="15">
      <c r="A450" s="31" t="s">
        <v>8</v>
      </c>
      <c r="B450" s="388"/>
      <c r="C450" s="389"/>
      <c r="D450" s="389"/>
      <c r="E450" s="390"/>
      <c r="F450" s="112">
        <v>0.18719553104418396</v>
      </c>
      <c r="G450" s="388"/>
      <c r="H450" s="390"/>
      <c r="I450" s="114">
        <f t="shared" ref="I450:I469" si="66">SUM(B450:H450)</f>
        <v>0.18719553104418396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66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66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66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66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239.12736768342594</v>
      </c>
      <c r="G455" s="388"/>
      <c r="H455" s="390"/>
      <c r="I455" s="111">
        <f t="shared" si="66"/>
        <v>239.12736768342594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66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66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66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66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731.24697525875581</v>
      </c>
      <c r="G460" s="388"/>
      <c r="H460" s="390"/>
      <c r="I460" s="114">
        <f t="shared" si="66"/>
        <v>731.24697525875581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66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2.0868276470588237E-2</v>
      </c>
      <c r="G462" s="388"/>
      <c r="H462" s="390"/>
      <c r="I462" s="114">
        <f t="shared" si="66"/>
        <v>2.0868276470588237E-2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66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66"/>
        <v>0</v>
      </c>
    </row>
    <row r="465" spans="1:10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66"/>
        <v>0</v>
      </c>
    </row>
    <row r="466" spans="1:10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66"/>
        <v>0</v>
      </c>
    </row>
    <row r="467" spans="1:10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66"/>
        <v>0</v>
      </c>
    </row>
    <row r="468" spans="1:10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66"/>
        <v>0</v>
      </c>
    </row>
    <row r="469" spans="1:10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66"/>
        <v>0</v>
      </c>
    </row>
    <row r="470" spans="1:10" ht="15">
      <c r="A470" s="37" t="s">
        <v>22</v>
      </c>
      <c r="B470" s="99">
        <f t="shared" ref="B470:I470" si="67">SUM(B449:B465)</f>
        <v>0</v>
      </c>
      <c r="C470" s="99">
        <f t="shared" si="67"/>
        <v>0</v>
      </c>
      <c r="D470" s="99">
        <f t="shared" si="67"/>
        <v>0</v>
      </c>
      <c r="E470" s="99">
        <f t="shared" si="67"/>
        <v>0</v>
      </c>
      <c r="F470" s="99">
        <f t="shared" si="67"/>
        <v>972.34880199911868</v>
      </c>
      <c r="G470" s="99">
        <f t="shared" si="67"/>
        <v>0</v>
      </c>
      <c r="H470" s="100">
        <f t="shared" si="67"/>
        <v>0</v>
      </c>
      <c r="I470" s="111">
        <f t="shared" si="67"/>
        <v>972.34880199911868</v>
      </c>
      <c r="J470" s="279"/>
    </row>
    <row r="471" spans="1:10" s="22" customFormat="1" ht="15" thickBot="1">
      <c r="A471" s="38" t="s">
        <v>108</v>
      </c>
      <c r="B471" s="125">
        <f>B470/$I$470</f>
        <v>0</v>
      </c>
      <c r="C471" s="125">
        <f t="shared" ref="C471:I471" si="68">C470/$I$470</f>
        <v>0</v>
      </c>
      <c r="D471" s="125">
        <f t="shared" si="68"/>
        <v>0</v>
      </c>
      <c r="E471" s="125">
        <f t="shared" si="68"/>
        <v>0</v>
      </c>
      <c r="F471" s="125">
        <f t="shared" si="68"/>
        <v>1</v>
      </c>
      <c r="G471" s="125">
        <f t="shared" si="68"/>
        <v>0</v>
      </c>
      <c r="H471" s="126">
        <f t="shared" si="68"/>
        <v>0</v>
      </c>
      <c r="I471" s="127">
        <f t="shared" si="68"/>
        <v>1</v>
      </c>
    </row>
    <row r="472" spans="1:10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10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10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10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10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69">SUM(B476:H476)</f>
        <v>0</v>
      </c>
    </row>
    <row r="477" spans="1:10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69"/>
        <v>0</v>
      </c>
    </row>
    <row r="478" spans="1:10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69"/>
        <v>0</v>
      </c>
    </row>
    <row r="479" spans="1:10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69"/>
        <v>0</v>
      </c>
    </row>
    <row r="480" spans="1:10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69"/>
        <v>0</v>
      </c>
    </row>
    <row r="481" spans="1:10" ht="15">
      <c r="A481" s="32" t="s">
        <v>54</v>
      </c>
      <c r="B481" s="388"/>
      <c r="C481" s="389"/>
      <c r="D481" s="389"/>
      <c r="E481" s="390"/>
      <c r="F481" s="84">
        <v>25248.981347249526</v>
      </c>
      <c r="G481" s="388"/>
      <c r="H481" s="390"/>
      <c r="I481" s="111">
        <f t="shared" si="69"/>
        <v>25248.981347249526</v>
      </c>
    </row>
    <row r="482" spans="1:10" ht="15">
      <c r="A482" s="31" t="s">
        <v>11</v>
      </c>
      <c r="B482" s="388"/>
      <c r="C482" s="389"/>
      <c r="D482" s="389"/>
      <c r="E482" s="390"/>
      <c r="F482" s="112">
        <v>12544.114634796366</v>
      </c>
      <c r="G482" s="388"/>
      <c r="H482" s="390"/>
      <c r="I482" s="114">
        <f t="shared" si="69"/>
        <v>12544.114634796366</v>
      </c>
      <c r="J482" s="279"/>
    </row>
    <row r="483" spans="1:10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69"/>
        <v>0</v>
      </c>
    </row>
    <row r="484" spans="1:10" ht="15">
      <c r="A484" s="31" t="s">
        <v>14</v>
      </c>
      <c r="B484" s="388"/>
      <c r="C484" s="389"/>
      <c r="D484" s="389"/>
      <c r="E484" s="390"/>
      <c r="F484" s="112">
        <v>46.651947877951841</v>
      </c>
      <c r="G484" s="388"/>
      <c r="H484" s="390"/>
      <c r="I484" s="114">
        <f>SUM(B484:H484)</f>
        <v>46.651947877951841</v>
      </c>
    </row>
    <row r="485" spans="1:10" ht="15">
      <c r="A485" s="32" t="s">
        <v>136</v>
      </c>
      <c r="B485" s="388"/>
      <c r="C485" s="389"/>
      <c r="D485" s="389"/>
      <c r="E485" s="390"/>
      <c r="F485" s="84">
        <v>0</v>
      </c>
      <c r="G485" s="388"/>
      <c r="H485" s="390"/>
      <c r="I485" s="111">
        <f t="shared" si="69"/>
        <v>0</v>
      </c>
    </row>
    <row r="486" spans="1:10" ht="15">
      <c r="A486" s="31" t="s">
        <v>21</v>
      </c>
      <c r="B486" s="388"/>
      <c r="C486" s="389"/>
      <c r="D486" s="389"/>
      <c r="E486" s="390"/>
      <c r="F486" s="112">
        <v>715.76099662314209</v>
      </c>
      <c r="G486" s="388"/>
      <c r="H486" s="390"/>
      <c r="I486" s="114">
        <f t="shared" si="69"/>
        <v>715.76099662314209</v>
      </c>
    </row>
    <row r="487" spans="1:10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69"/>
        <v>0</v>
      </c>
    </row>
    <row r="488" spans="1:10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69"/>
        <v>0</v>
      </c>
    </row>
    <row r="489" spans="1:10" ht="15">
      <c r="A489" s="32" t="s">
        <v>18</v>
      </c>
      <c r="B489" s="388"/>
      <c r="C489" s="389"/>
      <c r="D489" s="389"/>
      <c r="E489" s="390"/>
      <c r="F489" s="84">
        <v>66.552524620449276</v>
      </c>
      <c r="G489" s="388"/>
      <c r="H489" s="390"/>
      <c r="I489" s="111">
        <f t="shared" si="69"/>
        <v>66.552524620449276</v>
      </c>
    </row>
    <row r="490" spans="1:10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69"/>
        <v>0</v>
      </c>
    </row>
    <row r="491" spans="1:10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69"/>
        <v>0</v>
      </c>
    </row>
    <row r="492" spans="1:10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69"/>
        <v>0</v>
      </c>
    </row>
    <row r="493" spans="1:10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69"/>
        <v>0</v>
      </c>
    </row>
    <row r="494" spans="1:10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69"/>
        <v>0</v>
      </c>
    </row>
    <row r="495" spans="1:10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69"/>
        <v>0</v>
      </c>
    </row>
    <row r="496" spans="1:10" ht="15">
      <c r="A496" s="37" t="s">
        <v>22</v>
      </c>
      <c r="B496" s="99">
        <f t="shared" ref="B496:I496" si="70">SUM(B475:B491)</f>
        <v>0</v>
      </c>
      <c r="C496" s="99">
        <f t="shared" si="70"/>
        <v>0</v>
      </c>
      <c r="D496" s="99">
        <f t="shared" si="70"/>
        <v>0</v>
      </c>
      <c r="E496" s="99">
        <f t="shared" si="70"/>
        <v>0</v>
      </c>
      <c r="F496" s="99">
        <f t="shared" si="70"/>
        <v>38622.061451167436</v>
      </c>
      <c r="G496" s="99">
        <f t="shared" si="70"/>
        <v>0</v>
      </c>
      <c r="H496" s="100">
        <f t="shared" si="70"/>
        <v>0</v>
      </c>
      <c r="I496" s="111">
        <f t="shared" si="70"/>
        <v>38622.061451167436</v>
      </c>
      <c r="J496" s="279"/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71">C496/$I$496</f>
        <v>0</v>
      </c>
      <c r="D497" s="125">
        <f t="shared" si="71"/>
        <v>0</v>
      </c>
      <c r="E497" s="125">
        <f t="shared" si="71"/>
        <v>0</v>
      </c>
      <c r="F497" s="125">
        <f t="shared" si="71"/>
        <v>1</v>
      </c>
      <c r="G497" s="125">
        <f t="shared" si="71"/>
        <v>0</v>
      </c>
      <c r="H497" s="126">
        <f t="shared" si="71"/>
        <v>0</v>
      </c>
      <c r="I497" s="127">
        <f t="shared" si="71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72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72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72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72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72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72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72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72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1243.5787888005866</v>
      </c>
      <c r="G511" s="388"/>
      <c r="H511" s="390"/>
      <c r="I511" s="111">
        <f t="shared" si="72"/>
        <v>1243.5787888005866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72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72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72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72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72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72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72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72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72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72"/>
        <v>0</v>
      </c>
    </row>
    <row r="522" spans="1:9" ht="15">
      <c r="A522" s="37" t="s">
        <v>22</v>
      </c>
      <c r="B522" s="99">
        <f t="shared" ref="B522:I522" si="73">SUM(B501:B517)</f>
        <v>0</v>
      </c>
      <c r="C522" s="99">
        <f t="shared" si="73"/>
        <v>0</v>
      </c>
      <c r="D522" s="99">
        <f t="shared" si="73"/>
        <v>0</v>
      </c>
      <c r="E522" s="99">
        <f t="shared" si="73"/>
        <v>0</v>
      </c>
      <c r="F522" s="99">
        <f t="shared" si="73"/>
        <v>1243.5787888005866</v>
      </c>
      <c r="G522" s="99">
        <f t="shared" si="73"/>
        <v>0</v>
      </c>
      <c r="H522" s="100">
        <f t="shared" si="73"/>
        <v>0</v>
      </c>
      <c r="I522" s="111">
        <f t="shared" si="73"/>
        <v>1243.5787888005866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74">C522/$I$522</f>
        <v>0</v>
      </c>
      <c r="D523" s="125">
        <f t="shared" si="74"/>
        <v>0</v>
      </c>
      <c r="E523" s="125">
        <f t="shared" si="74"/>
        <v>0</v>
      </c>
      <c r="F523" s="125">
        <f t="shared" si="74"/>
        <v>1</v>
      </c>
      <c r="G523" s="125">
        <f t="shared" si="74"/>
        <v>0</v>
      </c>
      <c r="H523" s="126">
        <f t="shared" si="74"/>
        <v>0</v>
      </c>
      <c r="I523" s="127">
        <f t="shared" si="74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75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75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75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75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75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0.80807384350641798</v>
      </c>
      <c r="G533" s="388"/>
      <c r="H533" s="390"/>
      <c r="I533" s="111">
        <f t="shared" si="75"/>
        <v>0.80807384350641798</v>
      </c>
    </row>
    <row r="534" spans="1:9" ht="15">
      <c r="A534" s="31" t="s">
        <v>11</v>
      </c>
      <c r="B534" s="388"/>
      <c r="C534" s="389"/>
      <c r="D534" s="389"/>
      <c r="E534" s="390"/>
      <c r="F534" s="112">
        <v>9.1479986541113958E-2</v>
      </c>
      <c r="G534" s="388"/>
      <c r="H534" s="390"/>
      <c r="I534" s="114">
        <f t="shared" si="75"/>
        <v>9.1479986541113958E-2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75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75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75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75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75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75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75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75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75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75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75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75"/>
        <v>0</v>
      </c>
    </row>
    <row r="548" spans="1:9" ht="15">
      <c r="A548" s="37" t="s">
        <v>22</v>
      </c>
      <c r="B548" s="99">
        <f t="shared" ref="B548:I548" si="76">SUM(B527:B543)</f>
        <v>0</v>
      </c>
      <c r="C548" s="99">
        <f t="shared" si="76"/>
        <v>0</v>
      </c>
      <c r="D548" s="99">
        <f t="shared" si="76"/>
        <v>0</v>
      </c>
      <c r="E548" s="99">
        <f t="shared" si="76"/>
        <v>0</v>
      </c>
      <c r="F548" s="99">
        <f t="shared" si="76"/>
        <v>0.89955383004753198</v>
      </c>
      <c r="G548" s="99">
        <f t="shared" si="76"/>
        <v>0</v>
      </c>
      <c r="H548" s="100">
        <f t="shared" si="76"/>
        <v>0</v>
      </c>
      <c r="I548" s="111">
        <f t="shared" si="76"/>
        <v>0.89955383004753198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77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77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77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77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77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77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17.370435468491113</v>
      </c>
      <c r="G560" s="388"/>
      <c r="H560" s="390"/>
      <c r="I560" s="114">
        <f t="shared" si="77"/>
        <v>17.370435468491113</v>
      </c>
    </row>
    <row r="561" spans="1:9" ht="15">
      <c r="A561" s="32" t="s">
        <v>55</v>
      </c>
      <c r="B561" s="388"/>
      <c r="C561" s="389"/>
      <c r="D561" s="389"/>
      <c r="E561" s="390"/>
      <c r="F561" s="84">
        <v>1465.9119004305255</v>
      </c>
      <c r="G561" s="388"/>
      <c r="H561" s="390"/>
      <c r="I561" s="111">
        <f t="shared" si="77"/>
        <v>1465.9119004305255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77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77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77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77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77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77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77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77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77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77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77"/>
        <v>0</v>
      </c>
    </row>
    <row r="574" spans="1:9" ht="15">
      <c r="A574" s="37" t="s">
        <v>22</v>
      </c>
      <c r="B574" s="99">
        <f t="shared" ref="B574:I574" si="78">SUM(B553:B569)</f>
        <v>0</v>
      </c>
      <c r="C574" s="99">
        <f t="shared" si="78"/>
        <v>0</v>
      </c>
      <c r="D574" s="99">
        <f t="shared" si="78"/>
        <v>0</v>
      </c>
      <c r="E574" s="99">
        <f t="shared" si="78"/>
        <v>0</v>
      </c>
      <c r="F574" s="99">
        <f t="shared" si="78"/>
        <v>1483.2823358990167</v>
      </c>
      <c r="G574" s="99">
        <f t="shared" si="78"/>
        <v>0</v>
      </c>
      <c r="H574" s="100">
        <f t="shared" si="78"/>
        <v>0</v>
      </c>
      <c r="I574" s="111">
        <f t="shared" si="78"/>
        <v>1483.2823358990167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79">C574/$I$574</f>
        <v>0</v>
      </c>
      <c r="D575" s="125">
        <f t="shared" si="79"/>
        <v>0</v>
      </c>
      <c r="E575" s="125">
        <f t="shared" si="79"/>
        <v>0</v>
      </c>
      <c r="F575" s="125">
        <f t="shared" si="79"/>
        <v>1</v>
      </c>
      <c r="G575" s="125">
        <f t="shared" si="79"/>
        <v>0</v>
      </c>
      <c r="H575" s="126">
        <f t="shared" si="79"/>
        <v>0</v>
      </c>
      <c r="I575" s="127">
        <f t="shared" si="7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33.633033142745752</v>
      </c>
      <c r="C579" s="105">
        <v>0</v>
      </c>
      <c r="D579" s="105">
        <v>6.4126684573212893</v>
      </c>
      <c r="E579" s="105">
        <v>0</v>
      </c>
      <c r="F579" s="394"/>
      <c r="G579" s="105">
        <v>0</v>
      </c>
      <c r="H579" s="110">
        <v>0</v>
      </c>
      <c r="I579" s="111">
        <f>SUM(B579:H579)</f>
        <v>40.045701600067041</v>
      </c>
    </row>
    <row r="580" spans="1:9" ht="15">
      <c r="A580" s="31" t="s">
        <v>8</v>
      </c>
      <c r="B580" s="112">
        <v>73.609630776025483</v>
      </c>
      <c r="C580" s="112">
        <v>0</v>
      </c>
      <c r="D580" s="112">
        <v>18.059105147067953</v>
      </c>
      <c r="E580" s="112">
        <v>0</v>
      </c>
      <c r="F580" s="395"/>
      <c r="G580" s="112">
        <v>0</v>
      </c>
      <c r="H580" s="113">
        <v>0</v>
      </c>
      <c r="I580" s="114">
        <f t="shared" ref="I580:I599" si="80">SUM(B580:H580)</f>
        <v>91.668735923093436</v>
      </c>
    </row>
    <row r="581" spans="1:9" ht="15">
      <c r="A581" s="32" t="s">
        <v>9</v>
      </c>
      <c r="B581" s="84">
        <v>21.283930040221929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80"/>
        <v>21.283930040221929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80"/>
        <v>0</v>
      </c>
    </row>
    <row r="583" spans="1:9" ht="15">
      <c r="A583" s="32" t="s">
        <v>13</v>
      </c>
      <c r="B583" s="84">
        <v>548.84407501830628</v>
      </c>
      <c r="C583" s="84">
        <v>66.478628273245647</v>
      </c>
      <c r="D583" s="84">
        <v>14.33424948714659</v>
      </c>
      <c r="E583" s="84">
        <v>31.969446514351638</v>
      </c>
      <c r="F583" s="395"/>
      <c r="G583" s="84">
        <v>0</v>
      </c>
      <c r="H583" s="115">
        <v>0</v>
      </c>
      <c r="I583" s="111">
        <f t="shared" si="80"/>
        <v>661.62639929305021</v>
      </c>
    </row>
    <row r="584" spans="1:9" ht="15">
      <c r="A584" s="31" t="s">
        <v>12</v>
      </c>
      <c r="B584" s="112">
        <v>1486.8945082875857</v>
      </c>
      <c r="C584" s="112">
        <v>22.564880459014926</v>
      </c>
      <c r="D584" s="112">
        <v>26.680659315388272</v>
      </c>
      <c r="E584" s="112">
        <v>0</v>
      </c>
      <c r="F584" s="395"/>
      <c r="G584" s="112">
        <v>0</v>
      </c>
      <c r="H584" s="113">
        <v>0</v>
      </c>
      <c r="I584" s="114">
        <f t="shared" si="80"/>
        <v>1536.1400480619889</v>
      </c>
    </row>
    <row r="585" spans="1:9" ht="15">
      <c r="A585" s="32" t="s">
        <v>54</v>
      </c>
      <c r="B585" s="84">
        <v>0</v>
      </c>
      <c r="C585" s="84">
        <v>0</v>
      </c>
      <c r="D585" s="84">
        <v>0.23360247779008719</v>
      </c>
      <c r="E585" s="84">
        <v>108.97197121596226</v>
      </c>
      <c r="F585" s="395"/>
      <c r="G585" s="84">
        <v>0</v>
      </c>
      <c r="H585" s="115">
        <v>0</v>
      </c>
      <c r="I585" s="111">
        <f t="shared" si="80"/>
        <v>109.20557369375234</v>
      </c>
    </row>
    <row r="586" spans="1:9" ht="15">
      <c r="A586" s="31" t="s">
        <v>11</v>
      </c>
      <c r="B586" s="112">
        <v>0</v>
      </c>
      <c r="C586" s="112">
        <v>0</v>
      </c>
      <c r="D586" s="112">
        <v>4.8241980522936607E-2</v>
      </c>
      <c r="E586" s="112">
        <v>1.4104753415382625</v>
      </c>
      <c r="F586" s="395"/>
      <c r="G586" s="112">
        <v>0</v>
      </c>
      <c r="H586" s="113">
        <v>0</v>
      </c>
      <c r="I586" s="114">
        <f t="shared" si="80"/>
        <v>1.4587173220611991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33.510175865243987</v>
      </c>
      <c r="F587" s="395"/>
      <c r="G587" s="84">
        <v>0</v>
      </c>
      <c r="H587" s="115">
        <v>0</v>
      </c>
      <c r="I587" s="111">
        <f t="shared" si="80"/>
        <v>33.510175865243987</v>
      </c>
    </row>
    <row r="588" spans="1:9" ht="15">
      <c r="A588" s="31" t="s">
        <v>14</v>
      </c>
      <c r="B588" s="112">
        <v>133.00739802474462</v>
      </c>
      <c r="C588" s="112">
        <v>0.72067328031350131</v>
      </c>
      <c r="D588" s="112">
        <v>16.880821463642498</v>
      </c>
      <c r="E588" s="112">
        <v>2.3011483639042463</v>
      </c>
      <c r="F588" s="395"/>
      <c r="G588" s="112">
        <v>0</v>
      </c>
      <c r="H588" s="113">
        <v>0</v>
      </c>
      <c r="I588" s="114">
        <f>SUM(B588:H588)</f>
        <v>152.91004113260485</v>
      </c>
    </row>
    <row r="589" spans="1:9" ht="15">
      <c r="A589" s="32" t="s">
        <v>136</v>
      </c>
      <c r="B589" s="84">
        <v>2447.1766238503819</v>
      </c>
      <c r="C589" s="84">
        <v>385.64269302906695</v>
      </c>
      <c r="D589" s="84">
        <v>75.212356136330101</v>
      </c>
      <c r="E589" s="84">
        <v>59.223670399777802</v>
      </c>
      <c r="F589" s="395"/>
      <c r="G589" s="84">
        <v>0</v>
      </c>
      <c r="H589" s="115">
        <v>0</v>
      </c>
      <c r="I589" s="111">
        <f t="shared" si="80"/>
        <v>2967.2553434155566</v>
      </c>
    </row>
    <row r="590" spans="1:9" ht="15">
      <c r="A590" s="31" t="s">
        <v>21</v>
      </c>
      <c r="B590" s="112">
        <v>1048.9080616811016</v>
      </c>
      <c r="C590" s="112">
        <v>0</v>
      </c>
      <c r="D590" s="112">
        <v>2313.3977507790682</v>
      </c>
      <c r="E590" s="112">
        <v>509.78822555559225</v>
      </c>
      <c r="F590" s="395"/>
      <c r="G590" s="112">
        <v>1584.9396027175933</v>
      </c>
      <c r="H590" s="113">
        <v>0.41261215770638138</v>
      </c>
      <c r="I590" s="114">
        <f t="shared" si="80"/>
        <v>5457.4462528910617</v>
      </c>
    </row>
    <row r="591" spans="1:9" ht="15">
      <c r="A591" s="32" t="s">
        <v>20</v>
      </c>
      <c r="B591" s="84">
        <v>1994.7195017299221</v>
      </c>
      <c r="C591" s="84">
        <v>12.646165674892424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80"/>
        <v>2007.3656674048145</v>
      </c>
    </row>
    <row r="592" spans="1:9" ht="15">
      <c r="A592" s="31" t="s">
        <v>56</v>
      </c>
      <c r="B592" s="112">
        <v>39.498988573519838</v>
      </c>
      <c r="C592" s="112">
        <v>0</v>
      </c>
      <c r="D592" s="112">
        <v>7.0217570079712228</v>
      </c>
      <c r="E592" s="112">
        <v>0</v>
      </c>
      <c r="F592" s="395"/>
      <c r="G592" s="112">
        <v>0</v>
      </c>
      <c r="H592" s="113">
        <v>0</v>
      </c>
      <c r="I592" s="114">
        <f t="shared" si="80"/>
        <v>46.520745581491063</v>
      </c>
    </row>
    <row r="593" spans="1:9" ht="15">
      <c r="A593" s="32" t="s">
        <v>18</v>
      </c>
      <c r="B593" s="84">
        <v>383.12892143245307</v>
      </c>
      <c r="C593" s="84">
        <v>0</v>
      </c>
      <c r="D593" s="84">
        <v>23.631092334596609</v>
      </c>
      <c r="E593" s="84">
        <v>0</v>
      </c>
      <c r="F593" s="395"/>
      <c r="G593" s="84">
        <v>0</v>
      </c>
      <c r="H593" s="115">
        <v>0</v>
      </c>
      <c r="I593" s="111">
        <f t="shared" si="80"/>
        <v>406.76001376704966</v>
      </c>
    </row>
    <row r="594" spans="1:9" ht="15">
      <c r="A594" s="31" t="s">
        <v>17</v>
      </c>
      <c r="B594" s="112">
        <v>74.76653318570051</v>
      </c>
      <c r="C594" s="112">
        <v>0</v>
      </c>
      <c r="D594" s="112">
        <v>1.3814057226690637</v>
      </c>
      <c r="E594" s="112">
        <v>0</v>
      </c>
      <c r="F594" s="395"/>
      <c r="G594" s="112">
        <v>0</v>
      </c>
      <c r="H594" s="113">
        <v>0</v>
      </c>
      <c r="I594" s="114">
        <f t="shared" si="80"/>
        <v>76.147938908369568</v>
      </c>
    </row>
    <row r="595" spans="1:9" ht="15">
      <c r="A595" s="33" t="s">
        <v>60</v>
      </c>
      <c r="B595" s="84">
        <v>392.7697835141484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80"/>
        <v>392.7697835141484</v>
      </c>
    </row>
    <row r="596" spans="1:9">
      <c r="A596" s="34" t="s">
        <v>19</v>
      </c>
      <c r="B596" s="116">
        <v>392.7697835141484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80"/>
        <v>392.7697835141484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80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80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80"/>
        <v>0</v>
      </c>
    </row>
    <row r="600" spans="1:9" ht="15">
      <c r="A600" s="37" t="s">
        <v>22</v>
      </c>
      <c r="B600" s="99">
        <f t="shared" ref="B600:I600" si="81">SUM(B579:B595)</f>
        <v>8678.2409892568558</v>
      </c>
      <c r="C600" s="99">
        <f t="shared" si="81"/>
        <v>488.05304071653342</v>
      </c>
      <c r="D600" s="99">
        <f t="shared" si="81"/>
        <v>2503.2937103095151</v>
      </c>
      <c r="E600" s="99">
        <f t="shared" si="81"/>
        <v>747.17511325637042</v>
      </c>
      <c r="F600" s="99">
        <f t="shared" si="81"/>
        <v>0</v>
      </c>
      <c r="G600" s="99">
        <f t="shared" si="81"/>
        <v>1584.9396027175933</v>
      </c>
      <c r="H600" s="100">
        <f t="shared" si="81"/>
        <v>0.41261215770638138</v>
      </c>
      <c r="I600" s="111">
        <f t="shared" si="81"/>
        <v>14002.115068414574</v>
      </c>
    </row>
    <row r="601" spans="1:9" s="22" customFormat="1" ht="15" thickBot="1">
      <c r="A601" s="39" t="s">
        <v>108</v>
      </c>
      <c r="B601" s="125">
        <f>B600/$I$600</f>
        <v>0.619780722187671</v>
      </c>
      <c r="C601" s="125">
        <f t="shared" ref="C601:I601" si="82">C600/$I$600</f>
        <v>3.4855665614223132E-2</v>
      </c>
      <c r="D601" s="125">
        <f t="shared" si="82"/>
        <v>0.17877968421758991</v>
      </c>
      <c r="E601" s="125">
        <f t="shared" si="82"/>
        <v>5.336158927459602E-2</v>
      </c>
      <c r="F601" s="125">
        <f t="shared" si="82"/>
        <v>0</v>
      </c>
      <c r="G601" s="125">
        <f t="shared" si="82"/>
        <v>0.11319287086083432</v>
      </c>
      <c r="H601" s="126">
        <f t="shared" si="82"/>
        <v>2.9467845085571096E-5</v>
      </c>
      <c r="I601" s="127">
        <f t="shared" si="82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800.00202328542707</v>
      </c>
      <c r="C605" s="105">
        <v>0</v>
      </c>
      <c r="D605" s="105">
        <v>54.700993045157411</v>
      </c>
      <c r="E605" s="105">
        <v>0</v>
      </c>
      <c r="F605" s="394"/>
      <c r="G605" s="105">
        <v>0</v>
      </c>
      <c r="H605" s="110">
        <v>0</v>
      </c>
      <c r="I605" s="111">
        <f>SUM(B605:H605)</f>
        <v>854.70301633058443</v>
      </c>
    </row>
    <row r="606" spans="1:9" ht="15">
      <c r="A606" s="31" t="s">
        <v>8</v>
      </c>
      <c r="B606" s="112">
        <v>570.97824340972966</v>
      </c>
      <c r="C606" s="112">
        <v>0</v>
      </c>
      <c r="D606" s="112">
        <v>39.041247412631087</v>
      </c>
      <c r="E606" s="112">
        <v>0</v>
      </c>
      <c r="F606" s="395"/>
      <c r="G606" s="112">
        <v>0</v>
      </c>
      <c r="H606" s="113">
        <v>0</v>
      </c>
      <c r="I606" s="114">
        <f t="shared" ref="I606:I625" si="83">SUM(B606:H606)</f>
        <v>610.01949082236069</v>
      </c>
    </row>
    <row r="607" spans="1:9" ht="15">
      <c r="A607" s="32" t="s">
        <v>9</v>
      </c>
      <c r="B607" s="84">
        <v>805.17140133898124</v>
      </c>
      <c r="C607" s="84">
        <v>0</v>
      </c>
      <c r="D607" s="84">
        <v>55.054454792408983</v>
      </c>
      <c r="E607" s="84">
        <v>0</v>
      </c>
      <c r="F607" s="395"/>
      <c r="G607" s="84">
        <v>0</v>
      </c>
      <c r="H607" s="115">
        <v>0</v>
      </c>
      <c r="I607" s="111">
        <f t="shared" si="83"/>
        <v>860.22585613139017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83"/>
        <v>0</v>
      </c>
    </row>
    <row r="609" spans="1:9" ht="15">
      <c r="A609" s="32" t="s">
        <v>13</v>
      </c>
      <c r="B609" s="84">
        <v>1418.0885800164012</v>
      </c>
      <c r="C609" s="84">
        <v>0</v>
      </c>
      <c r="D609" s="84">
        <v>111.67256347486224</v>
      </c>
      <c r="E609" s="84">
        <v>0</v>
      </c>
      <c r="F609" s="395"/>
      <c r="G609" s="84">
        <v>0</v>
      </c>
      <c r="H609" s="115">
        <v>0</v>
      </c>
      <c r="I609" s="111">
        <f t="shared" si="83"/>
        <v>1529.7611434912635</v>
      </c>
    </row>
    <row r="610" spans="1:9" ht="15">
      <c r="A610" s="31" t="s">
        <v>12</v>
      </c>
      <c r="B610" s="112">
        <v>10570.366830122595</v>
      </c>
      <c r="C610" s="112">
        <v>0</v>
      </c>
      <c r="D610" s="112">
        <v>832.40213441094875</v>
      </c>
      <c r="E610" s="112">
        <v>0</v>
      </c>
      <c r="F610" s="395"/>
      <c r="G610" s="112">
        <v>0</v>
      </c>
      <c r="H610" s="113">
        <v>0</v>
      </c>
      <c r="I610" s="114">
        <f t="shared" si="83"/>
        <v>11402.768964533545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83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83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83"/>
        <v>0</v>
      </c>
    </row>
    <row r="614" spans="1:9" ht="15">
      <c r="A614" s="31" t="s">
        <v>14</v>
      </c>
      <c r="B614" s="112">
        <v>242.79951760074405</v>
      </c>
      <c r="C614" s="112">
        <v>0</v>
      </c>
      <c r="D614" s="112">
        <v>19.12013461149332</v>
      </c>
      <c r="E614" s="112">
        <v>0</v>
      </c>
      <c r="F614" s="395"/>
      <c r="G614" s="112">
        <v>0</v>
      </c>
      <c r="H614" s="113">
        <v>0</v>
      </c>
      <c r="I614" s="114">
        <f>SUM(B614:H614)</f>
        <v>261.91965221223739</v>
      </c>
    </row>
    <row r="615" spans="1:9" ht="15">
      <c r="A615" s="32" t="s">
        <v>136</v>
      </c>
      <c r="B615" s="84">
        <v>1664.7800886344287</v>
      </c>
      <c r="C615" s="84">
        <v>0</v>
      </c>
      <c r="D615" s="84">
        <v>525.72002798981953</v>
      </c>
      <c r="E615" s="84">
        <v>0</v>
      </c>
      <c r="F615" s="395"/>
      <c r="G615" s="84">
        <v>0</v>
      </c>
      <c r="H615" s="115">
        <v>0</v>
      </c>
      <c r="I615" s="111">
        <f t="shared" si="83"/>
        <v>2190.5001166242482</v>
      </c>
    </row>
    <row r="616" spans="1:9" ht="15">
      <c r="A616" s="31" t="s">
        <v>21</v>
      </c>
      <c r="B616" s="112">
        <v>1298.1122422249243</v>
      </c>
      <c r="C616" s="112">
        <v>0</v>
      </c>
      <c r="D616" s="112">
        <v>1474.5546829156906</v>
      </c>
      <c r="E616" s="112">
        <v>4003.5003423276639</v>
      </c>
      <c r="F616" s="395"/>
      <c r="G616" s="112">
        <v>1048.5358039429598</v>
      </c>
      <c r="H616" s="113">
        <v>0</v>
      </c>
      <c r="I616" s="114">
        <f t="shared" si="83"/>
        <v>7824.7030714112389</v>
      </c>
    </row>
    <row r="617" spans="1:9" ht="15">
      <c r="A617" s="32" t="s">
        <v>20</v>
      </c>
      <c r="B617" s="84">
        <v>1999.9491928833681</v>
      </c>
      <c r="C617" s="84">
        <v>0</v>
      </c>
      <c r="D617" s="84">
        <v>465.47140978350569</v>
      </c>
      <c r="E617" s="84">
        <v>0</v>
      </c>
      <c r="F617" s="395"/>
      <c r="G617" s="84">
        <v>0</v>
      </c>
      <c r="H617" s="115">
        <v>0</v>
      </c>
      <c r="I617" s="111">
        <f t="shared" si="83"/>
        <v>2465.4206026668739</v>
      </c>
    </row>
    <row r="618" spans="1:9" ht="15">
      <c r="A618" s="31" t="s">
        <v>56</v>
      </c>
      <c r="B618" s="112">
        <v>8922.9102106623068</v>
      </c>
      <c r="C618" s="112">
        <v>0</v>
      </c>
      <c r="D618" s="112">
        <v>936.65908288720334</v>
      </c>
      <c r="E618" s="112">
        <v>0</v>
      </c>
      <c r="F618" s="395"/>
      <c r="G618" s="112">
        <v>0</v>
      </c>
      <c r="H618" s="113">
        <v>0</v>
      </c>
      <c r="I618" s="114">
        <f t="shared" si="83"/>
        <v>9859.5692935495099</v>
      </c>
    </row>
    <row r="619" spans="1:9" ht="15">
      <c r="A619" s="32" t="s">
        <v>18</v>
      </c>
      <c r="B619" s="84">
        <v>974.36754253470076</v>
      </c>
      <c r="C619" s="84">
        <v>0</v>
      </c>
      <c r="D619" s="84">
        <v>102.28167573568682</v>
      </c>
      <c r="E619" s="84">
        <v>0</v>
      </c>
      <c r="F619" s="395"/>
      <c r="G619" s="84">
        <v>0</v>
      </c>
      <c r="H619" s="115">
        <v>0</v>
      </c>
      <c r="I619" s="111">
        <f t="shared" si="83"/>
        <v>1076.6492182703876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83"/>
        <v>0</v>
      </c>
    </row>
    <row r="621" spans="1:9" ht="15">
      <c r="A621" s="33" t="s">
        <v>60</v>
      </c>
      <c r="B621" s="84">
        <v>73.334069142833258</v>
      </c>
      <c r="C621" s="84">
        <v>0</v>
      </c>
      <c r="D621" s="84">
        <v>443.80911462052603</v>
      </c>
      <c r="E621" s="84">
        <v>0</v>
      </c>
      <c r="F621" s="395"/>
      <c r="G621" s="84">
        <v>0</v>
      </c>
      <c r="H621" s="115">
        <v>0</v>
      </c>
      <c r="I621" s="111">
        <f t="shared" si="83"/>
        <v>517.14318376335927</v>
      </c>
    </row>
    <row r="622" spans="1:9">
      <c r="A622" s="34" t="s">
        <v>19</v>
      </c>
      <c r="B622" s="116">
        <v>73.334069142833258</v>
      </c>
      <c r="C622" s="116">
        <v>0</v>
      </c>
      <c r="D622" s="116">
        <v>443.80911462052603</v>
      </c>
      <c r="E622" s="116">
        <v>0</v>
      </c>
      <c r="F622" s="395"/>
      <c r="G622" s="116">
        <v>0</v>
      </c>
      <c r="H622" s="117">
        <v>0</v>
      </c>
      <c r="I622" s="118">
        <f t="shared" si="83"/>
        <v>517.14318376335927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83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83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83"/>
        <v>0</v>
      </c>
    </row>
    <row r="626" spans="1:9" ht="15">
      <c r="A626" s="37" t="s">
        <v>22</v>
      </c>
      <c r="B626" s="99">
        <f t="shared" ref="B626:I626" si="84">SUM(B605:B621)</f>
        <v>29340.859941856441</v>
      </c>
      <c r="C626" s="99">
        <f t="shared" si="84"/>
        <v>0</v>
      </c>
      <c r="D626" s="99">
        <f t="shared" si="84"/>
        <v>5060.4875216799337</v>
      </c>
      <c r="E626" s="99">
        <f t="shared" si="84"/>
        <v>4003.5003423276639</v>
      </c>
      <c r="F626" s="99">
        <f t="shared" si="84"/>
        <v>0</v>
      </c>
      <c r="G626" s="99">
        <f t="shared" si="84"/>
        <v>1048.5358039429598</v>
      </c>
      <c r="H626" s="100">
        <f t="shared" si="84"/>
        <v>0</v>
      </c>
      <c r="I626" s="111">
        <f t="shared" si="84"/>
        <v>39453.383609806995</v>
      </c>
    </row>
    <row r="627" spans="1:9" s="22" customFormat="1" ht="15" thickBot="1">
      <c r="A627" s="39" t="s">
        <v>108</v>
      </c>
      <c r="B627" s="125">
        <f>B626/$I$626</f>
        <v>0.74368424853079351</v>
      </c>
      <c r="C627" s="125">
        <f t="shared" ref="C627:I627" si="85">C626/$I$626</f>
        <v>0</v>
      </c>
      <c r="D627" s="125">
        <f t="shared" si="85"/>
        <v>0.12826498157238</v>
      </c>
      <c r="E627" s="125">
        <f t="shared" si="85"/>
        <v>0.10147419501257952</v>
      </c>
      <c r="F627" s="125">
        <f t="shared" si="85"/>
        <v>0</v>
      </c>
      <c r="G627" s="125">
        <f t="shared" si="85"/>
        <v>2.6576574884247025E-2</v>
      </c>
      <c r="H627" s="126">
        <f t="shared" si="85"/>
        <v>0</v>
      </c>
      <c r="I627" s="127">
        <f t="shared" si="85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2.1171467653522877</v>
      </c>
      <c r="C631" s="105">
        <v>0</v>
      </c>
      <c r="D631" s="105">
        <v>3.1789387126928901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5.2960854780451783</v>
      </c>
    </row>
    <row r="632" spans="1:9" ht="15">
      <c r="A632" s="31" t="s">
        <v>8</v>
      </c>
      <c r="B632" s="112">
        <v>17.722192065131257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86">SUM(B632:H632)</f>
        <v>17.722192065131257</v>
      </c>
    </row>
    <row r="633" spans="1:9" ht="15">
      <c r="A633" s="32" t="s">
        <v>9</v>
      </c>
      <c r="B633" s="84">
        <v>19.808583672041632</v>
      </c>
      <c r="C633" s="84">
        <v>0</v>
      </c>
      <c r="D633" s="84">
        <v>6.3455717022112626E-2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86"/>
        <v>19.872039389063744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86"/>
        <v>0</v>
      </c>
    </row>
    <row r="635" spans="1:9" ht="15">
      <c r="A635" s="32" t="s">
        <v>13</v>
      </c>
      <c r="B635" s="84">
        <v>366.76365501210273</v>
      </c>
      <c r="C635" s="84">
        <v>1.5851755048919363</v>
      </c>
      <c r="D635" s="84">
        <v>29.553716229445335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86"/>
        <v>397.90254674644001</v>
      </c>
    </row>
    <row r="636" spans="1:9" ht="15">
      <c r="A636" s="31" t="s">
        <v>12</v>
      </c>
      <c r="B636" s="112">
        <v>8.0777442109279676</v>
      </c>
      <c r="C636" s="112">
        <v>0.18229696735166051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86"/>
        <v>8.2600411782796286</v>
      </c>
    </row>
    <row r="637" spans="1:9" ht="15">
      <c r="A637" s="32" t="s">
        <v>54</v>
      </c>
      <c r="B637" s="84">
        <v>0</v>
      </c>
      <c r="C637" s="84">
        <v>0.8411780280083424</v>
      </c>
      <c r="D637" s="84">
        <v>0</v>
      </c>
      <c r="E637" s="84">
        <v>40.827131374686168</v>
      </c>
      <c r="F637" s="84">
        <v>1612.3769031202162</v>
      </c>
      <c r="G637" s="84">
        <v>0</v>
      </c>
      <c r="H637" s="115">
        <v>0</v>
      </c>
      <c r="I637" s="111">
        <f t="shared" si="86"/>
        <v>1654.0452125229108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43.315913803468845</v>
      </c>
      <c r="F638" s="112">
        <v>0</v>
      </c>
      <c r="G638" s="112">
        <v>0</v>
      </c>
      <c r="H638" s="113">
        <v>0</v>
      </c>
      <c r="I638" s="114">
        <f t="shared" si="86"/>
        <v>43.315913803468845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86"/>
        <v>0</v>
      </c>
    </row>
    <row r="640" spans="1:9" ht="15">
      <c r="A640" s="31" t="s">
        <v>14</v>
      </c>
      <c r="B640" s="112">
        <v>25.910519784691978</v>
      </c>
      <c r="C640" s="112">
        <v>0</v>
      </c>
      <c r="D640" s="112">
        <v>0.12543883235932055</v>
      </c>
      <c r="E640" s="112">
        <v>0.76325932284371345</v>
      </c>
      <c r="F640" s="112">
        <v>0</v>
      </c>
      <c r="G640" s="112">
        <v>0</v>
      </c>
      <c r="H640" s="113">
        <v>0</v>
      </c>
      <c r="I640" s="114">
        <f>SUM(B640:H640)</f>
        <v>26.799217939895012</v>
      </c>
    </row>
    <row r="641" spans="1:9" ht="15">
      <c r="A641" s="32" t="s">
        <v>136</v>
      </c>
      <c r="B641" s="84">
        <v>19.728770789899016</v>
      </c>
      <c r="C641" s="84">
        <v>0</v>
      </c>
      <c r="D641" s="84">
        <v>5.0990258307283156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86"/>
        <v>24.827796620627332</v>
      </c>
    </row>
    <row r="642" spans="1:9" ht="15">
      <c r="A642" s="31" t="s">
        <v>21</v>
      </c>
      <c r="B642" s="112">
        <v>182.41696076783683</v>
      </c>
      <c r="C642" s="112">
        <v>0.23701863803459119</v>
      </c>
      <c r="D642" s="112">
        <v>3.7731673636173504</v>
      </c>
      <c r="E642" s="112">
        <v>303.11986922552791</v>
      </c>
      <c r="F642" s="112">
        <v>0</v>
      </c>
      <c r="G642" s="112">
        <v>102.21815912136059</v>
      </c>
      <c r="H642" s="113">
        <v>1.4341198705370979</v>
      </c>
      <c r="I642" s="114">
        <f t="shared" si="86"/>
        <v>593.19929498691431</v>
      </c>
    </row>
    <row r="643" spans="1:9" ht="15">
      <c r="A643" s="32" t="s">
        <v>20</v>
      </c>
      <c r="B643" s="84">
        <v>34.535592601479102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86"/>
        <v>34.535592601479102</v>
      </c>
    </row>
    <row r="644" spans="1:9" ht="15">
      <c r="A644" s="31" t="s">
        <v>56</v>
      </c>
      <c r="B644" s="112">
        <v>384.92734762642294</v>
      </c>
      <c r="C644" s="112">
        <v>17.435902415100763</v>
      </c>
      <c r="D644" s="112">
        <v>219.18055599736894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86"/>
        <v>621.54380603889263</v>
      </c>
    </row>
    <row r="645" spans="1:9" ht="15">
      <c r="A645" s="32" t="s">
        <v>18</v>
      </c>
      <c r="B645" s="84">
        <v>316.53879499894822</v>
      </c>
      <c r="C645" s="84">
        <v>0</v>
      </c>
      <c r="D645" s="84">
        <v>0</v>
      </c>
      <c r="E645" s="84">
        <v>0</v>
      </c>
      <c r="F645" s="84">
        <v>56.56713610720238</v>
      </c>
      <c r="G645" s="84">
        <v>0</v>
      </c>
      <c r="H645" s="115">
        <v>0</v>
      </c>
      <c r="I645" s="111">
        <f t="shared" si="86"/>
        <v>373.10593110615059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86"/>
        <v>0</v>
      </c>
    </row>
    <row r="647" spans="1:9" ht="15">
      <c r="A647" s="33" t="s">
        <v>60</v>
      </c>
      <c r="B647" s="84">
        <v>6.9828747782769511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86"/>
        <v>6.9828747782769511</v>
      </c>
    </row>
    <row r="648" spans="1:9">
      <c r="A648" s="34" t="s">
        <v>19</v>
      </c>
      <c r="B648" s="116">
        <v>6.9828747782769511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86"/>
        <v>6.9828747782769511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86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86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86"/>
        <v>0</v>
      </c>
    </row>
    <row r="652" spans="1:9" ht="15">
      <c r="A652" s="37" t="s">
        <v>22</v>
      </c>
      <c r="B652" s="99">
        <f t="shared" ref="B652:I652" si="87">SUM(B631:B647)</f>
        <v>1385.5301830731107</v>
      </c>
      <c r="C652" s="99">
        <f t="shared" si="87"/>
        <v>20.281571553387295</v>
      </c>
      <c r="D652" s="99">
        <f t="shared" si="87"/>
        <v>260.97429868323428</v>
      </c>
      <c r="E652" s="99">
        <f t="shared" si="87"/>
        <v>388.02617372652662</v>
      </c>
      <c r="F652" s="99">
        <f t="shared" si="87"/>
        <v>1668.9440392274187</v>
      </c>
      <c r="G652" s="99">
        <f t="shared" si="87"/>
        <v>102.21815912136059</v>
      </c>
      <c r="H652" s="100">
        <f t="shared" si="87"/>
        <v>1.4341198705370979</v>
      </c>
      <c r="I652" s="111">
        <f t="shared" si="87"/>
        <v>3827.4085452555751</v>
      </c>
    </row>
    <row r="653" spans="1:9" s="22" customFormat="1" ht="15" thickBot="1">
      <c r="A653" s="39" t="s">
        <v>108</v>
      </c>
      <c r="B653" s="125">
        <f>B652/$I$652</f>
        <v>0.36200216587555117</v>
      </c>
      <c r="C653" s="125">
        <f t="shared" ref="C653:I653" si="88">C652/$I$652</f>
        <v>5.2990349249567746E-3</v>
      </c>
      <c r="D653" s="125">
        <f t="shared" si="88"/>
        <v>6.8185639342509152E-2</v>
      </c>
      <c r="E653" s="125">
        <f t="shared" si="88"/>
        <v>0.10138091325722746</v>
      </c>
      <c r="F653" s="125">
        <f t="shared" si="88"/>
        <v>0.43605066443618318</v>
      </c>
      <c r="G653" s="125">
        <f t="shared" si="88"/>
        <v>2.6706884805404271E-2</v>
      </c>
      <c r="H653" s="126">
        <f t="shared" si="88"/>
        <v>3.7469735816805376E-4</v>
      </c>
      <c r="I653" s="127">
        <f t="shared" si="88"/>
        <v>1</v>
      </c>
    </row>
  </sheetData>
  <mergeCells count="79">
    <mergeCell ref="B6:I6"/>
    <mergeCell ref="B32:I32"/>
    <mergeCell ref="B58:I58"/>
    <mergeCell ref="B84:I84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/>
  <dimension ref="A1:U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53.25" style="3" bestFit="1" customWidth="1"/>
    <col min="2" max="7" width="16.625" style="3" customWidth="1"/>
    <col min="8" max="8" width="16.875" style="3" customWidth="1"/>
    <col min="9" max="10" width="16.625" style="3" customWidth="1"/>
    <col min="11" max="11" width="36.625" style="3" customWidth="1"/>
    <col min="12" max="19" width="16.625" style="3" customWidth="1"/>
    <col min="20" max="20" width="8.375" style="3" customWidth="1"/>
    <col min="21" max="21" width="36.625" style="3" customWidth="1"/>
    <col min="22" max="16384" width="11" style="3"/>
  </cols>
  <sheetData>
    <row r="1" spans="1:11" s="29" customFormat="1" ht="15" customHeight="1" thickTop="1">
      <c r="A1" s="414" t="s">
        <v>83</v>
      </c>
      <c r="B1" s="415"/>
      <c r="C1" s="415"/>
      <c r="D1" s="415"/>
      <c r="E1" s="415"/>
      <c r="F1" s="415"/>
      <c r="G1" s="415"/>
      <c r="H1" s="415"/>
      <c r="I1" s="416"/>
      <c r="J1"/>
    </row>
    <row r="2" spans="1:11" s="2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/>
    </row>
    <row r="3" spans="1:11" s="29" customFormat="1" ht="36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/>
    </row>
    <row r="4" spans="1:11" s="2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/>
    </row>
    <row r="5" spans="1:11" ht="28.5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K5" s="18"/>
    </row>
    <row r="6" spans="1:11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1" ht="13.5" customHeight="1">
      <c r="A7" s="30" t="s">
        <v>7</v>
      </c>
      <c r="B7" s="105">
        <f>B33+B85</f>
        <v>829.74432589581602</v>
      </c>
      <c r="C7" s="105">
        <f t="shared" ref="C7:E7" si="0">C33+C85</f>
        <v>1239.0330801943476</v>
      </c>
      <c r="D7" s="105">
        <f t="shared" si="0"/>
        <v>970.87779583413692</v>
      </c>
      <c r="E7" s="105">
        <f t="shared" si="0"/>
        <v>1.3771468659874581E-2</v>
      </c>
      <c r="F7" s="105">
        <f>F59+F85</f>
        <v>1.7595952998372264</v>
      </c>
      <c r="G7" s="105">
        <f t="shared" ref="G7:H22" si="1">G33+G85</f>
        <v>0</v>
      </c>
      <c r="H7" s="110">
        <f t="shared" si="1"/>
        <v>0</v>
      </c>
      <c r="I7" s="111">
        <f>SUM(B7:H7)</f>
        <v>3041.4285686927979</v>
      </c>
      <c r="J7" s="294">
        <v>0</v>
      </c>
    </row>
    <row r="8" spans="1:11" ht="13.5" customHeight="1">
      <c r="A8" s="31" t="s">
        <v>8</v>
      </c>
      <c r="B8" s="112">
        <f t="shared" ref="B8:E23" si="2">B34+B86</f>
        <v>821.47327719310204</v>
      </c>
      <c r="C8" s="112">
        <f t="shared" si="2"/>
        <v>676.49270214563717</v>
      </c>
      <c r="D8" s="112">
        <f t="shared" si="2"/>
        <v>59.005838367371766</v>
      </c>
      <c r="E8" s="112">
        <f t="shared" si="2"/>
        <v>0</v>
      </c>
      <c r="F8" s="112">
        <f t="shared" ref="F8:F27" si="3">F60+F86</f>
        <v>0.15143499999999999</v>
      </c>
      <c r="G8" s="112">
        <f t="shared" si="1"/>
        <v>0</v>
      </c>
      <c r="H8" s="113">
        <f t="shared" si="1"/>
        <v>0</v>
      </c>
      <c r="I8" s="114">
        <f t="shared" ref="I8:I27" si="4">SUM(B8:H8)</f>
        <v>1557.1232527061109</v>
      </c>
      <c r="J8" s="294">
        <v>0</v>
      </c>
    </row>
    <row r="9" spans="1:11" ht="13.5" customHeight="1">
      <c r="A9" s="32" t="s">
        <v>9</v>
      </c>
      <c r="B9" s="84">
        <f t="shared" si="2"/>
        <v>853.52269336974916</v>
      </c>
      <c r="C9" s="84">
        <f t="shared" si="2"/>
        <v>0</v>
      </c>
      <c r="D9" s="84">
        <f t="shared" si="2"/>
        <v>2434.3997774566619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3287.922470826411</v>
      </c>
      <c r="J9" s="294">
        <v>0</v>
      </c>
    </row>
    <row r="10" spans="1:11" ht="13.5" customHeight="1">
      <c r="A10" s="31" t="s">
        <v>52</v>
      </c>
      <c r="B10" s="112">
        <f t="shared" si="2"/>
        <v>1.0515974075092543E-8</v>
      </c>
      <c r="C10" s="112">
        <f t="shared" si="2"/>
        <v>1.0515974075092543E-8</v>
      </c>
      <c r="D10" s="112">
        <f t="shared" si="2"/>
        <v>384.00831997896813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384.00832000000008</v>
      </c>
      <c r="J10" s="294">
        <v>0</v>
      </c>
    </row>
    <row r="11" spans="1:11" ht="13.5" customHeight="1">
      <c r="A11" s="32" t="s">
        <v>13</v>
      </c>
      <c r="B11" s="84">
        <f t="shared" si="2"/>
        <v>3269.9421255624925</v>
      </c>
      <c r="C11" s="84">
        <f t="shared" si="2"/>
        <v>1035.0547668012584</v>
      </c>
      <c r="D11" s="84">
        <f t="shared" si="2"/>
        <v>753.2136308226834</v>
      </c>
      <c r="E11" s="84">
        <f t="shared" si="2"/>
        <v>47.454807830465484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5105.6653310168995</v>
      </c>
      <c r="J11" s="294">
        <v>0</v>
      </c>
    </row>
    <row r="12" spans="1:11" ht="13.5" customHeight="1">
      <c r="A12" s="31" t="s">
        <v>12</v>
      </c>
      <c r="B12" s="112">
        <f t="shared" si="2"/>
        <v>12522.288164517207</v>
      </c>
      <c r="C12" s="112">
        <f t="shared" si="2"/>
        <v>44.535276476538463</v>
      </c>
      <c r="D12" s="112">
        <f t="shared" si="2"/>
        <v>869.07345998499068</v>
      </c>
      <c r="E12" s="112">
        <f t="shared" si="2"/>
        <v>0.18372314025744668</v>
      </c>
      <c r="F12" s="112">
        <f t="shared" si="3"/>
        <v>0</v>
      </c>
      <c r="G12" s="112">
        <f t="shared" si="1"/>
        <v>0</v>
      </c>
      <c r="H12" s="113">
        <f t="shared" si="1"/>
        <v>0</v>
      </c>
      <c r="I12" s="114">
        <f t="shared" si="4"/>
        <v>13436.080624118995</v>
      </c>
      <c r="J12" s="294">
        <v>0</v>
      </c>
    </row>
    <row r="13" spans="1:11" ht="13.5" customHeight="1">
      <c r="A13" s="32" t="s">
        <v>54</v>
      </c>
      <c r="B13" s="84">
        <f t="shared" si="2"/>
        <v>0.10438151826623852</v>
      </c>
      <c r="C13" s="84">
        <f t="shared" si="2"/>
        <v>4.5046184734779624</v>
      </c>
      <c r="D13" s="84">
        <f t="shared" si="2"/>
        <v>5.6151256751577279</v>
      </c>
      <c r="E13" s="84">
        <f t="shared" si="2"/>
        <v>1016.8388987146627</v>
      </c>
      <c r="F13" s="84">
        <f t="shared" si="3"/>
        <v>24798.788738377887</v>
      </c>
      <c r="G13" s="84">
        <f t="shared" si="1"/>
        <v>0</v>
      </c>
      <c r="H13" s="115">
        <f t="shared" si="1"/>
        <v>0</v>
      </c>
      <c r="I13" s="111">
        <f t="shared" si="4"/>
        <v>25825.851762759452</v>
      </c>
      <c r="J13" s="294">
        <v>0</v>
      </c>
    </row>
    <row r="14" spans="1:11" ht="13.5" customHeight="1">
      <c r="A14" s="31" t="s">
        <v>11</v>
      </c>
      <c r="B14" s="112">
        <f t="shared" si="2"/>
        <v>9.0509533765278791E-8</v>
      </c>
      <c r="C14" s="112">
        <f t="shared" si="2"/>
        <v>5.7073390239408955E-8</v>
      </c>
      <c r="D14" s="112">
        <f t="shared" si="2"/>
        <v>5.1130419400004005E-2</v>
      </c>
      <c r="E14" s="112">
        <f t="shared" si="2"/>
        <v>70.190734203058128</v>
      </c>
      <c r="F14" s="112">
        <f t="shared" si="3"/>
        <v>13029.047736788263</v>
      </c>
      <c r="G14" s="112">
        <f t="shared" si="1"/>
        <v>0</v>
      </c>
      <c r="H14" s="113">
        <f t="shared" si="1"/>
        <v>0</v>
      </c>
      <c r="I14" s="114">
        <f t="shared" si="4"/>
        <v>13099.289601558305</v>
      </c>
      <c r="J14" s="294">
        <v>0</v>
      </c>
    </row>
    <row r="15" spans="1:11" ht="13.5" customHeight="1">
      <c r="A15" s="32" t="s">
        <v>55</v>
      </c>
      <c r="B15" s="84">
        <f t="shared" si="2"/>
        <v>0.11211428571428575</v>
      </c>
      <c r="C15" s="84">
        <f t="shared" si="2"/>
        <v>2.4914285714285719E-2</v>
      </c>
      <c r="D15" s="84">
        <f t="shared" si="2"/>
        <v>0.25537142857142858</v>
      </c>
      <c r="E15" s="84">
        <f t="shared" si="2"/>
        <v>88.442482081786807</v>
      </c>
      <c r="F15" s="84">
        <f t="shared" si="3"/>
        <v>1351.5474944935202</v>
      </c>
      <c r="G15" s="84">
        <f t="shared" si="1"/>
        <v>0</v>
      </c>
      <c r="H15" s="115">
        <f t="shared" si="1"/>
        <v>0</v>
      </c>
      <c r="I15" s="111">
        <f t="shared" si="4"/>
        <v>1440.382376575307</v>
      </c>
      <c r="J15" s="294">
        <v>0</v>
      </c>
    </row>
    <row r="16" spans="1:11" ht="13.5" customHeight="1">
      <c r="A16" s="31" t="s">
        <v>14</v>
      </c>
      <c r="B16" s="112">
        <f t="shared" si="2"/>
        <v>610.27174592648805</v>
      </c>
      <c r="C16" s="112">
        <f t="shared" si="2"/>
        <v>3.7509190763646543</v>
      </c>
      <c r="D16" s="112">
        <f t="shared" si="2"/>
        <v>686.90466272982167</v>
      </c>
      <c r="E16" s="112">
        <f t="shared" si="2"/>
        <v>12.273963016856037</v>
      </c>
      <c r="F16" s="112">
        <f t="shared" si="3"/>
        <v>43.179504386214333</v>
      </c>
      <c r="G16" s="112">
        <f t="shared" si="1"/>
        <v>0</v>
      </c>
      <c r="H16" s="113">
        <f t="shared" si="1"/>
        <v>0</v>
      </c>
      <c r="I16" s="114">
        <f t="shared" si="4"/>
        <v>1356.3807951357446</v>
      </c>
      <c r="J16" s="294">
        <v>0</v>
      </c>
    </row>
    <row r="17" spans="1:21" ht="13.5" customHeight="1">
      <c r="A17" s="32" t="s">
        <v>136</v>
      </c>
      <c r="B17" s="84">
        <f t="shared" si="2"/>
        <v>7965.6285954682171</v>
      </c>
      <c r="C17" s="84">
        <f t="shared" si="2"/>
        <v>6822.7111160487675</v>
      </c>
      <c r="D17" s="84">
        <f t="shared" si="2"/>
        <v>12207.888573505057</v>
      </c>
      <c r="E17" s="84">
        <f t="shared" si="2"/>
        <v>1283.0201955856844</v>
      </c>
      <c r="F17" s="84">
        <f t="shared" si="3"/>
        <v>1657.97649796976</v>
      </c>
      <c r="G17" s="84">
        <f t="shared" si="1"/>
        <v>0</v>
      </c>
      <c r="H17" s="115">
        <f t="shared" si="1"/>
        <v>0</v>
      </c>
      <c r="I17" s="111">
        <f t="shared" si="4"/>
        <v>29937.224978577487</v>
      </c>
      <c r="J17" s="294">
        <v>0</v>
      </c>
    </row>
    <row r="18" spans="1:21" ht="13.5" customHeight="1">
      <c r="A18" s="31" t="s">
        <v>21</v>
      </c>
      <c r="B18" s="112">
        <f t="shared" si="2"/>
        <v>3131.7502361523684</v>
      </c>
      <c r="C18" s="112">
        <f t="shared" si="2"/>
        <v>72.660329317756691</v>
      </c>
      <c r="D18" s="112">
        <f t="shared" si="2"/>
        <v>6309.789371514602</v>
      </c>
      <c r="E18" s="112">
        <f t="shared" si="2"/>
        <v>14095.579826520083</v>
      </c>
      <c r="F18" s="112">
        <f t="shared" si="3"/>
        <v>1399.0304651489687</v>
      </c>
      <c r="G18" s="112">
        <f t="shared" si="1"/>
        <v>4751.5338556526476</v>
      </c>
      <c r="H18" s="113">
        <f t="shared" si="1"/>
        <v>88.509205670699785</v>
      </c>
      <c r="I18" s="114">
        <f t="shared" si="4"/>
        <v>29848.853289977127</v>
      </c>
      <c r="J18" s="294">
        <v>0</v>
      </c>
    </row>
    <row r="19" spans="1:21" ht="13.5" customHeight="1">
      <c r="A19" s="32" t="s">
        <v>20</v>
      </c>
      <c r="B19" s="84">
        <f t="shared" si="2"/>
        <v>5549.8343402707633</v>
      </c>
      <c r="C19" s="84">
        <f t="shared" si="2"/>
        <v>23.046661479852023</v>
      </c>
      <c r="D19" s="84">
        <f t="shared" si="2"/>
        <v>960.97970181439291</v>
      </c>
      <c r="E19" s="84">
        <f t="shared" si="2"/>
        <v>5.2866940609832319E-9</v>
      </c>
      <c r="F19" s="84">
        <f t="shared" si="3"/>
        <v>0</v>
      </c>
      <c r="G19" s="84">
        <f t="shared" si="1"/>
        <v>0</v>
      </c>
      <c r="H19" s="115">
        <f t="shared" si="1"/>
        <v>0</v>
      </c>
      <c r="I19" s="111">
        <f t="shared" si="4"/>
        <v>6533.8607035702953</v>
      </c>
      <c r="J19" s="294">
        <v>0</v>
      </c>
    </row>
    <row r="20" spans="1:21" ht="13.5" customHeight="1">
      <c r="A20" s="31" t="s">
        <v>56</v>
      </c>
      <c r="B20" s="112">
        <f t="shared" si="2"/>
        <v>10011.666704288478</v>
      </c>
      <c r="C20" s="112">
        <f t="shared" si="2"/>
        <v>47.078466142153978</v>
      </c>
      <c r="D20" s="112">
        <f t="shared" si="2"/>
        <v>1291.1469568770412</v>
      </c>
      <c r="E20" s="112">
        <f t="shared" si="2"/>
        <v>3.1014943377442022E-7</v>
      </c>
      <c r="F20" s="112">
        <f t="shared" si="3"/>
        <v>2.331030882352941E-2</v>
      </c>
      <c r="G20" s="112">
        <f t="shared" si="1"/>
        <v>0</v>
      </c>
      <c r="H20" s="113">
        <f t="shared" si="1"/>
        <v>0</v>
      </c>
      <c r="I20" s="114">
        <f t="shared" si="4"/>
        <v>11349.915437926646</v>
      </c>
      <c r="J20" s="294">
        <v>0</v>
      </c>
    </row>
    <row r="21" spans="1:21" ht="13.5" customHeight="1">
      <c r="A21" s="32" t="s">
        <v>18</v>
      </c>
      <c r="B21" s="84">
        <f t="shared" si="2"/>
        <v>1730.7622921151103</v>
      </c>
      <c r="C21" s="84">
        <f t="shared" si="2"/>
        <v>7242.4017466863024</v>
      </c>
      <c r="D21" s="84">
        <f t="shared" si="2"/>
        <v>319.14670724081998</v>
      </c>
      <c r="E21" s="84">
        <f t="shared" si="2"/>
        <v>2.7285458888345619E-7</v>
      </c>
      <c r="F21" s="84">
        <f t="shared" si="3"/>
        <v>110.88848515079476</v>
      </c>
      <c r="G21" s="84">
        <f t="shared" si="1"/>
        <v>0</v>
      </c>
      <c r="H21" s="115">
        <f t="shared" si="1"/>
        <v>0</v>
      </c>
      <c r="I21" s="111">
        <f t="shared" si="4"/>
        <v>9403.1992314658819</v>
      </c>
      <c r="J21" s="294">
        <v>0</v>
      </c>
    </row>
    <row r="22" spans="1:21" ht="13.5" customHeight="1">
      <c r="A22" s="31" t="s">
        <v>17</v>
      </c>
      <c r="B22" s="112">
        <f t="shared" si="2"/>
        <v>80.38756161933523</v>
      </c>
      <c r="C22" s="112">
        <f t="shared" si="2"/>
        <v>2.4859637508777883</v>
      </c>
      <c r="D22" s="112">
        <f t="shared" si="2"/>
        <v>291.98912522992481</v>
      </c>
      <c r="E22" s="112">
        <f t="shared" si="2"/>
        <v>0.20453099343185552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375.06718159356967</v>
      </c>
      <c r="J22" s="294">
        <v>0</v>
      </c>
    </row>
    <row r="23" spans="1:21" ht="13.5" customHeight="1">
      <c r="A23" s="33" t="s">
        <v>60</v>
      </c>
      <c r="B23" s="84">
        <f t="shared" si="2"/>
        <v>446.93097289866029</v>
      </c>
      <c r="C23" s="84">
        <f t="shared" si="2"/>
        <v>1.5767743318251917</v>
      </c>
      <c r="D23" s="84">
        <f t="shared" si="2"/>
        <v>481.17257819035751</v>
      </c>
      <c r="E23" s="84">
        <f t="shared" si="2"/>
        <v>0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929.68032542084302</v>
      </c>
      <c r="J23" s="294">
        <v>0</v>
      </c>
    </row>
    <row r="24" spans="1:21" ht="13.5" customHeight="1">
      <c r="A24" s="34" t="str">
        <f>A50</f>
        <v>Umgebungswärme etc.</v>
      </c>
      <c r="B24" s="116">
        <f t="shared" ref="B24:E27" si="6">B50+B102</f>
        <v>446.44788717853334</v>
      </c>
      <c r="C24" s="116">
        <f t="shared" si="6"/>
        <v>1.449257142857143</v>
      </c>
      <c r="D24" s="116">
        <f t="shared" si="6"/>
        <v>425.48243116696949</v>
      </c>
      <c r="E24" s="116">
        <f t="shared" si="6"/>
        <v>0</v>
      </c>
      <c r="F24" s="116">
        <f t="shared" si="3"/>
        <v>0</v>
      </c>
      <c r="G24" s="116">
        <f t="shared" si="5"/>
        <v>0</v>
      </c>
      <c r="H24" s="117">
        <f t="shared" si="5"/>
        <v>0</v>
      </c>
      <c r="I24" s="118">
        <f t="shared" si="4"/>
        <v>873.37957548835993</v>
      </c>
      <c r="J24" s="294">
        <v>0</v>
      </c>
    </row>
    <row r="25" spans="1:21" ht="13.5" customHeight="1">
      <c r="A25" s="35" t="str">
        <f>A51</f>
        <v>Gichtgas</v>
      </c>
      <c r="B25" s="93">
        <f t="shared" si="6"/>
        <v>0</v>
      </c>
      <c r="C25" s="93">
        <f t="shared" si="6"/>
        <v>0</v>
      </c>
      <c r="D25" s="93">
        <f t="shared" si="6"/>
        <v>55.817664218197365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20">
        <f t="shared" si="4"/>
        <v>55.817664218197365</v>
      </c>
      <c r="J25" s="294">
        <v>0</v>
      </c>
    </row>
    <row r="26" spans="1:21" ht="13.5" customHeight="1">
      <c r="A26" s="34" t="str">
        <f>A52</f>
        <v>Kokereigas</v>
      </c>
      <c r="B26" s="116">
        <f t="shared" si="6"/>
        <v>0</v>
      </c>
      <c r="C26" s="116">
        <f t="shared" si="6"/>
        <v>0</v>
      </c>
      <c r="D26" s="116">
        <f t="shared" si="6"/>
        <v>0</v>
      </c>
      <c r="E26" s="116">
        <f t="shared" si="6"/>
        <v>0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8">
        <f t="shared" si="4"/>
        <v>0</v>
      </c>
      <c r="J26" s="294">
        <v>0</v>
      </c>
    </row>
    <row r="27" spans="1:21" ht="13.5" customHeight="1" thickBot="1">
      <c r="A27" s="36" t="str">
        <f>A53</f>
        <v>Brenntorf</v>
      </c>
      <c r="B27" s="96">
        <f t="shared" si="6"/>
        <v>0</v>
      </c>
      <c r="C27" s="96">
        <f t="shared" si="6"/>
        <v>0</v>
      </c>
      <c r="D27" s="96">
        <f t="shared" si="6"/>
        <v>0</v>
      </c>
      <c r="E27" s="96">
        <f t="shared" si="6"/>
        <v>0</v>
      </c>
      <c r="F27" s="96">
        <f t="shared" si="3"/>
        <v>0</v>
      </c>
      <c r="G27" s="96">
        <f t="shared" si="5"/>
        <v>0</v>
      </c>
      <c r="H27" s="121">
        <f t="shared" si="5"/>
        <v>0</v>
      </c>
      <c r="I27" s="122">
        <f t="shared" si="4"/>
        <v>0</v>
      </c>
      <c r="J27" s="294">
        <v>0</v>
      </c>
    </row>
    <row r="28" spans="1:21" ht="13.5" customHeight="1">
      <c r="A28" s="37" t="s">
        <v>22</v>
      </c>
      <c r="B28" s="99">
        <f>SUM(B7:B23)</f>
        <v>47824.419531182801</v>
      </c>
      <c r="C28" s="99">
        <f t="shared" ref="C28:H28" si="7">SUM(C7:C23)</f>
        <v>17215.357335278462</v>
      </c>
      <c r="D28" s="99">
        <f t="shared" si="7"/>
        <v>28025.518127069961</v>
      </c>
      <c r="E28" s="99">
        <f t="shared" si="7"/>
        <v>16614.202934143235</v>
      </c>
      <c r="F28" s="99">
        <f t="shared" si="7"/>
        <v>42392.393262924073</v>
      </c>
      <c r="G28" s="99">
        <f t="shared" si="7"/>
        <v>4751.5338556526476</v>
      </c>
      <c r="H28" s="100">
        <f t="shared" si="7"/>
        <v>88.509205670699785</v>
      </c>
      <c r="I28" s="111">
        <f>SUM(I7:I23)</f>
        <v>156911.93425192186</v>
      </c>
      <c r="J28" s="294">
        <v>0</v>
      </c>
    </row>
    <row r="29" spans="1:21" s="22" customFormat="1" ht="15" thickBot="1">
      <c r="A29" s="38" t="s">
        <v>108</v>
      </c>
      <c r="B29" s="123">
        <f>B28/$I$28</f>
        <v>0.30478509973881762</v>
      </c>
      <c r="C29" s="123">
        <f t="shared" ref="C29:I29" si="8">C28/$I$28</f>
        <v>0.10971349895948153</v>
      </c>
      <c r="D29" s="123">
        <f t="shared" si="8"/>
        <v>0.17860667042747072</v>
      </c>
      <c r="E29" s="123">
        <f t="shared" si="8"/>
        <v>0.10588234103002744</v>
      </c>
      <c r="F29" s="123">
        <f t="shared" si="8"/>
        <v>0.27016678791852222</v>
      </c>
      <c r="G29" s="123">
        <f t="shared" si="8"/>
        <v>3.0281532620865328E-2</v>
      </c>
      <c r="H29" s="123">
        <f t="shared" si="8"/>
        <v>5.6406930481526282E-4</v>
      </c>
      <c r="I29" s="124">
        <f t="shared" si="8"/>
        <v>1</v>
      </c>
      <c r="J29" s="295"/>
    </row>
    <row r="30" spans="1:21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4"/>
    </row>
    <row r="31" spans="1:21" ht="28.5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4"/>
      <c r="U31" s="18"/>
    </row>
    <row r="32" spans="1:21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4"/>
    </row>
    <row r="33" spans="1:10" ht="13.5" customHeight="1">
      <c r="A33" s="30" t="s">
        <v>7</v>
      </c>
      <c r="B33" s="105">
        <f>B111+B137+B163+B189+B215+B241+B267+B293+B319+B345+B371+B397+B423</f>
        <v>1.3771474409828833E-2</v>
      </c>
      <c r="C33" s="105">
        <f t="shared" ref="C33:E33" si="9">C111+C137+C163+C189+C215+C241+C267+C293+C319+C345+C371+C397+C423</f>
        <v>1239.0330801943476</v>
      </c>
      <c r="D33" s="105">
        <f t="shared" si="9"/>
        <v>903.80771667890883</v>
      </c>
      <c r="E33" s="105">
        <f t="shared" si="9"/>
        <v>1.3771468659874581E-2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2142.8683398163262</v>
      </c>
      <c r="J33" s="294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0.6253672507250998</v>
      </c>
      <c r="C34" s="112">
        <f t="shared" si="11"/>
        <v>676.49270214563717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677.11806939636222</v>
      </c>
      <c r="J34" s="294">
        <v>0</v>
      </c>
    </row>
    <row r="35" spans="1:10" ht="13.5" customHeight="1">
      <c r="A35" s="32" t="s">
        <v>9</v>
      </c>
      <c r="B35" s="84">
        <f t="shared" si="11"/>
        <v>9.0984846054821581E-9</v>
      </c>
      <c r="C35" s="84">
        <f t="shared" si="11"/>
        <v>0</v>
      </c>
      <c r="D35" s="84">
        <f t="shared" si="11"/>
        <v>2378.7987844901013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2378.7987844991999</v>
      </c>
      <c r="J35" s="294">
        <v>0</v>
      </c>
    </row>
    <row r="36" spans="1:10" ht="13.5" customHeight="1">
      <c r="A36" s="31" t="s">
        <v>52</v>
      </c>
      <c r="B36" s="112">
        <f t="shared" si="11"/>
        <v>1.0515974075092543E-8</v>
      </c>
      <c r="C36" s="112">
        <f t="shared" si="11"/>
        <v>1.0515974075092543E-8</v>
      </c>
      <c r="D36" s="112">
        <f t="shared" si="11"/>
        <v>384.00831997896813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384.00832000000008</v>
      </c>
      <c r="J36" s="294">
        <v>0</v>
      </c>
    </row>
    <row r="37" spans="1:10" ht="13.5" customHeight="1">
      <c r="A37" s="32" t="s">
        <v>13</v>
      </c>
      <c r="B37" s="84">
        <f t="shared" si="11"/>
        <v>452.38010447567194</v>
      </c>
      <c r="C37" s="84">
        <f t="shared" si="11"/>
        <v>934.5380301388243</v>
      </c>
      <c r="D37" s="84">
        <f t="shared" si="11"/>
        <v>573.43459635818203</v>
      </c>
      <c r="E37" s="84">
        <f t="shared" si="11"/>
        <v>1.6439744255190435E-8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1960.3527309891181</v>
      </c>
      <c r="J37" s="294">
        <v>0</v>
      </c>
    </row>
    <row r="38" spans="1:10" ht="13.5" customHeight="1">
      <c r="A38" s="31" t="s">
        <v>12</v>
      </c>
      <c r="B38" s="112">
        <f t="shared" si="11"/>
        <v>85.307059738110567</v>
      </c>
      <c r="C38" s="112">
        <f t="shared" si="11"/>
        <v>9.2244084819869148</v>
      </c>
      <c r="D38" s="112">
        <f t="shared" si="11"/>
        <v>31.057042422899599</v>
      </c>
      <c r="E38" s="112">
        <f t="shared" si="11"/>
        <v>0.18372314025744668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125.77223378325452</v>
      </c>
      <c r="J38" s="294">
        <v>0</v>
      </c>
    </row>
    <row r="39" spans="1:10" ht="13.5" customHeight="1">
      <c r="A39" s="32" t="s">
        <v>54</v>
      </c>
      <c r="B39" s="84">
        <f t="shared" si="11"/>
        <v>0.10438151826623852</v>
      </c>
      <c r="C39" s="84">
        <f t="shared" si="11"/>
        <v>3.660577272628446</v>
      </c>
      <c r="D39" s="84">
        <f t="shared" si="11"/>
        <v>5.4047805273315603</v>
      </c>
      <c r="E39" s="84">
        <f t="shared" si="11"/>
        <v>877.75001767855485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886.91975699678108</v>
      </c>
      <c r="J39" s="294">
        <v>0</v>
      </c>
    </row>
    <row r="40" spans="1:10" ht="13.5" customHeight="1">
      <c r="A40" s="31" t="s">
        <v>11</v>
      </c>
      <c r="B40" s="112">
        <f t="shared" si="11"/>
        <v>9.0509533765278791E-8</v>
      </c>
      <c r="C40" s="112">
        <f t="shared" si="11"/>
        <v>5.7073390239408955E-8</v>
      </c>
      <c r="D40" s="112">
        <f t="shared" si="11"/>
        <v>5.7073390239408955E-8</v>
      </c>
      <c r="E40" s="112">
        <f t="shared" si="11"/>
        <v>25.443974323047343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25.443974527703656</v>
      </c>
      <c r="J40" s="294">
        <v>0</v>
      </c>
    </row>
    <row r="41" spans="1:10" ht="13.5" customHeight="1">
      <c r="A41" s="32" t="s">
        <v>55</v>
      </c>
      <c r="B41" s="84">
        <f t="shared" si="11"/>
        <v>0.11211428571428575</v>
      </c>
      <c r="C41" s="84">
        <f t="shared" si="11"/>
        <v>2.4914285714285719E-2</v>
      </c>
      <c r="D41" s="84">
        <f t="shared" si="11"/>
        <v>0.25537142857142858</v>
      </c>
      <c r="E41" s="84">
        <f t="shared" si="11"/>
        <v>0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0.39240000000000008</v>
      </c>
      <c r="J41" s="294">
        <v>0</v>
      </c>
    </row>
    <row r="42" spans="1:10" ht="13.5" customHeight="1">
      <c r="A42" s="31" t="s">
        <v>14</v>
      </c>
      <c r="B42" s="112">
        <f t="shared" si="11"/>
        <v>182.18529074202343</v>
      </c>
      <c r="C42" s="112">
        <f t="shared" si="11"/>
        <v>2.7098056065600855</v>
      </c>
      <c r="D42" s="112">
        <f t="shared" si="11"/>
        <v>645.61953443564801</v>
      </c>
      <c r="E42" s="112">
        <f t="shared" si="11"/>
        <v>8.2794583877137065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838.79408917194519</v>
      </c>
      <c r="J42" s="294">
        <v>0</v>
      </c>
    </row>
    <row r="43" spans="1:10" ht="13.5" customHeight="1">
      <c r="A43" s="32" t="s">
        <v>136</v>
      </c>
      <c r="B43" s="84">
        <f t="shared" si="11"/>
        <v>3443.6789189262404</v>
      </c>
      <c r="C43" s="84">
        <f t="shared" si="11"/>
        <v>6394.6802426793911</v>
      </c>
      <c r="D43" s="84">
        <f t="shared" si="11"/>
        <v>11555.372288625374</v>
      </c>
      <c r="E43" s="84">
        <f t="shared" si="11"/>
        <v>1217.2869149516175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22611.018365182623</v>
      </c>
      <c r="J43" s="294">
        <v>0</v>
      </c>
    </row>
    <row r="44" spans="1:10" ht="13.5" customHeight="1">
      <c r="A44" s="31" t="s">
        <v>21</v>
      </c>
      <c r="B44" s="112">
        <f t="shared" si="11"/>
        <v>379.67429278104396</v>
      </c>
      <c r="C44" s="112">
        <f t="shared" si="11"/>
        <v>72.415645014347874</v>
      </c>
      <c r="D44" s="112">
        <f t="shared" si="11"/>
        <v>2125.5796165686061</v>
      </c>
      <c r="E44" s="112">
        <f t="shared" si="11"/>
        <v>9507.6615782881327</v>
      </c>
      <c r="F44" s="395"/>
      <c r="G44" s="112">
        <f t="shared" si="10"/>
        <v>1885.8533584211718</v>
      </c>
      <c r="H44" s="113">
        <f t="shared" si="10"/>
        <v>86.562336238628973</v>
      </c>
      <c r="I44" s="114">
        <f t="shared" si="12"/>
        <v>14057.74682731193</v>
      </c>
      <c r="J44" s="294">
        <v>0</v>
      </c>
    </row>
    <row r="45" spans="1:10" ht="13.5" customHeight="1">
      <c r="A45" s="32" t="s">
        <v>20</v>
      </c>
      <c r="B45" s="84">
        <f t="shared" si="11"/>
        <v>525.41755663160393</v>
      </c>
      <c r="C45" s="84">
        <f t="shared" si="11"/>
        <v>5.1169039168553789</v>
      </c>
      <c r="D45" s="84">
        <f t="shared" si="11"/>
        <v>458.48652555132503</v>
      </c>
      <c r="E45" s="84">
        <f t="shared" si="11"/>
        <v>5.2866940609832319E-9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989.02098610507096</v>
      </c>
      <c r="J45" s="294">
        <v>0</v>
      </c>
    </row>
    <row r="46" spans="1:10" ht="13.5" customHeight="1">
      <c r="A46" s="31" t="s">
        <v>56</v>
      </c>
      <c r="B46" s="112">
        <f t="shared" si="11"/>
        <v>37.211327405926511</v>
      </c>
      <c r="C46" s="112">
        <f t="shared" si="11"/>
        <v>28.495934799514572</v>
      </c>
      <c r="D46" s="112">
        <f t="shared" si="11"/>
        <v>49.605947598689987</v>
      </c>
      <c r="E46" s="112">
        <f t="shared" si="11"/>
        <v>3.1014943377442022E-7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115.31321011428051</v>
      </c>
      <c r="J46" s="294">
        <v>0</v>
      </c>
    </row>
    <row r="47" spans="1:10" ht="13.5" customHeight="1">
      <c r="A47" s="32" t="s">
        <v>18</v>
      </c>
      <c r="B47" s="84">
        <f t="shared" si="11"/>
        <v>248.33719802821432</v>
      </c>
      <c r="C47" s="84">
        <f t="shared" si="11"/>
        <v>7242.4017466863024</v>
      </c>
      <c r="D47" s="84">
        <f t="shared" si="11"/>
        <v>207.29862911440446</v>
      </c>
      <c r="E47" s="84">
        <f t="shared" si="11"/>
        <v>2.7285458888345619E-7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7698.037574101776</v>
      </c>
      <c r="J47" s="294">
        <v>0</v>
      </c>
    </row>
    <row r="48" spans="1:10" ht="13.5" customHeight="1">
      <c r="A48" s="31" t="s">
        <v>17</v>
      </c>
      <c r="B48" s="112">
        <f t="shared" si="11"/>
        <v>0.76248850191835382</v>
      </c>
      <c r="C48" s="112">
        <f t="shared" si="11"/>
        <v>2.4859637508777883</v>
      </c>
      <c r="D48" s="112">
        <f t="shared" si="11"/>
        <v>290.51795187219875</v>
      </c>
      <c r="E48" s="112">
        <f t="shared" si="11"/>
        <v>0.20453099343185552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293.97093511842672</v>
      </c>
      <c r="J48" s="294">
        <v>0</v>
      </c>
    </row>
    <row r="49" spans="1:10" ht="13.5" customHeight="1">
      <c r="A49" s="33" t="s">
        <v>60</v>
      </c>
      <c r="B49" s="84">
        <f t="shared" si="11"/>
        <v>2.1738857201269761</v>
      </c>
      <c r="C49" s="84">
        <f t="shared" si="11"/>
        <v>1.5767743318251917</v>
      </c>
      <c r="D49" s="84">
        <f t="shared" si="11"/>
        <v>57.139404166245207</v>
      </c>
      <c r="E49" s="84">
        <f t="shared" si="11"/>
        <v>0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60.890064218197374</v>
      </c>
      <c r="J49" s="294">
        <v>0</v>
      </c>
    </row>
    <row r="50" spans="1:10" ht="13.5" customHeight="1">
      <c r="A50" s="34" t="s">
        <v>19</v>
      </c>
      <c r="B50" s="116">
        <f t="shared" ref="B50:E53" si="14">B128+B154+B180+B206+B232+B258+B284+B310+B336+B362+B388+B414+B440</f>
        <v>1.6908000000000005</v>
      </c>
      <c r="C50" s="116">
        <f t="shared" si="14"/>
        <v>1.449257142857143</v>
      </c>
      <c r="D50" s="116">
        <f t="shared" si="14"/>
        <v>1.449257142857143</v>
      </c>
      <c r="E50" s="116">
        <f t="shared" si="14"/>
        <v>0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4.5893142857142868</v>
      </c>
      <c r="J50" s="294">
        <v>0</v>
      </c>
    </row>
    <row r="51" spans="1:10" ht="13.5" customHeight="1">
      <c r="A51" s="35" t="s">
        <v>15</v>
      </c>
      <c r="B51" s="93">
        <f t="shared" si="14"/>
        <v>0</v>
      </c>
      <c r="C51" s="93">
        <f t="shared" si="14"/>
        <v>0</v>
      </c>
      <c r="D51" s="93">
        <f t="shared" si="14"/>
        <v>55.817664218197365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55.817664218197365</v>
      </c>
      <c r="J51" s="294">
        <v>0</v>
      </c>
    </row>
    <row r="52" spans="1:10" ht="13.5" customHeight="1">
      <c r="A52" s="34" t="s">
        <v>16</v>
      </c>
      <c r="B52" s="116">
        <f t="shared" si="14"/>
        <v>0</v>
      </c>
      <c r="C52" s="116">
        <f t="shared" si="14"/>
        <v>0</v>
      </c>
      <c r="D52" s="116">
        <f t="shared" si="14"/>
        <v>0</v>
      </c>
      <c r="E52" s="116">
        <f t="shared" si="14"/>
        <v>0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0</v>
      </c>
      <c r="J52" s="294">
        <v>0</v>
      </c>
    </row>
    <row r="53" spans="1:10" ht="13.5" customHeight="1" thickBot="1">
      <c r="A53" s="36" t="s">
        <v>10</v>
      </c>
      <c r="B53" s="96">
        <f t="shared" si="14"/>
        <v>0</v>
      </c>
      <c r="C53" s="96">
        <f t="shared" si="14"/>
        <v>0</v>
      </c>
      <c r="D53" s="96">
        <f t="shared" si="14"/>
        <v>0</v>
      </c>
      <c r="E53" s="96">
        <f t="shared" si="14"/>
        <v>0</v>
      </c>
      <c r="F53" s="396"/>
      <c r="G53" s="96">
        <f t="shared" si="13"/>
        <v>0</v>
      </c>
      <c r="H53" s="121">
        <f t="shared" si="13"/>
        <v>0</v>
      </c>
      <c r="I53" s="122">
        <f t="shared" si="12"/>
        <v>0</v>
      </c>
      <c r="J53" s="294">
        <v>0</v>
      </c>
    </row>
    <row r="54" spans="1:10" ht="13.5" customHeight="1">
      <c r="A54" s="37" t="s">
        <v>22</v>
      </c>
      <c r="B54" s="99">
        <f>SUM(B33:B49)</f>
        <v>5357.9837575901201</v>
      </c>
      <c r="C54" s="99">
        <f t="shared" ref="C54:H54" si="15">SUM(C33:C49)</f>
        <v>16612.856729372401</v>
      </c>
      <c r="D54" s="99">
        <f t="shared" si="15"/>
        <v>19666.38650987453</v>
      </c>
      <c r="E54" s="99">
        <f t="shared" si="15"/>
        <v>11636.823969836143</v>
      </c>
      <c r="F54" s="99">
        <f t="shared" si="15"/>
        <v>0</v>
      </c>
      <c r="G54" s="99">
        <f t="shared" si="15"/>
        <v>1885.8533584211718</v>
      </c>
      <c r="H54" s="100">
        <f t="shared" si="15"/>
        <v>86.562336238628973</v>
      </c>
      <c r="I54" s="111">
        <f>SUM(I33:I49)</f>
        <v>55246.466661332997</v>
      </c>
      <c r="J54" s="294">
        <v>0</v>
      </c>
    </row>
    <row r="55" spans="1:10" s="22" customFormat="1" ht="15" thickBot="1">
      <c r="A55" s="38" t="s">
        <v>108</v>
      </c>
      <c r="B55" s="125">
        <f>B54/$I$54</f>
        <v>9.6983283843927223E-2</v>
      </c>
      <c r="C55" s="125">
        <f t="shared" ref="C55:I55" si="16">C54/$I$54</f>
        <v>0.3007044202701879</v>
      </c>
      <c r="D55" s="125">
        <f t="shared" si="16"/>
        <v>0.3559754622939359</v>
      </c>
      <c r="E55" s="125">
        <f t="shared" si="16"/>
        <v>0.21063471879878168</v>
      </c>
      <c r="F55" s="125">
        <f t="shared" si="16"/>
        <v>0</v>
      </c>
      <c r="G55" s="125">
        <f t="shared" si="16"/>
        <v>3.4135275473482551E-2</v>
      </c>
      <c r="H55" s="126">
        <f t="shared" si="16"/>
        <v>1.5668393196847457E-3</v>
      </c>
      <c r="I55" s="127">
        <f t="shared" si="16"/>
        <v>1</v>
      </c>
      <c r="J55" s="295"/>
    </row>
    <row r="56" spans="1:10" s="22" customFormat="1" ht="15" thickBot="1">
      <c r="A56"/>
      <c r="B56" s="29"/>
      <c r="C56" s="29"/>
      <c r="D56" s="29"/>
      <c r="E56" s="29"/>
      <c r="F56" s="29"/>
      <c r="G56" s="29"/>
      <c r="H56" s="29"/>
      <c r="I56" s="29"/>
      <c r="J56" s="295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4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4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1.7595952998372264</v>
      </c>
      <c r="G59" s="385"/>
      <c r="H59" s="387"/>
      <c r="I59" s="111">
        <f>SUM(B59:H59)</f>
        <v>1.7595952998372264</v>
      </c>
      <c r="J59" s="294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0.15143499999999999</v>
      </c>
      <c r="G60" s="388"/>
      <c r="H60" s="390"/>
      <c r="I60" s="114">
        <f t="shared" ref="I60:I79" si="18">SUM(B60:H60)</f>
        <v>0.15143499999999999</v>
      </c>
      <c r="J60" s="294">
        <v>0</v>
      </c>
    </row>
    <row r="61" spans="1:10" ht="13.5" customHeight="1">
      <c r="A61" s="32" t="s">
        <v>9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4">
        <v>0</v>
      </c>
    </row>
    <row r="62" spans="1:10" ht="13.5" customHeight="1">
      <c r="A62" s="31" t="s">
        <v>52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4">
        <v>0</v>
      </c>
    </row>
    <row r="63" spans="1:10" ht="13.5" customHeight="1">
      <c r="A63" s="32" t="s">
        <v>13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4">
        <v>0</v>
      </c>
    </row>
    <row r="64" spans="1:10" ht="13.5" customHeight="1">
      <c r="A64" s="31" t="s">
        <v>12</v>
      </c>
      <c r="B64" s="388"/>
      <c r="C64" s="389"/>
      <c r="D64" s="389"/>
      <c r="E64" s="390"/>
      <c r="F64" s="112">
        <f t="shared" si="17"/>
        <v>0</v>
      </c>
      <c r="G64" s="388"/>
      <c r="H64" s="390"/>
      <c r="I64" s="114">
        <f t="shared" si="18"/>
        <v>0</v>
      </c>
      <c r="J64" s="294">
        <v>0</v>
      </c>
    </row>
    <row r="65" spans="1:10" ht="13.5" customHeight="1">
      <c r="A65" s="32" t="s">
        <v>54</v>
      </c>
      <c r="B65" s="388"/>
      <c r="C65" s="389"/>
      <c r="D65" s="389"/>
      <c r="E65" s="390"/>
      <c r="F65" s="84">
        <f t="shared" si="17"/>
        <v>23180.923682209166</v>
      </c>
      <c r="G65" s="388"/>
      <c r="H65" s="390"/>
      <c r="I65" s="111">
        <f t="shared" si="18"/>
        <v>23180.923682209166</v>
      </c>
      <c r="J65" s="294">
        <v>0</v>
      </c>
    </row>
    <row r="66" spans="1:10" ht="13.5" customHeight="1">
      <c r="A66" s="31" t="s">
        <v>11</v>
      </c>
      <c r="B66" s="388"/>
      <c r="C66" s="389"/>
      <c r="D66" s="389"/>
      <c r="E66" s="390"/>
      <c r="F66" s="112">
        <f t="shared" si="17"/>
        <v>13029.047736788263</v>
      </c>
      <c r="G66" s="388"/>
      <c r="H66" s="390"/>
      <c r="I66" s="114">
        <f t="shared" si="18"/>
        <v>13029.047736788263</v>
      </c>
      <c r="J66" s="294">
        <v>0</v>
      </c>
    </row>
    <row r="67" spans="1:10" ht="13.5" customHeight="1">
      <c r="A67" s="32" t="s">
        <v>55</v>
      </c>
      <c r="B67" s="388"/>
      <c r="C67" s="389"/>
      <c r="D67" s="389"/>
      <c r="E67" s="390"/>
      <c r="F67" s="84">
        <f t="shared" si="17"/>
        <v>1351.5474944935202</v>
      </c>
      <c r="G67" s="388"/>
      <c r="H67" s="390"/>
      <c r="I67" s="111">
        <f t="shared" si="18"/>
        <v>1351.5474944935202</v>
      </c>
      <c r="J67" s="294">
        <v>0</v>
      </c>
    </row>
    <row r="68" spans="1:10" ht="13.5" customHeight="1">
      <c r="A68" s="31" t="s">
        <v>14</v>
      </c>
      <c r="B68" s="388"/>
      <c r="C68" s="389"/>
      <c r="D68" s="389"/>
      <c r="E68" s="390"/>
      <c r="F68" s="112">
        <f t="shared" si="17"/>
        <v>43.179504386214333</v>
      </c>
      <c r="G68" s="388"/>
      <c r="H68" s="390"/>
      <c r="I68" s="114">
        <f t="shared" si="18"/>
        <v>43.179504386214333</v>
      </c>
      <c r="J68" s="294">
        <v>0</v>
      </c>
    </row>
    <row r="69" spans="1:10" ht="13.5" customHeight="1">
      <c r="A69" s="32" t="s">
        <v>136</v>
      </c>
      <c r="B69" s="388"/>
      <c r="C69" s="389"/>
      <c r="D69" s="389"/>
      <c r="E69" s="390"/>
      <c r="F69" s="84">
        <f t="shared" si="17"/>
        <v>1657.97649796976</v>
      </c>
      <c r="G69" s="388"/>
      <c r="H69" s="390"/>
      <c r="I69" s="111">
        <f t="shared" si="18"/>
        <v>1657.97649796976</v>
      </c>
      <c r="J69" s="294">
        <v>0</v>
      </c>
    </row>
    <row r="70" spans="1:10" ht="13.5" customHeight="1">
      <c r="A70" s="31" t="s">
        <v>21</v>
      </c>
      <c r="B70" s="388"/>
      <c r="C70" s="389"/>
      <c r="D70" s="389"/>
      <c r="E70" s="390"/>
      <c r="F70" s="112">
        <f t="shared" si="17"/>
        <v>1399.0304651489687</v>
      </c>
      <c r="G70" s="388"/>
      <c r="H70" s="390"/>
      <c r="I70" s="114">
        <f t="shared" si="18"/>
        <v>1399.0304651489687</v>
      </c>
      <c r="J70" s="294">
        <v>0</v>
      </c>
    </row>
    <row r="71" spans="1:10" ht="13.5" customHeight="1">
      <c r="A71" s="32" t="s">
        <v>20</v>
      </c>
      <c r="B71" s="388"/>
      <c r="C71" s="389"/>
      <c r="D71" s="389"/>
      <c r="E71" s="390"/>
      <c r="F71" s="84">
        <f t="shared" si="17"/>
        <v>0</v>
      </c>
      <c r="G71" s="388"/>
      <c r="H71" s="390"/>
      <c r="I71" s="111">
        <f t="shared" si="18"/>
        <v>0</v>
      </c>
      <c r="J71" s="294">
        <v>0</v>
      </c>
    </row>
    <row r="72" spans="1:10" ht="13.5" customHeight="1">
      <c r="A72" s="31" t="s">
        <v>56</v>
      </c>
      <c r="B72" s="388"/>
      <c r="C72" s="389"/>
      <c r="D72" s="389"/>
      <c r="E72" s="390"/>
      <c r="F72" s="112">
        <f t="shared" si="17"/>
        <v>2.331030882352941E-2</v>
      </c>
      <c r="G72" s="388"/>
      <c r="H72" s="390"/>
      <c r="I72" s="114">
        <f t="shared" si="18"/>
        <v>2.331030882352941E-2</v>
      </c>
      <c r="J72" s="294">
        <v>0</v>
      </c>
    </row>
    <row r="73" spans="1:10" ht="13.5" customHeight="1">
      <c r="A73" s="32" t="s">
        <v>18</v>
      </c>
      <c r="B73" s="388"/>
      <c r="C73" s="389"/>
      <c r="D73" s="389"/>
      <c r="E73" s="390"/>
      <c r="F73" s="128">
        <f t="shared" si="17"/>
        <v>60.502295109499229</v>
      </c>
      <c r="G73" s="388"/>
      <c r="H73" s="390"/>
      <c r="I73" s="111">
        <f t="shared" si="18"/>
        <v>60.502295109499229</v>
      </c>
      <c r="J73" s="294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4">
        <v>0</v>
      </c>
    </row>
    <row r="75" spans="1:10" ht="13.5" customHeight="1">
      <c r="A75" s="33" t="s">
        <v>60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4">
        <v>0</v>
      </c>
    </row>
    <row r="76" spans="1:10" ht="13.5" customHeight="1">
      <c r="A76" s="34" t="s">
        <v>19</v>
      </c>
      <c r="B76" s="388"/>
      <c r="C76" s="389"/>
      <c r="D76" s="389"/>
      <c r="E76" s="390"/>
      <c r="F76" s="116">
        <f t="shared" si="17"/>
        <v>0</v>
      </c>
      <c r="G76" s="388"/>
      <c r="H76" s="390"/>
      <c r="I76" s="118">
        <f t="shared" si="18"/>
        <v>0</v>
      </c>
      <c r="J76" s="294">
        <v>0</v>
      </c>
    </row>
    <row r="77" spans="1:10" ht="13.5" customHeight="1">
      <c r="A77" s="35" t="s">
        <v>15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4">
        <v>0</v>
      </c>
    </row>
    <row r="78" spans="1:10" ht="13.5" customHeight="1">
      <c r="A78" s="34" t="s">
        <v>16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4">
        <v>0</v>
      </c>
    </row>
    <row r="79" spans="1:10" ht="13.5" customHeight="1" thickBot="1">
      <c r="A79" s="36" t="s">
        <v>10</v>
      </c>
      <c r="B79" s="391"/>
      <c r="C79" s="392"/>
      <c r="D79" s="392"/>
      <c r="E79" s="393"/>
      <c r="F79" s="96">
        <f t="shared" si="17"/>
        <v>0</v>
      </c>
      <c r="G79" s="391"/>
      <c r="H79" s="393"/>
      <c r="I79" s="122">
        <f t="shared" si="18"/>
        <v>0</v>
      </c>
      <c r="J79" s="294">
        <v>0</v>
      </c>
    </row>
    <row r="80" spans="1:10" ht="13.5" customHeight="1">
      <c r="A80" s="37" t="s">
        <v>22</v>
      </c>
      <c r="B80" s="99">
        <f>SUM(B59:B75)</f>
        <v>0</v>
      </c>
      <c r="C80" s="99">
        <f t="shared" ref="C80:H80" si="19">SUM(C59:C75)</f>
        <v>0</v>
      </c>
      <c r="D80" s="99">
        <f t="shared" si="19"/>
        <v>0</v>
      </c>
      <c r="E80" s="99">
        <f t="shared" si="19"/>
        <v>0</v>
      </c>
      <c r="F80" s="99">
        <f t="shared" si="19"/>
        <v>40724.142016714053</v>
      </c>
      <c r="G80" s="99">
        <f t="shared" si="19"/>
        <v>0</v>
      </c>
      <c r="H80" s="100">
        <f t="shared" si="19"/>
        <v>0</v>
      </c>
      <c r="I80" s="111">
        <f>SUM(I59:I75)</f>
        <v>40724.142016714053</v>
      </c>
      <c r="J80" s="294">
        <v>0</v>
      </c>
    </row>
    <row r="81" spans="1:10" s="25" customFormat="1" ht="15" thickBot="1">
      <c r="A81" s="38" t="s">
        <v>108</v>
      </c>
      <c r="B81" s="125">
        <f>B80/$I$80</f>
        <v>0</v>
      </c>
      <c r="C81" s="125">
        <f t="shared" ref="C81:I81" si="20">C80/$I$80</f>
        <v>0</v>
      </c>
      <c r="D81" s="125">
        <f t="shared" si="20"/>
        <v>0</v>
      </c>
      <c r="E81" s="125">
        <f t="shared" si="20"/>
        <v>0</v>
      </c>
      <c r="F81" s="125">
        <f t="shared" si="20"/>
        <v>1</v>
      </c>
      <c r="G81" s="125">
        <f t="shared" si="20"/>
        <v>0</v>
      </c>
      <c r="H81" s="125">
        <f t="shared" si="20"/>
        <v>0</v>
      </c>
      <c r="I81" s="127">
        <f t="shared" si="20"/>
        <v>1</v>
      </c>
      <c r="J81" s="296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4"/>
    </row>
    <row r="83" spans="1:10" ht="28.5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4"/>
    </row>
    <row r="84" spans="1:10" ht="15" customHeight="1">
      <c r="A84" s="407" t="s">
        <v>50</v>
      </c>
      <c r="B84" s="400" t="s">
        <v>111</v>
      </c>
      <c r="C84" s="401"/>
      <c r="D84" s="401"/>
      <c r="E84" s="401"/>
      <c r="F84" s="401"/>
      <c r="G84" s="401"/>
      <c r="H84" s="401"/>
      <c r="I84" s="402"/>
      <c r="J84" s="294"/>
    </row>
    <row r="85" spans="1:10" ht="14.25" customHeight="1">
      <c r="A85" s="30" t="s">
        <v>7</v>
      </c>
      <c r="B85" s="105">
        <f>B579+B605+B631</f>
        <v>829.73055442140617</v>
      </c>
      <c r="C85" s="105">
        <f t="shared" ref="C85:H100" si="21">C579+C605+C631</f>
        <v>0</v>
      </c>
      <c r="D85" s="105">
        <f t="shared" si="21"/>
        <v>67.070079155228129</v>
      </c>
      <c r="E85" s="105">
        <f t="shared" si="21"/>
        <v>0</v>
      </c>
      <c r="F85" s="105">
        <f t="shared" si="21"/>
        <v>0</v>
      </c>
      <c r="G85" s="105">
        <f t="shared" si="21"/>
        <v>0</v>
      </c>
      <c r="H85" s="110">
        <f t="shared" si="21"/>
        <v>0</v>
      </c>
      <c r="I85" s="111">
        <f>SUM(B85:H85)</f>
        <v>896.80063357663425</v>
      </c>
      <c r="J85" s="294">
        <v>0</v>
      </c>
    </row>
    <row r="86" spans="1:10" ht="15">
      <c r="A86" s="31" t="s">
        <v>8</v>
      </c>
      <c r="B86" s="112">
        <f t="shared" ref="B86:H101" si="22">B580+B606+B632</f>
        <v>820.84790994237699</v>
      </c>
      <c r="C86" s="112">
        <f t="shared" si="21"/>
        <v>0</v>
      </c>
      <c r="D86" s="112">
        <f t="shared" si="21"/>
        <v>59.005838367371766</v>
      </c>
      <c r="E86" s="112">
        <f t="shared" si="21"/>
        <v>0</v>
      </c>
      <c r="F86" s="112">
        <f t="shared" si="21"/>
        <v>0</v>
      </c>
      <c r="G86" s="112">
        <f t="shared" si="21"/>
        <v>0</v>
      </c>
      <c r="H86" s="113">
        <f t="shared" si="21"/>
        <v>0</v>
      </c>
      <c r="I86" s="114">
        <f t="shared" ref="I86:I105" si="23">SUM(B86:H86)</f>
        <v>879.85374830974877</v>
      </c>
      <c r="J86" s="294">
        <v>0</v>
      </c>
    </row>
    <row r="87" spans="1:10" ht="15">
      <c r="A87" s="32" t="s">
        <v>9</v>
      </c>
      <c r="B87" s="84">
        <f t="shared" si="22"/>
        <v>853.52269336065069</v>
      </c>
      <c r="C87" s="84">
        <f t="shared" si="21"/>
        <v>0</v>
      </c>
      <c r="D87" s="84">
        <f t="shared" si="21"/>
        <v>55.60099296656059</v>
      </c>
      <c r="E87" s="84">
        <f t="shared" si="21"/>
        <v>0</v>
      </c>
      <c r="F87" s="84">
        <f t="shared" si="21"/>
        <v>0</v>
      </c>
      <c r="G87" s="84">
        <f t="shared" si="21"/>
        <v>0</v>
      </c>
      <c r="H87" s="115">
        <f t="shared" si="21"/>
        <v>0</v>
      </c>
      <c r="I87" s="111">
        <f t="shared" si="23"/>
        <v>909.12368632721132</v>
      </c>
      <c r="J87" s="294">
        <v>0</v>
      </c>
    </row>
    <row r="88" spans="1:10" ht="15">
      <c r="A88" s="31" t="s">
        <v>52</v>
      </c>
      <c r="B88" s="112">
        <f t="shared" si="22"/>
        <v>0</v>
      </c>
      <c r="C88" s="112">
        <f t="shared" si="21"/>
        <v>0</v>
      </c>
      <c r="D88" s="112">
        <f t="shared" si="21"/>
        <v>0</v>
      </c>
      <c r="E88" s="112">
        <f t="shared" si="21"/>
        <v>0</v>
      </c>
      <c r="F88" s="112">
        <f t="shared" si="21"/>
        <v>0</v>
      </c>
      <c r="G88" s="112">
        <f t="shared" si="21"/>
        <v>0</v>
      </c>
      <c r="H88" s="113">
        <f t="shared" si="21"/>
        <v>0</v>
      </c>
      <c r="I88" s="114">
        <f t="shared" si="23"/>
        <v>0</v>
      </c>
      <c r="J88" s="294">
        <v>0</v>
      </c>
    </row>
    <row r="89" spans="1:10" ht="15">
      <c r="A89" s="32" t="s">
        <v>13</v>
      </c>
      <c r="B89" s="84">
        <f t="shared" si="22"/>
        <v>2817.5620210868206</v>
      </c>
      <c r="C89" s="84">
        <f t="shared" si="21"/>
        <v>100.51673666243404</v>
      </c>
      <c r="D89" s="84">
        <f t="shared" si="21"/>
        <v>179.77903446450142</v>
      </c>
      <c r="E89" s="84">
        <f t="shared" si="21"/>
        <v>47.454807814025742</v>
      </c>
      <c r="F89" s="84">
        <f t="shared" si="21"/>
        <v>0</v>
      </c>
      <c r="G89" s="84">
        <f t="shared" si="21"/>
        <v>0</v>
      </c>
      <c r="H89" s="115">
        <f t="shared" si="21"/>
        <v>0</v>
      </c>
      <c r="I89" s="111">
        <f t="shared" si="23"/>
        <v>3145.3126000277816</v>
      </c>
      <c r="J89" s="294">
        <v>0</v>
      </c>
    </row>
    <row r="90" spans="1:10" ht="15">
      <c r="A90" s="31" t="s">
        <v>12</v>
      </c>
      <c r="B90" s="112">
        <f t="shared" si="22"/>
        <v>12436.981104779097</v>
      </c>
      <c r="C90" s="112">
        <f t="shared" si="21"/>
        <v>35.31086799455155</v>
      </c>
      <c r="D90" s="112">
        <f t="shared" si="21"/>
        <v>838.01641756209108</v>
      </c>
      <c r="E90" s="112">
        <f t="shared" si="21"/>
        <v>0</v>
      </c>
      <c r="F90" s="112">
        <f t="shared" si="21"/>
        <v>0</v>
      </c>
      <c r="G90" s="112">
        <f t="shared" si="21"/>
        <v>0</v>
      </c>
      <c r="H90" s="113">
        <f t="shared" si="21"/>
        <v>0</v>
      </c>
      <c r="I90" s="114">
        <f t="shared" si="23"/>
        <v>13310.308390335738</v>
      </c>
      <c r="J90" s="294">
        <v>0</v>
      </c>
    </row>
    <row r="91" spans="1:10" ht="15">
      <c r="A91" s="32" t="s">
        <v>54</v>
      </c>
      <c r="B91" s="84">
        <f t="shared" si="22"/>
        <v>0</v>
      </c>
      <c r="C91" s="84">
        <f t="shared" si="21"/>
        <v>0.84404120084951673</v>
      </c>
      <c r="D91" s="84">
        <f t="shared" si="21"/>
        <v>0.21034514782616787</v>
      </c>
      <c r="E91" s="84">
        <f t="shared" si="21"/>
        <v>139.08888103610781</v>
      </c>
      <c r="F91" s="84">
        <f>F585+F611+F637</f>
        <v>1617.8650561687227</v>
      </c>
      <c r="G91" s="84">
        <f t="shared" si="21"/>
        <v>0</v>
      </c>
      <c r="H91" s="115">
        <f t="shared" si="21"/>
        <v>0</v>
      </c>
      <c r="I91" s="111">
        <f t="shared" si="23"/>
        <v>1758.0083235535062</v>
      </c>
      <c r="J91" s="294">
        <v>0</v>
      </c>
    </row>
    <row r="92" spans="1:10" ht="15">
      <c r="A92" s="31" t="s">
        <v>11</v>
      </c>
      <c r="B92" s="112">
        <f t="shared" si="22"/>
        <v>0</v>
      </c>
      <c r="C92" s="112">
        <f t="shared" si="21"/>
        <v>0</v>
      </c>
      <c r="D92" s="112">
        <f t="shared" si="21"/>
        <v>5.1130362326613769E-2</v>
      </c>
      <c r="E92" s="112">
        <f t="shared" si="21"/>
        <v>44.746759880010778</v>
      </c>
      <c r="F92" s="112">
        <f t="shared" si="21"/>
        <v>0</v>
      </c>
      <c r="G92" s="112">
        <f t="shared" si="21"/>
        <v>0</v>
      </c>
      <c r="H92" s="113">
        <f t="shared" si="21"/>
        <v>0</v>
      </c>
      <c r="I92" s="114">
        <f t="shared" si="23"/>
        <v>44.797890242337395</v>
      </c>
      <c r="J92" s="294">
        <v>0</v>
      </c>
    </row>
    <row r="93" spans="1:10" ht="15">
      <c r="A93" s="32" t="s">
        <v>55</v>
      </c>
      <c r="B93" s="84">
        <f t="shared" si="22"/>
        <v>0</v>
      </c>
      <c r="C93" s="84">
        <f t="shared" si="21"/>
        <v>0</v>
      </c>
      <c r="D93" s="84">
        <f t="shared" si="21"/>
        <v>0</v>
      </c>
      <c r="E93" s="84">
        <f t="shared" si="21"/>
        <v>88.442482081786807</v>
      </c>
      <c r="F93" s="84">
        <f t="shared" si="21"/>
        <v>0</v>
      </c>
      <c r="G93" s="84">
        <f t="shared" si="21"/>
        <v>0</v>
      </c>
      <c r="H93" s="115">
        <f t="shared" si="21"/>
        <v>0</v>
      </c>
      <c r="I93" s="111">
        <f t="shared" si="23"/>
        <v>88.442482081786807</v>
      </c>
      <c r="J93" s="294">
        <v>0</v>
      </c>
    </row>
    <row r="94" spans="1:10" ht="15">
      <c r="A94" s="31" t="s">
        <v>14</v>
      </c>
      <c r="B94" s="112">
        <f t="shared" si="22"/>
        <v>428.08645518446463</v>
      </c>
      <c r="C94" s="112">
        <f t="shared" si="21"/>
        <v>1.0411134698045688</v>
      </c>
      <c r="D94" s="112">
        <f t="shared" si="21"/>
        <v>41.285128294173688</v>
      </c>
      <c r="E94" s="112">
        <f t="shared" si="21"/>
        <v>3.9945046291423298</v>
      </c>
      <c r="F94" s="112">
        <f t="shared" si="21"/>
        <v>0</v>
      </c>
      <c r="G94" s="112">
        <f t="shared" si="21"/>
        <v>0</v>
      </c>
      <c r="H94" s="113">
        <f t="shared" si="21"/>
        <v>0</v>
      </c>
      <c r="I94" s="114">
        <f t="shared" si="23"/>
        <v>474.40720157758523</v>
      </c>
      <c r="J94" s="294">
        <v>0</v>
      </c>
    </row>
    <row r="95" spans="1:10" ht="15">
      <c r="A95" s="32" t="s">
        <v>136</v>
      </c>
      <c r="B95" s="84">
        <f t="shared" si="22"/>
        <v>4521.9496765419763</v>
      </c>
      <c r="C95" s="84">
        <f t="shared" si="21"/>
        <v>428.03087336937654</v>
      </c>
      <c r="D95" s="84">
        <f t="shared" si="21"/>
        <v>652.51628487968276</v>
      </c>
      <c r="E95" s="84">
        <f t="shared" si="21"/>
        <v>65.733280634066929</v>
      </c>
      <c r="F95" s="84">
        <f t="shared" si="21"/>
        <v>0</v>
      </c>
      <c r="G95" s="84">
        <f t="shared" si="21"/>
        <v>0</v>
      </c>
      <c r="H95" s="115">
        <f t="shared" si="21"/>
        <v>0</v>
      </c>
      <c r="I95" s="111">
        <f t="shared" si="23"/>
        <v>5668.2301154251027</v>
      </c>
      <c r="J95" s="294">
        <v>0</v>
      </c>
    </row>
    <row r="96" spans="1:10" ht="15">
      <c r="A96" s="31" t="s">
        <v>21</v>
      </c>
      <c r="B96" s="112">
        <f t="shared" si="22"/>
        <v>2752.0759433713247</v>
      </c>
      <c r="C96" s="112">
        <f t="shared" si="21"/>
        <v>0.24468430340881775</v>
      </c>
      <c r="D96" s="112">
        <f t="shared" si="21"/>
        <v>4184.2097549459959</v>
      </c>
      <c r="E96" s="112">
        <f t="shared" si="21"/>
        <v>4587.9182482319502</v>
      </c>
      <c r="F96" s="112">
        <f t="shared" si="21"/>
        <v>0</v>
      </c>
      <c r="G96" s="112">
        <f t="shared" si="21"/>
        <v>2865.6804972314758</v>
      </c>
      <c r="H96" s="113">
        <f t="shared" si="21"/>
        <v>1.9468694320708098</v>
      </c>
      <c r="I96" s="114">
        <f t="shared" si="23"/>
        <v>14392.075997516225</v>
      </c>
      <c r="J96" s="294">
        <v>0</v>
      </c>
    </row>
    <row r="97" spans="1:10" ht="15">
      <c r="A97" s="32" t="s">
        <v>20</v>
      </c>
      <c r="B97" s="84">
        <f t="shared" si="22"/>
        <v>5024.4167836391589</v>
      </c>
      <c r="C97" s="84">
        <f t="shared" si="21"/>
        <v>17.929757562996645</v>
      </c>
      <c r="D97" s="84">
        <f t="shared" si="21"/>
        <v>502.49317626306788</v>
      </c>
      <c r="E97" s="84">
        <f t="shared" si="21"/>
        <v>0</v>
      </c>
      <c r="F97" s="84">
        <f t="shared" si="21"/>
        <v>0</v>
      </c>
      <c r="G97" s="84">
        <f t="shared" si="21"/>
        <v>0</v>
      </c>
      <c r="H97" s="115">
        <f t="shared" si="21"/>
        <v>0</v>
      </c>
      <c r="I97" s="111">
        <f t="shared" si="23"/>
        <v>5544.8397174652227</v>
      </c>
      <c r="J97" s="294">
        <v>0</v>
      </c>
    </row>
    <row r="98" spans="1:10" ht="15">
      <c r="A98" s="31" t="s">
        <v>56</v>
      </c>
      <c r="B98" s="112">
        <f t="shared" si="22"/>
        <v>9974.4553768825517</v>
      </c>
      <c r="C98" s="112">
        <f t="shared" si="21"/>
        <v>18.582531342639406</v>
      </c>
      <c r="D98" s="112">
        <f t="shared" si="21"/>
        <v>1241.5410092783513</v>
      </c>
      <c r="E98" s="112">
        <f t="shared" si="21"/>
        <v>0</v>
      </c>
      <c r="F98" s="112">
        <f t="shared" si="21"/>
        <v>0</v>
      </c>
      <c r="G98" s="112">
        <f t="shared" si="21"/>
        <v>0</v>
      </c>
      <c r="H98" s="113">
        <f t="shared" si="21"/>
        <v>0</v>
      </c>
      <c r="I98" s="114">
        <f t="shared" si="23"/>
        <v>11234.578917503542</v>
      </c>
      <c r="J98" s="294">
        <v>0</v>
      </c>
    </row>
    <row r="99" spans="1:10" ht="15">
      <c r="A99" s="32" t="s">
        <v>18</v>
      </c>
      <c r="B99" s="84">
        <f t="shared" si="22"/>
        <v>1482.425094086896</v>
      </c>
      <c r="C99" s="84">
        <f t="shared" si="21"/>
        <v>0</v>
      </c>
      <c r="D99" s="84">
        <f t="shared" si="21"/>
        <v>111.84807812641554</v>
      </c>
      <c r="E99" s="84">
        <f t="shared" si="21"/>
        <v>0</v>
      </c>
      <c r="F99" s="84">
        <f t="shared" si="21"/>
        <v>50.386190041295528</v>
      </c>
      <c r="G99" s="84">
        <f t="shared" si="21"/>
        <v>0</v>
      </c>
      <c r="H99" s="115">
        <f t="shared" si="21"/>
        <v>0</v>
      </c>
      <c r="I99" s="111">
        <f t="shared" si="23"/>
        <v>1644.6593622546072</v>
      </c>
      <c r="J99" s="294">
        <v>0</v>
      </c>
    </row>
    <row r="100" spans="1:10" ht="15">
      <c r="A100" s="31" t="s">
        <v>17</v>
      </c>
      <c r="B100" s="112">
        <f t="shared" si="22"/>
        <v>79.625073117416875</v>
      </c>
      <c r="C100" s="112">
        <f t="shared" si="21"/>
        <v>0</v>
      </c>
      <c r="D100" s="112">
        <f t="shared" si="21"/>
        <v>1.4711733577260384</v>
      </c>
      <c r="E100" s="112">
        <f t="shared" si="21"/>
        <v>0</v>
      </c>
      <c r="F100" s="112">
        <f t="shared" si="21"/>
        <v>0</v>
      </c>
      <c r="G100" s="112">
        <f t="shared" si="21"/>
        <v>0</v>
      </c>
      <c r="H100" s="113">
        <f t="shared" si="21"/>
        <v>0</v>
      </c>
      <c r="I100" s="114">
        <f t="shared" si="23"/>
        <v>81.09624647514292</v>
      </c>
      <c r="J100" s="294">
        <v>0</v>
      </c>
    </row>
    <row r="101" spans="1:10" ht="15">
      <c r="A101" s="33" t="s">
        <v>60</v>
      </c>
      <c r="B101" s="84">
        <f t="shared" si="22"/>
        <v>444.75708717853331</v>
      </c>
      <c r="C101" s="84">
        <f t="shared" si="22"/>
        <v>0</v>
      </c>
      <c r="D101" s="84">
        <f t="shared" si="22"/>
        <v>424.03317402411233</v>
      </c>
      <c r="E101" s="84">
        <f t="shared" si="22"/>
        <v>0</v>
      </c>
      <c r="F101" s="84">
        <f t="shared" si="22"/>
        <v>0</v>
      </c>
      <c r="G101" s="84">
        <f t="shared" si="22"/>
        <v>0</v>
      </c>
      <c r="H101" s="115">
        <f t="shared" si="22"/>
        <v>0</v>
      </c>
      <c r="I101" s="111">
        <f t="shared" si="23"/>
        <v>868.79026120264564</v>
      </c>
      <c r="J101" s="294">
        <v>0</v>
      </c>
    </row>
    <row r="102" spans="1:10">
      <c r="A102" s="34" t="s">
        <v>19</v>
      </c>
      <c r="B102" s="116">
        <f t="shared" ref="B102:H105" si="24">B596+B622+B648</f>
        <v>444.75708717853331</v>
      </c>
      <c r="C102" s="116">
        <f t="shared" si="24"/>
        <v>0</v>
      </c>
      <c r="D102" s="116">
        <f t="shared" si="24"/>
        <v>424.03317402411233</v>
      </c>
      <c r="E102" s="116">
        <f t="shared" si="24"/>
        <v>0</v>
      </c>
      <c r="F102" s="116">
        <f t="shared" si="24"/>
        <v>0</v>
      </c>
      <c r="G102" s="116">
        <f t="shared" si="24"/>
        <v>0</v>
      </c>
      <c r="H102" s="117">
        <f t="shared" si="24"/>
        <v>0</v>
      </c>
      <c r="I102" s="118">
        <f t="shared" si="23"/>
        <v>868.79026120264564</v>
      </c>
      <c r="J102" s="294">
        <v>0</v>
      </c>
    </row>
    <row r="103" spans="1:10">
      <c r="A103" s="35" t="s">
        <v>15</v>
      </c>
      <c r="B103" s="93">
        <f t="shared" si="24"/>
        <v>0</v>
      </c>
      <c r="C103" s="93">
        <f t="shared" si="24"/>
        <v>0</v>
      </c>
      <c r="D103" s="93">
        <f t="shared" si="24"/>
        <v>0</v>
      </c>
      <c r="E103" s="93">
        <f t="shared" si="24"/>
        <v>0</v>
      </c>
      <c r="F103" s="93">
        <f t="shared" si="24"/>
        <v>0</v>
      </c>
      <c r="G103" s="93">
        <f t="shared" si="24"/>
        <v>0</v>
      </c>
      <c r="H103" s="119">
        <f t="shared" si="24"/>
        <v>0</v>
      </c>
      <c r="I103" s="120">
        <f t="shared" si="23"/>
        <v>0</v>
      </c>
      <c r="J103" s="294">
        <v>0</v>
      </c>
    </row>
    <row r="104" spans="1:10">
      <c r="A104" s="34" t="s">
        <v>16</v>
      </c>
      <c r="B104" s="116">
        <f t="shared" si="24"/>
        <v>0</v>
      </c>
      <c r="C104" s="116">
        <f t="shared" si="24"/>
        <v>0</v>
      </c>
      <c r="D104" s="116">
        <f t="shared" si="24"/>
        <v>0</v>
      </c>
      <c r="E104" s="116">
        <f t="shared" si="24"/>
        <v>0</v>
      </c>
      <c r="F104" s="116">
        <f t="shared" si="24"/>
        <v>0</v>
      </c>
      <c r="G104" s="116">
        <f t="shared" si="24"/>
        <v>0</v>
      </c>
      <c r="H104" s="117">
        <f t="shared" si="24"/>
        <v>0</v>
      </c>
      <c r="I104" s="118">
        <f t="shared" si="23"/>
        <v>0</v>
      </c>
      <c r="J104" s="294">
        <v>0</v>
      </c>
    </row>
    <row r="105" spans="1:10" ht="15" thickBot="1">
      <c r="A105" s="36" t="s">
        <v>10</v>
      </c>
      <c r="B105" s="96">
        <f t="shared" si="24"/>
        <v>0</v>
      </c>
      <c r="C105" s="96">
        <f t="shared" si="24"/>
        <v>0</v>
      </c>
      <c r="D105" s="96">
        <f t="shared" si="24"/>
        <v>0</v>
      </c>
      <c r="E105" s="96">
        <f t="shared" si="24"/>
        <v>0</v>
      </c>
      <c r="F105" s="96">
        <f t="shared" si="24"/>
        <v>0</v>
      </c>
      <c r="G105" s="96">
        <f t="shared" si="24"/>
        <v>0</v>
      </c>
      <c r="H105" s="121">
        <f t="shared" si="24"/>
        <v>0</v>
      </c>
      <c r="I105" s="122">
        <f t="shared" si="23"/>
        <v>0</v>
      </c>
      <c r="J105" s="294">
        <v>0</v>
      </c>
    </row>
    <row r="106" spans="1:10" ht="15">
      <c r="A106" s="37" t="s">
        <v>22</v>
      </c>
      <c r="B106" s="99">
        <f>SUM(B85:B101)</f>
        <v>42466.435773592668</v>
      </c>
      <c r="C106" s="99">
        <f t="shared" ref="C106:H106" si="25">SUM(C85:C101)</f>
        <v>602.50060590606108</v>
      </c>
      <c r="D106" s="99">
        <f t="shared" si="25"/>
        <v>8359.1316171954313</v>
      </c>
      <c r="E106" s="99">
        <f t="shared" si="25"/>
        <v>4977.3789643070904</v>
      </c>
      <c r="F106" s="99">
        <f t="shared" si="25"/>
        <v>1668.2512462100183</v>
      </c>
      <c r="G106" s="99">
        <f t="shared" si="25"/>
        <v>2865.6804972314758</v>
      </c>
      <c r="H106" s="100">
        <f t="shared" si="25"/>
        <v>1.9468694320708098</v>
      </c>
      <c r="I106" s="111">
        <f>SUM(I85:I101)</f>
        <v>60941.325573874812</v>
      </c>
      <c r="J106" s="294">
        <v>0</v>
      </c>
    </row>
    <row r="107" spans="1:10" s="22" customFormat="1" ht="15" thickBot="1">
      <c r="A107" s="39" t="s">
        <v>108</v>
      </c>
      <c r="B107" s="125">
        <f>B106/$I$106</f>
        <v>0.69684135311618134</v>
      </c>
      <c r="C107" s="125">
        <f t="shared" ref="C107:I107" si="26">C106/$I$106</f>
        <v>9.8865687648308966E-3</v>
      </c>
      <c r="D107" s="125">
        <f t="shared" si="26"/>
        <v>0.13716688205382493</v>
      </c>
      <c r="E107" s="125">
        <f t="shared" si="26"/>
        <v>8.1674937613120502E-2</v>
      </c>
      <c r="F107" s="125">
        <f t="shared" si="26"/>
        <v>2.7374712159611896E-2</v>
      </c>
      <c r="G107" s="125">
        <f t="shared" si="26"/>
        <v>4.7023599671418635E-2</v>
      </c>
      <c r="H107" s="126">
        <f t="shared" si="26"/>
        <v>3.1946621011890514E-5</v>
      </c>
      <c r="I107" s="127">
        <f t="shared" si="26"/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 customHeight="1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6.2954543718108727E-2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7">SUM(B112:H112)</f>
        <v>6.2954543718108727E-2</v>
      </c>
    </row>
    <row r="113" spans="1:9" ht="15">
      <c r="A113" s="32" t="s">
        <v>9</v>
      </c>
      <c r="B113" s="84">
        <v>9.0984846054821581E-9</v>
      </c>
      <c r="C113" s="84">
        <v>0</v>
      </c>
      <c r="D113" s="84">
        <v>2038.0605516295202</v>
      </c>
      <c r="E113" s="84">
        <v>0</v>
      </c>
      <c r="F113" s="395"/>
      <c r="G113" s="84">
        <v>0</v>
      </c>
      <c r="H113" s="115">
        <v>0</v>
      </c>
      <c r="I113" s="111">
        <f t="shared" si="27"/>
        <v>2038.0605516386188</v>
      </c>
    </row>
    <row r="114" spans="1:9" ht="15">
      <c r="A114" s="31" t="s">
        <v>52</v>
      </c>
      <c r="B114" s="112">
        <v>0</v>
      </c>
      <c r="C114" s="112">
        <v>0</v>
      </c>
      <c r="D114" s="112">
        <v>0</v>
      </c>
      <c r="E114" s="112">
        <v>0</v>
      </c>
      <c r="F114" s="395"/>
      <c r="G114" s="112">
        <v>0</v>
      </c>
      <c r="H114" s="113">
        <v>0</v>
      </c>
      <c r="I114" s="114">
        <f t="shared" si="27"/>
        <v>0</v>
      </c>
    </row>
    <row r="115" spans="1:9" ht="15">
      <c r="A115" s="32" t="s">
        <v>13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7"/>
        <v>0</v>
      </c>
    </row>
    <row r="116" spans="1:9" ht="15">
      <c r="A116" s="31" t="s">
        <v>12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7"/>
        <v>0</v>
      </c>
    </row>
    <row r="117" spans="1:9" ht="15">
      <c r="A117" s="32" t="s">
        <v>54</v>
      </c>
      <c r="B117" s="84">
        <v>0.10438144484323551</v>
      </c>
      <c r="C117" s="84">
        <v>0</v>
      </c>
      <c r="D117" s="84">
        <v>0</v>
      </c>
      <c r="E117" s="84">
        <v>1.7396907473872583E-2</v>
      </c>
      <c r="F117" s="395"/>
      <c r="G117" s="84">
        <v>0</v>
      </c>
      <c r="H117" s="115">
        <v>0</v>
      </c>
      <c r="I117" s="111">
        <f t="shared" si="27"/>
        <v>0.1217783523171081</v>
      </c>
    </row>
    <row r="118" spans="1:9" ht="15">
      <c r="A118" s="31" t="s">
        <v>11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7"/>
        <v>0</v>
      </c>
    </row>
    <row r="119" spans="1:9" ht="15">
      <c r="A119" s="32" t="s">
        <v>55</v>
      </c>
      <c r="B119" s="84">
        <v>8.7200000000000027E-2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7"/>
        <v>8.7200000000000027E-2</v>
      </c>
    </row>
    <row r="120" spans="1:9" ht="15">
      <c r="A120" s="31" t="s">
        <v>14</v>
      </c>
      <c r="B120" s="112">
        <v>0.22940824824653511</v>
      </c>
      <c r="C120" s="112">
        <v>0</v>
      </c>
      <c r="D120" s="112">
        <v>1.886585180293012</v>
      </c>
      <c r="E120" s="112">
        <v>0</v>
      </c>
      <c r="F120" s="395"/>
      <c r="G120" s="112">
        <v>0</v>
      </c>
      <c r="H120" s="113">
        <v>0</v>
      </c>
      <c r="I120" s="114">
        <f t="shared" si="27"/>
        <v>2.115993428539547</v>
      </c>
    </row>
    <row r="121" spans="1:9" ht="15">
      <c r="A121" s="32" t="s">
        <v>136</v>
      </c>
      <c r="B121" s="84">
        <v>143.91724907338431</v>
      </c>
      <c r="C121" s="84">
        <v>1497.9110452574812</v>
      </c>
      <c r="D121" s="84">
        <v>4680.8515013674451</v>
      </c>
      <c r="E121" s="84">
        <v>0.44086929094378047</v>
      </c>
      <c r="F121" s="395"/>
      <c r="G121" s="84">
        <v>0</v>
      </c>
      <c r="H121" s="115">
        <v>0</v>
      </c>
      <c r="I121" s="111">
        <f t="shared" si="27"/>
        <v>6323.1206649892538</v>
      </c>
    </row>
    <row r="122" spans="1:9" ht="15">
      <c r="A122" s="31" t="s">
        <v>21</v>
      </c>
      <c r="B122" s="112">
        <v>35.936189698298605</v>
      </c>
      <c r="C122" s="112">
        <v>0.2300307035480306</v>
      </c>
      <c r="D122" s="112">
        <v>167.80597820005829</v>
      </c>
      <c r="E122" s="112">
        <v>2230.0312540247864</v>
      </c>
      <c r="F122" s="395"/>
      <c r="G122" s="112">
        <v>663.34873707645909</v>
      </c>
      <c r="H122" s="113">
        <v>0.57797846708163259</v>
      </c>
      <c r="I122" s="114">
        <f t="shared" si="27"/>
        <v>3097.9301681702323</v>
      </c>
    </row>
    <row r="123" spans="1:9" ht="15">
      <c r="A123" s="32" t="s">
        <v>20</v>
      </c>
      <c r="B123" s="84">
        <v>8.2572941311015668E-2</v>
      </c>
      <c r="C123" s="84">
        <v>0</v>
      </c>
      <c r="D123" s="84">
        <v>0.23241267700435436</v>
      </c>
      <c r="E123" s="84">
        <v>0</v>
      </c>
      <c r="F123" s="395"/>
      <c r="G123" s="84">
        <v>0</v>
      </c>
      <c r="H123" s="115">
        <v>0</v>
      </c>
      <c r="I123" s="111">
        <f t="shared" si="27"/>
        <v>0.31498561831537003</v>
      </c>
    </row>
    <row r="124" spans="1:9" ht="15">
      <c r="A124" s="31" t="s">
        <v>56</v>
      </c>
      <c r="B124" s="112">
        <v>0</v>
      </c>
      <c r="C124" s="112">
        <v>0</v>
      </c>
      <c r="D124" s="112">
        <v>0</v>
      </c>
      <c r="E124" s="112">
        <v>0</v>
      </c>
      <c r="F124" s="395"/>
      <c r="G124" s="112">
        <v>0</v>
      </c>
      <c r="H124" s="113">
        <v>0</v>
      </c>
      <c r="I124" s="114">
        <f t="shared" si="27"/>
        <v>0</v>
      </c>
    </row>
    <row r="125" spans="1:9" ht="15">
      <c r="A125" s="32" t="s">
        <v>18</v>
      </c>
      <c r="B125" s="84">
        <v>0</v>
      </c>
      <c r="C125" s="84">
        <v>6.8999999999999992E-2</v>
      </c>
      <c r="D125" s="84">
        <v>0.41399999999999998</v>
      </c>
      <c r="E125" s="84">
        <v>0</v>
      </c>
      <c r="F125" s="395"/>
      <c r="G125" s="84">
        <v>0</v>
      </c>
      <c r="H125" s="115">
        <v>0</v>
      </c>
      <c r="I125" s="111">
        <f t="shared" si="27"/>
        <v>0.48299999999999998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7"/>
        <v>0</v>
      </c>
    </row>
    <row r="127" spans="1:9" ht="15">
      <c r="A127" s="33" t="s">
        <v>60</v>
      </c>
      <c r="B127" s="84">
        <v>5.8412618000972143E-9</v>
      </c>
      <c r="C127" s="84">
        <v>0.12751718896804859</v>
      </c>
      <c r="D127" s="84">
        <v>55.690147023388064</v>
      </c>
      <c r="E127" s="84">
        <v>0</v>
      </c>
      <c r="F127" s="395"/>
      <c r="G127" s="84">
        <v>0</v>
      </c>
      <c r="H127" s="115">
        <v>0</v>
      </c>
      <c r="I127" s="111">
        <f t="shared" si="27"/>
        <v>55.817664218197372</v>
      </c>
    </row>
    <row r="128" spans="1:9">
      <c r="A128" s="34" t="s">
        <v>19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7"/>
        <v>0</v>
      </c>
    </row>
    <row r="129" spans="1:9">
      <c r="A129" s="35" t="s">
        <v>15</v>
      </c>
      <c r="B129" s="93">
        <v>0</v>
      </c>
      <c r="C129" s="93">
        <v>0</v>
      </c>
      <c r="D129" s="93">
        <v>55.817664218197365</v>
      </c>
      <c r="E129" s="93">
        <v>0</v>
      </c>
      <c r="F129" s="395"/>
      <c r="G129" s="93">
        <v>0</v>
      </c>
      <c r="H129" s="119">
        <v>0</v>
      </c>
      <c r="I129" s="120">
        <f t="shared" si="27"/>
        <v>55.817664218197365</v>
      </c>
    </row>
    <row r="130" spans="1:9">
      <c r="A130" s="34" t="s">
        <v>16</v>
      </c>
      <c r="B130" s="116">
        <v>0</v>
      </c>
      <c r="C130" s="116">
        <v>0</v>
      </c>
      <c r="D130" s="116">
        <v>0</v>
      </c>
      <c r="E130" s="116">
        <v>0</v>
      </c>
      <c r="F130" s="395"/>
      <c r="G130" s="116">
        <v>0</v>
      </c>
      <c r="H130" s="117">
        <v>0</v>
      </c>
      <c r="I130" s="118">
        <f t="shared" si="27"/>
        <v>0</v>
      </c>
    </row>
    <row r="131" spans="1:9" ht="15" thickBot="1">
      <c r="A131" s="36" t="s">
        <v>10</v>
      </c>
      <c r="B131" s="96">
        <v>0</v>
      </c>
      <c r="C131" s="96">
        <v>0</v>
      </c>
      <c r="D131" s="96">
        <v>0</v>
      </c>
      <c r="E131" s="96">
        <v>0</v>
      </c>
      <c r="F131" s="396"/>
      <c r="G131" s="96">
        <v>0</v>
      </c>
      <c r="H131" s="121">
        <v>0</v>
      </c>
      <c r="I131" s="122">
        <f t="shared" si="27"/>
        <v>0</v>
      </c>
    </row>
    <row r="132" spans="1:9" ht="15">
      <c r="A132" s="37" t="s">
        <v>22</v>
      </c>
      <c r="B132" s="99">
        <f>SUM(B111:B127)</f>
        <v>180.41995596474155</v>
      </c>
      <c r="C132" s="99">
        <f t="shared" ref="C132:H132" si="28">SUM(C111:C127)</f>
        <v>1498.3375931499972</v>
      </c>
      <c r="D132" s="99">
        <f t="shared" si="28"/>
        <v>6944.9411760777084</v>
      </c>
      <c r="E132" s="99">
        <f t="shared" si="28"/>
        <v>2230.4895202232042</v>
      </c>
      <c r="F132" s="99">
        <f t="shared" si="28"/>
        <v>0</v>
      </c>
      <c r="G132" s="99">
        <f t="shared" si="28"/>
        <v>663.34873707645909</v>
      </c>
      <c r="H132" s="100">
        <f t="shared" si="28"/>
        <v>0.57797846708163259</v>
      </c>
      <c r="I132" s="111">
        <f>SUM(I111:I127)</f>
        <v>11518.114960959192</v>
      </c>
    </row>
    <row r="133" spans="1:9" s="22" customFormat="1" ht="15" thickBot="1">
      <c r="A133" s="38" t="s">
        <v>108</v>
      </c>
      <c r="B133" s="125">
        <f>B132/$I$132</f>
        <v>1.5664017643188789E-2</v>
      </c>
      <c r="C133" s="125">
        <f t="shared" ref="C133:I133" si="29">C132/$I$132</f>
        <v>0.13008531328508466</v>
      </c>
      <c r="D133" s="125">
        <f t="shared" si="29"/>
        <v>0.60295814025278283</v>
      </c>
      <c r="E133" s="125">
        <f t="shared" si="29"/>
        <v>0.19365056936690411</v>
      </c>
      <c r="F133" s="125">
        <f t="shared" si="29"/>
        <v>0</v>
      </c>
      <c r="G133" s="125">
        <f t="shared" si="29"/>
        <v>5.7591779499066353E-2</v>
      </c>
      <c r="H133" s="126">
        <f t="shared" si="29"/>
        <v>5.0179952973268496E-5</v>
      </c>
      <c r="I133" s="127">
        <f t="shared" si="29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 customHeight="1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0">SUM(B138:H138)</f>
        <v>0</v>
      </c>
    </row>
    <row r="139" spans="1:9" ht="15">
      <c r="A139" s="32" t="s">
        <v>9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0"/>
        <v>0</v>
      </c>
    </row>
    <row r="140" spans="1:9" ht="15">
      <c r="A140" s="31" t="s">
        <v>52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0"/>
        <v>0</v>
      </c>
    </row>
    <row r="141" spans="1:9" ht="15">
      <c r="A141" s="32" t="s">
        <v>13</v>
      </c>
      <c r="B141" s="84">
        <v>3.9890793961879405</v>
      </c>
      <c r="C141" s="84">
        <v>35.397270763144981</v>
      </c>
      <c r="D141" s="84">
        <v>2.2885840455231263</v>
      </c>
      <c r="E141" s="84">
        <v>0</v>
      </c>
      <c r="F141" s="395"/>
      <c r="G141" s="84">
        <v>0</v>
      </c>
      <c r="H141" s="115">
        <v>0</v>
      </c>
      <c r="I141" s="111">
        <f t="shared" si="30"/>
        <v>41.674934204856044</v>
      </c>
    </row>
    <row r="142" spans="1:9" ht="15">
      <c r="A142" s="31" t="s">
        <v>12</v>
      </c>
      <c r="B142" s="112">
        <v>5.2559434093537218</v>
      </c>
      <c r="C142" s="112">
        <v>6.9052249137255037E-2</v>
      </c>
      <c r="D142" s="112">
        <v>0.24973896771307239</v>
      </c>
      <c r="E142" s="112">
        <v>0</v>
      </c>
      <c r="F142" s="395"/>
      <c r="G142" s="112">
        <v>0</v>
      </c>
      <c r="H142" s="113">
        <v>0</v>
      </c>
      <c r="I142" s="114">
        <f t="shared" si="30"/>
        <v>5.5747346262040489</v>
      </c>
    </row>
    <row r="143" spans="1:9" ht="15">
      <c r="A143" s="32" t="s">
        <v>54</v>
      </c>
      <c r="B143" s="84">
        <v>0</v>
      </c>
      <c r="C143" s="84">
        <v>0</v>
      </c>
      <c r="D143" s="84">
        <v>1.2256982869194313</v>
      </c>
      <c r="E143" s="84">
        <v>0.58228520456563948</v>
      </c>
      <c r="F143" s="395"/>
      <c r="G143" s="84">
        <v>0</v>
      </c>
      <c r="H143" s="115">
        <v>0</v>
      </c>
      <c r="I143" s="111">
        <f t="shared" si="30"/>
        <v>1.8079834914850708</v>
      </c>
    </row>
    <row r="144" spans="1:9" ht="15">
      <c r="A144" s="31" t="s">
        <v>11</v>
      </c>
      <c r="B144" s="112">
        <v>0</v>
      </c>
      <c r="C144" s="112">
        <v>0</v>
      </c>
      <c r="D144" s="112">
        <v>0</v>
      </c>
      <c r="E144" s="112">
        <v>0</v>
      </c>
      <c r="F144" s="395"/>
      <c r="G144" s="112">
        <v>0</v>
      </c>
      <c r="H144" s="113">
        <v>0</v>
      </c>
      <c r="I144" s="114">
        <f t="shared" si="30"/>
        <v>0</v>
      </c>
    </row>
    <row r="145" spans="1:9" ht="15">
      <c r="A145" s="32" t="s">
        <v>55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0"/>
        <v>0</v>
      </c>
    </row>
    <row r="146" spans="1:9" ht="15">
      <c r="A146" s="31" t="s">
        <v>14</v>
      </c>
      <c r="B146" s="112">
        <v>0</v>
      </c>
      <c r="C146" s="112">
        <v>0</v>
      </c>
      <c r="D146" s="112">
        <v>0.10816572418230766</v>
      </c>
      <c r="E146" s="112">
        <v>0</v>
      </c>
      <c r="F146" s="395"/>
      <c r="G146" s="112">
        <v>0</v>
      </c>
      <c r="H146" s="113">
        <v>0</v>
      </c>
      <c r="I146" s="114">
        <f t="shared" si="30"/>
        <v>0.10816572418230766</v>
      </c>
    </row>
    <row r="147" spans="1:9" ht="15">
      <c r="A147" s="32" t="s">
        <v>136</v>
      </c>
      <c r="B147" s="84">
        <v>18.592540800662967</v>
      </c>
      <c r="C147" s="84">
        <v>376.98998274429226</v>
      </c>
      <c r="D147" s="84">
        <v>79.208456511461534</v>
      </c>
      <c r="E147" s="84">
        <v>0</v>
      </c>
      <c r="F147" s="395"/>
      <c r="G147" s="84">
        <v>0</v>
      </c>
      <c r="H147" s="115">
        <v>0</v>
      </c>
      <c r="I147" s="111">
        <f t="shared" si="30"/>
        <v>474.79098005641674</v>
      </c>
    </row>
    <row r="148" spans="1:9" ht="15">
      <c r="A148" s="31" t="s">
        <v>21</v>
      </c>
      <c r="B148" s="112">
        <v>19.692090498337958</v>
      </c>
      <c r="C148" s="112">
        <v>0.7276113420371132</v>
      </c>
      <c r="D148" s="112">
        <v>13.31947658277018</v>
      </c>
      <c r="E148" s="112">
        <v>324.01451642721543</v>
      </c>
      <c r="F148" s="395"/>
      <c r="G148" s="112">
        <v>11.859359957939754</v>
      </c>
      <c r="H148" s="113">
        <v>34.414972978618977</v>
      </c>
      <c r="I148" s="114">
        <f t="shared" si="30"/>
        <v>404.02802778691944</v>
      </c>
    </row>
    <row r="149" spans="1:9" ht="15">
      <c r="A149" s="32" t="s">
        <v>20</v>
      </c>
      <c r="B149" s="84">
        <v>4.8991767608612333</v>
      </c>
      <c r="C149" s="84">
        <v>0</v>
      </c>
      <c r="D149" s="84">
        <v>0.17104550597503879</v>
      </c>
      <c r="E149" s="84">
        <v>0</v>
      </c>
      <c r="F149" s="395"/>
      <c r="G149" s="84">
        <v>0</v>
      </c>
      <c r="H149" s="115">
        <v>0</v>
      </c>
      <c r="I149" s="111">
        <f t="shared" si="30"/>
        <v>5.0702222668362724</v>
      </c>
    </row>
    <row r="150" spans="1:9" ht="15">
      <c r="A150" s="31" t="s">
        <v>56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0"/>
        <v>0</v>
      </c>
    </row>
    <row r="151" spans="1:9" ht="15">
      <c r="A151" s="32" t="s">
        <v>18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0"/>
        <v>0</v>
      </c>
    </row>
    <row r="152" spans="1:9" ht="15">
      <c r="A152" s="31" t="s">
        <v>17</v>
      </c>
      <c r="B152" s="112">
        <v>0</v>
      </c>
      <c r="C152" s="112">
        <v>2.1876094135306374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0"/>
        <v>2.1876094135306374</v>
      </c>
    </row>
    <row r="153" spans="1:9" ht="15">
      <c r="A153" s="33" t="s">
        <v>60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0"/>
        <v>0</v>
      </c>
    </row>
    <row r="154" spans="1:9">
      <c r="A154" s="34" t="s">
        <v>19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0"/>
        <v>0</v>
      </c>
    </row>
    <row r="155" spans="1:9">
      <c r="A155" s="35" t="s">
        <v>15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0"/>
        <v>0</v>
      </c>
    </row>
    <row r="156" spans="1:9">
      <c r="A156" s="34" t="s">
        <v>16</v>
      </c>
      <c r="B156" s="116">
        <v>0</v>
      </c>
      <c r="C156" s="116">
        <v>0</v>
      </c>
      <c r="D156" s="116">
        <v>0</v>
      </c>
      <c r="E156" s="116">
        <v>0</v>
      </c>
      <c r="F156" s="395"/>
      <c r="G156" s="116">
        <v>0</v>
      </c>
      <c r="H156" s="117">
        <v>0</v>
      </c>
      <c r="I156" s="118">
        <f t="shared" si="30"/>
        <v>0</v>
      </c>
    </row>
    <row r="157" spans="1:9" ht="15" thickBot="1">
      <c r="A157" s="36" t="s">
        <v>10</v>
      </c>
      <c r="B157" s="96">
        <v>0</v>
      </c>
      <c r="C157" s="96">
        <v>0</v>
      </c>
      <c r="D157" s="96">
        <v>0</v>
      </c>
      <c r="E157" s="96">
        <v>0</v>
      </c>
      <c r="F157" s="396"/>
      <c r="G157" s="96">
        <v>0</v>
      </c>
      <c r="H157" s="121">
        <v>0</v>
      </c>
      <c r="I157" s="122">
        <f t="shared" si="30"/>
        <v>0</v>
      </c>
    </row>
    <row r="158" spans="1:9" ht="15">
      <c r="A158" s="37" t="s">
        <v>22</v>
      </c>
      <c r="B158" s="99">
        <f>SUM(B137:B153)</f>
        <v>52.428830865403818</v>
      </c>
      <c r="C158" s="99">
        <f t="shared" ref="C158:H158" si="31">SUM(C137:C153)</f>
        <v>415.37152651214228</v>
      </c>
      <c r="D158" s="99">
        <f t="shared" si="31"/>
        <v>96.57116562454469</v>
      </c>
      <c r="E158" s="99">
        <f t="shared" si="31"/>
        <v>324.59680163178109</v>
      </c>
      <c r="F158" s="99">
        <f t="shared" si="31"/>
        <v>0</v>
      </c>
      <c r="G158" s="99">
        <f t="shared" si="31"/>
        <v>11.859359957939754</v>
      </c>
      <c r="H158" s="100">
        <f t="shared" si="31"/>
        <v>34.414972978618977</v>
      </c>
      <c r="I158" s="111">
        <f>SUM(I137:I153)</f>
        <v>935.24265757043054</v>
      </c>
    </row>
    <row r="159" spans="1:9" s="22" customFormat="1" ht="15" thickBot="1">
      <c r="A159" s="38" t="s">
        <v>108</v>
      </c>
      <c r="B159" s="125">
        <f>B158/$I$158</f>
        <v>5.6059067067795232E-2</v>
      </c>
      <c r="C159" s="125">
        <f t="shared" ref="C159:I159" si="32">C158/$I$158</f>
        <v>0.44413235768264964</v>
      </c>
      <c r="D159" s="125">
        <f t="shared" si="32"/>
        <v>0.10325787093096979</v>
      </c>
      <c r="E159" s="125">
        <f t="shared" si="32"/>
        <v>0.34707228012355351</v>
      </c>
      <c r="F159" s="125">
        <f t="shared" si="32"/>
        <v>0</v>
      </c>
      <c r="G159" s="125">
        <f t="shared" si="32"/>
        <v>1.2680516507606645E-2</v>
      </c>
      <c r="H159" s="126">
        <f t="shared" si="32"/>
        <v>3.679790768742526E-2</v>
      </c>
      <c r="I159" s="127">
        <f t="shared" si="32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 customHeight="1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3">SUM(B164:H164)</f>
        <v>0</v>
      </c>
    </row>
    <row r="165" spans="1:9" ht="15">
      <c r="A165" s="32" t="s">
        <v>9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3"/>
        <v>0</v>
      </c>
    </row>
    <row r="166" spans="1:9" ht="15">
      <c r="A166" s="31" t="s">
        <v>52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3"/>
        <v>0</v>
      </c>
    </row>
    <row r="167" spans="1:9" ht="15">
      <c r="A167" s="32" t="s">
        <v>13</v>
      </c>
      <c r="B167" s="84">
        <v>18.942921009973201</v>
      </c>
      <c r="C167" s="84">
        <v>0</v>
      </c>
      <c r="D167" s="84">
        <v>52.560540130492775</v>
      </c>
      <c r="E167" s="84">
        <v>0</v>
      </c>
      <c r="F167" s="395"/>
      <c r="G167" s="84">
        <v>0</v>
      </c>
      <c r="H167" s="115">
        <v>0</v>
      </c>
      <c r="I167" s="111">
        <f t="shared" si="33"/>
        <v>71.503461140465973</v>
      </c>
    </row>
    <row r="168" spans="1:9" ht="15">
      <c r="A168" s="31" t="s">
        <v>12</v>
      </c>
      <c r="B168" s="112">
        <v>0.17934286369621474</v>
      </c>
      <c r="C168" s="112">
        <v>0.88146145283072486</v>
      </c>
      <c r="D168" s="112">
        <v>9.5379289102694526E-2</v>
      </c>
      <c r="E168" s="112">
        <v>8.8146145283072519E-2</v>
      </c>
      <c r="F168" s="395"/>
      <c r="G168" s="112">
        <v>0</v>
      </c>
      <c r="H168" s="113">
        <v>0</v>
      </c>
      <c r="I168" s="114">
        <f t="shared" si="33"/>
        <v>1.2443297509127067</v>
      </c>
    </row>
    <row r="169" spans="1:9" ht="15">
      <c r="A169" s="32" t="s">
        <v>54</v>
      </c>
      <c r="B169" s="84">
        <v>0</v>
      </c>
      <c r="C169" s="84">
        <v>0</v>
      </c>
      <c r="D169" s="84">
        <v>0</v>
      </c>
      <c r="E169" s="84">
        <v>0.29136899618158363</v>
      </c>
      <c r="F169" s="395"/>
      <c r="G169" s="84">
        <v>0</v>
      </c>
      <c r="H169" s="115">
        <v>0</v>
      </c>
      <c r="I169" s="111">
        <f t="shared" si="33"/>
        <v>0.29136899618158363</v>
      </c>
    </row>
    <row r="170" spans="1:9" ht="15">
      <c r="A170" s="31" t="s">
        <v>11</v>
      </c>
      <c r="B170" s="112">
        <v>0</v>
      </c>
      <c r="C170" s="112">
        <v>0</v>
      </c>
      <c r="D170" s="112">
        <v>0</v>
      </c>
      <c r="E170" s="112">
        <v>0</v>
      </c>
      <c r="F170" s="395"/>
      <c r="G170" s="112">
        <v>0</v>
      </c>
      <c r="H170" s="113">
        <v>0</v>
      </c>
      <c r="I170" s="114">
        <f t="shared" si="33"/>
        <v>0</v>
      </c>
    </row>
    <row r="171" spans="1:9" ht="15">
      <c r="A171" s="32" t="s">
        <v>55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3"/>
        <v>0</v>
      </c>
    </row>
    <row r="172" spans="1:9" ht="15">
      <c r="A172" s="31" t="s">
        <v>14</v>
      </c>
      <c r="B172" s="112">
        <v>1.0321174178375171E-3</v>
      </c>
      <c r="C172" s="112">
        <v>0</v>
      </c>
      <c r="D172" s="112">
        <v>0.41373128533861003</v>
      </c>
      <c r="E172" s="112">
        <v>3.9509454754820152E-4</v>
      </c>
      <c r="F172" s="395"/>
      <c r="G172" s="112">
        <v>0</v>
      </c>
      <c r="H172" s="113">
        <v>0</v>
      </c>
      <c r="I172" s="114">
        <f t="shared" si="33"/>
        <v>0.41515849730399579</v>
      </c>
    </row>
    <row r="173" spans="1:9" ht="15">
      <c r="A173" s="32" t="s">
        <v>136</v>
      </c>
      <c r="B173" s="84">
        <v>13.325147929475962</v>
      </c>
      <c r="C173" s="84">
        <v>9.1574564840647348</v>
      </c>
      <c r="D173" s="84">
        <v>246.58561200336604</v>
      </c>
      <c r="E173" s="84">
        <v>0</v>
      </c>
      <c r="F173" s="395"/>
      <c r="G173" s="84">
        <v>0</v>
      </c>
      <c r="H173" s="115">
        <v>0</v>
      </c>
      <c r="I173" s="111">
        <f t="shared" si="33"/>
        <v>269.06821641690675</v>
      </c>
    </row>
    <row r="174" spans="1:9" ht="15">
      <c r="A174" s="31" t="s">
        <v>21</v>
      </c>
      <c r="B174" s="112">
        <v>3.7897843318930819</v>
      </c>
      <c r="C174" s="112">
        <v>0.16315098929974006</v>
      </c>
      <c r="D174" s="112">
        <v>115.77853533262794</v>
      </c>
      <c r="E174" s="112">
        <v>92.406234037516811</v>
      </c>
      <c r="F174" s="395"/>
      <c r="G174" s="112">
        <v>8.4979110103708244</v>
      </c>
      <c r="H174" s="113">
        <v>25.873003482511258</v>
      </c>
      <c r="I174" s="114">
        <f t="shared" si="33"/>
        <v>246.50861918421964</v>
      </c>
    </row>
    <row r="175" spans="1:9" ht="15">
      <c r="A175" s="32" t="s">
        <v>20</v>
      </c>
      <c r="B175" s="84">
        <v>0</v>
      </c>
      <c r="C175" s="84">
        <v>0</v>
      </c>
      <c r="D175" s="84">
        <v>0</v>
      </c>
      <c r="E175" s="84">
        <v>0</v>
      </c>
      <c r="F175" s="395"/>
      <c r="G175" s="84">
        <v>0</v>
      </c>
      <c r="H175" s="115">
        <v>0</v>
      </c>
      <c r="I175" s="111">
        <f t="shared" si="33"/>
        <v>0</v>
      </c>
    </row>
    <row r="176" spans="1:9" ht="15">
      <c r="A176" s="31" t="s">
        <v>56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3"/>
        <v>0</v>
      </c>
    </row>
    <row r="177" spans="1:9" ht="15">
      <c r="A177" s="32" t="s">
        <v>18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3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3"/>
        <v>0</v>
      </c>
    </row>
    <row r="179" spans="1:9" ht="15">
      <c r="A179" s="33" t="s">
        <v>60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3"/>
        <v>0</v>
      </c>
    </row>
    <row r="180" spans="1:9">
      <c r="A180" s="34" t="s">
        <v>19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3"/>
        <v>0</v>
      </c>
    </row>
    <row r="181" spans="1:9">
      <c r="A181" s="35" t="s">
        <v>15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3"/>
        <v>0</v>
      </c>
    </row>
    <row r="182" spans="1:9">
      <c r="A182" s="34" t="s">
        <v>16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3"/>
        <v>0</v>
      </c>
    </row>
    <row r="183" spans="1:9" ht="15" thickBot="1">
      <c r="A183" s="36" t="s">
        <v>10</v>
      </c>
      <c r="B183" s="96">
        <v>0</v>
      </c>
      <c r="C183" s="96">
        <v>0</v>
      </c>
      <c r="D183" s="96">
        <v>0</v>
      </c>
      <c r="E183" s="96">
        <v>0</v>
      </c>
      <c r="F183" s="396"/>
      <c r="G183" s="96">
        <v>0</v>
      </c>
      <c r="H183" s="121">
        <v>0</v>
      </c>
      <c r="I183" s="122">
        <f t="shared" si="33"/>
        <v>0</v>
      </c>
    </row>
    <row r="184" spans="1:9" ht="15">
      <c r="A184" s="37" t="s">
        <v>22</v>
      </c>
      <c r="B184" s="99">
        <f>SUM(B163:B179)</f>
        <v>36.238228252456295</v>
      </c>
      <c r="C184" s="99">
        <f t="shared" ref="C184:H184" si="34">SUM(C163:C179)</f>
        <v>10.202068926195201</v>
      </c>
      <c r="D184" s="99">
        <f t="shared" si="34"/>
        <v>415.43379804092808</v>
      </c>
      <c r="E184" s="99">
        <f t="shared" si="34"/>
        <v>92.786144273529018</v>
      </c>
      <c r="F184" s="99">
        <f t="shared" si="34"/>
        <v>0</v>
      </c>
      <c r="G184" s="99">
        <f t="shared" si="34"/>
        <v>8.4979110103708244</v>
      </c>
      <c r="H184" s="100">
        <f t="shared" si="34"/>
        <v>25.873003482511258</v>
      </c>
      <c r="I184" s="111">
        <f>SUM(I163:I179)</f>
        <v>589.03115398599061</v>
      </c>
    </row>
    <row r="185" spans="1:9" s="22" customFormat="1" ht="15" thickBot="1">
      <c r="A185" s="38" t="s">
        <v>108</v>
      </c>
      <c r="B185" s="125">
        <f>B184/$I$184</f>
        <v>6.1521751451058523E-2</v>
      </c>
      <c r="C185" s="125">
        <f t="shared" ref="C185:I185" si="35">C184/$I$184</f>
        <v>1.7320083763239874E-2</v>
      </c>
      <c r="D185" s="125">
        <f t="shared" si="35"/>
        <v>0.70528323541068372</v>
      </c>
      <c r="E185" s="125">
        <f t="shared" si="35"/>
        <v>0.15752332223116305</v>
      </c>
      <c r="F185" s="125">
        <f t="shared" si="35"/>
        <v>0</v>
      </c>
      <c r="G185" s="125">
        <f t="shared" si="35"/>
        <v>1.4426929633288866E-2</v>
      </c>
      <c r="H185" s="126">
        <f t="shared" si="35"/>
        <v>4.3924677510566133E-2</v>
      </c>
      <c r="I185" s="127">
        <f t="shared" si="35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 customHeight="1">
      <c r="A189" s="30" t="s">
        <v>7</v>
      </c>
      <c r="B189" s="105">
        <v>0</v>
      </c>
      <c r="C189" s="105">
        <v>0</v>
      </c>
      <c r="D189" s="105">
        <v>903.79394521024892</v>
      </c>
      <c r="E189" s="105">
        <v>0</v>
      </c>
      <c r="F189" s="394"/>
      <c r="G189" s="105">
        <v>0</v>
      </c>
      <c r="H189" s="110">
        <v>0</v>
      </c>
      <c r="I189" s="111">
        <f>SUM(B189:H189)</f>
        <v>903.79394521024892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36">SUM(B190:H190)</f>
        <v>0</v>
      </c>
    </row>
    <row r="191" spans="1:9" ht="15">
      <c r="A191" s="32" t="s">
        <v>9</v>
      </c>
      <c r="B191" s="84">
        <v>0</v>
      </c>
      <c r="C191" s="84">
        <v>0</v>
      </c>
      <c r="D191" s="84">
        <v>340.73823286058115</v>
      </c>
      <c r="E191" s="84">
        <v>0</v>
      </c>
      <c r="F191" s="395"/>
      <c r="G191" s="84">
        <v>0</v>
      </c>
      <c r="H191" s="115">
        <v>0</v>
      </c>
      <c r="I191" s="111">
        <f t="shared" si="36"/>
        <v>340.73823286058115</v>
      </c>
    </row>
    <row r="192" spans="1:9" ht="15">
      <c r="A192" s="31" t="s">
        <v>52</v>
      </c>
      <c r="B192" s="112">
        <v>1.0515974075092543E-8</v>
      </c>
      <c r="C192" s="112">
        <v>1.0515974075092543E-8</v>
      </c>
      <c r="D192" s="112">
        <v>384.00831997896813</v>
      </c>
      <c r="E192" s="112">
        <v>0</v>
      </c>
      <c r="F192" s="395"/>
      <c r="G192" s="112">
        <v>0</v>
      </c>
      <c r="H192" s="113">
        <v>0</v>
      </c>
      <c r="I192" s="114">
        <f t="shared" si="36"/>
        <v>384.00832000000008</v>
      </c>
    </row>
    <row r="193" spans="1:9" ht="15">
      <c r="A193" s="32" t="s">
        <v>13</v>
      </c>
      <c r="B193" s="84">
        <v>21.520550641737923</v>
      </c>
      <c r="C193" s="84">
        <v>3.6617273005082143</v>
      </c>
      <c r="D193" s="84">
        <v>182.87300771526182</v>
      </c>
      <c r="E193" s="84">
        <v>0</v>
      </c>
      <c r="F193" s="395"/>
      <c r="G193" s="84">
        <v>0</v>
      </c>
      <c r="H193" s="115">
        <v>0</v>
      </c>
      <c r="I193" s="111">
        <f t="shared" si="36"/>
        <v>208.05528565750797</v>
      </c>
    </row>
    <row r="194" spans="1:9" ht="15">
      <c r="A194" s="31" t="s">
        <v>12</v>
      </c>
      <c r="B194" s="112">
        <v>0.70259441911295661</v>
      </c>
      <c r="C194" s="112">
        <v>0.30145805242513674</v>
      </c>
      <c r="D194" s="112">
        <v>7.1913211843884657</v>
      </c>
      <c r="E194" s="112">
        <v>0</v>
      </c>
      <c r="F194" s="395"/>
      <c r="G194" s="112">
        <v>0</v>
      </c>
      <c r="H194" s="113">
        <v>0</v>
      </c>
      <c r="I194" s="114">
        <f t="shared" si="36"/>
        <v>8.1953736559265593</v>
      </c>
    </row>
    <row r="195" spans="1:9" ht="15">
      <c r="A195" s="32" t="s">
        <v>54</v>
      </c>
      <c r="B195" s="84">
        <v>5.5615926401677644E-9</v>
      </c>
      <c r="C195" s="84">
        <v>5.5615926401677644E-9</v>
      </c>
      <c r="D195" s="84">
        <v>4.1790822082502315</v>
      </c>
      <c r="E195" s="84">
        <v>0.12596952163195296</v>
      </c>
      <c r="F195" s="395"/>
      <c r="G195" s="84">
        <v>0</v>
      </c>
      <c r="H195" s="115">
        <v>0</v>
      </c>
      <c r="I195" s="111">
        <f t="shared" si="36"/>
        <v>4.3050517410053697</v>
      </c>
    </row>
    <row r="196" spans="1:9" ht="15">
      <c r="A196" s="31" t="s">
        <v>11</v>
      </c>
      <c r="B196" s="112">
        <v>0</v>
      </c>
      <c r="C196" s="112">
        <v>0</v>
      </c>
      <c r="D196" s="112">
        <v>0</v>
      </c>
      <c r="E196" s="112">
        <v>0</v>
      </c>
      <c r="F196" s="395"/>
      <c r="G196" s="112">
        <v>0</v>
      </c>
      <c r="H196" s="113">
        <v>0</v>
      </c>
      <c r="I196" s="114">
        <f t="shared" si="36"/>
        <v>0</v>
      </c>
    </row>
    <row r="197" spans="1:9" ht="15">
      <c r="A197" s="32" t="s">
        <v>55</v>
      </c>
      <c r="B197" s="84">
        <v>0</v>
      </c>
      <c r="C197" s="84">
        <v>0</v>
      </c>
      <c r="D197" s="84">
        <v>0.21800000000000003</v>
      </c>
      <c r="E197" s="84">
        <v>0</v>
      </c>
      <c r="F197" s="395"/>
      <c r="G197" s="84">
        <v>0</v>
      </c>
      <c r="H197" s="115">
        <v>0</v>
      </c>
      <c r="I197" s="111">
        <f t="shared" si="36"/>
        <v>0.21800000000000003</v>
      </c>
    </row>
    <row r="198" spans="1:9" ht="15">
      <c r="A198" s="31" t="s">
        <v>14</v>
      </c>
      <c r="B198" s="112">
        <v>105.30890168822341</v>
      </c>
      <c r="C198" s="112">
        <v>1.0523085959813162E-8</v>
      </c>
      <c r="D198" s="112">
        <v>438.55925769442791</v>
      </c>
      <c r="E198" s="112">
        <v>0</v>
      </c>
      <c r="F198" s="395"/>
      <c r="G198" s="112">
        <v>0</v>
      </c>
      <c r="H198" s="113">
        <v>0</v>
      </c>
      <c r="I198" s="114">
        <f t="shared" si="36"/>
        <v>543.86815939317444</v>
      </c>
    </row>
    <row r="199" spans="1:9" ht="15">
      <c r="A199" s="32" t="s">
        <v>136</v>
      </c>
      <c r="B199" s="84">
        <v>468.29711048525439</v>
      </c>
      <c r="C199" s="84">
        <v>76.41497913659849</v>
      </c>
      <c r="D199" s="84">
        <v>2826.1856110464864</v>
      </c>
      <c r="E199" s="84">
        <v>183.71193323554988</v>
      </c>
      <c r="F199" s="395"/>
      <c r="G199" s="84">
        <v>0</v>
      </c>
      <c r="H199" s="115">
        <v>0</v>
      </c>
      <c r="I199" s="111">
        <f t="shared" si="36"/>
        <v>3554.6096339038895</v>
      </c>
    </row>
    <row r="200" spans="1:9" ht="15">
      <c r="A200" s="31" t="s">
        <v>21</v>
      </c>
      <c r="B200" s="112">
        <v>10.685606681720552</v>
      </c>
      <c r="C200" s="112">
        <v>0.85223135174742015</v>
      </c>
      <c r="D200" s="112">
        <v>670.37696783028252</v>
      </c>
      <c r="E200" s="112">
        <v>464.94063588123373</v>
      </c>
      <c r="F200" s="395"/>
      <c r="G200" s="112">
        <v>38.632993816994613</v>
      </c>
      <c r="H200" s="113">
        <v>1.8894695377418838</v>
      </c>
      <c r="I200" s="114">
        <f t="shared" si="36"/>
        <v>1187.3779050997209</v>
      </c>
    </row>
    <row r="201" spans="1:9" ht="15">
      <c r="A201" s="32" t="s">
        <v>20</v>
      </c>
      <c r="B201" s="84">
        <v>1.7490096177121297</v>
      </c>
      <c r="C201" s="84">
        <v>1.3095787035512387</v>
      </c>
      <c r="D201" s="84">
        <v>1.2234353285053474</v>
      </c>
      <c r="E201" s="84">
        <v>0</v>
      </c>
      <c r="F201" s="395"/>
      <c r="G201" s="84">
        <v>0</v>
      </c>
      <c r="H201" s="115">
        <v>0</v>
      </c>
      <c r="I201" s="111">
        <f t="shared" si="36"/>
        <v>4.2820236497687159</v>
      </c>
    </row>
    <row r="202" spans="1:9" ht="15">
      <c r="A202" s="31" t="s">
        <v>56</v>
      </c>
      <c r="B202" s="112">
        <v>6.660387788688168E-3</v>
      </c>
      <c r="C202" s="112">
        <v>7.0288928507672268E-3</v>
      </c>
      <c r="D202" s="112">
        <v>7.7686326420518554E-3</v>
      </c>
      <c r="E202" s="112">
        <v>0</v>
      </c>
      <c r="F202" s="395"/>
      <c r="G202" s="112">
        <v>0</v>
      </c>
      <c r="H202" s="113">
        <v>0</v>
      </c>
      <c r="I202" s="114">
        <f t="shared" si="36"/>
        <v>2.145791328150725E-2</v>
      </c>
    </row>
    <row r="203" spans="1:9" ht="15">
      <c r="A203" s="32" t="s">
        <v>18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36"/>
        <v>0</v>
      </c>
    </row>
    <row r="204" spans="1:9" ht="15">
      <c r="A204" s="31" t="s">
        <v>17</v>
      </c>
      <c r="B204" s="112">
        <v>0.29025083477160785</v>
      </c>
      <c r="C204" s="112">
        <v>2.4198289548675046E-9</v>
      </c>
      <c r="D204" s="112">
        <v>290.21021520312189</v>
      </c>
      <c r="E204" s="112">
        <v>0</v>
      </c>
      <c r="F204" s="395"/>
      <c r="G204" s="112">
        <v>0</v>
      </c>
      <c r="H204" s="113">
        <v>0</v>
      </c>
      <c r="I204" s="114">
        <f t="shared" si="36"/>
        <v>290.50046604031331</v>
      </c>
    </row>
    <row r="205" spans="1:9" ht="15">
      <c r="A205" s="33" t="s">
        <v>60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36"/>
        <v>0</v>
      </c>
    </row>
    <row r="206" spans="1:9">
      <c r="A206" s="34" t="s">
        <v>19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36"/>
        <v>0</v>
      </c>
    </row>
    <row r="207" spans="1:9">
      <c r="A207" s="35" t="s">
        <v>15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36"/>
        <v>0</v>
      </c>
    </row>
    <row r="208" spans="1:9">
      <c r="A208" s="34" t="s">
        <v>16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36"/>
        <v>0</v>
      </c>
    </row>
    <row r="209" spans="1:9" ht="15" thickBot="1">
      <c r="A209" s="36" t="s">
        <v>10</v>
      </c>
      <c r="B209" s="96">
        <v>0</v>
      </c>
      <c r="C209" s="96">
        <v>0</v>
      </c>
      <c r="D209" s="96">
        <v>0</v>
      </c>
      <c r="E209" s="96">
        <v>0</v>
      </c>
      <c r="F209" s="396"/>
      <c r="G209" s="96">
        <v>0</v>
      </c>
      <c r="H209" s="121">
        <v>0</v>
      </c>
      <c r="I209" s="122">
        <f t="shared" si="36"/>
        <v>0</v>
      </c>
    </row>
    <row r="210" spans="1:9" ht="15">
      <c r="A210" s="37" t="s">
        <v>22</v>
      </c>
      <c r="B210" s="99">
        <f>SUM(B189:B205)</f>
        <v>608.56068477239921</v>
      </c>
      <c r="C210" s="99">
        <f t="shared" ref="C210:H210" si="37">SUM(C189:C205)</f>
        <v>82.547003466701753</v>
      </c>
      <c r="D210" s="99">
        <f t="shared" si="37"/>
        <v>6049.5651648931653</v>
      </c>
      <c r="E210" s="99">
        <f t="shared" si="37"/>
        <v>648.77853863841551</v>
      </c>
      <c r="F210" s="99">
        <f t="shared" si="37"/>
        <v>0</v>
      </c>
      <c r="G210" s="99">
        <f t="shared" si="37"/>
        <v>38.632993816994613</v>
      </c>
      <c r="H210" s="100">
        <f t="shared" si="37"/>
        <v>1.8894695377418838</v>
      </c>
      <c r="I210" s="111">
        <f>SUM(I189:I205)</f>
        <v>7429.9738551254195</v>
      </c>
    </row>
    <row r="211" spans="1:9" s="22" customFormat="1" ht="15" thickBot="1">
      <c r="A211" s="38" t="s">
        <v>108</v>
      </c>
      <c r="B211" s="125">
        <f>B210/$I$210</f>
        <v>8.1906167725286916E-2</v>
      </c>
      <c r="C211" s="125">
        <f t="shared" ref="C211:I211" si="38">C210/$I$210</f>
        <v>1.1109999183881157E-2</v>
      </c>
      <c r="D211" s="125">
        <f t="shared" si="38"/>
        <v>0.81421082803945444</v>
      </c>
      <c r="E211" s="125">
        <f t="shared" si="38"/>
        <v>8.7319087696502262E-2</v>
      </c>
      <c r="F211" s="125">
        <f t="shared" si="38"/>
        <v>0</v>
      </c>
      <c r="G211" s="125">
        <f t="shared" si="38"/>
        <v>5.1996136958603716E-3</v>
      </c>
      <c r="H211" s="126">
        <f t="shared" si="38"/>
        <v>2.5430365901469101E-4</v>
      </c>
      <c r="I211" s="127">
        <f t="shared" si="38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 customHeight="1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39">SUM(B216:H216)</f>
        <v>0</v>
      </c>
    </row>
    <row r="217" spans="1:9" ht="15">
      <c r="A217" s="32" t="s">
        <v>9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39"/>
        <v>0</v>
      </c>
    </row>
    <row r="218" spans="1:9" ht="15">
      <c r="A218" s="31" t="s">
        <v>52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39"/>
        <v>0</v>
      </c>
    </row>
    <row r="219" spans="1:9" ht="15">
      <c r="A219" s="32" t="s">
        <v>13</v>
      </c>
      <c r="B219" s="84">
        <v>1.7473913796708431</v>
      </c>
      <c r="C219" s="84">
        <v>0.89541043082612926</v>
      </c>
      <c r="D219" s="84">
        <v>17.512742222459259</v>
      </c>
      <c r="E219" s="84">
        <v>0</v>
      </c>
      <c r="F219" s="395"/>
      <c r="G219" s="84">
        <v>0</v>
      </c>
      <c r="H219" s="115">
        <v>0</v>
      </c>
      <c r="I219" s="111">
        <f t="shared" si="39"/>
        <v>20.155544032956232</v>
      </c>
    </row>
    <row r="220" spans="1:9" ht="15">
      <c r="A220" s="31" t="s">
        <v>12</v>
      </c>
      <c r="B220" s="112">
        <v>9.9559322491627911E-2</v>
      </c>
      <c r="C220" s="112">
        <v>8.5241491417190438E-2</v>
      </c>
      <c r="D220" s="112">
        <v>1.4095999397959344E-2</v>
      </c>
      <c r="E220" s="112">
        <v>0</v>
      </c>
      <c r="F220" s="395"/>
      <c r="G220" s="112">
        <v>0</v>
      </c>
      <c r="H220" s="113">
        <v>0</v>
      </c>
      <c r="I220" s="114">
        <f t="shared" si="39"/>
        <v>0.19889681330677772</v>
      </c>
    </row>
    <row r="221" spans="1:9" ht="15">
      <c r="A221" s="32" t="s">
        <v>54</v>
      </c>
      <c r="B221" s="84">
        <v>0</v>
      </c>
      <c r="C221" s="84">
        <v>0</v>
      </c>
      <c r="D221" s="84">
        <v>0</v>
      </c>
      <c r="E221" s="84">
        <v>6.6116945893598348E-3</v>
      </c>
      <c r="F221" s="395"/>
      <c r="G221" s="84">
        <v>0</v>
      </c>
      <c r="H221" s="115">
        <v>0</v>
      </c>
      <c r="I221" s="111">
        <f t="shared" si="39"/>
        <v>6.6116945893598348E-3</v>
      </c>
    </row>
    <row r="222" spans="1:9" ht="15">
      <c r="A222" s="31" t="s">
        <v>11</v>
      </c>
      <c r="B222" s="112">
        <v>0</v>
      </c>
      <c r="C222" s="112">
        <v>0</v>
      </c>
      <c r="D222" s="112">
        <v>0</v>
      </c>
      <c r="E222" s="112">
        <v>19.970513432383264</v>
      </c>
      <c r="F222" s="395"/>
      <c r="G222" s="112">
        <v>0</v>
      </c>
      <c r="H222" s="113">
        <v>0</v>
      </c>
      <c r="I222" s="114">
        <f t="shared" si="39"/>
        <v>19.970513432383264</v>
      </c>
    </row>
    <row r="223" spans="1:9" ht="15">
      <c r="A223" s="32" t="s">
        <v>55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39"/>
        <v>0</v>
      </c>
    </row>
    <row r="224" spans="1:9" ht="15">
      <c r="A224" s="31" t="s">
        <v>14</v>
      </c>
      <c r="B224" s="112">
        <v>4.4484669247181932E-2</v>
      </c>
      <c r="C224" s="112">
        <v>0</v>
      </c>
      <c r="D224" s="112">
        <v>0.17620221271099942</v>
      </c>
      <c r="E224" s="112">
        <v>9.3124037526389879E-3</v>
      </c>
      <c r="F224" s="395"/>
      <c r="G224" s="112">
        <v>0</v>
      </c>
      <c r="H224" s="113">
        <v>0</v>
      </c>
      <c r="I224" s="114">
        <f t="shared" si="39"/>
        <v>0.22999928571082034</v>
      </c>
    </row>
    <row r="225" spans="1:9" ht="15">
      <c r="A225" s="32" t="s">
        <v>136</v>
      </c>
      <c r="B225" s="84">
        <v>190.08715017447585</v>
      </c>
      <c r="C225" s="84">
        <v>0.31175563529523542</v>
      </c>
      <c r="D225" s="84">
        <v>153.85509272698113</v>
      </c>
      <c r="E225" s="84">
        <v>188.6154748962027</v>
      </c>
      <c r="F225" s="395"/>
      <c r="G225" s="84">
        <v>0</v>
      </c>
      <c r="H225" s="115">
        <v>0</v>
      </c>
      <c r="I225" s="111">
        <f t="shared" si="39"/>
        <v>532.86947343295492</v>
      </c>
    </row>
    <row r="226" spans="1:9" ht="15">
      <c r="A226" s="31" t="s">
        <v>21</v>
      </c>
      <c r="B226" s="112">
        <v>58.130097831247056</v>
      </c>
      <c r="C226" s="112">
        <v>0.18222388939762366</v>
      </c>
      <c r="D226" s="112">
        <v>203.75844103695476</v>
      </c>
      <c r="E226" s="112">
        <v>200.18183630953126</v>
      </c>
      <c r="F226" s="395"/>
      <c r="G226" s="112">
        <v>54.543533346268688</v>
      </c>
      <c r="H226" s="113">
        <v>6.3050817052447394</v>
      </c>
      <c r="I226" s="114">
        <f t="shared" si="39"/>
        <v>523.10121411864418</v>
      </c>
    </row>
    <row r="227" spans="1:9" ht="15">
      <c r="A227" s="32" t="s">
        <v>20</v>
      </c>
      <c r="B227" s="84">
        <v>67.821476891825313</v>
      </c>
      <c r="C227" s="84">
        <v>0</v>
      </c>
      <c r="D227" s="84">
        <v>16.041351990749355</v>
      </c>
      <c r="E227" s="84">
        <v>0</v>
      </c>
      <c r="F227" s="395"/>
      <c r="G227" s="84">
        <v>0</v>
      </c>
      <c r="H227" s="115">
        <v>0</v>
      </c>
      <c r="I227" s="111">
        <f t="shared" si="39"/>
        <v>83.862828882574661</v>
      </c>
    </row>
    <row r="228" spans="1:9" ht="15">
      <c r="A228" s="31" t="s">
        <v>56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39"/>
        <v>0</v>
      </c>
    </row>
    <row r="229" spans="1:9" ht="15">
      <c r="A229" s="32" t="s">
        <v>18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39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39"/>
        <v>0</v>
      </c>
    </row>
    <row r="231" spans="1:9" ht="15">
      <c r="A231" s="33" t="s">
        <v>60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39"/>
        <v>0</v>
      </c>
    </row>
    <row r="232" spans="1:9">
      <c r="A232" s="34" t="s">
        <v>19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39"/>
        <v>0</v>
      </c>
    </row>
    <row r="233" spans="1:9">
      <c r="A233" s="35" t="s">
        <v>15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39"/>
        <v>0</v>
      </c>
    </row>
    <row r="234" spans="1:9">
      <c r="A234" s="34" t="s">
        <v>16</v>
      </c>
      <c r="B234" s="116">
        <v>0</v>
      </c>
      <c r="C234" s="116">
        <v>0</v>
      </c>
      <c r="D234" s="116">
        <v>0</v>
      </c>
      <c r="E234" s="116">
        <v>0</v>
      </c>
      <c r="F234" s="395"/>
      <c r="G234" s="116">
        <v>0</v>
      </c>
      <c r="H234" s="117">
        <v>0</v>
      </c>
      <c r="I234" s="118">
        <f t="shared" si="39"/>
        <v>0</v>
      </c>
    </row>
    <row r="235" spans="1:9" ht="15" thickBot="1">
      <c r="A235" s="36" t="s">
        <v>10</v>
      </c>
      <c r="B235" s="96">
        <v>0</v>
      </c>
      <c r="C235" s="96">
        <v>0</v>
      </c>
      <c r="D235" s="96">
        <v>0</v>
      </c>
      <c r="E235" s="96">
        <v>0</v>
      </c>
      <c r="F235" s="396"/>
      <c r="G235" s="96">
        <v>0</v>
      </c>
      <c r="H235" s="121">
        <v>0</v>
      </c>
      <c r="I235" s="122">
        <f t="shared" si="39"/>
        <v>0</v>
      </c>
    </row>
    <row r="236" spans="1:9" ht="15">
      <c r="A236" s="37" t="s">
        <v>22</v>
      </c>
      <c r="B236" s="99">
        <f>SUM(B215:B231)</f>
        <v>317.93016026895782</v>
      </c>
      <c r="C236" s="99">
        <f t="shared" ref="C236:H236" si="40">SUM(C215:C231)</f>
        <v>1.4746314469361788</v>
      </c>
      <c r="D236" s="99">
        <f t="shared" si="40"/>
        <v>391.35792618925348</v>
      </c>
      <c r="E236" s="99">
        <f t="shared" si="40"/>
        <v>408.78374873645919</v>
      </c>
      <c r="F236" s="99">
        <f t="shared" si="40"/>
        <v>0</v>
      </c>
      <c r="G236" s="99">
        <f t="shared" si="40"/>
        <v>54.543533346268688</v>
      </c>
      <c r="H236" s="100">
        <f t="shared" si="40"/>
        <v>6.3050817052447394</v>
      </c>
      <c r="I236" s="111">
        <f>SUM(I215:I231)</f>
        <v>1180.3950816931201</v>
      </c>
    </row>
    <row r="237" spans="1:9" s="22" customFormat="1" ht="15" thickBot="1">
      <c r="A237" s="38" t="s">
        <v>108</v>
      </c>
      <c r="B237" s="125">
        <f>B236/$I$236</f>
        <v>0.26934215941744621</v>
      </c>
      <c r="C237" s="125">
        <f t="shared" ref="C237:I237" si="41">C236/$I$236</f>
        <v>1.24926939277061E-3</v>
      </c>
      <c r="D237" s="125">
        <f t="shared" si="41"/>
        <v>0.33154825215630557</v>
      </c>
      <c r="E237" s="125">
        <f t="shared" si="41"/>
        <v>0.34631095560828085</v>
      </c>
      <c r="F237" s="125">
        <f t="shared" si="41"/>
        <v>0</v>
      </c>
      <c r="G237" s="125">
        <f t="shared" si="41"/>
        <v>4.620786225916261E-2</v>
      </c>
      <c r="H237" s="126">
        <f t="shared" si="41"/>
        <v>5.3415011660341181E-3</v>
      </c>
      <c r="I237" s="127">
        <f t="shared" si="41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 customHeight="1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2">SUM(B242:H242)</f>
        <v>0</v>
      </c>
    </row>
    <row r="243" spans="1:9" ht="15">
      <c r="A243" s="32" t="s">
        <v>9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2"/>
        <v>0</v>
      </c>
    </row>
    <row r="244" spans="1:9" ht="15">
      <c r="A244" s="31" t="s">
        <v>52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2"/>
        <v>0</v>
      </c>
    </row>
    <row r="245" spans="1:9" ht="15">
      <c r="A245" s="32" t="s">
        <v>13</v>
      </c>
      <c r="B245" s="84">
        <v>104.26792485892017</v>
      </c>
      <c r="C245" s="84">
        <v>0.10630570316650415</v>
      </c>
      <c r="D245" s="84">
        <v>24.642681797810031</v>
      </c>
      <c r="E245" s="84">
        <v>0</v>
      </c>
      <c r="F245" s="395"/>
      <c r="G245" s="84">
        <v>0</v>
      </c>
      <c r="H245" s="115">
        <v>0</v>
      </c>
      <c r="I245" s="111">
        <f t="shared" si="42"/>
        <v>129.01691235989671</v>
      </c>
    </row>
    <row r="246" spans="1:9" ht="15">
      <c r="A246" s="31" t="s">
        <v>12</v>
      </c>
      <c r="B246" s="112">
        <v>21.061789826730525</v>
      </c>
      <c r="C246" s="112">
        <v>5.7415539779848188E-2</v>
      </c>
      <c r="D246" s="112">
        <v>9.038229041023623</v>
      </c>
      <c r="E246" s="112">
        <v>0</v>
      </c>
      <c r="F246" s="395"/>
      <c r="G246" s="112">
        <v>0</v>
      </c>
      <c r="H246" s="113">
        <v>0</v>
      </c>
      <c r="I246" s="114">
        <f t="shared" si="42"/>
        <v>30.157434407533998</v>
      </c>
    </row>
    <row r="247" spans="1:9" ht="15">
      <c r="A247" s="32" t="s">
        <v>54</v>
      </c>
      <c r="B247" s="84">
        <v>9.4657804823605369E-9</v>
      </c>
      <c r="C247" s="84">
        <v>9.4657804823605369E-9</v>
      </c>
      <c r="D247" s="84">
        <v>9.4657804823605369E-9</v>
      </c>
      <c r="E247" s="84">
        <v>1.0569372768823817</v>
      </c>
      <c r="F247" s="395"/>
      <c r="G247" s="84">
        <v>0</v>
      </c>
      <c r="H247" s="115">
        <v>0</v>
      </c>
      <c r="I247" s="111">
        <f t="shared" si="42"/>
        <v>1.0569373052797231</v>
      </c>
    </row>
    <row r="248" spans="1:9" ht="15">
      <c r="A248" s="31" t="s">
        <v>11</v>
      </c>
      <c r="B248" s="112">
        <v>1.4989405438250684E-8</v>
      </c>
      <c r="C248" s="112">
        <v>1.4989405438250684E-8</v>
      </c>
      <c r="D248" s="112">
        <v>1.4989405438250684E-8</v>
      </c>
      <c r="E248" s="112">
        <v>0.24622885211275941</v>
      </c>
      <c r="F248" s="395"/>
      <c r="G248" s="112">
        <v>0</v>
      </c>
      <c r="H248" s="113">
        <v>0</v>
      </c>
      <c r="I248" s="114">
        <f t="shared" si="42"/>
        <v>0.24622889708097573</v>
      </c>
    </row>
    <row r="249" spans="1:9" ht="15">
      <c r="A249" s="32" t="s">
        <v>55</v>
      </c>
      <c r="B249" s="84">
        <v>2.4914285714285719E-2</v>
      </c>
      <c r="C249" s="84">
        <v>2.4914285714285719E-2</v>
      </c>
      <c r="D249" s="84">
        <v>3.7371428571428576E-2</v>
      </c>
      <c r="E249" s="84">
        <v>0</v>
      </c>
      <c r="F249" s="395"/>
      <c r="G249" s="84">
        <v>0</v>
      </c>
      <c r="H249" s="115">
        <v>0</v>
      </c>
      <c r="I249" s="111">
        <f t="shared" si="42"/>
        <v>8.7200000000000014E-2</v>
      </c>
    </row>
    <row r="250" spans="1:9" ht="15">
      <c r="A250" s="31" t="s">
        <v>14</v>
      </c>
      <c r="B250" s="112">
        <v>62.090031717893041</v>
      </c>
      <c r="C250" s="112">
        <v>0.81391366839564827</v>
      </c>
      <c r="D250" s="112">
        <v>117.86529039186742</v>
      </c>
      <c r="E250" s="112">
        <v>2.4939620699885419</v>
      </c>
      <c r="F250" s="395"/>
      <c r="G250" s="112">
        <v>0</v>
      </c>
      <c r="H250" s="113">
        <v>0</v>
      </c>
      <c r="I250" s="114">
        <f t="shared" si="42"/>
        <v>183.26319784814467</v>
      </c>
    </row>
    <row r="251" spans="1:9" ht="15">
      <c r="A251" s="32" t="s">
        <v>136</v>
      </c>
      <c r="B251" s="84">
        <v>740.39180034029994</v>
      </c>
      <c r="C251" s="84">
        <v>45.760401872878035</v>
      </c>
      <c r="D251" s="84">
        <v>649.30007926359247</v>
      </c>
      <c r="E251" s="84">
        <v>0.48137662967871703</v>
      </c>
      <c r="F251" s="395"/>
      <c r="G251" s="84">
        <v>0</v>
      </c>
      <c r="H251" s="115">
        <v>0</v>
      </c>
      <c r="I251" s="111">
        <f t="shared" si="42"/>
        <v>1435.933658106449</v>
      </c>
    </row>
    <row r="252" spans="1:9" ht="15">
      <c r="A252" s="31" t="s">
        <v>21</v>
      </c>
      <c r="B252" s="112">
        <v>57.724031992074501</v>
      </c>
      <c r="C252" s="112">
        <v>1.3646084214158787</v>
      </c>
      <c r="D252" s="112">
        <v>466.0730666917562</v>
      </c>
      <c r="E252" s="112">
        <v>422.37835001499406</v>
      </c>
      <c r="F252" s="395"/>
      <c r="G252" s="112">
        <v>562.64580879824905</v>
      </c>
      <c r="H252" s="113">
        <v>17.294282838137637</v>
      </c>
      <c r="I252" s="114">
        <f t="shared" si="42"/>
        <v>1527.4801487566272</v>
      </c>
    </row>
    <row r="253" spans="1:9" ht="15">
      <c r="A253" s="32" t="s">
        <v>20</v>
      </c>
      <c r="B253" s="84">
        <v>113.01606036050437</v>
      </c>
      <c r="C253" s="84">
        <v>7.5715430442802072E-9</v>
      </c>
      <c r="D253" s="84">
        <v>2.0317190459316117</v>
      </c>
      <c r="E253" s="84">
        <v>0</v>
      </c>
      <c r="F253" s="395"/>
      <c r="G253" s="84">
        <v>0</v>
      </c>
      <c r="H253" s="115">
        <v>0</v>
      </c>
      <c r="I253" s="111">
        <f t="shared" si="42"/>
        <v>115.04777941400752</v>
      </c>
    </row>
    <row r="254" spans="1:9" ht="15">
      <c r="A254" s="31" t="s">
        <v>56</v>
      </c>
      <c r="B254" s="112">
        <v>1.0236552996749047</v>
      </c>
      <c r="C254" s="112">
        <v>1.0802919658454424</v>
      </c>
      <c r="D254" s="112">
        <v>1.1939848290470405</v>
      </c>
      <c r="E254" s="112">
        <v>0</v>
      </c>
      <c r="F254" s="395"/>
      <c r="G254" s="112">
        <v>0</v>
      </c>
      <c r="H254" s="113">
        <v>0</v>
      </c>
      <c r="I254" s="114">
        <f t="shared" si="42"/>
        <v>3.2979320945673871</v>
      </c>
    </row>
    <row r="255" spans="1:9" ht="15">
      <c r="A255" s="32" t="s">
        <v>18</v>
      </c>
      <c r="B255" s="84">
        <v>0.27746514853290299</v>
      </c>
      <c r="C255" s="84">
        <v>0.27392054216465445</v>
      </c>
      <c r="D255" s="84">
        <v>0.40733620687873318</v>
      </c>
      <c r="E255" s="84">
        <v>0</v>
      </c>
      <c r="F255" s="395"/>
      <c r="G255" s="84">
        <v>0</v>
      </c>
      <c r="H255" s="115">
        <v>0</v>
      </c>
      <c r="I255" s="111">
        <f t="shared" si="42"/>
        <v>0.95872189757629056</v>
      </c>
    </row>
    <row r="256" spans="1:9" ht="15">
      <c r="A256" s="31" t="s">
        <v>17</v>
      </c>
      <c r="B256" s="112">
        <v>0.13135267809365336</v>
      </c>
      <c r="C256" s="112">
        <v>9.3823341495466686E-2</v>
      </c>
      <c r="D256" s="112">
        <v>0.10320567564501336</v>
      </c>
      <c r="E256" s="112">
        <v>0</v>
      </c>
      <c r="F256" s="395"/>
      <c r="G256" s="112">
        <v>0</v>
      </c>
      <c r="H256" s="113">
        <v>0</v>
      </c>
      <c r="I256" s="114">
        <f t="shared" si="42"/>
        <v>0.32838169523413341</v>
      </c>
    </row>
    <row r="257" spans="1:9" ht="15">
      <c r="A257" s="33" t="s">
        <v>60</v>
      </c>
      <c r="B257" s="84">
        <v>2.1738857142857144</v>
      </c>
      <c r="C257" s="84">
        <v>1.449257142857143</v>
      </c>
      <c r="D257" s="84">
        <v>1.449257142857143</v>
      </c>
      <c r="E257" s="84">
        <v>0</v>
      </c>
      <c r="F257" s="395"/>
      <c r="G257" s="84">
        <v>0</v>
      </c>
      <c r="H257" s="115">
        <v>0</v>
      </c>
      <c r="I257" s="111">
        <f t="shared" si="42"/>
        <v>5.0724000000000009</v>
      </c>
    </row>
    <row r="258" spans="1:9">
      <c r="A258" s="34" t="s">
        <v>19</v>
      </c>
      <c r="B258" s="116">
        <v>1.6908000000000005</v>
      </c>
      <c r="C258" s="116">
        <v>1.449257142857143</v>
      </c>
      <c r="D258" s="116">
        <v>1.449257142857143</v>
      </c>
      <c r="E258" s="116">
        <v>0</v>
      </c>
      <c r="F258" s="395"/>
      <c r="G258" s="116">
        <v>0</v>
      </c>
      <c r="H258" s="117">
        <v>0</v>
      </c>
      <c r="I258" s="118">
        <f t="shared" si="42"/>
        <v>4.5893142857142868</v>
      </c>
    </row>
    <row r="259" spans="1:9">
      <c r="A259" s="35" t="s">
        <v>15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2"/>
        <v>0</v>
      </c>
    </row>
    <row r="260" spans="1:9">
      <c r="A260" s="34" t="s">
        <v>16</v>
      </c>
      <c r="B260" s="116">
        <v>0</v>
      </c>
      <c r="C260" s="116">
        <v>0</v>
      </c>
      <c r="D260" s="116">
        <v>0</v>
      </c>
      <c r="E260" s="116">
        <v>0</v>
      </c>
      <c r="F260" s="395"/>
      <c r="G260" s="116">
        <v>0</v>
      </c>
      <c r="H260" s="117">
        <v>0</v>
      </c>
      <c r="I260" s="118">
        <f t="shared" si="42"/>
        <v>0</v>
      </c>
    </row>
    <row r="261" spans="1:9" ht="15" thickBot="1">
      <c r="A261" s="36" t="s">
        <v>10</v>
      </c>
      <c r="B261" s="96">
        <v>0</v>
      </c>
      <c r="C261" s="96">
        <v>0</v>
      </c>
      <c r="D261" s="96">
        <v>0</v>
      </c>
      <c r="E261" s="96">
        <v>0</v>
      </c>
      <c r="F261" s="396"/>
      <c r="G261" s="96">
        <v>0</v>
      </c>
      <c r="H261" s="121">
        <v>0</v>
      </c>
      <c r="I261" s="122">
        <f t="shared" si="42"/>
        <v>0</v>
      </c>
    </row>
    <row r="262" spans="1:9" ht="15">
      <c r="A262" s="37" t="s">
        <v>22</v>
      </c>
      <c r="B262" s="99">
        <f t="shared" ref="B262:I262" si="43">SUM(B241:B257)</f>
        <v>1102.182912247179</v>
      </c>
      <c r="C262" s="99">
        <f t="shared" si="43"/>
        <v>51.024852515739632</v>
      </c>
      <c r="D262" s="99">
        <f t="shared" si="43"/>
        <v>1272.1422215394357</v>
      </c>
      <c r="E262" s="99">
        <f t="shared" si="43"/>
        <v>426.65685484365645</v>
      </c>
      <c r="F262" s="99">
        <f t="shared" si="43"/>
        <v>0</v>
      </c>
      <c r="G262" s="99">
        <f t="shared" si="43"/>
        <v>562.64580879824905</v>
      </c>
      <c r="H262" s="100">
        <f t="shared" si="43"/>
        <v>17.294282838137637</v>
      </c>
      <c r="I262" s="111">
        <f t="shared" si="43"/>
        <v>3431.9469327823972</v>
      </c>
    </row>
    <row r="263" spans="1:9" s="22" customFormat="1" ht="15" thickBot="1">
      <c r="A263" s="38" t="s">
        <v>108</v>
      </c>
      <c r="B263" s="125">
        <f t="shared" ref="B263:I263" si="44">B262/$I$262</f>
        <v>0.32115383303832196</v>
      </c>
      <c r="C263" s="125">
        <f t="shared" si="44"/>
        <v>1.4867611159235504E-2</v>
      </c>
      <c r="D263" s="125">
        <f t="shared" si="44"/>
        <v>0.37067654204899558</v>
      </c>
      <c r="E263" s="125">
        <f t="shared" si="44"/>
        <v>0.12431918767979057</v>
      </c>
      <c r="F263" s="125">
        <f t="shared" si="44"/>
        <v>0</v>
      </c>
      <c r="G263" s="125">
        <f t="shared" si="44"/>
        <v>0.163943621453987</v>
      </c>
      <c r="H263" s="126">
        <f t="shared" si="44"/>
        <v>5.0392046196695026E-3</v>
      </c>
      <c r="I263" s="127">
        <f t="shared" si="44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 customHeight="1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45">SUM(B268:H268)</f>
        <v>0</v>
      </c>
    </row>
    <row r="269" spans="1:9" ht="15">
      <c r="A269" s="32" t="s">
        <v>9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45"/>
        <v>0</v>
      </c>
    </row>
    <row r="270" spans="1:9" ht="15">
      <c r="A270" s="31" t="s">
        <v>52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45"/>
        <v>0</v>
      </c>
    </row>
    <row r="271" spans="1:9" ht="15">
      <c r="A271" s="32" t="s">
        <v>13</v>
      </c>
      <c r="B271" s="84">
        <v>61.997256561386244</v>
      </c>
      <c r="C271" s="84">
        <v>83.430158835261992</v>
      </c>
      <c r="D271" s="84">
        <v>40.145498216133568</v>
      </c>
      <c r="E271" s="84">
        <v>0</v>
      </c>
      <c r="F271" s="395"/>
      <c r="G271" s="84">
        <v>0</v>
      </c>
      <c r="H271" s="115">
        <v>0</v>
      </c>
      <c r="I271" s="111">
        <f t="shared" si="45"/>
        <v>185.5729136127818</v>
      </c>
    </row>
    <row r="272" spans="1:9" ht="15">
      <c r="A272" s="31" t="s">
        <v>12</v>
      </c>
      <c r="B272" s="112">
        <v>1.9684241902267856</v>
      </c>
      <c r="C272" s="112">
        <v>0.12144495166483679</v>
      </c>
      <c r="D272" s="112">
        <v>7.6412002760813333</v>
      </c>
      <c r="E272" s="112">
        <v>4.8789149029703792E-2</v>
      </c>
      <c r="F272" s="395"/>
      <c r="G272" s="112">
        <v>0</v>
      </c>
      <c r="H272" s="113">
        <v>0</v>
      </c>
      <c r="I272" s="114">
        <f t="shared" si="45"/>
        <v>9.779858567002659</v>
      </c>
    </row>
    <row r="273" spans="1:9" ht="15">
      <c r="A273" s="32" t="s">
        <v>54</v>
      </c>
      <c r="B273" s="84">
        <v>7.0898125693798722E-9</v>
      </c>
      <c r="C273" s="84">
        <v>7.0898125693798722E-9</v>
      </c>
      <c r="D273" s="84">
        <v>7.0898125693798722E-9</v>
      </c>
      <c r="E273" s="84">
        <v>38.80455394788433</v>
      </c>
      <c r="F273" s="395"/>
      <c r="G273" s="84">
        <v>0</v>
      </c>
      <c r="H273" s="115">
        <v>0</v>
      </c>
      <c r="I273" s="111">
        <f t="shared" si="45"/>
        <v>38.804553969153766</v>
      </c>
    </row>
    <row r="274" spans="1:9" ht="15">
      <c r="A274" s="31" t="s">
        <v>11</v>
      </c>
      <c r="B274" s="112">
        <v>9.7769086946119071E-9</v>
      </c>
      <c r="C274" s="112">
        <v>9.7769086946119071E-9</v>
      </c>
      <c r="D274" s="112">
        <v>9.7769086946119071E-9</v>
      </c>
      <c r="E274" s="112">
        <v>1.1310204735261373E-2</v>
      </c>
      <c r="F274" s="395"/>
      <c r="G274" s="112">
        <v>0</v>
      </c>
      <c r="H274" s="113">
        <v>0</v>
      </c>
      <c r="I274" s="114">
        <f t="shared" si="45"/>
        <v>1.1310234065987457E-2</v>
      </c>
    </row>
    <row r="275" spans="1:9" ht="15">
      <c r="A275" s="32" t="s">
        <v>55</v>
      </c>
      <c r="B275" s="84">
        <v>0</v>
      </c>
      <c r="C275" s="84">
        <v>0</v>
      </c>
      <c r="D275" s="84">
        <v>0</v>
      </c>
      <c r="E275" s="84">
        <v>0</v>
      </c>
      <c r="F275" s="395"/>
      <c r="G275" s="84">
        <v>0</v>
      </c>
      <c r="H275" s="115">
        <v>0</v>
      </c>
      <c r="I275" s="111">
        <f t="shared" si="45"/>
        <v>0</v>
      </c>
    </row>
    <row r="276" spans="1:9" ht="15">
      <c r="A276" s="31" t="s">
        <v>14</v>
      </c>
      <c r="B276" s="112">
        <v>5.3781326714194604E-2</v>
      </c>
      <c r="C276" s="112">
        <v>5.1990229424882996E-2</v>
      </c>
      <c r="D276" s="112">
        <v>7.6194246848012889E-2</v>
      </c>
      <c r="E276" s="112">
        <v>0</v>
      </c>
      <c r="F276" s="395"/>
      <c r="G276" s="112">
        <v>0</v>
      </c>
      <c r="H276" s="113">
        <v>0</v>
      </c>
      <c r="I276" s="114">
        <f t="shared" si="45"/>
        <v>0.18196580298709047</v>
      </c>
    </row>
    <row r="277" spans="1:9" ht="15">
      <c r="A277" s="32" t="s">
        <v>136</v>
      </c>
      <c r="B277" s="84">
        <v>35.015679272599499</v>
      </c>
      <c r="C277" s="84">
        <v>43.369085486014747</v>
      </c>
      <c r="D277" s="84">
        <v>1390.9253149286899</v>
      </c>
      <c r="E277" s="84">
        <v>0</v>
      </c>
      <c r="F277" s="395"/>
      <c r="G277" s="84">
        <v>0</v>
      </c>
      <c r="H277" s="115">
        <v>0</v>
      </c>
      <c r="I277" s="111">
        <f t="shared" si="45"/>
        <v>1469.3100796873041</v>
      </c>
    </row>
    <row r="278" spans="1:9" ht="15">
      <c r="A278" s="31" t="s">
        <v>21</v>
      </c>
      <c r="B278" s="112">
        <v>0.77066519123994304</v>
      </c>
      <c r="C278" s="112">
        <v>9.1133575316231695E-9</v>
      </c>
      <c r="D278" s="112">
        <v>285.09060083372447</v>
      </c>
      <c r="E278" s="112">
        <v>123.16721975073187</v>
      </c>
      <c r="F278" s="395"/>
      <c r="G278" s="112">
        <v>5.9189044382963987</v>
      </c>
      <c r="H278" s="113">
        <v>0</v>
      </c>
      <c r="I278" s="114">
        <f t="shared" si="45"/>
        <v>414.94739022310603</v>
      </c>
    </row>
    <row r="279" spans="1:9" ht="15">
      <c r="A279" s="32" t="s">
        <v>20</v>
      </c>
      <c r="B279" s="84">
        <v>14.662799978146207</v>
      </c>
      <c r="C279" s="84">
        <v>1.0926894673042599E-8</v>
      </c>
      <c r="D279" s="84">
        <v>1.0926894673042599E-8</v>
      </c>
      <c r="E279" s="84">
        <v>0</v>
      </c>
      <c r="F279" s="395"/>
      <c r="G279" s="84">
        <v>0</v>
      </c>
      <c r="H279" s="115">
        <v>0</v>
      </c>
      <c r="I279" s="111">
        <f t="shared" si="45"/>
        <v>14.662799999999997</v>
      </c>
    </row>
    <row r="280" spans="1:9" ht="15">
      <c r="A280" s="31" t="s">
        <v>56</v>
      </c>
      <c r="B280" s="112">
        <v>4.9855120340079648E-2</v>
      </c>
      <c r="C280" s="112">
        <v>3.3236746893386432E-2</v>
      </c>
      <c r="D280" s="112">
        <v>3.3236746893386432E-2</v>
      </c>
      <c r="E280" s="112">
        <v>0</v>
      </c>
      <c r="F280" s="395"/>
      <c r="G280" s="112">
        <v>0</v>
      </c>
      <c r="H280" s="113">
        <v>0</v>
      </c>
      <c r="I280" s="114">
        <f t="shared" si="45"/>
        <v>0.11632861412685251</v>
      </c>
    </row>
    <row r="281" spans="1:9" ht="15">
      <c r="A281" s="32" t="s">
        <v>18</v>
      </c>
      <c r="B281" s="84">
        <v>2.6056683104571229E-3</v>
      </c>
      <c r="C281" s="84">
        <v>1.7371122069714151E-3</v>
      </c>
      <c r="D281" s="84">
        <v>1.7371122069714151E-3</v>
      </c>
      <c r="E281" s="84">
        <v>0</v>
      </c>
      <c r="F281" s="395"/>
      <c r="G281" s="84">
        <v>0</v>
      </c>
      <c r="H281" s="115">
        <v>0</v>
      </c>
      <c r="I281" s="111">
        <f t="shared" si="45"/>
        <v>6.0798927243999532E-3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45"/>
        <v>0</v>
      </c>
    </row>
    <row r="283" spans="1:9" ht="15">
      <c r="A283" s="33" t="s">
        <v>60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45"/>
        <v>0</v>
      </c>
    </row>
    <row r="284" spans="1:9">
      <c r="A284" s="34" t="s">
        <v>19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45"/>
        <v>0</v>
      </c>
    </row>
    <row r="285" spans="1:9">
      <c r="A285" s="35" t="s">
        <v>15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45"/>
        <v>0</v>
      </c>
    </row>
    <row r="286" spans="1:9">
      <c r="A286" s="34" t="s">
        <v>16</v>
      </c>
      <c r="B286" s="116">
        <v>0</v>
      </c>
      <c r="C286" s="116">
        <v>0</v>
      </c>
      <c r="D286" s="116">
        <v>0</v>
      </c>
      <c r="E286" s="116">
        <v>0</v>
      </c>
      <c r="F286" s="395"/>
      <c r="G286" s="116">
        <v>0</v>
      </c>
      <c r="H286" s="117">
        <v>0</v>
      </c>
      <c r="I286" s="118">
        <f t="shared" si="45"/>
        <v>0</v>
      </c>
    </row>
    <row r="287" spans="1:9" ht="15" thickBot="1">
      <c r="A287" s="36" t="s">
        <v>10</v>
      </c>
      <c r="B287" s="96">
        <v>0</v>
      </c>
      <c r="C287" s="96">
        <v>0</v>
      </c>
      <c r="D287" s="96">
        <v>0</v>
      </c>
      <c r="E287" s="96">
        <v>0</v>
      </c>
      <c r="F287" s="396"/>
      <c r="G287" s="96">
        <v>0</v>
      </c>
      <c r="H287" s="121">
        <v>0</v>
      </c>
      <c r="I287" s="122">
        <f t="shared" si="45"/>
        <v>0</v>
      </c>
    </row>
    <row r="288" spans="1:9" ht="15">
      <c r="A288" s="37" t="s">
        <v>22</v>
      </c>
      <c r="B288" s="99">
        <f t="shared" ref="B288:I288" si="46">SUM(B267:B283)</f>
        <v>114.52106732583013</v>
      </c>
      <c r="C288" s="99">
        <f t="shared" si="46"/>
        <v>127.0076533983738</v>
      </c>
      <c r="D288" s="99">
        <f t="shared" si="46"/>
        <v>1723.9137823883711</v>
      </c>
      <c r="E288" s="99">
        <f t="shared" si="46"/>
        <v>162.03187305238117</v>
      </c>
      <c r="F288" s="99">
        <f t="shared" si="46"/>
        <v>0</v>
      </c>
      <c r="G288" s="99">
        <f t="shared" si="46"/>
        <v>5.9189044382963987</v>
      </c>
      <c r="H288" s="100">
        <f t="shared" si="46"/>
        <v>0</v>
      </c>
      <c r="I288" s="111">
        <f t="shared" si="46"/>
        <v>2133.3932806032526</v>
      </c>
    </row>
    <row r="289" spans="1:9" s="22" customFormat="1" ht="15" thickBot="1">
      <c r="A289" s="38" t="s">
        <v>108</v>
      </c>
      <c r="B289" s="125">
        <f>B288/$I$288</f>
        <v>5.3680241879006663E-2</v>
      </c>
      <c r="C289" s="125">
        <f t="shared" ref="C289:I289" si="47">C288/$I$288</f>
        <v>5.9533164631727101E-2</v>
      </c>
      <c r="D289" s="125">
        <f t="shared" si="47"/>
        <v>0.80806187872725732</v>
      </c>
      <c r="E289" s="125">
        <f t="shared" si="47"/>
        <v>7.5950306268220719E-2</v>
      </c>
      <c r="F289" s="125">
        <f t="shared" si="47"/>
        <v>0</v>
      </c>
      <c r="G289" s="125">
        <f t="shared" si="47"/>
        <v>2.774408493788229E-3</v>
      </c>
      <c r="H289" s="126">
        <f t="shared" si="47"/>
        <v>0</v>
      </c>
      <c r="I289" s="127">
        <f t="shared" si="47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 customHeight="1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0.56241269303468056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48">SUM(B294:H294)</f>
        <v>0.56241269303468056</v>
      </c>
    </row>
    <row r="295" spans="1:9" ht="15">
      <c r="A295" s="32" t="s">
        <v>9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48"/>
        <v>0</v>
      </c>
    </row>
    <row r="296" spans="1:9" ht="15">
      <c r="A296" s="31" t="s">
        <v>52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48"/>
        <v>0</v>
      </c>
    </row>
    <row r="297" spans="1:9" ht="15">
      <c r="A297" s="32" t="s">
        <v>13</v>
      </c>
      <c r="B297" s="84">
        <v>47.389683835391779</v>
      </c>
      <c r="C297" s="84">
        <v>195.289239203265</v>
      </c>
      <c r="D297" s="84">
        <v>11.79249160066224</v>
      </c>
      <c r="E297" s="84">
        <v>0</v>
      </c>
      <c r="F297" s="395"/>
      <c r="G297" s="84">
        <v>0</v>
      </c>
      <c r="H297" s="115">
        <v>0</v>
      </c>
      <c r="I297" s="111">
        <f t="shared" si="48"/>
        <v>254.47141463931899</v>
      </c>
    </row>
    <row r="298" spans="1:9" ht="15">
      <c r="A298" s="31" t="s">
        <v>12</v>
      </c>
      <c r="B298" s="112">
        <v>24.175066808077634</v>
      </c>
      <c r="C298" s="112">
        <v>5.762640871077898</v>
      </c>
      <c r="D298" s="112">
        <v>0.68378670846484813</v>
      </c>
      <c r="E298" s="112">
        <v>1.0278479120607739E-2</v>
      </c>
      <c r="F298" s="395"/>
      <c r="G298" s="112">
        <v>0</v>
      </c>
      <c r="H298" s="113">
        <v>0</v>
      </c>
      <c r="I298" s="114">
        <f t="shared" si="48"/>
        <v>30.631772866740988</v>
      </c>
    </row>
    <row r="299" spans="1:9" ht="15">
      <c r="A299" s="32" t="s">
        <v>54</v>
      </c>
      <c r="B299" s="84">
        <v>0</v>
      </c>
      <c r="C299" s="84">
        <v>0</v>
      </c>
      <c r="D299" s="84">
        <v>0</v>
      </c>
      <c r="E299" s="84">
        <v>0.74617035597523018</v>
      </c>
      <c r="F299" s="395"/>
      <c r="G299" s="84">
        <v>0</v>
      </c>
      <c r="H299" s="115">
        <v>0</v>
      </c>
      <c r="I299" s="111">
        <f t="shared" si="48"/>
        <v>0.74617035597523018</v>
      </c>
    </row>
    <row r="300" spans="1:9" ht="15">
      <c r="A300" s="31" t="s">
        <v>11</v>
      </c>
      <c r="B300" s="112">
        <v>0</v>
      </c>
      <c r="C300" s="112">
        <v>0</v>
      </c>
      <c r="D300" s="112">
        <v>0</v>
      </c>
      <c r="E300" s="112">
        <v>0</v>
      </c>
      <c r="F300" s="395"/>
      <c r="G300" s="112">
        <v>0</v>
      </c>
      <c r="H300" s="113">
        <v>0</v>
      </c>
      <c r="I300" s="114">
        <f t="shared" si="48"/>
        <v>0</v>
      </c>
    </row>
    <row r="301" spans="1:9" ht="15">
      <c r="A301" s="32" t="s">
        <v>55</v>
      </c>
      <c r="B301" s="84">
        <v>0</v>
      </c>
      <c r="C301" s="84">
        <v>0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48"/>
        <v>0</v>
      </c>
    </row>
    <row r="302" spans="1:9" ht="15">
      <c r="A302" s="31" t="s">
        <v>14</v>
      </c>
      <c r="B302" s="112">
        <v>1.5837021212855011E-2</v>
      </c>
      <c r="C302" s="112">
        <v>0.88659511829683069</v>
      </c>
      <c r="D302" s="112">
        <v>0.38228972907692482</v>
      </c>
      <c r="E302" s="112">
        <v>0.12222996840452381</v>
      </c>
      <c r="F302" s="395"/>
      <c r="G302" s="112">
        <v>0</v>
      </c>
      <c r="H302" s="113">
        <v>0</v>
      </c>
      <c r="I302" s="114">
        <f t="shared" si="48"/>
        <v>1.4069518369911342</v>
      </c>
    </row>
    <row r="303" spans="1:9" ht="15">
      <c r="A303" s="32" t="s">
        <v>136</v>
      </c>
      <c r="B303" s="84">
        <v>42.351395001265061</v>
      </c>
      <c r="C303" s="84">
        <v>854.04312456248977</v>
      </c>
      <c r="D303" s="84">
        <v>85.461411313064119</v>
      </c>
      <c r="E303" s="84">
        <v>4.2321973698754265</v>
      </c>
      <c r="F303" s="395"/>
      <c r="G303" s="84">
        <v>0</v>
      </c>
      <c r="H303" s="115">
        <v>0</v>
      </c>
      <c r="I303" s="111">
        <f t="shared" si="48"/>
        <v>986.08812824669428</v>
      </c>
    </row>
    <row r="304" spans="1:9" ht="15">
      <c r="A304" s="31" t="s">
        <v>21</v>
      </c>
      <c r="B304" s="112">
        <v>14.396382816306414</v>
      </c>
      <c r="C304" s="112">
        <v>9.7468535493916129</v>
      </c>
      <c r="D304" s="112">
        <v>30.448895498574878</v>
      </c>
      <c r="E304" s="112">
        <v>379.63840326927846</v>
      </c>
      <c r="F304" s="395"/>
      <c r="G304" s="112">
        <v>35.602871417181618</v>
      </c>
      <c r="H304" s="113">
        <v>0.10635558282701689</v>
      </c>
      <c r="I304" s="114">
        <f t="shared" si="48"/>
        <v>469.93976213356001</v>
      </c>
    </row>
    <row r="305" spans="1:9" ht="15">
      <c r="A305" s="32" t="s">
        <v>20</v>
      </c>
      <c r="B305" s="84">
        <v>0.3357077531141513</v>
      </c>
      <c r="C305" s="84">
        <v>3.7846564134602736</v>
      </c>
      <c r="D305" s="84">
        <v>1.2300507436358212</v>
      </c>
      <c r="E305" s="84">
        <v>0</v>
      </c>
      <c r="F305" s="395"/>
      <c r="G305" s="84">
        <v>0</v>
      </c>
      <c r="H305" s="115">
        <v>0</v>
      </c>
      <c r="I305" s="111">
        <f t="shared" si="48"/>
        <v>5.3504149102102456</v>
      </c>
    </row>
    <row r="306" spans="1:9" ht="15">
      <c r="A306" s="31" t="s">
        <v>56</v>
      </c>
      <c r="B306" s="112">
        <v>1.9958246435326044</v>
      </c>
      <c r="C306" s="112">
        <v>0</v>
      </c>
      <c r="D306" s="112">
        <v>0.135745426122622</v>
      </c>
      <c r="E306" s="112">
        <v>0</v>
      </c>
      <c r="F306" s="395"/>
      <c r="G306" s="112">
        <v>0</v>
      </c>
      <c r="H306" s="113">
        <v>0</v>
      </c>
      <c r="I306" s="114">
        <f t="shared" si="48"/>
        <v>2.1315700696552264</v>
      </c>
    </row>
    <row r="307" spans="1:9" ht="15">
      <c r="A307" s="32" t="s">
        <v>18</v>
      </c>
      <c r="B307" s="84">
        <v>22.149294267913241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48"/>
        <v>22.149294267913241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48"/>
        <v>0</v>
      </c>
    </row>
    <row r="309" spans="1:9" ht="15">
      <c r="A309" s="33" t="s">
        <v>60</v>
      </c>
      <c r="B309" s="84">
        <v>0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48"/>
        <v>0</v>
      </c>
    </row>
    <row r="310" spans="1:9">
      <c r="A310" s="34" t="s">
        <v>19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48"/>
        <v>0</v>
      </c>
    </row>
    <row r="311" spans="1:9">
      <c r="A311" s="35" t="s">
        <v>15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48"/>
        <v>0</v>
      </c>
    </row>
    <row r="312" spans="1:9">
      <c r="A312" s="34" t="s">
        <v>16</v>
      </c>
      <c r="B312" s="116">
        <v>0</v>
      </c>
      <c r="C312" s="116">
        <v>0</v>
      </c>
      <c r="D312" s="116">
        <v>0</v>
      </c>
      <c r="E312" s="116">
        <v>0</v>
      </c>
      <c r="F312" s="395"/>
      <c r="G312" s="116">
        <v>0</v>
      </c>
      <c r="H312" s="117">
        <v>0</v>
      </c>
      <c r="I312" s="118">
        <f t="shared" si="48"/>
        <v>0</v>
      </c>
    </row>
    <row r="313" spans="1:9" ht="15" thickBot="1">
      <c r="A313" s="36" t="s">
        <v>10</v>
      </c>
      <c r="B313" s="96">
        <v>0</v>
      </c>
      <c r="C313" s="96">
        <v>0</v>
      </c>
      <c r="D313" s="96">
        <v>0</v>
      </c>
      <c r="E313" s="96">
        <v>0</v>
      </c>
      <c r="F313" s="396"/>
      <c r="G313" s="96">
        <v>0</v>
      </c>
      <c r="H313" s="121">
        <v>0</v>
      </c>
      <c r="I313" s="122">
        <f t="shared" si="48"/>
        <v>0</v>
      </c>
    </row>
    <row r="314" spans="1:9" ht="15">
      <c r="A314" s="37" t="s">
        <v>22</v>
      </c>
      <c r="B314" s="99">
        <f t="shared" ref="B314:I314" si="49">SUM(B293:B309)</f>
        <v>153.37160483984843</v>
      </c>
      <c r="C314" s="99">
        <f t="shared" si="49"/>
        <v>1069.5131097179813</v>
      </c>
      <c r="D314" s="99">
        <f t="shared" si="49"/>
        <v>130.13467101960143</v>
      </c>
      <c r="E314" s="99">
        <f t="shared" si="49"/>
        <v>384.74927944265426</v>
      </c>
      <c r="F314" s="99">
        <f t="shared" si="49"/>
        <v>0</v>
      </c>
      <c r="G314" s="99">
        <f t="shared" si="49"/>
        <v>35.602871417181618</v>
      </c>
      <c r="H314" s="100">
        <f t="shared" si="49"/>
        <v>0.10635558282701689</v>
      </c>
      <c r="I314" s="111">
        <f t="shared" si="49"/>
        <v>1773.477892020094</v>
      </c>
    </row>
    <row r="315" spans="1:9" s="22" customFormat="1" ht="15" thickBot="1">
      <c r="A315" s="38" t="s">
        <v>108</v>
      </c>
      <c r="B315" s="125">
        <f>B314/$I$314</f>
        <v>8.6480697351772051E-2</v>
      </c>
      <c r="C315" s="125">
        <f t="shared" ref="C315:I315" si="50">C314/$I$314</f>
        <v>0.60305973619989361</v>
      </c>
      <c r="D315" s="125">
        <f t="shared" si="50"/>
        <v>7.3378231330174917E-2</v>
      </c>
      <c r="E315" s="125">
        <f t="shared" si="50"/>
        <v>0.21694619435283885</v>
      </c>
      <c r="F315" s="125">
        <f t="shared" si="50"/>
        <v>0</v>
      </c>
      <c r="G315" s="125">
        <f t="shared" si="50"/>
        <v>2.0075170701241662E-2</v>
      </c>
      <c r="H315" s="126">
        <f t="shared" si="50"/>
        <v>5.9970064078933467E-5</v>
      </c>
      <c r="I315" s="127">
        <f t="shared" si="5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 customHeight="1">
      <c r="A319" s="30" t="s">
        <v>7</v>
      </c>
      <c r="B319" s="105">
        <v>5.7499542519517183E-9</v>
      </c>
      <c r="C319" s="105">
        <v>1239.0193087256878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1239.0193087314378</v>
      </c>
    </row>
    <row r="320" spans="1:9" ht="15">
      <c r="A320" s="31" t="s">
        <v>8</v>
      </c>
      <c r="B320" s="112">
        <v>1.3972310543407405E-8</v>
      </c>
      <c r="C320" s="112">
        <v>676.49270214563717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51">SUM(B320:H320)</f>
        <v>676.49270215960951</v>
      </c>
    </row>
    <row r="321" spans="1:9" ht="15">
      <c r="A321" s="32" t="s">
        <v>9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51"/>
        <v>0</v>
      </c>
    </row>
    <row r="322" spans="1:9" ht="15">
      <c r="A322" s="31" t="s">
        <v>52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51"/>
        <v>0</v>
      </c>
    </row>
    <row r="323" spans="1:9" ht="15">
      <c r="A323" s="32" t="s">
        <v>13</v>
      </c>
      <c r="B323" s="84">
        <v>63.826392745591704</v>
      </c>
      <c r="C323" s="84">
        <v>534.75986605336118</v>
      </c>
      <c r="D323" s="84">
        <v>84.245047136980475</v>
      </c>
      <c r="E323" s="84">
        <v>0</v>
      </c>
      <c r="F323" s="395"/>
      <c r="G323" s="84">
        <v>0</v>
      </c>
      <c r="H323" s="115">
        <v>0</v>
      </c>
      <c r="I323" s="111">
        <f t="shared" si="51"/>
        <v>682.83130593593341</v>
      </c>
    </row>
    <row r="324" spans="1:9" ht="15">
      <c r="A324" s="31" t="s">
        <v>12</v>
      </c>
      <c r="B324" s="112">
        <v>1.2000016735353132</v>
      </c>
      <c r="C324" s="112">
        <v>7.6104542884005089E-6</v>
      </c>
      <c r="D324" s="112">
        <v>0</v>
      </c>
      <c r="E324" s="112">
        <v>0</v>
      </c>
      <c r="F324" s="395"/>
      <c r="G324" s="112">
        <v>0</v>
      </c>
      <c r="H324" s="113">
        <v>0</v>
      </c>
      <c r="I324" s="114">
        <f t="shared" si="51"/>
        <v>1.2000092839896015</v>
      </c>
    </row>
    <row r="325" spans="1:9" ht="15">
      <c r="A325" s="32" t="s">
        <v>54</v>
      </c>
      <c r="B325" s="84">
        <v>2.9839794584062363E-9</v>
      </c>
      <c r="C325" s="84">
        <v>3.660577227727225</v>
      </c>
      <c r="D325" s="84">
        <v>0</v>
      </c>
      <c r="E325" s="84">
        <v>1.017183701556408</v>
      </c>
      <c r="F325" s="395"/>
      <c r="G325" s="84">
        <v>0</v>
      </c>
      <c r="H325" s="115">
        <v>0</v>
      </c>
      <c r="I325" s="111">
        <f t="shared" si="51"/>
        <v>4.6777609322676126</v>
      </c>
    </row>
    <row r="326" spans="1:9" ht="15">
      <c r="A326" s="31" t="s">
        <v>11</v>
      </c>
      <c r="B326" s="112">
        <v>3.4229349746284729E-9</v>
      </c>
      <c r="C326" s="112">
        <v>0</v>
      </c>
      <c r="D326" s="112">
        <v>0</v>
      </c>
      <c r="E326" s="112">
        <v>0.14898561013869371</v>
      </c>
      <c r="F326" s="395"/>
      <c r="G326" s="112">
        <v>0</v>
      </c>
      <c r="H326" s="113">
        <v>0</v>
      </c>
      <c r="I326" s="114">
        <f t="shared" si="51"/>
        <v>0.14898561356162868</v>
      </c>
    </row>
    <row r="327" spans="1:9" ht="15">
      <c r="A327" s="32" t="s">
        <v>55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51"/>
        <v>0</v>
      </c>
    </row>
    <row r="328" spans="1:9" ht="15">
      <c r="A328" s="31" t="s">
        <v>14</v>
      </c>
      <c r="B328" s="112">
        <v>1.1736574618890232</v>
      </c>
      <c r="C328" s="112">
        <v>0</v>
      </c>
      <c r="D328" s="112">
        <v>1.908332966635969</v>
      </c>
      <c r="E328" s="112">
        <v>0</v>
      </c>
      <c r="F328" s="395"/>
      <c r="G328" s="112">
        <v>0</v>
      </c>
      <c r="H328" s="113">
        <v>0</v>
      </c>
      <c r="I328" s="114">
        <f t="shared" si="51"/>
        <v>3.0819904285249922</v>
      </c>
    </row>
    <row r="329" spans="1:9" ht="15">
      <c r="A329" s="32" t="s">
        <v>136</v>
      </c>
      <c r="B329" s="84">
        <v>1513.3651685740522</v>
      </c>
      <c r="C329" s="84">
        <v>3005.6925591117165</v>
      </c>
      <c r="D329" s="84">
        <v>993.47189888703178</v>
      </c>
      <c r="E329" s="84">
        <v>830.83659628515863</v>
      </c>
      <c r="F329" s="395"/>
      <c r="G329" s="84">
        <v>0</v>
      </c>
      <c r="H329" s="115">
        <v>0</v>
      </c>
      <c r="I329" s="111">
        <f t="shared" si="51"/>
        <v>6343.3662228579587</v>
      </c>
    </row>
    <row r="330" spans="1:9" ht="15">
      <c r="A330" s="31" t="s">
        <v>21</v>
      </c>
      <c r="B330" s="112">
        <v>117.78300889044802</v>
      </c>
      <c r="C330" s="112">
        <v>51.742023653183722</v>
      </c>
      <c r="D330" s="112">
        <v>126.79350042667799</v>
      </c>
      <c r="E330" s="112">
        <v>4231.0793701427983</v>
      </c>
      <c r="F330" s="395"/>
      <c r="G330" s="112">
        <v>320.62278979525792</v>
      </c>
      <c r="H330" s="113">
        <v>0</v>
      </c>
      <c r="I330" s="114">
        <f t="shared" si="51"/>
        <v>4848.0206929083661</v>
      </c>
    </row>
    <row r="331" spans="1:9" ht="15">
      <c r="A331" s="32" t="s">
        <v>20</v>
      </c>
      <c r="B331" s="84">
        <v>282.34977654180892</v>
      </c>
      <c r="C331" s="84">
        <v>0</v>
      </c>
      <c r="D331" s="84">
        <v>432.45138647782676</v>
      </c>
      <c r="E331" s="84">
        <v>0</v>
      </c>
      <c r="F331" s="395"/>
      <c r="G331" s="84">
        <v>0</v>
      </c>
      <c r="H331" s="115">
        <v>0</v>
      </c>
      <c r="I331" s="111">
        <f t="shared" si="51"/>
        <v>714.80116301963562</v>
      </c>
    </row>
    <row r="332" spans="1:9" ht="15">
      <c r="A332" s="31" t="s">
        <v>56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51"/>
        <v>0</v>
      </c>
    </row>
    <row r="333" spans="1:9" ht="15">
      <c r="A333" s="32" t="s">
        <v>18</v>
      </c>
      <c r="B333" s="84">
        <v>54.675426859264839</v>
      </c>
      <c r="C333" s="84">
        <v>6901.3090215575294</v>
      </c>
      <c r="D333" s="84">
        <v>5.1582662126119265</v>
      </c>
      <c r="E333" s="84">
        <v>0</v>
      </c>
      <c r="F333" s="395"/>
      <c r="G333" s="84">
        <v>0</v>
      </c>
      <c r="H333" s="115">
        <v>0</v>
      </c>
      <c r="I333" s="111">
        <f t="shared" si="51"/>
        <v>6961.1427146294063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51"/>
        <v>0</v>
      </c>
    </row>
    <row r="335" spans="1:9" ht="15">
      <c r="A335" s="33" t="s">
        <v>60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51"/>
        <v>0</v>
      </c>
    </row>
    <row r="336" spans="1:9">
      <c r="A336" s="34" t="s">
        <v>19</v>
      </c>
      <c r="B336" s="116">
        <v>0</v>
      </c>
      <c r="C336" s="116">
        <v>0</v>
      </c>
      <c r="D336" s="116">
        <v>0</v>
      </c>
      <c r="E336" s="116">
        <v>0</v>
      </c>
      <c r="F336" s="395"/>
      <c r="G336" s="116">
        <v>0</v>
      </c>
      <c r="H336" s="117">
        <v>0</v>
      </c>
      <c r="I336" s="118">
        <f t="shared" si="51"/>
        <v>0</v>
      </c>
    </row>
    <row r="337" spans="1:9">
      <c r="A337" s="35" t="s">
        <v>15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51"/>
        <v>0</v>
      </c>
    </row>
    <row r="338" spans="1:9">
      <c r="A338" s="34" t="s">
        <v>16</v>
      </c>
      <c r="B338" s="116">
        <v>0</v>
      </c>
      <c r="C338" s="116">
        <v>0</v>
      </c>
      <c r="D338" s="116">
        <v>0</v>
      </c>
      <c r="E338" s="116">
        <v>0</v>
      </c>
      <c r="F338" s="395"/>
      <c r="G338" s="116">
        <v>0</v>
      </c>
      <c r="H338" s="117">
        <v>0</v>
      </c>
      <c r="I338" s="118">
        <f t="shared" si="51"/>
        <v>0</v>
      </c>
    </row>
    <row r="339" spans="1:9" ht="15" thickBot="1">
      <c r="A339" s="36" t="s">
        <v>10</v>
      </c>
      <c r="B339" s="96">
        <v>0</v>
      </c>
      <c r="C339" s="96">
        <v>0</v>
      </c>
      <c r="D339" s="96">
        <v>0</v>
      </c>
      <c r="E339" s="96">
        <v>0</v>
      </c>
      <c r="F339" s="396"/>
      <c r="G339" s="96">
        <v>0</v>
      </c>
      <c r="H339" s="121">
        <v>0</v>
      </c>
      <c r="I339" s="122">
        <f t="shared" si="51"/>
        <v>0</v>
      </c>
    </row>
    <row r="340" spans="1:9" ht="15">
      <c r="A340" s="37" t="s">
        <v>22</v>
      </c>
      <c r="B340" s="99">
        <f t="shared" ref="B340:I340" si="52">SUM(B319:B335)</f>
        <v>2034.3734327727193</v>
      </c>
      <c r="C340" s="99">
        <f t="shared" si="52"/>
        <v>12412.676066085296</v>
      </c>
      <c r="D340" s="99">
        <f t="shared" si="52"/>
        <v>1644.0284321077652</v>
      </c>
      <c r="E340" s="99">
        <f t="shared" si="52"/>
        <v>5063.0821357396517</v>
      </c>
      <c r="F340" s="99">
        <f t="shared" si="52"/>
        <v>0</v>
      </c>
      <c r="G340" s="99">
        <f t="shared" si="52"/>
        <v>320.62278979525792</v>
      </c>
      <c r="H340" s="100">
        <f t="shared" si="52"/>
        <v>0</v>
      </c>
      <c r="I340" s="111">
        <f t="shared" si="52"/>
        <v>21474.782856500693</v>
      </c>
    </row>
    <row r="341" spans="1:9" s="22" customFormat="1" ht="15" thickBot="1">
      <c r="A341" s="38" t="s">
        <v>108</v>
      </c>
      <c r="B341" s="125">
        <f>B340/$I$340</f>
        <v>9.4733131709263743E-2</v>
      </c>
      <c r="C341" s="125">
        <f t="shared" ref="C341:I341" si="53">C340/$I$340</f>
        <v>0.57801171490438696</v>
      </c>
      <c r="D341" s="125">
        <f t="shared" si="53"/>
        <v>7.6556230770459061E-2</v>
      </c>
      <c r="E341" s="125">
        <f t="shared" si="53"/>
        <v>0.23576872323097747</v>
      </c>
      <c r="F341" s="125">
        <f t="shared" si="53"/>
        <v>0</v>
      </c>
      <c r="G341" s="125">
        <f t="shared" si="53"/>
        <v>1.4930199384912583E-2</v>
      </c>
      <c r="H341" s="126">
        <f t="shared" si="53"/>
        <v>0</v>
      </c>
      <c r="I341" s="127">
        <f t="shared" si="53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 customHeight="1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54">SUM(B346:H346)</f>
        <v>0</v>
      </c>
    </row>
    <row r="347" spans="1:9" ht="15">
      <c r="A347" s="32" t="s">
        <v>9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54"/>
        <v>0</v>
      </c>
    </row>
    <row r="348" spans="1:9" ht="15">
      <c r="A348" s="31" t="s">
        <v>52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54"/>
        <v>0</v>
      </c>
    </row>
    <row r="349" spans="1:9" ht="15">
      <c r="A349" s="32" t="s">
        <v>13</v>
      </c>
      <c r="B349" s="84">
        <v>3.5182149154455877</v>
      </c>
      <c r="C349" s="84">
        <v>2.319762015171805</v>
      </c>
      <c r="D349" s="84">
        <v>40.214681594894962</v>
      </c>
      <c r="E349" s="84">
        <v>1.1609913903262857E-8</v>
      </c>
      <c r="F349" s="395"/>
      <c r="G349" s="84">
        <v>0</v>
      </c>
      <c r="H349" s="115">
        <v>0</v>
      </c>
      <c r="I349" s="111">
        <f t="shared" si="54"/>
        <v>46.052658537122269</v>
      </c>
    </row>
    <row r="350" spans="1:9" ht="15">
      <c r="A350" s="31" t="s">
        <v>12</v>
      </c>
      <c r="B350" s="112">
        <v>0.35223252765752161</v>
      </c>
      <c r="C350" s="112">
        <v>4.1373920191894042E-9</v>
      </c>
      <c r="D350" s="112">
        <v>1.0958546900918156</v>
      </c>
      <c r="E350" s="112">
        <v>4.1373920191894042E-9</v>
      </c>
      <c r="F350" s="395"/>
      <c r="G350" s="112">
        <v>0</v>
      </c>
      <c r="H350" s="113">
        <v>0</v>
      </c>
      <c r="I350" s="114">
        <f t="shared" si="54"/>
        <v>1.4480872260241211</v>
      </c>
    </row>
    <row r="351" spans="1:9" ht="15">
      <c r="A351" s="32" t="s">
        <v>54</v>
      </c>
      <c r="B351" s="84">
        <v>7.1777291320889502E-9</v>
      </c>
      <c r="C351" s="84">
        <v>7.1777291320889502E-9</v>
      </c>
      <c r="D351" s="84">
        <v>0</v>
      </c>
      <c r="E351" s="84">
        <v>5.5408438632838894</v>
      </c>
      <c r="F351" s="395"/>
      <c r="G351" s="84">
        <v>0</v>
      </c>
      <c r="H351" s="115">
        <v>0</v>
      </c>
      <c r="I351" s="111">
        <f t="shared" si="54"/>
        <v>5.5408438776393476</v>
      </c>
    </row>
    <row r="352" spans="1:9" ht="15">
      <c r="A352" s="31" t="s">
        <v>11</v>
      </c>
      <c r="B352" s="112">
        <v>1.3392177628961552E-8</v>
      </c>
      <c r="C352" s="112">
        <v>1.3392177628961552E-8</v>
      </c>
      <c r="D352" s="112">
        <v>1.3392177628961552E-8</v>
      </c>
      <c r="E352" s="112">
        <v>2.4630254014587957E-2</v>
      </c>
      <c r="F352" s="395"/>
      <c r="G352" s="112">
        <v>0</v>
      </c>
      <c r="H352" s="113">
        <v>0</v>
      </c>
      <c r="I352" s="114">
        <f t="shared" si="54"/>
        <v>2.4630294191120842E-2</v>
      </c>
    </row>
    <row r="353" spans="1:9" ht="15">
      <c r="A353" s="32" t="s">
        <v>55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54"/>
        <v>0</v>
      </c>
    </row>
    <row r="354" spans="1:9" ht="15">
      <c r="A354" s="31" t="s">
        <v>14</v>
      </c>
      <c r="B354" s="112">
        <v>0.57438393633758245</v>
      </c>
      <c r="C354" s="112">
        <v>0.9573065605626373</v>
      </c>
      <c r="D354" s="112">
        <v>0.57438393633758245</v>
      </c>
      <c r="E354" s="112">
        <v>0.57438393633758245</v>
      </c>
      <c r="F354" s="395"/>
      <c r="G354" s="112">
        <v>0</v>
      </c>
      <c r="H354" s="113">
        <v>0</v>
      </c>
      <c r="I354" s="114">
        <f t="shared" si="54"/>
        <v>2.6804583695753852</v>
      </c>
    </row>
    <row r="355" spans="1:9" ht="15">
      <c r="A355" s="32" t="s">
        <v>136</v>
      </c>
      <c r="B355" s="84">
        <v>3.6314660459298111</v>
      </c>
      <c r="C355" s="84">
        <v>103.95906125490134</v>
      </c>
      <c r="D355" s="84">
        <v>96.406297836993446</v>
      </c>
      <c r="E355" s="84">
        <v>8.0578074433816724E-9</v>
      </c>
      <c r="F355" s="395"/>
      <c r="G355" s="84">
        <v>0</v>
      </c>
      <c r="H355" s="115">
        <v>0</v>
      </c>
      <c r="I355" s="111">
        <f t="shared" si="54"/>
        <v>203.99682514588241</v>
      </c>
    </row>
    <row r="356" spans="1:9" ht="15">
      <c r="A356" s="31" t="s">
        <v>21</v>
      </c>
      <c r="B356" s="112">
        <v>2.9734264585490147</v>
      </c>
      <c r="C356" s="112">
        <v>4.0283980437063143</v>
      </c>
      <c r="D356" s="112">
        <v>6.4064122196215516</v>
      </c>
      <c r="E356" s="112">
        <v>453.94846927830713</v>
      </c>
      <c r="F356" s="395"/>
      <c r="G356" s="112">
        <v>6.7997805739631412</v>
      </c>
      <c r="H356" s="113">
        <v>2.1429522603692797E-2</v>
      </c>
      <c r="I356" s="114">
        <f t="shared" si="54"/>
        <v>474.17791609675083</v>
      </c>
    </row>
    <row r="357" spans="1:9" ht="15">
      <c r="A357" s="32" t="s">
        <v>20</v>
      </c>
      <c r="B357" s="84">
        <v>13.873553959794084</v>
      </c>
      <c r="C357" s="84">
        <v>0</v>
      </c>
      <c r="D357" s="84">
        <v>3.2781878554566966</v>
      </c>
      <c r="E357" s="84">
        <v>0</v>
      </c>
      <c r="F357" s="395"/>
      <c r="G357" s="84">
        <v>0</v>
      </c>
      <c r="H357" s="115">
        <v>0</v>
      </c>
      <c r="I357" s="111">
        <f t="shared" si="54"/>
        <v>17.15174181525078</v>
      </c>
    </row>
    <row r="358" spans="1:9" ht="15">
      <c r="A358" s="31" t="s">
        <v>56</v>
      </c>
      <c r="B358" s="112">
        <v>14.579347815255499</v>
      </c>
      <c r="C358" s="112">
        <v>24.724770096220343</v>
      </c>
      <c r="D358" s="112">
        <v>45.090765934305331</v>
      </c>
      <c r="E358" s="112">
        <v>2.4112823703326944E-7</v>
      </c>
      <c r="F358" s="395"/>
      <c r="G358" s="112">
        <v>0</v>
      </c>
      <c r="H358" s="113">
        <v>0</v>
      </c>
      <c r="I358" s="114">
        <f t="shared" si="54"/>
        <v>84.394884086909414</v>
      </c>
    </row>
    <row r="359" spans="1:9" ht="15">
      <c r="A359" s="32" t="s">
        <v>18</v>
      </c>
      <c r="B359" s="84">
        <v>91.970804228192648</v>
      </c>
      <c r="C359" s="84">
        <v>321.58828440371701</v>
      </c>
      <c r="D359" s="84">
        <v>174.09236179638043</v>
      </c>
      <c r="E359" s="84">
        <v>2.2486662640784659E-8</v>
      </c>
      <c r="F359" s="395"/>
      <c r="G359" s="84">
        <v>0</v>
      </c>
      <c r="H359" s="115">
        <v>0</v>
      </c>
      <c r="I359" s="111">
        <f t="shared" si="54"/>
        <v>587.65145045077679</v>
      </c>
    </row>
    <row r="360" spans="1:9" ht="15">
      <c r="A360" s="31" t="s">
        <v>17</v>
      </c>
      <c r="B360" s="112">
        <v>0</v>
      </c>
      <c r="C360" s="112">
        <v>0</v>
      </c>
      <c r="D360" s="112">
        <v>0</v>
      </c>
      <c r="E360" s="112">
        <v>0</v>
      </c>
      <c r="F360" s="395"/>
      <c r="G360" s="112">
        <v>0</v>
      </c>
      <c r="H360" s="113">
        <v>0</v>
      </c>
      <c r="I360" s="114">
        <f t="shared" si="54"/>
        <v>0</v>
      </c>
    </row>
    <row r="361" spans="1:9" ht="15">
      <c r="A361" s="33" t="s">
        <v>60</v>
      </c>
      <c r="B361" s="84">
        <v>0</v>
      </c>
      <c r="C361" s="84">
        <v>0</v>
      </c>
      <c r="D361" s="84">
        <v>0</v>
      </c>
      <c r="E361" s="84">
        <v>0</v>
      </c>
      <c r="F361" s="395"/>
      <c r="G361" s="84">
        <v>0</v>
      </c>
      <c r="H361" s="115">
        <v>0</v>
      </c>
      <c r="I361" s="111">
        <f t="shared" si="54"/>
        <v>0</v>
      </c>
    </row>
    <row r="362" spans="1:9">
      <c r="A362" s="34" t="s">
        <v>19</v>
      </c>
      <c r="B362" s="116">
        <v>0</v>
      </c>
      <c r="C362" s="116">
        <v>0</v>
      </c>
      <c r="D362" s="116">
        <v>0</v>
      </c>
      <c r="E362" s="116">
        <v>0</v>
      </c>
      <c r="F362" s="395"/>
      <c r="G362" s="116">
        <v>0</v>
      </c>
      <c r="H362" s="117">
        <v>0</v>
      </c>
      <c r="I362" s="118">
        <f t="shared" si="54"/>
        <v>0</v>
      </c>
    </row>
    <row r="363" spans="1:9">
      <c r="A363" s="35" t="s">
        <v>15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54"/>
        <v>0</v>
      </c>
    </row>
    <row r="364" spans="1:9">
      <c r="A364" s="34" t="s">
        <v>16</v>
      </c>
      <c r="B364" s="116">
        <v>0</v>
      </c>
      <c r="C364" s="116">
        <v>0</v>
      </c>
      <c r="D364" s="116">
        <v>0</v>
      </c>
      <c r="E364" s="116">
        <v>0</v>
      </c>
      <c r="F364" s="395"/>
      <c r="G364" s="116">
        <v>0</v>
      </c>
      <c r="H364" s="117">
        <v>0</v>
      </c>
      <c r="I364" s="118">
        <f t="shared" si="54"/>
        <v>0</v>
      </c>
    </row>
    <row r="365" spans="1:9" ht="15" thickBot="1">
      <c r="A365" s="36" t="s">
        <v>10</v>
      </c>
      <c r="B365" s="96">
        <v>0</v>
      </c>
      <c r="C365" s="96">
        <v>0</v>
      </c>
      <c r="D365" s="96">
        <v>0</v>
      </c>
      <c r="E365" s="96">
        <v>0</v>
      </c>
      <c r="F365" s="396"/>
      <c r="G365" s="96">
        <v>0</v>
      </c>
      <c r="H365" s="121">
        <v>0</v>
      </c>
      <c r="I365" s="122">
        <f t="shared" si="54"/>
        <v>0</v>
      </c>
    </row>
    <row r="366" spans="1:9" ht="15">
      <c r="A366" s="37" t="s">
        <v>22</v>
      </c>
      <c r="B366" s="99">
        <f t="shared" ref="B366:I366" si="55">SUM(B345:B361)</f>
        <v>131.47342990773166</v>
      </c>
      <c r="C366" s="99">
        <f t="shared" si="55"/>
        <v>457.57758239898675</v>
      </c>
      <c r="D366" s="99">
        <f t="shared" si="55"/>
        <v>367.15894587747403</v>
      </c>
      <c r="E366" s="99">
        <f t="shared" si="55"/>
        <v>460.08832761936321</v>
      </c>
      <c r="F366" s="99">
        <f t="shared" si="55"/>
        <v>0</v>
      </c>
      <c r="G366" s="99">
        <f t="shared" si="55"/>
        <v>6.7997805739631412</v>
      </c>
      <c r="H366" s="100">
        <f t="shared" si="55"/>
        <v>2.1429522603692797E-2</v>
      </c>
      <c r="I366" s="111">
        <f t="shared" si="55"/>
        <v>1423.1194959001225</v>
      </c>
    </row>
    <row r="367" spans="1:9" s="22" customFormat="1" ht="15" thickBot="1">
      <c r="A367" s="38" t="s">
        <v>108</v>
      </c>
      <c r="B367" s="125">
        <f>B366/$I$366</f>
        <v>9.2383970767384346E-2</v>
      </c>
      <c r="C367" s="125">
        <f t="shared" ref="C367:I367" si="56">C366/$I$366</f>
        <v>0.32153138490283217</v>
      </c>
      <c r="D367" s="125">
        <f t="shared" si="56"/>
        <v>0.25799586537548358</v>
      </c>
      <c r="E367" s="125">
        <f t="shared" si="56"/>
        <v>0.32329563957547891</v>
      </c>
      <c r="F367" s="125">
        <f t="shared" si="56"/>
        <v>0</v>
      </c>
      <c r="G367" s="125">
        <f t="shared" si="56"/>
        <v>4.7780812458494797E-3</v>
      </c>
      <c r="H367" s="126">
        <f t="shared" si="56"/>
        <v>1.5058132971566547E-5</v>
      </c>
      <c r="I367" s="127">
        <f t="shared" si="56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 customHeight="1">
      <c r="A371" s="30" t="s">
        <v>7</v>
      </c>
      <c r="B371" s="105">
        <v>1.3771468659874581E-2</v>
      </c>
      <c r="C371" s="105">
        <v>1.3771468659874581E-2</v>
      </c>
      <c r="D371" s="105">
        <v>1.3771468659874581E-2</v>
      </c>
      <c r="E371" s="105">
        <v>1.3771468659874581E-2</v>
      </c>
      <c r="F371" s="394"/>
      <c r="G371" s="105">
        <v>0</v>
      </c>
      <c r="H371" s="110">
        <v>0</v>
      </c>
      <c r="I371" s="111">
        <f>SUM(B371:H371)</f>
        <v>5.5085874639498322E-2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57">SUM(B372:H372)</f>
        <v>0</v>
      </c>
    </row>
    <row r="373" spans="1:9" ht="15">
      <c r="A373" s="32" t="s">
        <v>9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57"/>
        <v>0</v>
      </c>
    </row>
    <row r="374" spans="1:9" ht="15">
      <c r="A374" s="31" t="s">
        <v>52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57"/>
        <v>0</v>
      </c>
    </row>
    <row r="375" spans="1:9" ht="15">
      <c r="A375" s="32" t="s">
        <v>13</v>
      </c>
      <c r="B375" s="84">
        <v>46.670659059208795</v>
      </c>
      <c r="C375" s="84">
        <v>0.44700573799283572</v>
      </c>
      <c r="D375" s="84">
        <v>111.22027359120018</v>
      </c>
      <c r="E375" s="84">
        <v>4.8298303519275771E-9</v>
      </c>
      <c r="F375" s="395"/>
      <c r="G375" s="84">
        <v>0</v>
      </c>
      <c r="H375" s="115">
        <v>0</v>
      </c>
      <c r="I375" s="111">
        <f t="shared" si="57"/>
        <v>158.33793839323167</v>
      </c>
    </row>
    <row r="376" spans="1:9" ht="15">
      <c r="A376" s="31" t="s">
        <v>12</v>
      </c>
      <c r="B376" s="112">
        <v>24.932115482170779</v>
      </c>
      <c r="C376" s="112">
        <v>1.735298455693144E-2</v>
      </c>
      <c r="D376" s="112">
        <v>3.05950748794239E-9</v>
      </c>
      <c r="E376" s="112">
        <v>3.6509362686670641E-2</v>
      </c>
      <c r="F376" s="395"/>
      <c r="G376" s="112">
        <v>0</v>
      </c>
      <c r="H376" s="113">
        <v>0</v>
      </c>
      <c r="I376" s="114">
        <f t="shared" si="57"/>
        <v>24.985977832473893</v>
      </c>
    </row>
    <row r="377" spans="1:9" ht="15">
      <c r="A377" s="32" t="s">
        <v>54</v>
      </c>
      <c r="B377" s="84">
        <v>8.7870672451836816E-9</v>
      </c>
      <c r="C377" s="84">
        <v>8.7870672451836816E-9</v>
      </c>
      <c r="D377" s="84">
        <v>8.7870672451836816E-9</v>
      </c>
      <c r="E377" s="84">
        <v>828.18433370751211</v>
      </c>
      <c r="F377" s="395"/>
      <c r="G377" s="84">
        <v>0</v>
      </c>
      <c r="H377" s="115">
        <v>0</v>
      </c>
      <c r="I377" s="111">
        <f t="shared" si="57"/>
        <v>828.18433373387336</v>
      </c>
    </row>
    <row r="378" spans="1:9" ht="15">
      <c r="A378" s="31" t="s">
        <v>11</v>
      </c>
      <c r="B378" s="112">
        <v>1.8914898477584812E-8</v>
      </c>
      <c r="C378" s="112">
        <v>1.8914898477584812E-8</v>
      </c>
      <c r="D378" s="112">
        <v>1.8914898477584812E-8</v>
      </c>
      <c r="E378" s="112">
        <v>4.7270921993144901</v>
      </c>
      <c r="F378" s="395"/>
      <c r="G378" s="112">
        <v>0</v>
      </c>
      <c r="H378" s="113">
        <v>0</v>
      </c>
      <c r="I378" s="114">
        <f t="shared" si="57"/>
        <v>4.7270922560591853</v>
      </c>
    </row>
    <row r="379" spans="1:9" ht="15">
      <c r="A379" s="32" t="s">
        <v>55</v>
      </c>
      <c r="B379" s="84">
        <v>0</v>
      </c>
      <c r="C379" s="84">
        <v>0</v>
      </c>
      <c r="D379" s="84">
        <v>0</v>
      </c>
      <c r="E379" s="84">
        <v>0</v>
      </c>
      <c r="F379" s="395"/>
      <c r="G379" s="84">
        <v>0</v>
      </c>
      <c r="H379" s="115">
        <v>0</v>
      </c>
      <c r="I379" s="111">
        <f t="shared" si="57"/>
        <v>0</v>
      </c>
    </row>
    <row r="380" spans="1:9" ht="15">
      <c r="A380" s="31" t="s">
        <v>14</v>
      </c>
      <c r="B380" s="112">
        <v>12.684305258839602</v>
      </c>
      <c r="C380" s="112">
        <v>1.8679148240793265E-8</v>
      </c>
      <c r="D380" s="112">
        <v>82.651158870350045</v>
      </c>
      <c r="E380" s="112">
        <v>4.9092981648910685</v>
      </c>
      <c r="F380" s="395"/>
      <c r="G380" s="112">
        <v>0</v>
      </c>
      <c r="H380" s="113">
        <v>0</v>
      </c>
      <c r="I380" s="114">
        <f t="shared" si="57"/>
        <v>100.24476231275986</v>
      </c>
    </row>
    <row r="381" spans="1:9" ht="15">
      <c r="A381" s="32" t="s">
        <v>136</v>
      </c>
      <c r="B381" s="84">
        <v>143.28776123436504</v>
      </c>
      <c r="C381" s="84">
        <v>9.1335513237557091</v>
      </c>
      <c r="D381" s="84">
        <v>280.52112212293599</v>
      </c>
      <c r="E381" s="84">
        <v>1.5037400032681725E-2</v>
      </c>
      <c r="F381" s="395"/>
      <c r="G381" s="84">
        <v>0</v>
      </c>
      <c r="H381" s="115">
        <v>0</v>
      </c>
      <c r="I381" s="111">
        <f t="shared" si="57"/>
        <v>432.95747208108941</v>
      </c>
    </row>
    <row r="382" spans="1:9" ht="15">
      <c r="A382" s="31" t="s">
        <v>21</v>
      </c>
      <c r="B382" s="112">
        <v>26.704515320740626</v>
      </c>
      <c r="C382" s="112">
        <v>2.8952605543089139E-2</v>
      </c>
      <c r="D382" s="112">
        <v>7.3517292941803403</v>
      </c>
      <c r="E382" s="112">
        <v>112.48561187609526</v>
      </c>
      <c r="F382" s="395"/>
      <c r="G382" s="112">
        <v>98.558147503681269</v>
      </c>
      <c r="H382" s="113">
        <v>0</v>
      </c>
      <c r="I382" s="114">
        <f t="shared" si="57"/>
        <v>245.1289566002406</v>
      </c>
    </row>
    <row r="383" spans="1:9" ht="15">
      <c r="A383" s="32" t="s">
        <v>20</v>
      </c>
      <c r="B383" s="84">
        <v>14.101833480959055</v>
      </c>
      <c r="C383" s="84">
        <v>5.2866940609832319E-9</v>
      </c>
      <c r="D383" s="84">
        <v>5.2866940609832319E-9</v>
      </c>
      <c r="E383" s="84">
        <v>5.2866940609832319E-9</v>
      </c>
      <c r="F383" s="395"/>
      <c r="G383" s="84">
        <v>0</v>
      </c>
      <c r="H383" s="115">
        <v>0</v>
      </c>
      <c r="I383" s="111">
        <f t="shared" si="57"/>
        <v>14.101833496819136</v>
      </c>
    </row>
    <row r="384" spans="1:9" ht="15">
      <c r="A384" s="31" t="s">
        <v>56</v>
      </c>
      <c r="B384" s="112">
        <v>16.104946021303846</v>
      </c>
      <c r="C384" s="112">
        <v>6.9021196741150788E-8</v>
      </c>
      <c r="D384" s="112">
        <v>6.9021196741150788E-8</v>
      </c>
      <c r="E384" s="112">
        <v>6.9021196741150788E-8</v>
      </c>
      <c r="F384" s="395"/>
      <c r="G384" s="112">
        <v>0</v>
      </c>
      <c r="H384" s="113">
        <v>0</v>
      </c>
      <c r="I384" s="114">
        <f t="shared" si="57"/>
        <v>16.104946228367439</v>
      </c>
    </row>
    <row r="385" spans="1:9" ht="15">
      <c r="A385" s="32" t="s">
        <v>18</v>
      </c>
      <c r="B385" s="84">
        <v>58.419183207236564</v>
      </c>
      <c r="C385" s="84">
        <v>2.5036792624267153E-7</v>
      </c>
      <c r="D385" s="84">
        <v>2.5036792624267153E-7</v>
      </c>
      <c r="E385" s="84">
        <v>2.5036792624267153E-7</v>
      </c>
      <c r="F385" s="395"/>
      <c r="G385" s="84">
        <v>0</v>
      </c>
      <c r="H385" s="115">
        <v>0</v>
      </c>
      <c r="I385" s="111">
        <f t="shared" si="57"/>
        <v>58.419183958340341</v>
      </c>
    </row>
    <row r="386" spans="1:9" ht="15">
      <c r="A386" s="31" t="s">
        <v>17</v>
      </c>
      <c r="B386" s="112">
        <v>0.34088498905309256</v>
      </c>
      <c r="C386" s="112">
        <v>0.20453099343185552</v>
      </c>
      <c r="D386" s="112">
        <v>0.20453099343185552</v>
      </c>
      <c r="E386" s="112">
        <v>0.20453099343185552</v>
      </c>
      <c r="F386" s="395"/>
      <c r="G386" s="112">
        <v>0</v>
      </c>
      <c r="H386" s="113">
        <v>0</v>
      </c>
      <c r="I386" s="114">
        <f t="shared" si="57"/>
        <v>0.95447796934865914</v>
      </c>
    </row>
    <row r="387" spans="1:9" ht="15">
      <c r="A387" s="33" t="s">
        <v>60</v>
      </c>
      <c r="B387" s="84">
        <v>0</v>
      </c>
      <c r="C387" s="84">
        <v>0</v>
      </c>
      <c r="D387" s="84">
        <v>0</v>
      </c>
      <c r="E387" s="84">
        <v>0</v>
      </c>
      <c r="F387" s="395"/>
      <c r="G387" s="84">
        <v>0</v>
      </c>
      <c r="H387" s="115">
        <v>0</v>
      </c>
      <c r="I387" s="111">
        <f t="shared" si="57"/>
        <v>0</v>
      </c>
    </row>
    <row r="388" spans="1:9">
      <c r="A388" s="34" t="s">
        <v>19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57"/>
        <v>0</v>
      </c>
    </row>
    <row r="389" spans="1:9">
      <c r="A389" s="35" t="s">
        <v>15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57"/>
        <v>0</v>
      </c>
    </row>
    <row r="390" spans="1:9">
      <c r="A390" s="34" t="s">
        <v>16</v>
      </c>
      <c r="B390" s="116">
        <v>0</v>
      </c>
      <c r="C390" s="116">
        <v>0</v>
      </c>
      <c r="D390" s="116">
        <v>0</v>
      </c>
      <c r="E390" s="116">
        <v>0</v>
      </c>
      <c r="F390" s="395"/>
      <c r="G390" s="116">
        <v>0</v>
      </c>
      <c r="H390" s="117">
        <v>0</v>
      </c>
      <c r="I390" s="118">
        <f t="shared" si="57"/>
        <v>0</v>
      </c>
    </row>
    <row r="391" spans="1:9" ht="15" thickBot="1">
      <c r="A391" s="36" t="s">
        <v>10</v>
      </c>
      <c r="B391" s="96">
        <v>0</v>
      </c>
      <c r="C391" s="96">
        <v>0</v>
      </c>
      <c r="D391" s="96">
        <v>0</v>
      </c>
      <c r="E391" s="96">
        <v>0</v>
      </c>
      <c r="F391" s="396"/>
      <c r="G391" s="96">
        <v>0</v>
      </c>
      <c r="H391" s="121">
        <v>0</v>
      </c>
      <c r="I391" s="122">
        <f t="shared" si="57"/>
        <v>0</v>
      </c>
    </row>
    <row r="392" spans="1:9" ht="15">
      <c r="A392" s="37" t="s">
        <v>22</v>
      </c>
      <c r="B392" s="99">
        <f t="shared" ref="B392:I392" si="58">SUM(B371:B387)</f>
        <v>343.25997555023935</v>
      </c>
      <c r="C392" s="99">
        <f t="shared" si="58"/>
        <v>9.8451654849972261</v>
      </c>
      <c r="D392" s="99">
        <f t="shared" si="58"/>
        <v>481.96258669619561</v>
      </c>
      <c r="E392" s="99">
        <f t="shared" si="58"/>
        <v>950.57618550212976</v>
      </c>
      <c r="F392" s="99">
        <f t="shared" si="58"/>
        <v>0</v>
      </c>
      <c r="G392" s="99">
        <f t="shared" si="58"/>
        <v>98.558147503681269</v>
      </c>
      <c r="H392" s="100">
        <f t="shared" si="58"/>
        <v>0</v>
      </c>
      <c r="I392" s="111">
        <f t="shared" si="58"/>
        <v>1884.2020607372433</v>
      </c>
    </row>
    <row r="393" spans="1:9" s="22" customFormat="1" ht="15" thickBot="1">
      <c r="A393" s="38" t="s">
        <v>108</v>
      </c>
      <c r="B393" s="125">
        <f>B392/$I$392</f>
        <v>0.18217790050390345</v>
      </c>
      <c r="C393" s="125">
        <f t="shared" ref="C393:I393" si="59">C392/$I$392</f>
        <v>5.2251113031608976E-3</v>
      </c>
      <c r="D393" s="125">
        <f t="shared" si="59"/>
        <v>0.25579134888941535</v>
      </c>
      <c r="E393" s="125">
        <f t="shared" si="59"/>
        <v>0.50449800757047891</v>
      </c>
      <c r="F393" s="125">
        <f t="shared" si="59"/>
        <v>0</v>
      </c>
      <c r="G393" s="125">
        <f t="shared" si="59"/>
        <v>5.2307631733041315E-2</v>
      </c>
      <c r="H393" s="126">
        <f t="shared" si="59"/>
        <v>0</v>
      </c>
      <c r="I393" s="127">
        <f t="shared" si="59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 customHeight="1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60">SUM(B398:H398)</f>
        <v>0</v>
      </c>
    </row>
    <row r="399" spans="1:9" ht="15">
      <c r="A399" s="32" t="s">
        <v>9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60"/>
        <v>0</v>
      </c>
    </row>
    <row r="400" spans="1:9" ht="15">
      <c r="A400" s="31" t="s">
        <v>52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60"/>
        <v>0</v>
      </c>
    </row>
    <row r="401" spans="1:9" ht="15">
      <c r="A401" s="32" t="s">
        <v>13</v>
      </c>
      <c r="B401" s="84">
        <v>58.199331453833175</v>
      </c>
      <c r="C401" s="84">
        <v>76.498924126146335</v>
      </c>
      <c r="D401" s="84">
        <v>3.7558734146481761E-2</v>
      </c>
      <c r="E401" s="84">
        <v>0</v>
      </c>
      <c r="F401" s="395"/>
      <c r="G401" s="84">
        <v>0</v>
      </c>
      <c r="H401" s="115">
        <v>0</v>
      </c>
      <c r="I401" s="111">
        <f t="shared" si="60"/>
        <v>134.73581431412597</v>
      </c>
    </row>
    <row r="402" spans="1:9" ht="15">
      <c r="A402" s="31" t="s">
        <v>12</v>
      </c>
      <c r="B402" s="112">
        <v>3.2747674586565858</v>
      </c>
      <c r="C402" s="112">
        <v>0.9846116902935319</v>
      </c>
      <c r="D402" s="112">
        <v>4.1166233643042238</v>
      </c>
      <c r="E402" s="112">
        <v>0</v>
      </c>
      <c r="F402" s="395"/>
      <c r="G402" s="112">
        <v>0</v>
      </c>
      <c r="H402" s="113">
        <v>0</v>
      </c>
      <c r="I402" s="114">
        <f t="shared" si="60"/>
        <v>8.3760025132543419</v>
      </c>
    </row>
    <row r="403" spans="1:9" ht="15">
      <c r="A403" s="32" t="s">
        <v>54</v>
      </c>
      <c r="B403" s="84">
        <v>2.5537802725634074E-8</v>
      </c>
      <c r="C403" s="84">
        <v>0</v>
      </c>
      <c r="D403" s="84">
        <v>0</v>
      </c>
      <c r="E403" s="84">
        <v>1.0141215274862259</v>
      </c>
      <c r="F403" s="395"/>
      <c r="G403" s="84">
        <v>0</v>
      </c>
      <c r="H403" s="115">
        <v>0</v>
      </c>
      <c r="I403" s="111">
        <f t="shared" si="60"/>
        <v>1.0141215530240286</v>
      </c>
    </row>
    <row r="404" spans="1:9" ht="15">
      <c r="A404" s="31" t="s">
        <v>11</v>
      </c>
      <c r="B404" s="112">
        <v>3.0013208551241365E-8</v>
      </c>
      <c r="C404" s="112">
        <v>0</v>
      </c>
      <c r="D404" s="112">
        <v>0</v>
      </c>
      <c r="E404" s="112">
        <v>0.31521377034828418</v>
      </c>
      <c r="F404" s="395"/>
      <c r="G404" s="112">
        <v>0</v>
      </c>
      <c r="H404" s="113">
        <v>0</v>
      </c>
      <c r="I404" s="114">
        <f t="shared" si="60"/>
        <v>0.31521380036149271</v>
      </c>
    </row>
    <row r="405" spans="1:9" ht="15">
      <c r="A405" s="32" t="s">
        <v>55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60"/>
        <v>0</v>
      </c>
    </row>
    <row r="406" spans="1:9" ht="15">
      <c r="A406" s="31" t="s">
        <v>14</v>
      </c>
      <c r="B406" s="112">
        <v>9.467295324288286E-3</v>
      </c>
      <c r="C406" s="112">
        <v>0</v>
      </c>
      <c r="D406" s="112">
        <v>1.5778825540480475E-3</v>
      </c>
      <c r="E406" s="112">
        <v>0</v>
      </c>
      <c r="F406" s="395"/>
      <c r="G406" s="112">
        <v>0</v>
      </c>
      <c r="H406" s="113">
        <v>0</v>
      </c>
      <c r="I406" s="114">
        <f t="shared" si="60"/>
        <v>1.1045177878336334E-2</v>
      </c>
    </row>
    <row r="407" spans="1:9" ht="15">
      <c r="A407" s="32" t="s">
        <v>136</v>
      </c>
      <c r="B407" s="84">
        <v>105.7709321875782</v>
      </c>
      <c r="C407" s="84">
        <v>348.54548393511931</v>
      </c>
      <c r="D407" s="84">
        <v>61.914057221021288</v>
      </c>
      <c r="E407" s="84">
        <v>6.0727077704464145</v>
      </c>
      <c r="F407" s="395"/>
      <c r="G407" s="84">
        <v>0</v>
      </c>
      <c r="H407" s="115">
        <v>0</v>
      </c>
      <c r="I407" s="111">
        <f t="shared" si="60"/>
        <v>522.30318111416523</v>
      </c>
    </row>
    <row r="408" spans="1:9" ht="15">
      <c r="A408" s="31" t="s">
        <v>21</v>
      </c>
      <c r="B408" s="112">
        <v>12.207422379905536</v>
      </c>
      <c r="C408" s="112">
        <v>3.3210591235225997</v>
      </c>
      <c r="D408" s="112">
        <v>1.2685303686217648</v>
      </c>
      <c r="E408" s="112">
        <v>294.91271214185377</v>
      </c>
      <c r="F408" s="395"/>
      <c r="G408" s="112">
        <v>52.217977986571455</v>
      </c>
      <c r="H408" s="113">
        <v>0</v>
      </c>
      <c r="I408" s="114">
        <f t="shared" si="60"/>
        <v>363.92770200047511</v>
      </c>
    </row>
    <row r="409" spans="1:9" ht="15">
      <c r="A409" s="32" t="s">
        <v>20</v>
      </c>
      <c r="B409" s="84">
        <v>1.5346007084235063</v>
      </c>
      <c r="C409" s="84">
        <v>0</v>
      </c>
      <c r="D409" s="84">
        <v>0</v>
      </c>
      <c r="E409" s="84">
        <v>0</v>
      </c>
      <c r="F409" s="395"/>
      <c r="G409" s="84">
        <v>0</v>
      </c>
      <c r="H409" s="115">
        <v>0</v>
      </c>
      <c r="I409" s="111">
        <f t="shared" si="60"/>
        <v>1.5346007084235063</v>
      </c>
    </row>
    <row r="410" spans="1:9" ht="15">
      <c r="A410" s="31" t="s">
        <v>56</v>
      </c>
      <c r="B410" s="112">
        <v>0.13446748308219933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60"/>
        <v>0.13446748308219933</v>
      </c>
    </row>
    <row r="411" spans="1:9" ht="15">
      <c r="A411" s="32" t="s">
        <v>18</v>
      </c>
      <c r="B411" s="84">
        <v>0.16788913392957522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60"/>
        <v>0.16788913392957522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60"/>
        <v>0</v>
      </c>
    </row>
    <row r="413" spans="1:9" ht="15">
      <c r="A413" s="33" t="s">
        <v>60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60"/>
        <v>0</v>
      </c>
    </row>
    <row r="414" spans="1:9">
      <c r="A414" s="34" t="s">
        <v>19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60"/>
        <v>0</v>
      </c>
    </row>
    <row r="415" spans="1:9">
      <c r="A415" s="35" t="s">
        <v>15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60"/>
        <v>0</v>
      </c>
    </row>
    <row r="416" spans="1:9">
      <c r="A416" s="34" t="s">
        <v>16</v>
      </c>
      <c r="B416" s="116">
        <v>0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60"/>
        <v>0</v>
      </c>
    </row>
    <row r="417" spans="1:9" ht="15" thickBot="1">
      <c r="A417" s="36" t="s">
        <v>10</v>
      </c>
      <c r="B417" s="96">
        <v>0</v>
      </c>
      <c r="C417" s="96">
        <v>0</v>
      </c>
      <c r="D417" s="96">
        <v>0</v>
      </c>
      <c r="E417" s="96">
        <v>0</v>
      </c>
      <c r="F417" s="396"/>
      <c r="G417" s="96">
        <v>0</v>
      </c>
      <c r="H417" s="121">
        <v>0</v>
      </c>
      <c r="I417" s="122">
        <f t="shared" si="60"/>
        <v>0</v>
      </c>
    </row>
    <row r="418" spans="1:9" ht="15">
      <c r="A418" s="37" t="s">
        <v>22</v>
      </c>
      <c r="B418" s="99">
        <f t="shared" ref="B418:I418" si="61">SUM(B397:B413)</f>
        <v>181.29887815628408</v>
      </c>
      <c r="C418" s="99">
        <f t="shared" si="61"/>
        <v>429.35007887508181</v>
      </c>
      <c r="D418" s="99">
        <f t="shared" si="61"/>
        <v>67.338347570647812</v>
      </c>
      <c r="E418" s="99">
        <f t="shared" si="61"/>
        <v>302.31475521013471</v>
      </c>
      <c r="F418" s="99">
        <f t="shared" si="61"/>
        <v>0</v>
      </c>
      <c r="G418" s="99">
        <f t="shared" si="61"/>
        <v>52.217977986571455</v>
      </c>
      <c r="H418" s="100">
        <f t="shared" si="61"/>
        <v>0</v>
      </c>
      <c r="I418" s="111">
        <f t="shared" si="61"/>
        <v>1032.5200377987198</v>
      </c>
    </row>
    <row r="419" spans="1:9" s="22" customFormat="1" ht="15" thickBot="1">
      <c r="A419" s="38" t="s">
        <v>108</v>
      </c>
      <c r="B419" s="125">
        <f>B418/$I$418</f>
        <v>0.175588726145019</v>
      </c>
      <c r="C419" s="125">
        <f t="shared" ref="C419:I419" si="62">C418/$I$418</f>
        <v>0.41582735749170963</v>
      </c>
      <c r="D419" s="125">
        <f t="shared" si="62"/>
        <v>6.5217472887218478E-2</v>
      </c>
      <c r="E419" s="125">
        <f t="shared" si="62"/>
        <v>0.29279311213625875</v>
      </c>
      <c r="F419" s="125">
        <f t="shared" si="62"/>
        <v>0</v>
      </c>
      <c r="G419" s="125">
        <f t="shared" si="62"/>
        <v>5.0573331339794164E-2</v>
      </c>
      <c r="H419" s="126">
        <f t="shared" si="62"/>
        <v>0</v>
      </c>
      <c r="I419" s="127">
        <f t="shared" si="62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 customHeight="1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63">SUM(B424:H424)</f>
        <v>0</v>
      </c>
    </row>
    <row r="425" spans="1:9" ht="15">
      <c r="A425" s="32" t="s">
        <v>9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63"/>
        <v>0</v>
      </c>
    </row>
    <row r="426" spans="1:9" ht="15">
      <c r="A426" s="31" t="s">
        <v>52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63"/>
        <v>0</v>
      </c>
    </row>
    <row r="427" spans="1:9" ht="15">
      <c r="A427" s="32" t="s">
        <v>13</v>
      </c>
      <c r="B427" s="84">
        <v>20.310698618324604</v>
      </c>
      <c r="C427" s="84">
        <v>1.7323599699792389</v>
      </c>
      <c r="D427" s="84">
        <v>5.9014895726171641</v>
      </c>
      <c r="E427" s="84">
        <v>0</v>
      </c>
      <c r="F427" s="395"/>
      <c r="G427" s="84">
        <v>0</v>
      </c>
      <c r="H427" s="115">
        <v>0</v>
      </c>
      <c r="I427" s="111">
        <f t="shared" si="63"/>
        <v>27.944548160921009</v>
      </c>
    </row>
    <row r="428" spans="1:9" ht="15">
      <c r="A428" s="31" t="s">
        <v>12</v>
      </c>
      <c r="B428" s="112">
        <v>2.1052217564009146</v>
      </c>
      <c r="C428" s="112">
        <v>0.94372158421188002</v>
      </c>
      <c r="D428" s="112">
        <v>0.93081289927205091</v>
      </c>
      <c r="E428" s="112">
        <v>0</v>
      </c>
      <c r="F428" s="395"/>
      <c r="G428" s="112">
        <v>0</v>
      </c>
      <c r="H428" s="113">
        <v>0</v>
      </c>
      <c r="I428" s="114">
        <f t="shared" si="63"/>
        <v>3.9797562398848454</v>
      </c>
    </row>
    <row r="429" spans="1:9" ht="15">
      <c r="A429" s="32" t="s">
        <v>54</v>
      </c>
      <c r="B429" s="84">
        <v>6.8192387753838392E-9</v>
      </c>
      <c r="C429" s="84">
        <v>6.8192387753838392E-9</v>
      </c>
      <c r="D429" s="84">
        <v>6.8192387753838392E-9</v>
      </c>
      <c r="E429" s="84">
        <v>0.36224097353182511</v>
      </c>
      <c r="F429" s="395"/>
      <c r="G429" s="84">
        <v>0</v>
      </c>
      <c r="H429" s="115">
        <v>0</v>
      </c>
      <c r="I429" s="111">
        <f t="shared" si="63"/>
        <v>0.3622409939895414</v>
      </c>
    </row>
    <row r="430" spans="1:9" ht="15">
      <c r="A430" s="31" t="s">
        <v>11</v>
      </c>
      <c r="B430" s="112">
        <v>0</v>
      </c>
      <c r="C430" s="112">
        <v>0</v>
      </c>
      <c r="D430" s="112">
        <v>0</v>
      </c>
      <c r="E430" s="112">
        <v>0</v>
      </c>
      <c r="F430" s="395"/>
      <c r="G430" s="112">
        <v>0</v>
      </c>
      <c r="H430" s="113">
        <v>0</v>
      </c>
      <c r="I430" s="114">
        <f t="shared" si="63"/>
        <v>0</v>
      </c>
    </row>
    <row r="431" spans="1:9" ht="15">
      <c r="A431" s="32" t="s">
        <v>55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63"/>
        <v>0</v>
      </c>
    </row>
    <row r="432" spans="1:9" ht="15">
      <c r="A432" s="31" t="s">
        <v>14</v>
      </c>
      <c r="B432" s="112">
        <v>6.7785203645722543E-10</v>
      </c>
      <c r="C432" s="112">
        <v>6.7785203645722543E-10</v>
      </c>
      <c r="D432" s="112">
        <v>1.0163643150251185</v>
      </c>
      <c r="E432" s="112">
        <v>0.16987674979180409</v>
      </c>
      <c r="F432" s="395"/>
      <c r="G432" s="112">
        <v>0</v>
      </c>
      <c r="H432" s="113">
        <v>0</v>
      </c>
      <c r="I432" s="114">
        <f t="shared" si="63"/>
        <v>1.1862410661726266</v>
      </c>
    </row>
    <row r="433" spans="1:9" ht="15">
      <c r="A433" s="32" t="s">
        <v>136</v>
      </c>
      <c r="B433" s="84">
        <v>25.645517806897409</v>
      </c>
      <c r="C433" s="84">
        <v>23.391755874783474</v>
      </c>
      <c r="D433" s="84">
        <v>10.685833396303989</v>
      </c>
      <c r="E433" s="84">
        <v>2.8807220656713852</v>
      </c>
      <c r="F433" s="395"/>
      <c r="G433" s="84">
        <v>0</v>
      </c>
      <c r="H433" s="115">
        <v>0</v>
      </c>
      <c r="I433" s="111">
        <f t="shared" si="63"/>
        <v>62.603829143656263</v>
      </c>
    </row>
    <row r="434" spans="1:9" ht="15">
      <c r="A434" s="31" t="s">
        <v>21</v>
      </c>
      <c r="B434" s="112">
        <v>18.881070690282616</v>
      </c>
      <c r="C434" s="112">
        <v>2.8501332441378657E-2</v>
      </c>
      <c r="D434" s="112">
        <v>31.107482252755791</v>
      </c>
      <c r="E434" s="112">
        <v>178.4769651337908</v>
      </c>
      <c r="F434" s="395"/>
      <c r="G434" s="112">
        <v>26.604542699938186</v>
      </c>
      <c r="H434" s="113">
        <v>7.9762123862117645E-2</v>
      </c>
      <c r="I434" s="114">
        <f t="shared" si="63"/>
        <v>255.17832423307087</v>
      </c>
    </row>
    <row r="435" spans="1:9" ht="15">
      <c r="A435" s="32" t="s">
        <v>20</v>
      </c>
      <c r="B435" s="84">
        <v>10.99098763714386</v>
      </c>
      <c r="C435" s="84">
        <v>2.2668776058734796E-2</v>
      </c>
      <c r="D435" s="84">
        <v>1.8269359100264819</v>
      </c>
      <c r="E435" s="84">
        <v>0</v>
      </c>
      <c r="F435" s="395"/>
      <c r="G435" s="84">
        <v>0</v>
      </c>
      <c r="H435" s="115">
        <v>0</v>
      </c>
      <c r="I435" s="111">
        <f t="shared" si="63"/>
        <v>12.840592323229076</v>
      </c>
    </row>
    <row r="436" spans="1:9" ht="15">
      <c r="A436" s="31" t="s">
        <v>56</v>
      </c>
      <c r="B436" s="112">
        <v>3.3165706349486972</v>
      </c>
      <c r="C436" s="112">
        <v>2.6506070286834365</v>
      </c>
      <c r="D436" s="112">
        <v>3.1444459606583606</v>
      </c>
      <c r="E436" s="112">
        <v>0</v>
      </c>
      <c r="F436" s="395"/>
      <c r="G436" s="112">
        <v>0</v>
      </c>
      <c r="H436" s="113">
        <v>0</v>
      </c>
      <c r="I436" s="114">
        <f t="shared" si="63"/>
        <v>9.1116236242904947</v>
      </c>
    </row>
    <row r="437" spans="1:9" ht="15">
      <c r="A437" s="32" t="s">
        <v>18</v>
      </c>
      <c r="B437" s="84">
        <v>20.674529514834102</v>
      </c>
      <c r="C437" s="84">
        <v>19.159782820317023</v>
      </c>
      <c r="D437" s="84">
        <v>27.224927535958461</v>
      </c>
      <c r="E437" s="84">
        <v>0</v>
      </c>
      <c r="F437" s="395"/>
      <c r="G437" s="84">
        <v>0</v>
      </c>
      <c r="H437" s="115">
        <v>0</v>
      </c>
      <c r="I437" s="111">
        <f t="shared" si="63"/>
        <v>67.059239871109583</v>
      </c>
    </row>
    <row r="438" spans="1:9" ht="15">
      <c r="A438" s="31" t="s">
        <v>17</v>
      </c>
      <c r="B438" s="112">
        <v>0</v>
      </c>
      <c r="C438" s="112">
        <v>0</v>
      </c>
      <c r="D438" s="112">
        <v>0</v>
      </c>
      <c r="E438" s="112">
        <v>0</v>
      </c>
      <c r="F438" s="395"/>
      <c r="G438" s="112">
        <v>0</v>
      </c>
      <c r="H438" s="113">
        <v>0</v>
      </c>
      <c r="I438" s="114">
        <f t="shared" si="63"/>
        <v>0</v>
      </c>
    </row>
    <row r="439" spans="1:9" ht="15">
      <c r="A439" s="33" t="s">
        <v>60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63"/>
        <v>0</v>
      </c>
    </row>
    <row r="440" spans="1:9">
      <c r="A440" s="34" t="s">
        <v>19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63"/>
        <v>0</v>
      </c>
    </row>
    <row r="441" spans="1:9">
      <c r="A441" s="35" t="s">
        <v>15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63"/>
        <v>0</v>
      </c>
    </row>
    <row r="442" spans="1:9">
      <c r="A442" s="34" t="s">
        <v>16</v>
      </c>
      <c r="B442" s="116">
        <v>0</v>
      </c>
      <c r="C442" s="116">
        <v>0</v>
      </c>
      <c r="D442" s="116">
        <v>0</v>
      </c>
      <c r="E442" s="116">
        <v>0</v>
      </c>
      <c r="F442" s="395"/>
      <c r="G442" s="116">
        <v>0</v>
      </c>
      <c r="H442" s="117">
        <v>0</v>
      </c>
      <c r="I442" s="118">
        <f t="shared" si="63"/>
        <v>0</v>
      </c>
    </row>
    <row r="443" spans="1:9" ht="15" thickBot="1">
      <c r="A443" s="36" t="s">
        <v>10</v>
      </c>
      <c r="B443" s="96">
        <v>0</v>
      </c>
      <c r="C443" s="96">
        <v>0</v>
      </c>
      <c r="D443" s="96">
        <v>0</v>
      </c>
      <c r="E443" s="96">
        <v>0</v>
      </c>
      <c r="F443" s="396"/>
      <c r="G443" s="96">
        <v>0</v>
      </c>
      <c r="H443" s="121">
        <v>0</v>
      </c>
      <c r="I443" s="122">
        <f t="shared" si="63"/>
        <v>0</v>
      </c>
    </row>
    <row r="444" spans="1:9" ht="15">
      <c r="A444" s="37" t="s">
        <v>22</v>
      </c>
      <c r="B444" s="99">
        <f t="shared" ref="B444:I444" si="64">SUM(B423:B439)</f>
        <v>101.92459666632931</v>
      </c>
      <c r="C444" s="99">
        <f t="shared" si="64"/>
        <v>47.929397393972252</v>
      </c>
      <c r="D444" s="99">
        <f t="shared" si="64"/>
        <v>81.838291849436658</v>
      </c>
      <c r="E444" s="99">
        <f t="shared" si="64"/>
        <v>181.8898049227858</v>
      </c>
      <c r="F444" s="99">
        <f t="shared" si="64"/>
        <v>0</v>
      </c>
      <c r="G444" s="99">
        <f t="shared" si="64"/>
        <v>26.604542699938186</v>
      </c>
      <c r="H444" s="100">
        <f t="shared" si="64"/>
        <v>7.9762123862117645E-2</v>
      </c>
      <c r="I444" s="111">
        <f t="shared" si="64"/>
        <v>440.26639565632428</v>
      </c>
    </row>
    <row r="445" spans="1:9" s="22" customFormat="1" ht="15" thickBot="1">
      <c r="A445" s="38" t="s">
        <v>108</v>
      </c>
      <c r="B445" s="125">
        <f>B444/$I$444</f>
        <v>0.23150664613951713</v>
      </c>
      <c r="C445" s="125">
        <f t="shared" ref="C445:I445" si="65">C444/$I$444</f>
        <v>0.10886453716850639</v>
      </c>
      <c r="D445" s="125">
        <f t="shared" si="65"/>
        <v>0.18588357561888583</v>
      </c>
      <c r="E445" s="125">
        <f t="shared" si="65"/>
        <v>0.41313578941593931</v>
      </c>
      <c r="F445" s="125">
        <f t="shared" si="65"/>
        <v>0</v>
      </c>
      <c r="G445" s="125">
        <f t="shared" si="65"/>
        <v>6.0428283790039519E-2</v>
      </c>
      <c r="H445" s="126">
        <f t="shared" si="65"/>
        <v>1.8116786711193974E-4</v>
      </c>
      <c r="I445" s="127">
        <f t="shared" si="65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4.25" customHeight="1">
      <c r="A449" s="30" t="s">
        <v>7</v>
      </c>
      <c r="B449" s="385"/>
      <c r="C449" s="386"/>
      <c r="D449" s="386"/>
      <c r="E449" s="387"/>
      <c r="F449" s="105">
        <v>1.7595952998372264</v>
      </c>
      <c r="G449" s="385"/>
      <c r="H449" s="387"/>
      <c r="I449" s="111">
        <f>SUM(B449:H449)</f>
        <v>1.7595952998372264</v>
      </c>
    </row>
    <row r="450" spans="1:9" ht="15">
      <c r="A450" s="31" t="s">
        <v>8</v>
      </c>
      <c r="B450" s="388"/>
      <c r="C450" s="389"/>
      <c r="D450" s="389"/>
      <c r="E450" s="390"/>
      <c r="F450" s="112">
        <v>0.15143499999999999</v>
      </c>
      <c r="G450" s="388"/>
      <c r="H450" s="390"/>
      <c r="I450" s="114">
        <f t="shared" ref="I450:I469" si="66">SUM(B450:H450)</f>
        <v>0.15143499999999999</v>
      </c>
    </row>
    <row r="451" spans="1:9" ht="15">
      <c r="A451" s="32" t="s">
        <v>9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66"/>
        <v>0</v>
      </c>
    </row>
    <row r="452" spans="1:9" ht="15">
      <c r="A452" s="31" t="s">
        <v>52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66"/>
        <v>0</v>
      </c>
    </row>
    <row r="453" spans="1:9" ht="15">
      <c r="A453" s="32" t="s">
        <v>13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66"/>
        <v>0</v>
      </c>
    </row>
    <row r="454" spans="1:9" ht="15">
      <c r="A454" s="31" t="s">
        <v>12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66"/>
        <v>0</v>
      </c>
    </row>
    <row r="455" spans="1:9" ht="15">
      <c r="A455" s="32" t="s">
        <v>54</v>
      </c>
      <c r="B455" s="388"/>
      <c r="C455" s="389"/>
      <c r="D455" s="389"/>
      <c r="E455" s="390"/>
      <c r="F455" s="84">
        <v>239.1262140869859</v>
      </c>
      <c r="G455" s="388"/>
      <c r="H455" s="390"/>
      <c r="I455" s="111">
        <f t="shared" si="66"/>
        <v>239.1262140869859</v>
      </c>
    </row>
    <row r="456" spans="1:9" ht="15">
      <c r="A456" s="31" t="s">
        <v>11</v>
      </c>
      <c r="B456" s="388"/>
      <c r="C456" s="389"/>
      <c r="D456" s="389"/>
      <c r="E456" s="390"/>
      <c r="F456" s="112">
        <v>0</v>
      </c>
      <c r="G456" s="388"/>
      <c r="H456" s="390"/>
      <c r="I456" s="114">
        <f t="shared" si="66"/>
        <v>0</v>
      </c>
    </row>
    <row r="457" spans="1:9" ht="15">
      <c r="A457" s="32" t="s">
        <v>55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66"/>
        <v>0</v>
      </c>
    </row>
    <row r="458" spans="1:9" ht="15">
      <c r="A458" s="31" t="s">
        <v>14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66"/>
        <v>0</v>
      </c>
    </row>
    <row r="459" spans="1:9" ht="15">
      <c r="A459" s="32" t="s">
        <v>136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66"/>
        <v>0</v>
      </c>
    </row>
    <row r="460" spans="1:9" ht="15">
      <c r="A460" s="31" t="s">
        <v>21</v>
      </c>
      <c r="B460" s="388"/>
      <c r="C460" s="389"/>
      <c r="D460" s="389"/>
      <c r="E460" s="390"/>
      <c r="F460" s="112">
        <v>692.78506620783946</v>
      </c>
      <c r="G460" s="388"/>
      <c r="H460" s="390"/>
      <c r="I460" s="114">
        <f t="shared" si="66"/>
        <v>692.78506620783946</v>
      </c>
    </row>
    <row r="461" spans="1:9" ht="15">
      <c r="A461" s="32" t="s">
        <v>20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66"/>
        <v>0</v>
      </c>
    </row>
    <row r="462" spans="1:9" ht="15">
      <c r="A462" s="31" t="s">
        <v>56</v>
      </c>
      <c r="B462" s="388"/>
      <c r="C462" s="389"/>
      <c r="D462" s="389"/>
      <c r="E462" s="390"/>
      <c r="F462" s="112">
        <v>2.331030882352941E-2</v>
      </c>
      <c r="G462" s="388"/>
      <c r="H462" s="390"/>
      <c r="I462" s="114">
        <f t="shared" si="66"/>
        <v>2.331030882352941E-2</v>
      </c>
    </row>
    <row r="463" spans="1:9" ht="15">
      <c r="A463" s="32" t="s">
        <v>18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66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66"/>
        <v>0</v>
      </c>
    </row>
    <row r="465" spans="1:9" ht="15">
      <c r="A465" s="33" t="s">
        <v>60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66"/>
        <v>0</v>
      </c>
    </row>
    <row r="466" spans="1:9">
      <c r="A466" s="34" t="s">
        <v>19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66"/>
        <v>0</v>
      </c>
    </row>
    <row r="467" spans="1:9">
      <c r="A467" s="35" t="s">
        <v>15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66"/>
        <v>0</v>
      </c>
    </row>
    <row r="468" spans="1:9">
      <c r="A468" s="34" t="s">
        <v>16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66"/>
        <v>0</v>
      </c>
    </row>
    <row r="469" spans="1:9" ht="15" thickBot="1">
      <c r="A469" s="36" t="s">
        <v>10</v>
      </c>
      <c r="B469" s="391"/>
      <c r="C469" s="392"/>
      <c r="D469" s="392"/>
      <c r="E469" s="393"/>
      <c r="F469" s="96">
        <v>0</v>
      </c>
      <c r="G469" s="391"/>
      <c r="H469" s="393"/>
      <c r="I469" s="122">
        <f t="shared" si="66"/>
        <v>0</v>
      </c>
    </row>
    <row r="470" spans="1:9" ht="15">
      <c r="A470" s="37" t="s">
        <v>22</v>
      </c>
      <c r="B470" s="99">
        <f t="shared" ref="B470:I470" si="67">SUM(B449:B465)</f>
        <v>0</v>
      </c>
      <c r="C470" s="99">
        <f t="shared" si="67"/>
        <v>0</v>
      </c>
      <c r="D470" s="99">
        <f t="shared" si="67"/>
        <v>0</v>
      </c>
      <c r="E470" s="99">
        <f t="shared" si="67"/>
        <v>0</v>
      </c>
      <c r="F470" s="99">
        <f t="shared" si="67"/>
        <v>933.84562090348606</v>
      </c>
      <c r="G470" s="99">
        <f t="shared" si="67"/>
        <v>0</v>
      </c>
      <c r="H470" s="100">
        <f t="shared" si="67"/>
        <v>0</v>
      </c>
      <c r="I470" s="111">
        <f t="shared" si="67"/>
        <v>933.84562090348606</v>
      </c>
    </row>
    <row r="471" spans="1:9" s="22" customFormat="1" ht="15" thickBot="1">
      <c r="A471" s="38" t="s">
        <v>108</v>
      </c>
      <c r="B471" s="125">
        <f>B470/$I$470</f>
        <v>0</v>
      </c>
      <c r="C471" s="125">
        <f t="shared" ref="C471:I471" si="68">C470/$I$470</f>
        <v>0</v>
      </c>
      <c r="D471" s="125">
        <f t="shared" si="68"/>
        <v>0</v>
      </c>
      <c r="E471" s="125">
        <f t="shared" si="68"/>
        <v>0</v>
      </c>
      <c r="F471" s="125">
        <f t="shared" si="68"/>
        <v>1</v>
      </c>
      <c r="G471" s="125">
        <f t="shared" si="68"/>
        <v>0</v>
      </c>
      <c r="H471" s="126">
        <f t="shared" si="68"/>
        <v>0</v>
      </c>
      <c r="I471" s="127">
        <f t="shared" si="68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4.25" customHeight="1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69">SUM(B476:H476)</f>
        <v>0</v>
      </c>
    </row>
    <row r="477" spans="1:9" ht="15">
      <c r="A477" s="32" t="s">
        <v>9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69"/>
        <v>0</v>
      </c>
    </row>
    <row r="478" spans="1:9" ht="15">
      <c r="A478" s="31" t="s">
        <v>52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69"/>
        <v>0</v>
      </c>
    </row>
    <row r="479" spans="1:9" ht="15">
      <c r="A479" s="32" t="s">
        <v>13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69"/>
        <v>0</v>
      </c>
    </row>
    <row r="480" spans="1:9" ht="15">
      <c r="A480" s="31" t="s">
        <v>12</v>
      </c>
      <c r="B480" s="388"/>
      <c r="C480" s="389"/>
      <c r="D480" s="389"/>
      <c r="E480" s="390"/>
      <c r="F480" s="112">
        <v>0</v>
      </c>
      <c r="G480" s="388"/>
      <c r="H480" s="390"/>
      <c r="I480" s="114">
        <f t="shared" si="69"/>
        <v>0</v>
      </c>
    </row>
    <row r="481" spans="1:9" ht="15">
      <c r="A481" s="32" t="s">
        <v>54</v>
      </c>
      <c r="B481" s="388"/>
      <c r="C481" s="389"/>
      <c r="D481" s="389"/>
      <c r="E481" s="390"/>
      <c r="F481" s="84">
        <v>22941.056427626554</v>
      </c>
      <c r="G481" s="388"/>
      <c r="H481" s="390"/>
      <c r="I481" s="111">
        <f t="shared" si="69"/>
        <v>22941.056427626554</v>
      </c>
    </row>
    <row r="482" spans="1:9" ht="15">
      <c r="A482" s="31" t="s">
        <v>11</v>
      </c>
      <c r="B482" s="388"/>
      <c r="C482" s="389"/>
      <c r="D482" s="389"/>
      <c r="E482" s="390"/>
      <c r="F482" s="112">
        <v>13005.341449529793</v>
      </c>
      <c r="G482" s="388"/>
      <c r="H482" s="390"/>
      <c r="I482" s="114">
        <f t="shared" si="69"/>
        <v>13005.341449529793</v>
      </c>
    </row>
    <row r="483" spans="1:9" ht="15">
      <c r="A483" s="32" t="s">
        <v>55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69"/>
        <v>0</v>
      </c>
    </row>
    <row r="484" spans="1:9" ht="15">
      <c r="A484" s="31" t="s">
        <v>14</v>
      </c>
      <c r="B484" s="388"/>
      <c r="C484" s="389"/>
      <c r="D484" s="389"/>
      <c r="E484" s="390"/>
      <c r="F484" s="112">
        <v>43.179504386214333</v>
      </c>
      <c r="G484" s="388"/>
      <c r="H484" s="390"/>
      <c r="I484" s="114">
        <f>SUM(B484:H484)</f>
        <v>43.179504386214333</v>
      </c>
    </row>
    <row r="485" spans="1:9" ht="15">
      <c r="A485" s="32" t="s">
        <v>136</v>
      </c>
      <c r="B485" s="388"/>
      <c r="C485" s="389"/>
      <c r="D485" s="389"/>
      <c r="E485" s="390"/>
      <c r="F485" s="84">
        <v>0</v>
      </c>
      <c r="G485" s="388"/>
      <c r="H485" s="390"/>
      <c r="I485" s="111">
        <f t="shared" si="69"/>
        <v>0</v>
      </c>
    </row>
    <row r="486" spans="1:9" ht="15">
      <c r="A486" s="31" t="s">
        <v>21</v>
      </c>
      <c r="B486" s="388"/>
      <c r="C486" s="389"/>
      <c r="D486" s="389"/>
      <c r="E486" s="390"/>
      <c r="F486" s="112">
        <v>706.24539894112911</v>
      </c>
      <c r="G486" s="388"/>
      <c r="H486" s="390"/>
      <c r="I486" s="114">
        <f t="shared" si="69"/>
        <v>706.24539894112911</v>
      </c>
    </row>
    <row r="487" spans="1:9" ht="15">
      <c r="A487" s="32" t="s">
        <v>20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69"/>
        <v>0</v>
      </c>
    </row>
    <row r="488" spans="1:9" ht="15">
      <c r="A488" s="31" t="s">
        <v>56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69"/>
        <v>0</v>
      </c>
    </row>
    <row r="489" spans="1:9" ht="15">
      <c r="A489" s="32" t="s">
        <v>18</v>
      </c>
      <c r="B489" s="388"/>
      <c r="C489" s="389"/>
      <c r="D489" s="389"/>
      <c r="E489" s="390"/>
      <c r="F489" s="84">
        <v>60.502295109499229</v>
      </c>
      <c r="G489" s="388"/>
      <c r="H489" s="390"/>
      <c r="I489" s="111">
        <f t="shared" si="69"/>
        <v>60.502295109499229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69"/>
        <v>0</v>
      </c>
    </row>
    <row r="491" spans="1:9" ht="15">
      <c r="A491" s="33" t="s">
        <v>60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69"/>
        <v>0</v>
      </c>
    </row>
    <row r="492" spans="1:9">
      <c r="A492" s="34" t="s">
        <v>19</v>
      </c>
      <c r="B492" s="388"/>
      <c r="C492" s="389"/>
      <c r="D492" s="389"/>
      <c r="E492" s="390"/>
      <c r="F492" s="116">
        <v>0</v>
      </c>
      <c r="G492" s="388"/>
      <c r="H492" s="390"/>
      <c r="I492" s="118">
        <f t="shared" si="69"/>
        <v>0</v>
      </c>
    </row>
    <row r="493" spans="1:9">
      <c r="A493" s="35" t="s">
        <v>15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69"/>
        <v>0</v>
      </c>
    </row>
    <row r="494" spans="1:9">
      <c r="A494" s="34" t="s">
        <v>16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69"/>
        <v>0</v>
      </c>
    </row>
    <row r="495" spans="1:9" ht="15" thickBot="1">
      <c r="A495" s="36" t="s">
        <v>10</v>
      </c>
      <c r="B495" s="391"/>
      <c r="C495" s="392"/>
      <c r="D495" s="392"/>
      <c r="E495" s="393"/>
      <c r="F495" s="96">
        <v>0</v>
      </c>
      <c r="G495" s="391"/>
      <c r="H495" s="393"/>
      <c r="I495" s="122">
        <f t="shared" si="69"/>
        <v>0</v>
      </c>
    </row>
    <row r="496" spans="1:9" ht="15">
      <c r="A496" s="37" t="s">
        <v>22</v>
      </c>
      <c r="B496" s="99">
        <f t="shared" ref="B496:I496" si="70">SUM(B475:B491)</f>
        <v>0</v>
      </c>
      <c r="C496" s="99">
        <f t="shared" si="70"/>
        <v>0</v>
      </c>
      <c r="D496" s="99">
        <f t="shared" si="70"/>
        <v>0</v>
      </c>
      <c r="E496" s="99">
        <f t="shared" si="70"/>
        <v>0</v>
      </c>
      <c r="F496" s="99">
        <f t="shared" si="70"/>
        <v>36756.325075593195</v>
      </c>
      <c r="G496" s="99">
        <f t="shared" si="70"/>
        <v>0</v>
      </c>
      <c r="H496" s="100">
        <f t="shared" si="70"/>
        <v>0</v>
      </c>
      <c r="I496" s="111">
        <f t="shared" si="70"/>
        <v>36756.325075593195</v>
      </c>
    </row>
    <row r="497" spans="1:9" s="22" customFormat="1" ht="15" thickBot="1">
      <c r="A497" s="38" t="s">
        <v>108</v>
      </c>
      <c r="B497" s="125">
        <f>B496/$I$496</f>
        <v>0</v>
      </c>
      <c r="C497" s="125">
        <f t="shared" ref="C497:I497" si="71">C496/$I$496</f>
        <v>0</v>
      </c>
      <c r="D497" s="125">
        <f t="shared" si="71"/>
        <v>0</v>
      </c>
      <c r="E497" s="125">
        <f t="shared" si="71"/>
        <v>0</v>
      </c>
      <c r="F497" s="125">
        <f t="shared" si="71"/>
        <v>1</v>
      </c>
      <c r="G497" s="125">
        <f t="shared" si="71"/>
        <v>0</v>
      </c>
      <c r="H497" s="126">
        <f t="shared" si="71"/>
        <v>0</v>
      </c>
      <c r="I497" s="127">
        <f t="shared" si="71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4.25" customHeight="1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72">SUM(B502:H502)</f>
        <v>0</v>
      </c>
    </row>
    <row r="503" spans="1:9" ht="15">
      <c r="A503" s="32" t="s">
        <v>9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72"/>
        <v>0</v>
      </c>
    </row>
    <row r="504" spans="1:9" ht="15">
      <c r="A504" s="31" t="s">
        <v>52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72"/>
        <v>0</v>
      </c>
    </row>
    <row r="505" spans="1:9" ht="15">
      <c r="A505" s="32" t="s">
        <v>13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72"/>
        <v>0</v>
      </c>
    </row>
    <row r="506" spans="1:9" ht="15">
      <c r="A506" s="31" t="s">
        <v>12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72"/>
        <v>0</v>
      </c>
    </row>
    <row r="507" spans="1:9" ht="15">
      <c r="A507" s="32" t="s">
        <v>54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72"/>
        <v>0</v>
      </c>
    </row>
    <row r="508" spans="1:9" ht="15">
      <c r="A508" s="31" t="s">
        <v>11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72"/>
        <v>0</v>
      </c>
    </row>
    <row r="509" spans="1:9" ht="15">
      <c r="A509" s="32" t="s">
        <v>55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72"/>
        <v>0</v>
      </c>
    </row>
    <row r="510" spans="1:9" ht="15">
      <c r="A510" s="31" t="s">
        <v>14</v>
      </c>
      <c r="B510" s="388"/>
      <c r="C510" s="389"/>
      <c r="D510" s="389"/>
      <c r="E510" s="390"/>
      <c r="F510" s="112">
        <v>0</v>
      </c>
      <c r="G510" s="388"/>
      <c r="H510" s="390"/>
      <c r="I510" s="114">
        <f>SUM(B510:H510)</f>
        <v>0</v>
      </c>
    </row>
    <row r="511" spans="1:9" ht="15">
      <c r="A511" s="32" t="s">
        <v>136</v>
      </c>
      <c r="B511" s="388"/>
      <c r="C511" s="389"/>
      <c r="D511" s="389"/>
      <c r="E511" s="390"/>
      <c r="F511" s="84">
        <v>1657.97649796976</v>
      </c>
      <c r="G511" s="388"/>
      <c r="H511" s="390"/>
      <c r="I511" s="111">
        <f t="shared" si="72"/>
        <v>1657.97649796976</v>
      </c>
    </row>
    <row r="512" spans="1:9" ht="15">
      <c r="A512" s="31" t="s">
        <v>21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72"/>
        <v>0</v>
      </c>
    </row>
    <row r="513" spans="1:9" ht="15">
      <c r="A513" s="32" t="s">
        <v>20</v>
      </c>
      <c r="B513" s="388"/>
      <c r="C513" s="389"/>
      <c r="D513" s="389"/>
      <c r="E513" s="390"/>
      <c r="F513" s="84">
        <v>0</v>
      </c>
      <c r="G513" s="388"/>
      <c r="H513" s="390"/>
      <c r="I513" s="111">
        <f t="shared" si="72"/>
        <v>0</v>
      </c>
    </row>
    <row r="514" spans="1:9" ht="15">
      <c r="A514" s="31" t="s">
        <v>56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72"/>
        <v>0</v>
      </c>
    </row>
    <row r="515" spans="1:9" ht="15">
      <c r="A515" s="32" t="s">
        <v>18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72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72"/>
        <v>0</v>
      </c>
    </row>
    <row r="517" spans="1:9" ht="15">
      <c r="A517" s="33" t="s">
        <v>60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72"/>
        <v>0</v>
      </c>
    </row>
    <row r="518" spans="1:9">
      <c r="A518" s="34" t="s">
        <v>19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72"/>
        <v>0</v>
      </c>
    </row>
    <row r="519" spans="1:9">
      <c r="A519" s="35" t="s">
        <v>15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72"/>
        <v>0</v>
      </c>
    </row>
    <row r="520" spans="1:9">
      <c r="A520" s="34" t="s">
        <v>16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72"/>
        <v>0</v>
      </c>
    </row>
    <row r="521" spans="1:9" ht="15" thickBot="1">
      <c r="A521" s="36" t="s">
        <v>10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72"/>
        <v>0</v>
      </c>
    </row>
    <row r="522" spans="1:9" ht="15">
      <c r="A522" s="37" t="s">
        <v>22</v>
      </c>
      <c r="B522" s="99">
        <f t="shared" ref="B522:I522" si="73">SUM(B501:B517)</f>
        <v>0</v>
      </c>
      <c r="C522" s="99">
        <f t="shared" si="73"/>
        <v>0</v>
      </c>
      <c r="D522" s="99">
        <f t="shared" si="73"/>
        <v>0</v>
      </c>
      <c r="E522" s="99">
        <f t="shared" si="73"/>
        <v>0</v>
      </c>
      <c r="F522" s="99">
        <f t="shared" si="73"/>
        <v>1657.97649796976</v>
      </c>
      <c r="G522" s="99">
        <f t="shared" si="73"/>
        <v>0</v>
      </c>
      <c r="H522" s="100">
        <f t="shared" si="73"/>
        <v>0</v>
      </c>
      <c r="I522" s="111">
        <f t="shared" si="73"/>
        <v>1657.97649796976</v>
      </c>
    </row>
    <row r="523" spans="1:9" s="22" customFormat="1" ht="15" thickBot="1">
      <c r="A523" s="38" t="s">
        <v>108</v>
      </c>
      <c r="B523" s="125">
        <f>B522/$I$522</f>
        <v>0</v>
      </c>
      <c r="C523" s="125">
        <f t="shared" ref="C523:I523" si="74">C522/$I$522</f>
        <v>0</v>
      </c>
      <c r="D523" s="125">
        <f t="shared" si="74"/>
        <v>0</v>
      </c>
      <c r="E523" s="125">
        <f t="shared" si="74"/>
        <v>0</v>
      </c>
      <c r="F523" s="125">
        <f t="shared" si="74"/>
        <v>1</v>
      </c>
      <c r="G523" s="125">
        <f t="shared" si="74"/>
        <v>0</v>
      </c>
      <c r="H523" s="126">
        <f t="shared" si="74"/>
        <v>0</v>
      </c>
      <c r="I523" s="127">
        <f t="shared" si="74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4.25" customHeight="1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75">SUM(B528:H528)</f>
        <v>0</v>
      </c>
    </row>
    <row r="529" spans="1:9" ht="15">
      <c r="A529" s="32" t="s">
        <v>9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75"/>
        <v>0</v>
      </c>
    </row>
    <row r="530" spans="1:9" ht="15">
      <c r="A530" s="31" t="s">
        <v>52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75"/>
        <v>0</v>
      </c>
    </row>
    <row r="531" spans="1:9" ht="15">
      <c r="A531" s="32" t="s">
        <v>13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75"/>
        <v>0</v>
      </c>
    </row>
    <row r="532" spans="1:9" ht="15">
      <c r="A532" s="31" t="s">
        <v>12</v>
      </c>
      <c r="B532" s="388"/>
      <c r="C532" s="389"/>
      <c r="D532" s="389"/>
      <c r="E532" s="390"/>
      <c r="F532" s="112">
        <v>0</v>
      </c>
      <c r="G532" s="388"/>
      <c r="H532" s="390"/>
      <c r="I532" s="114">
        <f t="shared" si="75"/>
        <v>0</v>
      </c>
    </row>
    <row r="533" spans="1:9" ht="15">
      <c r="A533" s="32" t="s">
        <v>54</v>
      </c>
      <c r="B533" s="388"/>
      <c r="C533" s="389"/>
      <c r="D533" s="389"/>
      <c r="E533" s="390"/>
      <c r="F533" s="84">
        <v>0.74104049562352658</v>
      </c>
      <c r="G533" s="388"/>
      <c r="H533" s="390"/>
      <c r="I533" s="111">
        <f t="shared" si="75"/>
        <v>0.74104049562352658</v>
      </c>
    </row>
    <row r="534" spans="1:9" ht="15">
      <c r="A534" s="31" t="s">
        <v>11</v>
      </c>
      <c r="B534" s="388"/>
      <c r="C534" s="389"/>
      <c r="D534" s="389"/>
      <c r="E534" s="390"/>
      <c r="F534" s="112">
        <v>9.1960186413436673E-2</v>
      </c>
      <c r="G534" s="388"/>
      <c r="H534" s="390"/>
      <c r="I534" s="114">
        <f t="shared" si="75"/>
        <v>9.1960186413436673E-2</v>
      </c>
    </row>
    <row r="535" spans="1:9" ht="15">
      <c r="A535" s="32" t="s">
        <v>55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75"/>
        <v>0</v>
      </c>
    </row>
    <row r="536" spans="1:9" ht="15">
      <c r="A536" s="31" t="s">
        <v>14</v>
      </c>
      <c r="B536" s="388"/>
      <c r="C536" s="389"/>
      <c r="D536" s="389"/>
      <c r="E536" s="390"/>
      <c r="F536" s="112">
        <v>0</v>
      </c>
      <c r="G536" s="388"/>
      <c r="H536" s="390"/>
      <c r="I536" s="114">
        <f>SUM(B536:H536)</f>
        <v>0</v>
      </c>
    </row>
    <row r="537" spans="1:9" ht="15">
      <c r="A537" s="32" t="s">
        <v>136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75"/>
        <v>0</v>
      </c>
    </row>
    <row r="538" spans="1:9" ht="15">
      <c r="A538" s="31" t="s">
        <v>21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75"/>
        <v>0</v>
      </c>
    </row>
    <row r="539" spans="1:9" ht="15">
      <c r="A539" s="32" t="s">
        <v>20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75"/>
        <v>0</v>
      </c>
    </row>
    <row r="540" spans="1:9" ht="15">
      <c r="A540" s="31" t="s">
        <v>56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75"/>
        <v>0</v>
      </c>
    </row>
    <row r="541" spans="1:9" ht="15">
      <c r="A541" s="32" t="s">
        <v>18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75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75"/>
        <v>0</v>
      </c>
    </row>
    <row r="543" spans="1:9" ht="15">
      <c r="A543" s="33" t="s">
        <v>60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75"/>
        <v>0</v>
      </c>
    </row>
    <row r="544" spans="1:9">
      <c r="A544" s="34" t="s">
        <v>19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75"/>
        <v>0</v>
      </c>
    </row>
    <row r="545" spans="1:9">
      <c r="A545" s="35" t="s">
        <v>15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75"/>
        <v>0</v>
      </c>
    </row>
    <row r="546" spans="1:9">
      <c r="A546" s="34" t="s">
        <v>16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75"/>
        <v>0</v>
      </c>
    </row>
    <row r="547" spans="1:9" ht="15" thickBot="1">
      <c r="A547" s="36" t="s">
        <v>10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75"/>
        <v>0</v>
      </c>
    </row>
    <row r="548" spans="1:9" ht="15">
      <c r="A548" s="37" t="s">
        <v>22</v>
      </c>
      <c r="B548" s="99">
        <f t="shared" ref="B548:I548" si="76">SUM(B527:B543)</f>
        <v>0</v>
      </c>
      <c r="C548" s="99">
        <f t="shared" si="76"/>
        <v>0</v>
      </c>
      <c r="D548" s="99">
        <f t="shared" si="76"/>
        <v>0</v>
      </c>
      <c r="E548" s="99">
        <f t="shared" si="76"/>
        <v>0</v>
      </c>
      <c r="F548" s="99">
        <f t="shared" si="76"/>
        <v>0.83300068203696331</v>
      </c>
      <c r="G548" s="99">
        <f t="shared" si="76"/>
        <v>0</v>
      </c>
      <c r="H548" s="100">
        <f t="shared" si="76"/>
        <v>0</v>
      </c>
      <c r="I548" s="111">
        <f t="shared" si="76"/>
        <v>0.83300068203696331</v>
      </c>
    </row>
    <row r="549" spans="1:9" s="16" customFormat="1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4.25" customHeight="1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77">SUM(B554:H554)</f>
        <v>0</v>
      </c>
    </row>
    <row r="555" spans="1:9" ht="15">
      <c r="A555" s="32" t="s">
        <v>9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77"/>
        <v>0</v>
      </c>
    </row>
    <row r="556" spans="1:9" ht="15">
      <c r="A556" s="31" t="s">
        <v>52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77"/>
        <v>0</v>
      </c>
    </row>
    <row r="557" spans="1:9" ht="15">
      <c r="A557" s="32" t="s">
        <v>13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77"/>
        <v>0</v>
      </c>
    </row>
    <row r="558" spans="1:9" ht="15">
      <c r="A558" s="31" t="s">
        <v>12</v>
      </c>
      <c r="B558" s="388"/>
      <c r="C558" s="389"/>
      <c r="D558" s="389"/>
      <c r="E558" s="390"/>
      <c r="F558" s="112">
        <v>0</v>
      </c>
      <c r="G558" s="388"/>
      <c r="H558" s="390"/>
      <c r="I558" s="114">
        <f t="shared" si="77"/>
        <v>0</v>
      </c>
    </row>
    <row r="559" spans="1:9" ht="15">
      <c r="A559" s="32" t="s">
        <v>54</v>
      </c>
      <c r="B559" s="388"/>
      <c r="C559" s="389"/>
      <c r="D559" s="389"/>
      <c r="E559" s="390"/>
      <c r="F559" s="84">
        <v>0</v>
      </c>
      <c r="G559" s="388"/>
      <c r="H559" s="390"/>
      <c r="I559" s="111">
        <f t="shared" si="77"/>
        <v>0</v>
      </c>
    </row>
    <row r="560" spans="1:9" ht="15">
      <c r="A560" s="31" t="s">
        <v>11</v>
      </c>
      <c r="B560" s="388"/>
      <c r="C560" s="389"/>
      <c r="D560" s="389"/>
      <c r="E560" s="390"/>
      <c r="F560" s="112">
        <v>23.61432707205752</v>
      </c>
      <c r="G560" s="388"/>
      <c r="H560" s="390"/>
      <c r="I560" s="114">
        <f t="shared" si="77"/>
        <v>23.61432707205752</v>
      </c>
    </row>
    <row r="561" spans="1:9" ht="15">
      <c r="A561" s="32" t="s">
        <v>55</v>
      </c>
      <c r="B561" s="388"/>
      <c r="C561" s="389"/>
      <c r="D561" s="389"/>
      <c r="E561" s="390"/>
      <c r="F561" s="84">
        <v>1351.5474944935202</v>
      </c>
      <c r="G561" s="388"/>
      <c r="H561" s="390"/>
      <c r="I561" s="111">
        <f t="shared" si="77"/>
        <v>1351.5474944935202</v>
      </c>
    </row>
    <row r="562" spans="1:9" ht="15">
      <c r="A562" s="31" t="s">
        <v>14</v>
      </c>
      <c r="B562" s="388"/>
      <c r="C562" s="389"/>
      <c r="D562" s="389"/>
      <c r="E562" s="390"/>
      <c r="F562" s="112">
        <v>0</v>
      </c>
      <c r="G562" s="388"/>
      <c r="H562" s="390"/>
      <c r="I562" s="114">
        <f>SUM(B562:H562)</f>
        <v>0</v>
      </c>
    </row>
    <row r="563" spans="1:9" ht="15">
      <c r="A563" s="32" t="s">
        <v>136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77"/>
        <v>0</v>
      </c>
    </row>
    <row r="564" spans="1:9" ht="15">
      <c r="A564" s="31" t="s">
        <v>21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77"/>
        <v>0</v>
      </c>
    </row>
    <row r="565" spans="1:9" ht="15">
      <c r="A565" s="32" t="s">
        <v>20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77"/>
        <v>0</v>
      </c>
    </row>
    <row r="566" spans="1:9" ht="15">
      <c r="A566" s="31" t="s">
        <v>56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77"/>
        <v>0</v>
      </c>
    </row>
    <row r="567" spans="1:9" ht="15">
      <c r="A567" s="32" t="s">
        <v>18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77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77"/>
        <v>0</v>
      </c>
    </row>
    <row r="569" spans="1:9" ht="15">
      <c r="A569" s="33" t="s">
        <v>60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77"/>
        <v>0</v>
      </c>
    </row>
    <row r="570" spans="1:9">
      <c r="A570" s="34" t="s">
        <v>19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77"/>
        <v>0</v>
      </c>
    </row>
    <row r="571" spans="1:9">
      <c r="A571" s="35" t="s">
        <v>15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77"/>
        <v>0</v>
      </c>
    </row>
    <row r="572" spans="1:9">
      <c r="A572" s="34" t="s">
        <v>16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77"/>
        <v>0</v>
      </c>
    </row>
    <row r="573" spans="1:9" ht="15" thickBot="1">
      <c r="A573" s="36" t="s">
        <v>10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77"/>
        <v>0</v>
      </c>
    </row>
    <row r="574" spans="1:9" ht="15">
      <c r="A574" s="37" t="s">
        <v>22</v>
      </c>
      <c r="B574" s="99">
        <f t="shared" ref="B574:I574" si="78">SUM(B553:B569)</f>
        <v>0</v>
      </c>
      <c r="C574" s="99">
        <f t="shared" si="78"/>
        <v>0</v>
      </c>
      <c r="D574" s="99">
        <f t="shared" si="78"/>
        <v>0</v>
      </c>
      <c r="E574" s="99">
        <f t="shared" si="78"/>
        <v>0</v>
      </c>
      <c r="F574" s="99">
        <f t="shared" si="78"/>
        <v>1375.1618215655776</v>
      </c>
      <c r="G574" s="99">
        <f t="shared" si="78"/>
        <v>0</v>
      </c>
      <c r="H574" s="100">
        <f t="shared" si="78"/>
        <v>0</v>
      </c>
      <c r="I574" s="111">
        <f t="shared" si="78"/>
        <v>1375.1618215655776</v>
      </c>
    </row>
    <row r="575" spans="1:9" s="22" customFormat="1" ht="15" thickBot="1">
      <c r="A575" s="38" t="s">
        <v>108</v>
      </c>
      <c r="B575" s="125">
        <f>B574/$I$574</f>
        <v>0</v>
      </c>
      <c r="C575" s="125">
        <f t="shared" ref="C575:I575" si="79">C574/$I$574</f>
        <v>0</v>
      </c>
      <c r="D575" s="125">
        <f t="shared" si="79"/>
        <v>0</v>
      </c>
      <c r="E575" s="125">
        <f t="shared" si="79"/>
        <v>0</v>
      </c>
      <c r="F575" s="125">
        <f t="shared" si="79"/>
        <v>1</v>
      </c>
      <c r="G575" s="125">
        <f t="shared" si="79"/>
        <v>0</v>
      </c>
      <c r="H575" s="126">
        <f t="shared" si="79"/>
        <v>0</v>
      </c>
      <c r="I575" s="127">
        <f t="shared" si="7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 customHeight="1">
      <c r="A579" s="30" t="s">
        <v>7</v>
      </c>
      <c r="B579" s="105">
        <v>58.702580030307963</v>
      </c>
      <c r="C579" s="105">
        <v>0</v>
      </c>
      <c r="D579" s="105">
        <v>11.192573138617686</v>
      </c>
      <c r="E579" s="105">
        <v>0</v>
      </c>
      <c r="F579" s="394"/>
      <c r="G579" s="105">
        <v>0</v>
      </c>
      <c r="H579" s="110">
        <v>0</v>
      </c>
      <c r="I579" s="111">
        <f>SUM(B579:H579)</f>
        <v>69.895153168925646</v>
      </c>
    </row>
    <row r="580" spans="1:9" ht="15">
      <c r="A580" s="31" t="s">
        <v>8</v>
      </c>
      <c r="B580" s="112">
        <v>24.944513976190049</v>
      </c>
      <c r="C580" s="112">
        <v>0</v>
      </c>
      <c r="D580" s="112">
        <v>6.2443049274470832</v>
      </c>
      <c r="E580" s="112">
        <v>0</v>
      </c>
      <c r="F580" s="395"/>
      <c r="G580" s="112">
        <v>0</v>
      </c>
      <c r="H580" s="113">
        <v>0</v>
      </c>
      <c r="I580" s="114">
        <f t="shared" ref="I580:I599" si="80">SUM(B580:H580)</f>
        <v>31.188818903637131</v>
      </c>
    </row>
    <row r="581" spans="1:9" ht="15">
      <c r="A581" s="32" t="s">
        <v>9</v>
      </c>
      <c r="B581" s="84">
        <v>21.312148363621322</v>
      </c>
      <c r="C581" s="84">
        <v>0</v>
      </c>
      <c r="D581" s="84">
        <v>0</v>
      </c>
      <c r="E581" s="84">
        <v>0</v>
      </c>
      <c r="F581" s="395"/>
      <c r="G581" s="84">
        <v>0</v>
      </c>
      <c r="H581" s="115">
        <v>0</v>
      </c>
      <c r="I581" s="111">
        <f t="shared" si="80"/>
        <v>21.312148363621322</v>
      </c>
    </row>
    <row r="582" spans="1:9" ht="15">
      <c r="A582" s="31" t="s">
        <v>52</v>
      </c>
      <c r="B582" s="112">
        <v>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80"/>
        <v>0</v>
      </c>
    </row>
    <row r="583" spans="1:9" ht="15">
      <c r="A583" s="32" t="s">
        <v>13</v>
      </c>
      <c r="B583" s="84">
        <v>814.69318175928584</v>
      </c>
      <c r="C583" s="84">
        <v>98.679547893665173</v>
      </c>
      <c r="D583" s="84">
        <v>21.277473611107776</v>
      </c>
      <c r="E583" s="84">
        <v>47.454807814025742</v>
      </c>
      <c r="F583" s="395"/>
      <c r="G583" s="84">
        <v>0</v>
      </c>
      <c r="H583" s="115">
        <v>0</v>
      </c>
      <c r="I583" s="111">
        <f t="shared" si="80"/>
        <v>982.10501107808454</v>
      </c>
    </row>
    <row r="584" spans="1:9" ht="15">
      <c r="A584" s="31" t="s">
        <v>12</v>
      </c>
      <c r="B584" s="112">
        <v>2314.0022944807033</v>
      </c>
      <c r="C584" s="112">
        <v>35.116939948199871</v>
      </c>
      <c r="D584" s="112">
        <v>41.522183672041116</v>
      </c>
      <c r="E584" s="112">
        <v>0</v>
      </c>
      <c r="F584" s="395"/>
      <c r="G584" s="112">
        <v>0</v>
      </c>
      <c r="H584" s="113">
        <v>0</v>
      </c>
      <c r="I584" s="114">
        <f t="shared" si="80"/>
        <v>2390.6414181009445</v>
      </c>
    </row>
    <row r="585" spans="1:9" ht="15">
      <c r="A585" s="32" t="s">
        <v>54</v>
      </c>
      <c r="B585" s="84">
        <v>0</v>
      </c>
      <c r="C585" s="84">
        <v>0</v>
      </c>
      <c r="D585" s="84">
        <v>0.21034514782616787</v>
      </c>
      <c r="E585" s="84">
        <v>98.122783675812357</v>
      </c>
      <c r="F585" s="395"/>
      <c r="G585" s="84">
        <v>0</v>
      </c>
      <c r="H585" s="115">
        <v>0</v>
      </c>
      <c r="I585" s="111">
        <f t="shared" si="80"/>
        <v>98.333128823638532</v>
      </c>
    </row>
    <row r="586" spans="1:9" ht="15">
      <c r="A586" s="31" t="s">
        <v>11</v>
      </c>
      <c r="B586" s="112">
        <v>0</v>
      </c>
      <c r="C586" s="112">
        <v>0</v>
      </c>
      <c r="D586" s="112">
        <v>5.1130362326613769E-2</v>
      </c>
      <c r="E586" s="112">
        <v>1.4949244306277427</v>
      </c>
      <c r="F586" s="395"/>
      <c r="G586" s="112">
        <v>0</v>
      </c>
      <c r="H586" s="113">
        <v>0</v>
      </c>
      <c r="I586" s="114">
        <f t="shared" si="80"/>
        <v>1.5460547929543564</v>
      </c>
    </row>
    <row r="587" spans="1:9" ht="15">
      <c r="A587" s="32" t="s">
        <v>55</v>
      </c>
      <c r="B587" s="84">
        <v>0</v>
      </c>
      <c r="C587" s="84">
        <v>0</v>
      </c>
      <c r="D587" s="84">
        <v>0</v>
      </c>
      <c r="E587" s="84">
        <v>88.442482081786807</v>
      </c>
      <c r="F587" s="395"/>
      <c r="G587" s="84">
        <v>0</v>
      </c>
      <c r="H587" s="115">
        <v>0</v>
      </c>
      <c r="I587" s="111">
        <f t="shared" si="80"/>
        <v>88.442482081786807</v>
      </c>
    </row>
    <row r="588" spans="1:9" ht="15">
      <c r="A588" s="31" t="s">
        <v>14</v>
      </c>
      <c r="B588" s="112">
        <v>192.14781156723419</v>
      </c>
      <c r="C588" s="112">
        <v>1.0411134698045688</v>
      </c>
      <c r="D588" s="112">
        <v>24.386710437660476</v>
      </c>
      <c r="E588" s="112">
        <v>3.3243310431007984</v>
      </c>
      <c r="F588" s="395"/>
      <c r="G588" s="112">
        <v>0</v>
      </c>
      <c r="H588" s="113">
        <v>0</v>
      </c>
      <c r="I588" s="114">
        <f>SUM(B588:H588)</f>
        <v>220.89996651780001</v>
      </c>
    </row>
    <row r="589" spans="1:9" ht="15">
      <c r="A589" s="32" t="s">
        <v>136</v>
      </c>
      <c r="B589" s="84">
        <v>2716.1597160531469</v>
      </c>
      <c r="C589" s="84">
        <v>428.03087336937654</v>
      </c>
      <c r="D589" s="84">
        <v>83.479373697806494</v>
      </c>
      <c r="E589" s="84">
        <v>65.733280634066929</v>
      </c>
      <c r="F589" s="395"/>
      <c r="G589" s="84">
        <v>0</v>
      </c>
      <c r="H589" s="115">
        <v>0</v>
      </c>
      <c r="I589" s="111">
        <f t="shared" si="80"/>
        <v>3293.4032437543965</v>
      </c>
    </row>
    <row r="590" spans="1:9" ht="15">
      <c r="A590" s="31" t="s">
        <v>21</v>
      </c>
      <c r="B590" s="112">
        <v>1185.5596390654102</v>
      </c>
      <c r="C590" s="112">
        <v>0</v>
      </c>
      <c r="D590" s="112">
        <v>2614.7868460774739</v>
      </c>
      <c r="E590" s="112">
        <v>576.20335544073089</v>
      </c>
      <c r="F590" s="395"/>
      <c r="G590" s="112">
        <v>1791.425285002364</v>
      </c>
      <c r="H590" s="113">
        <v>0.46636720474849519</v>
      </c>
      <c r="I590" s="114">
        <f t="shared" si="80"/>
        <v>6168.4414927907274</v>
      </c>
    </row>
    <row r="591" spans="1:9" ht="15">
      <c r="A591" s="32" t="s">
        <v>20</v>
      </c>
      <c r="B591" s="84">
        <v>2828.1170745063173</v>
      </c>
      <c r="C591" s="84">
        <v>17.929757562996645</v>
      </c>
      <c r="D591" s="84">
        <v>0</v>
      </c>
      <c r="E591" s="84">
        <v>0</v>
      </c>
      <c r="F591" s="395"/>
      <c r="G591" s="84">
        <v>0</v>
      </c>
      <c r="H591" s="115">
        <v>0</v>
      </c>
      <c r="I591" s="111">
        <f t="shared" si="80"/>
        <v>2846.046832069314</v>
      </c>
    </row>
    <row r="592" spans="1:9" ht="15">
      <c r="A592" s="31" t="s">
        <v>56</v>
      </c>
      <c r="B592" s="112">
        <v>54.510940321710144</v>
      </c>
      <c r="C592" s="112">
        <v>0</v>
      </c>
      <c r="D592" s="112">
        <v>9.6904399590543893</v>
      </c>
      <c r="E592" s="112">
        <v>0</v>
      </c>
      <c r="F592" s="395"/>
      <c r="G592" s="112">
        <v>0</v>
      </c>
      <c r="H592" s="113">
        <v>0</v>
      </c>
      <c r="I592" s="114">
        <f t="shared" si="80"/>
        <v>64.201380280764539</v>
      </c>
    </row>
    <row r="593" spans="1:9" ht="15">
      <c r="A593" s="32" t="s">
        <v>18</v>
      </c>
      <c r="B593" s="84">
        <v>309.36632009267419</v>
      </c>
      <c r="C593" s="84">
        <v>0</v>
      </c>
      <c r="D593" s="84">
        <v>19.081472753325535</v>
      </c>
      <c r="E593" s="84">
        <v>0</v>
      </c>
      <c r="F593" s="395"/>
      <c r="G593" s="84">
        <v>0</v>
      </c>
      <c r="H593" s="115">
        <v>0</v>
      </c>
      <c r="I593" s="111">
        <f t="shared" si="80"/>
        <v>328.44779284599974</v>
      </c>
    </row>
    <row r="594" spans="1:9" ht="15">
      <c r="A594" s="31" t="s">
        <v>17</v>
      </c>
      <c r="B594" s="112">
        <v>79.625073117416875</v>
      </c>
      <c r="C594" s="112">
        <v>0</v>
      </c>
      <c r="D594" s="112">
        <v>1.4711733577260384</v>
      </c>
      <c r="E594" s="112">
        <v>0</v>
      </c>
      <c r="F594" s="395"/>
      <c r="G594" s="112">
        <v>0</v>
      </c>
      <c r="H594" s="113">
        <v>0</v>
      </c>
      <c r="I594" s="114">
        <f t="shared" si="80"/>
        <v>81.09624647514292</v>
      </c>
    </row>
    <row r="595" spans="1:9" ht="15">
      <c r="A595" s="33" t="s">
        <v>60</v>
      </c>
      <c r="B595" s="84">
        <v>369.64350184993918</v>
      </c>
      <c r="C595" s="84">
        <v>0</v>
      </c>
      <c r="D595" s="84">
        <v>0</v>
      </c>
      <c r="E595" s="84">
        <v>0</v>
      </c>
      <c r="F595" s="395"/>
      <c r="G595" s="84">
        <v>0</v>
      </c>
      <c r="H595" s="115">
        <v>0</v>
      </c>
      <c r="I595" s="111">
        <f t="shared" si="80"/>
        <v>369.64350184993918</v>
      </c>
    </row>
    <row r="596" spans="1:9">
      <c r="A596" s="34" t="s">
        <v>19</v>
      </c>
      <c r="B596" s="116">
        <v>369.64350184993918</v>
      </c>
      <c r="C596" s="116">
        <v>0</v>
      </c>
      <c r="D596" s="116">
        <v>0</v>
      </c>
      <c r="E596" s="116">
        <v>0</v>
      </c>
      <c r="F596" s="395"/>
      <c r="G596" s="116">
        <v>0</v>
      </c>
      <c r="H596" s="117">
        <v>0</v>
      </c>
      <c r="I596" s="118">
        <f t="shared" si="80"/>
        <v>369.64350184993918</v>
      </c>
    </row>
    <row r="597" spans="1:9">
      <c r="A597" s="35" t="s">
        <v>15</v>
      </c>
      <c r="B597" s="93">
        <v>0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80"/>
        <v>0</v>
      </c>
    </row>
    <row r="598" spans="1:9">
      <c r="A598" s="34" t="s">
        <v>16</v>
      </c>
      <c r="B598" s="116">
        <v>0</v>
      </c>
      <c r="C598" s="116">
        <v>0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80"/>
        <v>0</v>
      </c>
    </row>
    <row r="599" spans="1:9" ht="15" thickBot="1">
      <c r="A599" s="36" t="s">
        <v>10</v>
      </c>
      <c r="B599" s="96">
        <v>0</v>
      </c>
      <c r="C599" s="96">
        <v>0</v>
      </c>
      <c r="D599" s="96">
        <v>0</v>
      </c>
      <c r="E599" s="96">
        <v>0</v>
      </c>
      <c r="F599" s="396"/>
      <c r="G599" s="96">
        <v>0</v>
      </c>
      <c r="H599" s="121">
        <v>0</v>
      </c>
      <c r="I599" s="122">
        <f t="shared" si="80"/>
        <v>0</v>
      </c>
    </row>
    <row r="600" spans="1:9" ht="15">
      <c r="A600" s="37" t="s">
        <v>22</v>
      </c>
      <c r="B600" s="99">
        <f t="shared" ref="B600:I600" si="81">SUM(B579:B595)</f>
        <v>10968.784795183959</v>
      </c>
      <c r="C600" s="99">
        <f t="shared" si="81"/>
        <v>580.79823224404277</v>
      </c>
      <c r="D600" s="99">
        <f t="shared" si="81"/>
        <v>2833.3940271424135</v>
      </c>
      <c r="E600" s="99">
        <f t="shared" si="81"/>
        <v>880.77596512015134</v>
      </c>
      <c r="F600" s="99">
        <f t="shared" si="81"/>
        <v>0</v>
      </c>
      <c r="G600" s="99">
        <f t="shared" si="81"/>
        <v>1791.425285002364</v>
      </c>
      <c r="H600" s="100">
        <f t="shared" si="81"/>
        <v>0.46636720474849519</v>
      </c>
      <c r="I600" s="111">
        <f t="shared" si="81"/>
        <v>17055.644671897677</v>
      </c>
    </row>
    <row r="601" spans="1:9" s="22" customFormat="1" ht="15" thickBot="1">
      <c r="A601" s="39" t="s">
        <v>108</v>
      </c>
      <c r="B601" s="125">
        <f>B600/$I$600</f>
        <v>0.64311757228720046</v>
      </c>
      <c r="C601" s="125">
        <f t="shared" ref="C601:I601" si="82">C600/$I$600</f>
        <v>3.4053138618736302E-2</v>
      </c>
      <c r="D601" s="125">
        <f t="shared" si="82"/>
        <v>0.1661264690751299</v>
      </c>
      <c r="E601" s="125">
        <f t="shared" si="82"/>
        <v>5.1641317702367025E-2</v>
      </c>
      <c r="F601" s="125">
        <f t="shared" si="82"/>
        <v>0</v>
      </c>
      <c r="G601" s="125">
        <f t="shared" si="82"/>
        <v>0.10503415845394973</v>
      </c>
      <c r="H601" s="126">
        <f t="shared" si="82"/>
        <v>2.7343862616751232E-5</v>
      </c>
      <c r="I601" s="127">
        <f t="shared" si="82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1</v>
      </c>
      <c r="D603" s="108" t="s">
        <v>2</v>
      </c>
      <c r="E603" s="108" t="s">
        <v>3</v>
      </c>
      <c r="F603" s="108" t="s">
        <v>23</v>
      </c>
      <c r="G603" s="108" t="s">
        <v>4</v>
      </c>
      <c r="H603" s="108" t="s">
        <v>5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 customHeight="1">
      <c r="A605" s="30" t="s">
        <v>7</v>
      </c>
      <c r="B605" s="105">
        <v>768.82467580530044</v>
      </c>
      <c r="C605" s="105">
        <v>0</v>
      </c>
      <c r="D605" s="105">
        <v>52.569208602071818</v>
      </c>
      <c r="E605" s="105">
        <v>0</v>
      </c>
      <c r="F605" s="394"/>
      <c r="G605" s="105">
        <v>0</v>
      </c>
      <c r="H605" s="110">
        <v>0</v>
      </c>
      <c r="I605" s="111">
        <f>SUM(B605:H605)</f>
        <v>821.3938844073723</v>
      </c>
    </row>
    <row r="606" spans="1:9" ht="15">
      <c r="A606" s="31" t="s">
        <v>8</v>
      </c>
      <c r="B606" s="112">
        <v>771.6374265588986</v>
      </c>
      <c r="C606" s="112">
        <v>0</v>
      </c>
      <c r="D606" s="112">
        <v>52.761533439924683</v>
      </c>
      <c r="E606" s="112">
        <v>0</v>
      </c>
      <c r="F606" s="395"/>
      <c r="G606" s="112">
        <v>0</v>
      </c>
      <c r="H606" s="113">
        <v>0</v>
      </c>
      <c r="I606" s="114">
        <f t="shared" ref="I606:I625" si="83">SUM(B606:H606)</f>
        <v>824.39895999882333</v>
      </c>
    </row>
    <row r="607" spans="1:9" ht="15">
      <c r="A607" s="32" t="s">
        <v>9</v>
      </c>
      <c r="B607" s="84">
        <v>812.22834844336546</v>
      </c>
      <c r="C607" s="84">
        <v>0</v>
      </c>
      <c r="D607" s="84">
        <v>55.53698109014465</v>
      </c>
      <c r="E607" s="84">
        <v>0</v>
      </c>
      <c r="F607" s="395"/>
      <c r="G607" s="84">
        <v>0</v>
      </c>
      <c r="H607" s="115">
        <v>0</v>
      </c>
      <c r="I607" s="111">
        <f t="shared" si="83"/>
        <v>867.76532953351011</v>
      </c>
    </row>
    <row r="608" spans="1:9" ht="15">
      <c r="A608" s="31" t="s">
        <v>52</v>
      </c>
      <c r="B608" s="112">
        <v>0</v>
      </c>
      <c r="C608" s="112">
        <v>0</v>
      </c>
      <c r="D608" s="112">
        <v>0</v>
      </c>
      <c r="E608" s="112">
        <v>0</v>
      </c>
      <c r="F608" s="395"/>
      <c r="G608" s="112">
        <v>0</v>
      </c>
      <c r="H608" s="113">
        <v>0</v>
      </c>
      <c r="I608" s="114">
        <f t="shared" si="83"/>
        <v>0</v>
      </c>
    </row>
    <row r="609" spans="1:9" ht="15">
      <c r="A609" s="32" t="s">
        <v>13</v>
      </c>
      <c r="B609" s="84">
        <v>1577.7966213293212</v>
      </c>
      <c r="C609" s="84">
        <v>0</v>
      </c>
      <c r="D609" s="84">
        <v>124.24935637221191</v>
      </c>
      <c r="E609" s="84">
        <v>0</v>
      </c>
      <c r="F609" s="395"/>
      <c r="G609" s="84">
        <v>0</v>
      </c>
      <c r="H609" s="115">
        <v>0</v>
      </c>
      <c r="I609" s="111">
        <f t="shared" si="83"/>
        <v>1702.045977701533</v>
      </c>
    </row>
    <row r="610" spans="1:9" ht="15">
      <c r="A610" s="31" t="s">
        <v>12</v>
      </c>
      <c r="B610" s="112">
        <v>10114.385682412003</v>
      </c>
      <c r="C610" s="112">
        <v>0</v>
      </c>
      <c r="D610" s="112">
        <v>796.49423389004994</v>
      </c>
      <c r="E610" s="112">
        <v>0</v>
      </c>
      <c r="F610" s="395"/>
      <c r="G610" s="112">
        <v>0</v>
      </c>
      <c r="H610" s="113">
        <v>0</v>
      </c>
      <c r="I610" s="114">
        <f t="shared" si="83"/>
        <v>10910.879916302052</v>
      </c>
    </row>
    <row r="611" spans="1:9" ht="15">
      <c r="A611" s="32" t="s">
        <v>54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83"/>
        <v>0</v>
      </c>
    </row>
    <row r="612" spans="1:9" ht="15">
      <c r="A612" s="31" t="s">
        <v>11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83"/>
        <v>0</v>
      </c>
    </row>
    <row r="613" spans="1:9" ht="15">
      <c r="A613" s="32" t="s">
        <v>55</v>
      </c>
      <c r="B613" s="84">
        <v>0</v>
      </c>
      <c r="C613" s="84">
        <v>0</v>
      </c>
      <c r="D613" s="84">
        <v>0</v>
      </c>
      <c r="E613" s="84">
        <v>0</v>
      </c>
      <c r="F613" s="395"/>
      <c r="G613" s="84">
        <v>0</v>
      </c>
      <c r="H613" s="115">
        <v>0</v>
      </c>
      <c r="I613" s="111">
        <f t="shared" si="83"/>
        <v>0</v>
      </c>
    </row>
    <row r="614" spans="1:9" ht="15">
      <c r="A614" s="31" t="s">
        <v>14</v>
      </c>
      <c r="B614" s="112">
        <v>213.18812431061906</v>
      </c>
      <c r="C614" s="112">
        <v>0</v>
      </c>
      <c r="D614" s="112">
        <v>16.788277318959214</v>
      </c>
      <c r="E614" s="112">
        <v>0</v>
      </c>
      <c r="F614" s="395"/>
      <c r="G614" s="112">
        <v>0</v>
      </c>
      <c r="H614" s="113">
        <v>0</v>
      </c>
      <c r="I614" s="114">
        <f>SUM(B614:H614)</f>
        <v>229.97640162957828</v>
      </c>
    </row>
    <row r="615" spans="1:9" ht="15">
      <c r="A615" s="32" t="s">
        <v>136</v>
      </c>
      <c r="B615" s="84">
        <v>1784.64075962481</v>
      </c>
      <c r="C615" s="84">
        <v>0</v>
      </c>
      <c r="D615" s="84">
        <v>563.57076619730833</v>
      </c>
      <c r="E615" s="84">
        <v>0</v>
      </c>
      <c r="F615" s="395"/>
      <c r="G615" s="84">
        <v>0</v>
      </c>
      <c r="H615" s="115">
        <v>0</v>
      </c>
      <c r="I615" s="111">
        <f t="shared" si="83"/>
        <v>2348.2115258221183</v>
      </c>
    </row>
    <row r="616" spans="1:9" ht="15">
      <c r="A616" s="31" t="s">
        <v>21</v>
      </c>
      <c r="B616" s="112">
        <v>1378.1996075872469</v>
      </c>
      <c r="C616" s="112">
        <v>0</v>
      </c>
      <c r="D616" s="112">
        <v>1565.5277095893969</v>
      </c>
      <c r="E616" s="112">
        <v>3698.7915097786313</v>
      </c>
      <c r="F616" s="395"/>
      <c r="G616" s="112">
        <v>968.73110970392736</v>
      </c>
      <c r="H616" s="113">
        <v>0</v>
      </c>
      <c r="I616" s="114">
        <f t="shared" si="83"/>
        <v>7611.2499366592019</v>
      </c>
    </row>
    <row r="617" spans="1:9" ht="15">
      <c r="A617" s="32" t="s">
        <v>20</v>
      </c>
      <c r="B617" s="84">
        <v>2159.0172912319954</v>
      </c>
      <c r="C617" s="84">
        <v>0</v>
      </c>
      <c r="D617" s="84">
        <v>502.49317626306788</v>
      </c>
      <c r="E617" s="84">
        <v>0</v>
      </c>
      <c r="F617" s="395"/>
      <c r="G617" s="84">
        <v>0</v>
      </c>
      <c r="H617" s="115">
        <v>0</v>
      </c>
      <c r="I617" s="111">
        <f t="shared" si="83"/>
        <v>2661.5104674950635</v>
      </c>
    </row>
    <row r="618" spans="1:9" ht="15">
      <c r="A618" s="31" t="s">
        <v>56</v>
      </c>
      <c r="B618" s="112">
        <v>9509.703295516596</v>
      </c>
      <c r="C618" s="112">
        <v>0</v>
      </c>
      <c r="D618" s="112">
        <v>998.25614704317843</v>
      </c>
      <c r="E618" s="112">
        <v>0</v>
      </c>
      <c r="F618" s="395"/>
      <c r="G618" s="112">
        <v>0</v>
      </c>
      <c r="H618" s="113">
        <v>0</v>
      </c>
      <c r="I618" s="114">
        <f t="shared" si="83"/>
        <v>10507.959442559775</v>
      </c>
    </row>
    <row r="619" spans="1:9" ht="15">
      <c r="A619" s="32" t="s">
        <v>18</v>
      </c>
      <c r="B619" s="84">
        <v>883.72397750154164</v>
      </c>
      <c r="C619" s="84">
        <v>0</v>
      </c>
      <c r="D619" s="84">
        <v>92.766605373090002</v>
      </c>
      <c r="E619" s="84">
        <v>0</v>
      </c>
      <c r="F619" s="395"/>
      <c r="G619" s="84">
        <v>0</v>
      </c>
      <c r="H619" s="115">
        <v>0</v>
      </c>
      <c r="I619" s="111">
        <f t="shared" si="83"/>
        <v>976.49058287463163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83"/>
        <v>0</v>
      </c>
    </row>
    <row r="621" spans="1:9" ht="15">
      <c r="A621" s="33" t="s">
        <v>60</v>
      </c>
      <c r="B621" s="84">
        <v>68.463507051164271</v>
      </c>
      <c r="C621" s="84">
        <v>0</v>
      </c>
      <c r="D621" s="84">
        <v>424.03317402411233</v>
      </c>
      <c r="E621" s="84">
        <v>0</v>
      </c>
      <c r="F621" s="395"/>
      <c r="G621" s="84">
        <v>0</v>
      </c>
      <c r="H621" s="115">
        <v>0</v>
      </c>
      <c r="I621" s="111">
        <f t="shared" si="83"/>
        <v>492.49668107527657</v>
      </c>
    </row>
    <row r="622" spans="1:9">
      <c r="A622" s="34" t="s">
        <v>19</v>
      </c>
      <c r="B622" s="116">
        <v>68.463507051164271</v>
      </c>
      <c r="C622" s="116">
        <v>0</v>
      </c>
      <c r="D622" s="116">
        <v>424.03317402411233</v>
      </c>
      <c r="E622" s="116">
        <v>0</v>
      </c>
      <c r="F622" s="395"/>
      <c r="G622" s="116">
        <v>0</v>
      </c>
      <c r="H622" s="117">
        <v>0</v>
      </c>
      <c r="I622" s="118">
        <f t="shared" si="83"/>
        <v>492.49668107527657</v>
      </c>
    </row>
    <row r="623" spans="1:9">
      <c r="A623" s="35" t="s">
        <v>15</v>
      </c>
      <c r="B623" s="93">
        <v>0</v>
      </c>
      <c r="C623" s="93">
        <v>0</v>
      </c>
      <c r="D623" s="93">
        <v>0</v>
      </c>
      <c r="E623" s="93">
        <v>0</v>
      </c>
      <c r="F623" s="395"/>
      <c r="G623" s="93">
        <v>0</v>
      </c>
      <c r="H623" s="119">
        <v>0</v>
      </c>
      <c r="I623" s="120">
        <f t="shared" si="83"/>
        <v>0</v>
      </c>
    </row>
    <row r="624" spans="1:9">
      <c r="A624" s="34" t="s">
        <v>16</v>
      </c>
      <c r="B624" s="116">
        <v>0</v>
      </c>
      <c r="C624" s="116">
        <v>0</v>
      </c>
      <c r="D624" s="116">
        <v>0</v>
      </c>
      <c r="E624" s="116">
        <v>0</v>
      </c>
      <c r="F624" s="395"/>
      <c r="G624" s="116">
        <v>0</v>
      </c>
      <c r="H624" s="117">
        <v>0</v>
      </c>
      <c r="I624" s="118">
        <f t="shared" si="83"/>
        <v>0</v>
      </c>
    </row>
    <row r="625" spans="1:9" ht="15" thickBot="1">
      <c r="A625" s="36" t="s">
        <v>10</v>
      </c>
      <c r="B625" s="96">
        <v>0</v>
      </c>
      <c r="C625" s="96">
        <v>0</v>
      </c>
      <c r="D625" s="96">
        <v>0</v>
      </c>
      <c r="E625" s="96">
        <v>0</v>
      </c>
      <c r="F625" s="396"/>
      <c r="G625" s="96">
        <v>0</v>
      </c>
      <c r="H625" s="121">
        <v>0</v>
      </c>
      <c r="I625" s="122">
        <f t="shared" si="83"/>
        <v>0</v>
      </c>
    </row>
    <row r="626" spans="1:9" ht="15">
      <c r="A626" s="37" t="s">
        <v>22</v>
      </c>
      <c r="B626" s="99">
        <f t="shared" ref="B626:I626" si="84">SUM(B605:B621)</f>
        <v>30041.809317372863</v>
      </c>
      <c r="C626" s="99">
        <f t="shared" si="84"/>
        <v>0</v>
      </c>
      <c r="D626" s="99">
        <f t="shared" si="84"/>
        <v>5245.0471692035162</v>
      </c>
      <c r="E626" s="99">
        <f t="shared" si="84"/>
        <v>3698.7915097786313</v>
      </c>
      <c r="F626" s="99">
        <f t="shared" si="84"/>
        <v>0</v>
      </c>
      <c r="G626" s="99">
        <f t="shared" si="84"/>
        <v>968.73110970392736</v>
      </c>
      <c r="H626" s="100">
        <f t="shared" si="84"/>
        <v>0</v>
      </c>
      <c r="I626" s="111">
        <f t="shared" si="84"/>
        <v>39954.379106058936</v>
      </c>
    </row>
    <row r="627" spans="1:9" s="22" customFormat="1" ht="15" thickBot="1">
      <c r="A627" s="39" t="s">
        <v>108</v>
      </c>
      <c r="B627" s="125">
        <f>B626/$I$626</f>
        <v>0.75190279487579703</v>
      </c>
      <c r="C627" s="125">
        <f t="shared" ref="C627:I627" si="85">C626/$I$626</f>
        <v>0</v>
      </c>
      <c r="D627" s="125">
        <f t="shared" si="85"/>
        <v>0.13127590233051886</v>
      </c>
      <c r="E627" s="125">
        <f t="shared" si="85"/>
        <v>9.2575372025183664E-2</v>
      </c>
      <c r="F627" s="125">
        <f t="shared" si="85"/>
        <v>0</v>
      </c>
      <c r="G627" s="125">
        <f t="shared" si="85"/>
        <v>2.4245930768500488E-2</v>
      </c>
      <c r="H627" s="126">
        <f t="shared" si="85"/>
        <v>0</v>
      </c>
      <c r="I627" s="127">
        <f t="shared" si="85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 customHeight="1">
      <c r="A631" s="30" t="s">
        <v>7</v>
      </c>
      <c r="B631" s="105">
        <v>2.2032985857976919</v>
      </c>
      <c r="C631" s="105">
        <v>0</v>
      </c>
      <c r="D631" s="105">
        <v>3.3082974145386221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5.511596000336314</v>
      </c>
    </row>
    <row r="632" spans="1:9" ht="15">
      <c r="A632" s="31" t="s">
        <v>8</v>
      </c>
      <c r="B632" s="112">
        <v>24.265969407288402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86">SUM(B632:H632)</f>
        <v>24.265969407288402</v>
      </c>
    </row>
    <row r="633" spans="1:9" ht="15">
      <c r="A633" s="32" t="s">
        <v>9</v>
      </c>
      <c r="B633" s="84">
        <v>19.982196553663982</v>
      </c>
      <c r="C633" s="84">
        <v>0</v>
      </c>
      <c r="D633" s="84">
        <v>6.4011876415939986E-2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86"/>
        <v>20.046208430079922</v>
      </c>
    </row>
    <row r="634" spans="1:9" ht="15">
      <c r="A634" s="31" t="s">
        <v>52</v>
      </c>
      <c r="B634" s="112">
        <v>0</v>
      </c>
      <c r="C634" s="112">
        <v>0</v>
      </c>
      <c r="D634" s="112">
        <v>0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86"/>
        <v>0</v>
      </c>
    </row>
    <row r="635" spans="1:9" ht="15">
      <c r="A635" s="32" t="s">
        <v>13</v>
      </c>
      <c r="B635" s="84">
        <v>425.0722179982136</v>
      </c>
      <c r="C635" s="84">
        <v>1.8371887687688639</v>
      </c>
      <c r="D635" s="84">
        <v>34.252204481181721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86"/>
        <v>461.16161124816415</v>
      </c>
    </row>
    <row r="636" spans="1:9" ht="15">
      <c r="A636" s="31" t="s">
        <v>12</v>
      </c>
      <c r="B636" s="112">
        <v>8.5931278863898992</v>
      </c>
      <c r="C636" s="112">
        <v>0.19392804635168115</v>
      </c>
      <c r="D636" s="112">
        <v>0</v>
      </c>
      <c r="E636" s="112">
        <v>0</v>
      </c>
      <c r="F636" s="112">
        <v>0</v>
      </c>
      <c r="G636" s="112">
        <v>0</v>
      </c>
      <c r="H636" s="113">
        <v>0</v>
      </c>
      <c r="I636" s="114">
        <f t="shared" si="86"/>
        <v>8.7870559327415805</v>
      </c>
    </row>
    <row r="637" spans="1:9" ht="15">
      <c r="A637" s="32" t="s">
        <v>54</v>
      </c>
      <c r="B637" s="84">
        <v>0</v>
      </c>
      <c r="C637" s="84">
        <v>0.84404120084951673</v>
      </c>
      <c r="D637" s="84">
        <v>0</v>
      </c>
      <c r="E637" s="84">
        <v>40.96609736029545</v>
      </c>
      <c r="F637" s="84">
        <v>1617.8650561687227</v>
      </c>
      <c r="G637" s="84">
        <v>0</v>
      </c>
      <c r="H637" s="115">
        <v>0</v>
      </c>
      <c r="I637" s="111">
        <f t="shared" si="86"/>
        <v>1659.6751947298676</v>
      </c>
    </row>
    <row r="638" spans="1:9" ht="15">
      <c r="A638" s="31" t="s">
        <v>11</v>
      </c>
      <c r="B638" s="112">
        <v>0</v>
      </c>
      <c r="C638" s="112">
        <v>0</v>
      </c>
      <c r="D638" s="112">
        <v>0</v>
      </c>
      <c r="E638" s="112">
        <v>43.251835449383037</v>
      </c>
      <c r="F638" s="112">
        <v>0</v>
      </c>
      <c r="G638" s="112">
        <v>0</v>
      </c>
      <c r="H638" s="113">
        <v>0</v>
      </c>
      <c r="I638" s="114">
        <f t="shared" si="86"/>
        <v>43.251835449383037</v>
      </c>
    </row>
    <row r="639" spans="1:9" ht="15">
      <c r="A639" s="32" t="s">
        <v>55</v>
      </c>
      <c r="B639" s="84">
        <v>0</v>
      </c>
      <c r="C639" s="84">
        <v>0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86"/>
        <v>0</v>
      </c>
    </row>
    <row r="640" spans="1:9" ht="15">
      <c r="A640" s="31" t="s">
        <v>14</v>
      </c>
      <c r="B640" s="112">
        <v>22.75051930661143</v>
      </c>
      <c r="C640" s="112">
        <v>0</v>
      </c>
      <c r="D640" s="112">
        <v>0.11014053755399961</v>
      </c>
      <c r="E640" s="112">
        <v>0.67017358604153143</v>
      </c>
      <c r="F640" s="112">
        <v>0</v>
      </c>
      <c r="G640" s="112">
        <v>0</v>
      </c>
      <c r="H640" s="113">
        <v>0</v>
      </c>
      <c r="I640" s="114">
        <f>SUM(B640:H640)</f>
        <v>23.530833430206961</v>
      </c>
    </row>
    <row r="641" spans="1:9" ht="15">
      <c r="A641" s="32" t="s">
        <v>136</v>
      </c>
      <c r="B641" s="84">
        <v>21.149200864019157</v>
      </c>
      <c r="C641" s="84">
        <v>0</v>
      </c>
      <c r="D641" s="84">
        <v>5.4661449845678547</v>
      </c>
      <c r="E641" s="84">
        <v>0</v>
      </c>
      <c r="F641" s="84">
        <v>0</v>
      </c>
      <c r="G641" s="84">
        <v>0</v>
      </c>
      <c r="H641" s="115">
        <v>0</v>
      </c>
      <c r="I641" s="111">
        <f t="shared" si="86"/>
        <v>26.615345848587012</v>
      </c>
    </row>
    <row r="642" spans="1:9" ht="15">
      <c r="A642" s="31" t="s">
        <v>21</v>
      </c>
      <c r="B642" s="112">
        <v>188.31669671866769</v>
      </c>
      <c r="C642" s="112">
        <v>0.24468430340881775</v>
      </c>
      <c r="D642" s="112">
        <v>3.8951992791252854</v>
      </c>
      <c r="E642" s="112">
        <v>312.92338301258746</v>
      </c>
      <c r="F642" s="112">
        <v>0</v>
      </c>
      <c r="G642" s="112">
        <v>105.52410252518452</v>
      </c>
      <c r="H642" s="113">
        <v>1.4805022273223145</v>
      </c>
      <c r="I642" s="114">
        <f t="shared" si="86"/>
        <v>612.38456806629608</v>
      </c>
    </row>
    <row r="643" spans="1:9" ht="15">
      <c r="A643" s="32" t="s">
        <v>20</v>
      </c>
      <c r="B643" s="84">
        <v>37.282417900845878</v>
      </c>
      <c r="C643" s="84">
        <v>0</v>
      </c>
      <c r="D643" s="84">
        <v>0</v>
      </c>
      <c r="E643" s="84">
        <v>0</v>
      </c>
      <c r="F643" s="84">
        <v>0</v>
      </c>
      <c r="G643" s="84">
        <v>0</v>
      </c>
      <c r="H643" s="115">
        <v>0</v>
      </c>
      <c r="I643" s="111">
        <f t="shared" si="86"/>
        <v>37.282417900845878</v>
      </c>
    </row>
    <row r="644" spans="1:9" ht="15">
      <c r="A644" s="31" t="s">
        <v>56</v>
      </c>
      <c r="B644" s="112">
        <v>410.24114104424581</v>
      </c>
      <c r="C644" s="112">
        <v>18.582531342639406</v>
      </c>
      <c r="D644" s="112">
        <v>233.59442227611839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86"/>
        <v>662.41809466300356</v>
      </c>
    </row>
    <row r="645" spans="1:9" ht="15">
      <c r="A645" s="32" t="s">
        <v>18</v>
      </c>
      <c r="B645" s="84">
        <v>289.33479649268031</v>
      </c>
      <c r="C645" s="84">
        <v>0</v>
      </c>
      <c r="D645" s="84">
        <v>0</v>
      </c>
      <c r="E645" s="84">
        <v>0</v>
      </c>
      <c r="F645" s="84">
        <v>50.386190041295528</v>
      </c>
      <c r="G645" s="84">
        <v>0</v>
      </c>
      <c r="H645" s="115">
        <v>0</v>
      </c>
      <c r="I645" s="111">
        <f t="shared" si="86"/>
        <v>339.72098653397586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86"/>
        <v>0</v>
      </c>
    </row>
    <row r="647" spans="1:9" ht="15">
      <c r="A647" s="33" t="s">
        <v>60</v>
      </c>
      <c r="B647" s="84">
        <v>6.6500782774299054</v>
      </c>
      <c r="C647" s="84">
        <v>0</v>
      </c>
      <c r="D647" s="84">
        <v>0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86"/>
        <v>6.6500782774299054</v>
      </c>
    </row>
    <row r="648" spans="1:9">
      <c r="A648" s="34" t="s">
        <v>19</v>
      </c>
      <c r="B648" s="116">
        <v>6.6500782774299054</v>
      </c>
      <c r="C648" s="116">
        <v>0</v>
      </c>
      <c r="D648" s="116">
        <v>0</v>
      </c>
      <c r="E648" s="116">
        <v>0</v>
      </c>
      <c r="F648" s="116">
        <v>0</v>
      </c>
      <c r="G648" s="116">
        <v>0</v>
      </c>
      <c r="H648" s="117">
        <v>0</v>
      </c>
      <c r="I648" s="118">
        <f t="shared" si="86"/>
        <v>6.6500782774299054</v>
      </c>
    </row>
    <row r="649" spans="1:9">
      <c r="A649" s="35" t="s">
        <v>15</v>
      </c>
      <c r="B649" s="93">
        <v>0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86"/>
        <v>0</v>
      </c>
    </row>
    <row r="650" spans="1:9">
      <c r="A650" s="34" t="s">
        <v>16</v>
      </c>
      <c r="B650" s="116">
        <v>0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86"/>
        <v>0</v>
      </c>
    </row>
    <row r="651" spans="1:9" ht="15" thickBot="1">
      <c r="A651" s="36" t="s">
        <v>10</v>
      </c>
      <c r="B651" s="96">
        <v>0</v>
      </c>
      <c r="C651" s="96">
        <v>0</v>
      </c>
      <c r="D651" s="96">
        <v>0</v>
      </c>
      <c r="E651" s="96">
        <v>0</v>
      </c>
      <c r="F651" s="96">
        <v>0</v>
      </c>
      <c r="G651" s="96">
        <v>0</v>
      </c>
      <c r="H651" s="121">
        <v>0</v>
      </c>
      <c r="I651" s="122">
        <f t="shared" si="86"/>
        <v>0</v>
      </c>
    </row>
    <row r="652" spans="1:9" ht="15">
      <c r="A652" s="37" t="s">
        <v>22</v>
      </c>
      <c r="B652" s="99">
        <f t="shared" ref="B652:I652" si="87">SUM(B631:B647)</f>
        <v>1455.8416610358538</v>
      </c>
      <c r="C652" s="99">
        <f t="shared" si="87"/>
        <v>21.702373662018285</v>
      </c>
      <c r="D652" s="99">
        <f t="shared" si="87"/>
        <v>280.69042084950183</v>
      </c>
      <c r="E652" s="99">
        <f t="shared" si="87"/>
        <v>397.81148940830747</v>
      </c>
      <c r="F652" s="99">
        <f t="shared" si="87"/>
        <v>1668.2512462100183</v>
      </c>
      <c r="G652" s="99">
        <f t="shared" si="87"/>
        <v>105.52410252518452</v>
      </c>
      <c r="H652" s="100">
        <f t="shared" si="87"/>
        <v>1.4805022273223145</v>
      </c>
      <c r="I652" s="111">
        <f t="shared" si="87"/>
        <v>3931.3017959182071</v>
      </c>
    </row>
    <row r="653" spans="1:9" s="22" customFormat="1" ht="15" thickBot="1">
      <c r="A653" s="39" t="s">
        <v>108</v>
      </c>
      <c r="B653" s="125">
        <f>B652/$I$652</f>
        <v>0.37032050364269298</v>
      </c>
      <c r="C653" s="125">
        <f t="shared" ref="C653:I653" si="88">C652/$I$652</f>
        <v>5.5204038734831887E-3</v>
      </c>
      <c r="D653" s="125">
        <f t="shared" si="88"/>
        <v>7.1398848376620985E-2</v>
      </c>
      <c r="E653" s="125">
        <f t="shared" si="88"/>
        <v>0.1011907785409269</v>
      </c>
      <c r="F653" s="125">
        <f t="shared" si="88"/>
        <v>0.42435084682181629</v>
      </c>
      <c r="G653" s="125">
        <f t="shared" si="88"/>
        <v>2.6842025365426819E-2</v>
      </c>
      <c r="H653" s="126">
        <f t="shared" si="88"/>
        <v>3.7659337903273943E-4</v>
      </c>
      <c r="I653" s="127">
        <f t="shared" si="88"/>
        <v>1</v>
      </c>
    </row>
  </sheetData>
  <mergeCells count="79">
    <mergeCell ref="B84:I84"/>
    <mergeCell ref="B6:I6"/>
    <mergeCell ref="B32:I32"/>
    <mergeCell ref="B58:I58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B110:I110"/>
    <mergeCell ref="F111:F131"/>
    <mergeCell ref="B136:I136"/>
    <mergeCell ref="F137:F157"/>
    <mergeCell ref="B162:I162"/>
    <mergeCell ref="F163:F183"/>
    <mergeCell ref="B188:I188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344:I344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475:E495"/>
    <mergeCell ref="G475:H495"/>
    <mergeCell ref="B500:I500"/>
    <mergeCell ref="B501:E521"/>
    <mergeCell ref="G501:H521"/>
    <mergeCell ref="B526:I526"/>
    <mergeCell ref="B527:E547"/>
    <mergeCell ref="G527:H547"/>
    <mergeCell ref="B604:I604"/>
    <mergeCell ref="F605:F625"/>
    <mergeCell ref="B630:I630"/>
    <mergeCell ref="B552:I552"/>
    <mergeCell ref="B553:E573"/>
    <mergeCell ref="G553:H573"/>
    <mergeCell ref="B578:I578"/>
    <mergeCell ref="F579:F599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3"/>
  <dimension ref="A1:T654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7" width="16.625" style="6" customWidth="1"/>
    <col min="8" max="8" width="16.875" style="6" customWidth="1"/>
    <col min="9" max="9" width="16.625" style="6" customWidth="1"/>
    <col min="10" max="10" width="36.625" style="19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84</v>
      </c>
      <c r="B1" s="415"/>
      <c r="C1" s="415"/>
      <c r="D1" s="415"/>
      <c r="E1" s="415"/>
      <c r="F1" s="415"/>
      <c r="G1" s="415"/>
      <c r="H1" s="415"/>
      <c r="I1" s="416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23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948.26447774196458</v>
      </c>
      <c r="C7" s="105">
        <f t="shared" ref="C7:E7" si="0">C33+C85</f>
        <v>1847.0000000499997</v>
      </c>
      <c r="D7" s="105">
        <f t="shared" si="0"/>
        <v>1531.7366223880349</v>
      </c>
      <c r="E7" s="105">
        <f t="shared" si="0"/>
        <v>2E-8</v>
      </c>
      <c r="F7" s="105">
        <f>F59+F85</f>
        <v>2</v>
      </c>
      <c r="G7" s="105">
        <f t="shared" ref="G7:H7" si="1">G33+G85</f>
        <v>0</v>
      </c>
      <c r="H7" s="105">
        <f t="shared" si="1"/>
        <v>0</v>
      </c>
      <c r="I7" s="111">
        <f>SUM(B7:H7)</f>
        <v>4329.0011001999992</v>
      </c>
      <c r="J7" s="297">
        <v>0</v>
      </c>
    </row>
    <row r="8" spans="1:10" ht="13.5" customHeight="1">
      <c r="A8" s="31" t="s">
        <v>8</v>
      </c>
      <c r="B8" s="112">
        <f t="shared" ref="B8:E27" si="2">B34+B86</f>
        <v>281.04856951605274</v>
      </c>
      <c r="C8" s="112">
        <f t="shared" si="2"/>
        <v>415.00000005000004</v>
      </c>
      <c r="D8" s="112">
        <f t="shared" si="2"/>
        <v>19.951430623947267</v>
      </c>
      <c r="E8" s="112">
        <f t="shared" si="2"/>
        <v>2E-8</v>
      </c>
      <c r="F8" s="112">
        <f t="shared" ref="F8:F27" si="3">F60+F86</f>
        <v>0</v>
      </c>
      <c r="G8" s="112">
        <f t="shared" ref="G8:H8" si="4">G34+G86</f>
        <v>0</v>
      </c>
      <c r="H8" s="112">
        <f t="shared" si="4"/>
        <v>0</v>
      </c>
      <c r="I8" s="114">
        <f t="shared" ref="I8:I27" si="5">SUM(B8:H8)</f>
        <v>716.00000021000005</v>
      </c>
      <c r="J8" s="297">
        <v>0</v>
      </c>
    </row>
    <row r="9" spans="1:10" ht="13.5" customHeight="1">
      <c r="A9" s="32" t="s">
        <v>143</v>
      </c>
      <c r="B9" s="84">
        <f t="shared" si="2"/>
        <v>556.45056469855103</v>
      </c>
      <c r="C9" s="84">
        <f t="shared" si="2"/>
        <v>4.9999999999999998E-8</v>
      </c>
      <c r="D9" s="84">
        <f t="shared" si="2"/>
        <v>40.549435441448971</v>
      </c>
      <c r="E9" s="84">
        <f t="shared" si="2"/>
        <v>2E-8</v>
      </c>
      <c r="F9" s="84">
        <f t="shared" si="3"/>
        <v>0</v>
      </c>
      <c r="G9" s="84">
        <f t="shared" ref="G9:H9" si="6">G35+G87</f>
        <v>0</v>
      </c>
      <c r="H9" s="84">
        <f t="shared" si="6"/>
        <v>0</v>
      </c>
      <c r="I9" s="111">
        <f t="shared" si="5"/>
        <v>597.00000021000005</v>
      </c>
      <c r="J9" s="297">
        <v>0</v>
      </c>
    </row>
    <row r="10" spans="1:10" ht="13.5" customHeight="1">
      <c r="A10" s="31" t="s">
        <v>9</v>
      </c>
      <c r="B10" s="112">
        <f t="shared" si="2"/>
        <v>845.83213575708896</v>
      </c>
      <c r="C10" s="112">
        <f t="shared" si="2"/>
        <v>1.005E-5</v>
      </c>
      <c r="D10" s="112">
        <f t="shared" si="2"/>
        <v>1975.1679643829102</v>
      </c>
      <c r="E10" s="112">
        <f t="shared" si="2"/>
        <v>2E-8</v>
      </c>
      <c r="F10" s="112">
        <f t="shared" si="3"/>
        <v>0</v>
      </c>
      <c r="G10" s="112">
        <f t="shared" ref="G10:H10" si="7">G36+G88</f>
        <v>0</v>
      </c>
      <c r="H10" s="112">
        <f t="shared" si="7"/>
        <v>0</v>
      </c>
      <c r="I10" s="114">
        <f t="shared" si="5"/>
        <v>2821.0001102099991</v>
      </c>
      <c r="J10" s="297">
        <v>0</v>
      </c>
    </row>
    <row r="11" spans="1:10" ht="13.5" customHeight="1">
      <c r="A11" s="32" t="s">
        <v>10</v>
      </c>
      <c r="B11" s="84">
        <f t="shared" si="2"/>
        <v>7.9999999999999988E-8</v>
      </c>
      <c r="C11" s="84">
        <f t="shared" si="2"/>
        <v>4.9999999999999998E-8</v>
      </c>
      <c r="D11" s="84">
        <f t="shared" si="2"/>
        <v>5.9999999999999995E-8</v>
      </c>
      <c r="E11" s="84">
        <f t="shared" si="2"/>
        <v>2E-8</v>
      </c>
      <c r="F11" s="84">
        <f t="shared" si="3"/>
        <v>0</v>
      </c>
      <c r="G11" s="84">
        <f t="shared" ref="G11:H11" si="8">G37+G89</f>
        <v>0</v>
      </c>
      <c r="H11" s="84">
        <f t="shared" si="8"/>
        <v>0</v>
      </c>
      <c r="I11" s="111">
        <f t="shared" si="5"/>
        <v>2.0999999999999997E-7</v>
      </c>
      <c r="J11" s="297">
        <v>0</v>
      </c>
    </row>
    <row r="12" spans="1:10" ht="13.5" customHeight="1">
      <c r="A12" s="31" t="s">
        <v>11</v>
      </c>
      <c r="B12" s="112">
        <f t="shared" si="2"/>
        <v>7.9999999999999988E-8</v>
      </c>
      <c r="C12" s="112">
        <f t="shared" si="2"/>
        <v>4.9999999999999998E-8</v>
      </c>
      <c r="D12" s="112">
        <f t="shared" si="2"/>
        <v>5.2208110167378328E-2</v>
      </c>
      <c r="E12" s="112">
        <f t="shared" si="2"/>
        <v>71.850938046403741</v>
      </c>
      <c r="F12" s="112">
        <f t="shared" si="3"/>
        <v>13990.090998497793</v>
      </c>
      <c r="G12" s="112">
        <f t="shared" ref="G12:H12" si="9">G38+G90</f>
        <v>0</v>
      </c>
      <c r="H12" s="112">
        <f t="shared" si="9"/>
        <v>0</v>
      </c>
      <c r="I12" s="114">
        <f t="shared" si="5"/>
        <v>14061.994144784365</v>
      </c>
      <c r="J12" s="297">
        <v>0</v>
      </c>
    </row>
    <row r="13" spans="1:10" ht="13.5" customHeight="1">
      <c r="A13" s="32" t="s">
        <v>144</v>
      </c>
      <c r="B13" s="84">
        <f t="shared" si="2"/>
        <v>1.0799999999999994E-6</v>
      </c>
      <c r="C13" s="84">
        <f t="shared" si="2"/>
        <v>4.9999999999999998E-8</v>
      </c>
      <c r="D13" s="84">
        <f t="shared" si="2"/>
        <v>5.9999999999999995E-8</v>
      </c>
      <c r="E13" s="84">
        <f t="shared" si="2"/>
        <v>96.000000020000002</v>
      </c>
      <c r="F13" s="84">
        <f t="shared" si="3"/>
        <v>1446</v>
      </c>
      <c r="G13" s="84">
        <f t="shared" ref="G13:H13" si="10">G39+G91</f>
        <v>0</v>
      </c>
      <c r="H13" s="84">
        <f t="shared" si="10"/>
        <v>0</v>
      </c>
      <c r="I13" s="111">
        <f t="shared" si="5"/>
        <v>1542.0000012099999</v>
      </c>
      <c r="J13" s="297">
        <v>0</v>
      </c>
    </row>
    <row r="14" spans="1:10" ht="13.5" customHeight="1">
      <c r="A14" s="31" t="s">
        <v>145</v>
      </c>
      <c r="B14" s="112">
        <f t="shared" si="2"/>
        <v>8.9999999999999985E-8</v>
      </c>
      <c r="C14" s="112">
        <f t="shared" si="2"/>
        <v>13.114382960650477</v>
      </c>
      <c r="D14" s="112">
        <f t="shared" si="2"/>
        <v>2.6714701510941903</v>
      </c>
      <c r="E14" s="112">
        <f t="shared" si="2"/>
        <v>1013.7635402505666</v>
      </c>
      <c r="F14" s="112">
        <f t="shared" si="3"/>
        <v>25001.562507748269</v>
      </c>
      <c r="G14" s="112">
        <f t="shared" ref="G14:H14" si="11">G40+G92</f>
        <v>0</v>
      </c>
      <c r="H14" s="112">
        <f t="shared" si="11"/>
        <v>0</v>
      </c>
      <c r="I14" s="114">
        <f t="shared" si="5"/>
        <v>26031.11190120058</v>
      </c>
      <c r="J14" s="297">
        <v>0</v>
      </c>
    </row>
    <row r="15" spans="1:10" ht="13.5" customHeight="1">
      <c r="A15" s="32" t="s">
        <v>12</v>
      </c>
      <c r="B15" s="84">
        <f t="shared" si="2"/>
        <v>12392.335107702105</v>
      </c>
      <c r="C15" s="84">
        <f t="shared" si="2"/>
        <v>48.37480767200644</v>
      </c>
      <c r="D15" s="84">
        <f t="shared" si="2"/>
        <v>891.29009694688784</v>
      </c>
      <c r="E15" s="84">
        <f t="shared" si="2"/>
        <v>3.0000000000000004E-8</v>
      </c>
      <c r="F15" s="84">
        <f t="shared" si="3"/>
        <v>0</v>
      </c>
      <c r="G15" s="84">
        <f t="shared" ref="G15:H15" si="12">G41+G93</f>
        <v>0</v>
      </c>
      <c r="H15" s="84">
        <f t="shared" si="12"/>
        <v>0</v>
      </c>
      <c r="I15" s="111">
        <f t="shared" si="5"/>
        <v>13332.000012351</v>
      </c>
      <c r="J15" s="297">
        <v>0</v>
      </c>
    </row>
    <row r="16" spans="1:10" ht="13.5" customHeight="1">
      <c r="A16" s="31" t="s">
        <v>13</v>
      </c>
      <c r="B16" s="112">
        <f t="shared" si="2"/>
        <v>2738.3687455993313</v>
      </c>
      <c r="C16" s="112">
        <f t="shared" si="2"/>
        <v>1443.367746834263</v>
      </c>
      <c r="D16" s="112">
        <f t="shared" si="2"/>
        <v>2034.3327870804205</v>
      </c>
      <c r="E16" s="112">
        <f t="shared" si="2"/>
        <v>14.930720715984814</v>
      </c>
      <c r="F16" s="112">
        <f t="shared" si="3"/>
        <v>0</v>
      </c>
      <c r="G16" s="112">
        <f t="shared" ref="G16:H16" si="13">G42+G94</f>
        <v>0</v>
      </c>
      <c r="H16" s="112">
        <f t="shared" si="13"/>
        <v>0</v>
      </c>
      <c r="I16" s="114">
        <f t="shared" si="5"/>
        <v>6231.0000002299994</v>
      </c>
      <c r="J16" s="297">
        <v>0</v>
      </c>
    </row>
    <row r="17" spans="1:20" ht="13.5" customHeight="1">
      <c r="A17" s="32" t="s">
        <v>14</v>
      </c>
      <c r="B17" s="84">
        <f t="shared" si="2"/>
        <v>451.36808937868193</v>
      </c>
      <c r="C17" s="84">
        <f t="shared" si="2"/>
        <v>3.5357555985240516</v>
      </c>
      <c r="D17" s="84">
        <f t="shared" si="2"/>
        <v>1069.7613986757217</v>
      </c>
      <c r="E17" s="84">
        <f t="shared" si="2"/>
        <v>4.3348565670724408</v>
      </c>
      <c r="F17" s="84">
        <f t="shared" si="3"/>
        <v>41.251759896277647</v>
      </c>
      <c r="G17" s="84">
        <f t="shared" ref="G17:H17" si="14">G43+G95</f>
        <v>0</v>
      </c>
      <c r="H17" s="84">
        <f t="shared" si="14"/>
        <v>0</v>
      </c>
      <c r="I17" s="111">
        <f t="shared" si="5"/>
        <v>1570.2518601162778</v>
      </c>
      <c r="J17" s="297">
        <v>0</v>
      </c>
    </row>
    <row r="18" spans="1:20" ht="13.5" customHeight="1">
      <c r="A18" s="31" t="s">
        <v>146</v>
      </c>
      <c r="B18" s="112">
        <f t="shared" si="2"/>
        <v>1.0000799999999995E-3</v>
      </c>
      <c r="C18" s="112">
        <f t="shared" si="2"/>
        <v>1.0599999999999994E-6</v>
      </c>
      <c r="D18" s="112">
        <f t="shared" si="2"/>
        <v>313.00000005000004</v>
      </c>
      <c r="E18" s="112">
        <f t="shared" si="2"/>
        <v>2E-8</v>
      </c>
      <c r="F18" s="112">
        <f t="shared" si="3"/>
        <v>0</v>
      </c>
      <c r="G18" s="112">
        <f t="shared" ref="G18:H18" si="15">G44+G96</f>
        <v>0</v>
      </c>
      <c r="H18" s="112">
        <f t="shared" si="15"/>
        <v>0</v>
      </c>
      <c r="I18" s="114">
        <f t="shared" si="5"/>
        <v>313.00100121000008</v>
      </c>
      <c r="J18" s="297">
        <v>0</v>
      </c>
    </row>
    <row r="19" spans="1:20" ht="13.5" customHeight="1">
      <c r="A19" s="32" t="s">
        <v>136</v>
      </c>
      <c r="B19" s="84">
        <f t="shared" si="2"/>
        <v>8918.1228340241723</v>
      </c>
      <c r="C19" s="84">
        <f t="shared" si="2"/>
        <v>7117.9125961566442</v>
      </c>
      <c r="D19" s="84">
        <f t="shared" si="2"/>
        <v>13052.49593519512</v>
      </c>
      <c r="E19" s="84">
        <f t="shared" si="2"/>
        <v>1749.4802963622742</v>
      </c>
      <c r="F19" s="84">
        <f t="shared" si="3"/>
        <v>1293</v>
      </c>
      <c r="G19" s="84">
        <f t="shared" ref="G19:H19" si="16">G45+G97</f>
        <v>0</v>
      </c>
      <c r="H19" s="84">
        <f t="shared" si="16"/>
        <v>0</v>
      </c>
      <c r="I19" s="111">
        <f t="shared" si="5"/>
        <v>32131.011661738212</v>
      </c>
      <c r="J19" s="297">
        <v>0</v>
      </c>
    </row>
    <row r="20" spans="1:20" ht="13.5" customHeight="1">
      <c r="A20" s="31" t="s">
        <v>15</v>
      </c>
      <c r="B20" s="112">
        <f t="shared" si="2"/>
        <v>8.9999999999999985E-8</v>
      </c>
      <c r="C20" s="112">
        <f t="shared" si="2"/>
        <v>0.18711793693081238</v>
      </c>
      <c r="D20" s="112">
        <f t="shared" si="2"/>
        <v>81.719350029432093</v>
      </c>
      <c r="E20" s="112">
        <f t="shared" si="2"/>
        <v>2E-8</v>
      </c>
      <c r="F20" s="112">
        <f t="shared" si="3"/>
        <v>0</v>
      </c>
      <c r="G20" s="112">
        <f t="shared" ref="G20:H20" si="17">G46+G98</f>
        <v>0</v>
      </c>
      <c r="H20" s="112">
        <f t="shared" si="17"/>
        <v>0</v>
      </c>
      <c r="I20" s="114">
        <f t="shared" si="5"/>
        <v>81.906468076362913</v>
      </c>
      <c r="J20" s="297">
        <v>0</v>
      </c>
    </row>
    <row r="21" spans="1:20" ht="13.5" customHeight="1">
      <c r="A21" s="32" t="s">
        <v>16</v>
      </c>
      <c r="B21" s="84">
        <f t="shared" si="2"/>
        <v>8.9999999999999985E-8</v>
      </c>
      <c r="C21" s="84">
        <f t="shared" si="2"/>
        <v>5.9999999999999995E-8</v>
      </c>
      <c r="D21" s="84">
        <f t="shared" si="2"/>
        <v>5.9999999999999995E-8</v>
      </c>
      <c r="E21" s="84">
        <f t="shared" si="2"/>
        <v>2E-8</v>
      </c>
      <c r="F21" s="84">
        <f t="shared" si="3"/>
        <v>0</v>
      </c>
      <c r="G21" s="84">
        <f t="shared" ref="G21:H21" si="18">G47+G99</f>
        <v>0</v>
      </c>
      <c r="H21" s="84">
        <f t="shared" si="18"/>
        <v>0</v>
      </c>
      <c r="I21" s="111">
        <f t="shared" si="5"/>
        <v>2.2999999999999999E-7</v>
      </c>
      <c r="J21" s="297">
        <v>0</v>
      </c>
    </row>
    <row r="22" spans="1:20" ht="13.5" customHeight="1">
      <c r="A22" s="31" t="s">
        <v>17</v>
      </c>
      <c r="B22" s="112">
        <f t="shared" si="2"/>
        <v>85.538183886221859</v>
      </c>
      <c r="C22" s="112">
        <f t="shared" si="2"/>
        <v>24.864470864692088</v>
      </c>
      <c r="D22" s="112">
        <f t="shared" si="2"/>
        <v>1039.5975454490856</v>
      </c>
      <c r="E22" s="112">
        <f t="shared" si="2"/>
        <v>2E-8</v>
      </c>
      <c r="F22" s="112">
        <f t="shared" si="3"/>
        <v>0</v>
      </c>
      <c r="G22" s="112">
        <f t="shared" ref="G22:H22" si="19">G48+G100</f>
        <v>0</v>
      </c>
      <c r="H22" s="112">
        <f t="shared" si="19"/>
        <v>0</v>
      </c>
      <c r="I22" s="114">
        <f t="shared" si="5"/>
        <v>1150.0002002199997</v>
      </c>
      <c r="J22" s="297">
        <v>0</v>
      </c>
    </row>
    <row r="23" spans="1:20" ht="13.5" customHeight="1">
      <c r="A23" s="33" t="s">
        <v>56</v>
      </c>
      <c r="B23" s="84">
        <f t="shared" si="2"/>
        <v>9914.5631884597042</v>
      </c>
      <c r="C23" s="84">
        <f t="shared" si="2"/>
        <v>19.337488298464358</v>
      </c>
      <c r="D23" s="84">
        <f t="shared" si="2"/>
        <v>1235.0993235618325</v>
      </c>
      <c r="E23" s="84">
        <f t="shared" si="2"/>
        <v>2E-8</v>
      </c>
      <c r="F23" s="84">
        <f t="shared" si="3"/>
        <v>0</v>
      </c>
      <c r="G23" s="84">
        <f t="shared" ref="G23:H23" si="20">G49+G101</f>
        <v>0</v>
      </c>
      <c r="H23" s="84">
        <f t="shared" si="20"/>
        <v>0</v>
      </c>
      <c r="I23" s="111">
        <f t="shared" si="5"/>
        <v>11169.00000034</v>
      </c>
      <c r="J23" s="297">
        <v>0</v>
      </c>
    </row>
    <row r="24" spans="1:20" ht="13.5" customHeight="1">
      <c r="A24" s="31" t="s">
        <v>18</v>
      </c>
      <c r="B24" s="116">
        <f t="shared" si="2"/>
        <v>938.70642792723402</v>
      </c>
      <c r="C24" s="116">
        <f t="shared" si="2"/>
        <v>4851.54751280248</v>
      </c>
      <c r="D24" s="116">
        <f t="shared" si="2"/>
        <v>133.25252623012454</v>
      </c>
      <c r="E24" s="116">
        <f t="shared" si="2"/>
        <v>2E-8</v>
      </c>
      <c r="F24" s="116">
        <f t="shared" si="3"/>
        <v>80.802985870261466</v>
      </c>
      <c r="G24" s="116">
        <f t="shared" ref="G24:H24" si="21">G50+G102</f>
        <v>0</v>
      </c>
      <c r="H24" s="116">
        <f t="shared" si="21"/>
        <v>0</v>
      </c>
      <c r="I24" s="114">
        <f t="shared" si="5"/>
        <v>6004.3094528500988</v>
      </c>
      <c r="J24" s="297">
        <v>0</v>
      </c>
    </row>
    <row r="25" spans="1:20" ht="13.5" customHeight="1">
      <c r="A25" s="33" t="s">
        <v>19</v>
      </c>
      <c r="B25" s="93">
        <f t="shared" si="2"/>
        <v>6488.3389988066301</v>
      </c>
      <c r="C25" s="93">
        <f t="shared" si="2"/>
        <v>5.9999999999999995E-8</v>
      </c>
      <c r="D25" s="93">
        <f t="shared" si="2"/>
        <v>-5652.2038419704895</v>
      </c>
      <c r="E25" s="93">
        <f t="shared" si="2"/>
        <v>2E-8</v>
      </c>
      <c r="F25" s="93">
        <f t="shared" si="3"/>
        <v>0</v>
      </c>
      <c r="G25" s="93">
        <f t="shared" ref="G25:H25" si="22">G51+G103</f>
        <v>0</v>
      </c>
      <c r="H25" s="93">
        <f t="shared" si="22"/>
        <v>0</v>
      </c>
      <c r="I25" s="111">
        <f t="shared" si="5"/>
        <v>836.13515691614089</v>
      </c>
      <c r="J25" s="297">
        <v>-1.8189894035458565E-12</v>
      </c>
    </row>
    <row r="26" spans="1:20" ht="13.5" customHeight="1">
      <c r="A26" s="31" t="s">
        <v>20</v>
      </c>
      <c r="B26" s="116">
        <f t="shared" si="2"/>
        <v>4696.737153048879</v>
      </c>
      <c r="C26" s="116">
        <f t="shared" si="2"/>
        <v>172.591555335972</v>
      </c>
      <c r="D26" s="116">
        <f t="shared" si="2"/>
        <v>469.06839300514832</v>
      </c>
      <c r="E26" s="116">
        <f t="shared" si="2"/>
        <v>2E-8</v>
      </c>
      <c r="F26" s="116">
        <f t="shared" si="3"/>
        <v>0</v>
      </c>
      <c r="G26" s="116">
        <f t="shared" ref="G26:H26" si="23">G52+G104</f>
        <v>0</v>
      </c>
      <c r="H26" s="116">
        <f t="shared" si="23"/>
        <v>0</v>
      </c>
      <c r="I26" s="114">
        <f t="shared" si="5"/>
        <v>5338.3971014099989</v>
      </c>
      <c r="J26" s="297">
        <v>0</v>
      </c>
    </row>
    <row r="27" spans="1:20" ht="13.5" customHeight="1" thickBot="1">
      <c r="A27" s="33" t="s">
        <v>21</v>
      </c>
      <c r="B27" s="96">
        <f t="shared" si="2"/>
        <v>2767.2211542051768</v>
      </c>
      <c r="C27" s="96">
        <f t="shared" si="2"/>
        <v>78.530949127417159</v>
      </c>
      <c r="D27" s="96">
        <f t="shared" si="2"/>
        <v>5589.4025174337712</v>
      </c>
      <c r="E27" s="96">
        <f t="shared" si="2"/>
        <v>13871.46369150606</v>
      </c>
      <c r="F27" s="96">
        <f t="shared" si="3"/>
        <v>1390.6980000000001</v>
      </c>
      <c r="G27" s="96">
        <f t="shared" ref="G27:H27" si="24">G53+G105</f>
        <v>4599.8494132358683</v>
      </c>
      <c r="H27" s="96">
        <f t="shared" si="24"/>
        <v>103.09027480170992</v>
      </c>
      <c r="I27" s="292">
        <f t="shared" si="5"/>
        <v>28400.256000310004</v>
      </c>
      <c r="J27" s="297">
        <v>0</v>
      </c>
    </row>
    <row r="28" spans="1:20" ht="13.5" customHeight="1">
      <c r="A28" s="280" t="s">
        <v>22</v>
      </c>
      <c r="B28" s="99">
        <f>SUM(B7:B27)</f>
        <v>52022.896632341784</v>
      </c>
      <c r="C28" s="99">
        <f t="shared" ref="C28:I28" si="25">SUM(C7:C27)</f>
        <v>16035.364395118042</v>
      </c>
      <c r="D28" s="99">
        <f t="shared" si="25"/>
        <v>23826.945162964657</v>
      </c>
      <c r="E28" s="99">
        <f t="shared" si="25"/>
        <v>16821.824043758359</v>
      </c>
      <c r="F28" s="99">
        <f t="shared" si="25"/>
        <v>43245.406252012603</v>
      </c>
      <c r="G28" s="99">
        <f t="shared" si="25"/>
        <v>4599.8494132358683</v>
      </c>
      <c r="H28" s="99">
        <f t="shared" si="25"/>
        <v>103.09027480170992</v>
      </c>
      <c r="I28" s="111">
        <f t="shared" si="25"/>
        <v>156655.37617423301</v>
      </c>
      <c r="J28" s="297">
        <v>1.000310032395646E-3</v>
      </c>
    </row>
    <row r="29" spans="1:20" s="22" customFormat="1" ht="13.5" customHeight="1" thickBot="1">
      <c r="A29" s="38" t="s">
        <v>108</v>
      </c>
      <c r="B29" s="123">
        <f>B28/$I28</f>
        <v>0.33208497469299503</v>
      </c>
      <c r="C29" s="123">
        <f t="shared" ref="C29:H29" si="26">C28/$I28</f>
        <v>0.10236076658667251</v>
      </c>
      <c r="D29" s="123">
        <f t="shared" si="26"/>
        <v>0.15209784525022743</v>
      </c>
      <c r="E29" s="123">
        <f t="shared" si="26"/>
        <v>0.10738108358980945</v>
      </c>
      <c r="F29" s="123">
        <f t="shared" si="26"/>
        <v>0.27605440239672857</v>
      </c>
      <c r="G29" s="123">
        <f t="shared" si="26"/>
        <v>2.9362857027772155E-2</v>
      </c>
      <c r="H29" s="123">
        <f t="shared" si="26"/>
        <v>6.5807045579496955E-4</v>
      </c>
      <c r="I29" s="124">
        <f t="shared" ref="I29" si="27">I28/$I28</f>
        <v>1</v>
      </c>
    </row>
    <row r="30" spans="1:20" ht="13.5" customHeight="1" thickBot="1">
      <c r="A30"/>
      <c r="B30" s="29"/>
      <c r="C30" s="29"/>
      <c r="D30" s="29"/>
      <c r="E30" s="29"/>
      <c r="F30" s="29"/>
      <c r="G30" s="29"/>
      <c r="H30" s="29"/>
      <c r="I30" s="29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</row>
    <row r="33" spans="1:10" ht="13.5" customHeight="1">
      <c r="A33" s="30" t="s">
        <v>7</v>
      </c>
      <c r="B33" s="105">
        <f>B111+B137+B163+B189+B215+B241+B267+B293+B319+B345+B371+B397+B423</f>
        <v>7.9999999999999988E-8</v>
      </c>
      <c r="C33" s="105">
        <f t="shared" ref="C33:E33" si="28">C111+C137+C163+C189+C215+C241+C267+C293+C319+C345+C371+C397+C423</f>
        <v>1847.0000000499997</v>
      </c>
      <c r="D33" s="105">
        <f t="shared" si="28"/>
        <v>1458.0010000499994</v>
      </c>
      <c r="E33" s="105">
        <f t="shared" si="28"/>
        <v>2E-8</v>
      </c>
      <c r="F33" s="394"/>
      <c r="G33" s="105">
        <f t="shared" ref="G33:H33" si="29">G111+G137+G163+G189+G215+G241+G267+G293+G319+G345+G371+G397+G423</f>
        <v>0</v>
      </c>
      <c r="H33" s="105">
        <f t="shared" si="29"/>
        <v>0</v>
      </c>
      <c r="I33" s="111">
        <f>SUM(B33:H33)</f>
        <v>3305.001000199999</v>
      </c>
      <c r="J33" s="297">
        <v>0</v>
      </c>
    </row>
    <row r="34" spans="1:10" ht="13.5" customHeight="1">
      <c r="A34" s="31" t="s">
        <v>8</v>
      </c>
      <c r="B34" s="112">
        <f t="shared" ref="B34:E53" si="30">B112+B138+B164+B190+B216+B242+B268+B294+B320+B346+B372+B398+B424</f>
        <v>7.9999999999999988E-8</v>
      </c>
      <c r="C34" s="112">
        <f t="shared" si="30"/>
        <v>415.00000005000004</v>
      </c>
      <c r="D34" s="112">
        <f t="shared" si="30"/>
        <v>5.9999999999999995E-8</v>
      </c>
      <c r="E34" s="112">
        <f t="shared" si="30"/>
        <v>2E-8</v>
      </c>
      <c r="F34" s="395"/>
      <c r="G34" s="112">
        <f t="shared" ref="G34:H34" si="31">G112+G138+G164+G190+G216+G242+G268+G294+G320+G346+G372+G398+G424</f>
        <v>0</v>
      </c>
      <c r="H34" s="112">
        <f t="shared" si="31"/>
        <v>0</v>
      </c>
      <c r="I34" s="114">
        <f t="shared" ref="I34:I53" si="32">SUM(B34:H34)</f>
        <v>415.00000021000005</v>
      </c>
      <c r="J34" s="297">
        <v>0</v>
      </c>
    </row>
    <row r="35" spans="1:10" ht="13.5" customHeight="1">
      <c r="A35" s="32" t="s">
        <v>143</v>
      </c>
      <c r="B35" s="84">
        <f t="shared" si="30"/>
        <v>7.9999999999999988E-8</v>
      </c>
      <c r="C35" s="84">
        <f t="shared" si="30"/>
        <v>4.9999999999999998E-8</v>
      </c>
      <c r="D35" s="84">
        <f t="shared" si="30"/>
        <v>5.9999999999999995E-8</v>
      </c>
      <c r="E35" s="84">
        <f t="shared" si="30"/>
        <v>2E-8</v>
      </c>
      <c r="F35" s="395"/>
      <c r="G35" s="84">
        <f t="shared" ref="G35:H35" si="33">G113+G139+G165+G191+G217+G243+G269+G295+G321+G347+G373+G399+G425</f>
        <v>0</v>
      </c>
      <c r="H35" s="84">
        <f t="shared" si="33"/>
        <v>0</v>
      </c>
      <c r="I35" s="111">
        <f t="shared" si="32"/>
        <v>2.0999999999999997E-7</v>
      </c>
      <c r="J35" s="297">
        <v>0</v>
      </c>
    </row>
    <row r="36" spans="1:10" ht="13.5" customHeight="1">
      <c r="A36" s="31" t="s">
        <v>9</v>
      </c>
      <c r="B36" s="112">
        <f t="shared" si="30"/>
        <v>7.9999999999999988E-8</v>
      </c>
      <c r="C36" s="112">
        <f t="shared" si="30"/>
        <v>1.005E-5</v>
      </c>
      <c r="D36" s="112">
        <f t="shared" si="30"/>
        <v>1920.0001000599993</v>
      </c>
      <c r="E36" s="112">
        <f t="shared" si="30"/>
        <v>2E-8</v>
      </c>
      <c r="F36" s="395"/>
      <c r="G36" s="112">
        <f t="shared" ref="G36:H36" si="34">G114+G140+G166+G192+G218+G244+G270+G296+G322+G348+G374+G400+G426</f>
        <v>0</v>
      </c>
      <c r="H36" s="112">
        <f t="shared" si="34"/>
        <v>0</v>
      </c>
      <c r="I36" s="114">
        <f t="shared" si="32"/>
        <v>1920.0001102099993</v>
      </c>
      <c r="J36" s="297">
        <v>0</v>
      </c>
    </row>
    <row r="37" spans="1:10" ht="13.5" customHeight="1">
      <c r="A37" s="32" t="s">
        <v>10</v>
      </c>
      <c r="B37" s="84">
        <f t="shared" si="30"/>
        <v>7.9999999999999988E-8</v>
      </c>
      <c r="C37" s="84">
        <f t="shared" si="30"/>
        <v>4.9999999999999998E-8</v>
      </c>
      <c r="D37" s="84">
        <f t="shared" si="30"/>
        <v>5.9999999999999995E-8</v>
      </c>
      <c r="E37" s="84">
        <f t="shared" si="30"/>
        <v>2E-8</v>
      </c>
      <c r="F37" s="395"/>
      <c r="G37" s="84">
        <f t="shared" ref="G37:H37" si="35">G115+G141+G167+G193+G219+G245+G271+G297+G323+G349+G375+G401+G427</f>
        <v>0</v>
      </c>
      <c r="H37" s="84">
        <f t="shared" si="35"/>
        <v>0</v>
      </c>
      <c r="I37" s="111">
        <f t="shared" si="32"/>
        <v>2.0999999999999997E-7</v>
      </c>
      <c r="J37" s="297">
        <v>0</v>
      </c>
    </row>
    <row r="38" spans="1:10" ht="13.5" customHeight="1">
      <c r="A38" s="31" t="s">
        <v>11</v>
      </c>
      <c r="B38" s="112">
        <f t="shared" si="30"/>
        <v>7.9999999999999988E-8</v>
      </c>
      <c r="C38" s="112">
        <f t="shared" si="30"/>
        <v>4.9999999999999998E-8</v>
      </c>
      <c r="D38" s="112">
        <f t="shared" si="30"/>
        <v>5.9999999999999995E-8</v>
      </c>
      <c r="E38" s="112">
        <f t="shared" si="30"/>
        <v>26.963868217077906</v>
      </c>
      <c r="F38" s="395"/>
      <c r="G38" s="112">
        <f t="shared" ref="G38:H38" si="36">G116+G142+G168+G194+G220+G246+G272+G298+G324+G350+G376+G402+G428</f>
        <v>0</v>
      </c>
      <c r="H38" s="112">
        <f t="shared" si="36"/>
        <v>0</v>
      </c>
      <c r="I38" s="114">
        <f t="shared" si="32"/>
        <v>26.963868407077907</v>
      </c>
      <c r="J38" s="297">
        <v>0</v>
      </c>
    </row>
    <row r="39" spans="1:10" ht="13.5" customHeight="1">
      <c r="A39" s="32" t="s">
        <v>144</v>
      </c>
      <c r="B39" s="84">
        <f t="shared" si="30"/>
        <v>1.0799999999999994E-6</v>
      </c>
      <c r="C39" s="84">
        <f t="shared" si="30"/>
        <v>4.9999999999999998E-8</v>
      </c>
      <c r="D39" s="84">
        <f t="shared" si="30"/>
        <v>5.9999999999999995E-8</v>
      </c>
      <c r="E39" s="84">
        <f t="shared" si="30"/>
        <v>2E-8</v>
      </c>
      <c r="F39" s="395"/>
      <c r="G39" s="84">
        <f t="shared" ref="G39:H39" si="37">G117+G143+G169+G195+G221+G247+G273+G299+G325+G351+G377+G403+G429</f>
        <v>0</v>
      </c>
      <c r="H39" s="84">
        <f t="shared" si="37"/>
        <v>0</v>
      </c>
      <c r="I39" s="111">
        <f t="shared" si="32"/>
        <v>1.2099999999999994E-6</v>
      </c>
      <c r="J39" s="297">
        <v>0</v>
      </c>
    </row>
    <row r="40" spans="1:10" ht="13.5" customHeight="1">
      <c r="A40" s="31" t="s">
        <v>145</v>
      </c>
      <c r="B40" s="112">
        <f t="shared" si="30"/>
        <v>8.9999999999999985E-8</v>
      </c>
      <c r="C40" s="112">
        <f t="shared" si="30"/>
        <v>12.267434466811787</v>
      </c>
      <c r="D40" s="112">
        <f t="shared" si="30"/>
        <v>2.4620442096265087</v>
      </c>
      <c r="E40" s="112">
        <f t="shared" si="30"/>
        <v>874.96234748915788</v>
      </c>
      <c r="F40" s="395"/>
      <c r="G40" s="112">
        <f t="shared" ref="G40:H40" si="38">G118+G144+G170+G196+G222+G248+G274+G300+G326+G352+G378+G404+G430</f>
        <v>0</v>
      </c>
      <c r="H40" s="112">
        <f t="shared" si="38"/>
        <v>0</v>
      </c>
      <c r="I40" s="114">
        <f t="shared" si="32"/>
        <v>889.6918262555962</v>
      </c>
      <c r="J40" s="297">
        <v>0</v>
      </c>
    </row>
    <row r="41" spans="1:10" ht="13.5" customHeight="1">
      <c r="A41" s="32" t="s">
        <v>12</v>
      </c>
      <c r="B41" s="84">
        <f t="shared" si="30"/>
        <v>148.37718166563607</v>
      </c>
      <c r="C41" s="84">
        <f t="shared" si="30"/>
        <v>9.0437834385551366</v>
      </c>
      <c r="D41" s="84">
        <f t="shared" si="30"/>
        <v>84.57904721680876</v>
      </c>
      <c r="E41" s="84">
        <f t="shared" si="30"/>
        <v>3.0000000000000004E-8</v>
      </c>
      <c r="F41" s="395"/>
      <c r="G41" s="84">
        <f t="shared" ref="G41:H41" si="39">G119+G145+G171+G197+G223+G249+G275+G301+G327+G353+G379+G405+G431</f>
        <v>0</v>
      </c>
      <c r="H41" s="84">
        <f t="shared" si="39"/>
        <v>0</v>
      </c>
      <c r="I41" s="111">
        <f t="shared" si="32"/>
        <v>242.00001235099995</v>
      </c>
      <c r="J41" s="297">
        <v>0</v>
      </c>
    </row>
    <row r="42" spans="1:10" ht="13.5" customHeight="1">
      <c r="A42" s="31" t="s">
        <v>13</v>
      </c>
      <c r="B42" s="112">
        <f t="shared" si="30"/>
        <v>665.46525051703043</v>
      </c>
      <c r="C42" s="112">
        <f t="shared" si="30"/>
        <v>1410.6549301886894</v>
      </c>
      <c r="D42" s="112">
        <f t="shared" si="30"/>
        <v>1883.8798195042798</v>
      </c>
      <c r="E42" s="112">
        <f t="shared" si="30"/>
        <v>2E-8</v>
      </c>
      <c r="F42" s="395"/>
      <c r="G42" s="112">
        <f t="shared" ref="G42:H42" si="40">G120+G146+G172+G198+G224+G250+G276+G302+G328+G354+G380+G406+G432</f>
        <v>0</v>
      </c>
      <c r="H42" s="112">
        <f t="shared" si="40"/>
        <v>0</v>
      </c>
      <c r="I42" s="114">
        <f t="shared" si="32"/>
        <v>3960.0000002299994</v>
      </c>
      <c r="J42" s="297">
        <v>0</v>
      </c>
    </row>
    <row r="43" spans="1:10" ht="13.5" customHeight="1">
      <c r="A43" s="32" t="s">
        <v>14</v>
      </c>
      <c r="B43" s="84">
        <f t="shared" si="30"/>
        <v>153.87152794540836</v>
      </c>
      <c r="C43" s="84">
        <f t="shared" si="30"/>
        <v>2.9324846870988726</v>
      </c>
      <c r="D43" s="84">
        <f t="shared" si="30"/>
        <v>1042.3286398106338</v>
      </c>
      <c r="E43" s="84">
        <f t="shared" si="30"/>
        <v>1.8674477768592259</v>
      </c>
      <c r="F43" s="395"/>
      <c r="G43" s="84">
        <f t="shared" ref="G43:H43" si="41">G121+G147+G173+G199+G225+G251+G277+G303+G329+G355+G381+G407+G433</f>
        <v>0</v>
      </c>
      <c r="H43" s="84">
        <f t="shared" si="41"/>
        <v>0</v>
      </c>
      <c r="I43" s="111">
        <f t="shared" si="32"/>
        <v>1201.0001002200004</v>
      </c>
      <c r="J43" s="297">
        <v>0</v>
      </c>
    </row>
    <row r="44" spans="1:10" ht="13.5" customHeight="1">
      <c r="A44" s="31" t="s">
        <v>146</v>
      </c>
      <c r="B44" s="112">
        <f t="shared" si="30"/>
        <v>1.0000799999999995E-3</v>
      </c>
      <c r="C44" s="112">
        <f t="shared" si="30"/>
        <v>1.0599999999999994E-6</v>
      </c>
      <c r="D44" s="112">
        <f t="shared" si="30"/>
        <v>313.00000005000004</v>
      </c>
      <c r="E44" s="112">
        <f t="shared" si="30"/>
        <v>2E-8</v>
      </c>
      <c r="F44" s="395"/>
      <c r="G44" s="112">
        <f t="shared" ref="G44:H44" si="42">G122+G148+G174+G200+G226+G252+G278+G304+G330+G356+G382+G408+G434</f>
        <v>0</v>
      </c>
      <c r="H44" s="112">
        <f t="shared" si="42"/>
        <v>0</v>
      </c>
      <c r="I44" s="114">
        <f t="shared" si="32"/>
        <v>313.00100121000008</v>
      </c>
      <c r="J44" s="297">
        <v>0</v>
      </c>
    </row>
    <row r="45" spans="1:10" ht="13.5" customHeight="1">
      <c r="A45" s="32" t="s">
        <v>136</v>
      </c>
      <c r="B45" s="84">
        <f t="shared" si="30"/>
        <v>4138.4855377733802</v>
      </c>
      <c r="C45" s="84">
        <f t="shared" si="30"/>
        <v>6664.301840010171</v>
      </c>
      <c r="D45" s="84">
        <f t="shared" si="30"/>
        <v>12365.394143932926</v>
      </c>
      <c r="E45" s="84">
        <f t="shared" si="30"/>
        <v>1679.8186785035175</v>
      </c>
      <c r="F45" s="395"/>
      <c r="G45" s="84">
        <f t="shared" ref="G45:H45" si="43">G123+G149+G175+G201+G227+G253+G279+G305+G331+G357+G383+G409+G435</f>
        <v>0</v>
      </c>
      <c r="H45" s="84">
        <f t="shared" si="43"/>
        <v>0</v>
      </c>
      <c r="I45" s="111">
        <f t="shared" si="32"/>
        <v>24848.000200219994</v>
      </c>
      <c r="J45" s="297">
        <v>0</v>
      </c>
    </row>
    <row r="46" spans="1:10" ht="13.5" customHeight="1">
      <c r="A46" s="31" t="s">
        <v>15</v>
      </c>
      <c r="B46" s="112">
        <f t="shared" si="30"/>
        <v>8.9999999999999985E-8</v>
      </c>
      <c r="C46" s="112">
        <f t="shared" si="30"/>
        <v>0.18711793693081238</v>
      </c>
      <c r="D46" s="112">
        <f t="shared" si="30"/>
        <v>81.719350029432093</v>
      </c>
      <c r="E46" s="112">
        <f t="shared" si="30"/>
        <v>2E-8</v>
      </c>
      <c r="F46" s="395"/>
      <c r="G46" s="112">
        <f t="shared" ref="G46:H46" si="44">G124+G150+G176+G202+G228+G254+G280+G306+G332+G358+G384+G410+G436</f>
        <v>0</v>
      </c>
      <c r="H46" s="112">
        <f t="shared" si="44"/>
        <v>0</v>
      </c>
      <c r="I46" s="114">
        <f t="shared" si="32"/>
        <v>81.906468076362913</v>
      </c>
      <c r="J46" s="297">
        <v>0</v>
      </c>
    </row>
    <row r="47" spans="1:10" ht="13.5" customHeight="1">
      <c r="A47" s="32" t="s">
        <v>16</v>
      </c>
      <c r="B47" s="84">
        <f t="shared" si="30"/>
        <v>8.9999999999999985E-8</v>
      </c>
      <c r="C47" s="84">
        <f t="shared" si="30"/>
        <v>5.9999999999999995E-8</v>
      </c>
      <c r="D47" s="84">
        <f t="shared" si="30"/>
        <v>5.9999999999999995E-8</v>
      </c>
      <c r="E47" s="84">
        <f t="shared" si="30"/>
        <v>2E-8</v>
      </c>
      <c r="F47" s="395"/>
      <c r="G47" s="84">
        <f t="shared" ref="G47:H47" si="45">G125+G151+G177+G203+G229+G255+G281+G307+G333+G359+G385+G411+G437</f>
        <v>0</v>
      </c>
      <c r="H47" s="84">
        <f t="shared" si="45"/>
        <v>0</v>
      </c>
      <c r="I47" s="111">
        <f t="shared" si="32"/>
        <v>2.2999999999999999E-7</v>
      </c>
      <c r="J47" s="297">
        <v>0</v>
      </c>
    </row>
    <row r="48" spans="1:10" ht="13.5" customHeight="1">
      <c r="A48" s="31" t="s">
        <v>17</v>
      </c>
      <c r="B48" s="112">
        <f t="shared" si="30"/>
        <v>6.007611229105529</v>
      </c>
      <c r="C48" s="112">
        <f t="shared" si="30"/>
        <v>24.864470864692088</v>
      </c>
      <c r="D48" s="112">
        <f t="shared" si="30"/>
        <v>1038.128118106202</v>
      </c>
      <c r="E48" s="112">
        <f t="shared" si="30"/>
        <v>2E-8</v>
      </c>
      <c r="F48" s="395"/>
      <c r="G48" s="112">
        <f t="shared" ref="G48:H48" si="46">G126+G152+G178+G204+G230+G256+G282+G308+G334+G360+G386+G412+G438</f>
        <v>0</v>
      </c>
      <c r="H48" s="112">
        <f t="shared" si="46"/>
        <v>0</v>
      </c>
      <c r="I48" s="114">
        <f t="shared" si="32"/>
        <v>1069.0002002199997</v>
      </c>
      <c r="J48" s="297">
        <v>0</v>
      </c>
    </row>
    <row r="49" spans="1:10" ht="13.5" customHeight="1">
      <c r="A49" s="33" t="s">
        <v>56</v>
      </c>
      <c r="B49" s="84">
        <f t="shared" si="30"/>
        <v>4.518254874977738</v>
      </c>
      <c r="C49" s="84">
        <f t="shared" si="30"/>
        <v>0.87889587478183462</v>
      </c>
      <c r="D49" s="84">
        <f t="shared" si="30"/>
        <v>1.6028495702404273</v>
      </c>
      <c r="E49" s="84">
        <f t="shared" si="30"/>
        <v>2E-8</v>
      </c>
      <c r="F49" s="395"/>
      <c r="G49" s="84">
        <f t="shared" ref="G49:H49" si="47">G127+G153+G179+G205+G231+G257+G283+G309+G335+G361+G387+G413+G439</f>
        <v>0</v>
      </c>
      <c r="H49" s="84">
        <f t="shared" si="47"/>
        <v>0</v>
      </c>
      <c r="I49" s="111">
        <f t="shared" si="32"/>
        <v>7.0000003399999997</v>
      </c>
      <c r="J49" s="297">
        <v>0</v>
      </c>
    </row>
    <row r="50" spans="1:10" ht="13.5" customHeight="1">
      <c r="A50" s="31" t="s">
        <v>18</v>
      </c>
      <c r="B50" s="116">
        <f t="shared" si="30"/>
        <v>86.1745396483213</v>
      </c>
      <c r="C50" s="116">
        <f t="shared" si="30"/>
        <v>4851.54751280248</v>
      </c>
      <c r="D50" s="116">
        <f t="shared" si="30"/>
        <v>70.27804885929875</v>
      </c>
      <c r="E50" s="116">
        <f t="shared" si="30"/>
        <v>2E-8</v>
      </c>
      <c r="F50" s="395"/>
      <c r="G50" s="116">
        <f t="shared" ref="G50:H50" si="48">G128+G154+G180+G206+G232+G258+G284+G310+G336+G362+G388+G414+G440</f>
        <v>0</v>
      </c>
      <c r="H50" s="116">
        <f t="shared" si="48"/>
        <v>0</v>
      </c>
      <c r="I50" s="114">
        <f t="shared" si="32"/>
        <v>5008.0001013300998</v>
      </c>
      <c r="J50" s="297">
        <v>0</v>
      </c>
    </row>
    <row r="51" spans="1:10" ht="13.5" customHeight="1">
      <c r="A51" s="33" t="s">
        <v>19</v>
      </c>
      <c r="B51" s="93">
        <f t="shared" si="30"/>
        <v>1.0001699999999997E-3</v>
      </c>
      <c r="C51" s="93">
        <f t="shared" si="30"/>
        <v>5.9999999999999995E-8</v>
      </c>
      <c r="D51" s="93">
        <f t="shared" si="30"/>
        <v>5.9999999999999995E-8</v>
      </c>
      <c r="E51" s="93">
        <f t="shared" si="30"/>
        <v>2E-8</v>
      </c>
      <c r="F51" s="395"/>
      <c r="G51" s="93">
        <f t="shared" ref="G51:H51" si="49">G129+G155+G181+G207+G233+G259+G285+G311+G337+G363+G389+G415+G441</f>
        <v>0</v>
      </c>
      <c r="H51" s="93">
        <f t="shared" si="49"/>
        <v>0</v>
      </c>
      <c r="I51" s="111">
        <f t="shared" si="32"/>
        <v>1.0003099999999999E-3</v>
      </c>
      <c r="J51" s="297">
        <v>0</v>
      </c>
    </row>
    <row r="52" spans="1:10" ht="13.5" customHeight="1">
      <c r="A52" s="31" t="s">
        <v>20</v>
      </c>
      <c r="B52" s="116">
        <f t="shared" si="30"/>
        <v>248.89266447567607</v>
      </c>
      <c r="C52" s="116">
        <f t="shared" si="30"/>
        <v>156.19327142917558</v>
      </c>
      <c r="D52" s="116">
        <f t="shared" si="30"/>
        <v>43.222365485148352</v>
      </c>
      <c r="E52" s="116">
        <f t="shared" si="30"/>
        <v>2E-8</v>
      </c>
      <c r="F52" s="395"/>
      <c r="G52" s="116">
        <f t="shared" ref="G52:H52" si="50">G130+G156+G182+G208+G234+G260+G286+G312+G338+G364+G390+G416+G442</f>
        <v>0</v>
      </c>
      <c r="H52" s="116">
        <f t="shared" si="50"/>
        <v>0</v>
      </c>
      <c r="I52" s="114">
        <f t="shared" si="32"/>
        <v>448.30830141000007</v>
      </c>
      <c r="J52" s="297">
        <v>0</v>
      </c>
    </row>
    <row r="53" spans="1:10" ht="13.5" customHeight="1" thickBot="1">
      <c r="A53" s="33" t="s">
        <v>21</v>
      </c>
      <c r="B53" s="96">
        <f t="shared" si="30"/>
        <v>266.2496178519865</v>
      </c>
      <c r="C53" s="96">
        <f t="shared" si="30"/>
        <v>78.183925619565599</v>
      </c>
      <c r="D53" s="96">
        <f t="shared" si="30"/>
        <v>2080.4102075392107</v>
      </c>
      <c r="E53" s="96">
        <f t="shared" si="30"/>
        <v>9678.3173693003955</v>
      </c>
      <c r="F53" s="396"/>
      <c r="G53" s="96">
        <f t="shared" ref="G53:H53" si="51">G131+G157+G183+G209+G235+G261+G287+G313+G339+G365+G391+G417+G443</f>
        <v>2218.5847747498078</v>
      </c>
      <c r="H53" s="96">
        <f t="shared" si="51"/>
        <v>100.6353052490373</v>
      </c>
      <c r="I53" s="292">
        <f t="shared" si="32"/>
        <v>14422.381200310005</v>
      </c>
      <c r="J53" s="297">
        <v>0</v>
      </c>
    </row>
    <row r="54" spans="1:10" ht="13.5" customHeight="1">
      <c r="A54" s="280" t="s">
        <v>22</v>
      </c>
      <c r="B54" s="99">
        <f>SUM(B33:B53)</f>
        <v>5718.0441880615226</v>
      </c>
      <c r="C54" s="99">
        <f t="shared" ref="C54" si="52">SUM(C33:C53)</f>
        <v>15473.055678848948</v>
      </c>
      <c r="D54" s="99">
        <f t="shared" ref="D54" si="53">SUM(D33:D53)</f>
        <v>22385.005734843806</v>
      </c>
      <c r="E54" s="99">
        <f t="shared" ref="E54" si="54">SUM(E33:E53)</f>
        <v>12261.929711617006</v>
      </c>
      <c r="F54" s="99">
        <f t="shared" ref="F54" si="55">SUM(F33:F53)</f>
        <v>0</v>
      </c>
      <c r="G54" s="99">
        <f t="shared" ref="G54" si="56">SUM(G33:G53)</f>
        <v>2218.5847747498078</v>
      </c>
      <c r="H54" s="99">
        <f t="shared" ref="H54" si="57">SUM(H33:H53)</f>
        <v>100.6353052490373</v>
      </c>
      <c r="I54" s="111">
        <f t="shared" ref="I54" si="58">SUM(I33:I53)</f>
        <v>58157.255393370127</v>
      </c>
      <c r="J54" s="297">
        <v>1.0003100105677731E-3</v>
      </c>
    </row>
    <row r="55" spans="1:10" s="22" customFormat="1" ht="13.5" customHeight="1" thickBot="1">
      <c r="A55" s="38" t="s">
        <v>108</v>
      </c>
      <c r="B55" s="125">
        <f>B54/$I54</f>
        <v>9.8320392690219249E-2</v>
      </c>
      <c r="C55" s="125">
        <f t="shared" ref="C55" si="59">C54/$I54</f>
        <v>0.26605546589485141</v>
      </c>
      <c r="D55" s="125">
        <f t="shared" ref="D55" si="60">D54/$I54</f>
        <v>0.3849047824460381</v>
      </c>
      <c r="E55" s="125">
        <f t="shared" ref="E55" si="61">E54/$I54</f>
        <v>0.21084092825011228</v>
      </c>
      <c r="F55" s="125">
        <f t="shared" ref="F55" si="62">F54/$I54</f>
        <v>0</v>
      </c>
      <c r="G55" s="125">
        <f t="shared" ref="G55" si="63">G54/$I54</f>
        <v>3.8148030881848052E-2</v>
      </c>
      <c r="H55" s="126">
        <f t="shared" ref="H55" si="64">H54/$I54</f>
        <v>1.7303998369309159E-3</v>
      </c>
      <c r="I55" s="127">
        <f t="shared" ref="I55" si="65">I54/$I54</f>
        <v>1</v>
      </c>
    </row>
    <row r="56" spans="1:10" ht="15" thickBot="1">
      <c r="A56"/>
      <c r="B56" s="29"/>
      <c r="C56" s="29"/>
      <c r="D56" s="29"/>
      <c r="E56" s="29"/>
      <c r="F56" s="29"/>
      <c r="G56" s="29"/>
      <c r="H56" s="29"/>
      <c r="I56" s="29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2</v>
      </c>
      <c r="G59" s="385"/>
      <c r="H59" s="387"/>
      <c r="I59" s="111">
        <f>SUM(B59:H59)</f>
        <v>2</v>
      </c>
      <c r="J59" s="297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66">F450+F476+F502+F528+F554</f>
        <v>0</v>
      </c>
      <c r="G60" s="388"/>
      <c r="H60" s="390"/>
      <c r="I60" s="114">
        <f t="shared" ref="I60:I79" si="67">SUM(B60:H60)</f>
        <v>0</v>
      </c>
      <c r="J60" s="297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66"/>
        <v>0</v>
      </c>
      <c r="G61" s="388"/>
      <c r="H61" s="390"/>
      <c r="I61" s="111">
        <f t="shared" si="67"/>
        <v>0</v>
      </c>
      <c r="J61" s="297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66"/>
        <v>0</v>
      </c>
      <c r="G62" s="388"/>
      <c r="H62" s="390"/>
      <c r="I62" s="114">
        <f t="shared" si="67"/>
        <v>0</v>
      </c>
      <c r="J62" s="297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66"/>
        <v>0</v>
      </c>
      <c r="G63" s="388"/>
      <c r="H63" s="390"/>
      <c r="I63" s="111">
        <f t="shared" si="67"/>
        <v>0</v>
      </c>
      <c r="J63" s="297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66"/>
        <v>13990.090998497793</v>
      </c>
      <c r="G64" s="388"/>
      <c r="H64" s="390"/>
      <c r="I64" s="114">
        <f t="shared" si="67"/>
        <v>13990.090998497793</v>
      </c>
      <c r="J64" s="297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66"/>
        <v>1446</v>
      </c>
      <c r="G65" s="388"/>
      <c r="H65" s="390"/>
      <c r="I65" s="111">
        <f t="shared" si="67"/>
        <v>1446</v>
      </c>
      <c r="J65" s="297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66"/>
        <v>23378.124728671595</v>
      </c>
      <c r="G66" s="388"/>
      <c r="H66" s="390"/>
      <c r="I66" s="114">
        <f t="shared" si="67"/>
        <v>23378.124728671595</v>
      </c>
      <c r="J66" s="297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66"/>
        <v>0</v>
      </c>
      <c r="G67" s="388"/>
      <c r="H67" s="390"/>
      <c r="I67" s="111">
        <f t="shared" si="67"/>
        <v>0</v>
      </c>
      <c r="J67" s="297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66"/>
        <v>0</v>
      </c>
      <c r="G68" s="388"/>
      <c r="H68" s="390"/>
      <c r="I68" s="114">
        <f t="shared" si="67"/>
        <v>0</v>
      </c>
      <c r="J68" s="297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66"/>
        <v>41.251759896277647</v>
      </c>
      <c r="G69" s="388"/>
      <c r="H69" s="390"/>
      <c r="I69" s="111">
        <f t="shared" si="67"/>
        <v>41.251759896277647</v>
      </c>
      <c r="J69" s="297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66"/>
        <v>0</v>
      </c>
      <c r="G70" s="388"/>
      <c r="H70" s="390"/>
      <c r="I70" s="114">
        <f t="shared" si="67"/>
        <v>0</v>
      </c>
      <c r="J70" s="297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66"/>
        <v>1293</v>
      </c>
      <c r="G71" s="388"/>
      <c r="H71" s="390"/>
      <c r="I71" s="111">
        <f t="shared" si="67"/>
        <v>1293</v>
      </c>
      <c r="J71" s="297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66"/>
        <v>0</v>
      </c>
      <c r="G72" s="388"/>
      <c r="H72" s="390"/>
      <c r="I72" s="114">
        <f t="shared" si="67"/>
        <v>0</v>
      </c>
      <c r="J72" s="297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66"/>
        <v>0</v>
      </c>
      <c r="G73" s="388"/>
      <c r="H73" s="390"/>
      <c r="I73" s="111">
        <f t="shared" si="67"/>
        <v>0</v>
      </c>
      <c r="J73" s="297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66"/>
        <v>0</v>
      </c>
      <c r="G74" s="388"/>
      <c r="H74" s="390"/>
      <c r="I74" s="114">
        <f t="shared" si="67"/>
        <v>0</v>
      </c>
      <c r="J74" s="297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66"/>
        <v>0</v>
      </c>
      <c r="G75" s="388"/>
      <c r="H75" s="390"/>
      <c r="I75" s="111">
        <f t="shared" si="67"/>
        <v>0</v>
      </c>
      <c r="J75" s="297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6">
        <f t="shared" si="66"/>
        <v>32</v>
      </c>
      <c r="G76" s="388"/>
      <c r="H76" s="390"/>
      <c r="I76" s="114">
        <f t="shared" si="67"/>
        <v>32</v>
      </c>
      <c r="J76" s="297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93">
        <f t="shared" si="66"/>
        <v>0</v>
      </c>
      <c r="G77" s="388"/>
      <c r="H77" s="390"/>
      <c r="I77" s="111">
        <f t="shared" si="67"/>
        <v>0</v>
      </c>
      <c r="J77" s="297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6">
        <f t="shared" si="66"/>
        <v>0</v>
      </c>
      <c r="G78" s="388"/>
      <c r="H78" s="390"/>
      <c r="I78" s="114">
        <f t="shared" si="67"/>
        <v>0</v>
      </c>
      <c r="J78" s="297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96">
        <f t="shared" si="66"/>
        <v>1390.6980000000001</v>
      </c>
      <c r="G79" s="391"/>
      <c r="H79" s="393"/>
      <c r="I79" s="292">
        <f t="shared" si="67"/>
        <v>1390.6980000000001</v>
      </c>
      <c r="J79" s="297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" si="68">SUM(C59:C79)</f>
        <v>0</v>
      </c>
      <c r="D80" s="99">
        <f t="shared" ref="D80" si="69">SUM(D59:D79)</f>
        <v>0</v>
      </c>
      <c r="E80" s="99">
        <f t="shared" ref="E80" si="70">SUM(E59:E79)</f>
        <v>0</v>
      </c>
      <c r="F80" s="99">
        <f>SUM(F59:F79)</f>
        <v>41573.165487065664</v>
      </c>
      <c r="G80" s="99">
        <f t="shared" ref="G80" si="71">SUM(G59:G79)</f>
        <v>0</v>
      </c>
      <c r="H80" s="99">
        <f t="shared" ref="H80" si="72">SUM(H59:H79)</f>
        <v>0</v>
      </c>
      <c r="I80" s="111">
        <f t="shared" ref="I80" si="73">SUM(I59:I79)</f>
        <v>41573.165487065664</v>
      </c>
      <c r="J80" s="297">
        <v>0</v>
      </c>
    </row>
    <row r="81" spans="1:10" s="22" customFormat="1" ht="15" thickBot="1">
      <c r="A81" s="38" t="s">
        <v>108</v>
      </c>
      <c r="B81" s="125">
        <f>B80/$I80</f>
        <v>0</v>
      </c>
      <c r="C81" s="125">
        <f t="shared" ref="C81" si="74">C80/$I80</f>
        <v>0</v>
      </c>
      <c r="D81" s="125">
        <f t="shared" ref="D81" si="75">D80/$I80</f>
        <v>0</v>
      </c>
      <c r="E81" s="125">
        <f t="shared" ref="E81" si="76">E80/$I80</f>
        <v>0</v>
      </c>
      <c r="F81" s="125">
        <f t="shared" ref="F81" si="77">F80/$I80</f>
        <v>1</v>
      </c>
      <c r="G81" s="125">
        <f t="shared" ref="G81" si="78">G80/$I80</f>
        <v>0</v>
      </c>
      <c r="H81" s="125">
        <f t="shared" ref="H81" si="79">H80/$I80</f>
        <v>0</v>
      </c>
      <c r="I81" s="127">
        <f t="shared" ref="I81" si="80">I80/$I80</f>
        <v>1</v>
      </c>
    </row>
    <row r="82" spans="1:10" ht="15" thickBot="1">
      <c r="A82" s="6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</row>
    <row r="84" spans="1:10" ht="14.25" customHeight="1">
      <c r="A84" s="455"/>
      <c r="B84" s="400" t="s">
        <v>111</v>
      </c>
      <c r="C84" s="401"/>
      <c r="D84" s="401"/>
      <c r="E84" s="401"/>
      <c r="F84" s="401"/>
      <c r="G84" s="401"/>
      <c r="H84" s="401"/>
      <c r="I84" s="402"/>
    </row>
    <row r="85" spans="1:10" ht="15">
      <c r="A85" s="30" t="s">
        <v>7</v>
      </c>
      <c r="B85" s="105">
        <f>B579+B605+B631</f>
        <v>948.26447766196463</v>
      </c>
      <c r="C85" s="105">
        <f t="shared" ref="C85:H85" si="81">C579+C605+C631</f>
        <v>0</v>
      </c>
      <c r="D85" s="105">
        <f t="shared" si="81"/>
        <v>73.735622338035427</v>
      </c>
      <c r="E85" s="105">
        <f t="shared" si="81"/>
        <v>0</v>
      </c>
      <c r="F85" s="105">
        <f t="shared" si="81"/>
        <v>0</v>
      </c>
      <c r="G85" s="105">
        <f t="shared" si="81"/>
        <v>0</v>
      </c>
      <c r="H85" s="105">
        <f t="shared" si="81"/>
        <v>0</v>
      </c>
      <c r="I85" s="111">
        <f>SUM(B85:H85)</f>
        <v>1022.0001000000001</v>
      </c>
      <c r="J85" s="297">
        <v>0</v>
      </c>
    </row>
    <row r="86" spans="1:10" ht="15">
      <c r="A86" s="31" t="s">
        <v>8</v>
      </c>
      <c r="B86" s="112">
        <f t="shared" ref="B86:H105" si="82">B580+B606+B632</f>
        <v>281.04856943605273</v>
      </c>
      <c r="C86" s="112">
        <f t="shared" si="82"/>
        <v>0</v>
      </c>
      <c r="D86" s="112">
        <f t="shared" si="82"/>
        <v>19.951430563947266</v>
      </c>
      <c r="E86" s="112">
        <f t="shared" si="82"/>
        <v>0</v>
      </c>
      <c r="F86" s="112">
        <f t="shared" si="82"/>
        <v>0</v>
      </c>
      <c r="G86" s="112">
        <f t="shared" si="82"/>
        <v>0</v>
      </c>
      <c r="H86" s="112">
        <f t="shared" si="82"/>
        <v>0</v>
      </c>
      <c r="I86" s="114">
        <f t="shared" ref="I86:I105" si="83">SUM(B86:H86)</f>
        <v>301</v>
      </c>
      <c r="J86" s="297">
        <v>0</v>
      </c>
    </row>
    <row r="87" spans="1:10" ht="15">
      <c r="A87" s="32" t="s">
        <v>143</v>
      </c>
      <c r="B87" s="84">
        <f t="shared" si="82"/>
        <v>556.45056461855108</v>
      </c>
      <c r="C87" s="84">
        <f t="shared" si="82"/>
        <v>0</v>
      </c>
      <c r="D87" s="84">
        <f t="shared" si="82"/>
        <v>40.549435381448973</v>
      </c>
      <c r="E87" s="84">
        <f t="shared" si="82"/>
        <v>0</v>
      </c>
      <c r="F87" s="84">
        <f t="shared" si="82"/>
        <v>0</v>
      </c>
      <c r="G87" s="84">
        <f t="shared" si="82"/>
        <v>0</v>
      </c>
      <c r="H87" s="84">
        <f t="shared" si="82"/>
        <v>0</v>
      </c>
      <c r="I87" s="111">
        <f t="shared" si="83"/>
        <v>597</v>
      </c>
      <c r="J87" s="297">
        <v>0</v>
      </c>
    </row>
    <row r="88" spans="1:10" ht="15">
      <c r="A88" s="31" t="s">
        <v>9</v>
      </c>
      <c r="B88" s="112">
        <f t="shared" si="82"/>
        <v>845.83213567708901</v>
      </c>
      <c r="C88" s="112">
        <f t="shared" si="82"/>
        <v>0</v>
      </c>
      <c r="D88" s="112">
        <f t="shared" si="82"/>
        <v>55.167864322910951</v>
      </c>
      <c r="E88" s="112">
        <f t="shared" si="82"/>
        <v>0</v>
      </c>
      <c r="F88" s="112">
        <f t="shared" si="82"/>
        <v>0</v>
      </c>
      <c r="G88" s="112">
        <f t="shared" si="82"/>
        <v>0</v>
      </c>
      <c r="H88" s="112">
        <f t="shared" si="82"/>
        <v>0</v>
      </c>
      <c r="I88" s="114">
        <f t="shared" si="83"/>
        <v>901</v>
      </c>
      <c r="J88" s="297">
        <v>0</v>
      </c>
    </row>
    <row r="89" spans="1:10" ht="15">
      <c r="A89" s="32" t="s">
        <v>10</v>
      </c>
      <c r="B89" s="84">
        <f t="shared" si="82"/>
        <v>0</v>
      </c>
      <c r="C89" s="84">
        <f t="shared" si="82"/>
        <v>0</v>
      </c>
      <c r="D89" s="84">
        <f t="shared" si="82"/>
        <v>0</v>
      </c>
      <c r="E89" s="84">
        <f t="shared" si="82"/>
        <v>0</v>
      </c>
      <c r="F89" s="84">
        <f t="shared" si="82"/>
        <v>0</v>
      </c>
      <c r="G89" s="84">
        <f t="shared" si="82"/>
        <v>0</v>
      </c>
      <c r="H89" s="84">
        <f t="shared" si="82"/>
        <v>0</v>
      </c>
      <c r="I89" s="111">
        <f t="shared" si="83"/>
        <v>0</v>
      </c>
      <c r="J89" s="297">
        <v>0</v>
      </c>
    </row>
    <row r="90" spans="1:10" ht="15">
      <c r="A90" s="31" t="s">
        <v>11</v>
      </c>
      <c r="B90" s="112">
        <f t="shared" si="82"/>
        <v>0</v>
      </c>
      <c r="C90" s="112">
        <f t="shared" si="82"/>
        <v>0</v>
      </c>
      <c r="D90" s="112">
        <f t="shared" si="82"/>
        <v>5.2208050167378325E-2</v>
      </c>
      <c r="E90" s="112">
        <f t="shared" si="82"/>
        <v>44.887069829325831</v>
      </c>
      <c r="F90" s="112">
        <f t="shared" si="82"/>
        <v>0</v>
      </c>
      <c r="G90" s="112">
        <f t="shared" si="82"/>
        <v>0</v>
      </c>
      <c r="H90" s="112">
        <f t="shared" si="82"/>
        <v>0</v>
      </c>
      <c r="I90" s="114">
        <f t="shared" si="83"/>
        <v>44.939277879493211</v>
      </c>
      <c r="J90" s="297">
        <v>0</v>
      </c>
    </row>
    <row r="91" spans="1:10" ht="15">
      <c r="A91" s="32" t="s">
        <v>144</v>
      </c>
      <c r="B91" s="84">
        <f t="shared" si="82"/>
        <v>0</v>
      </c>
      <c r="C91" s="84">
        <f t="shared" si="82"/>
        <v>0</v>
      </c>
      <c r="D91" s="84">
        <f t="shared" si="82"/>
        <v>0</v>
      </c>
      <c r="E91" s="84">
        <f t="shared" si="82"/>
        <v>96</v>
      </c>
      <c r="F91" s="84">
        <f t="shared" si="82"/>
        <v>0</v>
      </c>
      <c r="G91" s="84">
        <f t="shared" si="82"/>
        <v>0</v>
      </c>
      <c r="H91" s="84">
        <f t="shared" si="82"/>
        <v>0</v>
      </c>
      <c r="I91" s="111">
        <f t="shared" si="83"/>
        <v>96</v>
      </c>
      <c r="J91" s="297">
        <v>0</v>
      </c>
    </row>
    <row r="92" spans="1:10" ht="15">
      <c r="A92" s="31" t="s">
        <v>145</v>
      </c>
      <c r="B92" s="112">
        <f t="shared" si="82"/>
        <v>0</v>
      </c>
      <c r="C92" s="112">
        <f t="shared" si="82"/>
        <v>0.84694849383868998</v>
      </c>
      <c r="D92" s="112">
        <f t="shared" si="82"/>
        <v>0.20942594146768165</v>
      </c>
      <c r="E92" s="112">
        <f t="shared" si="82"/>
        <v>138.80119276140871</v>
      </c>
      <c r="F92" s="112">
        <f t="shared" si="82"/>
        <v>1623.4377790766728</v>
      </c>
      <c r="G92" s="112">
        <f t="shared" si="82"/>
        <v>0</v>
      </c>
      <c r="H92" s="112">
        <f t="shared" si="82"/>
        <v>0</v>
      </c>
      <c r="I92" s="114">
        <f t="shared" si="83"/>
        <v>1763.2953462733878</v>
      </c>
      <c r="J92" s="297">
        <v>0</v>
      </c>
    </row>
    <row r="93" spans="1:10" ht="15">
      <c r="A93" s="32" t="s">
        <v>12</v>
      </c>
      <c r="B93" s="84">
        <f t="shared" si="82"/>
        <v>12243.95792603647</v>
      </c>
      <c r="C93" s="84">
        <f t="shared" si="82"/>
        <v>39.331024233451302</v>
      </c>
      <c r="D93" s="84">
        <f t="shared" si="82"/>
        <v>806.71104973007903</v>
      </c>
      <c r="E93" s="84">
        <f t="shared" si="82"/>
        <v>0</v>
      </c>
      <c r="F93" s="84">
        <f t="shared" si="82"/>
        <v>0</v>
      </c>
      <c r="G93" s="84">
        <f t="shared" si="82"/>
        <v>0</v>
      </c>
      <c r="H93" s="84">
        <f t="shared" si="82"/>
        <v>0</v>
      </c>
      <c r="I93" s="111">
        <f t="shared" si="83"/>
        <v>13090</v>
      </c>
      <c r="J93" s="297">
        <v>0</v>
      </c>
    </row>
    <row r="94" spans="1:10" ht="15">
      <c r="A94" s="31" t="s">
        <v>13</v>
      </c>
      <c r="B94" s="112">
        <f t="shared" si="82"/>
        <v>2072.9034950823011</v>
      </c>
      <c r="C94" s="112">
        <f t="shared" si="82"/>
        <v>32.712816645573568</v>
      </c>
      <c r="D94" s="112">
        <f t="shared" si="82"/>
        <v>150.45296757614062</v>
      </c>
      <c r="E94" s="112">
        <f t="shared" si="82"/>
        <v>14.930720695984814</v>
      </c>
      <c r="F94" s="112">
        <f t="shared" si="82"/>
        <v>0</v>
      </c>
      <c r="G94" s="112">
        <f t="shared" si="82"/>
        <v>0</v>
      </c>
      <c r="H94" s="112">
        <f t="shared" si="82"/>
        <v>0</v>
      </c>
      <c r="I94" s="114">
        <f t="shared" si="83"/>
        <v>2271</v>
      </c>
      <c r="J94" s="297">
        <v>0</v>
      </c>
    </row>
    <row r="95" spans="1:10" ht="15">
      <c r="A95" s="32" t="s">
        <v>14</v>
      </c>
      <c r="B95" s="84">
        <f t="shared" si="82"/>
        <v>297.4965614332736</v>
      </c>
      <c r="C95" s="84">
        <f t="shared" si="82"/>
        <v>0.60327091142517908</v>
      </c>
      <c r="D95" s="84">
        <f t="shared" si="82"/>
        <v>27.432758865087941</v>
      </c>
      <c r="E95" s="84">
        <f t="shared" si="82"/>
        <v>2.4674087902132151</v>
      </c>
      <c r="F95" s="84">
        <f t="shared" si="82"/>
        <v>0</v>
      </c>
      <c r="G95" s="84">
        <f t="shared" si="82"/>
        <v>0</v>
      </c>
      <c r="H95" s="84">
        <f t="shared" si="82"/>
        <v>0</v>
      </c>
      <c r="I95" s="111">
        <f t="shared" si="83"/>
        <v>327.99999999999989</v>
      </c>
      <c r="J95" s="297">
        <v>0</v>
      </c>
    </row>
    <row r="96" spans="1:10" ht="15">
      <c r="A96" s="31" t="s">
        <v>146</v>
      </c>
      <c r="B96" s="112">
        <f t="shared" si="82"/>
        <v>0</v>
      </c>
      <c r="C96" s="112">
        <f t="shared" si="82"/>
        <v>0</v>
      </c>
      <c r="D96" s="112">
        <f t="shared" si="82"/>
        <v>0</v>
      </c>
      <c r="E96" s="112">
        <f t="shared" si="82"/>
        <v>0</v>
      </c>
      <c r="F96" s="112">
        <f t="shared" si="82"/>
        <v>0</v>
      </c>
      <c r="G96" s="112">
        <f t="shared" si="82"/>
        <v>0</v>
      </c>
      <c r="H96" s="112">
        <f t="shared" si="82"/>
        <v>0</v>
      </c>
      <c r="I96" s="114">
        <f t="shared" si="83"/>
        <v>0</v>
      </c>
      <c r="J96" s="297">
        <v>0</v>
      </c>
    </row>
    <row r="97" spans="1:10" ht="15">
      <c r="A97" s="32" t="s">
        <v>136</v>
      </c>
      <c r="B97" s="84">
        <f t="shared" si="82"/>
        <v>4779.6372962507912</v>
      </c>
      <c r="C97" s="84">
        <f t="shared" si="82"/>
        <v>453.61075614647319</v>
      </c>
      <c r="D97" s="84">
        <f t="shared" si="82"/>
        <v>687.1017912621935</v>
      </c>
      <c r="E97" s="84">
        <f t="shared" si="82"/>
        <v>69.661617858756784</v>
      </c>
      <c r="F97" s="84">
        <f t="shared" si="82"/>
        <v>0</v>
      </c>
      <c r="G97" s="84">
        <f t="shared" si="82"/>
        <v>0</v>
      </c>
      <c r="H97" s="84">
        <f t="shared" si="82"/>
        <v>0</v>
      </c>
      <c r="I97" s="111">
        <f t="shared" si="83"/>
        <v>5990.0114615182147</v>
      </c>
      <c r="J97" s="297">
        <v>0</v>
      </c>
    </row>
    <row r="98" spans="1:10" ht="15">
      <c r="A98" s="31" t="s">
        <v>15</v>
      </c>
      <c r="B98" s="112">
        <f t="shared" si="82"/>
        <v>0</v>
      </c>
      <c r="C98" s="112">
        <f t="shared" si="82"/>
        <v>0</v>
      </c>
      <c r="D98" s="112">
        <f t="shared" si="82"/>
        <v>0</v>
      </c>
      <c r="E98" s="112">
        <f t="shared" si="82"/>
        <v>0</v>
      </c>
      <c r="F98" s="112">
        <f t="shared" si="82"/>
        <v>0</v>
      </c>
      <c r="G98" s="112">
        <f t="shared" si="82"/>
        <v>0</v>
      </c>
      <c r="H98" s="112">
        <f t="shared" si="82"/>
        <v>0</v>
      </c>
      <c r="I98" s="114">
        <f t="shared" si="83"/>
        <v>0</v>
      </c>
      <c r="J98" s="297">
        <v>0</v>
      </c>
    </row>
    <row r="99" spans="1:10" ht="15">
      <c r="A99" s="32" t="s">
        <v>16</v>
      </c>
      <c r="B99" s="84">
        <f t="shared" si="82"/>
        <v>0</v>
      </c>
      <c r="C99" s="84">
        <f t="shared" si="82"/>
        <v>0</v>
      </c>
      <c r="D99" s="84">
        <f t="shared" si="82"/>
        <v>0</v>
      </c>
      <c r="E99" s="84">
        <f t="shared" si="82"/>
        <v>0</v>
      </c>
      <c r="F99" s="84">
        <f t="shared" si="82"/>
        <v>0</v>
      </c>
      <c r="G99" s="84">
        <f t="shared" si="82"/>
        <v>0</v>
      </c>
      <c r="H99" s="84">
        <f t="shared" si="82"/>
        <v>0</v>
      </c>
      <c r="I99" s="111">
        <f t="shared" si="83"/>
        <v>0</v>
      </c>
      <c r="J99" s="297">
        <v>0</v>
      </c>
    </row>
    <row r="100" spans="1:10" ht="15">
      <c r="A100" s="31" t="s">
        <v>17</v>
      </c>
      <c r="B100" s="112">
        <f t="shared" si="82"/>
        <v>79.530572657116323</v>
      </c>
      <c r="C100" s="112">
        <f t="shared" si="82"/>
        <v>0</v>
      </c>
      <c r="D100" s="112">
        <f t="shared" si="82"/>
        <v>1.4694273428836784</v>
      </c>
      <c r="E100" s="112">
        <f t="shared" si="82"/>
        <v>0</v>
      </c>
      <c r="F100" s="112">
        <f t="shared" si="82"/>
        <v>0</v>
      </c>
      <c r="G100" s="112">
        <f t="shared" si="82"/>
        <v>0</v>
      </c>
      <c r="H100" s="112">
        <f t="shared" si="82"/>
        <v>0</v>
      </c>
      <c r="I100" s="114">
        <f t="shared" si="83"/>
        <v>81</v>
      </c>
      <c r="J100" s="297">
        <v>0</v>
      </c>
    </row>
    <row r="101" spans="1:10" ht="15">
      <c r="A101" s="33" t="s">
        <v>56</v>
      </c>
      <c r="B101" s="84">
        <f t="shared" si="82"/>
        <v>9910.0449335847261</v>
      </c>
      <c r="C101" s="84">
        <f t="shared" si="82"/>
        <v>18.458592423682521</v>
      </c>
      <c r="D101" s="84">
        <f t="shared" si="82"/>
        <v>1233.4964739915922</v>
      </c>
      <c r="E101" s="84">
        <f t="shared" si="82"/>
        <v>0</v>
      </c>
      <c r="F101" s="84">
        <f t="shared" si="82"/>
        <v>0</v>
      </c>
      <c r="G101" s="84">
        <f t="shared" si="82"/>
        <v>0</v>
      </c>
      <c r="H101" s="84">
        <f t="shared" si="82"/>
        <v>0</v>
      </c>
      <c r="I101" s="111">
        <f t="shared" si="83"/>
        <v>11162</v>
      </c>
      <c r="J101" s="297">
        <v>0</v>
      </c>
    </row>
    <row r="102" spans="1:10" ht="15">
      <c r="A102" s="31" t="s">
        <v>18</v>
      </c>
      <c r="B102" s="116">
        <f t="shared" si="82"/>
        <v>852.53188827891267</v>
      </c>
      <c r="C102" s="116">
        <f t="shared" si="82"/>
        <v>0</v>
      </c>
      <c r="D102" s="116">
        <f t="shared" si="82"/>
        <v>62.974477370825788</v>
      </c>
      <c r="E102" s="116">
        <f t="shared" si="82"/>
        <v>0</v>
      </c>
      <c r="F102" s="116">
        <f t="shared" si="82"/>
        <v>48.802985870261459</v>
      </c>
      <c r="G102" s="116">
        <f t="shared" si="82"/>
        <v>0</v>
      </c>
      <c r="H102" s="116">
        <f t="shared" si="82"/>
        <v>0</v>
      </c>
      <c r="I102" s="114">
        <f t="shared" si="83"/>
        <v>964.30935151999984</v>
      </c>
      <c r="J102" s="297">
        <v>0</v>
      </c>
    </row>
    <row r="103" spans="1:10" ht="15">
      <c r="A103" s="33" t="s">
        <v>19</v>
      </c>
      <c r="B103" s="93">
        <f t="shared" si="82"/>
        <v>6488.3379986366299</v>
      </c>
      <c r="C103" s="93">
        <f t="shared" si="82"/>
        <v>0</v>
      </c>
      <c r="D103" s="93">
        <f t="shared" si="82"/>
        <v>-5652.2038420304898</v>
      </c>
      <c r="E103" s="93">
        <f t="shared" si="82"/>
        <v>0</v>
      </c>
      <c r="F103" s="93">
        <f t="shared" si="82"/>
        <v>0</v>
      </c>
      <c r="G103" s="93">
        <f t="shared" si="82"/>
        <v>0</v>
      </c>
      <c r="H103" s="93">
        <f t="shared" si="82"/>
        <v>0</v>
      </c>
      <c r="I103" s="111">
        <f t="shared" si="83"/>
        <v>836.1341566061401</v>
      </c>
      <c r="J103" s="297">
        <v>0</v>
      </c>
    </row>
    <row r="104" spans="1:10" ht="15">
      <c r="A104" s="31" t="s">
        <v>20</v>
      </c>
      <c r="B104" s="116">
        <f t="shared" si="82"/>
        <v>4447.8444885732033</v>
      </c>
      <c r="C104" s="116">
        <f t="shared" si="82"/>
        <v>16.398283906796426</v>
      </c>
      <c r="D104" s="116">
        <f t="shared" si="82"/>
        <v>425.84602751999995</v>
      </c>
      <c r="E104" s="116">
        <f t="shared" si="82"/>
        <v>0</v>
      </c>
      <c r="F104" s="116">
        <f t="shared" si="82"/>
        <v>0</v>
      </c>
      <c r="G104" s="116">
        <f t="shared" si="82"/>
        <v>0</v>
      </c>
      <c r="H104" s="116">
        <f t="shared" si="82"/>
        <v>0</v>
      </c>
      <c r="I104" s="114">
        <f t="shared" si="83"/>
        <v>4890.0887999999995</v>
      </c>
      <c r="J104" s="297">
        <v>0</v>
      </c>
    </row>
    <row r="105" spans="1:10" ht="15.75" thickBot="1">
      <c r="A105" s="33" t="s">
        <v>21</v>
      </c>
      <c r="B105" s="96">
        <f t="shared" si="82"/>
        <v>2500.9715363531905</v>
      </c>
      <c r="C105" s="96">
        <f t="shared" si="82"/>
        <v>0.34702350785155811</v>
      </c>
      <c r="D105" s="96">
        <f t="shared" si="82"/>
        <v>3508.9923098945605</v>
      </c>
      <c r="E105" s="96">
        <f t="shared" si="82"/>
        <v>4193.1463222056645</v>
      </c>
      <c r="F105" s="96">
        <f t="shared" si="82"/>
        <v>0</v>
      </c>
      <c r="G105" s="96">
        <f t="shared" si="82"/>
        <v>2381.2646384860604</v>
      </c>
      <c r="H105" s="96">
        <f t="shared" si="82"/>
        <v>2.4549695526726172</v>
      </c>
      <c r="I105" s="292">
        <f t="shared" si="83"/>
        <v>12587.176800000001</v>
      </c>
      <c r="J105" s="297">
        <v>0</v>
      </c>
    </row>
    <row r="106" spans="1:10" ht="15">
      <c r="A106" s="280" t="s">
        <v>22</v>
      </c>
      <c r="B106" s="99">
        <f>SUM(B85:B105)</f>
        <v>46304.852444280274</v>
      </c>
      <c r="C106" s="99">
        <f t="shared" ref="C106" si="84">SUM(C85:C105)</f>
        <v>562.30871626909243</v>
      </c>
      <c r="D106" s="99">
        <f t="shared" ref="D106" si="85">SUM(D85:D105)</f>
        <v>1441.9394281208511</v>
      </c>
      <c r="E106" s="99">
        <f t="shared" ref="E106" si="86">SUM(E85:E105)</f>
        <v>4559.8943321413535</v>
      </c>
      <c r="F106" s="99">
        <f>SUM(F85:F105)</f>
        <v>1672.2407649469342</v>
      </c>
      <c r="G106" s="99">
        <f t="shared" ref="G106" si="87">SUM(G85:G105)</f>
        <v>2381.2646384860604</v>
      </c>
      <c r="H106" s="99">
        <f t="shared" ref="H106" si="88">SUM(H85:H105)</f>
        <v>2.4549695526726172</v>
      </c>
      <c r="I106" s="111">
        <f>SUM(I85:I105)</f>
        <v>56924.955293797233</v>
      </c>
      <c r="J106" s="297">
        <v>0</v>
      </c>
    </row>
    <row r="107" spans="1:10" s="22" customFormat="1" ht="13.5" customHeight="1" thickBot="1">
      <c r="A107" s="38" t="s">
        <v>108</v>
      </c>
      <c r="B107" s="125">
        <f>B106/$I106</f>
        <v>0.81343678190513802</v>
      </c>
      <c r="C107" s="125">
        <f t="shared" ref="C107" si="89">C106/$I106</f>
        <v>9.8780704063260606E-3</v>
      </c>
      <c r="D107" s="125">
        <f t="shared" ref="D107" si="90">D106/$I106</f>
        <v>2.5330532464695153E-2</v>
      </c>
      <c r="E107" s="125">
        <f t="shared" ref="E107" si="91">E106/$I106</f>
        <v>8.0103608489583089E-2</v>
      </c>
      <c r="F107" s="125">
        <f t="shared" ref="F107" si="92">F106/$I106</f>
        <v>2.9376233258617036E-2</v>
      </c>
      <c r="G107" s="125">
        <f t="shared" ref="G107" si="93">G106/$I106</f>
        <v>4.1831647055250873E-2</v>
      </c>
      <c r="H107" s="126">
        <f t="shared" ref="H107" si="94">H106/$I106</f>
        <v>4.3126420389830687E-5</v>
      </c>
      <c r="I107" s="127">
        <f t="shared" ref="I107" si="95">I106/$I106</f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4.2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1E-8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1E-8</v>
      </c>
    </row>
    <row r="112" spans="1:10" ht="15">
      <c r="A112" s="31" t="s">
        <v>8</v>
      </c>
      <c r="B112" s="112">
        <v>1E-8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96">SUM(B112:H112)</f>
        <v>1E-8</v>
      </c>
    </row>
    <row r="113" spans="1:9" ht="15">
      <c r="A113" s="32" t="s">
        <v>143</v>
      </c>
      <c r="B113" s="84">
        <v>1E-8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96"/>
        <v>1E-8</v>
      </c>
    </row>
    <row r="114" spans="1:9" ht="15">
      <c r="A114" s="31" t="s">
        <v>9</v>
      </c>
      <c r="B114" s="112">
        <v>1E-8</v>
      </c>
      <c r="C114" s="112">
        <v>0</v>
      </c>
      <c r="D114" s="112">
        <v>1920</v>
      </c>
      <c r="E114" s="112">
        <v>0</v>
      </c>
      <c r="F114" s="395"/>
      <c r="G114" s="112">
        <v>0</v>
      </c>
      <c r="H114" s="113">
        <v>0</v>
      </c>
      <c r="I114" s="114">
        <f t="shared" si="96"/>
        <v>1920.0000000099999</v>
      </c>
    </row>
    <row r="115" spans="1:9" ht="15">
      <c r="A115" s="32" t="s">
        <v>10</v>
      </c>
      <c r="B115" s="84">
        <v>1E-8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96"/>
        <v>1E-8</v>
      </c>
    </row>
    <row r="116" spans="1:9" ht="15">
      <c r="A116" s="31" t="s">
        <v>11</v>
      </c>
      <c r="B116" s="112">
        <v>1E-8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96"/>
        <v>1E-8</v>
      </c>
    </row>
    <row r="117" spans="1:9" ht="15">
      <c r="A117" s="32" t="s">
        <v>144</v>
      </c>
      <c r="B117" s="84">
        <v>1E-8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96"/>
        <v>1E-8</v>
      </c>
    </row>
    <row r="118" spans="1:9" ht="15">
      <c r="A118" s="31" t="s">
        <v>145</v>
      </c>
      <c r="B118" s="112">
        <v>1E-8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96"/>
        <v>1E-8</v>
      </c>
    </row>
    <row r="119" spans="1:9" ht="15">
      <c r="A119" s="32" t="s">
        <v>12</v>
      </c>
      <c r="B119" s="84">
        <v>1E-8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96"/>
        <v>1E-8</v>
      </c>
    </row>
    <row r="120" spans="1:9" ht="15">
      <c r="A120" s="31" t="s">
        <v>13</v>
      </c>
      <c r="B120" s="112">
        <v>1E-8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96"/>
        <v>1E-8</v>
      </c>
    </row>
    <row r="121" spans="1:9" ht="15">
      <c r="A121" s="32" t="s">
        <v>14</v>
      </c>
      <c r="B121" s="84">
        <v>71.8899570484527</v>
      </c>
      <c r="C121" s="84">
        <v>0</v>
      </c>
      <c r="D121" s="84">
        <v>520.11004295154737</v>
      </c>
      <c r="E121" s="84">
        <v>0</v>
      </c>
      <c r="F121" s="395"/>
      <c r="G121" s="84">
        <v>0</v>
      </c>
      <c r="H121" s="115">
        <v>0</v>
      </c>
      <c r="I121" s="111">
        <f t="shared" si="96"/>
        <v>592.00000000000011</v>
      </c>
    </row>
    <row r="122" spans="1:9" ht="15">
      <c r="A122" s="31" t="s">
        <v>146</v>
      </c>
      <c r="B122" s="112">
        <v>1E-3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96"/>
        <v>1E-3</v>
      </c>
    </row>
    <row r="123" spans="1:9" ht="15">
      <c r="A123" s="32" t="s">
        <v>136</v>
      </c>
      <c r="B123" s="84">
        <v>129.77571812640088</v>
      </c>
      <c r="C123" s="84">
        <v>1863.3438922993294</v>
      </c>
      <c r="D123" s="84">
        <v>4897.319848529376</v>
      </c>
      <c r="E123" s="84">
        <v>0.56054104489377898</v>
      </c>
      <c r="F123" s="395"/>
      <c r="G123" s="84">
        <v>0</v>
      </c>
      <c r="H123" s="115">
        <v>0</v>
      </c>
      <c r="I123" s="111">
        <f t="shared" si="96"/>
        <v>6891</v>
      </c>
    </row>
    <row r="124" spans="1:9" ht="15">
      <c r="A124" s="31" t="s">
        <v>15</v>
      </c>
      <c r="B124" s="112">
        <v>1E-8</v>
      </c>
      <c r="C124" s="112">
        <v>0.18711787693081242</v>
      </c>
      <c r="D124" s="112">
        <v>81.71934996943213</v>
      </c>
      <c r="E124" s="112">
        <v>0</v>
      </c>
      <c r="F124" s="395"/>
      <c r="G124" s="112">
        <v>0</v>
      </c>
      <c r="H124" s="113">
        <v>0</v>
      </c>
      <c r="I124" s="114">
        <f t="shared" si="96"/>
        <v>81.906467856362937</v>
      </c>
    </row>
    <row r="125" spans="1:9" ht="15">
      <c r="A125" s="32" t="s">
        <v>16</v>
      </c>
      <c r="B125" s="84">
        <v>1E-8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96"/>
        <v>1E-8</v>
      </c>
    </row>
    <row r="126" spans="1:9" ht="15">
      <c r="A126" s="31" t="s">
        <v>17</v>
      </c>
      <c r="B126" s="112">
        <v>0</v>
      </c>
      <c r="C126" s="112">
        <v>0</v>
      </c>
      <c r="D126" s="112">
        <v>1E-4</v>
      </c>
      <c r="E126" s="112">
        <v>0</v>
      </c>
      <c r="F126" s="395"/>
      <c r="G126" s="112">
        <v>0</v>
      </c>
      <c r="H126" s="113">
        <v>0</v>
      </c>
      <c r="I126" s="114">
        <f t="shared" si="96"/>
        <v>1E-4</v>
      </c>
    </row>
    <row r="127" spans="1:9" ht="15">
      <c r="A127" s="33" t="s">
        <v>56</v>
      </c>
      <c r="B127" s="84">
        <v>1E-8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96"/>
        <v>1E-8</v>
      </c>
    </row>
    <row r="128" spans="1:9" ht="15">
      <c r="A128" s="31" t="s">
        <v>18</v>
      </c>
      <c r="B128" s="116">
        <v>0</v>
      </c>
      <c r="C128" s="116">
        <v>0</v>
      </c>
      <c r="D128" s="116">
        <v>1E-4</v>
      </c>
      <c r="E128" s="116">
        <v>0</v>
      </c>
      <c r="F128" s="395"/>
      <c r="G128" s="116">
        <v>0</v>
      </c>
      <c r="H128" s="117">
        <v>0</v>
      </c>
      <c r="I128" s="114">
        <f t="shared" si="96"/>
        <v>1E-4</v>
      </c>
    </row>
    <row r="129" spans="1:9" ht="15">
      <c r="A129" s="33" t="s">
        <v>19</v>
      </c>
      <c r="B129" s="93">
        <v>1E-3</v>
      </c>
      <c r="C129" s="93">
        <v>0</v>
      </c>
      <c r="D129" s="93">
        <v>0</v>
      </c>
      <c r="E129" s="93">
        <v>0</v>
      </c>
      <c r="F129" s="395"/>
      <c r="G129" s="93">
        <v>0</v>
      </c>
      <c r="H129" s="119">
        <v>0</v>
      </c>
      <c r="I129" s="111">
        <f t="shared" si="96"/>
        <v>1E-3</v>
      </c>
    </row>
    <row r="130" spans="1:9" ht="15">
      <c r="A130" s="31" t="s">
        <v>20</v>
      </c>
      <c r="B130" s="116">
        <v>0.16834380644684316</v>
      </c>
      <c r="C130" s="116">
        <v>0</v>
      </c>
      <c r="D130" s="116">
        <v>1.0412571935531572</v>
      </c>
      <c r="E130" s="116">
        <v>0</v>
      </c>
      <c r="F130" s="395"/>
      <c r="G130" s="116">
        <v>0</v>
      </c>
      <c r="H130" s="117">
        <v>0</v>
      </c>
      <c r="I130" s="114">
        <f t="shared" si="96"/>
        <v>1.2096010000000004</v>
      </c>
    </row>
    <row r="131" spans="1:9" ht="15.75" thickBot="1">
      <c r="A131" s="33" t="s">
        <v>21</v>
      </c>
      <c r="B131" s="96">
        <v>28.804456422535861</v>
      </c>
      <c r="C131" s="96">
        <v>0</v>
      </c>
      <c r="D131" s="96">
        <v>0</v>
      </c>
      <c r="E131" s="96">
        <v>2564.0596207342346</v>
      </c>
      <c r="F131" s="396"/>
      <c r="G131" s="96">
        <v>830.01952284322977</v>
      </c>
      <c r="H131" s="121">
        <v>0</v>
      </c>
      <c r="I131" s="292">
        <f t="shared" si="96"/>
        <v>3422.8836000000006</v>
      </c>
    </row>
    <row r="132" spans="1:9" ht="15">
      <c r="A132" s="280" t="s">
        <v>22</v>
      </c>
      <c r="B132" s="99">
        <f>SUM(B111:B131)</f>
        <v>230.64047553383628</v>
      </c>
      <c r="C132" s="99">
        <f t="shared" ref="C132" si="97">SUM(C111:C131)</f>
        <v>1863.5310101762602</v>
      </c>
      <c r="D132" s="99">
        <f t="shared" ref="D132" si="98">SUM(D111:D131)</f>
        <v>7420.1906986439089</v>
      </c>
      <c r="E132" s="99">
        <f t="shared" ref="E132" si="99">SUM(E111:E131)</f>
        <v>2564.6201617791285</v>
      </c>
      <c r="F132" s="99">
        <f>SUM(F111:F131)</f>
        <v>0</v>
      </c>
      <c r="G132" s="99">
        <f t="shared" ref="G132" si="100">SUM(G111:G131)</f>
        <v>830.01952284322977</v>
      </c>
      <c r="H132" s="99">
        <f t="shared" ref="H132" si="101">SUM(H111:H131)</f>
        <v>0</v>
      </c>
      <c r="I132" s="111">
        <f>SUM(I111:I131)</f>
        <v>12909.001868976364</v>
      </c>
    </row>
    <row r="133" spans="1:9" s="22" customFormat="1" ht="15" thickBot="1">
      <c r="A133" s="38" t="s">
        <v>108</v>
      </c>
      <c r="B133" s="125">
        <f>B132/$I132</f>
        <v>1.7866638945039152E-2</v>
      </c>
      <c r="C133" s="125">
        <f t="shared" ref="C133" si="102">C132/$I132</f>
        <v>0.14435903171218856</v>
      </c>
      <c r="D133" s="125">
        <f t="shared" ref="D133" si="103">D132/$I132</f>
        <v>0.57480746954391004</v>
      </c>
      <c r="E133" s="125">
        <f t="shared" ref="E133" si="104">E132/$I132</f>
        <v>0.19866912932614622</v>
      </c>
      <c r="F133" s="125">
        <f t="shared" ref="F133" si="105">F132/$I132</f>
        <v>0</v>
      </c>
      <c r="G133" s="125">
        <f t="shared" ref="G133" si="106">G132/$I132</f>
        <v>6.429773047271603E-2</v>
      </c>
      <c r="H133" s="126">
        <f t="shared" ref="H133" si="107">H132/$I132</f>
        <v>0</v>
      </c>
      <c r="I133" s="127">
        <f t="shared" ref="I133" si="108">I132/$I132</f>
        <v>1</v>
      </c>
    </row>
    <row r="134" spans="1:9" ht="15" thickBot="1">
      <c r="A134" s="40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4.2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109">SUM(B138:H138)</f>
        <v>0</v>
      </c>
    </row>
    <row r="139" spans="1:9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109"/>
        <v>0</v>
      </c>
    </row>
    <row r="140" spans="1:9" ht="15">
      <c r="A140" s="31" t="s">
        <v>9</v>
      </c>
      <c r="B140" s="112">
        <v>0</v>
      </c>
      <c r="C140" s="112">
        <v>1.0000000000000001E-5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109"/>
        <v>1.0000000000000001E-5</v>
      </c>
    </row>
    <row r="141" spans="1:9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109"/>
        <v>0</v>
      </c>
    </row>
    <row r="142" spans="1:9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109"/>
        <v>0</v>
      </c>
    </row>
    <row r="143" spans="1:9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109"/>
        <v>0</v>
      </c>
    </row>
    <row r="144" spans="1:9" ht="15">
      <c r="A144" s="31" t="s">
        <v>145</v>
      </c>
      <c r="B144" s="112">
        <v>0</v>
      </c>
      <c r="C144" s="112">
        <v>0</v>
      </c>
      <c r="D144" s="112">
        <v>2.4620441496265091</v>
      </c>
      <c r="E144" s="112">
        <v>2.6930452012582382</v>
      </c>
      <c r="F144" s="395"/>
      <c r="G144" s="112">
        <v>0</v>
      </c>
      <c r="H144" s="113">
        <v>0</v>
      </c>
      <c r="I144" s="114">
        <f t="shared" si="109"/>
        <v>5.1550893508847473</v>
      </c>
    </row>
    <row r="145" spans="1:9" ht="15">
      <c r="A145" s="32" t="s">
        <v>12</v>
      </c>
      <c r="B145" s="84">
        <v>4.0000059971098265</v>
      </c>
      <c r="C145" s="84">
        <v>8.6705202312138729E-7</v>
      </c>
      <c r="D145" s="84">
        <v>3.1358381502890176E-6</v>
      </c>
      <c r="E145" s="84">
        <v>0</v>
      </c>
      <c r="F145" s="395"/>
      <c r="G145" s="84">
        <v>0</v>
      </c>
      <c r="H145" s="115">
        <v>0</v>
      </c>
      <c r="I145" s="111">
        <f t="shared" si="109"/>
        <v>4.0000099999999996</v>
      </c>
    </row>
    <row r="146" spans="1:9" ht="15">
      <c r="A146" s="31" t="s">
        <v>13</v>
      </c>
      <c r="B146" s="112">
        <v>6.6224162330151257</v>
      </c>
      <c r="C146" s="112">
        <v>56.097739301406172</v>
      </c>
      <c r="D146" s="112">
        <v>3.2798444655787105</v>
      </c>
      <c r="E146" s="112">
        <v>0</v>
      </c>
      <c r="F146" s="395"/>
      <c r="G146" s="112">
        <v>0</v>
      </c>
      <c r="H146" s="113">
        <v>0</v>
      </c>
      <c r="I146" s="114">
        <f t="shared" si="109"/>
        <v>66</v>
      </c>
    </row>
    <row r="147" spans="1:9" ht="15">
      <c r="A147" s="32" t="s">
        <v>14</v>
      </c>
      <c r="B147" s="84">
        <v>0</v>
      </c>
      <c r="C147" s="84">
        <v>0</v>
      </c>
      <c r="D147" s="84">
        <v>1E-4</v>
      </c>
      <c r="E147" s="84">
        <v>0</v>
      </c>
      <c r="F147" s="395"/>
      <c r="G147" s="84">
        <v>0</v>
      </c>
      <c r="H147" s="115">
        <v>0</v>
      </c>
      <c r="I147" s="111">
        <f t="shared" si="109"/>
        <v>1E-4</v>
      </c>
    </row>
    <row r="148" spans="1:9" ht="15">
      <c r="A148" s="31" t="s">
        <v>146</v>
      </c>
      <c r="B148" s="112">
        <v>0</v>
      </c>
      <c r="C148" s="112">
        <v>9.9999999999999995E-7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109"/>
        <v>9.9999999999999995E-7</v>
      </c>
    </row>
    <row r="149" spans="1:9" ht="15">
      <c r="A149" s="32" t="s">
        <v>136</v>
      </c>
      <c r="B149" s="84">
        <v>2.4493240666635305</v>
      </c>
      <c r="C149" s="84">
        <v>112.20060596718555</v>
      </c>
      <c r="D149" s="84">
        <v>23.350169966150919</v>
      </c>
      <c r="E149" s="84">
        <v>0</v>
      </c>
      <c r="F149" s="395"/>
      <c r="G149" s="84">
        <v>0</v>
      </c>
      <c r="H149" s="115">
        <v>0</v>
      </c>
      <c r="I149" s="111">
        <f t="shared" si="109"/>
        <v>138.0001</v>
      </c>
    </row>
    <row r="150" spans="1:9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109"/>
        <v>0</v>
      </c>
    </row>
    <row r="151" spans="1:9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109"/>
        <v>0</v>
      </c>
    </row>
    <row r="152" spans="1:9" ht="15">
      <c r="A152" s="31" t="s">
        <v>17</v>
      </c>
      <c r="B152" s="112">
        <v>0</v>
      </c>
      <c r="C152" s="112">
        <v>1E-4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109"/>
        <v>1E-4</v>
      </c>
    </row>
    <row r="153" spans="1:9" ht="15">
      <c r="A153" s="33" t="s">
        <v>56</v>
      </c>
      <c r="B153" s="84">
        <v>1E-8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109"/>
        <v>1E-8</v>
      </c>
    </row>
    <row r="154" spans="1:9" ht="15">
      <c r="A154" s="31" t="s">
        <v>18</v>
      </c>
      <c r="B154" s="116">
        <v>0</v>
      </c>
      <c r="C154" s="116">
        <v>1E-8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4">
        <f t="shared" si="109"/>
        <v>1E-8</v>
      </c>
    </row>
    <row r="155" spans="1:9" ht="15">
      <c r="A155" s="33" t="s">
        <v>19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11">
        <f t="shared" si="109"/>
        <v>0</v>
      </c>
    </row>
    <row r="156" spans="1:9" ht="15">
      <c r="A156" s="31" t="s">
        <v>20</v>
      </c>
      <c r="B156" s="116">
        <v>2.4831638716844218</v>
      </c>
      <c r="C156" s="116">
        <v>0</v>
      </c>
      <c r="D156" s="116">
        <v>0.10173612831557832</v>
      </c>
      <c r="E156" s="116">
        <v>0</v>
      </c>
      <c r="F156" s="395"/>
      <c r="G156" s="116">
        <v>0</v>
      </c>
      <c r="H156" s="117">
        <v>0</v>
      </c>
      <c r="I156" s="114">
        <f t="shared" si="109"/>
        <v>2.5849000000000002</v>
      </c>
    </row>
    <row r="157" spans="1:9" ht="15.75" thickBot="1">
      <c r="A157" s="33" t="s">
        <v>21</v>
      </c>
      <c r="B157" s="96">
        <v>3.7234073564925083</v>
      </c>
      <c r="C157" s="96">
        <v>2.0493000173329404E-2</v>
      </c>
      <c r="D157" s="96">
        <v>17.095431519592832</v>
      </c>
      <c r="E157" s="96">
        <v>379.21921115742879</v>
      </c>
      <c r="F157" s="396"/>
      <c r="G157" s="96">
        <v>7.2355660361982777</v>
      </c>
      <c r="H157" s="121">
        <v>44.94149093011427</v>
      </c>
      <c r="I157" s="292">
        <f t="shared" si="109"/>
        <v>452.23559999999998</v>
      </c>
    </row>
    <row r="158" spans="1:9" ht="15">
      <c r="A158" s="280" t="s">
        <v>22</v>
      </c>
      <c r="B158" s="99">
        <f>SUM(B137:B157)</f>
        <v>19.278317534965414</v>
      </c>
      <c r="C158" s="99">
        <f t="shared" ref="C158" si="110">SUM(C137:C157)</f>
        <v>168.3189501458171</v>
      </c>
      <c r="D158" s="99">
        <f t="shared" ref="D158" si="111">SUM(D137:D157)</f>
        <v>46.289329365102702</v>
      </c>
      <c r="E158" s="99">
        <f t="shared" ref="E158" si="112">SUM(E137:E157)</f>
        <v>381.91225635868705</v>
      </c>
      <c r="F158" s="99">
        <f>SUM(F137:F157)</f>
        <v>0</v>
      </c>
      <c r="G158" s="99">
        <f t="shared" ref="G158" si="113">SUM(G137:G157)</f>
        <v>7.2355660361982777</v>
      </c>
      <c r="H158" s="99">
        <f t="shared" ref="H158" si="114">SUM(H137:H157)</f>
        <v>44.94149093011427</v>
      </c>
      <c r="I158" s="111">
        <f>SUM(I137:I157)</f>
        <v>667.97591037088478</v>
      </c>
    </row>
    <row r="159" spans="1:9" s="22" customFormat="1" ht="15" thickBot="1">
      <c r="A159" s="38" t="s">
        <v>108</v>
      </c>
      <c r="B159" s="125">
        <f>B158/$I158</f>
        <v>2.8860797576160169E-2</v>
      </c>
      <c r="C159" s="125">
        <f t="shared" ref="C159" si="115">C158/$I158</f>
        <v>0.25198356337784733</v>
      </c>
      <c r="D159" s="125">
        <f t="shared" ref="D159" si="116">D158/$I158</f>
        <v>6.9297902284232327E-2</v>
      </c>
      <c r="E159" s="125">
        <f t="shared" ref="E159" si="117">E158/$I158</f>
        <v>0.57174555313923725</v>
      </c>
      <c r="F159" s="125">
        <f t="shared" ref="F159" si="118">F158/$I158</f>
        <v>0</v>
      </c>
      <c r="G159" s="125">
        <f t="shared" ref="G159" si="119">G158/$I158</f>
        <v>1.0832076312723352E-2</v>
      </c>
      <c r="H159" s="126">
        <f t="shared" ref="H159" si="120">H158/$I158</f>
        <v>6.7280107309799692E-2</v>
      </c>
      <c r="I159" s="127">
        <f t="shared" ref="I159" si="121">I158/$I158</f>
        <v>1</v>
      </c>
    </row>
    <row r="160" spans="1:9" ht="15" thickBot="1">
      <c r="A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4.2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122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122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122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122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122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122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0.23664953632753383</v>
      </c>
      <c r="F170" s="395"/>
      <c r="G170" s="112">
        <v>0</v>
      </c>
      <c r="H170" s="113">
        <v>0</v>
      </c>
      <c r="I170" s="114">
        <f t="shared" si="122"/>
        <v>0.23664953632753383</v>
      </c>
    </row>
    <row r="171" spans="1:9" ht="15">
      <c r="A171" s="32" t="s">
        <v>12</v>
      </c>
      <c r="B171" s="84">
        <v>1.0000000000000001E-9</v>
      </c>
      <c r="C171" s="84">
        <v>9.9999999999999995E-8</v>
      </c>
      <c r="D171" s="84">
        <v>1E-8</v>
      </c>
      <c r="E171" s="84">
        <v>1E-8</v>
      </c>
      <c r="F171" s="395"/>
      <c r="G171" s="84">
        <v>0</v>
      </c>
      <c r="H171" s="115">
        <v>0</v>
      </c>
      <c r="I171" s="111">
        <f t="shared" si="122"/>
        <v>1.2099999999999998E-7</v>
      </c>
    </row>
    <row r="172" spans="1:9" ht="15">
      <c r="A172" s="31" t="s">
        <v>13</v>
      </c>
      <c r="B172" s="112">
        <v>27.727792927359616</v>
      </c>
      <c r="C172" s="112">
        <v>0</v>
      </c>
      <c r="D172" s="112">
        <v>69.272207072640384</v>
      </c>
      <c r="E172" s="112">
        <v>0</v>
      </c>
      <c r="F172" s="395"/>
      <c r="G172" s="112">
        <v>0</v>
      </c>
      <c r="H172" s="113">
        <v>0</v>
      </c>
      <c r="I172" s="114">
        <f t="shared" si="122"/>
        <v>97</v>
      </c>
    </row>
    <row r="173" spans="1:9" ht="15">
      <c r="A173" s="32" t="s">
        <v>14</v>
      </c>
      <c r="B173" s="84">
        <v>0</v>
      </c>
      <c r="C173" s="84">
        <v>0</v>
      </c>
      <c r="D173" s="84">
        <v>4</v>
      </c>
      <c r="E173" s="84">
        <v>0</v>
      </c>
      <c r="F173" s="395"/>
      <c r="G173" s="84">
        <v>0</v>
      </c>
      <c r="H173" s="115">
        <v>0</v>
      </c>
      <c r="I173" s="111">
        <f t="shared" si="122"/>
        <v>4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122"/>
        <v>0</v>
      </c>
    </row>
    <row r="175" spans="1:9" ht="15">
      <c r="A175" s="32" t="s">
        <v>136</v>
      </c>
      <c r="B175" s="84">
        <v>15.592505255509584</v>
      </c>
      <c r="C175" s="84">
        <v>8.121096487244575</v>
      </c>
      <c r="D175" s="84">
        <v>270.2864982572458</v>
      </c>
      <c r="E175" s="84">
        <v>0</v>
      </c>
      <c r="F175" s="395"/>
      <c r="G175" s="84">
        <v>0</v>
      </c>
      <c r="H175" s="115">
        <v>0</v>
      </c>
      <c r="I175" s="111">
        <f t="shared" si="122"/>
        <v>294.00009999999997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122"/>
        <v>0</v>
      </c>
    </row>
    <row r="177" spans="1:9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122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122"/>
        <v>0</v>
      </c>
    </row>
    <row r="179" spans="1:9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122"/>
        <v>0</v>
      </c>
    </row>
    <row r="180" spans="1:9" ht="15">
      <c r="A180" s="31" t="s">
        <v>18</v>
      </c>
      <c r="B180" s="116">
        <v>1E-10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4">
        <f t="shared" si="122"/>
        <v>1E-10</v>
      </c>
    </row>
    <row r="181" spans="1:9" ht="15">
      <c r="A181" s="33" t="s">
        <v>19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11">
        <f t="shared" si="122"/>
        <v>0</v>
      </c>
    </row>
    <row r="182" spans="1:9" ht="15">
      <c r="A182" s="31" t="s">
        <v>20</v>
      </c>
      <c r="B182" s="116">
        <v>9.9999999999999995E-8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4">
        <f t="shared" si="122"/>
        <v>9.9999999999999995E-8</v>
      </c>
    </row>
    <row r="183" spans="1:9" ht="15.75" thickBot="1">
      <c r="A183" s="33" t="s">
        <v>21</v>
      </c>
      <c r="B183" s="96">
        <v>3.9133237445169677</v>
      </c>
      <c r="C183" s="96">
        <v>0</v>
      </c>
      <c r="D183" s="96">
        <v>96.743088413972984</v>
      </c>
      <c r="E183" s="96">
        <v>101.77445966124957</v>
      </c>
      <c r="F183" s="396"/>
      <c r="G183" s="96">
        <v>9.1023248361108084</v>
      </c>
      <c r="H183" s="121">
        <v>29.087203344149682</v>
      </c>
      <c r="I183" s="292">
        <f t="shared" si="122"/>
        <v>240.62040000000002</v>
      </c>
    </row>
    <row r="184" spans="1:9" ht="15">
      <c r="A184" s="280" t="s">
        <v>22</v>
      </c>
      <c r="B184" s="99">
        <f>SUM(B163:B183)</f>
        <v>47.233622028486167</v>
      </c>
      <c r="C184" s="99">
        <f t="shared" ref="C184" si="123">SUM(C163:C183)</f>
        <v>8.1210965872445744</v>
      </c>
      <c r="D184" s="99">
        <f t="shared" ref="D184" si="124">SUM(D163:D183)</f>
        <v>440.30179375385916</v>
      </c>
      <c r="E184" s="99">
        <f t="shared" ref="E184" si="125">SUM(E163:E183)</f>
        <v>102.01110920757709</v>
      </c>
      <c r="F184" s="99">
        <f>SUM(F163:F183)</f>
        <v>0</v>
      </c>
      <c r="G184" s="99">
        <f t="shared" ref="G184" si="126">SUM(G163:G183)</f>
        <v>9.1023248361108084</v>
      </c>
      <c r="H184" s="99">
        <f t="shared" ref="H184" si="127">SUM(H163:H183)</f>
        <v>29.087203344149682</v>
      </c>
      <c r="I184" s="111">
        <f>SUM(I163:I183)</f>
        <v>635.85714975742758</v>
      </c>
    </row>
    <row r="185" spans="1:9" s="22" customFormat="1" ht="15" thickBot="1">
      <c r="A185" s="38" t="s">
        <v>108</v>
      </c>
      <c r="B185" s="125">
        <f>B184/$I184</f>
        <v>7.4283385893364987E-2</v>
      </c>
      <c r="C185" s="125">
        <f t="shared" ref="C185" si="128">C184/$I184</f>
        <v>1.2771888450641283E-2</v>
      </c>
      <c r="D185" s="125">
        <f t="shared" ref="D185" si="129">D184/$I184</f>
        <v>0.6924539480633809</v>
      </c>
      <c r="E185" s="125">
        <f t="shared" ref="E185" si="130">E184/$I184</f>
        <v>0.16043085974026272</v>
      </c>
      <c r="F185" s="125">
        <f t="shared" ref="F185" si="131">F184/$I184</f>
        <v>0</v>
      </c>
      <c r="G185" s="125">
        <f t="shared" ref="G185" si="132">G184/$I184</f>
        <v>1.4315046767317539E-2</v>
      </c>
      <c r="H185" s="126">
        <f t="shared" ref="H185" si="133">H184/$I184</f>
        <v>4.5744871085032425E-2</v>
      </c>
      <c r="I185" s="127">
        <f t="shared" ref="I185" si="134">I184/$I184</f>
        <v>1</v>
      </c>
    </row>
    <row r="186" spans="1:9" ht="15" thickBot="1">
      <c r="A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4.2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>
      <c r="A189" s="30" t="s">
        <v>7</v>
      </c>
      <c r="B189" s="105">
        <v>0</v>
      </c>
      <c r="C189" s="105">
        <v>0</v>
      </c>
      <c r="D189" s="105">
        <v>1458</v>
      </c>
      <c r="E189" s="105">
        <v>0</v>
      </c>
      <c r="F189" s="394"/>
      <c r="G189" s="105">
        <v>0</v>
      </c>
      <c r="H189" s="110">
        <v>0</v>
      </c>
      <c r="I189" s="111">
        <f>SUM(B189:H189)</f>
        <v>1458</v>
      </c>
    </row>
    <row r="190" spans="1:9" ht="15">
      <c r="A190" s="31" t="s">
        <v>8</v>
      </c>
      <c r="B190" s="112">
        <v>0</v>
      </c>
      <c r="C190" s="112">
        <v>0</v>
      </c>
      <c r="D190" s="112">
        <v>1E-8</v>
      </c>
      <c r="E190" s="112">
        <v>0</v>
      </c>
      <c r="F190" s="395"/>
      <c r="G190" s="112">
        <v>0</v>
      </c>
      <c r="H190" s="113">
        <v>0</v>
      </c>
      <c r="I190" s="114">
        <f t="shared" ref="I190:I209" si="135">SUM(B190:H190)</f>
        <v>1E-8</v>
      </c>
    </row>
    <row r="191" spans="1:9" ht="15">
      <c r="A191" s="32" t="s">
        <v>143</v>
      </c>
      <c r="B191" s="84">
        <v>0</v>
      </c>
      <c r="C191" s="84">
        <v>0</v>
      </c>
      <c r="D191" s="84">
        <v>1E-8</v>
      </c>
      <c r="E191" s="84">
        <v>0</v>
      </c>
      <c r="F191" s="395"/>
      <c r="G191" s="84">
        <v>0</v>
      </c>
      <c r="H191" s="115">
        <v>0</v>
      </c>
      <c r="I191" s="111">
        <f t="shared" si="135"/>
        <v>1E-8</v>
      </c>
    </row>
    <row r="192" spans="1:9" ht="15">
      <c r="A192" s="31" t="s">
        <v>9</v>
      </c>
      <c r="B192" s="112">
        <v>0</v>
      </c>
      <c r="C192" s="112">
        <v>0</v>
      </c>
      <c r="D192" s="112">
        <v>1E-8</v>
      </c>
      <c r="E192" s="112">
        <v>0</v>
      </c>
      <c r="F192" s="395"/>
      <c r="G192" s="112">
        <v>0</v>
      </c>
      <c r="H192" s="113">
        <v>0</v>
      </c>
      <c r="I192" s="114">
        <f t="shared" si="135"/>
        <v>1E-8</v>
      </c>
    </row>
    <row r="193" spans="1:9" ht="15">
      <c r="A193" s="32" t="s">
        <v>10</v>
      </c>
      <c r="B193" s="84">
        <v>0</v>
      </c>
      <c r="C193" s="84">
        <v>0</v>
      </c>
      <c r="D193" s="84">
        <v>1E-8</v>
      </c>
      <c r="E193" s="84">
        <v>0</v>
      </c>
      <c r="F193" s="395"/>
      <c r="G193" s="84">
        <v>0</v>
      </c>
      <c r="H193" s="115">
        <v>0</v>
      </c>
      <c r="I193" s="111">
        <f t="shared" si="135"/>
        <v>1E-8</v>
      </c>
    </row>
    <row r="194" spans="1:9" ht="15">
      <c r="A194" s="31" t="s">
        <v>11</v>
      </c>
      <c r="B194" s="112">
        <v>0</v>
      </c>
      <c r="C194" s="112">
        <v>0</v>
      </c>
      <c r="D194" s="112">
        <v>1E-8</v>
      </c>
      <c r="E194" s="112">
        <v>0</v>
      </c>
      <c r="F194" s="395"/>
      <c r="G194" s="112">
        <v>0</v>
      </c>
      <c r="H194" s="113">
        <v>0</v>
      </c>
      <c r="I194" s="114">
        <f t="shared" si="135"/>
        <v>1E-8</v>
      </c>
    </row>
    <row r="195" spans="1:9" ht="15">
      <c r="A195" s="32" t="s">
        <v>144</v>
      </c>
      <c r="B195" s="84">
        <v>0</v>
      </c>
      <c r="C195" s="84">
        <v>0</v>
      </c>
      <c r="D195" s="84">
        <v>1E-8</v>
      </c>
      <c r="E195" s="84">
        <v>0</v>
      </c>
      <c r="F195" s="395"/>
      <c r="G195" s="84">
        <v>0</v>
      </c>
      <c r="H195" s="115">
        <v>0</v>
      </c>
      <c r="I195" s="111">
        <f t="shared" si="135"/>
        <v>1E-8</v>
      </c>
    </row>
    <row r="196" spans="1:9" ht="15">
      <c r="A196" s="31" t="s">
        <v>145</v>
      </c>
      <c r="B196" s="112">
        <v>1E-8</v>
      </c>
      <c r="C196" s="112">
        <v>1E-8</v>
      </c>
      <c r="D196" s="112">
        <v>1E-8</v>
      </c>
      <c r="E196" s="112">
        <v>6.6348698502252876</v>
      </c>
      <c r="F196" s="395"/>
      <c r="G196" s="112">
        <v>0</v>
      </c>
      <c r="H196" s="113">
        <v>0</v>
      </c>
      <c r="I196" s="114">
        <f t="shared" si="135"/>
        <v>6.6348698802252875</v>
      </c>
    </row>
    <row r="197" spans="1:9" ht="15">
      <c r="A197" s="32" t="s">
        <v>12</v>
      </c>
      <c r="B197" s="84">
        <v>3.3452146506832205</v>
      </c>
      <c r="C197" s="84">
        <v>1.0390017841445389</v>
      </c>
      <c r="D197" s="84">
        <v>48.615783595172239</v>
      </c>
      <c r="E197" s="84">
        <v>0</v>
      </c>
      <c r="F197" s="395"/>
      <c r="G197" s="84">
        <v>0</v>
      </c>
      <c r="H197" s="115">
        <v>0</v>
      </c>
      <c r="I197" s="111">
        <f t="shared" si="135"/>
        <v>53.000000029999995</v>
      </c>
    </row>
    <row r="198" spans="1:9" ht="15">
      <c r="A198" s="31" t="s">
        <v>13</v>
      </c>
      <c r="B198" s="112">
        <v>66.228364983300963</v>
      </c>
      <c r="C198" s="112">
        <v>29.42389922634279</v>
      </c>
      <c r="D198" s="112">
        <v>1337.3477358203561</v>
      </c>
      <c r="E198" s="112">
        <v>0</v>
      </c>
      <c r="F198" s="395"/>
      <c r="G198" s="112">
        <v>0</v>
      </c>
      <c r="H198" s="113">
        <v>0</v>
      </c>
      <c r="I198" s="114">
        <f t="shared" si="135"/>
        <v>1433.0000000299999</v>
      </c>
    </row>
    <row r="199" spans="1:9" ht="15">
      <c r="A199" s="32" t="s">
        <v>14</v>
      </c>
      <c r="B199" s="84">
        <v>53.796032058082012</v>
      </c>
      <c r="C199" s="84">
        <v>1E-8</v>
      </c>
      <c r="D199" s="84">
        <v>389.20396796191801</v>
      </c>
      <c r="E199" s="84">
        <v>0</v>
      </c>
      <c r="F199" s="395"/>
      <c r="G199" s="84">
        <v>0</v>
      </c>
      <c r="H199" s="115">
        <v>0</v>
      </c>
      <c r="I199" s="111">
        <f t="shared" si="135"/>
        <v>443.00000003000002</v>
      </c>
    </row>
    <row r="200" spans="1:9" ht="15">
      <c r="A200" s="31" t="s">
        <v>146</v>
      </c>
      <c r="B200" s="112">
        <v>1E-8</v>
      </c>
      <c r="C200" s="112">
        <v>1E-8</v>
      </c>
      <c r="D200" s="112">
        <v>313</v>
      </c>
      <c r="E200" s="112">
        <v>0</v>
      </c>
      <c r="F200" s="395"/>
      <c r="G200" s="112">
        <v>0</v>
      </c>
      <c r="H200" s="113">
        <v>0</v>
      </c>
      <c r="I200" s="114">
        <f t="shared" si="135"/>
        <v>313.00000002000002</v>
      </c>
    </row>
    <row r="201" spans="1:9" ht="15">
      <c r="A201" s="32" t="s">
        <v>136</v>
      </c>
      <c r="B201" s="84">
        <v>585.88484543176651</v>
      </c>
      <c r="C201" s="84">
        <v>31.477464421987293</v>
      </c>
      <c r="D201" s="84">
        <v>3277.7086172326403</v>
      </c>
      <c r="E201" s="84">
        <v>249.92907294360606</v>
      </c>
      <c r="F201" s="395"/>
      <c r="G201" s="84">
        <v>0</v>
      </c>
      <c r="H201" s="115">
        <v>0</v>
      </c>
      <c r="I201" s="111">
        <f t="shared" si="135"/>
        <v>4145.0000000299997</v>
      </c>
    </row>
    <row r="202" spans="1:9" ht="15">
      <c r="A202" s="31" t="s">
        <v>15</v>
      </c>
      <c r="B202" s="112">
        <v>1E-8</v>
      </c>
      <c r="C202" s="112">
        <v>1E-8</v>
      </c>
      <c r="D202" s="112">
        <v>1E-8</v>
      </c>
      <c r="E202" s="112">
        <v>0</v>
      </c>
      <c r="F202" s="395"/>
      <c r="G202" s="112">
        <v>0</v>
      </c>
      <c r="H202" s="113">
        <v>0</v>
      </c>
      <c r="I202" s="114">
        <f t="shared" si="135"/>
        <v>3.0000000000000004E-8</v>
      </c>
    </row>
    <row r="203" spans="1:9" ht="15">
      <c r="A203" s="32" t="s">
        <v>16</v>
      </c>
      <c r="B203" s="84">
        <v>1E-8</v>
      </c>
      <c r="C203" s="84">
        <v>1E-8</v>
      </c>
      <c r="D203" s="84">
        <v>1E-8</v>
      </c>
      <c r="E203" s="84">
        <v>0</v>
      </c>
      <c r="F203" s="395"/>
      <c r="G203" s="84">
        <v>0</v>
      </c>
      <c r="H203" s="115">
        <v>0</v>
      </c>
      <c r="I203" s="111">
        <f t="shared" si="135"/>
        <v>3.0000000000000004E-8</v>
      </c>
    </row>
    <row r="204" spans="1:9" ht="15">
      <c r="A204" s="31" t="s">
        <v>17</v>
      </c>
      <c r="B204" s="112">
        <v>1.1994683929530066</v>
      </c>
      <c r="C204" s="112">
        <v>1E-8</v>
      </c>
      <c r="D204" s="112">
        <v>1027.8005316270469</v>
      </c>
      <c r="E204" s="112">
        <v>0</v>
      </c>
      <c r="F204" s="395"/>
      <c r="G204" s="112">
        <v>0</v>
      </c>
      <c r="H204" s="113">
        <v>0</v>
      </c>
      <c r="I204" s="114">
        <f t="shared" si="135"/>
        <v>1029.0000000299999</v>
      </c>
    </row>
    <row r="205" spans="1:9" ht="15">
      <c r="A205" s="33" t="s">
        <v>56</v>
      </c>
      <c r="B205" s="84">
        <v>1E-8</v>
      </c>
      <c r="C205" s="84">
        <v>1E-8</v>
      </c>
      <c r="D205" s="84">
        <v>1E-8</v>
      </c>
      <c r="E205" s="84">
        <v>0</v>
      </c>
      <c r="F205" s="395"/>
      <c r="G205" s="84">
        <v>0</v>
      </c>
      <c r="H205" s="115">
        <v>0</v>
      </c>
      <c r="I205" s="111">
        <f t="shared" si="135"/>
        <v>3.0000000000000004E-8</v>
      </c>
    </row>
    <row r="206" spans="1:9" ht="15">
      <c r="A206" s="31" t="s">
        <v>18</v>
      </c>
      <c r="B206" s="116">
        <v>1E-8</v>
      </c>
      <c r="C206" s="116">
        <v>1E-8</v>
      </c>
      <c r="D206" s="116">
        <v>1E-8</v>
      </c>
      <c r="E206" s="116">
        <v>0</v>
      </c>
      <c r="F206" s="395"/>
      <c r="G206" s="116">
        <v>0</v>
      </c>
      <c r="H206" s="117">
        <v>0</v>
      </c>
      <c r="I206" s="114">
        <f t="shared" si="135"/>
        <v>3.0000000000000004E-8</v>
      </c>
    </row>
    <row r="207" spans="1:9" ht="15">
      <c r="A207" s="33" t="s">
        <v>19</v>
      </c>
      <c r="B207" s="93">
        <v>1E-8</v>
      </c>
      <c r="C207" s="93">
        <v>1E-8</v>
      </c>
      <c r="D207" s="93">
        <v>1E-8</v>
      </c>
      <c r="E207" s="93">
        <v>0</v>
      </c>
      <c r="F207" s="395"/>
      <c r="G207" s="93">
        <v>0</v>
      </c>
      <c r="H207" s="119">
        <v>0</v>
      </c>
      <c r="I207" s="111">
        <f t="shared" si="135"/>
        <v>3.0000000000000004E-8</v>
      </c>
    </row>
    <row r="208" spans="1:9" ht="15">
      <c r="A208" s="31" t="s">
        <v>20</v>
      </c>
      <c r="B208" s="116">
        <v>1E-8</v>
      </c>
      <c r="C208" s="116">
        <v>1E-8</v>
      </c>
      <c r="D208" s="116">
        <v>1E-8</v>
      </c>
      <c r="E208" s="116">
        <v>0</v>
      </c>
      <c r="F208" s="395"/>
      <c r="G208" s="116">
        <v>0</v>
      </c>
      <c r="H208" s="117">
        <v>0</v>
      </c>
      <c r="I208" s="114">
        <f t="shared" si="135"/>
        <v>3.0000000000000004E-8</v>
      </c>
    </row>
    <row r="209" spans="1:9" ht="15.75" thickBot="1">
      <c r="A209" s="33" t="s">
        <v>21</v>
      </c>
      <c r="B209" s="96">
        <v>2.3374735670818816</v>
      </c>
      <c r="C209" s="96">
        <v>0.82546446653650152</v>
      </c>
      <c r="D209" s="96">
        <v>625.90346450480104</v>
      </c>
      <c r="E209" s="96">
        <v>429.76288046557772</v>
      </c>
      <c r="F209" s="396"/>
      <c r="G209" s="96">
        <v>33.621596760138161</v>
      </c>
      <c r="H209" s="121">
        <v>2.0319202658648852</v>
      </c>
      <c r="I209" s="292">
        <f t="shared" si="135"/>
        <v>1094.4828000300004</v>
      </c>
    </row>
    <row r="210" spans="1:9" ht="15">
      <c r="A210" s="280" t="s">
        <v>22</v>
      </c>
      <c r="B210" s="99">
        <f>SUM(B189:B209)</f>
        <v>712.79139916386771</v>
      </c>
      <c r="C210" s="99">
        <f t="shared" ref="C210" si="136">SUM(C189:C209)</f>
        <v>62.765829999011132</v>
      </c>
      <c r="D210" s="99">
        <f t="shared" ref="D210" si="137">SUM(D189:D209)</f>
        <v>8477.5801008719336</v>
      </c>
      <c r="E210" s="99">
        <f t="shared" ref="E210" si="138">SUM(E189:E209)</f>
        <v>686.32682325940914</v>
      </c>
      <c r="F210" s="99">
        <f>SUM(F189:F209)</f>
        <v>0</v>
      </c>
      <c r="G210" s="99">
        <f t="shared" ref="G210" si="139">SUM(G189:G209)</f>
        <v>33.621596760138161</v>
      </c>
      <c r="H210" s="99">
        <f t="shared" ref="H210" si="140">SUM(H189:H209)</f>
        <v>2.0319202658648852</v>
      </c>
      <c r="I210" s="111">
        <f>SUM(I189:I209)</f>
        <v>9975.1176703202273</v>
      </c>
    </row>
    <row r="211" spans="1:9" s="22" customFormat="1" ht="15" thickBot="1">
      <c r="A211" s="38" t="s">
        <v>108</v>
      </c>
      <c r="B211" s="125">
        <f>B210/$I210</f>
        <v>7.145694143385331E-2</v>
      </c>
      <c r="C211" s="125">
        <f t="shared" ref="C211" si="141">C210/$I210</f>
        <v>6.2922395578112701E-3</v>
      </c>
      <c r="D211" s="125">
        <f t="shared" ref="D211" si="142">D210/$I210</f>
        <v>0.84987269133636012</v>
      </c>
      <c r="E211" s="125">
        <f t="shared" ref="E211" si="143">E210/$I210</f>
        <v>6.8803882414489481E-2</v>
      </c>
      <c r="F211" s="125">
        <f t="shared" ref="F211" si="144">F210/$I210</f>
        <v>0</v>
      </c>
      <c r="G211" s="125">
        <f t="shared" ref="G211" si="145">G210/$I210</f>
        <v>3.3705463806382166E-3</v>
      </c>
      <c r="H211" s="126">
        <f t="shared" ref="H211" si="146">H210/$I210</f>
        <v>2.0369887684740015E-4</v>
      </c>
      <c r="I211" s="127">
        <f t="shared" ref="I211" si="147">I210/$I210</f>
        <v>1</v>
      </c>
    </row>
    <row r="212" spans="1:9" ht="15" thickBot="1">
      <c r="A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4.2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148">SUM(B216:H216)</f>
        <v>0</v>
      </c>
    </row>
    <row r="217" spans="1:9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148"/>
        <v>0</v>
      </c>
    </row>
    <row r="218" spans="1:9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148"/>
        <v>0</v>
      </c>
    </row>
    <row r="219" spans="1:9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148"/>
        <v>0</v>
      </c>
    </row>
    <row r="220" spans="1:9" ht="15">
      <c r="A220" s="31" t="s">
        <v>11</v>
      </c>
      <c r="B220" s="112">
        <v>0</v>
      </c>
      <c r="C220" s="112">
        <v>0</v>
      </c>
      <c r="D220" s="112">
        <v>0</v>
      </c>
      <c r="E220" s="112">
        <v>24.192170560193691</v>
      </c>
      <c r="F220" s="395"/>
      <c r="G220" s="112">
        <v>0</v>
      </c>
      <c r="H220" s="113">
        <v>0</v>
      </c>
      <c r="I220" s="114">
        <f t="shared" si="148"/>
        <v>24.192170560193691</v>
      </c>
    </row>
    <row r="221" spans="1:9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148"/>
        <v>0</v>
      </c>
    </row>
    <row r="222" spans="1:9" ht="15">
      <c r="A222" s="31" t="s">
        <v>145</v>
      </c>
      <c r="B222" s="112">
        <v>0</v>
      </c>
      <c r="C222" s="112">
        <v>0</v>
      </c>
      <c r="D222" s="112">
        <v>0</v>
      </c>
      <c r="E222" s="112">
        <v>3.0232669404972579E-3</v>
      </c>
      <c r="F222" s="395"/>
      <c r="G222" s="112">
        <v>0</v>
      </c>
      <c r="H222" s="113">
        <v>0</v>
      </c>
      <c r="I222" s="114">
        <f t="shared" si="148"/>
        <v>3.0232669404972579E-3</v>
      </c>
    </row>
    <row r="223" spans="1:9" ht="15">
      <c r="A223" s="32" t="s">
        <v>12</v>
      </c>
      <c r="B223" s="84">
        <v>9.9999999999999995E-7</v>
      </c>
      <c r="C223" s="84">
        <v>9.9999999999999995E-7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148"/>
        <v>1.9999999999999999E-6</v>
      </c>
    </row>
    <row r="224" spans="1:9" ht="15">
      <c r="A224" s="31" t="s">
        <v>13</v>
      </c>
      <c r="B224" s="112">
        <v>0</v>
      </c>
      <c r="C224" s="112">
        <v>0</v>
      </c>
      <c r="D224" s="112">
        <v>7</v>
      </c>
      <c r="E224" s="112">
        <v>0</v>
      </c>
      <c r="F224" s="395"/>
      <c r="G224" s="112">
        <v>0</v>
      </c>
      <c r="H224" s="113">
        <v>0</v>
      </c>
      <c r="I224" s="114">
        <f t="shared" si="148"/>
        <v>7</v>
      </c>
    </row>
    <row r="225" spans="1:9" ht="15">
      <c r="A225" s="32" t="s">
        <v>14</v>
      </c>
      <c r="B225" s="84">
        <v>2.9011830912670407</v>
      </c>
      <c r="C225" s="84">
        <v>0</v>
      </c>
      <c r="D225" s="84">
        <v>11.491484343077897</v>
      </c>
      <c r="E225" s="84">
        <v>0.60733256565506488</v>
      </c>
      <c r="F225" s="395"/>
      <c r="G225" s="84">
        <v>0</v>
      </c>
      <c r="H225" s="115">
        <v>0</v>
      </c>
      <c r="I225" s="111">
        <f t="shared" si="148"/>
        <v>15.000000000000002</v>
      </c>
    </row>
    <row r="226" spans="1:9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148"/>
        <v>0</v>
      </c>
    </row>
    <row r="227" spans="1:9" ht="15">
      <c r="A227" s="32" t="s">
        <v>136</v>
      </c>
      <c r="B227" s="84">
        <v>207.81685376738002</v>
      </c>
      <c r="C227" s="84">
        <v>0</v>
      </c>
      <c r="D227" s="84">
        <v>98.131800884638281</v>
      </c>
      <c r="E227" s="84">
        <v>215.05134534798171</v>
      </c>
      <c r="F227" s="395"/>
      <c r="G227" s="84">
        <v>0</v>
      </c>
      <c r="H227" s="115">
        <v>0</v>
      </c>
      <c r="I227" s="111">
        <f t="shared" si="148"/>
        <v>521</v>
      </c>
    </row>
    <row r="228" spans="1:9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148"/>
        <v>0</v>
      </c>
    </row>
    <row r="229" spans="1:9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148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148"/>
        <v>0</v>
      </c>
    </row>
    <row r="231" spans="1:9" ht="15">
      <c r="A231" s="33" t="s">
        <v>56</v>
      </c>
      <c r="B231" s="84">
        <v>9.9999999999999995E-8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148"/>
        <v>9.9999999999999995E-8</v>
      </c>
    </row>
    <row r="232" spans="1:9" ht="15">
      <c r="A232" s="31" t="s">
        <v>18</v>
      </c>
      <c r="B232" s="116">
        <v>9.9999999999999995E-8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4">
        <f t="shared" si="148"/>
        <v>9.9999999999999995E-8</v>
      </c>
    </row>
    <row r="233" spans="1:9" ht="15">
      <c r="A233" s="33" t="s">
        <v>19</v>
      </c>
      <c r="B233" s="93">
        <v>9.9999999999999995E-8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11">
        <f t="shared" si="148"/>
        <v>9.9999999999999995E-8</v>
      </c>
    </row>
    <row r="234" spans="1:9" ht="15">
      <c r="A234" s="31" t="s">
        <v>20</v>
      </c>
      <c r="B234" s="116">
        <v>58.206948256551335</v>
      </c>
      <c r="C234" s="116">
        <v>0</v>
      </c>
      <c r="D234" s="116">
        <v>13.404251843448666</v>
      </c>
      <c r="E234" s="116">
        <v>0</v>
      </c>
      <c r="F234" s="395"/>
      <c r="G234" s="116">
        <v>0</v>
      </c>
      <c r="H234" s="117">
        <v>0</v>
      </c>
      <c r="I234" s="114">
        <f t="shared" si="148"/>
        <v>71.611200100000005</v>
      </c>
    </row>
    <row r="235" spans="1:9" ht="15.75" thickBot="1">
      <c r="A235" s="33" t="s">
        <v>21</v>
      </c>
      <c r="B235" s="96">
        <v>51.051382779858123</v>
      </c>
      <c r="C235" s="96">
        <v>0</v>
      </c>
      <c r="D235" s="96">
        <v>188.11310456399252</v>
      </c>
      <c r="E235" s="96">
        <v>139.32950701794246</v>
      </c>
      <c r="F235" s="396"/>
      <c r="G235" s="96">
        <v>42.067086517524636</v>
      </c>
      <c r="H235" s="121">
        <v>4.9157192206821918</v>
      </c>
      <c r="I235" s="292">
        <f t="shared" si="148"/>
        <v>425.47680009999993</v>
      </c>
    </row>
    <row r="236" spans="1:9" ht="15">
      <c r="A236" s="280" t="s">
        <v>22</v>
      </c>
      <c r="B236" s="99">
        <f>SUM(B215:B235)</f>
        <v>319.97636919505646</v>
      </c>
      <c r="C236" s="99">
        <f t="shared" ref="C236" si="149">SUM(C215:C235)</f>
        <v>9.9999999999999995E-7</v>
      </c>
      <c r="D236" s="99">
        <f t="shared" ref="D236" si="150">SUM(D215:D235)</f>
        <v>318.14064163515741</v>
      </c>
      <c r="E236" s="99">
        <f t="shared" ref="E236" si="151">SUM(E215:E235)</f>
        <v>379.18337875871339</v>
      </c>
      <c r="F236" s="99">
        <f>SUM(F215:F235)</f>
        <v>0</v>
      </c>
      <c r="G236" s="99">
        <f t="shared" ref="G236" si="152">SUM(G215:G235)</f>
        <v>42.067086517524636</v>
      </c>
      <c r="H236" s="99">
        <f t="shared" ref="H236" si="153">SUM(H215:H235)</f>
        <v>4.9157192206821918</v>
      </c>
      <c r="I236" s="111">
        <f>SUM(I215:I235)</f>
        <v>1064.283196327134</v>
      </c>
    </row>
    <row r="237" spans="1:9" s="22" customFormat="1" ht="15" thickBot="1">
      <c r="A237" s="38" t="s">
        <v>108</v>
      </c>
      <c r="B237" s="125">
        <f>B236/$I236</f>
        <v>0.30064964879583023</v>
      </c>
      <c r="C237" s="125">
        <f t="shared" ref="C237" si="154">C236/$I236</f>
        <v>9.3959953840389768E-10</v>
      </c>
      <c r="D237" s="125">
        <f t="shared" ref="D237" si="155">D236/$I236</f>
        <v>0.29892480002791377</v>
      </c>
      <c r="E237" s="125">
        <f t="shared" ref="E237" si="156">E236/$I236</f>
        <v>0.35628052765211743</v>
      </c>
      <c r="F237" s="125">
        <f t="shared" ref="F237" si="157">F236/$I236</f>
        <v>0</v>
      </c>
      <c r="G237" s="125">
        <f t="shared" ref="G237" si="158">G236/$I236</f>
        <v>3.9526215073862982E-2</v>
      </c>
      <c r="H237" s="126">
        <f t="shared" ref="H237" si="159">H236/$I236</f>
        <v>4.6188075106761558E-3</v>
      </c>
      <c r="I237" s="127">
        <f t="shared" ref="I237" si="160">I236/$I236</f>
        <v>1</v>
      </c>
    </row>
    <row r="238" spans="1:9" ht="15" thickBot="1">
      <c r="A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4.2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1E-8</v>
      </c>
      <c r="C241" s="105">
        <v>1E-8</v>
      </c>
      <c r="D241" s="105">
        <v>1E-8</v>
      </c>
      <c r="E241" s="105">
        <v>0</v>
      </c>
      <c r="F241" s="394"/>
      <c r="G241" s="105">
        <v>0</v>
      </c>
      <c r="H241" s="110">
        <v>0</v>
      </c>
      <c r="I241" s="111">
        <f>SUM(B241:H241)</f>
        <v>3.0000000000000004E-8</v>
      </c>
    </row>
    <row r="242" spans="1:9" ht="15">
      <c r="A242" s="31" t="s">
        <v>8</v>
      </c>
      <c r="B242" s="112">
        <v>1E-8</v>
      </c>
      <c r="C242" s="112">
        <v>1E-8</v>
      </c>
      <c r="D242" s="112">
        <v>1E-8</v>
      </c>
      <c r="E242" s="112">
        <v>0</v>
      </c>
      <c r="F242" s="395"/>
      <c r="G242" s="112">
        <v>0</v>
      </c>
      <c r="H242" s="113">
        <v>0</v>
      </c>
      <c r="I242" s="114">
        <f t="shared" ref="I242:I261" si="161">SUM(B242:H242)</f>
        <v>3.0000000000000004E-8</v>
      </c>
    </row>
    <row r="243" spans="1:9" ht="15">
      <c r="A243" s="32" t="s">
        <v>143</v>
      </c>
      <c r="B243" s="84">
        <v>1E-8</v>
      </c>
      <c r="C243" s="84">
        <v>1E-8</v>
      </c>
      <c r="D243" s="84">
        <v>1E-8</v>
      </c>
      <c r="E243" s="84">
        <v>0</v>
      </c>
      <c r="F243" s="395"/>
      <c r="G243" s="84">
        <v>0</v>
      </c>
      <c r="H243" s="115">
        <v>0</v>
      </c>
      <c r="I243" s="111">
        <f t="shared" si="161"/>
        <v>3.0000000000000004E-8</v>
      </c>
    </row>
    <row r="244" spans="1:9" ht="15">
      <c r="A244" s="31" t="s">
        <v>9</v>
      </c>
      <c r="B244" s="112">
        <v>1E-8</v>
      </c>
      <c r="C244" s="112">
        <v>1E-8</v>
      </c>
      <c r="D244" s="112">
        <v>1E-8</v>
      </c>
      <c r="E244" s="112">
        <v>0</v>
      </c>
      <c r="F244" s="395"/>
      <c r="G244" s="112">
        <v>0</v>
      </c>
      <c r="H244" s="113">
        <v>0</v>
      </c>
      <c r="I244" s="114">
        <f t="shared" si="161"/>
        <v>3.0000000000000004E-8</v>
      </c>
    </row>
    <row r="245" spans="1:9" ht="15">
      <c r="A245" s="32" t="s">
        <v>10</v>
      </c>
      <c r="B245" s="84">
        <v>1E-8</v>
      </c>
      <c r="C245" s="84">
        <v>1E-8</v>
      </c>
      <c r="D245" s="84">
        <v>1E-8</v>
      </c>
      <c r="E245" s="84">
        <v>0</v>
      </c>
      <c r="F245" s="395"/>
      <c r="G245" s="84">
        <v>0</v>
      </c>
      <c r="H245" s="115">
        <v>0</v>
      </c>
      <c r="I245" s="111">
        <f t="shared" si="161"/>
        <v>3.0000000000000004E-8</v>
      </c>
    </row>
    <row r="246" spans="1:9" ht="15">
      <c r="A246" s="31" t="s">
        <v>11</v>
      </c>
      <c r="B246" s="112">
        <v>1E-8</v>
      </c>
      <c r="C246" s="112">
        <v>1E-8</v>
      </c>
      <c r="D246" s="112">
        <v>1E-8</v>
      </c>
      <c r="E246" s="112">
        <v>0.1408016457065934</v>
      </c>
      <c r="F246" s="395"/>
      <c r="G246" s="112">
        <v>0</v>
      </c>
      <c r="H246" s="113">
        <v>0</v>
      </c>
      <c r="I246" s="114">
        <f t="shared" si="161"/>
        <v>0.14080167570659341</v>
      </c>
    </row>
    <row r="247" spans="1:9" ht="15">
      <c r="A247" s="32" t="s">
        <v>144</v>
      </c>
      <c r="B247" s="84">
        <v>1E-8</v>
      </c>
      <c r="C247" s="84">
        <v>1E-8</v>
      </c>
      <c r="D247" s="84">
        <v>1E-8</v>
      </c>
      <c r="E247" s="84">
        <v>0</v>
      </c>
      <c r="F247" s="395"/>
      <c r="G247" s="84">
        <v>0</v>
      </c>
      <c r="H247" s="115">
        <v>0</v>
      </c>
      <c r="I247" s="111">
        <f t="shared" si="161"/>
        <v>3.0000000000000004E-8</v>
      </c>
    </row>
    <row r="248" spans="1:9" ht="15">
      <c r="A248" s="31" t="s">
        <v>145</v>
      </c>
      <c r="B248" s="112">
        <v>1E-8</v>
      </c>
      <c r="C248" s="112">
        <v>1E-8</v>
      </c>
      <c r="D248" s="112">
        <v>1E-8</v>
      </c>
      <c r="E248" s="112">
        <v>0.95707505045064312</v>
      </c>
      <c r="F248" s="395"/>
      <c r="G248" s="112">
        <v>0</v>
      </c>
      <c r="H248" s="113">
        <v>0</v>
      </c>
      <c r="I248" s="114">
        <f t="shared" si="161"/>
        <v>0.95707508045064316</v>
      </c>
    </row>
    <row r="249" spans="1:9" ht="15">
      <c r="A249" s="32" t="s">
        <v>12</v>
      </c>
      <c r="B249" s="84">
        <v>22.807989379104285</v>
      </c>
      <c r="C249" s="84">
        <v>4.9941644584538529E-2</v>
      </c>
      <c r="D249" s="84">
        <v>12.142069006311178</v>
      </c>
      <c r="E249" s="84">
        <v>0</v>
      </c>
      <c r="F249" s="395"/>
      <c r="G249" s="84">
        <v>0</v>
      </c>
      <c r="H249" s="115">
        <v>0</v>
      </c>
      <c r="I249" s="111">
        <f t="shared" si="161"/>
        <v>35.000000030000002</v>
      </c>
    </row>
    <row r="250" spans="1:9" ht="15">
      <c r="A250" s="31" t="s">
        <v>13</v>
      </c>
      <c r="B250" s="112">
        <v>191.25284116075875</v>
      </c>
      <c r="C250" s="112">
        <v>9.6338523118483146E-4</v>
      </c>
      <c r="D250" s="112">
        <v>53.746195484010087</v>
      </c>
      <c r="E250" s="112">
        <v>0</v>
      </c>
      <c r="F250" s="395"/>
      <c r="G250" s="112">
        <v>0</v>
      </c>
      <c r="H250" s="113">
        <v>0</v>
      </c>
      <c r="I250" s="114">
        <f t="shared" si="161"/>
        <v>245.00000003000002</v>
      </c>
    </row>
    <row r="251" spans="1:9" ht="15">
      <c r="A251" s="32" t="s">
        <v>14</v>
      </c>
      <c r="B251" s="84">
        <v>22.967477421367018</v>
      </c>
      <c r="C251" s="84">
        <v>1E-8</v>
      </c>
      <c r="D251" s="84">
        <v>55.77851110434672</v>
      </c>
      <c r="E251" s="84">
        <v>1.2540114942862597</v>
      </c>
      <c r="F251" s="395"/>
      <c r="G251" s="84">
        <v>0</v>
      </c>
      <c r="H251" s="115">
        <v>0</v>
      </c>
      <c r="I251" s="111">
        <f t="shared" si="161"/>
        <v>80.000000029999995</v>
      </c>
    </row>
    <row r="252" spans="1:9" ht="15">
      <c r="A252" s="31" t="s">
        <v>146</v>
      </c>
      <c r="B252" s="112">
        <v>1E-8</v>
      </c>
      <c r="C252" s="112">
        <v>1E-8</v>
      </c>
      <c r="D252" s="112">
        <v>1E-8</v>
      </c>
      <c r="E252" s="112">
        <v>0</v>
      </c>
      <c r="F252" s="395"/>
      <c r="G252" s="112">
        <v>0</v>
      </c>
      <c r="H252" s="113">
        <v>0</v>
      </c>
      <c r="I252" s="114">
        <f t="shared" si="161"/>
        <v>3.0000000000000004E-8</v>
      </c>
    </row>
    <row r="253" spans="1:9" ht="15">
      <c r="A253" s="32" t="s">
        <v>136</v>
      </c>
      <c r="B253" s="84">
        <v>899.07350538315518</v>
      </c>
      <c r="C253" s="84">
        <v>61.163458274634692</v>
      </c>
      <c r="D253" s="84">
        <v>820.76303637220997</v>
      </c>
      <c r="E253" s="84">
        <v>0</v>
      </c>
      <c r="F253" s="395"/>
      <c r="G253" s="84">
        <v>0</v>
      </c>
      <c r="H253" s="115">
        <v>0</v>
      </c>
      <c r="I253" s="111">
        <f t="shared" si="161"/>
        <v>1781.0000000299997</v>
      </c>
    </row>
    <row r="254" spans="1:9" ht="15">
      <c r="A254" s="31" t="s">
        <v>15</v>
      </c>
      <c r="B254" s="112">
        <v>1E-8</v>
      </c>
      <c r="C254" s="112">
        <v>1E-8</v>
      </c>
      <c r="D254" s="112">
        <v>1E-8</v>
      </c>
      <c r="E254" s="112">
        <v>0</v>
      </c>
      <c r="F254" s="395"/>
      <c r="G254" s="112">
        <v>0</v>
      </c>
      <c r="H254" s="113">
        <v>0</v>
      </c>
      <c r="I254" s="114">
        <f t="shared" si="161"/>
        <v>3.0000000000000004E-8</v>
      </c>
    </row>
    <row r="255" spans="1:9" ht="15">
      <c r="A255" s="32" t="s">
        <v>16</v>
      </c>
      <c r="B255" s="84">
        <v>1E-8</v>
      </c>
      <c r="C255" s="84">
        <v>1E-8</v>
      </c>
      <c r="D255" s="84">
        <v>1E-8</v>
      </c>
      <c r="E255" s="84">
        <v>0</v>
      </c>
      <c r="F255" s="395"/>
      <c r="G255" s="84">
        <v>0</v>
      </c>
      <c r="H255" s="115">
        <v>0</v>
      </c>
      <c r="I255" s="111">
        <f t="shared" si="161"/>
        <v>3.0000000000000004E-8</v>
      </c>
    </row>
    <row r="256" spans="1:9" ht="15">
      <c r="A256" s="31" t="s">
        <v>17</v>
      </c>
      <c r="B256" s="112">
        <v>1E-8</v>
      </c>
      <c r="C256" s="112">
        <v>1E-8</v>
      </c>
      <c r="D256" s="112">
        <v>1E-8</v>
      </c>
      <c r="E256" s="112">
        <v>0</v>
      </c>
      <c r="F256" s="395"/>
      <c r="G256" s="112">
        <v>0</v>
      </c>
      <c r="H256" s="113">
        <v>0</v>
      </c>
      <c r="I256" s="114">
        <f t="shared" si="161"/>
        <v>3.0000000000000004E-8</v>
      </c>
    </row>
    <row r="257" spans="1:9" ht="15">
      <c r="A257" s="33" t="s">
        <v>56</v>
      </c>
      <c r="B257" s="84">
        <v>1E-8</v>
      </c>
      <c r="C257" s="84">
        <v>1E-8</v>
      </c>
      <c r="D257" s="84">
        <v>1E-8</v>
      </c>
      <c r="E257" s="84">
        <v>0</v>
      </c>
      <c r="F257" s="395"/>
      <c r="G257" s="84">
        <v>0</v>
      </c>
      <c r="H257" s="115">
        <v>0</v>
      </c>
      <c r="I257" s="111">
        <f t="shared" si="161"/>
        <v>3.0000000000000004E-8</v>
      </c>
    </row>
    <row r="258" spans="1:9" ht="15">
      <c r="A258" s="31" t="s">
        <v>18</v>
      </c>
      <c r="B258" s="116">
        <v>1E-8</v>
      </c>
      <c r="C258" s="116">
        <v>1E-8</v>
      </c>
      <c r="D258" s="116">
        <v>1E-8</v>
      </c>
      <c r="E258" s="116">
        <v>0</v>
      </c>
      <c r="F258" s="395"/>
      <c r="G258" s="116">
        <v>0</v>
      </c>
      <c r="H258" s="117">
        <v>0</v>
      </c>
      <c r="I258" s="114">
        <f t="shared" si="161"/>
        <v>3.0000000000000004E-8</v>
      </c>
    </row>
    <row r="259" spans="1:9" ht="15">
      <c r="A259" s="33" t="s">
        <v>19</v>
      </c>
      <c r="B259" s="93">
        <v>1E-8</v>
      </c>
      <c r="C259" s="93">
        <v>1E-8</v>
      </c>
      <c r="D259" s="93">
        <v>1E-8</v>
      </c>
      <c r="E259" s="93">
        <v>0</v>
      </c>
      <c r="F259" s="395"/>
      <c r="G259" s="93">
        <v>0</v>
      </c>
      <c r="H259" s="119">
        <v>0</v>
      </c>
      <c r="I259" s="111">
        <f t="shared" si="161"/>
        <v>3.0000000000000004E-8</v>
      </c>
    </row>
    <row r="260" spans="1:9" ht="15">
      <c r="A260" s="31" t="s">
        <v>20</v>
      </c>
      <c r="B260" s="116">
        <v>127.94912354623376</v>
      </c>
      <c r="C260" s="116">
        <v>1E-8</v>
      </c>
      <c r="D260" s="116">
        <v>2.2916764737662261</v>
      </c>
      <c r="E260" s="116">
        <v>0</v>
      </c>
      <c r="F260" s="395"/>
      <c r="G260" s="116">
        <v>0</v>
      </c>
      <c r="H260" s="117">
        <v>0</v>
      </c>
      <c r="I260" s="114">
        <f t="shared" si="161"/>
        <v>130.24080002999997</v>
      </c>
    </row>
    <row r="261" spans="1:9" ht="15.75" thickBot="1">
      <c r="A261" s="33" t="s">
        <v>21</v>
      </c>
      <c r="B261" s="96">
        <v>39.222555164455343</v>
      </c>
      <c r="C261" s="96">
        <v>9.597991590483447E-2</v>
      </c>
      <c r="D261" s="96">
        <v>617.32539305326895</v>
      </c>
      <c r="E261" s="96">
        <v>390.47116466859291</v>
      </c>
      <c r="F261" s="396"/>
      <c r="G261" s="96">
        <v>750.1050138997457</v>
      </c>
      <c r="H261" s="121">
        <v>19.4118933280321</v>
      </c>
      <c r="I261" s="292">
        <f t="shared" si="161"/>
        <v>1816.63200003</v>
      </c>
    </row>
    <row r="262" spans="1:9" ht="15">
      <c r="A262" s="280" t="s">
        <v>22</v>
      </c>
      <c r="B262" s="99">
        <f>SUM(B241:B261)</f>
        <v>1303.2734922050738</v>
      </c>
      <c r="C262" s="99">
        <f t="shared" ref="C262" si="162">SUM(C241:C261)</f>
        <v>61.310343390355257</v>
      </c>
      <c r="D262" s="99">
        <f t="shared" ref="D262" si="163">SUM(D241:D261)</f>
        <v>1562.0468816439131</v>
      </c>
      <c r="E262" s="99">
        <f t="shared" ref="E262" si="164">SUM(E241:E261)</f>
        <v>392.82305285903641</v>
      </c>
      <c r="F262" s="99">
        <f>SUM(F241:F261)</f>
        <v>0</v>
      </c>
      <c r="G262" s="99">
        <f t="shared" ref="G262" si="165">SUM(G241:G261)</f>
        <v>750.1050138997457</v>
      </c>
      <c r="H262" s="99">
        <f t="shared" ref="H262" si="166">SUM(H241:H261)</f>
        <v>19.4118933280321</v>
      </c>
      <c r="I262" s="111">
        <f>SUM(I241:I261)</f>
        <v>4088.9706773261578</v>
      </c>
    </row>
    <row r="263" spans="1:9" s="22" customFormat="1" ht="15" thickBot="1">
      <c r="A263" s="38" t="s">
        <v>108</v>
      </c>
      <c r="B263" s="125">
        <f>B262/$I262</f>
        <v>0.31872898953076007</v>
      </c>
      <c r="C263" s="125">
        <f t="shared" ref="C263" si="167">C262/$I262</f>
        <v>1.4994077538958301E-2</v>
      </c>
      <c r="D263" s="125">
        <f t="shared" ref="D263" si="168">D262/$I262</f>
        <v>0.38201469389488507</v>
      </c>
      <c r="E263" s="125">
        <f t="shared" ref="E263" si="169">E262/$I262</f>
        <v>9.6068933689666264E-2</v>
      </c>
      <c r="F263" s="125">
        <f t="shared" ref="F263" si="170">F262/$I262</f>
        <v>0</v>
      </c>
      <c r="G263" s="125">
        <f t="shared" ref="G263" si="171">G262/$I262</f>
        <v>0.18344592639393814</v>
      </c>
      <c r="H263" s="126">
        <f t="shared" ref="H263" si="172">H262/$I262</f>
        <v>4.7473789517918094E-3</v>
      </c>
      <c r="I263" s="127">
        <f t="shared" ref="I263" si="173">I262/$I262</f>
        <v>1</v>
      </c>
    </row>
    <row r="264" spans="1:9" ht="15" thickBot="1">
      <c r="A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4.2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>
      <c r="A267" s="30" t="s">
        <v>7</v>
      </c>
      <c r="B267" s="105">
        <v>1E-8</v>
      </c>
      <c r="C267" s="105">
        <v>1E-8</v>
      </c>
      <c r="D267" s="105">
        <v>1E-8</v>
      </c>
      <c r="E267" s="105">
        <v>0</v>
      </c>
      <c r="F267" s="394"/>
      <c r="G267" s="105">
        <v>0</v>
      </c>
      <c r="H267" s="110">
        <v>0</v>
      </c>
      <c r="I267" s="111">
        <f>SUM(B267:H267)</f>
        <v>3.0000000000000004E-8</v>
      </c>
    </row>
    <row r="268" spans="1:9" ht="15">
      <c r="A268" s="31" t="s">
        <v>8</v>
      </c>
      <c r="B268" s="112">
        <v>1E-8</v>
      </c>
      <c r="C268" s="112">
        <v>1E-8</v>
      </c>
      <c r="D268" s="112">
        <v>1E-8</v>
      </c>
      <c r="E268" s="112">
        <v>0</v>
      </c>
      <c r="F268" s="395"/>
      <c r="G268" s="112">
        <v>0</v>
      </c>
      <c r="H268" s="113">
        <v>0</v>
      </c>
      <c r="I268" s="114">
        <f t="shared" ref="I268:I287" si="174">SUM(B268:H268)</f>
        <v>3.0000000000000004E-8</v>
      </c>
    </row>
    <row r="269" spans="1:9" ht="15">
      <c r="A269" s="32" t="s">
        <v>143</v>
      </c>
      <c r="B269" s="84">
        <v>1E-8</v>
      </c>
      <c r="C269" s="84">
        <v>1E-8</v>
      </c>
      <c r="D269" s="84">
        <v>1E-8</v>
      </c>
      <c r="E269" s="84">
        <v>0</v>
      </c>
      <c r="F269" s="395"/>
      <c r="G269" s="84">
        <v>0</v>
      </c>
      <c r="H269" s="115">
        <v>0</v>
      </c>
      <c r="I269" s="111">
        <f t="shared" si="174"/>
        <v>3.0000000000000004E-8</v>
      </c>
    </row>
    <row r="270" spans="1:9" ht="15">
      <c r="A270" s="31" t="s">
        <v>9</v>
      </c>
      <c r="B270" s="112">
        <v>1E-8</v>
      </c>
      <c r="C270" s="112">
        <v>1E-8</v>
      </c>
      <c r="D270" s="112">
        <v>1E-8</v>
      </c>
      <c r="E270" s="112">
        <v>0</v>
      </c>
      <c r="F270" s="395"/>
      <c r="G270" s="112">
        <v>0</v>
      </c>
      <c r="H270" s="113">
        <v>0</v>
      </c>
      <c r="I270" s="114">
        <f t="shared" si="174"/>
        <v>3.0000000000000004E-8</v>
      </c>
    </row>
    <row r="271" spans="1:9" ht="15">
      <c r="A271" s="32" t="s">
        <v>10</v>
      </c>
      <c r="B271" s="84">
        <v>1E-8</v>
      </c>
      <c r="C271" s="84">
        <v>1E-8</v>
      </c>
      <c r="D271" s="84">
        <v>1E-8</v>
      </c>
      <c r="E271" s="84">
        <v>0</v>
      </c>
      <c r="F271" s="395"/>
      <c r="G271" s="84">
        <v>0</v>
      </c>
      <c r="H271" s="115">
        <v>0</v>
      </c>
      <c r="I271" s="111">
        <f t="shared" si="174"/>
        <v>3.0000000000000004E-8</v>
      </c>
    </row>
    <row r="272" spans="1:9" ht="15">
      <c r="A272" s="31" t="s">
        <v>11</v>
      </c>
      <c r="B272" s="112">
        <v>1E-8</v>
      </c>
      <c r="C272" s="112">
        <v>1E-8</v>
      </c>
      <c r="D272" s="112">
        <v>1E-8</v>
      </c>
      <c r="E272" s="112">
        <v>9.9156669192293195E-3</v>
      </c>
      <c r="F272" s="395"/>
      <c r="G272" s="112">
        <v>0</v>
      </c>
      <c r="H272" s="113">
        <v>0</v>
      </c>
      <c r="I272" s="114">
        <f t="shared" si="174"/>
        <v>9.9156969192293193E-3</v>
      </c>
    </row>
    <row r="273" spans="1:9" ht="15">
      <c r="A273" s="32" t="s">
        <v>144</v>
      </c>
      <c r="B273" s="84">
        <v>1E-8</v>
      </c>
      <c r="C273" s="84">
        <v>1E-8</v>
      </c>
      <c r="D273" s="84">
        <v>1E-8</v>
      </c>
      <c r="E273" s="84">
        <v>0</v>
      </c>
      <c r="F273" s="395"/>
      <c r="G273" s="84">
        <v>0</v>
      </c>
      <c r="H273" s="115">
        <v>0</v>
      </c>
      <c r="I273" s="111">
        <f t="shared" si="174"/>
        <v>3.0000000000000004E-8</v>
      </c>
    </row>
    <row r="274" spans="1:9" ht="15">
      <c r="A274" s="31" t="s">
        <v>145</v>
      </c>
      <c r="B274" s="112">
        <v>1E-8</v>
      </c>
      <c r="C274" s="112">
        <v>1E-8</v>
      </c>
      <c r="D274" s="112">
        <v>1E-8</v>
      </c>
      <c r="E274" s="112">
        <v>46.913858317857432</v>
      </c>
      <c r="F274" s="395"/>
      <c r="G274" s="112">
        <v>0</v>
      </c>
      <c r="H274" s="113">
        <v>0</v>
      </c>
      <c r="I274" s="114">
        <f t="shared" si="174"/>
        <v>46.913858347857435</v>
      </c>
    </row>
    <row r="275" spans="1:9" ht="15">
      <c r="A275" s="32" t="s">
        <v>12</v>
      </c>
      <c r="B275" s="84">
        <v>4.0769676391784015</v>
      </c>
      <c r="C275" s="84">
        <v>0.1691652372157178</v>
      </c>
      <c r="D275" s="84">
        <v>16.753867153605885</v>
      </c>
      <c r="E275" s="84">
        <v>0</v>
      </c>
      <c r="F275" s="395"/>
      <c r="G275" s="84">
        <v>0</v>
      </c>
      <c r="H275" s="115">
        <v>0</v>
      </c>
      <c r="I275" s="111">
        <f t="shared" si="174"/>
        <v>21.000000030000002</v>
      </c>
    </row>
    <row r="276" spans="1:9" ht="15">
      <c r="A276" s="31" t="s">
        <v>13</v>
      </c>
      <c r="B276" s="112">
        <v>39.942632063122197</v>
      </c>
      <c r="C276" s="112">
        <v>44.987374539510547</v>
      </c>
      <c r="D276" s="112">
        <v>23.069993427367258</v>
      </c>
      <c r="E276" s="112">
        <v>0</v>
      </c>
      <c r="F276" s="395"/>
      <c r="G276" s="112">
        <v>0</v>
      </c>
      <c r="H276" s="113">
        <v>0</v>
      </c>
      <c r="I276" s="114">
        <f t="shared" si="174"/>
        <v>108.00000003</v>
      </c>
    </row>
    <row r="277" spans="1:9" ht="15">
      <c r="A277" s="32" t="s">
        <v>14</v>
      </c>
      <c r="B277" s="84">
        <v>1E-8</v>
      </c>
      <c r="C277" s="84">
        <v>1E-8</v>
      </c>
      <c r="D277" s="84">
        <v>1E-8</v>
      </c>
      <c r="E277" s="84">
        <v>0</v>
      </c>
      <c r="F277" s="395"/>
      <c r="G277" s="84">
        <v>0</v>
      </c>
      <c r="H277" s="115">
        <v>0</v>
      </c>
      <c r="I277" s="111">
        <f t="shared" si="174"/>
        <v>3.0000000000000004E-8</v>
      </c>
    </row>
    <row r="278" spans="1:9" ht="15">
      <c r="A278" s="31" t="s">
        <v>146</v>
      </c>
      <c r="B278" s="112">
        <v>1E-8</v>
      </c>
      <c r="C278" s="112">
        <v>1E-8</v>
      </c>
      <c r="D278" s="112">
        <v>1E-8</v>
      </c>
      <c r="E278" s="112">
        <v>0</v>
      </c>
      <c r="F278" s="395"/>
      <c r="G278" s="112">
        <v>0</v>
      </c>
      <c r="H278" s="113">
        <v>0</v>
      </c>
      <c r="I278" s="114">
        <f t="shared" si="174"/>
        <v>3.0000000000000004E-8</v>
      </c>
    </row>
    <row r="279" spans="1:9" ht="15">
      <c r="A279" s="32" t="s">
        <v>136</v>
      </c>
      <c r="B279" s="84">
        <v>37.480811058924473</v>
      </c>
      <c r="C279" s="84">
        <v>1E-8</v>
      </c>
      <c r="D279" s="84">
        <v>1471.5191889610753</v>
      </c>
      <c r="E279" s="84">
        <v>0</v>
      </c>
      <c r="F279" s="395"/>
      <c r="G279" s="84">
        <v>0</v>
      </c>
      <c r="H279" s="115">
        <v>0</v>
      </c>
      <c r="I279" s="111">
        <f t="shared" si="174"/>
        <v>1509.0000000299997</v>
      </c>
    </row>
    <row r="280" spans="1:9" ht="15">
      <c r="A280" s="31" t="s">
        <v>15</v>
      </c>
      <c r="B280" s="112">
        <v>1E-8</v>
      </c>
      <c r="C280" s="112">
        <v>1E-8</v>
      </c>
      <c r="D280" s="112">
        <v>1E-8</v>
      </c>
      <c r="E280" s="112">
        <v>0</v>
      </c>
      <c r="F280" s="395"/>
      <c r="G280" s="112">
        <v>0</v>
      </c>
      <c r="H280" s="113">
        <v>0</v>
      </c>
      <c r="I280" s="114">
        <f t="shared" si="174"/>
        <v>3.0000000000000004E-8</v>
      </c>
    </row>
    <row r="281" spans="1:9" ht="15">
      <c r="A281" s="32" t="s">
        <v>16</v>
      </c>
      <c r="B281" s="84">
        <v>1E-8</v>
      </c>
      <c r="C281" s="84">
        <v>1E-8</v>
      </c>
      <c r="D281" s="84">
        <v>1E-8</v>
      </c>
      <c r="E281" s="84">
        <v>0</v>
      </c>
      <c r="F281" s="395"/>
      <c r="G281" s="84">
        <v>0</v>
      </c>
      <c r="H281" s="115">
        <v>0</v>
      </c>
      <c r="I281" s="111">
        <f t="shared" si="174"/>
        <v>3.0000000000000004E-8</v>
      </c>
    </row>
    <row r="282" spans="1:9" ht="15">
      <c r="A282" s="31" t="s">
        <v>17</v>
      </c>
      <c r="B282" s="112">
        <v>1E-8</v>
      </c>
      <c r="C282" s="112">
        <v>1E-8</v>
      </c>
      <c r="D282" s="112">
        <v>1E-8</v>
      </c>
      <c r="E282" s="112">
        <v>0</v>
      </c>
      <c r="F282" s="395"/>
      <c r="G282" s="112">
        <v>0</v>
      </c>
      <c r="H282" s="113">
        <v>0</v>
      </c>
      <c r="I282" s="114">
        <f t="shared" si="174"/>
        <v>3.0000000000000004E-8</v>
      </c>
    </row>
    <row r="283" spans="1:9" ht="15">
      <c r="A283" s="33" t="s">
        <v>56</v>
      </c>
      <c r="B283" s="84">
        <v>1E-8</v>
      </c>
      <c r="C283" s="84">
        <v>1E-8</v>
      </c>
      <c r="D283" s="84">
        <v>1E-8</v>
      </c>
      <c r="E283" s="84">
        <v>0</v>
      </c>
      <c r="F283" s="395"/>
      <c r="G283" s="84">
        <v>0</v>
      </c>
      <c r="H283" s="115">
        <v>0</v>
      </c>
      <c r="I283" s="111">
        <f t="shared" si="174"/>
        <v>3.0000000000000004E-8</v>
      </c>
    </row>
    <row r="284" spans="1:9" ht="15">
      <c r="A284" s="31" t="s">
        <v>18</v>
      </c>
      <c r="B284" s="116">
        <v>1E-8</v>
      </c>
      <c r="C284" s="116">
        <v>1E-8</v>
      </c>
      <c r="D284" s="116">
        <v>1E-8</v>
      </c>
      <c r="E284" s="116">
        <v>0</v>
      </c>
      <c r="F284" s="395"/>
      <c r="G284" s="116">
        <v>0</v>
      </c>
      <c r="H284" s="117">
        <v>0</v>
      </c>
      <c r="I284" s="114">
        <f t="shared" si="174"/>
        <v>3.0000000000000004E-8</v>
      </c>
    </row>
    <row r="285" spans="1:9" ht="15">
      <c r="A285" s="33" t="s">
        <v>19</v>
      </c>
      <c r="B285" s="93">
        <v>1E-8</v>
      </c>
      <c r="C285" s="93">
        <v>1E-8</v>
      </c>
      <c r="D285" s="93">
        <v>1E-8</v>
      </c>
      <c r="E285" s="93">
        <v>0</v>
      </c>
      <c r="F285" s="395"/>
      <c r="G285" s="93">
        <v>0</v>
      </c>
      <c r="H285" s="119">
        <v>0</v>
      </c>
      <c r="I285" s="111">
        <f t="shared" si="174"/>
        <v>3.0000000000000004E-8</v>
      </c>
    </row>
    <row r="286" spans="1:9" ht="15">
      <c r="A286" s="31" t="s">
        <v>20</v>
      </c>
      <c r="B286" s="116">
        <v>11.502000010000001</v>
      </c>
      <c r="C286" s="116">
        <v>1E-8</v>
      </c>
      <c r="D286" s="116">
        <v>1E-8</v>
      </c>
      <c r="E286" s="116">
        <v>0</v>
      </c>
      <c r="F286" s="395"/>
      <c r="G286" s="116">
        <v>0</v>
      </c>
      <c r="H286" s="117">
        <v>0</v>
      </c>
      <c r="I286" s="114">
        <f t="shared" si="174"/>
        <v>11.502000030000003</v>
      </c>
    </row>
    <row r="287" spans="1:9" ht="15.75" thickBot="1">
      <c r="A287" s="33" t="s">
        <v>21</v>
      </c>
      <c r="B287" s="96">
        <v>0.11510903942573761</v>
      </c>
      <c r="C287" s="96">
        <v>1E-8</v>
      </c>
      <c r="D287" s="96">
        <v>312.71756837311528</v>
      </c>
      <c r="E287" s="96">
        <v>71.579764330925826</v>
      </c>
      <c r="F287" s="396"/>
      <c r="G287" s="96">
        <v>5.8599582765331339</v>
      </c>
      <c r="H287" s="121">
        <v>0</v>
      </c>
      <c r="I287" s="292">
        <f t="shared" si="174"/>
        <v>390.27240002999997</v>
      </c>
    </row>
    <row r="288" spans="1:9" ht="15">
      <c r="A288" s="280" t="s">
        <v>22</v>
      </c>
      <c r="B288" s="99">
        <f>SUM(B267:B287)</f>
        <v>93.117519970650775</v>
      </c>
      <c r="C288" s="99">
        <f t="shared" ref="C288" si="175">SUM(C267:C287)</f>
        <v>45.156539966726271</v>
      </c>
      <c r="D288" s="99">
        <f t="shared" ref="D288" si="176">SUM(D267:D287)</f>
        <v>1824.060618085163</v>
      </c>
      <c r="E288" s="99">
        <f t="shared" ref="E288" si="177">SUM(E267:E287)</f>
        <v>118.50353831570249</v>
      </c>
      <c r="F288" s="99">
        <f>SUM(F267:F287)</f>
        <v>0</v>
      </c>
      <c r="G288" s="99">
        <f t="shared" ref="G288" si="178">SUM(G267:G287)</f>
        <v>5.8599582765331339</v>
      </c>
      <c r="H288" s="99">
        <f t="shared" ref="H288" si="179">SUM(H267:H287)</f>
        <v>0</v>
      </c>
      <c r="I288" s="111">
        <f>SUM(I267:I287)</f>
        <v>2086.6981746147758</v>
      </c>
    </row>
    <row r="289" spans="1:9" s="22" customFormat="1" ht="15" thickBot="1">
      <c r="A289" s="38" t="s">
        <v>108</v>
      </c>
      <c r="B289" s="125">
        <f>B288/$I288</f>
        <v>4.4624335758496149E-2</v>
      </c>
      <c r="C289" s="125">
        <f t="shared" ref="C289" si="180">C288/$I288</f>
        <v>2.1640187601670087E-2</v>
      </c>
      <c r="D289" s="125">
        <f t="shared" ref="D289" si="181">D288/$I288</f>
        <v>0.8741372567797937</v>
      </c>
      <c r="E289" s="125">
        <f t="shared" ref="E289" si="182">E288/$I288</f>
        <v>5.6789975549568571E-2</v>
      </c>
      <c r="F289" s="125">
        <f t="shared" ref="F289" si="183">F288/$I288</f>
        <v>0</v>
      </c>
      <c r="G289" s="125">
        <f t="shared" ref="G289" si="184">G288/$I288</f>
        <v>2.8082443104714642E-3</v>
      </c>
      <c r="H289" s="126">
        <f t="shared" ref="H289" si="185">H288/$I288</f>
        <v>0</v>
      </c>
      <c r="I289" s="127">
        <f t="shared" ref="I289" si="186">I288/$I288</f>
        <v>1</v>
      </c>
    </row>
    <row r="290" spans="1:9" ht="15" thickBot="1">
      <c r="A290" s="6"/>
    </row>
    <row r="291" spans="1:9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4.2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>
      <c r="A293" s="30" t="s">
        <v>7</v>
      </c>
      <c r="B293" s="105">
        <v>0</v>
      </c>
      <c r="C293" s="105">
        <v>0</v>
      </c>
      <c r="D293" s="105">
        <v>1E-3</v>
      </c>
      <c r="E293" s="105">
        <v>0</v>
      </c>
      <c r="F293" s="394"/>
      <c r="G293" s="105">
        <v>0</v>
      </c>
      <c r="H293" s="110">
        <v>0</v>
      </c>
      <c r="I293" s="111">
        <f>SUM(B293:H293)</f>
        <v>1E-3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187">SUM(B294:H294)</f>
        <v>0</v>
      </c>
    </row>
    <row r="295" spans="1:9" ht="15">
      <c r="A295" s="32" t="s">
        <v>143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187"/>
        <v>0</v>
      </c>
    </row>
    <row r="296" spans="1:9" ht="15">
      <c r="A296" s="31" t="s">
        <v>9</v>
      </c>
      <c r="B296" s="112">
        <v>0</v>
      </c>
      <c r="C296" s="112">
        <v>0</v>
      </c>
      <c r="D296" s="112">
        <v>1E-4</v>
      </c>
      <c r="E296" s="112">
        <v>0</v>
      </c>
      <c r="F296" s="395"/>
      <c r="G296" s="112">
        <v>0</v>
      </c>
      <c r="H296" s="113">
        <v>0</v>
      </c>
      <c r="I296" s="114">
        <f t="shared" si="187"/>
        <v>1E-4</v>
      </c>
    </row>
    <row r="297" spans="1:9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187"/>
        <v>0</v>
      </c>
    </row>
    <row r="298" spans="1:9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187"/>
        <v>0</v>
      </c>
    </row>
    <row r="299" spans="1:9" ht="15">
      <c r="A299" s="32" t="s">
        <v>144</v>
      </c>
      <c r="B299" s="84">
        <v>9.9999999999999995E-7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187"/>
        <v>9.9999999999999995E-7</v>
      </c>
    </row>
    <row r="300" spans="1:9" ht="15">
      <c r="A300" s="31" t="s">
        <v>145</v>
      </c>
      <c r="B300" s="112">
        <v>0</v>
      </c>
      <c r="C300" s="112">
        <v>0</v>
      </c>
      <c r="D300" s="112">
        <v>0</v>
      </c>
      <c r="E300" s="112">
        <v>1.0817615542087289</v>
      </c>
      <c r="F300" s="395"/>
      <c r="G300" s="112">
        <v>0</v>
      </c>
      <c r="H300" s="113">
        <v>0</v>
      </c>
      <c r="I300" s="114">
        <f t="shared" si="187"/>
        <v>1.0817615542087289</v>
      </c>
    </row>
    <row r="301" spans="1:9" ht="15">
      <c r="A301" s="32" t="s">
        <v>12</v>
      </c>
      <c r="B301" s="84">
        <v>38.314320017907654</v>
      </c>
      <c r="C301" s="84">
        <v>5.6856799820923465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187"/>
        <v>44</v>
      </c>
    </row>
    <row r="302" spans="1:9" ht="15">
      <c r="A302" s="31" t="s">
        <v>13</v>
      </c>
      <c r="B302" s="112">
        <v>86.634145680581199</v>
      </c>
      <c r="C302" s="112">
        <v>395.36193855874501</v>
      </c>
      <c r="D302" s="112">
        <v>20.003915760673841</v>
      </c>
      <c r="E302" s="112">
        <v>0</v>
      </c>
      <c r="F302" s="395"/>
      <c r="G302" s="112">
        <v>0</v>
      </c>
      <c r="H302" s="113">
        <v>0</v>
      </c>
      <c r="I302" s="114">
        <f t="shared" si="187"/>
        <v>502.00000000000006</v>
      </c>
    </row>
    <row r="303" spans="1:9" ht="15">
      <c r="A303" s="32" t="s">
        <v>14</v>
      </c>
      <c r="B303" s="84">
        <v>5.2796655331884719E-3</v>
      </c>
      <c r="C303" s="84">
        <v>2.9324846270988729</v>
      </c>
      <c r="D303" s="84">
        <v>1.062235707367938</v>
      </c>
      <c r="E303" s="84">
        <v>0</v>
      </c>
      <c r="F303" s="395"/>
      <c r="G303" s="84">
        <v>0</v>
      </c>
      <c r="H303" s="115">
        <v>0</v>
      </c>
      <c r="I303" s="111">
        <f t="shared" si="187"/>
        <v>3.9999999999999991</v>
      </c>
    </row>
    <row r="304" spans="1:9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187"/>
        <v>0</v>
      </c>
    </row>
    <row r="305" spans="1:9" ht="15">
      <c r="A305" s="32" t="s">
        <v>136</v>
      </c>
      <c r="B305" s="84">
        <v>38.902531821569369</v>
      </c>
      <c r="C305" s="84">
        <v>894.5095264608276</v>
      </c>
      <c r="D305" s="84">
        <v>75.51061714067616</v>
      </c>
      <c r="E305" s="84">
        <v>5.077324576926741</v>
      </c>
      <c r="F305" s="395"/>
      <c r="G305" s="84">
        <v>0</v>
      </c>
      <c r="H305" s="115">
        <v>0</v>
      </c>
      <c r="I305" s="111">
        <f t="shared" si="187"/>
        <v>1013.9999999999998</v>
      </c>
    </row>
    <row r="306" spans="1:9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187"/>
        <v>0</v>
      </c>
    </row>
    <row r="307" spans="1:9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187"/>
        <v>0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187"/>
        <v>0</v>
      </c>
    </row>
    <row r="309" spans="1:9" ht="15">
      <c r="A309" s="33" t="s">
        <v>56</v>
      </c>
      <c r="B309" s="84">
        <v>2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187"/>
        <v>2</v>
      </c>
    </row>
    <row r="310" spans="1:9" ht="15">
      <c r="A310" s="31" t="s">
        <v>18</v>
      </c>
      <c r="B310" s="116">
        <v>9.9999999999999995E-7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4">
        <f t="shared" si="187"/>
        <v>9.9999999999999995E-7</v>
      </c>
    </row>
    <row r="311" spans="1:9" ht="15">
      <c r="A311" s="33" t="s">
        <v>19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11">
        <f t="shared" si="187"/>
        <v>0</v>
      </c>
    </row>
    <row r="312" spans="1:9" ht="15">
      <c r="A312" s="31" t="s">
        <v>20</v>
      </c>
      <c r="B312" s="116">
        <v>9.5769723936623627</v>
      </c>
      <c r="C312" s="116">
        <v>156.18632850621887</v>
      </c>
      <c r="D312" s="116">
        <v>23.49599910011878</v>
      </c>
      <c r="E312" s="116">
        <v>0</v>
      </c>
      <c r="F312" s="395"/>
      <c r="G312" s="116">
        <v>0</v>
      </c>
      <c r="H312" s="117">
        <v>0</v>
      </c>
      <c r="I312" s="114">
        <f t="shared" si="187"/>
        <v>189.25930000000002</v>
      </c>
    </row>
    <row r="313" spans="1:9" ht="15.75" thickBot="1">
      <c r="A313" s="33" t="s">
        <v>21</v>
      </c>
      <c r="B313" s="96">
        <v>7.2683603854033834</v>
      </c>
      <c r="C313" s="96">
        <v>11.886376214741999</v>
      </c>
      <c r="D313" s="96">
        <v>36.997813212760548</v>
      </c>
      <c r="E313" s="96">
        <v>410.91586160867831</v>
      </c>
      <c r="F313" s="396"/>
      <c r="G313" s="96">
        <v>40.321983327823929</v>
      </c>
      <c r="H313" s="121">
        <v>0.13400525059179036</v>
      </c>
      <c r="I313" s="292">
        <f t="shared" si="187"/>
        <v>507.52439999999996</v>
      </c>
    </row>
    <row r="314" spans="1:9" ht="15">
      <c r="A314" s="280" t="s">
        <v>22</v>
      </c>
      <c r="B314" s="99">
        <f>SUM(B293:B313)</f>
        <v>182.70161196465716</v>
      </c>
      <c r="C314" s="99">
        <f t="shared" ref="C314" si="188">SUM(C293:C313)</f>
        <v>1466.5623343497248</v>
      </c>
      <c r="D314" s="99">
        <f t="shared" ref="D314" si="189">SUM(D293:D313)</f>
        <v>157.07168092159728</v>
      </c>
      <c r="E314" s="99">
        <f t="shared" ref="E314" si="190">SUM(E293:E313)</f>
        <v>417.07494773981381</v>
      </c>
      <c r="F314" s="99">
        <f>SUM(F293:F313)</f>
        <v>0</v>
      </c>
      <c r="G314" s="99">
        <f t="shared" ref="G314" si="191">SUM(G293:G313)</f>
        <v>40.321983327823929</v>
      </c>
      <c r="H314" s="99">
        <f t="shared" ref="H314" si="192">SUM(H293:H313)</f>
        <v>0.13400525059179036</v>
      </c>
      <c r="I314" s="111">
        <f>SUM(I293:I313)</f>
        <v>2263.8665635542084</v>
      </c>
    </row>
    <row r="315" spans="1:9" s="22" customFormat="1" ht="15" thickBot="1">
      <c r="A315" s="38" t="s">
        <v>108</v>
      </c>
      <c r="B315" s="125">
        <f>B314/$I314</f>
        <v>8.0703348380136264E-2</v>
      </c>
      <c r="C315" s="125">
        <f t="shared" ref="C315" si="193">C314/$I314</f>
        <v>0.64781306370251002</v>
      </c>
      <c r="D315" s="125">
        <f t="shared" ref="D315" si="194">D314/$I314</f>
        <v>6.93820402007259E-2</v>
      </c>
      <c r="E315" s="125">
        <f t="shared" ref="E315" si="195">E314/$I314</f>
        <v>0.1842312415644399</v>
      </c>
      <c r="F315" s="125">
        <f t="shared" ref="F315" si="196">F314/$I314</f>
        <v>0</v>
      </c>
      <c r="G315" s="125">
        <f t="shared" ref="G315" si="197">G314/$I314</f>
        <v>1.7811113065126737E-2</v>
      </c>
      <c r="H315" s="126">
        <f t="shared" ref="H315" si="198">H314/$I314</f>
        <v>5.91930870613707E-5</v>
      </c>
      <c r="I315" s="127">
        <f t="shared" ref="I315" si="199">I314/$I314</f>
        <v>1</v>
      </c>
    </row>
    <row r="316" spans="1:9" ht="15" thickBot="1">
      <c r="A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4.2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>
      <c r="A319" s="30" t="s">
        <v>7</v>
      </c>
      <c r="B319" s="105">
        <v>1E-8</v>
      </c>
      <c r="C319" s="105">
        <v>1847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1847.0000000099999</v>
      </c>
    </row>
    <row r="320" spans="1:9" ht="15">
      <c r="A320" s="31" t="s">
        <v>8</v>
      </c>
      <c r="B320" s="112">
        <v>1E-8</v>
      </c>
      <c r="C320" s="112">
        <v>415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200">SUM(B320:H320)</f>
        <v>415.00000001000001</v>
      </c>
    </row>
    <row r="321" spans="1:9" ht="15">
      <c r="A321" s="32" t="s">
        <v>143</v>
      </c>
      <c r="B321" s="84">
        <v>1E-8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200"/>
        <v>1E-8</v>
      </c>
    </row>
    <row r="322" spans="1:9" ht="15">
      <c r="A322" s="31" t="s">
        <v>9</v>
      </c>
      <c r="B322" s="112">
        <v>1E-8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200"/>
        <v>1E-8</v>
      </c>
    </row>
    <row r="323" spans="1:9" ht="15">
      <c r="A323" s="32" t="s">
        <v>10</v>
      </c>
      <c r="B323" s="84">
        <v>1E-8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200"/>
        <v>1E-8</v>
      </c>
    </row>
    <row r="324" spans="1:9" ht="15">
      <c r="A324" s="31" t="s">
        <v>11</v>
      </c>
      <c r="B324" s="112">
        <v>1E-8</v>
      </c>
      <c r="C324" s="112">
        <v>0</v>
      </c>
      <c r="D324" s="112">
        <v>0</v>
      </c>
      <c r="E324" s="112">
        <v>0.37307735030029859</v>
      </c>
      <c r="F324" s="395"/>
      <c r="G324" s="112">
        <v>0</v>
      </c>
      <c r="H324" s="113">
        <v>0</v>
      </c>
      <c r="I324" s="114">
        <f t="shared" si="200"/>
        <v>0.37307736030029859</v>
      </c>
    </row>
    <row r="325" spans="1:9" ht="15">
      <c r="A325" s="32" t="s">
        <v>144</v>
      </c>
      <c r="B325" s="84">
        <v>1E-8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200"/>
        <v>1E-8</v>
      </c>
    </row>
    <row r="326" spans="1:9" ht="15">
      <c r="A326" s="31" t="s">
        <v>145</v>
      </c>
      <c r="B326" s="112">
        <v>1E-8</v>
      </c>
      <c r="C326" s="112">
        <v>12.267434406811784</v>
      </c>
      <c r="D326" s="112">
        <v>0</v>
      </c>
      <c r="E326" s="112">
        <v>1.1693516817647891</v>
      </c>
      <c r="F326" s="395"/>
      <c r="G326" s="112">
        <v>0</v>
      </c>
      <c r="H326" s="113">
        <v>0</v>
      </c>
      <c r="I326" s="114">
        <f t="shared" si="200"/>
        <v>13.436786098576574</v>
      </c>
    </row>
    <row r="327" spans="1:9" ht="15">
      <c r="A327" s="32" t="s">
        <v>12</v>
      </c>
      <c r="B327" s="84">
        <v>1E-8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200"/>
        <v>1E-8</v>
      </c>
    </row>
    <row r="328" spans="1:9" ht="15">
      <c r="A328" s="31" t="s">
        <v>13</v>
      </c>
      <c r="B328" s="112">
        <v>71.900428335155596</v>
      </c>
      <c r="C328" s="112">
        <v>771.01394406842746</v>
      </c>
      <c r="D328" s="112">
        <v>89.085627606416935</v>
      </c>
      <c r="E328" s="112">
        <v>0</v>
      </c>
      <c r="F328" s="395"/>
      <c r="G328" s="112">
        <v>0</v>
      </c>
      <c r="H328" s="113">
        <v>0</v>
      </c>
      <c r="I328" s="114">
        <f t="shared" si="200"/>
        <v>932.00000000999989</v>
      </c>
    </row>
    <row r="329" spans="1:9" ht="15">
      <c r="A329" s="32" t="s">
        <v>14</v>
      </c>
      <c r="B329" s="84">
        <v>0.5594185788404763</v>
      </c>
      <c r="C329" s="84">
        <v>0</v>
      </c>
      <c r="D329" s="84">
        <v>1.4405814311595238</v>
      </c>
      <c r="E329" s="84">
        <v>0</v>
      </c>
      <c r="F329" s="395"/>
      <c r="G329" s="84">
        <v>0</v>
      </c>
      <c r="H329" s="115">
        <v>0</v>
      </c>
      <c r="I329" s="111">
        <f t="shared" si="200"/>
        <v>2.0000000099999999</v>
      </c>
    </row>
    <row r="330" spans="1:9" ht="15">
      <c r="A330" s="31" t="s">
        <v>146</v>
      </c>
      <c r="B330" s="112">
        <v>1E-8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200"/>
        <v>1E-8</v>
      </c>
    </row>
    <row r="331" spans="1:9" ht="15">
      <c r="A331" s="32" t="s">
        <v>136</v>
      </c>
      <c r="B331" s="84">
        <v>2094.314722389629</v>
      </c>
      <c r="C331" s="84">
        <v>3336.161207216313</v>
      </c>
      <c r="D331" s="84">
        <v>1227.6155920110004</v>
      </c>
      <c r="E331" s="84">
        <v>1200.9084783930568</v>
      </c>
      <c r="F331" s="395"/>
      <c r="G331" s="84">
        <v>0</v>
      </c>
      <c r="H331" s="115">
        <v>0</v>
      </c>
      <c r="I331" s="111">
        <f t="shared" si="200"/>
        <v>7859.000000009999</v>
      </c>
    </row>
    <row r="332" spans="1:9" ht="15">
      <c r="A332" s="31" t="s">
        <v>15</v>
      </c>
      <c r="B332" s="112">
        <v>1E-8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200"/>
        <v>1E-8</v>
      </c>
    </row>
    <row r="333" spans="1:9" ht="15">
      <c r="A333" s="32" t="s">
        <v>16</v>
      </c>
      <c r="B333" s="84">
        <v>1E-8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200"/>
        <v>1E-8</v>
      </c>
    </row>
    <row r="334" spans="1:9" ht="15">
      <c r="A334" s="31" t="s">
        <v>17</v>
      </c>
      <c r="B334" s="112">
        <v>1E-8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200"/>
        <v>1E-8</v>
      </c>
    </row>
    <row r="335" spans="1:9" ht="15">
      <c r="A335" s="33" t="s">
        <v>56</v>
      </c>
      <c r="B335" s="84">
        <v>1E-8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200"/>
        <v>1E-8</v>
      </c>
    </row>
    <row r="336" spans="1:9" ht="15">
      <c r="A336" s="31" t="s">
        <v>18</v>
      </c>
      <c r="B336" s="116">
        <v>43.819559367375462</v>
      </c>
      <c r="C336" s="116">
        <v>4734.0463539876073</v>
      </c>
      <c r="D336" s="116">
        <v>4.1340866550175575</v>
      </c>
      <c r="E336" s="116">
        <v>0</v>
      </c>
      <c r="F336" s="395"/>
      <c r="G336" s="116">
        <v>0</v>
      </c>
      <c r="H336" s="117">
        <v>0</v>
      </c>
      <c r="I336" s="114">
        <f t="shared" si="200"/>
        <v>4782.0000000099999</v>
      </c>
    </row>
    <row r="337" spans="1:9" ht="15">
      <c r="A337" s="33" t="s">
        <v>19</v>
      </c>
      <c r="B337" s="93">
        <v>1E-8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11">
        <f t="shared" si="200"/>
        <v>1E-8</v>
      </c>
    </row>
    <row r="338" spans="1:9" ht="15">
      <c r="A338" s="31" t="s">
        <v>20</v>
      </c>
      <c r="B338" s="116">
        <v>0.44161113059336959</v>
      </c>
      <c r="C338" s="116">
        <v>0</v>
      </c>
      <c r="D338" s="116">
        <v>1.0595888794066304</v>
      </c>
      <c r="E338" s="116">
        <v>0</v>
      </c>
      <c r="F338" s="395"/>
      <c r="G338" s="116">
        <v>0</v>
      </c>
      <c r="H338" s="117">
        <v>0</v>
      </c>
      <c r="I338" s="114">
        <f t="shared" si="200"/>
        <v>1.50120001</v>
      </c>
    </row>
    <row r="339" spans="1:9" ht="15.75" thickBot="1">
      <c r="A339" s="33" t="s">
        <v>21</v>
      </c>
      <c r="B339" s="96">
        <v>88.320028876185816</v>
      </c>
      <c r="C339" s="96">
        <v>57.493054790332046</v>
      </c>
      <c r="D339" s="96">
        <v>141.90068318886327</v>
      </c>
      <c r="E339" s="96">
        <v>4218.8936171676405</v>
      </c>
      <c r="F339" s="396"/>
      <c r="G339" s="96">
        <v>338.95301598697944</v>
      </c>
      <c r="H339" s="121">
        <v>0</v>
      </c>
      <c r="I339" s="292">
        <f t="shared" si="200"/>
        <v>4845.5604000100011</v>
      </c>
    </row>
    <row r="340" spans="1:9" ht="15">
      <c r="A340" s="280" t="s">
        <v>22</v>
      </c>
      <c r="B340" s="99">
        <f>SUM(B319:B339)</f>
        <v>2299.3557688277788</v>
      </c>
      <c r="C340" s="99">
        <f t="shared" ref="C340" si="201">SUM(C319:C339)</f>
        <v>11172.98199446949</v>
      </c>
      <c r="D340" s="99">
        <f t="shared" ref="D340" si="202">SUM(D319:D339)</f>
        <v>1465.2361597718645</v>
      </c>
      <c r="E340" s="99">
        <f t="shared" ref="E340" si="203">SUM(E319:E339)</f>
        <v>5421.3445245927624</v>
      </c>
      <c r="F340" s="99">
        <f>SUM(F319:F339)</f>
        <v>0</v>
      </c>
      <c r="G340" s="99">
        <f t="shared" ref="G340" si="204">SUM(G319:G339)</f>
        <v>338.95301598697944</v>
      </c>
      <c r="H340" s="99">
        <f t="shared" ref="H340" si="205">SUM(H319:H339)</f>
        <v>0</v>
      </c>
      <c r="I340" s="111">
        <f>SUM(I319:I339)</f>
        <v>20697.87146364888</v>
      </c>
    </row>
    <row r="341" spans="1:9" s="22" customFormat="1" ht="15" thickBot="1">
      <c r="A341" s="38" t="s">
        <v>108</v>
      </c>
      <c r="B341" s="125">
        <f>B340/$I340</f>
        <v>0.11109141212254971</v>
      </c>
      <c r="C341" s="125">
        <f t="shared" ref="C341" si="206">C340/$I340</f>
        <v>0.53981309208979777</v>
      </c>
      <c r="D341" s="125">
        <f t="shared" ref="D341" si="207">D340/$I340</f>
        <v>7.0791634895656777E-2</v>
      </c>
      <c r="E341" s="125">
        <f t="shared" ref="E341" si="208">E340/$I340</f>
        <v>0.2619276351249028</v>
      </c>
      <c r="F341" s="125">
        <f t="shared" ref="F341" si="209">F340/$I340</f>
        <v>0</v>
      </c>
      <c r="G341" s="125">
        <f t="shared" ref="G341" si="210">G340/$I340</f>
        <v>1.6376225767092696E-2</v>
      </c>
      <c r="H341" s="126">
        <f t="shared" ref="H341" si="211">H340/$I340</f>
        <v>0</v>
      </c>
      <c r="I341" s="127">
        <f t="shared" ref="I341" si="212">I340/$I340</f>
        <v>1</v>
      </c>
    </row>
    <row r="342" spans="1:9" ht="15" thickBot="1">
      <c r="A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4.2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>
      <c r="A345" s="30" t="s">
        <v>7</v>
      </c>
      <c r="B345" s="105">
        <v>1E-8</v>
      </c>
      <c r="C345" s="105">
        <v>1E-8</v>
      </c>
      <c r="D345" s="105">
        <v>1E-8</v>
      </c>
      <c r="E345" s="105">
        <v>1E-8</v>
      </c>
      <c r="F345" s="394"/>
      <c r="G345" s="105">
        <v>0</v>
      </c>
      <c r="H345" s="110">
        <v>0</v>
      </c>
      <c r="I345" s="111">
        <f>SUM(B345:H345)</f>
        <v>4.0000000000000001E-8</v>
      </c>
    </row>
    <row r="346" spans="1:9" ht="15">
      <c r="A346" s="31" t="s">
        <v>8</v>
      </c>
      <c r="B346" s="112">
        <v>1E-8</v>
      </c>
      <c r="C346" s="112">
        <v>1E-8</v>
      </c>
      <c r="D346" s="112">
        <v>1E-8</v>
      </c>
      <c r="E346" s="112">
        <v>1E-8</v>
      </c>
      <c r="F346" s="395"/>
      <c r="G346" s="112">
        <v>0</v>
      </c>
      <c r="H346" s="113">
        <v>0</v>
      </c>
      <c r="I346" s="114">
        <f t="shared" ref="I346:I365" si="213">SUM(B346:H346)</f>
        <v>4.0000000000000001E-8</v>
      </c>
    </row>
    <row r="347" spans="1:9" ht="15">
      <c r="A347" s="32" t="s">
        <v>143</v>
      </c>
      <c r="B347" s="84">
        <v>1E-8</v>
      </c>
      <c r="C347" s="84">
        <v>1E-8</v>
      </c>
      <c r="D347" s="84">
        <v>1E-8</v>
      </c>
      <c r="E347" s="84">
        <v>1E-8</v>
      </c>
      <c r="F347" s="395"/>
      <c r="G347" s="84">
        <v>0</v>
      </c>
      <c r="H347" s="115">
        <v>0</v>
      </c>
      <c r="I347" s="111">
        <f t="shared" si="213"/>
        <v>4.0000000000000001E-8</v>
      </c>
    </row>
    <row r="348" spans="1:9" ht="15">
      <c r="A348" s="31" t="s">
        <v>9</v>
      </c>
      <c r="B348" s="112">
        <v>1E-8</v>
      </c>
      <c r="C348" s="112">
        <v>1E-8</v>
      </c>
      <c r="D348" s="112">
        <v>1E-8</v>
      </c>
      <c r="E348" s="112">
        <v>1E-8</v>
      </c>
      <c r="F348" s="395"/>
      <c r="G348" s="112">
        <v>0</v>
      </c>
      <c r="H348" s="113">
        <v>0</v>
      </c>
      <c r="I348" s="114">
        <f t="shared" si="213"/>
        <v>4.0000000000000001E-8</v>
      </c>
    </row>
    <row r="349" spans="1:9" ht="15">
      <c r="A349" s="32" t="s">
        <v>10</v>
      </c>
      <c r="B349" s="84">
        <v>1E-8</v>
      </c>
      <c r="C349" s="84">
        <v>1E-8</v>
      </c>
      <c r="D349" s="84">
        <v>1E-8</v>
      </c>
      <c r="E349" s="84">
        <v>1E-8</v>
      </c>
      <c r="F349" s="395"/>
      <c r="G349" s="84">
        <v>0</v>
      </c>
      <c r="H349" s="115">
        <v>0</v>
      </c>
      <c r="I349" s="111">
        <f t="shared" si="213"/>
        <v>4.0000000000000001E-8</v>
      </c>
    </row>
    <row r="350" spans="1:9" ht="15">
      <c r="A350" s="31" t="s">
        <v>11</v>
      </c>
      <c r="B350" s="112">
        <v>1E-8</v>
      </c>
      <c r="C350" s="112">
        <v>1E-8</v>
      </c>
      <c r="D350" s="112">
        <v>1E-8</v>
      </c>
      <c r="E350" s="112">
        <v>1.5764158110521245E-2</v>
      </c>
      <c r="F350" s="395"/>
      <c r="G350" s="112">
        <v>0</v>
      </c>
      <c r="H350" s="113">
        <v>0</v>
      </c>
      <c r="I350" s="114">
        <f t="shared" si="213"/>
        <v>1.5764188110521247E-2</v>
      </c>
    </row>
    <row r="351" spans="1:9" ht="15">
      <c r="A351" s="32" t="s">
        <v>144</v>
      </c>
      <c r="B351" s="84">
        <v>1E-8</v>
      </c>
      <c r="C351" s="84">
        <v>1E-8</v>
      </c>
      <c r="D351" s="84">
        <v>1E-8</v>
      </c>
      <c r="E351" s="84">
        <v>1E-8</v>
      </c>
      <c r="F351" s="395"/>
      <c r="G351" s="84">
        <v>0</v>
      </c>
      <c r="H351" s="115">
        <v>0</v>
      </c>
      <c r="I351" s="111">
        <f t="shared" si="213"/>
        <v>4.0000000000000001E-8</v>
      </c>
    </row>
    <row r="352" spans="1:9" ht="15">
      <c r="A352" s="31" t="s">
        <v>145</v>
      </c>
      <c r="B352" s="112">
        <v>1E-8</v>
      </c>
      <c r="C352" s="112">
        <v>1E-8</v>
      </c>
      <c r="D352" s="112">
        <v>1E-8</v>
      </c>
      <c r="E352" s="112">
        <v>6.6167093287162171</v>
      </c>
      <c r="F352" s="395"/>
      <c r="G352" s="112">
        <v>0</v>
      </c>
      <c r="H352" s="113">
        <v>0</v>
      </c>
      <c r="I352" s="114">
        <f t="shared" si="213"/>
        <v>6.6167093587162169</v>
      </c>
    </row>
    <row r="353" spans="1:9" ht="15">
      <c r="A353" s="32" t="s">
        <v>12</v>
      </c>
      <c r="B353" s="84">
        <v>0.35231317725978645</v>
      </c>
      <c r="C353" s="84">
        <v>1E-8</v>
      </c>
      <c r="D353" s="84">
        <v>2.6476868427402138</v>
      </c>
      <c r="E353" s="84">
        <v>1E-8</v>
      </c>
      <c r="F353" s="395"/>
      <c r="G353" s="84">
        <v>0</v>
      </c>
      <c r="H353" s="115">
        <v>0</v>
      </c>
      <c r="I353" s="111">
        <f t="shared" si="213"/>
        <v>3.0000000400000002</v>
      </c>
    </row>
    <row r="354" spans="1:9" ht="15">
      <c r="A354" s="31" t="s">
        <v>13</v>
      </c>
      <c r="B354" s="112">
        <v>6.7881562032883383E-2</v>
      </c>
      <c r="C354" s="112">
        <v>1.9980871817833701</v>
      </c>
      <c r="D354" s="112">
        <v>31.934031286183746</v>
      </c>
      <c r="E354" s="112">
        <v>1E-8</v>
      </c>
      <c r="F354" s="395"/>
      <c r="G354" s="112">
        <v>0</v>
      </c>
      <c r="H354" s="113">
        <v>0</v>
      </c>
      <c r="I354" s="114">
        <f t="shared" si="213"/>
        <v>34.000000040000003</v>
      </c>
    </row>
    <row r="355" spans="1:9" ht="15">
      <c r="A355" s="32" t="s">
        <v>14</v>
      </c>
      <c r="B355" s="84">
        <v>1E-8</v>
      </c>
      <c r="C355" s="84">
        <v>1E-8</v>
      </c>
      <c r="D355" s="84">
        <v>1E-8</v>
      </c>
      <c r="E355" s="84">
        <v>1E-8</v>
      </c>
      <c r="F355" s="395"/>
      <c r="G355" s="84">
        <v>0</v>
      </c>
      <c r="H355" s="115">
        <v>0</v>
      </c>
      <c r="I355" s="111">
        <f t="shared" si="213"/>
        <v>4.0000000000000001E-8</v>
      </c>
    </row>
    <row r="356" spans="1:9" ht="15">
      <c r="A356" s="31" t="s">
        <v>146</v>
      </c>
      <c r="B356" s="112">
        <v>1E-8</v>
      </c>
      <c r="C356" s="112">
        <v>1E-8</v>
      </c>
      <c r="D356" s="112">
        <v>1E-8</v>
      </c>
      <c r="E356" s="112">
        <v>1E-8</v>
      </c>
      <c r="F356" s="395"/>
      <c r="G356" s="112">
        <v>0</v>
      </c>
      <c r="H356" s="113">
        <v>0</v>
      </c>
      <c r="I356" s="114">
        <f t="shared" si="213"/>
        <v>4.0000000000000001E-8</v>
      </c>
    </row>
    <row r="357" spans="1:9" ht="15">
      <c r="A357" s="32" t="s">
        <v>136</v>
      </c>
      <c r="B357" s="84">
        <v>3.493667719805436</v>
      </c>
      <c r="C357" s="84">
        <v>93.862994448879249</v>
      </c>
      <c r="D357" s="84">
        <v>119.64333786131529</v>
      </c>
      <c r="E357" s="84">
        <v>1E-8</v>
      </c>
      <c r="F357" s="395"/>
      <c r="G357" s="84">
        <v>0</v>
      </c>
      <c r="H357" s="115">
        <v>0</v>
      </c>
      <c r="I357" s="111">
        <f t="shared" si="213"/>
        <v>217.00000003999997</v>
      </c>
    </row>
    <row r="358" spans="1:9" ht="15">
      <c r="A358" s="31" t="s">
        <v>15</v>
      </c>
      <c r="B358" s="112">
        <v>1E-8</v>
      </c>
      <c r="C358" s="112">
        <v>1E-8</v>
      </c>
      <c r="D358" s="112">
        <v>1E-8</v>
      </c>
      <c r="E358" s="112">
        <v>1E-8</v>
      </c>
      <c r="F358" s="395"/>
      <c r="G358" s="112">
        <v>0</v>
      </c>
      <c r="H358" s="113">
        <v>0</v>
      </c>
      <c r="I358" s="114">
        <f t="shared" si="213"/>
        <v>4.0000000000000001E-8</v>
      </c>
    </row>
    <row r="359" spans="1:9" ht="15">
      <c r="A359" s="32" t="s">
        <v>16</v>
      </c>
      <c r="B359" s="84">
        <v>1E-8</v>
      </c>
      <c r="C359" s="84">
        <v>1E-8</v>
      </c>
      <c r="D359" s="84">
        <v>1E-8</v>
      </c>
      <c r="E359" s="84">
        <v>1E-8</v>
      </c>
      <c r="F359" s="395"/>
      <c r="G359" s="84">
        <v>0</v>
      </c>
      <c r="H359" s="115">
        <v>0</v>
      </c>
      <c r="I359" s="111">
        <f t="shared" si="213"/>
        <v>4.0000000000000001E-8</v>
      </c>
    </row>
    <row r="360" spans="1:9" ht="15">
      <c r="A360" s="31" t="s">
        <v>17</v>
      </c>
      <c r="B360" s="112">
        <v>0.46092045003131316</v>
      </c>
      <c r="C360" s="112">
        <v>24.813563522010224</v>
      </c>
      <c r="D360" s="112">
        <v>7.7255160579584699</v>
      </c>
      <c r="E360" s="112">
        <v>1E-8</v>
      </c>
      <c r="F360" s="395"/>
      <c r="G360" s="112">
        <v>0</v>
      </c>
      <c r="H360" s="113">
        <v>0</v>
      </c>
      <c r="I360" s="114">
        <f t="shared" si="213"/>
        <v>33.00000004000001</v>
      </c>
    </row>
    <row r="361" spans="1:9" ht="15">
      <c r="A361" s="33" t="s">
        <v>56</v>
      </c>
      <c r="B361" s="84">
        <v>0.5182546849777383</v>
      </c>
      <c r="C361" s="84">
        <v>0.87889582478183448</v>
      </c>
      <c r="D361" s="84">
        <v>1.6028495202404274</v>
      </c>
      <c r="E361" s="84">
        <v>1E-8</v>
      </c>
      <c r="F361" s="395"/>
      <c r="G361" s="84">
        <v>0</v>
      </c>
      <c r="H361" s="115">
        <v>0</v>
      </c>
      <c r="I361" s="111">
        <f t="shared" si="213"/>
        <v>3.0000000399999998</v>
      </c>
    </row>
    <row r="362" spans="1:9" ht="15">
      <c r="A362" s="31" t="s">
        <v>18</v>
      </c>
      <c r="B362" s="116">
        <v>40.354979120845861</v>
      </c>
      <c r="C362" s="116">
        <v>117.50115875487293</v>
      </c>
      <c r="D362" s="116">
        <v>66.143862154281209</v>
      </c>
      <c r="E362" s="116">
        <v>1E-8</v>
      </c>
      <c r="F362" s="395"/>
      <c r="G362" s="116">
        <v>0</v>
      </c>
      <c r="H362" s="117">
        <v>0</v>
      </c>
      <c r="I362" s="114">
        <f t="shared" si="213"/>
        <v>224.00000004</v>
      </c>
    </row>
    <row r="363" spans="1:9" ht="15">
      <c r="A363" s="33" t="s">
        <v>19</v>
      </c>
      <c r="B363" s="93">
        <v>1E-8</v>
      </c>
      <c r="C363" s="93">
        <v>1E-8</v>
      </c>
      <c r="D363" s="93">
        <v>1E-8</v>
      </c>
      <c r="E363" s="93">
        <v>1E-8</v>
      </c>
      <c r="F363" s="395"/>
      <c r="G363" s="93">
        <v>0</v>
      </c>
      <c r="H363" s="119">
        <v>0</v>
      </c>
      <c r="I363" s="111">
        <f t="shared" si="213"/>
        <v>4.0000000000000001E-8</v>
      </c>
    </row>
    <row r="364" spans="1:9" ht="15">
      <c r="A364" s="31" t="s">
        <v>20</v>
      </c>
      <c r="B364" s="116">
        <v>12.77134578427723</v>
      </c>
      <c r="C364" s="116">
        <v>1.8069641398715249E-4</v>
      </c>
      <c r="D364" s="116">
        <v>1.2828735493087826</v>
      </c>
      <c r="E364" s="116">
        <v>1E-8</v>
      </c>
      <c r="F364" s="395"/>
      <c r="G364" s="116">
        <v>0</v>
      </c>
      <c r="H364" s="117">
        <v>0</v>
      </c>
      <c r="I364" s="114">
        <f t="shared" si="213"/>
        <v>14.054400039999999</v>
      </c>
    </row>
    <row r="365" spans="1:9" ht="15.75" thickBot="1">
      <c r="A365" s="33" t="s">
        <v>21</v>
      </c>
      <c r="B365" s="96">
        <v>2.5539864772098078</v>
      </c>
      <c r="C365" s="96">
        <v>4.2186682968476088</v>
      </c>
      <c r="D365" s="96">
        <v>2.4826290957454016</v>
      </c>
      <c r="E365" s="96">
        <v>411.06918348760087</v>
      </c>
      <c r="F365" s="396"/>
      <c r="G365" s="96">
        <v>5.2882909956914048</v>
      </c>
      <c r="H365" s="121">
        <v>2.2441686904803006E-2</v>
      </c>
      <c r="I365" s="292">
        <f t="shared" si="213"/>
        <v>425.63520003999992</v>
      </c>
    </row>
    <row r="366" spans="1:9" ht="15">
      <c r="A366" s="280" t="s">
        <v>22</v>
      </c>
      <c r="B366" s="99">
        <f>SUM(B345:B365)</f>
        <v>60.573349106440062</v>
      </c>
      <c r="C366" s="99">
        <f t="shared" ref="C366" si="214">SUM(C345:C365)</f>
        <v>243.27354886558919</v>
      </c>
      <c r="D366" s="99">
        <f t="shared" ref="D366" si="215">SUM(D345:D365)</f>
        <v>233.46278649777358</v>
      </c>
      <c r="E366" s="99">
        <f t="shared" ref="E366" si="216">SUM(E345:E365)</f>
        <v>417.70165715442761</v>
      </c>
      <c r="F366" s="99">
        <f>SUM(F345:F365)</f>
        <v>0</v>
      </c>
      <c r="G366" s="99">
        <f t="shared" ref="G366" si="217">SUM(G345:G365)</f>
        <v>5.2882909956914048</v>
      </c>
      <c r="H366" s="99">
        <f t="shared" ref="H366" si="218">SUM(H345:H365)</f>
        <v>2.2441686904803006E-2</v>
      </c>
      <c r="I366" s="111">
        <f>SUM(I345:I365)</f>
        <v>960.32207430682661</v>
      </c>
    </row>
    <row r="367" spans="1:9" s="22" customFormat="1" ht="15" thickBot="1">
      <c r="A367" s="38" t="s">
        <v>108</v>
      </c>
      <c r="B367" s="125">
        <f>B366/$I366</f>
        <v>6.3076077002772971E-2</v>
      </c>
      <c r="C367" s="125">
        <f t="shared" ref="C367" si="219">C366/$I366</f>
        <v>0.25332495771399122</v>
      </c>
      <c r="D367" s="125">
        <f t="shared" ref="D367" si="220">D366/$I366</f>
        <v>0.24310884102741276</v>
      </c>
      <c r="E367" s="125">
        <f t="shared" ref="E367" si="221">E366/$I366</f>
        <v>0.43495996637995671</v>
      </c>
      <c r="F367" s="125">
        <f t="shared" ref="F367" si="222">F366/$I366</f>
        <v>0</v>
      </c>
      <c r="G367" s="125">
        <f t="shared" ref="G367" si="223">G366/$I366</f>
        <v>5.5067889588069343E-3</v>
      </c>
      <c r="H367" s="126">
        <f t="shared" ref="H367" si="224">H366/$I366</f>
        <v>2.3368917059416463E-5</v>
      </c>
      <c r="I367" s="127">
        <f t="shared" ref="I367" si="225">I366/$I366</f>
        <v>1</v>
      </c>
    </row>
    <row r="368" spans="1:9" ht="15" thickBot="1">
      <c r="A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4.2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1E-8</v>
      </c>
      <c r="C371" s="105">
        <v>1E-8</v>
      </c>
      <c r="D371" s="105">
        <v>1E-8</v>
      </c>
      <c r="E371" s="105">
        <v>1E-8</v>
      </c>
      <c r="F371" s="394"/>
      <c r="G371" s="105">
        <v>0</v>
      </c>
      <c r="H371" s="110">
        <v>0</v>
      </c>
      <c r="I371" s="111">
        <f>SUM(B371:H371)</f>
        <v>4.0000000000000001E-8</v>
      </c>
    </row>
    <row r="372" spans="1:9" ht="15">
      <c r="A372" s="31" t="s">
        <v>8</v>
      </c>
      <c r="B372" s="112">
        <v>1E-8</v>
      </c>
      <c r="C372" s="112">
        <v>1E-8</v>
      </c>
      <c r="D372" s="112">
        <v>1E-8</v>
      </c>
      <c r="E372" s="112">
        <v>1E-8</v>
      </c>
      <c r="F372" s="395"/>
      <c r="G372" s="112">
        <v>0</v>
      </c>
      <c r="H372" s="113">
        <v>0</v>
      </c>
      <c r="I372" s="114">
        <f t="shared" ref="I372:I391" si="226">SUM(B372:H372)</f>
        <v>4.0000000000000001E-8</v>
      </c>
    </row>
    <row r="373" spans="1:9" ht="15">
      <c r="A373" s="32" t="s">
        <v>143</v>
      </c>
      <c r="B373" s="84">
        <v>1E-8</v>
      </c>
      <c r="C373" s="84">
        <v>1E-8</v>
      </c>
      <c r="D373" s="84">
        <v>1E-8</v>
      </c>
      <c r="E373" s="84">
        <v>1E-8</v>
      </c>
      <c r="F373" s="395"/>
      <c r="G373" s="84">
        <v>0</v>
      </c>
      <c r="H373" s="115">
        <v>0</v>
      </c>
      <c r="I373" s="111">
        <f t="shared" si="226"/>
        <v>4.0000000000000001E-8</v>
      </c>
    </row>
    <row r="374" spans="1:9" ht="15">
      <c r="A374" s="31" t="s">
        <v>9</v>
      </c>
      <c r="B374" s="112">
        <v>1E-8</v>
      </c>
      <c r="C374" s="112">
        <v>1E-8</v>
      </c>
      <c r="D374" s="112">
        <v>1E-8</v>
      </c>
      <c r="E374" s="112">
        <v>1E-8</v>
      </c>
      <c r="F374" s="395"/>
      <c r="G374" s="112">
        <v>0</v>
      </c>
      <c r="H374" s="113">
        <v>0</v>
      </c>
      <c r="I374" s="114">
        <f t="shared" si="226"/>
        <v>4.0000000000000001E-8</v>
      </c>
    </row>
    <row r="375" spans="1:9" ht="15">
      <c r="A375" s="32" t="s">
        <v>10</v>
      </c>
      <c r="B375" s="84">
        <v>1E-8</v>
      </c>
      <c r="C375" s="84">
        <v>1E-8</v>
      </c>
      <c r="D375" s="84">
        <v>1E-8</v>
      </c>
      <c r="E375" s="84">
        <v>1E-8</v>
      </c>
      <c r="F375" s="395"/>
      <c r="G375" s="84">
        <v>0</v>
      </c>
      <c r="H375" s="115">
        <v>0</v>
      </c>
      <c r="I375" s="111">
        <f t="shared" si="226"/>
        <v>4.0000000000000001E-8</v>
      </c>
    </row>
    <row r="376" spans="1:9" ht="15">
      <c r="A376" s="31" t="s">
        <v>11</v>
      </c>
      <c r="B376" s="112">
        <v>1E-8</v>
      </c>
      <c r="C376" s="112">
        <v>1E-8</v>
      </c>
      <c r="D376" s="112">
        <v>1E-8</v>
      </c>
      <c r="E376" s="112">
        <v>2.1421173951281554</v>
      </c>
      <c r="F376" s="395"/>
      <c r="G376" s="112">
        <v>0</v>
      </c>
      <c r="H376" s="113">
        <v>0</v>
      </c>
      <c r="I376" s="114">
        <f t="shared" si="226"/>
        <v>2.1421174251281552</v>
      </c>
    </row>
    <row r="377" spans="1:9" ht="15">
      <c r="A377" s="32" t="s">
        <v>144</v>
      </c>
      <c r="B377" s="84">
        <v>1E-8</v>
      </c>
      <c r="C377" s="84">
        <v>1E-8</v>
      </c>
      <c r="D377" s="84">
        <v>1E-8</v>
      </c>
      <c r="E377" s="84">
        <v>1E-8</v>
      </c>
      <c r="F377" s="395"/>
      <c r="G377" s="84">
        <v>0</v>
      </c>
      <c r="H377" s="115">
        <v>0</v>
      </c>
      <c r="I377" s="111">
        <f t="shared" si="226"/>
        <v>4.0000000000000001E-8</v>
      </c>
    </row>
    <row r="378" spans="1:9" ht="15">
      <c r="A378" s="31" t="s">
        <v>145</v>
      </c>
      <c r="B378" s="112">
        <v>1E-8</v>
      </c>
      <c r="C378" s="112">
        <v>1E-8</v>
      </c>
      <c r="D378" s="112">
        <v>1E-8</v>
      </c>
      <c r="E378" s="112">
        <v>807.86030904718052</v>
      </c>
      <c r="F378" s="395"/>
      <c r="G378" s="112">
        <v>0</v>
      </c>
      <c r="H378" s="113">
        <v>0</v>
      </c>
      <c r="I378" s="114">
        <f t="shared" si="226"/>
        <v>807.86030907718055</v>
      </c>
    </row>
    <row r="379" spans="1:9" ht="15">
      <c r="A379" s="32" t="s">
        <v>12</v>
      </c>
      <c r="B379" s="84">
        <v>70.000000009999994</v>
      </c>
      <c r="C379" s="84">
        <v>1E-8</v>
      </c>
      <c r="D379" s="84">
        <v>1E-8</v>
      </c>
      <c r="E379" s="84">
        <v>1E-8</v>
      </c>
      <c r="F379" s="395"/>
      <c r="G379" s="84">
        <v>0</v>
      </c>
      <c r="H379" s="115">
        <v>0</v>
      </c>
      <c r="I379" s="111">
        <f t="shared" si="226"/>
        <v>70.000000039999975</v>
      </c>
    </row>
    <row r="380" spans="1:9" ht="15">
      <c r="A380" s="31" t="s">
        <v>13</v>
      </c>
      <c r="B380" s="112">
        <v>51.647704418503935</v>
      </c>
      <c r="C380" s="112">
        <v>1E-8</v>
      </c>
      <c r="D380" s="112">
        <v>229.35229560149608</v>
      </c>
      <c r="E380" s="112">
        <v>1E-8</v>
      </c>
      <c r="F380" s="395"/>
      <c r="G380" s="112">
        <v>0</v>
      </c>
      <c r="H380" s="113">
        <v>0</v>
      </c>
      <c r="I380" s="114">
        <f t="shared" si="226"/>
        <v>281.00000004000003</v>
      </c>
    </row>
    <row r="381" spans="1:9" ht="15">
      <c r="A381" s="32" t="s">
        <v>14</v>
      </c>
      <c r="B381" s="84">
        <v>1.752180041865903</v>
      </c>
      <c r="C381" s="84">
        <v>1E-8</v>
      </c>
      <c r="D381" s="84">
        <v>44.247819978134096</v>
      </c>
      <c r="E381" s="84">
        <v>1E-8</v>
      </c>
      <c r="F381" s="395"/>
      <c r="G381" s="84">
        <v>0</v>
      </c>
      <c r="H381" s="115">
        <v>0</v>
      </c>
      <c r="I381" s="111">
        <f t="shared" si="226"/>
        <v>46.000000040000003</v>
      </c>
    </row>
    <row r="382" spans="1:9" ht="15">
      <c r="A382" s="31" t="s">
        <v>146</v>
      </c>
      <c r="B382" s="112">
        <v>1E-8</v>
      </c>
      <c r="C382" s="112">
        <v>1E-8</v>
      </c>
      <c r="D382" s="112">
        <v>1E-8</v>
      </c>
      <c r="E382" s="112">
        <v>1E-8</v>
      </c>
      <c r="F382" s="395"/>
      <c r="G382" s="112">
        <v>0</v>
      </c>
      <c r="H382" s="113">
        <v>0</v>
      </c>
      <c r="I382" s="114">
        <f t="shared" si="226"/>
        <v>4.0000000000000001E-8</v>
      </c>
    </row>
    <row r="383" spans="1:9" ht="15">
      <c r="A383" s="32" t="s">
        <v>136</v>
      </c>
      <c r="B383" s="84">
        <v>16.617871313541013</v>
      </c>
      <c r="C383" s="84">
        <v>1.4028656452942092</v>
      </c>
      <c r="D383" s="84">
        <v>38.97926307116478</v>
      </c>
      <c r="E383" s="84">
        <v>1E-8</v>
      </c>
      <c r="F383" s="395"/>
      <c r="G383" s="84">
        <v>0</v>
      </c>
      <c r="H383" s="115">
        <v>0</v>
      </c>
      <c r="I383" s="111">
        <f t="shared" si="226"/>
        <v>57.000000040000003</v>
      </c>
    </row>
    <row r="384" spans="1:9" ht="15">
      <c r="A384" s="31" t="s">
        <v>15</v>
      </c>
      <c r="B384" s="112">
        <v>1E-8</v>
      </c>
      <c r="C384" s="112">
        <v>1E-8</v>
      </c>
      <c r="D384" s="112">
        <v>1E-8</v>
      </c>
      <c r="E384" s="112">
        <v>1E-8</v>
      </c>
      <c r="F384" s="395"/>
      <c r="G384" s="112">
        <v>0</v>
      </c>
      <c r="H384" s="113">
        <v>0</v>
      </c>
      <c r="I384" s="114">
        <f t="shared" si="226"/>
        <v>4.0000000000000001E-8</v>
      </c>
    </row>
    <row r="385" spans="1:9" ht="15">
      <c r="A385" s="32" t="s">
        <v>16</v>
      </c>
      <c r="B385" s="84">
        <v>1E-8</v>
      </c>
      <c r="C385" s="84">
        <v>1E-8</v>
      </c>
      <c r="D385" s="84">
        <v>1E-8</v>
      </c>
      <c r="E385" s="84">
        <v>1E-8</v>
      </c>
      <c r="F385" s="395"/>
      <c r="G385" s="84">
        <v>0</v>
      </c>
      <c r="H385" s="115">
        <v>0</v>
      </c>
      <c r="I385" s="111">
        <f t="shared" si="226"/>
        <v>4.0000000000000001E-8</v>
      </c>
    </row>
    <row r="386" spans="1:9" ht="15">
      <c r="A386" s="31" t="s">
        <v>17</v>
      </c>
      <c r="B386" s="112">
        <v>1E-8</v>
      </c>
      <c r="C386" s="112">
        <v>1E-8</v>
      </c>
      <c r="D386" s="112">
        <v>1E-8</v>
      </c>
      <c r="E386" s="112">
        <v>1E-8</v>
      </c>
      <c r="F386" s="395"/>
      <c r="G386" s="112">
        <v>0</v>
      </c>
      <c r="H386" s="113">
        <v>0</v>
      </c>
      <c r="I386" s="114">
        <f t="shared" si="226"/>
        <v>4.0000000000000001E-8</v>
      </c>
    </row>
    <row r="387" spans="1:9" ht="15">
      <c r="A387" s="33" t="s">
        <v>56</v>
      </c>
      <c r="B387" s="84">
        <v>2.0000000099999999</v>
      </c>
      <c r="C387" s="84">
        <v>1E-8</v>
      </c>
      <c r="D387" s="84">
        <v>1E-8</v>
      </c>
      <c r="E387" s="84">
        <v>1E-8</v>
      </c>
      <c r="F387" s="395"/>
      <c r="G387" s="84">
        <v>0</v>
      </c>
      <c r="H387" s="115">
        <v>0</v>
      </c>
      <c r="I387" s="111">
        <f t="shared" si="226"/>
        <v>2.0000000399999998</v>
      </c>
    </row>
    <row r="388" spans="1:9" ht="15">
      <c r="A388" s="31" t="s">
        <v>18</v>
      </c>
      <c r="B388" s="116">
        <v>2.0000000099999999</v>
      </c>
      <c r="C388" s="116">
        <v>1E-8</v>
      </c>
      <c r="D388" s="116">
        <v>1E-8</v>
      </c>
      <c r="E388" s="116">
        <v>1E-8</v>
      </c>
      <c r="F388" s="395"/>
      <c r="G388" s="116">
        <v>0</v>
      </c>
      <c r="H388" s="117">
        <v>0</v>
      </c>
      <c r="I388" s="114">
        <f t="shared" si="226"/>
        <v>2.0000000399999998</v>
      </c>
    </row>
    <row r="389" spans="1:9" ht="15">
      <c r="A389" s="33" t="s">
        <v>19</v>
      </c>
      <c r="B389" s="93">
        <v>1E-8</v>
      </c>
      <c r="C389" s="93">
        <v>1E-8</v>
      </c>
      <c r="D389" s="93">
        <v>1E-8</v>
      </c>
      <c r="E389" s="93">
        <v>1E-8</v>
      </c>
      <c r="F389" s="395"/>
      <c r="G389" s="93">
        <v>0</v>
      </c>
      <c r="H389" s="119">
        <v>0</v>
      </c>
      <c r="I389" s="111">
        <f t="shared" si="226"/>
        <v>4.0000000000000001E-8</v>
      </c>
    </row>
    <row r="390" spans="1:9" ht="15">
      <c r="A390" s="31" t="s">
        <v>20</v>
      </c>
      <c r="B390" s="116">
        <v>22.863600010000003</v>
      </c>
      <c r="C390" s="116">
        <v>1E-8</v>
      </c>
      <c r="D390" s="116">
        <v>1E-8</v>
      </c>
      <c r="E390" s="116">
        <v>1E-8</v>
      </c>
      <c r="F390" s="395"/>
      <c r="G390" s="116">
        <v>0</v>
      </c>
      <c r="H390" s="117">
        <v>0</v>
      </c>
      <c r="I390" s="114">
        <f t="shared" si="226"/>
        <v>22.863600040000005</v>
      </c>
    </row>
    <row r="391" spans="1:9" ht="15.75" thickBot="1">
      <c r="A391" s="33" t="s">
        <v>21</v>
      </c>
      <c r="B391" s="96">
        <v>21.849834144827401</v>
      </c>
      <c r="C391" s="96">
        <v>2.7159608292578841E-2</v>
      </c>
      <c r="D391" s="96">
        <v>5.9055947921255427</v>
      </c>
      <c r="E391" s="96">
        <v>94.362703647602657</v>
      </c>
      <c r="F391" s="396"/>
      <c r="G391" s="96">
        <v>79.667107847151797</v>
      </c>
      <c r="H391" s="121">
        <v>0</v>
      </c>
      <c r="I391" s="292">
        <f t="shared" si="226"/>
        <v>201.81240004</v>
      </c>
    </row>
    <row r="392" spans="1:9" ht="15">
      <c r="A392" s="280" t="s">
        <v>22</v>
      </c>
      <c r="B392" s="99">
        <f>SUM(B371:B391)</f>
        <v>188.73119008873829</v>
      </c>
      <c r="C392" s="99">
        <f t="shared" ref="C392" si="227">SUM(C371:C391)</f>
        <v>1.4300254435867876</v>
      </c>
      <c r="D392" s="99">
        <f t="shared" ref="D392" si="228">SUM(D371:D391)</f>
        <v>318.48497361292056</v>
      </c>
      <c r="E392" s="99">
        <f t="shared" ref="E392" si="229">SUM(E371:E391)</f>
        <v>904.36513026991145</v>
      </c>
      <c r="F392" s="99">
        <f>SUM(F371:F391)</f>
        <v>0</v>
      </c>
      <c r="G392" s="99">
        <f t="shared" ref="G392" si="230">SUM(G371:G391)</f>
        <v>79.667107847151797</v>
      </c>
      <c r="H392" s="99">
        <f t="shared" ref="H392" si="231">SUM(H371:H391)</f>
        <v>0</v>
      </c>
      <c r="I392" s="111">
        <f>SUM(I371:I391)</f>
        <v>1492.678427262309</v>
      </c>
    </row>
    <row r="393" spans="1:9" s="22" customFormat="1" ht="15" thickBot="1">
      <c r="A393" s="38" t="s">
        <v>108</v>
      </c>
      <c r="B393" s="125">
        <f>B392/$I392</f>
        <v>0.12643794312408355</v>
      </c>
      <c r="C393" s="125">
        <f t="shared" ref="C393" si="232">C392/$I392</f>
        <v>9.580264693779812E-4</v>
      </c>
      <c r="D393" s="125">
        <f t="shared" ref="D393" si="233">D392/$I392</f>
        <v>0.21336475947940597</v>
      </c>
      <c r="E393" s="125">
        <f t="shared" ref="E393" si="234">E392/$I392</f>
        <v>0.60586735478490772</v>
      </c>
      <c r="F393" s="125">
        <f t="shared" ref="F393" si="235">F392/$I392</f>
        <v>0</v>
      </c>
      <c r="G393" s="125">
        <f t="shared" ref="G393" si="236">G392/$I392</f>
        <v>5.3371916142224696E-2</v>
      </c>
      <c r="H393" s="126">
        <f t="shared" ref="H393" si="237">H392/$I392</f>
        <v>0</v>
      </c>
      <c r="I393" s="127">
        <f t="shared" ref="I393" si="238">I392/$I392</f>
        <v>1</v>
      </c>
    </row>
    <row r="394" spans="1:9" ht="15" thickBot="1">
      <c r="A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4.2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>
      <c r="A397" s="30" t="s">
        <v>7</v>
      </c>
      <c r="B397" s="105">
        <v>1E-8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1E-8</v>
      </c>
    </row>
    <row r="398" spans="1:9" ht="15">
      <c r="A398" s="31" t="s">
        <v>8</v>
      </c>
      <c r="B398" s="112">
        <v>1E-8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239">SUM(B398:H398)</f>
        <v>1E-8</v>
      </c>
    </row>
    <row r="399" spans="1:9" ht="15">
      <c r="A399" s="32" t="s">
        <v>143</v>
      </c>
      <c r="B399" s="84">
        <v>1E-8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239"/>
        <v>1E-8</v>
      </c>
    </row>
    <row r="400" spans="1:9" ht="15">
      <c r="A400" s="31" t="s">
        <v>9</v>
      </c>
      <c r="B400" s="112">
        <v>1E-8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239"/>
        <v>1E-8</v>
      </c>
    </row>
    <row r="401" spans="1:9" ht="15">
      <c r="A401" s="32" t="s">
        <v>10</v>
      </c>
      <c r="B401" s="84">
        <v>1E-8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239"/>
        <v>1E-8</v>
      </c>
    </row>
    <row r="402" spans="1:9" ht="15">
      <c r="A402" s="31" t="s">
        <v>11</v>
      </c>
      <c r="B402" s="112">
        <v>1E-8</v>
      </c>
      <c r="C402" s="112">
        <v>0</v>
      </c>
      <c r="D402" s="112">
        <v>0</v>
      </c>
      <c r="E402" s="112">
        <v>9.002144071941437E-2</v>
      </c>
      <c r="F402" s="395"/>
      <c r="G402" s="112">
        <v>0</v>
      </c>
      <c r="H402" s="113">
        <v>0</v>
      </c>
      <c r="I402" s="114">
        <f t="shared" si="239"/>
        <v>9.0021450719414364E-2</v>
      </c>
    </row>
    <row r="403" spans="1:9" ht="15">
      <c r="A403" s="32" t="s">
        <v>144</v>
      </c>
      <c r="B403" s="84">
        <v>1E-8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239"/>
        <v>1E-8</v>
      </c>
    </row>
    <row r="404" spans="1:9" ht="15">
      <c r="A404" s="31" t="s">
        <v>145</v>
      </c>
      <c r="B404" s="112">
        <v>1E-8</v>
      </c>
      <c r="C404" s="112">
        <v>0</v>
      </c>
      <c r="D404" s="112">
        <v>0</v>
      </c>
      <c r="E404" s="112">
        <v>0.34037658965813877</v>
      </c>
      <c r="F404" s="395"/>
      <c r="G404" s="112">
        <v>0</v>
      </c>
      <c r="H404" s="113">
        <v>0</v>
      </c>
      <c r="I404" s="114">
        <f t="shared" si="239"/>
        <v>0.34037659965813877</v>
      </c>
    </row>
    <row r="405" spans="1:9" ht="15">
      <c r="A405" s="32" t="s">
        <v>12</v>
      </c>
      <c r="B405" s="84">
        <v>1.4507116313281281</v>
      </c>
      <c r="C405" s="84">
        <v>0.31259543996784617</v>
      </c>
      <c r="D405" s="84">
        <v>2.2366929387040253</v>
      </c>
      <c r="E405" s="84">
        <v>0</v>
      </c>
      <c r="F405" s="395"/>
      <c r="G405" s="84">
        <v>0</v>
      </c>
      <c r="H405" s="115">
        <v>0</v>
      </c>
      <c r="I405" s="111">
        <f t="shared" si="239"/>
        <v>4.0000000099999991</v>
      </c>
    </row>
    <row r="406" spans="1:9" ht="15">
      <c r="A406" s="31" t="s">
        <v>13</v>
      </c>
      <c r="B406" s="112">
        <v>67.103395109021548</v>
      </c>
      <c r="C406" s="112">
        <v>105.84034217270838</v>
      </c>
      <c r="D406" s="112">
        <v>5.6262728270076008E-2</v>
      </c>
      <c r="E406" s="112">
        <v>0</v>
      </c>
      <c r="F406" s="395"/>
      <c r="G406" s="112">
        <v>0</v>
      </c>
      <c r="H406" s="113">
        <v>0</v>
      </c>
      <c r="I406" s="114">
        <f t="shared" si="239"/>
        <v>173.00000000999998</v>
      </c>
    </row>
    <row r="407" spans="1:9" ht="15">
      <c r="A407" s="32" t="s">
        <v>14</v>
      </c>
      <c r="B407" s="84">
        <v>1E-8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239"/>
        <v>1E-8</v>
      </c>
    </row>
    <row r="408" spans="1:9" ht="15">
      <c r="A408" s="31" t="s">
        <v>146</v>
      </c>
      <c r="B408" s="112">
        <v>1E-8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239"/>
        <v>1E-8</v>
      </c>
    </row>
    <row r="409" spans="1:9" ht="15">
      <c r="A409" s="32" t="s">
        <v>136</v>
      </c>
      <c r="B409" s="84">
        <v>79.303121186636702</v>
      </c>
      <c r="C409" s="84">
        <v>239.73446508025452</v>
      </c>
      <c r="D409" s="84">
        <v>34.106292425249904</v>
      </c>
      <c r="E409" s="84">
        <v>4.8561213178588067</v>
      </c>
      <c r="F409" s="395"/>
      <c r="G409" s="84">
        <v>0</v>
      </c>
      <c r="H409" s="115">
        <v>0</v>
      </c>
      <c r="I409" s="111">
        <f t="shared" si="239"/>
        <v>358.00000000999995</v>
      </c>
    </row>
    <row r="410" spans="1:9" ht="15">
      <c r="A410" s="31" t="s">
        <v>15</v>
      </c>
      <c r="B410" s="112">
        <v>1E-8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239"/>
        <v>1E-8</v>
      </c>
    </row>
    <row r="411" spans="1:9" ht="15">
      <c r="A411" s="32" t="s">
        <v>16</v>
      </c>
      <c r="B411" s="84">
        <v>1E-8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239"/>
        <v>1E-8</v>
      </c>
    </row>
    <row r="412" spans="1:9" ht="15">
      <c r="A412" s="31" t="s">
        <v>17</v>
      </c>
      <c r="B412" s="112">
        <v>1E-8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239"/>
        <v>1E-8</v>
      </c>
    </row>
    <row r="413" spans="1:9" ht="15">
      <c r="A413" s="33" t="s">
        <v>56</v>
      </c>
      <c r="B413" s="84">
        <v>1E-8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239"/>
        <v>1E-8</v>
      </c>
    </row>
    <row r="414" spans="1:9" ht="15">
      <c r="A414" s="31" t="s">
        <v>18</v>
      </c>
      <c r="B414" s="116">
        <v>1E-8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4">
        <f t="shared" si="239"/>
        <v>1E-8</v>
      </c>
    </row>
    <row r="415" spans="1:9" ht="15">
      <c r="A415" s="33" t="s">
        <v>19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11">
        <f t="shared" si="239"/>
        <v>0</v>
      </c>
    </row>
    <row r="416" spans="1:9" ht="15">
      <c r="A416" s="31" t="s">
        <v>20</v>
      </c>
      <c r="B416" s="116">
        <v>0.1981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4">
        <f t="shared" si="239"/>
        <v>0.1981</v>
      </c>
    </row>
    <row r="417" spans="1:9" ht="15.75" thickBot="1">
      <c r="A417" s="33" t="s">
        <v>21</v>
      </c>
      <c r="B417" s="96">
        <v>7.6066761808223919</v>
      </c>
      <c r="C417" s="96">
        <v>3.5843682619922679</v>
      </c>
      <c r="D417" s="96">
        <v>0.22102169595450361</v>
      </c>
      <c r="E417" s="96">
        <v>286.8234492234439</v>
      </c>
      <c r="F417" s="396"/>
      <c r="G417" s="96">
        <v>52.480084637786987</v>
      </c>
      <c r="H417" s="121">
        <v>0</v>
      </c>
      <c r="I417" s="292">
        <f t="shared" si="239"/>
        <v>350.71560000000005</v>
      </c>
    </row>
    <row r="418" spans="1:9" ht="15">
      <c r="A418" s="280" t="s">
        <v>22</v>
      </c>
      <c r="B418" s="99">
        <f>SUM(B397:B417)</f>
        <v>155.66200425780883</v>
      </c>
      <c r="C418" s="99">
        <f t="shared" ref="C418" si="240">SUM(C397:C417)</f>
        <v>349.47177095492304</v>
      </c>
      <c r="D418" s="99">
        <f t="shared" ref="D418" si="241">SUM(D397:D417)</f>
        <v>36.620269788178511</v>
      </c>
      <c r="E418" s="99">
        <f t="shared" ref="E418" si="242">SUM(E397:E417)</f>
        <v>292.10996857168027</v>
      </c>
      <c r="F418" s="99">
        <f>SUM(F397:F417)</f>
        <v>0</v>
      </c>
      <c r="G418" s="99">
        <f t="shared" ref="G418" si="243">SUM(G397:G417)</f>
        <v>52.480084637786987</v>
      </c>
      <c r="H418" s="99">
        <f t="shared" ref="H418" si="244">SUM(H397:H417)</f>
        <v>0</v>
      </c>
      <c r="I418" s="111">
        <f>SUM(I397:I417)</f>
        <v>886.34409821037752</v>
      </c>
    </row>
    <row r="419" spans="1:9" s="22" customFormat="1" ht="15" thickBot="1">
      <c r="A419" s="38" t="s">
        <v>108</v>
      </c>
      <c r="B419" s="125">
        <f>B418/$I418</f>
        <v>0.17562254272590846</v>
      </c>
      <c r="C419" s="125">
        <f t="shared" ref="C419" si="245">C418/$I418</f>
        <v>0.39428453538591107</v>
      </c>
      <c r="D419" s="125">
        <f t="shared" ref="D419" si="246">D418/$I418</f>
        <v>4.1316086903628861E-2</v>
      </c>
      <c r="E419" s="125">
        <f t="shared" ref="E419" si="247">E418/$I418</f>
        <v>0.32956722920757436</v>
      </c>
      <c r="F419" s="125">
        <f t="shared" ref="F419" si="248">F418/$I418</f>
        <v>0</v>
      </c>
      <c r="G419" s="125">
        <f t="shared" ref="G419" si="249">G418/$I418</f>
        <v>5.9209605776977391E-2</v>
      </c>
      <c r="H419" s="126">
        <f t="shared" ref="H419" si="250">H418/$I418</f>
        <v>0</v>
      </c>
      <c r="I419" s="127">
        <f t="shared" ref="I419" si="251">I418/$I418</f>
        <v>1</v>
      </c>
    </row>
    <row r="420" spans="1:9" ht="15" thickBot="1">
      <c r="A420" s="6"/>
    </row>
    <row r="421" spans="1:9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4.2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>
      <c r="A423" s="30" t="s">
        <v>7</v>
      </c>
      <c r="B423" s="105">
        <v>1E-8</v>
      </c>
      <c r="C423" s="105">
        <v>1E-8</v>
      </c>
      <c r="D423" s="105">
        <v>1E-8</v>
      </c>
      <c r="E423" s="105">
        <v>0</v>
      </c>
      <c r="F423" s="394"/>
      <c r="G423" s="105">
        <v>0</v>
      </c>
      <c r="H423" s="110">
        <v>0</v>
      </c>
      <c r="I423" s="111">
        <f>SUM(B423:H423)</f>
        <v>3.0000000000000004E-8</v>
      </c>
    </row>
    <row r="424" spans="1:9" ht="15">
      <c r="A424" s="31" t="s">
        <v>8</v>
      </c>
      <c r="B424" s="112">
        <v>1E-8</v>
      </c>
      <c r="C424" s="112">
        <v>1E-8</v>
      </c>
      <c r="D424" s="112">
        <v>1E-8</v>
      </c>
      <c r="E424" s="112">
        <v>0</v>
      </c>
      <c r="F424" s="395"/>
      <c r="G424" s="112">
        <v>0</v>
      </c>
      <c r="H424" s="113">
        <v>0</v>
      </c>
      <c r="I424" s="114">
        <f t="shared" ref="I424:I443" si="252">SUM(B424:H424)</f>
        <v>3.0000000000000004E-8</v>
      </c>
    </row>
    <row r="425" spans="1:9" ht="15">
      <c r="A425" s="32" t="s">
        <v>143</v>
      </c>
      <c r="B425" s="84">
        <v>1E-8</v>
      </c>
      <c r="C425" s="84">
        <v>1E-8</v>
      </c>
      <c r="D425" s="84">
        <v>1E-8</v>
      </c>
      <c r="E425" s="84">
        <v>0</v>
      </c>
      <c r="F425" s="395"/>
      <c r="G425" s="84">
        <v>0</v>
      </c>
      <c r="H425" s="115">
        <v>0</v>
      </c>
      <c r="I425" s="111">
        <f t="shared" si="252"/>
        <v>3.0000000000000004E-8</v>
      </c>
    </row>
    <row r="426" spans="1:9" ht="15">
      <c r="A426" s="31" t="s">
        <v>9</v>
      </c>
      <c r="B426" s="112">
        <v>1E-8</v>
      </c>
      <c r="C426" s="112">
        <v>1E-8</v>
      </c>
      <c r="D426" s="112">
        <v>1E-8</v>
      </c>
      <c r="E426" s="112">
        <v>0</v>
      </c>
      <c r="F426" s="395"/>
      <c r="G426" s="112">
        <v>0</v>
      </c>
      <c r="H426" s="113">
        <v>0</v>
      </c>
      <c r="I426" s="114">
        <f t="shared" si="252"/>
        <v>3.0000000000000004E-8</v>
      </c>
    </row>
    <row r="427" spans="1:9" ht="15">
      <c r="A427" s="32" t="s">
        <v>10</v>
      </c>
      <c r="B427" s="84">
        <v>1E-8</v>
      </c>
      <c r="C427" s="84">
        <v>1E-8</v>
      </c>
      <c r="D427" s="84">
        <v>1E-8</v>
      </c>
      <c r="E427" s="84">
        <v>0</v>
      </c>
      <c r="F427" s="395"/>
      <c r="G427" s="84">
        <v>0</v>
      </c>
      <c r="H427" s="115">
        <v>0</v>
      </c>
      <c r="I427" s="111">
        <f t="shared" si="252"/>
        <v>3.0000000000000004E-8</v>
      </c>
    </row>
    <row r="428" spans="1:9" ht="15">
      <c r="A428" s="31" t="s">
        <v>11</v>
      </c>
      <c r="B428" s="112">
        <v>1E-8</v>
      </c>
      <c r="C428" s="112">
        <v>1E-8</v>
      </c>
      <c r="D428" s="112">
        <v>1E-8</v>
      </c>
      <c r="E428" s="112">
        <v>0</v>
      </c>
      <c r="F428" s="395"/>
      <c r="G428" s="112">
        <v>0</v>
      </c>
      <c r="H428" s="113">
        <v>0</v>
      </c>
      <c r="I428" s="114">
        <f t="shared" si="252"/>
        <v>3.0000000000000004E-8</v>
      </c>
    </row>
    <row r="429" spans="1:9" ht="15">
      <c r="A429" s="32" t="s">
        <v>144</v>
      </c>
      <c r="B429" s="84">
        <v>1E-8</v>
      </c>
      <c r="C429" s="84">
        <v>1E-8</v>
      </c>
      <c r="D429" s="84">
        <v>1E-8</v>
      </c>
      <c r="E429" s="84">
        <v>0</v>
      </c>
      <c r="F429" s="395"/>
      <c r="G429" s="84">
        <v>0</v>
      </c>
      <c r="H429" s="115">
        <v>0</v>
      </c>
      <c r="I429" s="111">
        <f t="shared" si="252"/>
        <v>3.0000000000000004E-8</v>
      </c>
    </row>
    <row r="430" spans="1:9" ht="15">
      <c r="A430" s="31" t="s">
        <v>145</v>
      </c>
      <c r="B430" s="112">
        <v>1E-8</v>
      </c>
      <c r="C430" s="112">
        <v>1E-8</v>
      </c>
      <c r="D430" s="112">
        <v>1E-8</v>
      </c>
      <c r="E430" s="112">
        <v>0.45531806456985507</v>
      </c>
      <c r="F430" s="395"/>
      <c r="G430" s="112">
        <v>0</v>
      </c>
      <c r="H430" s="113">
        <v>0</v>
      </c>
      <c r="I430" s="114">
        <f t="shared" si="252"/>
        <v>0.45531809456985506</v>
      </c>
    </row>
    <row r="431" spans="1:9" ht="15">
      <c r="A431" s="32" t="s">
        <v>12</v>
      </c>
      <c r="B431" s="84">
        <v>4.0296581420647932</v>
      </c>
      <c r="C431" s="84">
        <v>1.7873973634981259</v>
      </c>
      <c r="D431" s="84">
        <v>2.18294452443708</v>
      </c>
      <c r="E431" s="84">
        <v>0</v>
      </c>
      <c r="F431" s="395"/>
      <c r="G431" s="84">
        <v>0</v>
      </c>
      <c r="H431" s="115">
        <v>0</v>
      </c>
      <c r="I431" s="111">
        <f t="shared" si="252"/>
        <v>8.0000000299999989</v>
      </c>
    </row>
    <row r="432" spans="1:9" ht="15">
      <c r="A432" s="31" t="s">
        <v>13</v>
      </c>
      <c r="B432" s="112">
        <v>56.33764803417867</v>
      </c>
      <c r="C432" s="112">
        <v>5.9306417445345065</v>
      </c>
      <c r="D432" s="112">
        <v>19.73171025128682</v>
      </c>
      <c r="E432" s="112">
        <v>0</v>
      </c>
      <c r="F432" s="395"/>
      <c r="G432" s="112">
        <v>0</v>
      </c>
      <c r="H432" s="113">
        <v>0</v>
      </c>
      <c r="I432" s="114">
        <f t="shared" si="252"/>
        <v>82.000000029999995</v>
      </c>
    </row>
    <row r="433" spans="1:9" ht="15">
      <c r="A433" s="32" t="s">
        <v>14</v>
      </c>
      <c r="B433" s="84">
        <v>1E-8</v>
      </c>
      <c r="C433" s="84">
        <v>1E-8</v>
      </c>
      <c r="D433" s="84">
        <v>14.993896313082098</v>
      </c>
      <c r="E433" s="84">
        <v>6.1036969179013431E-3</v>
      </c>
      <c r="F433" s="395"/>
      <c r="G433" s="84">
        <v>0</v>
      </c>
      <c r="H433" s="115">
        <v>0</v>
      </c>
      <c r="I433" s="111">
        <f t="shared" si="252"/>
        <v>15.000000029999999</v>
      </c>
    </row>
    <row r="434" spans="1:9" ht="15">
      <c r="A434" s="31" t="s">
        <v>146</v>
      </c>
      <c r="B434" s="112">
        <v>1E-8</v>
      </c>
      <c r="C434" s="112">
        <v>1E-8</v>
      </c>
      <c r="D434" s="112">
        <v>1E-8</v>
      </c>
      <c r="E434" s="112">
        <v>0</v>
      </c>
      <c r="F434" s="395"/>
      <c r="G434" s="112">
        <v>0</v>
      </c>
      <c r="H434" s="113">
        <v>0</v>
      </c>
      <c r="I434" s="114">
        <f t="shared" si="252"/>
        <v>3.0000000000000004E-8</v>
      </c>
    </row>
    <row r="435" spans="1:9" ht="15">
      <c r="A435" s="32" t="s">
        <v>136</v>
      </c>
      <c r="B435" s="84">
        <v>27.780060252398219</v>
      </c>
      <c r="C435" s="84">
        <v>22.324263698222062</v>
      </c>
      <c r="D435" s="84">
        <v>10.459881220185908</v>
      </c>
      <c r="E435" s="84">
        <v>3.4357948591938139</v>
      </c>
      <c r="F435" s="395"/>
      <c r="G435" s="84">
        <v>0</v>
      </c>
      <c r="H435" s="115">
        <v>0</v>
      </c>
      <c r="I435" s="111">
        <f t="shared" si="252"/>
        <v>64.00000003000001</v>
      </c>
    </row>
    <row r="436" spans="1:9" ht="15">
      <c r="A436" s="31" t="s">
        <v>15</v>
      </c>
      <c r="B436" s="112">
        <v>1E-8</v>
      </c>
      <c r="C436" s="112">
        <v>1E-8</v>
      </c>
      <c r="D436" s="112">
        <v>1E-8</v>
      </c>
      <c r="E436" s="112">
        <v>0</v>
      </c>
      <c r="F436" s="395"/>
      <c r="G436" s="112">
        <v>0</v>
      </c>
      <c r="H436" s="113">
        <v>0</v>
      </c>
      <c r="I436" s="114">
        <f t="shared" si="252"/>
        <v>3.0000000000000004E-8</v>
      </c>
    </row>
    <row r="437" spans="1:9" ht="15">
      <c r="A437" s="32" t="s">
        <v>16</v>
      </c>
      <c r="B437" s="84">
        <v>1E-8</v>
      </c>
      <c r="C437" s="84">
        <v>1E-8</v>
      </c>
      <c r="D437" s="84">
        <v>1E-8</v>
      </c>
      <c r="E437" s="84">
        <v>0</v>
      </c>
      <c r="F437" s="395"/>
      <c r="G437" s="84">
        <v>0</v>
      </c>
      <c r="H437" s="115">
        <v>0</v>
      </c>
      <c r="I437" s="111">
        <f t="shared" si="252"/>
        <v>3.0000000000000004E-8</v>
      </c>
    </row>
    <row r="438" spans="1:9" ht="15">
      <c r="A438" s="31" t="s">
        <v>17</v>
      </c>
      <c r="B438" s="112">
        <v>4.3472223361212095</v>
      </c>
      <c r="C438" s="112">
        <v>5.0807302681864293E-2</v>
      </c>
      <c r="D438" s="112">
        <v>2.6019703911969252</v>
      </c>
      <c r="E438" s="112">
        <v>0</v>
      </c>
      <c r="F438" s="395"/>
      <c r="G438" s="112">
        <v>0</v>
      </c>
      <c r="H438" s="113">
        <v>0</v>
      </c>
      <c r="I438" s="114">
        <f t="shared" si="252"/>
        <v>7.0000000299999989</v>
      </c>
    </row>
    <row r="439" spans="1:9" ht="15">
      <c r="A439" s="33" t="s">
        <v>56</v>
      </c>
      <c r="B439" s="84">
        <v>1E-8</v>
      </c>
      <c r="C439" s="84">
        <v>1E-8</v>
      </c>
      <c r="D439" s="84">
        <v>1E-8</v>
      </c>
      <c r="E439" s="84">
        <v>0</v>
      </c>
      <c r="F439" s="395"/>
      <c r="G439" s="84">
        <v>0</v>
      </c>
      <c r="H439" s="115">
        <v>0</v>
      </c>
      <c r="I439" s="111">
        <f t="shared" si="252"/>
        <v>3.0000000000000004E-8</v>
      </c>
    </row>
    <row r="440" spans="1:9" ht="15">
      <c r="A440" s="31" t="s">
        <v>18</v>
      </c>
      <c r="B440" s="116">
        <v>1E-8</v>
      </c>
      <c r="C440" s="116">
        <v>1E-8</v>
      </c>
      <c r="D440" s="116">
        <v>1E-8</v>
      </c>
      <c r="E440" s="116">
        <v>0</v>
      </c>
      <c r="F440" s="395"/>
      <c r="G440" s="116">
        <v>0</v>
      </c>
      <c r="H440" s="117">
        <v>0</v>
      </c>
      <c r="I440" s="114">
        <f t="shared" si="252"/>
        <v>3.0000000000000004E-8</v>
      </c>
    </row>
    <row r="441" spans="1:9" ht="15">
      <c r="A441" s="33" t="s">
        <v>19</v>
      </c>
      <c r="B441" s="93">
        <v>1E-8</v>
      </c>
      <c r="C441" s="93">
        <v>1E-8</v>
      </c>
      <c r="D441" s="93">
        <v>1E-8</v>
      </c>
      <c r="E441" s="93">
        <v>0</v>
      </c>
      <c r="F441" s="395"/>
      <c r="G441" s="93">
        <v>0</v>
      </c>
      <c r="H441" s="119">
        <v>0</v>
      </c>
      <c r="I441" s="111">
        <f t="shared" si="252"/>
        <v>3.0000000000000004E-8</v>
      </c>
    </row>
    <row r="442" spans="1:9" ht="15">
      <c r="A442" s="31" t="s">
        <v>20</v>
      </c>
      <c r="B442" s="116">
        <v>2.7314555562267411</v>
      </c>
      <c r="C442" s="116">
        <v>6.762186542727127E-3</v>
      </c>
      <c r="D442" s="116">
        <v>0.54498228723053199</v>
      </c>
      <c r="E442" s="116">
        <v>0</v>
      </c>
      <c r="F442" s="395"/>
      <c r="G442" s="116">
        <v>0</v>
      </c>
      <c r="H442" s="117">
        <v>0</v>
      </c>
      <c r="I442" s="114">
        <f t="shared" si="252"/>
        <v>3.2832000300000002</v>
      </c>
    </row>
    <row r="443" spans="1:9" ht="15.75" thickBot="1">
      <c r="A443" s="33" t="s">
        <v>21</v>
      </c>
      <c r="B443" s="96">
        <v>9.4830237131712796</v>
      </c>
      <c r="C443" s="96">
        <v>3.2361054744424626E-2</v>
      </c>
      <c r="D443" s="96">
        <v>35.004415125017708</v>
      </c>
      <c r="E443" s="96">
        <v>180.05594612947556</v>
      </c>
      <c r="F443" s="396"/>
      <c r="G443" s="96">
        <v>23.863222784893445</v>
      </c>
      <c r="H443" s="121">
        <v>9.0631222697574496E-2</v>
      </c>
      <c r="I443" s="292">
        <f t="shared" si="252"/>
        <v>248.52960002999998</v>
      </c>
    </row>
    <row r="444" spans="1:9" ht="15">
      <c r="A444" s="280" t="s">
        <v>22</v>
      </c>
      <c r="B444" s="99">
        <f>SUM(B423:B443)</f>
        <v>104.70906818416087</v>
      </c>
      <c r="C444" s="99">
        <f t="shared" ref="C444" si="253">SUM(C423:C443)</f>
        <v>30.132233500223712</v>
      </c>
      <c r="D444" s="99">
        <f t="shared" ref="D444" si="254">SUM(D423:D443)</f>
        <v>85.519800252437079</v>
      </c>
      <c r="E444" s="99">
        <f t="shared" ref="E444" si="255">SUM(E423:E443)</f>
        <v>183.95316275015713</v>
      </c>
      <c r="F444" s="99">
        <f>SUM(F423:F443)</f>
        <v>0</v>
      </c>
      <c r="G444" s="99">
        <f t="shared" ref="G444" si="256">SUM(G423:G443)</f>
        <v>23.863222784893445</v>
      </c>
      <c r="H444" s="99">
        <f t="shared" ref="H444" si="257">SUM(H423:H443)</f>
        <v>9.0631222697574496E-2</v>
      </c>
      <c r="I444" s="111">
        <f>SUM(I423:I443)</f>
        <v>428.26811869456981</v>
      </c>
    </row>
    <row r="445" spans="1:9" s="22" customFormat="1" ht="15" thickBot="1">
      <c r="A445" s="38" t="s">
        <v>108</v>
      </c>
      <c r="B445" s="125">
        <f>B444/$I444</f>
        <v>0.24449419327156777</v>
      </c>
      <c r="C445" s="125">
        <f t="shared" ref="C445" si="258">C444/$I444</f>
        <v>7.0358339051880894E-2</v>
      </c>
      <c r="D445" s="125">
        <f t="shared" ref="D445" si="259">D444/$I444</f>
        <v>0.19968752405179074</v>
      </c>
      <c r="E445" s="125">
        <f t="shared" ref="E445" si="260">E444/$I444</f>
        <v>0.42952803330510803</v>
      </c>
      <c r="F445" s="125">
        <f t="shared" ref="F445" si="261">F444/$I444</f>
        <v>0</v>
      </c>
      <c r="G445" s="125">
        <f t="shared" ref="G445" si="262">G444/$I444</f>
        <v>5.5720287696484135E-2</v>
      </c>
      <c r="H445" s="126">
        <f t="shared" ref="H445" si="263">H444/$I444</f>
        <v>2.1162262316847926E-4</v>
      </c>
      <c r="I445" s="127">
        <f t="shared" ref="I445" si="264">I444/$I444</f>
        <v>1</v>
      </c>
    </row>
    <row r="446" spans="1:9" ht="15" thickBot="1">
      <c r="A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4.2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2</v>
      </c>
      <c r="G449" s="385"/>
      <c r="H449" s="387"/>
      <c r="I449" s="111">
        <f>SUM(B449:H449)</f>
        <v>2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265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265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265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265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265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265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230.80386620637165</v>
      </c>
      <c r="G456" s="388"/>
      <c r="H456" s="390"/>
      <c r="I456" s="114">
        <f t="shared" si="265"/>
        <v>230.80386620637165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265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265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265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265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265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265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265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265"/>
        <v>0</v>
      </c>
    </row>
    <row r="465" spans="1:9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265"/>
        <v>0</v>
      </c>
    </row>
    <row r="466" spans="1:9" ht="15">
      <c r="A466" s="31" t="s">
        <v>18</v>
      </c>
      <c r="B466" s="388"/>
      <c r="C466" s="389"/>
      <c r="D466" s="389"/>
      <c r="E466" s="390"/>
      <c r="F466" s="116">
        <v>0</v>
      </c>
      <c r="G466" s="388"/>
      <c r="H466" s="390"/>
      <c r="I466" s="114">
        <f t="shared" si="265"/>
        <v>0</v>
      </c>
    </row>
    <row r="467" spans="1:9" ht="15">
      <c r="A467" s="33" t="s">
        <v>19</v>
      </c>
      <c r="B467" s="388"/>
      <c r="C467" s="389"/>
      <c r="D467" s="389"/>
      <c r="E467" s="390"/>
      <c r="F467" s="93">
        <v>0</v>
      </c>
      <c r="G467" s="388"/>
      <c r="H467" s="390"/>
      <c r="I467" s="111">
        <f t="shared" si="265"/>
        <v>0</v>
      </c>
    </row>
    <row r="468" spans="1:9" ht="15">
      <c r="A468" s="31" t="s">
        <v>20</v>
      </c>
      <c r="B468" s="388"/>
      <c r="C468" s="389"/>
      <c r="D468" s="389"/>
      <c r="E468" s="390"/>
      <c r="F468" s="116">
        <v>0</v>
      </c>
      <c r="G468" s="388"/>
      <c r="H468" s="390"/>
      <c r="I468" s="114">
        <f t="shared" si="265"/>
        <v>0</v>
      </c>
    </row>
    <row r="469" spans="1:9" ht="15.75" thickBot="1">
      <c r="A469" s="33" t="s">
        <v>21</v>
      </c>
      <c r="B469" s="391"/>
      <c r="C469" s="392"/>
      <c r="D469" s="392"/>
      <c r="E469" s="393"/>
      <c r="F469" s="96">
        <v>699.70680000000004</v>
      </c>
      <c r="G469" s="391"/>
      <c r="H469" s="393"/>
      <c r="I469" s="292">
        <f t="shared" si="265"/>
        <v>699.70680000000004</v>
      </c>
    </row>
    <row r="470" spans="1:9" ht="15">
      <c r="A470" s="280" t="s">
        <v>22</v>
      </c>
      <c r="B470" s="99">
        <f>SUM(B449:B469)</f>
        <v>0</v>
      </c>
      <c r="C470" s="99">
        <f t="shared" ref="C470" si="266">SUM(C449:C469)</f>
        <v>0</v>
      </c>
      <c r="D470" s="99">
        <f t="shared" ref="D470" si="267">SUM(D449:D469)</f>
        <v>0</v>
      </c>
      <c r="E470" s="99">
        <f t="shared" ref="E470" si="268">SUM(E449:E469)</f>
        <v>0</v>
      </c>
      <c r="F470" s="99">
        <f>SUM(F449:F469)</f>
        <v>932.51066620637175</v>
      </c>
      <c r="G470" s="99">
        <f t="shared" ref="G470" si="269">SUM(G449:G469)</f>
        <v>0</v>
      </c>
      <c r="H470" s="99">
        <f t="shared" ref="H470" si="270">SUM(H449:H469)</f>
        <v>0</v>
      </c>
      <c r="I470" s="111">
        <f>SUM(I449:I469)</f>
        <v>932.51066620637175</v>
      </c>
    </row>
    <row r="471" spans="1:9" s="22" customFormat="1" ht="15" thickBot="1">
      <c r="A471" s="38" t="s">
        <v>108</v>
      </c>
      <c r="B471" s="125">
        <f>B470/$I470</f>
        <v>0</v>
      </c>
      <c r="C471" s="125">
        <f t="shared" ref="C471" si="271">C470/$I470</f>
        <v>0</v>
      </c>
      <c r="D471" s="125">
        <f t="shared" ref="D471" si="272">D470/$I470</f>
        <v>0</v>
      </c>
      <c r="E471" s="125">
        <f t="shared" ref="E471" si="273">E470/$I470</f>
        <v>0</v>
      </c>
      <c r="F471" s="125">
        <f t="shared" ref="F471" si="274">F470/$I470</f>
        <v>1</v>
      </c>
      <c r="G471" s="125">
        <f t="shared" ref="G471" si="275">G470/$I470</f>
        <v>0</v>
      </c>
      <c r="H471" s="126">
        <f t="shared" ref="H471" si="276">H470/$I470</f>
        <v>0</v>
      </c>
      <c r="I471" s="127">
        <f t="shared" ref="I471" si="277">I470/$I470</f>
        <v>1</v>
      </c>
    </row>
    <row r="472" spans="1:9" ht="15" thickBot="1">
      <c r="A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4.2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278">SUM(B476:H476)</f>
        <v>0</v>
      </c>
    </row>
    <row r="477" spans="1:9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278"/>
        <v>0</v>
      </c>
    </row>
    <row r="478" spans="1:9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278"/>
        <v>0</v>
      </c>
    </row>
    <row r="479" spans="1:9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278"/>
        <v>0</v>
      </c>
    </row>
    <row r="480" spans="1:9" ht="15">
      <c r="A480" s="31" t="s">
        <v>11</v>
      </c>
      <c r="B480" s="388"/>
      <c r="C480" s="389"/>
      <c r="D480" s="389"/>
      <c r="E480" s="390"/>
      <c r="F480" s="112">
        <v>13968.238672547059</v>
      </c>
      <c r="G480" s="388"/>
      <c r="H480" s="390"/>
      <c r="I480" s="114">
        <f t="shared" si="278"/>
        <v>13968.238672547059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278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23146.564832380667</v>
      </c>
      <c r="G482" s="388"/>
      <c r="H482" s="390"/>
      <c r="I482" s="114">
        <f t="shared" si="278"/>
        <v>23146.564832380667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278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278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41.251759896277647</v>
      </c>
      <c r="G485" s="388"/>
      <c r="H485" s="390"/>
      <c r="I485" s="111">
        <f t="shared" si="278"/>
        <v>41.251759896277647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278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278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278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278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278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278"/>
        <v>0</v>
      </c>
    </row>
    <row r="492" spans="1:9" ht="15">
      <c r="A492" s="31" t="s">
        <v>18</v>
      </c>
      <c r="B492" s="388"/>
      <c r="C492" s="389"/>
      <c r="D492" s="389"/>
      <c r="E492" s="390"/>
      <c r="F492" s="116">
        <v>32</v>
      </c>
      <c r="G492" s="388"/>
      <c r="H492" s="390"/>
      <c r="I492" s="114">
        <f t="shared" si="278"/>
        <v>32</v>
      </c>
    </row>
    <row r="493" spans="1:9" ht="15">
      <c r="A493" s="33" t="s">
        <v>19</v>
      </c>
      <c r="B493" s="388"/>
      <c r="C493" s="389"/>
      <c r="D493" s="389"/>
      <c r="E493" s="390"/>
      <c r="F493" s="93">
        <v>0</v>
      </c>
      <c r="G493" s="388"/>
      <c r="H493" s="390"/>
      <c r="I493" s="111">
        <f t="shared" si="278"/>
        <v>0</v>
      </c>
    </row>
    <row r="494" spans="1:9" ht="15">
      <c r="A494" s="31" t="s">
        <v>20</v>
      </c>
      <c r="B494" s="388"/>
      <c r="C494" s="389"/>
      <c r="D494" s="389"/>
      <c r="E494" s="390"/>
      <c r="F494" s="116">
        <v>0</v>
      </c>
      <c r="G494" s="388"/>
      <c r="H494" s="390"/>
      <c r="I494" s="114">
        <f t="shared" si="278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96">
        <v>690.99120000000005</v>
      </c>
      <c r="G495" s="391"/>
      <c r="H495" s="393"/>
      <c r="I495" s="292">
        <f t="shared" si="278"/>
        <v>690.99120000000005</v>
      </c>
    </row>
    <row r="496" spans="1:9" ht="15">
      <c r="A496" s="280" t="s">
        <v>22</v>
      </c>
      <c r="B496" s="99">
        <f>SUM(B475:B495)</f>
        <v>0</v>
      </c>
      <c r="C496" s="99">
        <f t="shared" ref="C496" si="279">SUM(C475:C495)</f>
        <v>0</v>
      </c>
      <c r="D496" s="99">
        <f t="shared" ref="D496" si="280">SUM(D475:D495)</f>
        <v>0</v>
      </c>
      <c r="E496" s="99">
        <f t="shared" ref="E496" si="281">SUM(E475:E495)</f>
        <v>0</v>
      </c>
      <c r="F496" s="99">
        <f>SUM(F475:F495)</f>
        <v>37879.046464824001</v>
      </c>
      <c r="G496" s="99">
        <f t="shared" ref="G496" si="282">SUM(G475:G495)</f>
        <v>0</v>
      </c>
      <c r="H496" s="99">
        <f t="shared" ref="H496" si="283">SUM(H475:H495)</f>
        <v>0</v>
      </c>
      <c r="I496" s="111">
        <f>SUM(I475:I495)</f>
        <v>37879.046464824001</v>
      </c>
    </row>
    <row r="497" spans="1:9" s="22" customFormat="1" ht="15" thickBot="1">
      <c r="A497" s="38" t="s">
        <v>108</v>
      </c>
      <c r="B497" s="125">
        <f>B496/$I496</f>
        <v>0</v>
      </c>
      <c r="C497" s="125">
        <f t="shared" ref="C497" si="284">C496/$I496</f>
        <v>0</v>
      </c>
      <c r="D497" s="125">
        <f t="shared" ref="D497" si="285">D496/$I496</f>
        <v>0</v>
      </c>
      <c r="E497" s="125">
        <f t="shared" ref="E497" si="286">E496/$I496</f>
        <v>0</v>
      </c>
      <c r="F497" s="125">
        <f t="shared" ref="F497" si="287">F496/$I496</f>
        <v>1</v>
      </c>
      <c r="G497" s="125">
        <f t="shared" ref="G497" si="288">G496/$I496</f>
        <v>0</v>
      </c>
      <c r="H497" s="126">
        <f t="shared" ref="H497" si="289">H496/$I496</f>
        <v>0</v>
      </c>
      <c r="I497" s="127">
        <f t="shared" ref="I497" si="290">I496/$I496</f>
        <v>1</v>
      </c>
    </row>
    <row r="498" spans="1:9" ht="15" thickBot="1">
      <c r="A498" s="6"/>
    </row>
    <row r="499" spans="1:9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4.2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291">SUM(B502:H502)</f>
        <v>0</v>
      </c>
    </row>
    <row r="503" spans="1:9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291"/>
        <v>0</v>
      </c>
    </row>
    <row r="504" spans="1:9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291"/>
        <v>0</v>
      </c>
    </row>
    <row r="505" spans="1:9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291"/>
        <v>0</v>
      </c>
    </row>
    <row r="506" spans="1:9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291"/>
        <v>0</v>
      </c>
    </row>
    <row r="507" spans="1:9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291"/>
        <v>0</v>
      </c>
    </row>
    <row r="508" spans="1:9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291"/>
        <v>0</v>
      </c>
    </row>
    <row r="509" spans="1:9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291"/>
        <v>0</v>
      </c>
    </row>
    <row r="510" spans="1:9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291"/>
        <v>0</v>
      </c>
    </row>
    <row r="511" spans="1:9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291"/>
        <v>0</v>
      </c>
    </row>
    <row r="512" spans="1:9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291"/>
        <v>0</v>
      </c>
    </row>
    <row r="513" spans="1:9" ht="15">
      <c r="A513" s="32" t="s">
        <v>136</v>
      </c>
      <c r="B513" s="388"/>
      <c r="C513" s="389"/>
      <c r="D513" s="389"/>
      <c r="E513" s="390"/>
      <c r="F513" s="84">
        <v>1293</v>
      </c>
      <c r="G513" s="388"/>
      <c r="H513" s="390"/>
      <c r="I513" s="111">
        <f t="shared" si="291"/>
        <v>1293</v>
      </c>
    </row>
    <row r="514" spans="1:9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291"/>
        <v>0</v>
      </c>
    </row>
    <row r="515" spans="1:9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291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291"/>
        <v>0</v>
      </c>
    </row>
    <row r="517" spans="1:9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291"/>
        <v>0</v>
      </c>
    </row>
    <row r="518" spans="1:9" ht="15">
      <c r="A518" s="31" t="s">
        <v>18</v>
      </c>
      <c r="B518" s="388"/>
      <c r="C518" s="389"/>
      <c r="D518" s="389"/>
      <c r="E518" s="390"/>
      <c r="F518" s="116">
        <v>0</v>
      </c>
      <c r="G518" s="388"/>
      <c r="H518" s="390"/>
      <c r="I518" s="114">
        <f t="shared" si="291"/>
        <v>0</v>
      </c>
    </row>
    <row r="519" spans="1:9" ht="15">
      <c r="A519" s="33" t="s">
        <v>19</v>
      </c>
      <c r="B519" s="388"/>
      <c r="C519" s="389"/>
      <c r="D519" s="389"/>
      <c r="E519" s="390"/>
      <c r="F519" s="93">
        <v>0</v>
      </c>
      <c r="G519" s="388"/>
      <c r="H519" s="390"/>
      <c r="I519" s="111">
        <f t="shared" si="291"/>
        <v>0</v>
      </c>
    </row>
    <row r="520" spans="1:9" ht="15">
      <c r="A520" s="31" t="s">
        <v>20</v>
      </c>
      <c r="B520" s="388"/>
      <c r="C520" s="389"/>
      <c r="D520" s="389"/>
      <c r="E520" s="390"/>
      <c r="F520" s="116">
        <v>0</v>
      </c>
      <c r="G520" s="388"/>
      <c r="H520" s="390"/>
      <c r="I520" s="114">
        <f t="shared" si="291"/>
        <v>0</v>
      </c>
    </row>
    <row r="521" spans="1:9" ht="15.75" thickBot="1">
      <c r="A521" s="33" t="s">
        <v>21</v>
      </c>
      <c r="B521" s="391"/>
      <c r="C521" s="392"/>
      <c r="D521" s="392"/>
      <c r="E521" s="393"/>
      <c r="F521" s="96">
        <v>0</v>
      </c>
      <c r="G521" s="391"/>
      <c r="H521" s="393"/>
      <c r="I521" s="292">
        <f t="shared" si="291"/>
        <v>0</v>
      </c>
    </row>
    <row r="522" spans="1:9" ht="15">
      <c r="A522" s="280" t="s">
        <v>22</v>
      </c>
      <c r="B522" s="99">
        <f>SUM(B501:B521)</f>
        <v>0</v>
      </c>
      <c r="C522" s="99">
        <f t="shared" ref="C522" si="292">SUM(C501:C521)</f>
        <v>0</v>
      </c>
      <c r="D522" s="99">
        <f t="shared" ref="D522" si="293">SUM(D501:D521)</f>
        <v>0</v>
      </c>
      <c r="E522" s="99">
        <f t="shared" ref="E522" si="294">SUM(E501:E521)</f>
        <v>0</v>
      </c>
      <c r="F522" s="99">
        <f>SUM(F501:F521)</f>
        <v>1293</v>
      </c>
      <c r="G522" s="99">
        <f t="shared" ref="G522" si="295">SUM(G501:G521)</f>
        <v>0</v>
      </c>
      <c r="H522" s="99">
        <f t="shared" ref="H522" si="296">SUM(H501:H521)</f>
        <v>0</v>
      </c>
      <c r="I522" s="111">
        <f>SUM(I501:I521)</f>
        <v>1293</v>
      </c>
    </row>
    <row r="523" spans="1:9" s="22" customFormat="1" ht="15" thickBot="1">
      <c r="A523" s="38" t="s">
        <v>108</v>
      </c>
      <c r="B523" s="125">
        <f>B522/$I522</f>
        <v>0</v>
      </c>
      <c r="C523" s="125">
        <f t="shared" ref="C523" si="297">C522/$I522</f>
        <v>0</v>
      </c>
      <c r="D523" s="125">
        <f t="shared" ref="D523" si="298">D522/$I522</f>
        <v>0</v>
      </c>
      <c r="E523" s="125">
        <f t="shared" ref="E523" si="299">E522/$I522</f>
        <v>0</v>
      </c>
      <c r="F523" s="125">
        <f t="shared" ref="F523" si="300">F522/$I522</f>
        <v>1</v>
      </c>
      <c r="G523" s="125">
        <f t="shared" ref="G523" si="301">G522/$I522</f>
        <v>0</v>
      </c>
      <c r="H523" s="126">
        <f t="shared" ref="H523" si="302">H522/$I522</f>
        <v>0</v>
      </c>
      <c r="I523" s="127">
        <f t="shared" ref="I523" si="303">I522/$I522</f>
        <v>1</v>
      </c>
    </row>
    <row r="524" spans="1:9" ht="15" thickBot="1">
      <c r="A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4.2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304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304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304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304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9.2458606061259482E-2</v>
      </c>
      <c r="G532" s="388"/>
      <c r="H532" s="390"/>
      <c r="I532" s="114">
        <f t="shared" si="304"/>
        <v>9.2458606061259482E-2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304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0.75603008455810083</v>
      </c>
      <c r="G534" s="388"/>
      <c r="H534" s="390"/>
      <c r="I534" s="114">
        <f t="shared" si="304"/>
        <v>0.75603008455810083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304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304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304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304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304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304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304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304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304"/>
        <v>0</v>
      </c>
    </row>
    <row r="544" spans="1:9" ht="15">
      <c r="A544" s="31" t="s">
        <v>18</v>
      </c>
      <c r="B544" s="388"/>
      <c r="C544" s="389"/>
      <c r="D544" s="389"/>
      <c r="E544" s="390"/>
      <c r="F544" s="116">
        <v>0</v>
      </c>
      <c r="G544" s="388"/>
      <c r="H544" s="390"/>
      <c r="I544" s="114">
        <f t="shared" si="304"/>
        <v>0</v>
      </c>
    </row>
    <row r="545" spans="1:9" ht="15">
      <c r="A545" s="33" t="s">
        <v>19</v>
      </c>
      <c r="B545" s="388"/>
      <c r="C545" s="389"/>
      <c r="D545" s="389"/>
      <c r="E545" s="390"/>
      <c r="F545" s="93">
        <v>0</v>
      </c>
      <c r="G545" s="388"/>
      <c r="H545" s="390"/>
      <c r="I545" s="111">
        <f t="shared" si="304"/>
        <v>0</v>
      </c>
    </row>
    <row r="546" spans="1:9" ht="15">
      <c r="A546" s="31" t="s">
        <v>20</v>
      </c>
      <c r="B546" s="388"/>
      <c r="C546" s="389"/>
      <c r="D546" s="389"/>
      <c r="E546" s="390"/>
      <c r="F546" s="116">
        <v>0</v>
      </c>
      <c r="G546" s="388"/>
      <c r="H546" s="390"/>
      <c r="I546" s="114">
        <f t="shared" si="304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96">
        <v>0</v>
      </c>
      <c r="G547" s="391"/>
      <c r="H547" s="393"/>
      <c r="I547" s="292">
        <f t="shared" si="304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" si="305">SUM(C527:C547)</f>
        <v>0</v>
      </c>
      <c r="D548" s="99">
        <f t="shared" ref="D548" si="306">SUM(D527:D547)</f>
        <v>0</v>
      </c>
      <c r="E548" s="99">
        <f t="shared" ref="E548" si="307">SUM(E527:E547)</f>
        <v>0</v>
      </c>
      <c r="F548" s="99">
        <f>SUM(F527:F547)</f>
        <v>0.84848869061936028</v>
      </c>
      <c r="G548" s="99">
        <f t="shared" ref="G548" si="308">SUM(G527:G547)</f>
        <v>0</v>
      </c>
      <c r="H548" s="99">
        <f t="shared" ref="H548" si="309">SUM(H527:H547)</f>
        <v>0</v>
      </c>
      <c r="I548" s="111">
        <f>SUM(I527:I547)</f>
        <v>0.84848869061936028</v>
      </c>
    </row>
    <row r="549" spans="1:9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4.2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310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310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310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310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310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1446</v>
      </c>
      <c r="G559" s="388"/>
      <c r="H559" s="390"/>
      <c r="I559" s="111">
        <f t="shared" si="310"/>
        <v>1446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310"/>
        <v>0</v>
      </c>
    </row>
    <row r="561" spans="1:9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310"/>
        <v>0</v>
      </c>
    </row>
    <row r="562" spans="1:9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310"/>
        <v>0</v>
      </c>
    </row>
    <row r="563" spans="1:9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310"/>
        <v>0</v>
      </c>
    </row>
    <row r="564" spans="1:9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310"/>
        <v>0</v>
      </c>
    </row>
    <row r="565" spans="1:9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310"/>
        <v>0</v>
      </c>
    </row>
    <row r="566" spans="1:9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310"/>
        <v>0</v>
      </c>
    </row>
    <row r="567" spans="1:9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310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310"/>
        <v>0</v>
      </c>
    </row>
    <row r="569" spans="1:9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310"/>
        <v>0</v>
      </c>
    </row>
    <row r="570" spans="1:9" ht="15">
      <c r="A570" s="31" t="s">
        <v>18</v>
      </c>
      <c r="B570" s="388"/>
      <c r="C570" s="389"/>
      <c r="D570" s="389"/>
      <c r="E570" s="390"/>
      <c r="F570" s="116">
        <v>0</v>
      </c>
      <c r="G570" s="388"/>
      <c r="H570" s="390"/>
      <c r="I570" s="114">
        <f t="shared" si="310"/>
        <v>0</v>
      </c>
    </row>
    <row r="571" spans="1:9" ht="15">
      <c r="A571" s="33" t="s">
        <v>19</v>
      </c>
      <c r="B571" s="388"/>
      <c r="C571" s="389"/>
      <c r="D571" s="389"/>
      <c r="E571" s="390"/>
      <c r="F571" s="93">
        <v>0</v>
      </c>
      <c r="G571" s="388"/>
      <c r="H571" s="390"/>
      <c r="I571" s="111">
        <f t="shared" si="310"/>
        <v>0</v>
      </c>
    </row>
    <row r="572" spans="1:9" ht="15">
      <c r="A572" s="31" t="s">
        <v>20</v>
      </c>
      <c r="B572" s="388"/>
      <c r="C572" s="389"/>
      <c r="D572" s="389"/>
      <c r="E572" s="390"/>
      <c r="F572" s="116">
        <v>0</v>
      </c>
      <c r="G572" s="388"/>
      <c r="H572" s="390"/>
      <c r="I572" s="114">
        <f t="shared" si="310"/>
        <v>0</v>
      </c>
    </row>
    <row r="573" spans="1:9" ht="15.75" thickBot="1">
      <c r="A573" s="33" t="s">
        <v>21</v>
      </c>
      <c r="B573" s="391"/>
      <c r="C573" s="392"/>
      <c r="D573" s="392"/>
      <c r="E573" s="393"/>
      <c r="F573" s="96">
        <v>0</v>
      </c>
      <c r="G573" s="391"/>
      <c r="H573" s="393"/>
      <c r="I573" s="292">
        <f t="shared" si="310"/>
        <v>0</v>
      </c>
    </row>
    <row r="574" spans="1:9" ht="15">
      <c r="A574" s="37" t="s">
        <v>22</v>
      </c>
      <c r="B574" s="99">
        <f>SUM(B553:B573)</f>
        <v>0</v>
      </c>
      <c r="C574" s="99">
        <f t="shared" ref="C574" si="311">SUM(C553:C573)</f>
        <v>0</v>
      </c>
      <c r="D574" s="99">
        <f t="shared" ref="D574" si="312">SUM(D553:D573)</f>
        <v>0</v>
      </c>
      <c r="E574" s="99">
        <f t="shared" ref="E574" si="313">SUM(E553:E573)</f>
        <v>0</v>
      </c>
      <c r="F574" s="99">
        <f>SUM(F553:F573)</f>
        <v>1467.7598673446746</v>
      </c>
      <c r="G574" s="99">
        <f t="shared" ref="G574" si="314">SUM(G553:G573)</f>
        <v>0</v>
      </c>
      <c r="H574" s="99">
        <f t="shared" ref="H574" si="315">SUM(H553:H573)</f>
        <v>0</v>
      </c>
      <c r="I574" s="111">
        <f>SUM(I553:I573)</f>
        <v>1467.7598673446746</v>
      </c>
    </row>
    <row r="575" spans="1:9" s="22" customFormat="1" ht="15" thickBot="1">
      <c r="A575" s="38" t="s">
        <v>108</v>
      </c>
      <c r="B575" s="125">
        <f>B574/$I574</f>
        <v>0</v>
      </c>
      <c r="C575" s="125">
        <f t="shared" ref="C575" si="316">C574/$I574</f>
        <v>0</v>
      </c>
      <c r="D575" s="125">
        <f t="shared" ref="D575" si="317">D574/$I574</f>
        <v>0</v>
      </c>
      <c r="E575" s="125">
        <f t="shared" ref="E575" si="318">E574/$I574</f>
        <v>0</v>
      </c>
      <c r="F575" s="125">
        <f t="shared" ref="F575" si="319">F574/$I574</f>
        <v>1</v>
      </c>
      <c r="G575" s="125">
        <f t="shared" ref="G575" si="320">G574/$I574</f>
        <v>0</v>
      </c>
      <c r="H575" s="126">
        <f t="shared" ref="H575" si="321">H574/$I574</f>
        <v>0</v>
      </c>
      <c r="I575" s="127">
        <f t="shared" ref="I575" si="322">I574/$I574</f>
        <v>1</v>
      </c>
    </row>
    <row r="576" spans="1:9" ht="15" thickBot="1">
      <c r="A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4.2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35.274382406948682</v>
      </c>
      <c r="C579" s="105">
        <v>0</v>
      </c>
      <c r="D579" s="105">
        <v>6.7256175930513171</v>
      </c>
      <c r="E579" s="105">
        <v>0</v>
      </c>
      <c r="F579" s="394"/>
      <c r="G579" s="105">
        <v>0</v>
      </c>
      <c r="H579" s="110">
        <v>0</v>
      </c>
      <c r="I579" s="111">
        <f>SUM(B579:H579)</f>
        <v>42</v>
      </c>
    </row>
    <row r="580" spans="1:9" ht="15">
      <c r="A580" s="31" t="s">
        <v>8</v>
      </c>
      <c r="B580" s="112">
        <v>3.0565694360527331</v>
      </c>
      <c r="C580" s="112">
        <v>0</v>
      </c>
      <c r="D580" s="112">
        <v>0.94343056394726676</v>
      </c>
      <c r="E580" s="112">
        <v>0</v>
      </c>
      <c r="F580" s="395"/>
      <c r="G580" s="112">
        <v>0</v>
      </c>
      <c r="H580" s="113">
        <v>0</v>
      </c>
      <c r="I580" s="114">
        <f t="shared" ref="I580:I599" si="323">SUM(B580:H580)</f>
        <v>4</v>
      </c>
    </row>
    <row r="581" spans="1:9" ht="15">
      <c r="A581" s="32" t="s">
        <v>143</v>
      </c>
      <c r="B581" s="84">
        <v>23.330564618551037</v>
      </c>
      <c r="C581" s="84">
        <v>0</v>
      </c>
      <c r="D581" s="84">
        <v>5.6694353814489675</v>
      </c>
      <c r="E581" s="84">
        <v>0</v>
      </c>
      <c r="F581" s="395"/>
      <c r="G581" s="84">
        <v>0</v>
      </c>
      <c r="H581" s="115">
        <v>0</v>
      </c>
      <c r="I581" s="111">
        <f t="shared" si="323"/>
        <v>29.000000000000004</v>
      </c>
    </row>
    <row r="582" spans="1:9" ht="15">
      <c r="A582" s="31" t="s">
        <v>9</v>
      </c>
      <c r="B582" s="112">
        <v>20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323"/>
        <v>20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323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5.2208050167378325E-2</v>
      </c>
      <c r="E584" s="112">
        <v>1.5264333386119684</v>
      </c>
      <c r="F584" s="395"/>
      <c r="G584" s="112">
        <v>0</v>
      </c>
      <c r="H584" s="113">
        <v>0</v>
      </c>
      <c r="I584" s="114">
        <f t="shared" si="323"/>
        <v>1.5786413887793467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96</v>
      </c>
      <c r="F585" s="395"/>
      <c r="G585" s="84">
        <v>0</v>
      </c>
      <c r="H585" s="115">
        <v>0</v>
      </c>
      <c r="I585" s="111">
        <f t="shared" si="323"/>
        <v>96</v>
      </c>
    </row>
    <row r="586" spans="1:9" ht="15">
      <c r="A586" s="31" t="s">
        <v>145</v>
      </c>
      <c r="B586" s="112">
        <v>0</v>
      </c>
      <c r="C586" s="112">
        <v>0</v>
      </c>
      <c r="D586" s="112">
        <v>0.20942594146768165</v>
      </c>
      <c r="E586" s="112">
        <v>97.693988014969676</v>
      </c>
      <c r="F586" s="395"/>
      <c r="G586" s="112">
        <v>0</v>
      </c>
      <c r="H586" s="113">
        <v>0</v>
      </c>
      <c r="I586" s="114">
        <f t="shared" si="323"/>
        <v>97.903413956437362</v>
      </c>
    </row>
    <row r="587" spans="1:9" ht="15">
      <c r="A587" s="32" t="s">
        <v>12</v>
      </c>
      <c r="B587" s="84">
        <v>2578.5975537031791</v>
      </c>
      <c r="C587" s="84">
        <v>39.132396566741939</v>
      </c>
      <c r="D587" s="84">
        <v>46.270049730079116</v>
      </c>
      <c r="E587" s="84">
        <v>0</v>
      </c>
      <c r="F587" s="395"/>
      <c r="G587" s="84">
        <v>0</v>
      </c>
      <c r="H587" s="115">
        <v>0</v>
      </c>
      <c r="I587" s="111">
        <f t="shared" si="323"/>
        <v>2664.0000000000005</v>
      </c>
    </row>
    <row r="588" spans="1:9" ht="15">
      <c r="A588" s="31" t="s">
        <v>13</v>
      </c>
      <c r="B588" s="112">
        <v>256.32716494061765</v>
      </c>
      <c r="C588" s="112">
        <v>31.047576333686173</v>
      </c>
      <c r="D588" s="112">
        <v>6.6945380297113273</v>
      </c>
      <c r="E588" s="112">
        <v>14.930720695984814</v>
      </c>
      <c r="F588" s="395"/>
      <c r="G588" s="112">
        <v>0</v>
      </c>
      <c r="H588" s="113">
        <v>0</v>
      </c>
      <c r="I588" s="114">
        <f t="shared" si="323"/>
        <v>308.99999999999994</v>
      </c>
    </row>
    <row r="589" spans="1:9" ht="15">
      <c r="A589" s="32" t="s">
        <v>14</v>
      </c>
      <c r="B589" s="84">
        <v>111.3396270190205</v>
      </c>
      <c r="C589" s="84">
        <v>0.60327091142517908</v>
      </c>
      <c r="D589" s="84">
        <v>14.130825754421339</v>
      </c>
      <c r="E589" s="84">
        <v>1.9262763151329603</v>
      </c>
      <c r="F589" s="395"/>
      <c r="G589" s="84">
        <v>0</v>
      </c>
      <c r="H589" s="115">
        <v>0</v>
      </c>
      <c r="I589" s="111">
        <f t="shared" si="323"/>
        <v>127.99999999999999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323"/>
        <v>0</v>
      </c>
    </row>
    <row r="591" spans="1:9" ht="15">
      <c r="A591" s="32" t="s">
        <v>136</v>
      </c>
      <c r="B591" s="84">
        <v>2878.4822293652965</v>
      </c>
      <c r="C591" s="84">
        <v>453.61075614647319</v>
      </c>
      <c r="D591" s="84">
        <v>88.468248861614043</v>
      </c>
      <c r="E591" s="84">
        <v>69.661617858756784</v>
      </c>
      <c r="F591" s="395"/>
      <c r="G591" s="84">
        <v>0</v>
      </c>
      <c r="H591" s="115">
        <v>0</v>
      </c>
      <c r="I591" s="111">
        <f>SUM(B591:H591)</f>
        <v>3490.2228522321407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323"/>
        <v>0</v>
      </c>
    </row>
    <row r="593" spans="1:9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323"/>
        <v>0</v>
      </c>
    </row>
    <row r="594" spans="1:9" ht="15">
      <c r="A594" s="31" t="s">
        <v>17</v>
      </c>
      <c r="B594" s="112">
        <v>79.530572657116323</v>
      </c>
      <c r="C594" s="112">
        <v>0</v>
      </c>
      <c r="D594" s="112">
        <v>1.4694273428836784</v>
      </c>
      <c r="E594" s="112">
        <v>0</v>
      </c>
      <c r="F594" s="395"/>
      <c r="G594" s="112">
        <v>0</v>
      </c>
      <c r="H594" s="113">
        <v>0</v>
      </c>
      <c r="I594" s="114">
        <f t="shared" si="323"/>
        <v>81</v>
      </c>
    </row>
    <row r="595" spans="1:9" ht="15">
      <c r="A595" s="33" t="s">
        <v>56</v>
      </c>
      <c r="B595" s="84">
        <v>54.33995601547376</v>
      </c>
      <c r="C595" s="84">
        <v>0</v>
      </c>
      <c r="D595" s="84">
        <v>9.6600439845262382</v>
      </c>
      <c r="E595" s="84">
        <v>0</v>
      </c>
      <c r="F595" s="395"/>
      <c r="G595" s="84">
        <v>0</v>
      </c>
      <c r="H595" s="115">
        <v>0</v>
      </c>
      <c r="I595" s="111">
        <f t="shared" si="323"/>
        <v>64</v>
      </c>
    </row>
    <row r="596" spans="1:9" ht="15">
      <c r="A596" s="31" t="s">
        <v>18</v>
      </c>
      <c r="B596" s="116">
        <v>185.29489627381417</v>
      </c>
      <c r="C596" s="116">
        <v>0</v>
      </c>
      <c r="D596" s="116">
        <v>11.428844334185788</v>
      </c>
      <c r="E596" s="116">
        <v>0</v>
      </c>
      <c r="F596" s="395"/>
      <c r="G596" s="116">
        <v>0</v>
      </c>
      <c r="H596" s="117">
        <v>0</v>
      </c>
      <c r="I596" s="114">
        <f t="shared" si="323"/>
        <v>196.72374060799996</v>
      </c>
    </row>
    <row r="597" spans="1:9" ht="15">
      <c r="A597" s="33" t="s">
        <v>19</v>
      </c>
      <c r="B597" s="93">
        <v>358.53776396512279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11">
        <f t="shared" si="323"/>
        <v>358.53776396512279</v>
      </c>
    </row>
    <row r="598" spans="1:9" ht="15">
      <c r="A598" s="31" t="s">
        <v>20</v>
      </c>
      <c r="B598" s="116">
        <v>2586.5529160932033</v>
      </c>
      <c r="C598" s="116">
        <v>16.398283906796426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4">
        <f t="shared" si="323"/>
        <v>2602.9511999999995</v>
      </c>
    </row>
    <row r="599" spans="1:9" ht="15.75" thickBot="1">
      <c r="A599" s="33" t="s">
        <v>21</v>
      </c>
      <c r="B599" s="96">
        <v>903.07993059854277</v>
      </c>
      <c r="C599" s="96">
        <v>0</v>
      </c>
      <c r="D599" s="96">
        <v>1991.7694949088475</v>
      </c>
      <c r="E599" s="96">
        <v>438.91312515688071</v>
      </c>
      <c r="F599" s="396"/>
      <c r="G599" s="96">
        <v>1364.5878020339317</v>
      </c>
      <c r="H599" s="121">
        <v>0.35524730179724906</v>
      </c>
      <c r="I599" s="292">
        <f t="shared" si="323"/>
        <v>4698.7055999999993</v>
      </c>
    </row>
    <row r="600" spans="1:9" ht="15">
      <c r="A600" s="280" t="s">
        <v>22</v>
      </c>
      <c r="B600" s="99">
        <f>SUM(B579:B599)</f>
        <v>10073.744127092938</v>
      </c>
      <c r="C600" s="99">
        <f t="shared" ref="C600" si="324">SUM(C579:C599)</f>
        <v>540.79228386512295</v>
      </c>
      <c r="D600" s="99">
        <f t="shared" ref="D600" si="325">SUM(D579:D599)</f>
        <v>2183.4915904763516</v>
      </c>
      <c r="E600" s="99">
        <f t="shared" ref="E600" si="326">SUM(E579:E599)</f>
        <v>720.65216138033691</v>
      </c>
      <c r="F600" s="99">
        <f>SUM(F579:F599)</f>
        <v>0</v>
      </c>
      <c r="G600" s="99">
        <f t="shared" ref="G600" si="327">SUM(G579:G599)</f>
        <v>1364.5878020339317</v>
      </c>
      <c r="H600" s="99">
        <f t="shared" ref="H600" si="328">SUM(H579:H599)</f>
        <v>0.35524730179724906</v>
      </c>
      <c r="I600" s="111">
        <f>SUM(I579:I599)</f>
        <v>14883.623212150478</v>
      </c>
    </row>
    <row r="601" spans="1:9" s="22" customFormat="1" ht="15" thickBot="1">
      <c r="A601" s="38" t="s">
        <v>108</v>
      </c>
      <c r="B601" s="125">
        <f>B600/$I600</f>
        <v>0.67683412724860426</v>
      </c>
      <c r="C601" s="125">
        <f t="shared" ref="C601" si="329">C600/$I600</f>
        <v>3.6334720125381748E-2</v>
      </c>
      <c r="D601" s="125">
        <f t="shared" ref="D601" si="330">D600/$I600</f>
        <v>0.14670430441250515</v>
      </c>
      <c r="E601" s="125">
        <f t="shared" ref="E601" si="331">E600/$I600</f>
        <v>4.8419134985359026E-2</v>
      </c>
      <c r="F601" s="125">
        <f t="shared" ref="F601" si="332">F600/$I600</f>
        <v>0</v>
      </c>
      <c r="G601" s="125">
        <f t="shared" ref="G601" si="333">G600/$I600</f>
        <v>9.1683844893354266E-2</v>
      </c>
      <c r="H601" s="126">
        <f t="shared" ref="H601" si="334">H600/$I600</f>
        <v>2.3868334795470863E-5</v>
      </c>
      <c r="I601" s="127">
        <f t="shared" ref="I601" si="335">I600/$I600</f>
        <v>1</v>
      </c>
    </row>
    <row r="602" spans="1:9" ht="15" thickBot="1">
      <c r="A602" s="6"/>
    </row>
    <row r="603" spans="1:9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9" ht="14.2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>
      <c r="A605" s="30" t="s">
        <v>7</v>
      </c>
      <c r="B605" s="105">
        <v>909.79200000000003</v>
      </c>
      <c r="C605" s="105">
        <v>0</v>
      </c>
      <c r="D605" s="105">
        <v>62.207999999999998</v>
      </c>
      <c r="E605" s="105">
        <v>0</v>
      </c>
      <c r="F605" s="394"/>
      <c r="G605" s="105">
        <v>0</v>
      </c>
      <c r="H605" s="110">
        <v>0</v>
      </c>
      <c r="I605" s="111">
        <f>SUM(B605:H605)</f>
        <v>972</v>
      </c>
    </row>
    <row r="606" spans="1:9" ht="15">
      <c r="A606" s="31" t="s">
        <v>8</v>
      </c>
      <c r="B606" s="112">
        <v>277.99200000000002</v>
      </c>
      <c r="C606" s="112">
        <v>0</v>
      </c>
      <c r="D606" s="112">
        <v>19.007999999999999</v>
      </c>
      <c r="E606" s="112">
        <v>0</v>
      </c>
      <c r="F606" s="395"/>
      <c r="G606" s="112">
        <v>0</v>
      </c>
      <c r="H606" s="113">
        <v>0</v>
      </c>
      <c r="I606" s="114">
        <f t="shared" ref="I606:I625" si="336">SUM(B606:H606)</f>
        <v>297</v>
      </c>
    </row>
    <row r="607" spans="1:9" ht="15">
      <c r="A607" s="32" t="s">
        <v>143</v>
      </c>
      <c r="B607" s="84">
        <v>510.12</v>
      </c>
      <c r="C607" s="84">
        <v>0</v>
      </c>
      <c r="D607" s="84">
        <v>34.880000000000003</v>
      </c>
      <c r="E607" s="84">
        <v>0</v>
      </c>
      <c r="F607" s="395"/>
      <c r="G607" s="84">
        <v>0</v>
      </c>
      <c r="H607" s="115">
        <v>0</v>
      </c>
      <c r="I607" s="111">
        <f t="shared" si="336"/>
        <v>545</v>
      </c>
    </row>
    <row r="608" spans="1:9" ht="15">
      <c r="A608" s="31" t="s">
        <v>9</v>
      </c>
      <c r="B608" s="112">
        <v>805.89599999999996</v>
      </c>
      <c r="C608" s="112">
        <v>0</v>
      </c>
      <c r="D608" s="112">
        <v>55.103999999999999</v>
      </c>
      <c r="E608" s="112">
        <v>0</v>
      </c>
      <c r="F608" s="395"/>
      <c r="G608" s="112">
        <v>0</v>
      </c>
      <c r="H608" s="113">
        <v>0</v>
      </c>
      <c r="I608" s="114">
        <f t="shared" si="336"/>
        <v>861</v>
      </c>
    </row>
    <row r="609" spans="1:9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336"/>
        <v>0</v>
      </c>
    </row>
    <row r="610" spans="1:9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336"/>
        <v>0</v>
      </c>
    </row>
    <row r="611" spans="1:9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336"/>
        <v>0</v>
      </c>
    </row>
    <row r="612" spans="1:9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336"/>
        <v>0</v>
      </c>
    </row>
    <row r="613" spans="1:9" ht="15">
      <c r="A613" s="32" t="s">
        <v>12</v>
      </c>
      <c r="B613" s="84">
        <v>9656.5589999999993</v>
      </c>
      <c r="C613" s="84">
        <v>0</v>
      </c>
      <c r="D613" s="84">
        <v>760.44099999999992</v>
      </c>
      <c r="E613" s="84">
        <v>0</v>
      </c>
      <c r="F613" s="395"/>
      <c r="G613" s="84">
        <v>0</v>
      </c>
      <c r="H613" s="115">
        <v>0</v>
      </c>
      <c r="I613" s="111">
        <f t="shared" si="336"/>
        <v>10417</v>
      </c>
    </row>
    <row r="614" spans="1:9" ht="15">
      <c r="A614" s="31" t="s">
        <v>13</v>
      </c>
      <c r="B614" s="112">
        <v>1431.288</v>
      </c>
      <c r="C614" s="112">
        <v>0</v>
      </c>
      <c r="D614" s="112">
        <v>112.71199999999999</v>
      </c>
      <c r="E614" s="112">
        <v>0</v>
      </c>
      <c r="F614" s="395"/>
      <c r="G614" s="112">
        <v>0</v>
      </c>
      <c r="H614" s="113">
        <v>0</v>
      </c>
      <c r="I614" s="114">
        <f t="shared" si="336"/>
        <v>1544</v>
      </c>
    </row>
    <row r="615" spans="1:9" ht="15">
      <c r="A615" s="32" t="s">
        <v>14</v>
      </c>
      <c r="B615" s="84">
        <v>167.78700000000001</v>
      </c>
      <c r="C615" s="84">
        <v>0</v>
      </c>
      <c r="D615" s="84">
        <v>13.212999999999999</v>
      </c>
      <c r="E615" s="84">
        <v>0</v>
      </c>
      <c r="F615" s="395"/>
      <c r="G615" s="84">
        <v>0</v>
      </c>
      <c r="H615" s="115">
        <v>0</v>
      </c>
      <c r="I615" s="111">
        <f t="shared" si="336"/>
        <v>181</v>
      </c>
    </row>
    <row r="616" spans="1:9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336"/>
        <v>0</v>
      </c>
    </row>
    <row r="617" spans="1:9" ht="15">
      <c r="A617" s="32" t="s">
        <v>136</v>
      </c>
      <c r="B617" s="84">
        <v>1870.9593430574168</v>
      </c>
      <c r="C617" s="84">
        <v>0</v>
      </c>
      <c r="D617" s="84">
        <v>590.82926622865796</v>
      </c>
      <c r="E617" s="84">
        <v>0</v>
      </c>
      <c r="F617" s="395"/>
      <c r="G617" s="84">
        <v>0</v>
      </c>
      <c r="H617" s="115">
        <v>0</v>
      </c>
      <c r="I617" s="111">
        <f>SUM(B617:H617)</f>
        <v>2461.7886092860749</v>
      </c>
    </row>
    <row r="618" spans="1:9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336"/>
        <v>0</v>
      </c>
    </row>
    <row r="619" spans="1:9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336"/>
        <v>0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336"/>
        <v>0</v>
      </c>
    </row>
    <row r="621" spans="1:9" ht="15">
      <c r="A621" s="33" t="s">
        <v>56</v>
      </c>
      <c r="B621" s="84">
        <v>9448.2000000000007</v>
      </c>
      <c r="C621" s="84">
        <v>0</v>
      </c>
      <c r="D621" s="84">
        <v>991.80000000000007</v>
      </c>
      <c r="E621" s="84">
        <v>0</v>
      </c>
      <c r="F621" s="395"/>
      <c r="G621" s="84">
        <v>0</v>
      </c>
      <c r="H621" s="115">
        <v>0</v>
      </c>
      <c r="I621" s="111">
        <f t="shared" si="336"/>
        <v>10440</v>
      </c>
    </row>
    <row r="622" spans="1:9" ht="15">
      <c r="A622" s="31" t="s">
        <v>18</v>
      </c>
      <c r="B622" s="116">
        <v>491.03997787536002</v>
      </c>
      <c r="C622" s="116">
        <v>0</v>
      </c>
      <c r="D622" s="116">
        <v>51.545633036639998</v>
      </c>
      <c r="E622" s="116">
        <v>0</v>
      </c>
      <c r="F622" s="395"/>
      <c r="G622" s="116">
        <v>0</v>
      </c>
      <c r="H622" s="117">
        <v>0</v>
      </c>
      <c r="I622" s="114">
        <f t="shared" si="336"/>
        <v>542.58561091199999</v>
      </c>
    </row>
    <row r="623" spans="1:9" ht="15">
      <c r="A623" s="33" t="s">
        <v>19</v>
      </c>
      <c r="B623" s="93">
        <v>6123.4372695984703</v>
      </c>
      <c r="C623" s="93">
        <v>0</v>
      </c>
      <c r="D623" s="93">
        <v>-5652.2038420304898</v>
      </c>
      <c r="E623" s="93">
        <v>0</v>
      </c>
      <c r="F623" s="395"/>
      <c r="G623" s="93">
        <v>0</v>
      </c>
      <c r="H623" s="119">
        <v>0</v>
      </c>
      <c r="I623" s="111">
        <f t="shared" si="336"/>
        <v>471.23342756798047</v>
      </c>
    </row>
    <row r="624" spans="1:9" ht="15">
      <c r="A624" s="31" t="s">
        <v>20</v>
      </c>
      <c r="B624" s="116">
        <v>1829.6943724799999</v>
      </c>
      <c r="C624" s="116">
        <v>0</v>
      </c>
      <c r="D624" s="116">
        <v>425.84602751999995</v>
      </c>
      <c r="E624" s="116">
        <v>0</v>
      </c>
      <c r="F624" s="395"/>
      <c r="G624" s="116">
        <v>0</v>
      </c>
      <c r="H624" s="117">
        <v>0</v>
      </c>
      <c r="I624" s="114">
        <f t="shared" si="336"/>
        <v>2255.5403999999999</v>
      </c>
    </row>
    <row r="625" spans="1:9" ht="15.75" thickBot="1">
      <c r="A625" s="33" t="s">
        <v>21</v>
      </c>
      <c r="B625" s="96">
        <v>1330.8114548340434</v>
      </c>
      <c r="C625" s="96">
        <v>0</v>
      </c>
      <c r="D625" s="96">
        <v>1511.6984486949812</v>
      </c>
      <c r="E625" s="96">
        <v>3310.4296160713393</v>
      </c>
      <c r="F625" s="396"/>
      <c r="G625" s="96">
        <v>867.01728039963655</v>
      </c>
      <c r="H625" s="121">
        <v>0</v>
      </c>
      <c r="I625" s="292">
        <f t="shared" si="336"/>
        <v>7019.9568000000008</v>
      </c>
    </row>
    <row r="626" spans="1:9" ht="15">
      <c r="A626" s="280" t="s">
        <v>22</v>
      </c>
      <c r="B626" s="99">
        <f>SUM(B605:B625)</f>
        <v>34853.576417845296</v>
      </c>
      <c r="C626" s="99">
        <f t="shared" ref="C626" si="337">SUM(C605:C625)</f>
        <v>0</v>
      </c>
      <c r="D626" s="99">
        <f t="shared" ref="D626" si="338">SUM(D605:D625)</f>
        <v>-1022.9184665502105</v>
      </c>
      <c r="E626" s="99">
        <f t="shared" ref="E626" si="339">SUM(E605:E625)</f>
        <v>3310.4296160713393</v>
      </c>
      <c r="F626" s="99">
        <f>SUM(F605:F625)</f>
        <v>0</v>
      </c>
      <c r="G626" s="99">
        <f t="shared" ref="G626" si="340">SUM(G605:G625)</f>
        <v>867.01728039963655</v>
      </c>
      <c r="H626" s="99">
        <f t="shared" ref="H626" si="341">SUM(H605:H625)</f>
        <v>0</v>
      </c>
      <c r="I626" s="111">
        <f>SUM(I605:I625)</f>
        <v>38008.104847766052</v>
      </c>
    </row>
    <row r="627" spans="1:9" s="22" customFormat="1" ht="15" thickBot="1">
      <c r="A627" s="38" t="s">
        <v>108</v>
      </c>
      <c r="B627" s="125">
        <f>B626/$I626</f>
        <v>0.91700379583366243</v>
      </c>
      <c r="C627" s="125">
        <f t="shared" ref="C627" si="342">C626/$I626</f>
        <v>0</v>
      </c>
      <c r="D627" s="125">
        <f t="shared" ref="D627" si="343">D626/$I626</f>
        <v>-2.6913166827109852E-2</v>
      </c>
      <c r="E627" s="125">
        <f t="shared" ref="E627" si="344">E626/$I626</f>
        <v>8.7097992108015138E-2</v>
      </c>
      <c r="F627" s="125">
        <f t="shared" ref="F627" si="345">F626/$I626</f>
        <v>0</v>
      </c>
      <c r="G627" s="125">
        <f t="shared" ref="G627" si="346">G626/$I626</f>
        <v>2.2811378885432537E-2</v>
      </c>
      <c r="H627" s="126">
        <f t="shared" ref="H627" si="347">H626/$I626</f>
        <v>0</v>
      </c>
      <c r="I627" s="127">
        <f t="shared" ref="I627" si="348">I626/$I626</f>
        <v>1</v>
      </c>
    </row>
    <row r="628" spans="1:9" ht="15" thickBot="1">
      <c r="A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4.2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>
      <c r="A631" s="30" t="s">
        <v>7</v>
      </c>
      <c r="B631" s="105">
        <v>3.1980952550158888</v>
      </c>
      <c r="C631" s="105">
        <v>0</v>
      </c>
      <c r="D631" s="105">
        <v>4.8020047449841119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8.0000999999999998</v>
      </c>
    </row>
    <row r="632" spans="1:9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349">SUM(B632:H632)</f>
        <v>0</v>
      </c>
    </row>
    <row r="633" spans="1:9" ht="15">
      <c r="A633" s="32" t="s">
        <v>143</v>
      </c>
      <c r="B633" s="84">
        <v>23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349"/>
        <v>23</v>
      </c>
    </row>
    <row r="634" spans="1:9" ht="15">
      <c r="A634" s="31" t="s">
        <v>9</v>
      </c>
      <c r="B634" s="112">
        <v>19.936135677089052</v>
      </c>
      <c r="C634" s="112">
        <v>0</v>
      </c>
      <c r="D634" s="112">
        <v>6.3864322910948387E-2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349"/>
        <v>20</v>
      </c>
    </row>
    <row r="635" spans="1:9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349"/>
        <v>0</v>
      </c>
    </row>
    <row r="636" spans="1:9" ht="15">
      <c r="A636" s="31" t="s">
        <v>11</v>
      </c>
      <c r="B636" s="112">
        <v>0</v>
      </c>
      <c r="C636" s="112">
        <v>0</v>
      </c>
      <c r="D636" s="112">
        <v>0</v>
      </c>
      <c r="E636" s="112">
        <v>43.360636490713865</v>
      </c>
      <c r="F636" s="112">
        <v>0</v>
      </c>
      <c r="G636" s="112">
        <v>0</v>
      </c>
      <c r="H636" s="113">
        <v>0</v>
      </c>
      <c r="I636" s="114">
        <f t="shared" si="349"/>
        <v>43.360636490713865</v>
      </c>
    </row>
    <row r="637" spans="1:9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349"/>
        <v>0</v>
      </c>
    </row>
    <row r="638" spans="1:9" ht="15">
      <c r="A638" s="31" t="s">
        <v>145</v>
      </c>
      <c r="B638" s="112">
        <v>0</v>
      </c>
      <c r="C638" s="112">
        <v>0.84694849383868998</v>
      </c>
      <c r="D638" s="112">
        <v>0</v>
      </c>
      <c r="E638" s="112">
        <v>41.107204746439045</v>
      </c>
      <c r="F638" s="112">
        <v>1623.4377790766728</v>
      </c>
      <c r="G638" s="112">
        <v>0</v>
      </c>
      <c r="H638" s="113">
        <v>0</v>
      </c>
      <c r="I638" s="114">
        <f t="shared" si="349"/>
        <v>1665.3919323169505</v>
      </c>
    </row>
    <row r="639" spans="1:9" ht="15">
      <c r="A639" s="32" t="s">
        <v>12</v>
      </c>
      <c r="B639" s="84">
        <v>8.8013723332906366</v>
      </c>
      <c r="C639" s="84">
        <v>0.19862766670936355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349"/>
        <v>9</v>
      </c>
    </row>
    <row r="640" spans="1:9" ht="15">
      <c r="A640" s="31" t="s">
        <v>13</v>
      </c>
      <c r="B640" s="112">
        <v>385.28833014168328</v>
      </c>
      <c r="C640" s="112">
        <v>1.665240311887392</v>
      </c>
      <c r="D640" s="112">
        <v>31.046429546429323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349"/>
        <v>418</v>
      </c>
    </row>
    <row r="641" spans="1:9" ht="15">
      <c r="A641" s="32" t="s">
        <v>14</v>
      </c>
      <c r="B641" s="84">
        <v>18.369934414253144</v>
      </c>
      <c r="C641" s="84">
        <v>0</v>
      </c>
      <c r="D641" s="84">
        <v>8.893311066660281E-2</v>
      </c>
      <c r="E641" s="84">
        <v>0.54113247508025497</v>
      </c>
      <c r="F641" s="84">
        <v>0</v>
      </c>
      <c r="G641" s="84">
        <v>0</v>
      </c>
      <c r="H641" s="115">
        <v>0</v>
      </c>
      <c r="I641" s="111">
        <f t="shared" si="349"/>
        <v>19</v>
      </c>
    </row>
    <row r="642" spans="1:9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349"/>
        <v>0</v>
      </c>
    </row>
    <row r="643" spans="1:9" ht="15">
      <c r="A643" s="32" t="s">
        <v>136</v>
      </c>
      <c r="B643" s="84">
        <v>30.19572382807846</v>
      </c>
      <c r="C643" s="84">
        <v>0</v>
      </c>
      <c r="D643" s="84">
        <v>7.804276171921539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38</v>
      </c>
    </row>
    <row r="644" spans="1:9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349"/>
        <v>0</v>
      </c>
    </row>
    <row r="645" spans="1:9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349"/>
        <v>0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349"/>
        <v>0</v>
      </c>
    </row>
    <row r="647" spans="1:9" ht="15">
      <c r="A647" s="33" t="s">
        <v>56</v>
      </c>
      <c r="B647" s="84">
        <v>407.50497756925171</v>
      </c>
      <c r="C647" s="84">
        <v>18.458592423682521</v>
      </c>
      <c r="D647" s="84">
        <v>232.03643000706577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349"/>
        <v>658</v>
      </c>
    </row>
    <row r="648" spans="1:9" ht="15">
      <c r="A648" s="31" t="s">
        <v>18</v>
      </c>
      <c r="B648" s="116">
        <v>176.19701412973853</v>
      </c>
      <c r="C648" s="116">
        <v>0</v>
      </c>
      <c r="D648" s="116">
        <v>0</v>
      </c>
      <c r="E648" s="116">
        <v>0</v>
      </c>
      <c r="F648" s="116">
        <v>48.802985870261459</v>
      </c>
      <c r="G648" s="116">
        <v>0</v>
      </c>
      <c r="H648" s="117">
        <v>0</v>
      </c>
      <c r="I648" s="114">
        <f t="shared" si="349"/>
        <v>225</v>
      </c>
    </row>
    <row r="649" spans="1:9" ht="15">
      <c r="A649" s="33" t="s">
        <v>19</v>
      </c>
      <c r="B649" s="93">
        <v>6.3629650730370804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11">
        <f t="shared" si="349"/>
        <v>6.3629650730370804</v>
      </c>
    </row>
    <row r="650" spans="1:9" ht="15">
      <c r="A650" s="31" t="s">
        <v>20</v>
      </c>
      <c r="B650" s="116">
        <v>31.597200000000001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4">
        <f t="shared" si="349"/>
        <v>31.597200000000001</v>
      </c>
    </row>
    <row r="651" spans="1:9" ht="15.75" thickBot="1">
      <c r="A651" s="33" t="s">
        <v>21</v>
      </c>
      <c r="B651" s="96">
        <v>267.08015092060464</v>
      </c>
      <c r="C651" s="96">
        <v>0.34702350785155811</v>
      </c>
      <c r="D651" s="96">
        <v>5.5243662907320132</v>
      </c>
      <c r="E651" s="96">
        <v>443.8035809774442</v>
      </c>
      <c r="F651" s="96">
        <v>0</v>
      </c>
      <c r="G651" s="96">
        <v>149.65955605249229</v>
      </c>
      <c r="H651" s="121">
        <v>2.0997222508753683</v>
      </c>
      <c r="I651" s="292">
        <f t="shared" si="349"/>
        <v>868.51440000000002</v>
      </c>
    </row>
    <row r="652" spans="1:9" ht="15">
      <c r="A652" s="280" t="s">
        <v>22</v>
      </c>
      <c r="B652" s="99">
        <f>SUM(B631:B651)</f>
        <v>1377.5318993420424</v>
      </c>
      <c r="C652" s="99">
        <f t="shared" ref="C652" si="350">SUM(C631:C651)</f>
        <v>21.516432403969525</v>
      </c>
      <c r="D652" s="99">
        <f t="shared" ref="D652" si="351">SUM(D631:D651)</f>
        <v>281.36630419471032</v>
      </c>
      <c r="E652" s="99">
        <f t="shared" ref="E652" si="352">SUM(E631:E651)</f>
        <v>528.81255468967743</v>
      </c>
      <c r="F652" s="99">
        <f>SUM(F631:F651)</f>
        <v>1672.2407649469342</v>
      </c>
      <c r="G652" s="99">
        <f t="shared" ref="G652" si="353">SUM(G631:G651)</f>
        <v>149.65955605249229</v>
      </c>
      <c r="H652" s="99">
        <f t="shared" ref="H652" si="354">SUM(H631:H651)</f>
        <v>2.0997222508753683</v>
      </c>
      <c r="I652" s="111">
        <f>SUM(I631:I651)</f>
        <v>4033.2272338807015</v>
      </c>
    </row>
    <row r="653" spans="1:9" s="22" customFormat="1" ht="15" thickBot="1">
      <c r="A653" s="38" t="s">
        <v>108</v>
      </c>
      <c r="B653" s="125">
        <f>B652/$I652</f>
        <v>0.34154581913219034</v>
      </c>
      <c r="C653" s="125">
        <f t="shared" ref="C653" si="355">C652/$I652</f>
        <v>5.3347929973354821E-3</v>
      </c>
      <c r="D653" s="125">
        <f t="shared" ref="D653" si="356">D652/$I652</f>
        <v>6.976207584614183E-2</v>
      </c>
      <c r="E653" s="125">
        <f t="shared" ref="E653" si="357">E652/$I652</f>
        <v>0.13111399978841834</v>
      </c>
      <c r="F653" s="125">
        <f t="shared" ref="F653" si="358">F652/$I652</f>
        <v>0.41461605507853644</v>
      </c>
      <c r="G653" s="125">
        <f t="shared" ref="G653" si="359">G652/$I652</f>
        <v>3.7106651168893466E-2</v>
      </c>
      <c r="H653" s="126">
        <f t="shared" ref="H653" si="360">H652/$I652</f>
        <v>5.2060598848407849E-4</v>
      </c>
      <c r="I653" s="127">
        <f t="shared" ref="I653" si="361">I652/$I652</f>
        <v>1</v>
      </c>
    </row>
    <row r="654" spans="1:9">
      <c r="B654" s="8"/>
    </row>
  </sheetData>
  <mergeCells count="79">
    <mergeCell ref="A265:A266"/>
    <mergeCell ref="A1:I3"/>
    <mergeCell ref="A5:A6"/>
    <mergeCell ref="A31:A32"/>
    <mergeCell ref="A57:A58"/>
    <mergeCell ref="A83:A84"/>
    <mergeCell ref="A109:A110"/>
    <mergeCell ref="A135:A136"/>
    <mergeCell ref="A161:A162"/>
    <mergeCell ref="A187:A188"/>
    <mergeCell ref="A213:A214"/>
    <mergeCell ref="A239:A240"/>
    <mergeCell ref="B188:I188"/>
    <mergeCell ref="B136:I136"/>
    <mergeCell ref="F137:F157"/>
    <mergeCell ref="B162:I162"/>
    <mergeCell ref="A577:A578"/>
    <mergeCell ref="A291:A292"/>
    <mergeCell ref="A317:A318"/>
    <mergeCell ref="A343:A344"/>
    <mergeCell ref="A369:A370"/>
    <mergeCell ref="A395:A396"/>
    <mergeCell ref="A421:A422"/>
    <mergeCell ref="A603:A604"/>
    <mergeCell ref="A629:A630"/>
    <mergeCell ref="B6:I6"/>
    <mergeCell ref="B32:I32"/>
    <mergeCell ref="F33:F53"/>
    <mergeCell ref="B58:I58"/>
    <mergeCell ref="B59:E79"/>
    <mergeCell ref="G59:H79"/>
    <mergeCell ref="B84:I84"/>
    <mergeCell ref="B110:I110"/>
    <mergeCell ref="A447:A448"/>
    <mergeCell ref="A473:A474"/>
    <mergeCell ref="A499:A500"/>
    <mergeCell ref="A525:A526"/>
    <mergeCell ref="A551:A552"/>
    <mergeCell ref="F111:F131"/>
    <mergeCell ref="F163:F183"/>
    <mergeCell ref="B344:I344"/>
    <mergeCell ref="F189:F209"/>
    <mergeCell ref="B214:I214"/>
    <mergeCell ref="F215:F235"/>
    <mergeCell ref="B240:I240"/>
    <mergeCell ref="F241:F261"/>
    <mergeCell ref="B266:I266"/>
    <mergeCell ref="F267:F287"/>
    <mergeCell ref="B292:I292"/>
    <mergeCell ref="F293:F313"/>
    <mergeCell ref="B318:I318"/>
    <mergeCell ref="F319:F339"/>
    <mergeCell ref="B475:E495"/>
    <mergeCell ref="G475:H495"/>
    <mergeCell ref="F345:F365"/>
    <mergeCell ref="B370:I370"/>
    <mergeCell ref="F371:F391"/>
    <mergeCell ref="B396:I396"/>
    <mergeCell ref="F397:F417"/>
    <mergeCell ref="B422:I422"/>
    <mergeCell ref="F423:F443"/>
    <mergeCell ref="B448:I448"/>
    <mergeCell ref="B449:E469"/>
    <mergeCell ref="G449:H469"/>
    <mergeCell ref="B474:I474"/>
    <mergeCell ref="B500:I500"/>
    <mergeCell ref="B501:E521"/>
    <mergeCell ref="G501:H521"/>
    <mergeCell ref="B526:I526"/>
    <mergeCell ref="B527:E547"/>
    <mergeCell ref="G527:H547"/>
    <mergeCell ref="F605:F625"/>
    <mergeCell ref="B630:I630"/>
    <mergeCell ref="B552:I552"/>
    <mergeCell ref="B553:E573"/>
    <mergeCell ref="G553:H573"/>
    <mergeCell ref="B578:I578"/>
    <mergeCell ref="F579:F599"/>
    <mergeCell ref="B604:I604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/>
  <dimension ref="A1:T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7" width="16.625" style="3" customWidth="1"/>
    <col min="8" max="8" width="16.875" style="3" customWidth="1"/>
    <col min="9" max="9" width="16.625" style="3" customWidth="1"/>
    <col min="10" max="10" width="36.625" style="19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86</v>
      </c>
      <c r="B1" s="415"/>
      <c r="C1" s="415"/>
      <c r="D1" s="415"/>
      <c r="E1" s="415"/>
      <c r="F1" s="415"/>
      <c r="G1" s="415"/>
      <c r="H1" s="415"/>
      <c r="I1" s="416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23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1018.8641946066224</v>
      </c>
      <c r="C7" s="105">
        <f t="shared" ref="C7:E7" si="0">C33+C85</f>
        <v>1926.999999989567</v>
      </c>
      <c r="D7" s="105">
        <f t="shared" si="0"/>
        <v>1601.1358054038108</v>
      </c>
      <c r="E7" s="105">
        <f t="shared" si="0"/>
        <v>0</v>
      </c>
      <c r="F7" s="105">
        <f>F59+F85</f>
        <v>2</v>
      </c>
      <c r="G7" s="105">
        <f t="shared" ref="G7:H22" si="1">G33+G85</f>
        <v>0</v>
      </c>
      <c r="H7" s="110">
        <f t="shared" si="1"/>
        <v>0</v>
      </c>
      <c r="I7" s="111">
        <f>SUM(B7:H7)</f>
        <v>4549</v>
      </c>
      <c r="J7" s="297">
        <v>0</v>
      </c>
    </row>
    <row r="8" spans="1:10" ht="13.5" customHeight="1">
      <c r="A8" s="31" t="s">
        <v>8</v>
      </c>
      <c r="B8" s="112">
        <f t="shared" ref="B8:E23" si="2">B34+B86</f>
        <v>310.82871180530691</v>
      </c>
      <c r="C8" s="112">
        <f t="shared" si="2"/>
        <v>424.99999998975903</v>
      </c>
      <c r="D8" s="112">
        <f t="shared" si="2"/>
        <v>22.171288204934083</v>
      </c>
      <c r="E8" s="112">
        <f t="shared" si="2"/>
        <v>0</v>
      </c>
      <c r="F8" s="112">
        <f t="shared" ref="F8:F27" si="3">F60+F86</f>
        <v>0</v>
      </c>
      <c r="G8" s="112">
        <f t="shared" si="1"/>
        <v>0</v>
      </c>
      <c r="H8" s="113">
        <f t="shared" si="1"/>
        <v>0</v>
      </c>
      <c r="I8" s="114">
        <f t="shared" ref="I8:I27" si="4">SUM(B8:H8)</f>
        <v>758</v>
      </c>
      <c r="J8" s="297">
        <v>0</v>
      </c>
    </row>
    <row r="9" spans="1:10" ht="13.5" customHeight="1">
      <c r="A9" s="32" t="s">
        <v>143</v>
      </c>
      <c r="B9" s="84">
        <f t="shared" si="2"/>
        <v>722.43322451937092</v>
      </c>
      <c r="C9" s="84">
        <f t="shared" si="2"/>
        <v>0</v>
      </c>
      <c r="D9" s="84">
        <f t="shared" si="2"/>
        <v>54.275975480629221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776.70920000000012</v>
      </c>
      <c r="J9" s="297">
        <v>0</v>
      </c>
    </row>
    <row r="10" spans="1:10" ht="13.5" customHeight="1">
      <c r="A10" s="31" t="s">
        <v>9</v>
      </c>
      <c r="B10" s="112">
        <f t="shared" si="2"/>
        <v>874.97294247117793</v>
      </c>
      <c r="C10" s="112">
        <f t="shared" si="2"/>
        <v>0</v>
      </c>
      <c r="D10" s="112">
        <f t="shared" si="2"/>
        <v>2022.0270575288223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2897</v>
      </c>
      <c r="J10" s="297">
        <v>0</v>
      </c>
    </row>
    <row r="11" spans="1:10" ht="13.5" customHeight="1">
      <c r="A11" s="32" t="s">
        <v>10</v>
      </c>
      <c r="B11" s="84">
        <f t="shared" si="2"/>
        <v>0</v>
      </c>
      <c r="C11" s="84">
        <f t="shared" si="2"/>
        <v>0</v>
      </c>
      <c r="D11" s="84">
        <f t="shared" si="2"/>
        <v>0</v>
      </c>
      <c r="E11" s="84">
        <f t="shared" si="2"/>
        <v>0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0</v>
      </c>
      <c r="J11" s="297">
        <v>0</v>
      </c>
    </row>
    <row r="12" spans="1:10" ht="13.5" customHeight="1">
      <c r="A12" s="31" t="s">
        <v>11</v>
      </c>
      <c r="B12" s="112">
        <f t="shared" si="2"/>
        <v>5.73162335574157E-8</v>
      </c>
      <c r="C12" s="112">
        <f t="shared" si="2"/>
        <v>3.8210804798232138E-8</v>
      </c>
      <c r="D12" s="112">
        <f t="shared" si="2"/>
        <v>4.9100423519507393E-2</v>
      </c>
      <c r="E12" s="112">
        <f t="shared" si="2"/>
        <v>70.664691652955725</v>
      </c>
      <c r="F12" s="112">
        <f t="shared" si="3"/>
        <v>13361.537328770177</v>
      </c>
      <c r="G12" s="112">
        <f t="shared" si="1"/>
        <v>0</v>
      </c>
      <c r="H12" s="113">
        <f t="shared" si="1"/>
        <v>0</v>
      </c>
      <c r="I12" s="114">
        <f t="shared" si="4"/>
        <v>13432.251120942179</v>
      </c>
      <c r="J12" s="297">
        <v>0</v>
      </c>
    </row>
    <row r="13" spans="1:10" ht="13.5" customHeight="1">
      <c r="A13" s="32" t="s">
        <v>144</v>
      </c>
      <c r="B13" s="84">
        <f t="shared" si="2"/>
        <v>0</v>
      </c>
      <c r="C13" s="84">
        <f t="shared" si="2"/>
        <v>0</v>
      </c>
      <c r="D13" s="84">
        <f t="shared" si="2"/>
        <v>0</v>
      </c>
      <c r="E13" s="84">
        <f t="shared" si="2"/>
        <v>55</v>
      </c>
      <c r="F13" s="84">
        <f t="shared" si="3"/>
        <v>1377</v>
      </c>
      <c r="G13" s="84">
        <f t="shared" si="1"/>
        <v>0</v>
      </c>
      <c r="H13" s="115">
        <f t="shared" si="1"/>
        <v>0</v>
      </c>
      <c r="I13" s="111">
        <f t="shared" si="4"/>
        <v>1432</v>
      </c>
      <c r="J13" s="297">
        <v>0</v>
      </c>
    </row>
    <row r="14" spans="1:10" ht="13.5" customHeight="1">
      <c r="A14" s="31" t="s">
        <v>145</v>
      </c>
      <c r="B14" s="112">
        <f t="shared" si="2"/>
        <v>6.885176249920257E-8</v>
      </c>
      <c r="C14" s="112">
        <f t="shared" si="2"/>
        <v>11.409759075577149</v>
      </c>
      <c r="D14" s="112">
        <f t="shared" si="2"/>
        <v>2.2964011414911458</v>
      </c>
      <c r="E14" s="112">
        <f t="shared" si="2"/>
        <v>877.15543323727354</v>
      </c>
      <c r="F14" s="112">
        <f t="shared" si="3"/>
        <v>21506.531502678867</v>
      </c>
      <c r="G14" s="112">
        <f t="shared" si="1"/>
        <v>0</v>
      </c>
      <c r="H14" s="113">
        <f t="shared" si="1"/>
        <v>0</v>
      </c>
      <c r="I14" s="114">
        <f t="shared" si="4"/>
        <v>22397.39309620206</v>
      </c>
      <c r="J14" s="297">
        <v>0</v>
      </c>
    </row>
    <row r="15" spans="1:10" ht="13.5" customHeight="1">
      <c r="A15" s="32" t="s">
        <v>12</v>
      </c>
      <c r="B15" s="84">
        <f t="shared" si="2"/>
        <v>12065.563655918737</v>
      </c>
      <c r="C15" s="84">
        <f t="shared" si="2"/>
        <v>54.279944233776675</v>
      </c>
      <c r="D15" s="84">
        <f t="shared" si="2"/>
        <v>857.15639982258244</v>
      </c>
      <c r="E15" s="84">
        <f t="shared" si="2"/>
        <v>2.4904761720371889E-8</v>
      </c>
      <c r="F15" s="84">
        <f t="shared" si="3"/>
        <v>0</v>
      </c>
      <c r="G15" s="84">
        <f t="shared" si="1"/>
        <v>0</v>
      </c>
      <c r="H15" s="115">
        <f t="shared" si="1"/>
        <v>0</v>
      </c>
      <c r="I15" s="111">
        <f t="shared" si="4"/>
        <v>12977.000000000002</v>
      </c>
      <c r="J15" s="297">
        <v>0</v>
      </c>
    </row>
    <row r="16" spans="1:10" ht="13.5" customHeight="1">
      <c r="A16" s="31" t="s">
        <v>13</v>
      </c>
      <c r="B16" s="112">
        <f t="shared" si="2"/>
        <v>2857.5051349081587</v>
      </c>
      <c r="C16" s="112">
        <f t="shared" si="2"/>
        <v>1767.9729192469163</v>
      </c>
      <c r="D16" s="112">
        <f t="shared" si="2"/>
        <v>2454.498778119646</v>
      </c>
      <c r="E16" s="112">
        <f t="shared" si="2"/>
        <v>18.023167725279251</v>
      </c>
      <c r="F16" s="112">
        <f t="shared" si="3"/>
        <v>0</v>
      </c>
      <c r="G16" s="112">
        <f t="shared" si="1"/>
        <v>0</v>
      </c>
      <c r="H16" s="113">
        <f t="shared" si="1"/>
        <v>0</v>
      </c>
      <c r="I16" s="114">
        <f t="shared" si="4"/>
        <v>7098.0000000000009</v>
      </c>
      <c r="J16" s="297">
        <v>0</v>
      </c>
    </row>
    <row r="17" spans="1:20" ht="13.5" customHeight="1">
      <c r="A17" s="32" t="s">
        <v>14</v>
      </c>
      <c r="B17" s="84">
        <f t="shared" si="2"/>
        <v>376.2021509294795</v>
      </c>
      <c r="C17" s="84">
        <f t="shared" si="2"/>
        <v>2.741364716516121</v>
      </c>
      <c r="D17" s="84">
        <f t="shared" si="2"/>
        <v>973.25077911371204</v>
      </c>
      <c r="E17" s="84">
        <f t="shared" si="2"/>
        <v>3.8057052402922444</v>
      </c>
      <c r="F17" s="84">
        <f t="shared" si="3"/>
        <v>37.053714610600494</v>
      </c>
      <c r="G17" s="84">
        <f t="shared" si="1"/>
        <v>0</v>
      </c>
      <c r="H17" s="115">
        <f t="shared" si="1"/>
        <v>0</v>
      </c>
      <c r="I17" s="111">
        <f t="shared" si="4"/>
        <v>1393.0537146106005</v>
      </c>
      <c r="J17" s="297">
        <v>0</v>
      </c>
    </row>
    <row r="18" spans="1:20" ht="13.5" customHeight="1">
      <c r="A18" s="31" t="s">
        <v>146</v>
      </c>
      <c r="B18" s="112">
        <f t="shared" si="2"/>
        <v>2.8115015972644407E-9</v>
      </c>
      <c r="C18" s="112">
        <f t="shared" si="2"/>
        <v>2.8115015972644407E-9</v>
      </c>
      <c r="D18" s="112">
        <f t="shared" si="2"/>
        <v>87.999999994376992</v>
      </c>
      <c r="E18" s="112">
        <f t="shared" si="2"/>
        <v>0</v>
      </c>
      <c r="F18" s="112">
        <f t="shared" si="3"/>
        <v>0</v>
      </c>
      <c r="G18" s="112">
        <f t="shared" si="1"/>
        <v>0</v>
      </c>
      <c r="H18" s="113">
        <f t="shared" si="1"/>
        <v>0</v>
      </c>
      <c r="I18" s="114">
        <f t="shared" si="4"/>
        <v>88</v>
      </c>
      <c r="J18" s="297">
        <v>0</v>
      </c>
    </row>
    <row r="19" spans="1:20" ht="13.5" customHeight="1">
      <c r="A19" s="32" t="s">
        <v>136</v>
      </c>
      <c r="B19" s="84">
        <f t="shared" si="2"/>
        <v>8514.9157040623595</v>
      </c>
      <c r="C19" s="84">
        <f t="shared" si="2"/>
        <v>7255.3565090142192</v>
      </c>
      <c r="D19" s="84">
        <f t="shared" si="2"/>
        <v>13346.802117549949</v>
      </c>
      <c r="E19" s="84">
        <f t="shared" si="2"/>
        <v>1789.668209793698</v>
      </c>
      <c r="F19" s="84">
        <f t="shared" si="3"/>
        <v>856</v>
      </c>
      <c r="G19" s="84">
        <f t="shared" si="1"/>
        <v>0</v>
      </c>
      <c r="H19" s="115">
        <f t="shared" si="1"/>
        <v>0</v>
      </c>
      <c r="I19" s="111">
        <f t="shared" si="4"/>
        <v>31762.742540420226</v>
      </c>
      <c r="J19" s="297">
        <v>0</v>
      </c>
    </row>
    <row r="20" spans="1:20" ht="13.5" customHeight="1">
      <c r="A20" s="31" t="s">
        <v>15</v>
      </c>
      <c r="B20" s="112">
        <f t="shared" si="2"/>
        <v>1.0997372865749813E-8</v>
      </c>
      <c r="C20" s="112">
        <f t="shared" si="2"/>
        <v>0.20578050624556296</v>
      </c>
      <c r="D20" s="112">
        <f t="shared" si="2"/>
        <v>89.869816196054572</v>
      </c>
      <c r="E20" s="112">
        <f t="shared" si="2"/>
        <v>0</v>
      </c>
      <c r="F20" s="112">
        <f t="shared" si="3"/>
        <v>0</v>
      </c>
      <c r="G20" s="112">
        <f t="shared" si="1"/>
        <v>0</v>
      </c>
      <c r="H20" s="113">
        <f t="shared" si="1"/>
        <v>0</v>
      </c>
      <c r="I20" s="114">
        <f t="shared" si="4"/>
        <v>90.075596713297514</v>
      </c>
      <c r="J20" s="297">
        <v>0</v>
      </c>
    </row>
    <row r="21" spans="1:20" ht="13.5" customHeight="1">
      <c r="A21" s="32" t="s">
        <v>16</v>
      </c>
      <c r="B21" s="84">
        <f t="shared" si="2"/>
        <v>0</v>
      </c>
      <c r="C21" s="84">
        <f t="shared" si="2"/>
        <v>0</v>
      </c>
      <c r="D21" s="84">
        <f t="shared" si="2"/>
        <v>0</v>
      </c>
      <c r="E21" s="84">
        <f t="shared" si="2"/>
        <v>0</v>
      </c>
      <c r="F21" s="84">
        <f t="shared" si="3"/>
        <v>0</v>
      </c>
      <c r="G21" s="84">
        <f t="shared" si="1"/>
        <v>0</v>
      </c>
      <c r="H21" s="115">
        <f t="shared" si="1"/>
        <v>0</v>
      </c>
      <c r="I21" s="111">
        <f t="shared" si="4"/>
        <v>0</v>
      </c>
      <c r="J21" s="297">
        <v>0</v>
      </c>
    </row>
    <row r="22" spans="1:20" ht="13.5" customHeight="1">
      <c r="A22" s="31" t="s">
        <v>17</v>
      </c>
      <c r="B22" s="112">
        <f t="shared" si="2"/>
        <v>80.2630361367451</v>
      </c>
      <c r="C22" s="112">
        <f t="shared" si="2"/>
        <v>18.848961470900989</v>
      </c>
      <c r="D22" s="112">
        <f t="shared" si="2"/>
        <v>819.88800238477802</v>
      </c>
      <c r="E22" s="112">
        <f t="shared" si="2"/>
        <v>7.5757575665748374E-9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918.99999999999989</v>
      </c>
      <c r="J22" s="297">
        <v>0</v>
      </c>
    </row>
    <row r="23" spans="1:20" ht="13.5" customHeight="1">
      <c r="A23" s="33" t="s">
        <v>56</v>
      </c>
      <c r="B23" s="84">
        <f t="shared" si="2"/>
        <v>10145.346235251538</v>
      </c>
      <c r="C23" s="84">
        <f t="shared" si="2"/>
        <v>20.553014929678557</v>
      </c>
      <c r="D23" s="84">
        <f t="shared" si="2"/>
        <v>1267.1007497837836</v>
      </c>
      <c r="E23" s="84">
        <f t="shared" si="2"/>
        <v>3.4999999433333346E-8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11433</v>
      </c>
      <c r="J23" s="297">
        <v>0</v>
      </c>
    </row>
    <row r="24" spans="1:20" ht="13.5" customHeight="1">
      <c r="A24" s="31" t="s">
        <v>18</v>
      </c>
      <c r="B24" s="116">
        <f t="shared" ref="B24:E27" si="6">B50+B102</f>
        <v>836.6858268951637</v>
      </c>
      <c r="C24" s="116">
        <f t="shared" si="6"/>
        <v>7293.4255483671413</v>
      </c>
      <c r="D24" s="116">
        <f t="shared" si="6"/>
        <v>140.95523231038069</v>
      </c>
      <c r="E24" s="116">
        <f t="shared" si="6"/>
        <v>2.7410713983498092E-8</v>
      </c>
      <c r="F24" s="116">
        <f t="shared" si="3"/>
        <v>75.601415579904341</v>
      </c>
      <c r="G24" s="116">
        <f t="shared" si="5"/>
        <v>0</v>
      </c>
      <c r="H24" s="117">
        <f t="shared" si="5"/>
        <v>0</v>
      </c>
      <c r="I24" s="114">
        <f t="shared" si="4"/>
        <v>8346.6680231800001</v>
      </c>
      <c r="J24" s="297">
        <v>0</v>
      </c>
    </row>
    <row r="25" spans="1:20" ht="13.5" customHeight="1">
      <c r="A25" s="33" t="s">
        <v>19</v>
      </c>
      <c r="B25" s="93">
        <f t="shared" si="6"/>
        <v>334.10279130781453</v>
      </c>
      <c r="C25" s="93">
        <f t="shared" si="6"/>
        <v>0</v>
      </c>
      <c r="D25" s="93">
        <f t="shared" si="6"/>
        <v>431.31877269146526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11">
        <f t="shared" si="4"/>
        <v>765.42156399927978</v>
      </c>
      <c r="J25" s="297">
        <v>0</v>
      </c>
    </row>
    <row r="26" spans="1:20" ht="13.5" customHeight="1">
      <c r="A26" s="31" t="s">
        <v>20</v>
      </c>
      <c r="B26" s="116">
        <f t="shared" si="6"/>
        <v>4963.5343538046964</v>
      </c>
      <c r="C26" s="116">
        <f t="shared" si="6"/>
        <v>167.58381695703733</v>
      </c>
      <c r="D26" s="116">
        <f t="shared" si="6"/>
        <v>403.16182921936172</v>
      </c>
      <c r="E26" s="116">
        <f t="shared" si="6"/>
        <v>1.8905473568563869E-8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4">
        <f t="shared" si="4"/>
        <v>5534.2800000000007</v>
      </c>
      <c r="J26" s="297">
        <v>0</v>
      </c>
    </row>
    <row r="27" spans="1:20" ht="13.5" customHeight="1" thickBot="1">
      <c r="A27" s="33" t="s">
        <v>21</v>
      </c>
      <c r="B27" s="96">
        <f t="shared" si="6"/>
        <v>2734.2528001802748</v>
      </c>
      <c r="C27" s="96">
        <f t="shared" si="6"/>
        <v>76.750300602348688</v>
      </c>
      <c r="D27" s="96">
        <f t="shared" si="6"/>
        <v>5371.8435339268281</v>
      </c>
      <c r="E27" s="96">
        <f t="shared" si="6"/>
        <v>13706.738482210381</v>
      </c>
      <c r="F27" s="96">
        <f t="shared" si="3"/>
        <v>1372.2516000000001</v>
      </c>
      <c r="G27" s="96">
        <f t="shared" si="5"/>
        <v>4462.9473141592425</v>
      </c>
      <c r="H27" s="121">
        <f t="shared" si="5"/>
        <v>101.07396892092589</v>
      </c>
      <c r="I27" s="292">
        <f t="shared" si="4"/>
        <v>27825.858</v>
      </c>
      <c r="J27" s="297">
        <v>0</v>
      </c>
    </row>
    <row r="28" spans="1:20" ht="13.5" customHeight="1">
      <c r="A28" s="280" t="s">
        <v>22</v>
      </c>
      <c r="B28" s="99">
        <f>SUM(B7:B27)</f>
        <v>45835.470762937417</v>
      </c>
      <c r="C28" s="99">
        <f t="shared" ref="C28:I28" si="7">SUM(C7:C27)</f>
        <v>19021.127919140705</v>
      </c>
      <c r="D28" s="99">
        <f t="shared" si="7"/>
        <v>29945.801639296129</v>
      </c>
      <c r="E28" s="99">
        <f t="shared" si="7"/>
        <v>16521.055689973677</v>
      </c>
      <c r="F28" s="99">
        <f t="shared" si="7"/>
        <v>38587.975561639549</v>
      </c>
      <c r="G28" s="99">
        <f t="shared" si="7"/>
        <v>4462.9473141592425</v>
      </c>
      <c r="H28" s="99">
        <f t="shared" si="7"/>
        <v>101.07396892092589</v>
      </c>
      <c r="I28" s="111">
        <f t="shared" si="7"/>
        <v>154475.45285606766</v>
      </c>
      <c r="J28" s="297">
        <v>0</v>
      </c>
    </row>
    <row r="29" spans="1:20" s="22" customFormat="1" ht="13.5" customHeight="1" thickBot="1">
      <c r="A29" s="38" t="s">
        <v>108</v>
      </c>
      <c r="B29" s="123">
        <f>B28/$I28</f>
        <v>0.29671685640335732</v>
      </c>
      <c r="C29" s="123">
        <f t="shared" ref="C29:I29" si="8">C28/$I28</f>
        <v>0.12313366018653864</v>
      </c>
      <c r="D29" s="123">
        <f t="shared" si="8"/>
        <v>0.19385475870524296</v>
      </c>
      <c r="E29" s="123">
        <f t="shared" si="8"/>
        <v>0.10694939153450583</v>
      </c>
      <c r="F29" s="123">
        <f t="shared" si="8"/>
        <v>0.24980004815129983</v>
      </c>
      <c r="G29" s="123">
        <f t="shared" si="8"/>
        <v>2.8890980616302766E-2</v>
      </c>
      <c r="H29" s="123">
        <f t="shared" si="8"/>
        <v>6.5430440275259438E-4</v>
      </c>
      <c r="I29" s="124">
        <f t="shared" si="8"/>
        <v>1</v>
      </c>
      <c r="J29" s="298"/>
    </row>
    <row r="30" spans="1:20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7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7"/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7"/>
    </row>
    <row r="33" spans="1:10" ht="13.5" customHeight="1">
      <c r="A33" s="30" t="s">
        <v>7</v>
      </c>
      <c r="B33" s="105">
        <f>B111+B137+B163+B189+B215+B241+B267+B293+B319+B345+B371+B397+B423</f>
        <v>1.0433134813154125E-8</v>
      </c>
      <c r="C33" s="105">
        <f t="shared" ref="C33:E33" si="9">C111+C137+C163+C189+C215+C241+C267+C293+C319+C345+C371+C397+C423</f>
        <v>1926.999999989567</v>
      </c>
      <c r="D33" s="105">
        <f t="shared" si="9"/>
        <v>1522</v>
      </c>
      <c r="E33" s="105">
        <f t="shared" si="9"/>
        <v>0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3449</v>
      </c>
      <c r="J33" s="297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1.0240963855174918E-8</v>
      </c>
      <c r="C34" s="112">
        <f t="shared" si="11"/>
        <v>424.99999998975903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425</v>
      </c>
      <c r="J34" s="297">
        <v>0</v>
      </c>
    </row>
    <row r="35" spans="1:10" ht="13.5" customHeight="1">
      <c r="A35" s="32" t="s">
        <v>143</v>
      </c>
      <c r="B35" s="84">
        <f t="shared" si="11"/>
        <v>1.0615000000000001</v>
      </c>
      <c r="C35" s="84">
        <f t="shared" si="11"/>
        <v>0</v>
      </c>
      <c r="D35" s="84">
        <f t="shared" si="11"/>
        <v>0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1.0615000000000001</v>
      </c>
      <c r="J35" s="297">
        <v>0</v>
      </c>
    </row>
    <row r="36" spans="1:10" ht="13.5" customHeight="1">
      <c r="A36" s="31" t="s">
        <v>9</v>
      </c>
      <c r="B36" s="112">
        <f t="shared" si="11"/>
        <v>1.0234374999946696E-8</v>
      </c>
      <c r="C36" s="112">
        <f t="shared" si="11"/>
        <v>0</v>
      </c>
      <c r="D36" s="112">
        <f t="shared" si="11"/>
        <v>1964.9999999897657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1965</v>
      </c>
      <c r="J36" s="297">
        <v>0</v>
      </c>
    </row>
    <row r="37" spans="1:10" ht="13.5" customHeight="1">
      <c r="A37" s="32" t="s">
        <v>10</v>
      </c>
      <c r="B37" s="84">
        <f t="shared" si="11"/>
        <v>0</v>
      </c>
      <c r="C37" s="84">
        <f t="shared" si="11"/>
        <v>0</v>
      </c>
      <c r="D37" s="84">
        <f t="shared" si="11"/>
        <v>0</v>
      </c>
      <c r="E37" s="84">
        <f t="shared" si="11"/>
        <v>0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0</v>
      </c>
      <c r="J37" s="297">
        <v>0</v>
      </c>
    </row>
    <row r="38" spans="1:10" ht="13.5" customHeight="1">
      <c r="A38" s="31" t="s">
        <v>11</v>
      </c>
      <c r="B38" s="112">
        <f t="shared" si="11"/>
        <v>5.73162335574157E-8</v>
      </c>
      <c r="C38" s="112">
        <f t="shared" si="11"/>
        <v>3.8210804798232138E-8</v>
      </c>
      <c r="D38" s="112">
        <f t="shared" si="11"/>
        <v>3.8210804798232138E-8</v>
      </c>
      <c r="E38" s="112">
        <f t="shared" si="11"/>
        <v>25.757814787682676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25.757814921420518</v>
      </c>
      <c r="J38" s="297">
        <v>0</v>
      </c>
    </row>
    <row r="39" spans="1:10" ht="13.5" customHeight="1">
      <c r="A39" s="32" t="s">
        <v>144</v>
      </c>
      <c r="B39" s="84">
        <f t="shared" si="11"/>
        <v>0</v>
      </c>
      <c r="C39" s="84">
        <f t="shared" si="11"/>
        <v>0</v>
      </c>
      <c r="D39" s="84">
        <f t="shared" si="11"/>
        <v>0</v>
      </c>
      <c r="E39" s="84">
        <f t="shared" si="11"/>
        <v>0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0</v>
      </c>
      <c r="J39" s="297">
        <v>0</v>
      </c>
    </row>
    <row r="40" spans="1:10" ht="13.5" customHeight="1">
      <c r="A40" s="31" t="s">
        <v>145</v>
      </c>
      <c r="B40" s="112">
        <f t="shared" si="11"/>
        <v>6.885176249920257E-8</v>
      </c>
      <c r="C40" s="112">
        <f t="shared" si="11"/>
        <v>10.557931229868796</v>
      </c>
      <c r="D40" s="112">
        <f t="shared" si="11"/>
        <v>2.1189510765109887</v>
      </c>
      <c r="E40" s="112">
        <f t="shared" si="11"/>
        <v>753.03367361467986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765.71055598991143</v>
      </c>
      <c r="J40" s="297">
        <v>0</v>
      </c>
    </row>
    <row r="41" spans="1:10" ht="13.5" customHeight="1">
      <c r="A41" s="32" t="s">
        <v>12</v>
      </c>
      <c r="B41" s="84">
        <f t="shared" si="11"/>
        <v>168.69786174335923</v>
      </c>
      <c r="C41" s="84">
        <f t="shared" si="11"/>
        <v>10.101438443634372</v>
      </c>
      <c r="D41" s="84">
        <f t="shared" si="11"/>
        <v>97.200699788101673</v>
      </c>
      <c r="E41" s="84">
        <f t="shared" si="11"/>
        <v>2.4904761720371889E-8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276.00000000000006</v>
      </c>
      <c r="J41" s="297">
        <v>0</v>
      </c>
    </row>
    <row r="42" spans="1:10" ht="13.5" customHeight="1">
      <c r="A42" s="31" t="s">
        <v>13</v>
      </c>
      <c r="B42" s="112">
        <f t="shared" si="11"/>
        <v>816.69532970190812</v>
      </c>
      <c r="C42" s="112">
        <f t="shared" si="11"/>
        <v>1728.9052293707666</v>
      </c>
      <c r="D42" s="112">
        <f t="shared" si="11"/>
        <v>2309.3994409030247</v>
      </c>
      <c r="E42" s="112">
        <f t="shared" si="11"/>
        <v>2.4300816396044556E-8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4855</v>
      </c>
      <c r="J42" s="297">
        <v>0</v>
      </c>
    </row>
    <row r="43" spans="1:10" ht="13.5" customHeight="1">
      <c r="A43" s="32" t="s">
        <v>14</v>
      </c>
      <c r="B43" s="84">
        <f t="shared" si="11"/>
        <v>140.27071363223382</v>
      </c>
      <c r="C43" s="84">
        <f t="shared" si="11"/>
        <v>2.1993635070325617</v>
      </c>
      <c r="D43" s="84">
        <f t="shared" si="11"/>
        <v>950.85358568948288</v>
      </c>
      <c r="E43" s="84">
        <f t="shared" si="11"/>
        <v>1.676337171250577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1095</v>
      </c>
      <c r="J43" s="297">
        <v>0</v>
      </c>
    </row>
    <row r="44" spans="1:10" ht="13.5" customHeight="1">
      <c r="A44" s="31" t="s">
        <v>146</v>
      </c>
      <c r="B44" s="112">
        <f t="shared" si="11"/>
        <v>2.8115015972644407E-9</v>
      </c>
      <c r="C44" s="112">
        <f t="shared" si="11"/>
        <v>2.8115015972644407E-9</v>
      </c>
      <c r="D44" s="112">
        <f t="shared" si="11"/>
        <v>87.999999994376992</v>
      </c>
      <c r="E44" s="112">
        <f t="shared" si="11"/>
        <v>0</v>
      </c>
      <c r="F44" s="395"/>
      <c r="G44" s="112">
        <f t="shared" si="10"/>
        <v>0</v>
      </c>
      <c r="H44" s="113">
        <f t="shared" si="10"/>
        <v>0</v>
      </c>
      <c r="I44" s="114">
        <f t="shared" si="12"/>
        <v>88</v>
      </c>
      <c r="J44" s="297">
        <v>0</v>
      </c>
    </row>
    <row r="45" spans="1:10" ht="13.5" customHeight="1">
      <c r="A45" s="32" t="s">
        <v>136</v>
      </c>
      <c r="B45" s="84">
        <f t="shared" si="11"/>
        <v>4258.7228924966194</v>
      </c>
      <c r="C45" s="84">
        <f t="shared" si="11"/>
        <v>6856.9878571850122</v>
      </c>
      <c r="D45" s="84">
        <f t="shared" si="11"/>
        <v>12724.799053644081</v>
      </c>
      <c r="E45" s="84">
        <f t="shared" si="11"/>
        <v>1728.4901966742882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25569</v>
      </c>
      <c r="J45" s="297">
        <v>0</v>
      </c>
    </row>
    <row r="46" spans="1:10" ht="13.5" customHeight="1">
      <c r="A46" s="31" t="s">
        <v>15</v>
      </c>
      <c r="B46" s="112">
        <f t="shared" si="11"/>
        <v>1.0997372865749813E-8</v>
      </c>
      <c r="C46" s="112">
        <f t="shared" si="11"/>
        <v>0.20578050624556296</v>
      </c>
      <c r="D46" s="112">
        <f t="shared" si="11"/>
        <v>89.869816196054572</v>
      </c>
      <c r="E46" s="112">
        <f t="shared" si="11"/>
        <v>0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90.075596713297514</v>
      </c>
      <c r="J46" s="297">
        <v>0</v>
      </c>
    </row>
    <row r="47" spans="1:10" ht="13.5" customHeight="1">
      <c r="A47" s="32" t="s">
        <v>16</v>
      </c>
      <c r="B47" s="84">
        <f t="shared" si="11"/>
        <v>0</v>
      </c>
      <c r="C47" s="84">
        <f t="shared" si="11"/>
        <v>0</v>
      </c>
      <c r="D47" s="84">
        <f t="shared" si="11"/>
        <v>0</v>
      </c>
      <c r="E47" s="84">
        <f t="shared" si="11"/>
        <v>0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0</v>
      </c>
      <c r="J47" s="297">
        <v>0</v>
      </c>
    </row>
    <row r="48" spans="1:10" ht="13.5" customHeight="1">
      <c r="A48" s="31" t="s">
        <v>17</v>
      </c>
      <c r="B48" s="112">
        <f t="shared" si="11"/>
        <v>5.6417580880927423</v>
      </c>
      <c r="C48" s="112">
        <f t="shared" si="11"/>
        <v>18.848961470900989</v>
      </c>
      <c r="D48" s="112">
        <f t="shared" si="11"/>
        <v>818.50928043343038</v>
      </c>
      <c r="E48" s="112">
        <f t="shared" si="11"/>
        <v>7.5757575665748374E-9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842.99999999999989</v>
      </c>
      <c r="J48" s="297">
        <v>0</v>
      </c>
    </row>
    <row r="49" spans="1:10" ht="13.5" customHeight="1">
      <c r="A49" s="33" t="s">
        <v>56</v>
      </c>
      <c r="B49" s="84">
        <f t="shared" si="11"/>
        <v>8.0365093111353527</v>
      </c>
      <c r="C49" s="84">
        <f t="shared" si="11"/>
        <v>1.7577916411264469</v>
      </c>
      <c r="D49" s="84">
        <f t="shared" si="11"/>
        <v>3.2056990127382017</v>
      </c>
      <c r="E49" s="84">
        <f t="shared" si="11"/>
        <v>3.4999999433333346E-8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13</v>
      </c>
      <c r="J49" s="297">
        <v>0</v>
      </c>
    </row>
    <row r="50" spans="1:10" ht="13.5" customHeight="1">
      <c r="A50" s="31" t="s">
        <v>18</v>
      </c>
      <c r="B50" s="116">
        <f t="shared" ref="B50:E53" si="14">B128+B154+B180+B206+B232+B258+B284+B310+B336+B362+B388+B414+B440</f>
        <v>119.24343215917044</v>
      </c>
      <c r="C50" s="116">
        <f t="shared" si="14"/>
        <v>7293.4255483671413</v>
      </c>
      <c r="D50" s="116">
        <f t="shared" si="14"/>
        <v>88.331019446278376</v>
      </c>
      <c r="E50" s="116">
        <f t="shared" si="14"/>
        <v>2.7410713983498092E-8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7501.0000000000009</v>
      </c>
      <c r="J50" s="297">
        <v>0</v>
      </c>
    </row>
    <row r="51" spans="1:10" ht="13.5" customHeight="1">
      <c r="A51" s="33" t="s">
        <v>19</v>
      </c>
      <c r="B51" s="93">
        <f t="shared" si="14"/>
        <v>0</v>
      </c>
      <c r="C51" s="93">
        <f t="shared" si="14"/>
        <v>0</v>
      </c>
      <c r="D51" s="93">
        <f t="shared" si="14"/>
        <v>0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0</v>
      </c>
      <c r="J51" s="297">
        <v>0</v>
      </c>
    </row>
    <row r="52" spans="1:10" ht="13.5" customHeight="1">
      <c r="A52" s="31" t="s">
        <v>20</v>
      </c>
      <c r="B52" s="116">
        <f t="shared" si="14"/>
        <v>235.28238117634456</v>
      </c>
      <c r="C52" s="116">
        <f t="shared" si="14"/>
        <v>147.64849486538822</v>
      </c>
      <c r="D52" s="116">
        <f t="shared" si="14"/>
        <v>40.861123939361704</v>
      </c>
      <c r="E52" s="116">
        <f t="shared" si="14"/>
        <v>1.8905473568563869E-8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423.79199999999997</v>
      </c>
      <c r="J52" s="297">
        <v>0</v>
      </c>
    </row>
    <row r="53" spans="1:10" ht="13.5" customHeight="1" thickBot="1">
      <c r="A53" s="33" t="s">
        <v>21</v>
      </c>
      <c r="B53" s="96">
        <f t="shared" si="14"/>
        <v>259.96756027424652</v>
      </c>
      <c r="C53" s="96">
        <f t="shared" si="14"/>
        <v>76.339040332355836</v>
      </c>
      <c r="D53" s="96">
        <f t="shared" si="14"/>
        <v>2031.325009569812</v>
      </c>
      <c r="E53" s="96">
        <f t="shared" si="14"/>
        <v>9449.9518595772806</v>
      </c>
      <c r="F53" s="396"/>
      <c r="G53" s="96">
        <f t="shared" si="13"/>
        <v>2166.2360717092024</v>
      </c>
      <c r="H53" s="121">
        <f t="shared" si="13"/>
        <v>98.260858537103644</v>
      </c>
      <c r="I53" s="122">
        <f t="shared" si="12"/>
        <v>14082.080400000001</v>
      </c>
      <c r="J53" s="297">
        <v>0</v>
      </c>
    </row>
    <row r="54" spans="1:10" ht="13.5" customHeight="1">
      <c r="A54" s="280" t="s">
        <v>22</v>
      </c>
      <c r="B54" s="99">
        <f>SUM(B33:B53)</f>
        <v>6013.6199387539955</v>
      </c>
      <c r="C54" s="99">
        <f t="shared" ref="C54:I54" si="15">SUM(C33:C53)</f>
        <v>18498.977436939822</v>
      </c>
      <c r="D54" s="99">
        <f t="shared" si="15"/>
        <v>22731.473679721232</v>
      </c>
      <c r="E54" s="99">
        <f t="shared" si="15"/>
        <v>11958.90988196328</v>
      </c>
      <c r="F54" s="99">
        <f t="shared" si="15"/>
        <v>0</v>
      </c>
      <c r="G54" s="99">
        <f t="shared" si="15"/>
        <v>2166.2360717092024</v>
      </c>
      <c r="H54" s="100">
        <f t="shared" si="15"/>
        <v>98.260858537103644</v>
      </c>
      <c r="I54" s="111">
        <f t="shared" si="15"/>
        <v>61467.477867624635</v>
      </c>
      <c r="J54" s="297">
        <v>0</v>
      </c>
    </row>
    <row r="55" spans="1:10" s="22" customFormat="1" ht="13.5" customHeight="1" thickBot="1">
      <c r="A55" s="38" t="s">
        <v>108</v>
      </c>
      <c r="B55" s="125">
        <f>B54/$I54</f>
        <v>9.7834174223071751E-2</v>
      </c>
      <c r="C55" s="125">
        <f t="shared" ref="C55:I55" si="16">C54/$I54</f>
        <v>0.30095553093587019</v>
      </c>
      <c r="D55" s="125">
        <f t="shared" si="16"/>
        <v>0.36981302093889984</v>
      </c>
      <c r="E55" s="125">
        <f t="shared" si="16"/>
        <v>0.19455670375345147</v>
      </c>
      <c r="F55" s="125">
        <f t="shared" si="16"/>
        <v>0</v>
      </c>
      <c r="G55" s="125">
        <f t="shared" si="16"/>
        <v>3.5241987256649336E-2</v>
      </c>
      <c r="H55" s="126">
        <f t="shared" si="16"/>
        <v>1.598582892057433E-3</v>
      </c>
      <c r="I55" s="127">
        <f t="shared" si="16"/>
        <v>1</v>
      </c>
      <c r="J55" s="298"/>
    </row>
    <row r="56" spans="1:10" ht="15" thickBot="1">
      <c r="A56"/>
      <c r="B56" s="29"/>
      <c r="C56" s="29"/>
      <c r="D56" s="29"/>
      <c r="E56" s="29"/>
      <c r="F56" s="29"/>
      <c r="G56" s="29"/>
      <c r="H56" s="29"/>
      <c r="I56" s="29"/>
      <c r="J56" s="297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7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7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2</v>
      </c>
      <c r="G59" s="385"/>
      <c r="H59" s="387"/>
      <c r="I59" s="111">
        <f>SUM(B59:H59)</f>
        <v>2</v>
      </c>
      <c r="J59" s="297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</v>
      </c>
      <c r="G60" s="388"/>
      <c r="H60" s="390"/>
      <c r="I60" s="114">
        <f t="shared" ref="I60:I79" si="18">SUM(B60:H60)</f>
        <v>0</v>
      </c>
      <c r="J60" s="297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7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7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7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17"/>
        <v>13361.537328770177</v>
      </c>
      <c r="G64" s="388"/>
      <c r="H64" s="390"/>
      <c r="I64" s="114">
        <f t="shared" si="18"/>
        <v>13361.537328770177</v>
      </c>
      <c r="J64" s="297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17"/>
        <v>1377</v>
      </c>
      <c r="G65" s="388"/>
      <c r="H65" s="390"/>
      <c r="I65" s="111">
        <f t="shared" si="18"/>
        <v>1377</v>
      </c>
      <c r="J65" s="297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17"/>
        <v>19873.740942151795</v>
      </c>
      <c r="G66" s="388"/>
      <c r="H66" s="390"/>
      <c r="I66" s="114">
        <f t="shared" si="18"/>
        <v>19873.740942151795</v>
      </c>
      <c r="J66" s="297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17"/>
        <v>0</v>
      </c>
      <c r="G67" s="388"/>
      <c r="H67" s="390"/>
      <c r="I67" s="111">
        <f t="shared" si="18"/>
        <v>0</v>
      </c>
      <c r="J67" s="297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17"/>
        <v>0</v>
      </c>
      <c r="G68" s="388"/>
      <c r="H68" s="390"/>
      <c r="I68" s="114">
        <f t="shared" si="18"/>
        <v>0</v>
      </c>
      <c r="J68" s="297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17"/>
        <v>37.053714610600494</v>
      </c>
      <c r="G69" s="388"/>
      <c r="H69" s="390"/>
      <c r="I69" s="111">
        <f t="shared" si="18"/>
        <v>37.053714610600494</v>
      </c>
      <c r="J69" s="297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17"/>
        <v>0</v>
      </c>
      <c r="G70" s="388"/>
      <c r="H70" s="390"/>
      <c r="I70" s="114">
        <f t="shared" si="18"/>
        <v>0</v>
      </c>
      <c r="J70" s="297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17"/>
        <v>856</v>
      </c>
      <c r="G71" s="388"/>
      <c r="H71" s="390"/>
      <c r="I71" s="111">
        <f t="shared" si="18"/>
        <v>856</v>
      </c>
      <c r="J71" s="297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17"/>
        <v>0</v>
      </c>
      <c r="G72" s="388"/>
      <c r="H72" s="390"/>
      <c r="I72" s="114">
        <f t="shared" si="18"/>
        <v>0</v>
      </c>
      <c r="J72" s="297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17"/>
        <v>0</v>
      </c>
      <c r="G73" s="388"/>
      <c r="H73" s="390"/>
      <c r="I73" s="111">
        <f t="shared" si="18"/>
        <v>0</v>
      </c>
      <c r="J73" s="297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7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7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6">
        <f t="shared" si="17"/>
        <v>30</v>
      </c>
      <c r="G76" s="388"/>
      <c r="H76" s="390"/>
      <c r="I76" s="118">
        <f t="shared" si="18"/>
        <v>30</v>
      </c>
      <c r="J76" s="297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7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7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96">
        <f t="shared" si="17"/>
        <v>1372.2516000000001</v>
      </c>
      <c r="G79" s="391"/>
      <c r="H79" s="393"/>
      <c r="I79" s="122">
        <f t="shared" si="18"/>
        <v>1372.2516000000001</v>
      </c>
      <c r="J79" s="297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:E80" si="19">SUM(C59:C79)</f>
        <v>0</v>
      </c>
      <c r="D80" s="99">
        <f t="shared" si="19"/>
        <v>0</v>
      </c>
      <c r="E80" s="99">
        <f t="shared" si="19"/>
        <v>0</v>
      </c>
      <c r="F80" s="99">
        <f>SUM(F59:F79)</f>
        <v>36909.583585532579</v>
      </c>
      <c r="G80" s="99">
        <f t="shared" ref="G80:I80" si="20">SUM(G59:G79)</f>
        <v>0</v>
      </c>
      <c r="H80" s="100">
        <f t="shared" si="20"/>
        <v>0</v>
      </c>
      <c r="I80" s="111">
        <f t="shared" si="20"/>
        <v>36909.583585532579</v>
      </c>
      <c r="J80" s="297">
        <v>0</v>
      </c>
    </row>
    <row r="81" spans="1:10" s="22" customFormat="1" ht="15" thickBot="1">
      <c r="A81" s="38" t="s">
        <v>108</v>
      </c>
      <c r="B81" s="125">
        <f>B80/$I80</f>
        <v>0</v>
      </c>
      <c r="C81" s="125">
        <f t="shared" ref="C81:I81" si="21">C80/$I80</f>
        <v>0</v>
      </c>
      <c r="D81" s="125">
        <f t="shared" si="21"/>
        <v>0</v>
      </c>
      <c r="E81" s="125">
        <f t="shared" si="21"/>
        <v>0</v>
      </c>
      <c r="F81" s="125">
        <f t="shared" si="21"/>
        <v>1</v>
      </c>
      <c r="G81" s="125">
        <f t="shared" si="21"/>
        <v>0</v>
      </c>
      <c r="H81" s="125">
        <f t="shared" si="21"/>
        <v>0</v>
      </c>
      <c r="I81" s="127">
        <f t="shared" si="21"/>
        <v>1</v>
      </c>
      <c r="J81" s="298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7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7"/>
    </row>
    <row r="84" spans="1:10" ht="15" customHeight="1">
      <c r="A84" s="455"/>
      <c r="B84" s="400" t="s">
        <v>111</v>
      </c>
      <c r="C84" s="401"/>
      <c r="D84" s="401"/>
      <c r="E84" s="401"/>
      <c r="F84" s="401"/>
      <c r="G84" s="401"/>
      <c r="H84" s="401"/>
      <c r="I84" s="402"/>
      <c r="J84" s="297"/>
    </row>
    <row r="85" spans="1:10" ht="15">
      <c r="A85" s="30" t="s">
        <v>7</v>
      </c>
      <c r="B85" s="105">
        <f>B579+B605+B631</f>
        <v>1018.8641945961892</v>
      </c>
      <c r="C85" s="105">
        <f t="shared" ref="C85:H85" si="22">C579+C605+C631</f>
        <v>0</v>
      </c>
      <c r="D85" s="105">
        <f t="shared" si="22"/>
        <v>79.135805403810792</v>
      </c>
      <c r="E85" s="105">
        <f t="shared" si="22"/>
        <v>0</v>
      </c>
      <c r="F85" s="105">
        <f t="shared" si="22"/>
        <v>0</v>
      </c>
      <c r="G85" s="105">
        <f t="shared" si="22"/>
        <v>0</v>
      </c>
      <c r="H85" s="110">
        <f t="shared" si="22"/>
        <v>0</v>
      </c>
      <c r="I85" s="111">
        <f>SUM(B85:H85)</f>
        <v>1098</v>
      </c>
      <c r="J85" s="297">
        <v>0</v>
      </c>
    </row>
    <row r="86" spans="1:10" ht="15">
      <c r="A86" s="31" t="s">
        <v>8</v>
      </c>
      <c r="B86" s="112">
        <f t="shared" ref="B86:H101" si="23">B580+B606+B632</f>
        <v>310.82871179506594</v>
      </c>
      <c r="C86" s="112">
        <f t="shared" si="23"/>
        <v>0</v>
      </c>
      <c r="D86" s="112">
        <f t="shared" si="23"/>
        <v>22.171288204934083</v>
      </c>
      <c r="E86" s="112">
        <f t="shared" si="23"/>
        <v>0</v>
      </c>
      <c r="F86" s="112">
        <f t="shared" si="23"/>
        <v>0</v>
      </c>
      <c r="G86" s="112">
        <f t="shared" si="23"/>
        <v>0</v>
      </c>
      <c r="H86" s="113">
        <f t="shared" si="23"/>
        <v>0</v>
      </c>
      <c r="I86" s="114">
        <f t="shared" ref="I86:I105" si="24">SUM(B86:H86)</f>
        <v>333</v>
      </c>
      <c r="J86" s="297">
        <v>0</v>
      </c>
    </row>
    <row r="87" spans="1:10" ht="15">
      <c r="A87" s="32" t="s">
        <v>143</v>
      </c>
      <c r="B87" s="84">
        <f t="shared" si="23"/>
        <v>721.3717245193709</v>
      </c>
      <c r="C87" s="84">
        <f t="shared" si="23"/>
        <v>0</v>
      </c>
      <c r="D87" s="84">
        <f t="shared" si="23"/>
        <v>54.275975480629221</v>
      </c>
      <c r="E87" s="84">
        <f t="shared" si="23"/>
        <v>0</v>
      </c>
      <c r="F87" s="84">
        <f t="shared" si="23"/>
        <v>0</v>
      </c>
      <c r="G87" s="84">
        <f t="shared" si="23"/>
        <v>0</v>
      </c>
      <c r="H87" s="115">
        <f t="shared" si="23"/>
        <v>0</v>
      </c>
      <c r="I87" s="111">
        <f t="shared" si="24"/>
        <v>775.6477000000001</v>
      </c>
      <c r="J87" s="297">
        <v>0</v>
      </c>
    </row>
    <row r="88" spans="1:10" ht="15">
      <c r="A88" s="31" t="s">
        <v>9</v>
      </c>
      <c r="B88" s="112">
        <f t="shared" si="23"/>
        <v>874.9729424609435</v>
      </c>
      <c r="C88" s="112">
        <f t="shared" si="23"/>
        <v>0</v>
      </c>
      <c r="D88" s="112">
        <f t="shared" si="23"/>
        <v>57.0270575390565</v>
      </c>
      <c r="E88" s="112">
        <f t="shared" si="23"/>
        <v>0</v>
      </c>
      <c r="F88" s="112">
        <f t="shared" si="23"/>
        <v>0</v>
      </c>
      <c r="G88" s="112">
        <f t="shared" si="23"/>
        <v>0</v>
      </c>
      <c r="H88" s="113">
        <f t="shared" si="23"/>
        <v>0</v>
      </c>
      <c r="I88" s="114">
        <f t="shared" si="24"/>
        <v>932</v>
      </c>
      <c r="J88" s="297">
        <v>0</v>
      </c>
    </row>
    <row r="89" spans="1:10" ht="15">
      <c r="A89" s="32" t="s">
        <v>10</v>
      </c>
      <c r="B89" s="84">
        <f t="shared" si="23"/>
        <v>0</v>
      </c>
      <c r="C89" s="84">
        <f t="shared" si="23"/>
        <v>0</v>
      </c>
      <c r="D89" s="84">
        <f t="shared" si="23"/>
        <v>0</v>
      </c>
      <c r="E89" s="84">
        <f t="shared" si="23"/>
        <v>0</v>
      </c>
      <c r="F89" s="84">
        <f t="shared" si="23"/>
        <v>0</v>
      </c>
      <c r="G89" s="84">
        <f t="shared" si="23"/>
        <v>0</v>
      </c>
      <c r="H89" s="115">
        <f t="shared" si="23"/>
        <v>0</v>
      </c>
      <c r="I89" s="111">
        <f t="shared" si="24"/>
        <v>0</v>
      </c>
      <c r="J89" s="297">
        <v>0</v>
      </c>
    </row>
    <row r="90" spans="1:10" ht="15">
      <c r="A90" s="31" t="s">
        <v>11</v>
      </c>
      <c r="B90" s="112">
        <f t="shared" si="23"/>
        <v>0</v>
      </c>
      <c r="C90" s="112">
        <f t="shared" si="23"/>
        <v>0</v>
      </c>
      <c r="D90" s="112">
        <f t="shared" si="23"/>
        <v>4.9100385308702595E-2</v>
      </c>
      <c r="E90" s="112">
        <f t="shared" si="23"/>
        <v>44.906876865273055</v>
      </c>
      <c r="F90" s="112">
        <f t="shared" si="23"/>
        <v>0</v>
      </c>
      <c r="G90" s="112">
        <f t="shared" si="23"/>
        <v>0</v>
      </c>
      <c r="H90" s="113">
        <f t="shared" si="23"/>
        <v>0</v>
      </c>
      <c r="I90" s="114">
        <f t="shared" si="24"/>
        <v>44.955977250581761</v>
      </c>
      <c r="J90" s="297">
        <v>0</v>
      </c>
    </row>
    <row r="91" spans="1:10" ht="15">
      <c r="A91" s="32" t="s">
        <v>144</v>
      </c>
      <c r="B91" s="84">
        <f t="shared" si="23"/>
        <v>0</v>
      </c>
      <c r="C91" s="84">
        <f t="shared" si="23"/>
        <v>0</v>
      </c>
      <c r="D91" s="84">
        <f t="shared" si="23"/>
        <v>0</v>
      </c>
      <c r="E91" s="84">
        <f t="shared" si="23"/>
        <v>55</v>
      </c>
      <c r="F91" s="84">
        <f t="shared" si="23"/>
        <v>0</v>
      </c>
      <c r="G91" s="84">
        <f t="shared" si="23"/>
        <v>0</v>
      </c>
      <c r="H91" s="115">
        <f t="shared" si="23"/>
        <v>0</v>
      </c>
      <c r="I91" s="111">
        <f t="shared" si="24"/>
        <v>55</v>
      </c>
      <c r="J91" s="297">
        <v>0</v>
      </c>
    </row>
    <row r="92" spans="1:10" ht="15">
      <c r="A92" s="31" t="s">
        <v>145</v>
      </c>
      <c r="B92" s="112">
        <f t="shared" si="23"/>
        <v>0</v>
      </c>
      <c r="C92" s="112">
        <f t="shared" si="23"/>
        <v>0.85182784570835257</v>
      </c>
      <c r="D92" s="112">
        <f t="shared" si="23"/>
        <v>0.17745006498015731</v>
      </c>
      <c r="E92" s="112">
        <f t="shared" si="23"/>
        <v>124.12175962259371</v>
      </c>
      <c r="F92" s="112">
        <f t="shared" si="23"/>
        <v>1632.7905605270728</v>
      </c>
      <c r="G92" s="112">
        <f t="shared" si="23"/>
        <v>0</v>
      </c>
      <c r="H92" s="113">
        <f t="shared" si="23"/>
        <v>0</v>
      </c>
      <c r="I92" s="114">
        <f t="shared" si="24"/>
        <v>1757.9415980603551</v>
      </c>
      <c r="J92" s="297">
        <v>0</v>
      </c>
    </row>
    <row r="93" spans="1:10" ht="15">
      <c r="A93" s="32" t="s">
        <v>12</v>
      </c>
      <c r="B93" s="84">
        <f t="shared" si="23"/>
        <v>11896.865794175377</v>
      </c>
      <c r="C93" s="84">
        <f t="shared" si="23"/>
        <v>44.178505790142303</v>
      </c>
      <c r="D93" s="84">
        <f t="shared" si="23"/>
        <v>759.95570003448074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115">
        <f t="shared" si="23"/>
        <v>0</v>
      </c>
      <c r="I93" s="111">
        <f t="shared" si="24"/>
        <v>12701</v>
      </c>
      <c r="J93" s="297">
        <v>0</v>
      </c>
    </row>
    <row r="94" spans="1:10" ht="15">
      <c r="A94" s="31" t="s">
        <v>13</v>
      </c>
      <c r="B94" s="112">
        <f t="shared" si="23"/>
        <v>2040.8098052062505</v>
      </c>
      <c r="C94" s="112">
        <f t="shared" si="23"/>
        <v>39.067689876149757</v>
      </c>
      <c r="D94" s="112">
        <f t="shared" si="23"/>
        <v>145.09933721662122</v>
      </c>
      <c r="E94" s="112">
        <f t="shared" si="23"/>
        <v>18.023167700978433</v>
      </c>
      <c r="F94" s="112">
        <f t="shared" si="23"/>
        <v>0</v>
      </c>
      <c r="G94" s="112">
        <f t="shared" si="23"/>
        <v>0</v>
      </c>
      <c r="H94" s="113">
        <f t="shared" si="23"/>
        <v>0</v>
      </c>
      <c r="I94" s="114">
        <f t="shared" si="24"/>
        <v>2243</v>
      </c>
      <c r="J94" s="297">
        <v>0</v>
      </c>
    </row>
    <row r="95" spans="1:10" ht="15">
      <c r="A95" s="32" t="s">
        <v>14</v>
      </c>
      <c r="B95" s="84">
        <f t="shared" si="23"/>
        <v>235.93143729724568</v>
      </c>
      <c r="C95" s="84">
        <f t="shared" si="23"/>
        <v>0.54200120948355945</v>
      </c>
      <c r="D95" s="84">
        <f t="shared" si="23"/>
        <v>22.397193424229101</v>
      </c>
      <c r="E95" s="84">
        <f t="shared" si="23"/>
        <v>2.1293680690416674</v>
      </c>
      <c r="F95" s="84">
        <f t="shared" si="23"/>
        <v>0</v>
      </c>
      <c r="G95" s="84">
        <f t="shared" si="23"/>
        <v>0</v>
      </c>
      <c r="H95" s="115">
        <f t="shared" si="23"/>
        <v>0</v>
      </c>
      <c r="I95" s="111">
        <f t="shared" si="24"/>
        <v>261</v>
      </c>
      <c r="J95" s="297">
        <v>0</v>
      </c>
    </row>
    <row r="96" spans="1:10" ht="15">
      <c r="A96" s="31" t="s">
        <v>146</v>
      </c>
      <c r="B96" s="112">
        <f t="shared" si="23"/>
        <v>0</v>
      </c>
      <c r="C96" s="112">
        <f t="shared" si="23"/>
        <v>0</v>
      </c>
      <c r="D96" s="112">
        <f t="shared" si="23"/>
        <v>0</v>
      </c>
      <c r="E96" s="112">
        <f t="shared" si="23"/>
        <v>0</v>
      </c>
      <c r="F96" s="112">
        <f t="shared" si="23"/>
        <v>0</v>
      </c>
      <c r="G96" s="112">
        <f t="shared" si="23"/>
        <v>0</v>
      </c>
      <c r="H96" s="113">
        <f t="shared" si="23"/>
        <v>0</v>
      </c>
      <c r="I96" s="114">
        <f t="shared" si="24"/>
        <v>0</v>
      </c>
      <c r="J96" s="297">
        <v>0</v>
      </c>
    </row>
    <row r="97" spans="1:10" ht="15">
      <c r="A97" s="32" t="s">
        <v>136</v>
      </c>
      <c r="B97" s="84">
        <f t="shared" si="23"/>
        <v>4256.1928115657402</v>
      </c>
      <c r="C97" s="84">
        <f t="shared" si="23"/>
        <v>398.36865182920661</v>
      </c>
      <c r="D97" s="84">
        <f t="shared" si="23"/>
        <v>622.00306390586798</v>
      </c>
      <c r="E97" s="84">
        <f t="shared" si="23"/>
        <v>61.178013119409762</v>
      </c>
      <c r="F97" s="84">
        <f t="shared" si="23"/>
        <v>0</v>
      </c>
      <c r="G97" s="84">
        <f t="shared" si="23"/>
        <v>0</v>
      </c>
      <c r="H97" s="115">
        <f t="shared" si="23"/>
        <v>0</v>
      </c>
      <c r="I97" s="111">
        <f t="shared" si="24"/>
        <v>5337.7425404202249</v>
      </c>
      <c r="J97" s="297">
        <v>0</v>
      </c>
    </row>
    <row r="98" spans="1:10" ht="15">
      <c r="A98" s="31" t="s">
        <v>15</v>
      </c>
      <c r="B98" s="112">
        <f t="shared" si="23"/>
        <v>0</v>
      </c>
      <c r="C98" s="112">
        <f t="shared" si="23"/>
        <v>0</v>
      </c>
      <c r="D98" s="112">
        <f t="shared" si="23"/>
        <v>0</v>
      </c>
      <c r="E98" s="112">
        <f t="shared" si="23"/>
        <v>0</v>
      </c>
      <c r="F98" s="112">
        <f t="shared" si="23"/>
        <v>0</v>
      </c>
      <c r="G98" s="112">
        <f t="shared" si="23"/>
        <v>0</v>
      </c>
      <c r="H98" s="113">
        <f t="shared" si="23"/>
        <v>0</v>
      </c>
      <c r="I98" s="114">
        <f t="shared" si="24"/>
        <v>0</v>
      </c>
      <c r="J98" s="297">
        <v>0</v>
      </c>
    </row>
    <row r="99" spans="1:10" ht="15">
      <c r="A99" s="32" t="s">
        <v>16</v>
      </c>
      <c r="B99" s="84">
        <f t="shared" si="23"/>
        <v>0</v>
      </c>
      <c r="C99" s="84">
        <f t="shared" si="23"/>
        <v>0</v>
      </c>
      <c r="D99" s="84">
        <f t="shared" si="23"/>
        <v>0</v>
      </c>
      <c r="E99" s="84">
        <f t="shared" si="23"/>
        <v>0</v>
      </c>
      <c r="F99" s="84">
        <f t="shared" si="23"/>
        <v>0</v>
      </c>
      <c r="G99" s="84">
        <f t="shared" si="23"/>
        <v>0</v>
      </c>
      <c r="H99" s="115">
        <f t="shared" si="23"/>
        <v>0</v>
      </c>
      <c r="I99" s="111">
        <f t="shared" si="24"/>
        <v>0</v>
      </c>
      <c r="J99" s="297">
        <v>0</v>
      </c>
    </row>
    <row r="100" spans="1:10" ht="15">
      <c r="A100" s="31" t="s">
        <v>17</v>
      </c>
      <c r="B100" s="112">
        <f t="shared" si="23"/>
        <v>74.621278048652357</v>
      </c>
      <c r="C100" s="112">
        <f t="shared" si="23"/>
        <v>0</v>
      </c>
      <c r="D100" s="112">
        <f t="shared" si="23"/>
        <v>1.3787219513476487</v>
      </c>
      <c r="E100" s="112">
        <f t="shared" si="23"/>
        <v>0</v>
      </c>
      <c r="F100" s="112">
        <f t="shared" si="23"/>
        <v>0</v>
      </c>
      <c r="G100" s="112">
        <f t="shared" si="23"/>
        <v>0</v>
      </c>
      <c r="H100" s="113">
        <f t="shared" si="23"/>
        <v>0</v>
      </c>
      <c r="I100" s="114">
        <f t="shared" si="24"/>
        <v>76</v>
      </c>
      <c r="J100" s="297">
        <v>0</v>
      </c>
    </row>
    <row r="101" spans="1:10" ht="15">
      <c r="A101" s="33" t="s">
        <v>56</v>
      </c>
      <c r="B101" s="84">
        <f t="shared" si="23"/>
        <v>10137.309725940402</v>
      </c>
      <c r="C101" s="84">
        <f t="shared" si="23"/>
        <v>18.795223288552112</v>
      </c>
      <c r="D101" s="84">
        <f t="shared" si="23"/>
        <v>1263.8950507710454</v>
      </c>
      <c r="E101" s="84">
        <f t="shared" si="23"/>
        <v>0</v>
      </c>
      <c r="F101" s="84">
        <f t="shared" si="23"/>
        <v>0</v>
      </c>
      <c r="G101" s="84">
        <f t="shared" si="23"/>
        <v>0</v>
      </c>
      <c r="H101" s="115">
        <f t="shared" si="23"/>
        <v>0</v>
      </c>
      <c r="I101" s="111">
        <f t="shared" si="24"/>
        <v>11420</v>
      </c>
      <c r="J101" s="297">
        <v>0</v>
      </c>
    </row>
    <row r="102" spans="1:10">
      <c r="A102" s="31" t="s">
        <v>18</v>
      </c>
      <c r="B102" s="116">
        <f t="shared" ref="B102:H105" si="25">B596+B622+B648</f>
        <v>717.44239473599328</v>
      </c>
      <c r="C102" s="116">
        <f t="shared" si="25"/>
        <v>0</v>
      </c>
      <c r="D102" s="116">
        <f t="shared" si="25"/>
        <v>52.624212864102311</v>
      </c>
      <c r="E102" s="116">
        <f t="shared" si="25"/>
        <v>0</v>
      </c>
      <c r="F102" s="116">
        <f t="shared" si="25"/>
        <v>45.601415579904348</v>
      </c>
      <c r="G102" s="116">
        <f t="shared" si="25"/>
        <v>0</v>
      </c>
      <c r="H102" s="117">
        <f t="shared" si="25"/>
        <v>0</v>
      </c>
      <c r="I102" s="118">
        <f t="shared" si="24"/>
        <v>815.66802317999998</v>
      </c>
      <c r="J102" s="297">
        <v>0</v>
      </c>
    </row>
    <row r="103" spans="1:10" ht="15">
      <c r="A103" s="33" t="s">
        <v>19</v>
      </c>
      <c r="B103" s="93">
        <f t="shared" si="25"/>
        <v>334.10279130781453</v>
      </c>
      <c r="C103" s="93">
        <f t="shared" si="25"/>
        <v>0</v>
      </c>
      <c r="D103" s="93">
        <f t="shared" si="25"/>
        <v>431.31877269146526</v>
      </c>
      <c r="E103" s="93">
        <f t="shared" si="25"/>
        <v>0</v>
      </c>
      <c r="F103" s="93">
        <f t="shared" si="25"/>
        <v>0</v>
      </c>
      <c r="G103" s="93">
        <f t="shared" si="25"/>
        <v>0</v>
      </c>
      <c r="H103" s="119">
        <f t="shared" si="25"/>
        <v>0</v>
      </c>
      <c r="I103" s="120">
        <f t="shared" si="24"/>
        <v>765.42156399927978</v>
      </c>
      <c r="J103" s="297">
        <v>0</v>
      </c>
    </row>
    <row r="104" spans="1:10">
      <c r="A104" s="31" t="s">
        <v>20</v>
      </c>
      <c r="B104" s="116">
        <f t="shared" si="25"/>
        <v>4728.2519726283517</v>
      </c>
      <c r="C104" s="116">
        <f t="shared" si="25"/>
        <v>19.935322091649109</v>
      </c>
      <c r="D104" s="116">
        <f t="shared" si="25"/>
        <v>362.30070527999999</v>
      </c>
      <c r="E104" s="116">
        <f t="shared" si="25"/>
        <v>0</v>
      </c>
      <c r="F104" s="116">
        <f t="shared" si="25"/>
        <v>0</v>
      </c>
      <c r="G104" s="116">
        <f t="shared" si="25"/>
        <v>0</v>
      </c>
      <c r="H104" s="117">
        <f t="shared" si="25"/>
        <v>0</v>
      </c>
      <c r="I104" s="118">
        <f t="shared" si="24"/>
        <v>5110.4880000000012</v>
      </c>
      <c r="J104" s="297">
        <v>0</v>
      </c>
    </row>
    <row r="105" spans="1:10" ht="15.75" thickBot="1">
      <c r="A105" s="33" t="s">
        <v>21</v>
      </c>
      <c r="B105" s="96">
        <f t="shared" si="25"/>
        <v>2474.2852399060284</v>
      </c>
      <c r="C105" s="96">
        <f t="shared" si="25"/>
        <v>0.41126026999284854</v>
      </c>
      <c r="D105" s="96">
        <f t="shared" si="25"/>
        <v>3340.5185243570163</v>
      </c>
      <c r="E105" s="96">
        <f t="shared" si="25"/>
        <v>4256.7866226331007</v>
      </c>
      <c r="F105" s="96">
        <f t="shared" si="25"/>
        <v>0</v>
      </c>
      <c r="G105" s="96">
        <f t="shared" si="25"/>
        <v>2296.7112424500406</v>
      </c>
      <c r="H105" s="121">
        <f t="shared" si="25"/>
        <v>2.8131103838222415</v>
      </c>
      <c r="I105" s="122">
        <f t="shared" si="24"/>
        <v>12371.526000000002</v>
      </c>
      <c r="J105" s="297">
        <v>0</v>
      </c>
    </row>
    <row r="106" spans="1:10" ht="15">
      <c r="A106" s="280" t="s">
        <v>22</v>
      </c>
      <c r="B106" s="99">
        <f>SUM(B85:B105)</f>
        <v>39821.850824183421</v>
      </c>
      <c r="C106" s="99">
        <f t="shared" ref="C106:E106" si="26">SUM(C85:C105)</f>
        <v>522.15048220088454</v>
      </c>
      <c r="D106" s="99">
        <f t="shared" si="26"/>
        <v>7214.3279595748954</v>
      </c>
      <c r="E106" s="99">
        <f t="shared" si="26"/>
        <v>4562.1458080103976</v>
      </c>
      <c r="F106" s="99">
        <f>SUM(F85:F105)</f>
        <v>1678.3919761069772</v>
      </c>
      <c r="G106" s="99">
        <f t="shared" ref="G106:H106" si="27">SUM(G85:G105)</f>
        <v>2296.7112424500406</v>
      </c>
      <c r="H106" s="100">
        <f t="shared" si="27"/>
        <v>2.8131103838222415</v>
      </c>
      <c r="I106" s="111">
        <f>SUM(I85:I105)</f>
        <v>56098.391402910434</v>
      </c>
      <c r="J106" s="297">
        <v>0</v>
      </c>
    </row>
    <row r="107" spans="1:10" s="22" customFormat="1" ht="13.5" customHeight="1" thickBot="1">
      <c r="A107" s="38" t="s">
        <v>108</v>
      </c>
      <c r="B107" s="125">
        <f>B106/$I106</f>
        <v>0.70985726735325649</v>
      </c>
      <c r="C107" s="125">
        <f t="shared" ref="C107:I107" si="28">C106/$I106</f>
        <v>9.3077621147938105E-3</v>
      </c>
      <c r="D107" s="125">
        <f t="shared" si="28"/>
        <v>0.12860133382007474</v>
      </c>
      <c r="E107" s="125">
        <f t="shared" si="28"/>
        <v>8.1324004020794607E-2</v>
      </c>
      <c r="F107" s="125">
        <f t="shared" si="28"/>
        <v>2.9918718418366283E-2</v>
      </c>
      <c r="G107" s="125">
        <f t="shared" si="28"/>
        <v>4.0940768264718638E-2</v>
      </c>
      <c r="H107" s="126">
        <f t="shared" si="28"/>
        <v>5.0146007995450206E-5</v>
      </c>
      <c r="I107" s="127">
        <f t="shared" si="28"/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9">SUM(B112:H112)</f>
        <v>0</v>
      </c>
    </row>
    <row r="113" spans="1:9" ht="15">
      <c r="A113" s="32" t="s">
        <v>143</v>
      </c>
      <c r="B113" s="84">
        <v>0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29"/>
        <v>0</v>
      </c>
    </row>
    <row r="114" spans="1:9" ht="15">
      <c r="A114" s="31" t="s">
        <v>9</v>
      </c>
      <c r="B114" s="112">
        <v>1.0234374999946696E-8</v>
      </c>
      <c r="C114" s="112">
        <v>0</v>
      </c>
      <c r="D114" s="112">
        <v>1964.9999999897657</v>
      </c>
      <c r="E114" s="112">
        <v>0</v>
      </c>
      <c r="F114" s="395"/>
      <c r="G114" s="112">
        <v>0</v>
      </c>
      <c r="H114" s="113">
        <v>0</v>
      </c>
      <c r="I114" s="114">
        <f t="shared" si="29"/>
        <v>1965</v>
      </c>
    </row>
    <row r="115" spans="1:9" ht="15">
      <c r="A115" s="32" t="s">
        <v>10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9"/>
        <v>0</v>
      </c>
    </row>
    <row r="116" spans="1:9" ht="15">
      <c r="A116" s="31" t="s">
        <v>11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9"/>
        <v>0</v>
      </c>
    </row>
    <row r="117" spans="1:9" ht="15">
      <c r="A117" s="32" t="s">
        <v>144</v>
      </c>
      <c r="B117" s="84">
        <v>0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29"/>
        <v>0</v>
      </c>
    </row>
    <row r="118" spans="1:9" ht="15">
      <c r="A118" s="31" t="s">
        <v>145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9"/>
        <v>0</v>
      </c>
    </row>
    <row r="119" spans="1:9" ht="15">
      <c r="A119" s="32" t="s">
        <v>12</v>
      </c>
      <c r="B119" s="84">
        <v>0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9"/>
        <v>0</v>
      </c>
    </row>
    <row r="120" spans="1:9" ht="15">
      <c r="A120" s="31" t="s">
        <v>13</v>
      </c>
      <c r="B120" s="112">
        <v>0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29"/>
        <v>0</v>
      </c>
    </row>
    <row r="121" spans="1:9" ht="15">
      <c r="A121" s="32" t="s">
        <v>14</v>
      </c>
      <c r="B121" s="84">
        <v>65.575298659061573</v>
      </c>
      <c r="C121" s="84">
        <v>0</v>
      </c>
      <c r="D121" s="84">
        <v>474.42470134093838</v>
      </c>
      <c r="E121" s="84">
        <v>0</v>
      </c>
      <c r="F121" s="395"/>
      <c r="G121" s="84">
        <v>0</v>
      </c>
      <c r="H121" s="115">
        <v>0</v>
      </c>
      <c r="I121" s="111">
        <f t="shared" si="29"/>
        <v>540</v>
      </c>
    </row>
    <row r="122" spans="1:9" ht="15">
      <c r="A122" s="31" t="s">
        <v>146</v>
      </c>
      <c r="B122" s="112">
        <v>0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29"/>
        <v>0</v>
      </c>
    </row>
    <row r="123" spans="1:9" ht="15">
      <c r="A123" s="32" t="s">
        <v>136</v>
      </c>
      <c r="B123" s="84">
        <v>133.54224600701039</v>
      </c>
      <c r="C123" s="84">
        <v>1917.4243999846967</v>
      </c>
      <c r="D123" s="84">
        <v>5039.4565441767236</v>
      </c>
      <c r="E123" s="84">
        <v>0.57680983156897203</v>
      </c>
      <c r="F123" s="395"/>
      <c r="G123" s="84">
        <v>0</v>
      </c>
      <c r="H123" s="115">
        <v>0</v>
      </c>
      <c r="I123" s="111">
        <f t="shared" si="29"/>
        <v>7091</v>
      </c>
    </row>
    <row r="124" spans="1:9" ht="15">
      <c r="A124" s="31" t="s">
        <v>15</v>
      </c>
      <c r="B124" s="112">
        <v>1.0997372865749813E-8</v>
      </c>
      <c r="C124" s="112">
        <v>0.20578050624556296</v>
      </c>
      <c r="D124" s="112">
        <v>89.869816196054572</v>
      </c>
      <c r="E124" s="112">
        <v>0</v>
      </c>
      <c r="F124" s="395"/>
      <c r="G124" s="112">
        <v>0</v>
      </c>
      <c r="H124" s="113">
        <v>0</v>
      </c>
      <c r="I124" s="114">
        <f t="shared" si="29"/>
        <v>90.075596713297514</v>
      </c>
    </row>
    <row r="125" spans="1:9" ht="15">
      <c r="A125" s="32" t="s">
        <v>16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9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9"/>
        <v>0</v>
      </c>
    </row>
    <row r="127" spans="1:9" ht="15">
      <c r="A127" s="33" t="s">
        <v>56</v>
      </c>
      <c r="B127" s="84">
        <v>0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29"/>
        <v>0</v>
      </c>
    </row>
    <row r="128" spans="1:9">
      <c r="A128" s="31" t="s">
        <v>18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9"/>
        <v>0</v>
      </c>
    </row>
    <row r="129" spans="1:9" ht="15">
      <c r="A129" s="33" t="s">
        <v>19</v>
      </c>
      <c r="B129" s="93">
        <v>0</v>
      </c>
      <c r="C129" s="93">
        <v>0</v>
      </c>
      <c r="D129" s="93">
        <v>0</v>
      </c>
      <c r="E129" s="93">
        <v>0</v>
      </c>
      <c r="F129" s="395"/>
      <c r="G129" s="93">
        <v>0</v>
      </c>
      <c r="H129" s="119">
        <v>0</v>
      </c>
      <c r="I129" s="120">
        <f t="shared" si="29"/>
        <v>0</v>
      </c>
    </row>
    <row r="130" spans="1:9">
      <c r="A130" s="31" t="s">
        <v>20</v>
      </c>
      <c r="B130" s="116">
        <v>0.15932525652702503</v>
      </c>
      <c r="C130" s="116">
        <v>0</v>
      </c>
      <c r="D130" s="116">
        <v>0.98547474347297492</v>
      </c>
      <c r="E130" s="116">
        <v>0</v>
      </c>
      <c r="F130" s="395"/>
      <c r="G130" s="116">
        <v>0</v>
      </c>
      <c r="H130" s="117">
        <v>0</v>
      </c>
      <c r="I130" s="118">
        <f t="shared" si="29"/>
        <v>1.1448</v>
      </c>
    </row>
    <row r="131" spans="1:9" ht="15.75" thickBot="1">
      <c r="A131" s="33" t="s">
        <v>21</v>
      </c>
      <c r="B131" s="96">
        <v>28.124819805217225</v>
      </c>
      <c r="C131" s="96">
        <v>0</v>
      </c>
      <c r="D131" s="96">
        <v>0</v>
      </c>
      <c r="E131" s="96">
        <v>2503.5610374012845</v>
      </c>
      <c r="F131" s="396"/>
      <c r="G131" s="96">
        <v>810.43534279349797</v>
      </c>
      <c r="H131" s="121">
        <v>0</v>
      </c>
      <c r="I131" s="122">
        <f t="shared" si="29"/>
        <v>3342.1211999999996</v>
      </c>
    </row>
    <row r="132" spans="1:9" ht="15">
      <c r="A132" s="280" t="s">
        <v>22</v>
      </c>
      <c r="B132" s="99">
        <f>SUM(B111:B131)</f>
        <v>227.40168974904796</v>
      </c>
      <c r="C132" s="99">
        <f t="shared" ref="C132:E132" si="30">SUM(C111:C131)</f>
        <v>1917.6301804909424</v>
      </c>
      <c r="D132" s="99">
        <f t="shared" si="30"/>
        <v>7569.7365364469551</v>
      </c>
      <c r="E132" s="99">
        <f t="shared" si="30"/>
        <v>2504.1378472328533</v>
      </c>
      <c r="F132" s="99">
        <f>SUM(F111:F131)</f>
        <v>0</v>
      </c>
      <c r="G132" s="99">
        <f t="shared" ref="G132:H132" si="31">SUM(G111:G131)</f>
        <v>810.43534279349797</v>
      </c>
      <c r="H132" s="100">
        <f t="shared" si="31"/>
        <v>0</v>
      </c>
      <c r="I132" s="111">
        <f>SUM(I111:I131)</f>
        <v>13029.341596713297</v>
      </c>
    </row>
    <row r="133" spans="1:9" s="22" customFormat="1" ht="15" thickBot="1">
      <c r="A133" s="38" t="s">
        <v>108</v>
      </c>
      <c r="B133" s="125">
        <f>B132/$I132</f>
        <v>1.7453045348539403E-2</v>
      </c>
      <c r="C133" s="125">
        <f t="shared" ref="C133:I133" si="32">C132/$I132</f>
        <v>0.14717782677327856</v>
      </c>
      <c r="D133" s="125">
        <f t="shared" si="32"/>
        <v>0.5809761360740171</v>
      </c>
      <c r="E133" s="125">
        <f t="shared" si="32"/>
        <v>0.19219220162778847</v>
      </c>
      <c r="F133" s="125">
        <f t="shared" si="32"/>
        <v>0</v>
      </c>
      <c r="G133" s="125">
        <f t="shared" si="32"/>
        <v>6.2200790176376489E-2</v>
      </c>
      <c r="H133" s="126">
        <f t="shared" si="32"/>
        <v>0</v>
      </c>
      <c r="I133" s="127">
        <f t="shared" si="32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3">SUM(B138:H138)</f>
        <v>0</v>
      </c>
    </row>
    <row r="139" spans="1:9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3"/>
        <v>0</v>
      </c>
    </row>
    <row r="140" spans="1:9" ht="15">
      <c r="A140" s="31" t="s">
        <v>9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3"/>
        <v>0</v>
      </c>
    </row>
    <row r="141" spans="1:9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33"/>
        <v>0</v>
      </c>
    </row>
    <row r="142" spans="1:9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33"/>
        <v>0</v>
      </c>
    </row>
    <row r="143" spans="1:9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33"/>
        <v>0</v>
      </c>
    </row>
    <row r="144" spans="1:9" ht="15">
      <c r="A144" s="31" t="s">
        <v>145</v>
      </c>
      <c r="B144" s="112">
        <v>0</v>
      </c>
      <c r="C144" s="112">
        <v>0</v>
      </c>
      <c r="D144" s="112">
        <v>2.118951024872167</v>
      </c>
      <c r="E144" s="112">
        <v>2.3177613976170486</v>
      </c>
      <c r="F144" s="395"/>
      <c r="G144" s="112">
        <v>0</v>
      </c>
      <c r="H144" s="113">
        <v>0</v>
      </c>
      <c r="I144" s="114">
        <f t="shared" si="33"/>
        <v>4.4367124224892152</v>
      </c>
    </row>
    <row r="145" spans="1:9" ht="15">
      <c r="A145" s="32" t="s">
        <v>12</v>
      </c>
      <c r="B145" s="84">
        <v>3.999995997119834</v>
      </c>
      <c r="C145" s="84">
        <v>8.6704985549674864E-7</v>
      </c>
      <c r="D145" s="84">
        <v>3.1358303107132413E-6</v>
      </c>
      <c r="E145" s="84">
        <v>0</v>
      </c>
      <c r="F145" s="395"/>
      <c r="G145" s="84">
        <v>0</v>
      </c>
      <c r="H145" s="115">
        <v>0</v>
      </c>
      <c r="I145" s="111">
        <f t="shared" si="33"/>
        <v>4</v>
      </c>
    </row>
    <row r="146" spans="1:9" ht="15">
      <c r="A146" s="31" t="s">
        <v>13</v>
      </c>
      <c r="B146" s="112">
        <v>8.1275108314276547</v>
      </c>
      <c r="C146" s="112">
        <v>68.847225506271215</v>
      </c>
      <c r="D146" s="112">
        <v>4.0252636623011444</v>
      </c>
      <c r="E146" s="112">
        <v>0</v>
      </c>
      <c r="F146" s="395"/>
      <c r="G146" s="112">
        <v>0</v>
      </c>
      <c r="H146" s="113">
        <v>0</v>
      </c>
      <c r="I146" s="114">
        <f t="shared" si="33"/>
        <v>81.000000000000014</v>
      </c>
    </row>
    <row r="147" spans="1:9" ht="15">
      <c r="A147" s="32" t="s">
        <v>14</v>
      </c>
      <c r="B147" s="84">
        <v>0</v>
      </c>
      <c r="C147" s="84">
        <v>0</v>
      </c>
      <c r="D147" s="84">
        <v>0</v>
      </c>
      <c r="E147" s="84">
        <v>0</v>
      </c>
      <c r="F147" s="395"/>
      <c r="G147" s="84">
        <v>0</v>
      </c>
      <c r="H147" s="115">
        <v>0</v>
      </c>
      <c r="I147" s="111">
        <f t="shared" si="33"/>
        <v>0</v>
      </c>
    </row>
    <row r="148" spans="1:9" ht="15">
      <c r="A148" s="31" t="s">
        <v>146</v>
      </c>
      <c r="B148" s="112">
        <v>0</v>
      </c>
      <c r="C148" s="112">
        <v>0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33"/>
        <v>0</v>
      </c>
    </row>
    <row r="149" spans="1:9" ht="15">
      <c r="A149" s="32" t="s">
        <v>136</v>
      </c>
      <c r="B149" s="84">
        <v>2.5203171408297629</v>
      </c>
      <c r="C149" s="84">
        <v>115.45271378310848</v>
      </c>
      <c r="D149" s="84">
        <v>24.026969076061761</v>
      </c>
      <c r="E149" s="84">
        <v>0</v>
      </c>
      <c r="F149" s="395"/>
      <c r="G149" s="84">
        <v>0</v>
      </c>
      <c r="H149" s="115">
        <v>0</v>
      </c>
      <c r="I149" s="111">
        <f t="shared" si="33"/>
        <v>142</v>
      </c>
    </row>
    <row r="150" spans="1:9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3"/>
        <v>0</v>
      </c>
    </row>
    <row r="151" spans="1:9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3"/>
        <v>0</v>
      </c>
    </row>
    <row r="152" spans="1:9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3"/>
        <v>0</v>
      </c>
    </row>
    <row r="153" spans="1:9" ht="15">
      <c r="A153" s="33" t="s">
        <v>56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3"/>
        <v>0</v>
      </c>
    </row>
    <row r="154" spans="1:9">
      <c r="A154" s="31" t="s">
        <v>18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3"/>
        <v>0</v>
      </c>
    </row>
    <row r="155" spans="1:9" ht="15">
      <c r="A155" s="33" t="s">
        <v>19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3"/>
        <v>0</v>
      </c>
    </row>
    <row r="156" spans="1:9">
      <c r="A156" s="31" t="s">
        <v>20</v>
      </c>
      <c r="B156" s="116">
        <v>2.3481936507970906</v>
      </c>
      <c r="C156" s="116">
        <v>0</v>
      </c>
      <c r="D156" s="116">
        <v>9.6206349202909061E-2</v>
      </c>
      <c r="E156" s="116">
        <v>0</v>
      </c>
      <c r="F156" s="395"/>
      <c r="G156" s="116">
        <v>0</v>
      </c>
      <c r="H156" s="117">
        <v>0</v>
      </c>
      <c r="I156" s="118">
        <f t="shared" si="33"/>
        <v>2.4443999999999999</v>
      </c>
    </row>
    <row r="157" spans="1:9" ht="15.75" thickBot="1">
      <c r="A157" s="33" t="s">
        <v>21</v>
      </c>
      <c r="B157" s="96">
        <v>3.6355543748680685</v>
      </c>
      <c r="C157" s="96">
        <v>2.0009472319596763E-2</v>
      </c>
      <c r="D157" s="96">
        <v>16.69206855461028</v>
      </c>
      <c r="E157" s="96">
        <v>370.27161687087943</v>
      </c>
      <c r="F157" s="396"/>
      <c r="G157" s="96">
        <v>7.0648444392416261</v>
      </c>
      <c r="H157" s="121">
        <v>43.881106288081021</v>
      </c>
      <c r="I157" s="122">
        <f t="shared" si="33"/>
        <v>441.56520000000006</v>
      </c>
    </row>
    <row r="158" spans="1:9" ht="15">
      <c r="A158" s="280" t="s">
        <v>22</v>
      </c>
      <c r="B158" s="99">
        <f>SUM(B137:B157)</f>
        <v>20.63157199504241</v>
      </c>
      <c r="C158" s="99">
        <f t="shared" ref="C158:E158" si="34">SUM(C137:C157)</f>
        <v>184.31994962874916</v>
      </c>
      <c r="D158" s="99">
        <f t="shared" si="34"/>
        <v>46.959461802878572</v>
      </c>
      <c r="E158" s="99">
        <f t="shared" si="34"/>
        <v>372.58937826849649</v>
      </c>
      <c r="F158" s="99">
        <f>SUM(F137:F157)</f>
        <v>0</v>
      </c>
      <c r="G158" s="99">
        <f t="shared" ref="G158:H158" si="35">SUM(G137:G157)</f>
        <v>7.0648444392416261</v>
      </c>
      <c r="H158" s="100">
        <f t="shared" si="35"/>
        <v>43.881106288081021</v>
      </c>
      <c r="I158" s="111">
        <f>SUM(I137:I157)</f>
        <v>675.44631242248931</v>
      </c>
    </row>
    <row r="159" spans="1:9" s="22" customFormat="1" ht="15" thickBot="1">
      <c r="A159" s="38" t="s">
        <v>108</v>
      </c>
      <c r="B159" s="125">
        <f>B158/$I158</f>
        <v>3.0545095317860635E-2</v>
      </c>
      <c r="C159" s="125">
        <f t="shared" ref="C159:I159" si="36">C158/$I158</f>
        <v>0.27288615873508193</v>
      </c>
      <c r="D159" s="125">
        <f t="shared" si="36"/>
        <v>6.952360378496758E-2</v>
      </c>
      <c r="E159" s="125">
        <f t="shared" si="36"/>
        <v>0.55161953128769636</v>
      </c>
      <c r="F159" s="125">
        <f t="shared" si="36"/>
        <v>0</v>
      </c>
      <c r="G159" s="125">
        <f t="shared" si="36"/>
        <v>1.0459520333901224E-2</v>
      </c>
      <c r="H159" s="126">
        <f t="shared" si="36"/>
        <v>6.4966090540492197E-2</v>
      </c>
      <c r="I159" s="127">
        <f t="shared" si="36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7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7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7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37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7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37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0.20358565970894596</v>
      </c>
      <c r="F170" s="395"/>
      <c r="G170" s="112">
        <v>0</v>
      </c>
      <c r="H170" s="113">
        <v>0</v>
      </c>
      <c r="I170" s="114">
        <f t="shared" si="37"/>
        <v>0.20358565970894596</v>
      </c>
    </row>
    <row r="171" spans="1:9" ht="15">
      <c r="A171" s="32" t="s">
        <v>12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7"/>
        <v>0</v>
      </c>
    </row>
    <row r="172" spans="1:9" ht="15">
      <c r="A172" s="31" t="s">
        <v>13</v>
      </c>
      <c r="B172" s="112">
        <v>34.016570704698914</v>
      </c>
      <c r="C172" s="112">
        <v>0</v>
      </c>
      <c r="D172" s="112">
        <v>84.983429295301093</v>
      </c>
      <c r="E172" s="112">
        <v>0</v>
      </c>
      <c r="F172" s="395"/>
      <c r="G172" s="112">
        <v>0</v>
      </c>
      <c r="H172" s="113">
        <v>0</v>
      </c>
      <c r="I172" s="114">
        <f t="shared" si="37"/>
        <v>119</v>
      </c>
    </row>
    <row r="173" spans="1:9" ht="15">
      <c r="A173" s="32" t="s">
        <v>14</v>
      </c>
      <c r="B173" s="84">
        <v>0</v>
      </c>
      <c r="C173" s="84">
        <v>0</v>
      </c>
      <c r="D173" s="84">
        <v>4</v>
      </c>
      <c r="E173" s="84">
        <v>0</v>
      </c>
      <c r="F173" s="395"/>
      <c r="G173" s="84">
        <v>0</v>
      </c>
      <c r="H173" s="115">
        <v>0</v>
      </c>
      <c r="I173" s="111">
        <f t="shared" si="37"/>
        <v>4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37"/>
        <v>0</v>
      </c>
    </row>
    <row r="175" spans="1:9" ht="15">
      <c r="A175" s="32" t="s">
        <v>136</v>
      </c>
      <c r="B175" s="84">
        <v>16.06982137903832</v>
      </c>
      <c r="C175" s="84">
        <v>8.3696986349157925</v>
      </c>
      <c r="D175" s="84">
        <v>278.56047998604589</v>
      </c>
      <c r="E175" s="84">
        <v>0</v>
      </c>
      <c r="F175" s="395"/>
      <c r="G175" s="84">
        <v>0</v>
      </c>
      <c r="H175" s="115">
        <v>0</v>
      </c>
      <c r="I175" s="111">
        <f t="shared" si="37"/>
        <v>303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7"/>
        <v>0</v>
      </c>
    </row>
    <row r="177" spans="1:9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7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7"/>
        <v>0</v>
      </c>
    </row>
    <row r="179" spans="1:9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7"/>
        <v>0</v>
      </c>
    </row>
    <row r="180" spans="1:9">
      <c r="A180" s="31" t="s">
        <v>18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7"/>
        <v>0</v>
      </c>
    </row>
    <row r="181" spans="1:9" ht="15">
      <c r="A181" s="33" t="s">
        <v>19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7"/>
        <v>0</v>
      </c>
    </row>
    <row r="182" spans="1:9">
      <c r="A182" s="31" t="s">
        <v>20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7"/>
        <v>0</v>
      </c>
    </row>
    <row r="183" spans="1:9" ht="15.75" thickBot="1">
      <c r="A183" s="33" t="s">
        <v>21</v>
      </c>
      <c r="B183" s="96">
        <v>3.8209927469690799</v>
      </c>
      <c r="C183" s="96">
        <v>0</v>
      </c>
      <c r="D183" s="96">
        <v>94.460531068279067</v>
      </c>
      <c r="E183" s="96">
        <v>99.373192094622439</v>
      </c>
      <c r="F183" s="396"/>
      <c r="G183" s="96">
        <v>8.8875644975876895</v>
      </c>
      <c r="H183" s="121">
        <v>28.400919592541726</v>
      </c>
      <c r="I183" s="122">
        <f t="shared" si="37"/>
        <v>234.94320000000002</v>
      </c>
    </row>
    <row r="184" spans="1:9" ht="15">
      <c r="A184" s="280" t="s">
        <v>22</v>
      </c>
      <c r="B184" s="99">
        <f>SUM(B163:B183)</f>
        <v>53.90738483070632</v>
      </c>
      <c r="C184" s="99">
        <f t="shared" ref="C184:E184" si="38">SUM(C163:C183)</f>
        <v>8.3696986349157925</v>
      </c>
      <c r="D184" s="99">
        <f t="shared" si="38"/>
        <v>462.00444034962607</v>
      </c>
      <c r="E184" s="99">
        <f t="shared" si="38"/>
        <v>99.576777754331388</v>
      </c>
      <c r="F184" s="99">
        <f>SUM(F163:F183)</f>
        <v>0</v>
      </c>
      <c r="G184" s="99">
        <f t="shared" ref="G184:H184" si="39">SUM(G163:G183)</f>
        <v>8.8875644975876895</v>
      </c>
      <c r="H184" s="100">
        <f t="shared" si="39"/>
        <v>28.400919592541726</v>
      </c>
      <c r="I184" s="111">
        <f>SUM(I163:I183)</f>
        <v>661.14678565970894</v>
      </c>
    </row>
    <row r="185" spans="1:9" s="22" customFormat="1" ht="15" thickBot="1">
      <c r="A185" s="38" t="s">
        <v>108</v>
      </c>
      <c r="B185" s="125">
        <f>B184/$I184</f>
        <v>8.1536182281996841E-2</v>
      </c>
      <c r="C185" s="125">
        <f t="shared" ref="C185:I185" si="40">C184/$I184</f>
        <v>1.2659365236971237E-2</v>
      </c>
      <c r="D185" s="125">
        <f t="shared" si="40"/>
        <v>0.69879253801200347</v>
      </c>
      <c r="E185" s="125">
        <f t="shared" si="40"/>
        <v>0.15061220883796805</v>
      </c>
      <c r="F185" s="125">
        <f t="shared" si="40"/>
        <v>0</v>
      </c>
      <c r="G185" s="125">
        <f t="shared" si="40"/>
        <v>1.3442649484742565E-2</v>
      </c>
      <c r="H185" s="126">
        <f t="shared" si="40"/>
        <v>4.2957056146317903E-2</v>
      </c>
      <c r="I185" s="127">
        <f t="shared" si="40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>
      <c r="A189" s="30" t="s">
        <v>7</v>
      </c>
      <c r="B189" s="105">
        <v>0</v>
      </c>
      <c r="C189" s="105">
        <v>0</v>
      </c>
      <c r="D189" s="105">
        <v>1522</v>
      </c>
      <c r="E189" s="105">
        <v>0</v>
      </c>
      <c r="F189" s="394"/>
      <c r="G189" s="105">
        <v>0</v>
      </c>
      <c r="H189" s="110">
        <v>0</v>
      </c>
      <c r="I189" s="111">
        <f>SUM(B189:H189)</f>
        <v>1522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41">SUM(B190:H190)</f>
        <v>0</v>
      </c>
    </row>
    <row r="191" spans="1:9" ht="15">
      <c r="A191" s="32" t="s">
        <v>143</v>
      </c>
      <c r="B191" s="84">
        <v>0</v>
      </c>
      <c r="C191" s="84">
        <v>0</v>
      </c>
      <c r="D191" s="84">
        <v>0</v>
      </c>
      <c r="E191" s="84">
        <v>0</v>
      </c>
      <c r="F191" s="395"/>
      <c r="G191" s="84">
        <v>0</v>
      </c>
      <c r="H191" s="115">
        <v>0</v>
      </c>
      <c r="I191" s="111">
        <f t="shared" si="41"/>
        <v>0</v>
      </c>
    </row>
    <row r="192" spans="1:9" ht="15">
      <c r="A192" s="31" t="s">
        <v>9</v>
      </c>
      <c r="B192" s="112">
        <v>0</v>
      </c>
      <c r="C192" s="112">
        <v>0</v>
      </c>
      <c r="D192" s="112">
        <v>0</v>
      </c>
      <c r="E192" s="112">
        <v>0</v>
      </c>
      <c r="F192" s="395"/>
      <c r="G192" s="112">
        <v>0</v>
      </c>
      <c r="H192" s="113">
        <v>0</v>
      </c>
      <c r="I192" s="114">
        <f t="shared" si="41"/>
        <v>0</v>
      </c>
    </row>
    <row r="193" spans="1:9" ht="15">
      <c r="A193" s="32" t="s">
        <v>10</v>
      </c>
      <c r="B193" s="84">
        <v>0</v>
      </c>
      <c r="C193" s="84">
        <v>0</v>
      </c>
      <c r="D193" s="84">
        <v>0</v>
      </c>
      <c r="E193" s="84">
        <v>0</v>
      </c>
      <c r="F193" s="395"/>
      <c r="G193" s="84">
        <v>0</v>
      </c>
      <c r="H193" s="115">
        <v>0</v>
      </c>
      <c r="I193" s="111">
        <f t="shared" si="41"/>
        <v>0</v>
      </c>
    </row>
    <row r="194" spans="1:9" ht="15">
      <c r="A194" s="31" t="s">
        <v>11</v>
      </c>
      <c r="B194" s="112">
        <v>0</v>
      </c>
      <c r="C194" s="112">
        <v>0</v>
      </c>
      <c r="D194" s="112">
        <v>0</v>
      </c>
      <c r="E194" s="112">
        <v>0</v>
      </c>
      <c r="F194" s="395"/>
      <c r="G194" s="112">
        <v>0</v>
      </c>
      <c r="H194" s="113">
        <v>0</v>
      </c>
      <c r="I194" s="114">
        <f t="shared" si="41"/>
        <v>0</v>
      </c>
    </row>
    <row r="195" spans="1:9" ht="15">
      <c r="A195" s="32" t="s">
        <v>144</v>
      </c>
      <c r="B195" s="84">
        <v>0</v>
      </c>
      <c r="C195" s="84">
        <v>0</v>
      </c>
      <c r="D195" s="84">
        <v>0</v>
      </c>
      <c r="E195" s="84">
        <v>0</v>
      </c>
      <c r="F195" s="395"/>
      <c r="G195" s="84">
        <v>0</v>
      </c>
      <c r="H195" s="115">
        <v>0</v>
      </c>
      <c r="I195" s="111">
        <f t="shared" si="41"/>
        <v>0</v>
      </c>
    </row>
    <row r="196" spans="1:9" ht="15">
      <c r="A196" s="31" t="s">
        <v>145</v>
      </c>
      <c r="B196" s="112">
        <v>8.6064704226064446E-9</v>
      </c>
      <c r="C196" s="112">
        <v>8.6064704226064446E-9</v>
      </c>
      <c r="D196" s="112">
        <v>8.6064704226064446E-9</v>
      </c>
      <c r="E196" s="112">
        <v>5.7102811123807182</v>
      </c>
      <c r="F196" s="395"/>
      <c r="G196" s="112">
        <v>0</v>
      </c>
      <c r="H196" s="113">
        <v>0</v>
      </c>
      <c r="I196" s="114">
        <f t="shared" si="41"/>
        <v>5.7102811382001297</v>
      </c>
    </row>
    <row r="197" spans="1:9" ht="15">
      <c r="A197" s="32" t="s">
        <v>12</v>
      </c>
      <c r="B197" s="84">
        <v>3.8501527089843752</v>
      </c>
      <c r="C197" s="84">
        <v>1.1958322414517344</v>
      </c>
      <c r="D197" s="84">
        <v>55.954015049563893</v>
      </c>
      <c r="E197" s="84">
        <v>0</v>
      </c>
      <c r="F197" s="395"/>
      <c r="G197" s="84">
        <v>0</v>
      </c>
      <c r="H197" s="115">
        <v>0</v>
      </c>
      <c r="I197" s="111">
        <f t="shared" si="41"/>
        <v>61</v>
      </c>
    </row>
    <row r="198" spans="1:9" ht="15">
      <c r="A198" s="31" t="s">
        <v>13</v>
      </c>
      <c r="B198" s="112">
        <v>81.202538222766037</v>
      </c>
      <c r="C198" s="112">
        <v>36.076616147663628</v>
      </c>
      <c r="D198" s="112">
        <v>1639.7208456295702</v>
      </c>
      <c r="E198" s="112">
        <v>0</v>
      </c>
      <c r="F198" s="395"/>
      <c r="G198" s="112">
        <v>0</v>
      </c>
      <c r="H198" s="113">
        <v>0</v>
      </c>
      <c r="I198" s="114">
        <f t="shared" si="41"/>
        <v>1757</v>
      </c>
    </row>
    <row r="199" spans="1:9" ht="15">
      <c r="A199" s="32" t="s">
        <v>14</v>
      </c>
      <c r="B199" s="84">
        <v>49.060038261835963</v>
      </c>
      <c r="C199" s="84">
        <v>9.1196388255675181E-9</v>
      </c>
      <c r="D199" s="84">
        <v>354.9399617290444</v>
      </c>
      <c r="E199" s="84">
        <v>0</v>
      </c>
      <c r="F199" s="395"/>
      <c r="G199" s="84">
        <v>0</v>
      </c>
      <c r="H199" s="115">
        <v>0</v>
      </c>
      <c r="I199" s="111">
        <f t="shared" si="41"/>
        <v>404</v>
      </c>
    </row>
    <row r="200" spans="1:9" ht="15">
      <c r="A200" s="31" t="s">
        <v>146</v>
      </c>
      <c r="B200" s="112">
        <v>2.8115015972644407E-9</v>
      </c>
      <c r="C200" s="112">
        <v>2.8115015972644407E-9</v>
      </c>
      <c r="D200" s="112">
        <v>87.999999994376992</v>
      </c>
      <c r="E200" s="112">
        <v>0</v>
      </c>
      <c r="F200" s="395"/>
      <c r="G200" s="112">
        <v>0</v>
      </c>
      <c r="H200" s="113">
        <v>0</v>
      </c>
      <c r="I200" s="114">
        <f t="shared" si="41"/>
        <v>88</v>
      </c>
    </row>
    <row r="201" spans="1:9" ht="15">
      <c r="A201" s="32" t="s">
        <v>136</v>
      </c>
      <c r="B201" s="84">
        <v>602.84652973423374</v>
      </c>
      <c r="C201" s="84">
        <v>32.388754103450943</v>
      </c>
      <c r="D201" s="84">
        <v>3372.6000608916847</v>
      </c>
      <c r="E201" s="84">
        <v>257.16465527063087</v>
      </c>
      <c r="F201" s="395"/>
      <c r="G201" s="84">
        <v>0</v>
      </c>
      <c r="H201" s="115">
        <v>0</v>
      </c>
      <c r="I201" s="111">
        <f t="shared" si="41"/>
        <v>4265</v>
      </c>
    </row>
    <row r="202" spans="1:9" ht="15">
      <c r="A202" s="31" t="s">
        <v>15</v>
      </c>
      <c r="B202" s="112">
        <v>0</v>
      </c>
      <c r="C202" s="112">
        <v>0</v>
      </c>
      <c r="D202" s="112">
        <v>0</v>
      </c>
      <c r="E202" s="112">
        <v>0</v>
      </c>
      <c r="F202" s="395"/>
      <c r="G202" s="112">
        <v>0</v>
      </c>
      <c r="H202" s="113">
        <v>0</v>
      </c>
      <c r="I202" s="114">
        <f t="shared" si="41"/>
        <v>0</v>
      </c>
    </row>
    <row r="203" spans="1:9" ht="15">
      <c r="A203" s="32" t="s">
        <v>16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41"/>
        <v>0</v>
      </c>
    </row>
    <row r="204" spans="1:9" ht="15">
      <c r="A204" s="31" t="s">
        <v>17</v>
      </c>
      <c r="B204" s="112">
        <v>0.94535361191110567</v>
      </c>
      <c r="C204" s="112">
        <v>7.8814382893717767E-9</v>
      </c>
      <c r="D204" s="112">
        <v>810.05464638020737</v>
      </c>
      <c r="E204" s="112">
        <v>0</v>
      </c>
      <c r="F204" s="395"/>
      <c r="G204" s="112">
        <v>0</v>
      </c>
      <c r="H204" s="113">
        <v>0</v>
      </c>
      <c r="I204" s="114">
        <f t="shared" si="41"/>
        <v>810.99999999999989</v>
      </c>
    </row>
    <row r="205" spans="1:9" ht="15">
      <c r="A205" s="33" t="s">
        <v>56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41"/>
        <v>0</v>
      </c>
    </row>
    <row r="206" spans="1:9">
      <c r="A206" s="31" t="s">
        <v>18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41"/>
        <v>0</v>
      </c>
    </row>
    <row r="207" spans="1:9" ht="15">
      <c r="A207" s="33" t="s">
        <v>19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41"/>
        <v>0</v>
      </c>
    </row>
    <row r="208" spans="1:9">
      <c r="A208" s="31" t="s">
        <v>20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41"/>
        <v>0</v>
      </c>
    </row>
    <row r="209" spans="1:9" ht="15.75" thickBot="1">
      <c r="A209" s="33" t="s">
        <v>21</v>
      </c>
      <c r="B209" s="96">
        <v>2.2823164395314501</v>
      </c>
      <c r="C209" s="96">
        <v>0.80598606493645986</v>
      </c>
      <c r="D209" s="96">
        <v>611.13408370318314</v>
      </c>
      <c r="E209" s="96">
        <v>419.62180920466346</v>
      </c>
      <c r="F209" s="396"/>
      <c r="G209" s="96">
        <v>32.828231338999622</v>
      </c>
      <c r="H209" s="121">
        <v>1.983973248685764</v>
      </c>
      <c r="I209" s="122">
        <f t="shared" si="41"/>
        <v>1068.6563999999998</v>
      </c>
    </row>
    <row r="210" spans="1:9" ht="15">
      <c r="A210" s="280" t="s">
        <v>22</v>
      </c>
      <c r="B210" s="99">
        <f>SUM(B189:B209)</f>
        <v>740.1869289906806</v>
      </c>
      <c r="C210" s="99">
        <f t="shared" ref="C210:E210" si="42">SUM(C189:C209)</f>
        <v>70.467188585921818</v>
      </c>
      <c r="D210" s="99">
        <f t="shared" si="42"/>
        <v>8454.4036133862392</v>
      </c>
      <c r="E210" s="99">
        <f t="shared" si="42"/>
        <v>682.49674558767504</v>
      </c>
      <c r="F210" s="99">
        <f>SUM(F189:F209)</f>
        <v>0</v>
      </c>
      <c r="G210" s="99">
        <f t="shared" ref="G210:H210" si="43">SUM(G189:G209)</f>
        <v>32.828231338999622</v>
      </c>
      <c r="H210" s="100">
        <f t="shared" si="43"/>
        <v>1.983973248685764</v>
      </c>
      <c r="I210" s="111">
        <f>SUM(I189:I209)</f>
        <v>9982.3666811381991</v>
      </c>
    </row>
    <row r="211" spans="1:9" s="22" customFormat="1" ht="15" thickBot="1">
      <c r="A211" s="38" t="s">
        <v>108</v>
      </c>
      <c r="B211" s="125">
        <f>B210/$I210</f>
        <v>7.4149442976210511E-2</v>
      </c>
      <c r="C211" s="125">
        <f t="shared" ref="C211:I211" si="44">C210/$I210</f>
        <v>7.0591665119926327E-3</v>
      </c>
      <c r="D211" s="125">
        <f t="shared" si="44"/>
        <v>0.84693378669017794</v>
      </c>
      <c r="E211" s="125">
        <f t="shared" si="44"/>
        <v>6.8370233972396624E-2</v>
      </c>
      <c r="F211" s="125">
        <f t="shared" si="44"/>
        <v>0</v>
      </c>
      <c r="G211" s="125">
        <f t="shared" si="44"/>
        <v>3.2886220660506248E-3</v>
      </c>
      <c r="H211" s="126">
        <f t="shared" si="44"/>
        <v>1.9874778317195111E-4</v>
      </c>
      <c r="I211" s="127">
        <f t="shared" si="44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45">SUM(B216:H216)</f>
        <v>0</v>
      </c>
    </row>
    <row r="217" spans="1:9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45"/>
        <v>0</v>
      </c>
    </row>
    <row r="218" spans="1:9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45"/>
        <v>0</v>
      </c>
    </row>
    <row r="219" spans="1:9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45"/>
        <v>0</v>
      </c>
    </row>
    <row r="220" spans="1:9" ht="15">
      <c r="A220" s="31" t="s">
        <v>11</v>
      </c>
      <c r="B220" s="112">
        <v>0</v>
      </c>
      <c r="C220" s="112">
        <v>0</v>
      </c>
      <c r="D220" s="112">
        <v>0</v>
      </c>
      <c r="E220" s="112">
        <v>23.110091151700452</v>
      </c>
      <c r="F220" s="395"/>
      <c r="G220" s="112">
        <v>0</v>
      </c>
      <c r="H220" s="113">
        <v>0</v>
      </c>
      <c r="I220" s="114">
        <f t="shared" si="45"/>
        <v>23.110091151700452</v>
      </c>
    </row>
    <row r="221" spans="1:9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45"/>
        <v>0</v>
      </c>
    </row>
    <row r="222" spans="1:9" ht="15">
      <c r="A222" s="31" t="s">
        <v>145</v>
      </c>
      <c r="B222" s="112">
        <v>0</v>
      </c>
      <c r="C222" s="112">
        <v>0</v>
      </c>
      <c r="D222" s="112">
        <v>0</v>
      </c>
      <c r="E222" s="112">
        <v>2.6019657620659597E-3</v>
      </c>
      <c r="F222" s="395"/>
      <c r="G222" s="112">
        <v>0</v>
      </c>
      <c r="H222" s="113">
        <v>0</v>
      </c>
      <c r="I222" s="114">
        <f t="shared" si="45"/>
        <v>2.6019657620659597E-3</v>
      </c>
    </row>
    <row r="223" spans="1:9" ht="15">
      <c r="A223" s="32" t="s">
        <v>12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45"/>
        <v>0</v>
      </c>
    </row>
    <row r="224" spans="1:9" ht="15">
      <c r="A224" s="31" t="s">
        <v>13</v>
      </c>
      <c r="B224" s="112">
        <v>0</v>
      </c>
      <c r="C224" s="112">
        <v>0</v>
      </c>
      <c r="D224" s="112">
        <v>9</v>
      </c>
      <c r="E224" s="112">
        <v>0</v>
      </c>
      <c r="F224" s="395"/>
      <c r="G224" s="112">
        <v>0</v>
      </c>
      <c r="H224" s="113">
        <v>0</v>
      </c>
      <c r="I224" s="114">
        <f t="shared" si="45"/>
        <v>9</v>
      </c>
    </row>
    <row r="225" spans="1:9" ht="15">
      <c r="A225" s="32" t="s">
        <v>14</v>
      </c>
      <c r="B225" s="84">
        <v>2.5143586790981014</v>
      </c>
      <c r="C225" s="84">
        <v>0</v>
      </c>
      <c r="D225" s="84">
        <v>9.9592864306675093</v>
      </c>
      <c r="E225" s="84">
        <v>0.52635489023438953</v>
      </c>
      <c r="F225" s="395"/>
      <c r="G225" s="84">
        <v>0</v>
      </c>
      <c r="H225" s="115">
        <v>0</v>
      </c>
      <c r="I225" s="111">
        <f t="shared" si="45"/>
        <v>13</v>
      </c>
    </row>
    <row r="226" spans="1:9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45"/>
        <v>0</v>
      </c>
    </row>
    <row r="227" spans="1:9" ht="15">
      <c r="A227" s="32" t="s">
        <v>136</v>
      </c>
      <c r="B227" s="84">
        <v>213.80006452843702</v>
      </c>
      <c r="C227" s="84">
        <v>0</v>
      </c>
      <c r="D227" s="84">
        <v>100.95709265674878</v>
      </c>
      <c r="E227" s="84">
        <v>221.2428428148142</v>
      </c>
      <c r="F227" s="395"/>
      <c r="G227" s="84">
        <v>0</v>
      </c>
      <c r="H227" s="115">
        <v>0</v>
      </c>
      <c r="I227" s="111">
        <f t="shared" si="45"/>
        <v>536</v>
      </c>
    </row>
    <row r="228" spans="1:9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45"/>
        <v>0</v>
      </c>
    </row>
    <row r="229" spans="1:9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45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45"/>
        <v>0</v>
      </c>
    </row>
    <row r="231" spans="1:9" ht="15">
      <c r="A231" s="33" t="s">
        <v>56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45"/>
        <v>0</v>
      </c>
    </row>
    <row r="232" spans="1:9">
      <c r="A232" s="31" t="s">
        <v>18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45"/>
        <v>0</v>
      </c>
    </row>
    <row r="233" spans="1:9" ht="15">
      <c r="A233" s="33" t="s">
        <v>19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45"/>
        <v>0</v>
      </c>
    </row>
    <row r="234" spans="1:9">
      <c r="A234" s="31" t="s">
        <v>20</v>
      </c>
      <c r="B234" s="116">
        <v>55.023298486213868</v>
      </c>
      <c r="C234" s="116">
        <v>0</v>
      </c>
      <c r="D234" s="116">
        <v>12.671101513786127</v>
      </c>
      <c r="E234" s="116">
        <v>0</v>
      </c>
      <c r="F234" s="395"/>
      <c r="G234" s="116">
        <v>0</v>
      </c>
      <c r="H234" s="117">
        <v>0</v>
      </c>
      <c r="I234" s="118">
        <f t="shared" si="45"/>
        <v>67.694400000000002</v>
      </c>
    </row>
    <row r="235" spans="1:9" ht="15.75" thickBot="1">
      <c r="A235" s="33" t="s">
        <v>21</v>
      </c>
      <c r="B235" s="96">
        <v>49.847104371095092</v>
      </c>
      <c r="C235" s="96">
        <v>0</v>
      </c>
      <c r="D235" s="96">
        <v>183.67560379719293</v>
      </c>
      <c r="E235" s="96">
        <v>136.04278865952207</v>
      </c>
      <c r="F235" s="396"/>
      <c r="G235" s="96">
        <v>41.074743484798617</v>
      </c>
      <c r="H235" s="121">
        <v>4.7997596873912611</v>
      </c>
      <c r="I235" s="122">
        <f t="shared" si="45"/>
        <v>415.43999999999994</v>
      </c>
    </row>
    <row r="236" spans="1:9" ht="15">
      <c r="A236" s="280" t="s">
        <v>22</v>
      </c>
      <c r="B236" s="99">
        <f>SUM(B215:B235)</f>
        <v>321.18482606484412</v>
      </c>
      <c r="C236" s="99">
        <f t="shared" ref="C236:E236" si="46">SUM(C215:C235)</f>
        <v>0</v>
      </c>
      <c r="D236" s="99">
        <f t="shared" si="46"/>
        <v>316.26308439839534</v>
      </c>
      <c r="E236" s="99">
        <f t="shared" si="46"/>
        <v>380.92467948203318</v>
      </c>
      <c r="F236" s="99">
        <f>SUM(F215:F235)</f>
        <v>0</v>
      </c>
      <c r="G236" s="99">
        <f t="shared" ref="G236:H236" si="47">SUM(G215:G235)</f>
        <v>41.074743484798617</v>
      </c>
      <c r="H236" s="100">
        <f t="shared" si="47"/>
        <v>4.7997596873912611</v>
      </c>
      <c r="I236" s="111">
        <f>SUM(I215:I235)</f>
        <v>1064.2470931174626</v>
      </c>
    </row>
    <row r="237" spans="1:9" s="22" customFormat="1" ht="15" thickBot="1">
      <c r="A237" s="38" t="s">
        <v>108</v>
      </c>
      <c r="B237" s="125">
        <f>B236/$I236</f>
        <v>0.30179535198354024</v>
      </c>
      <c r="C237" s="125">
        <f t="shared" ref="C237:I237" si="48">C236/$I236</f>
        <v>0</v>
      </c>
      <c r="D237" s="125">
        <f t="shared" si="48"/>
        <v>0.29717072890655188</v>
      </c>
      <c r="E237" s="125">
        <f t="shared" si="48"/>
        <v>0.35792879486868373</v>
      </c>
      <c r="F237" s="125">
        <f t="shared" si="48"/>
        <v>0</v>
      </c>
      <c r="G237" s="125">
        <f t="shared" si="48"/>
        <v>3.8595119263591104E-2</v>
      </c>
      <c r="H237" s="126">
        <f t="shared" si="48"/>
        <v>4.5100049776330507E-3</v>
      </c>
      <c r="I237" s="127">
        <f t="shared" si="48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9">SUM(B242:H242)</f>
        <v>0</v>
      </c>
    </row>
    <row r="243" spans="1:9" ht="15">
      <c r="A243" s="32" t="s">
        <v>143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9"/>
        <v>0</v>
      </c>
    </row>
    <row r="244" spans="1:9" ht="15">
      <c r="A244" s="31" t="s">
        <v>9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9"/>
        <v>0</v>
      </c>
    </row>
    <row r="245" spans="1:9" ht="15">
      <c r="A245" s="32" t="s">
        <v>10</v>
      </c>
      <c r="B245" s="84">
        <v>0</v>
      </c>
      <c r="C245" s="84">
        <v>0</v>
      </c>
      <c r="D245" s="84">
        <v>0</v>
      </c>
      <c r="E245" s="84">
        <v>0</v>
      </c>
      <c r="F245" s="395"/>
      <c r="G245" s="84">
        <v>0</v>
      </c>
      <c r="H245" s="115">
        <v>0</v>
      </c>
      <c r="I245" s="111">
        <f t="shared" si="49"/>
        <v>0</v>
      </c>
    </row>
    <row r="246" spans="1:9" ht="15">
      <c r="A246" s="31" t="s">
        <v>11</v>
      </c>
      <c r="B246" s="112">
        <v>9.5527130028421669E-9</v>
      </c>
      <c r="C246" s="112">
        <v>9.5527130028421669E-9</v>
      </c>
      <c r="D246" s="112">
        <v>9.5527130028421669E-9</v>
      </c>
      <c r="E246" s="112">
        <v>0.13450377117629506</v>
      </c>
      <c r="F246" s="395"/>
      <c r="G246" s="112">
        <v>0</v>
      </c>
      <c r="H246" s="113">
        <v>0</v>
      </c>
      <c r="I246" s="114">
        <f t="shared" si="49"/>
        <v>0.13450379983443406</v>
      </c>
    </row>
    <row r="247" spans="1:9" ht="15">
      <c r="A247" s="32" t="s">
        <v>144</v>
      </c>
      <c r="B247" s="84">
        <v>0</v>
      </c>
      <c r="C247" s="84">
        <v>0</v>
      </c>
      <c r="D247" s="84">
        <v>0</v>
      </c>
      <c r="E247" s="84">
        <v>0</v>
      </c>
      <c r="F247" s="395"/>
      <c r="G247" s="84">
        <v>0</v>
      </c>
      <c r="H247" s="115">
        <v>0</v>
      </c>
      <c r="I247" s="111">
        <f t="shared" si="49"/>
        <v>0</v>
      </c>
    </row>
    <row r="248" spans="1:9" ht="15">
      <c r="A248" s="31" t="s">
        <v>145</v>
      </c>
      <c r="B248" s="112">
        <v>8.606470191747016E-9</v>
      </c>
      <c r="C248" s="112">
        <v>8.606470191747016E-9</v>
      </c>
      <c r="D248" s="112">
        <v>8.606470191747016E-9</v>
      </c>
      <c r="E248" s="112">
        <v>0.82370378929682309</v>
      </c>
      <c r="F248" s="395"/>
      <c r="G248" s="112">
        <v>0</v>
      </c>
      <c r="H248" s="113">
        <v>0</v>
      </c>
      <c r="I248" s="114">
        <f t="shared" si="49"/>
        <v>0.8237038151162337</v>
      </c>
    </row>
    <row r="249" spans="1:9" ht="15">
      <c r="A249" s="32" t="s">
        <v>12</v>
      </c>
      <c r="B249" s="84">
        <v>26.066273553776661</v>
      </c>
      <c r="C249" s="84">
        <v>5.7076165190550171E-2</v>
      </c>
      <c r="D249" s="84">
        <v>13.876650281032788</v>
      </c>
      <c r="E249" s="84">
        <v>0</v>
      </c>
      <c r="F249" s="395"/>
      <c r="G249" s="84">
        <v>0</v>
      </c>
      <c r="H249" s="115">
        <v>0</v>
      </c>
      <c r="I249" s="111">
        <f t="shared" si="49"/>
        <v>40</v>
      </c>
    </row>
    <row r="250" spans="1:9" ht="15">
      <c r="A250" s="31" t="s">
        <v>13</v>
      </c>
      <c r="B250" s="112">
        <v>234.96777625444631</v>
      </c>
      <c r="C250" s="112">
        <v>1.1835875695964352E-3</v>
      </c>
      <c r="D250" s="112">
        <v>66.031040157984094</v>
      </c>
      <c r="E250" s="112">
        <v>0</v>
      </c>
      <c r="F250" s="395"/>
      <c r="G250" s="112">
        <v>0</v>
      </c>
      <c r="H250" s="113">
        <v>0</v>
      </c>
      <c r="I250" s="114">
        <f t="shared" si="49"/>
        <v>301</v>
      </c>
    </row>
    <row r="251" spans="1:9" ht="15">
      <c r="A251" s="32" t="s">
        <v>14</v>
      </c>
      <c r="B251" s="84">
        <v>20.95782313913822</v>
      </c>
      <c r="C251" s="84">
        <v>9.1249999965781249E-9</v>
      </c>
      <c r="D251" s="84">
        <v>50.897891363629675</v>
      </c>
      <c r="E251" s="84">
        <v>1.144285488107105</v>
      </c>
      <c r="F251" s="395"/>
      <c r="G251" s="84">
        <v>0</v>
      </c>
      <c r="H251" s="115">
        <v>0</v>
      </c>
      <c r="I251" s="111">
        <f t="shared" si="49"/>
        <v>73</v>
      </c>
    </row>
    <row r="252" spans="1:9" ht="15">
      <c r="A252" s="31" t="s">
        <v>146</v>
      </c>
      <c r="B252" s="112">
        <v>0</v>
      </c>
      <c r="C252" s="112">
        <v>0</v>
      </c>
      <c r="D252" s="112">
        <v>0</v>
      </c>
      <c r="E252" s="112">
        <v>0</v>
      </c>
      <c r="F252" s="395"/>
      <c r="G252" s="112">
        <v>0</v>
      </c>
      <c r="H252" s="113">
        <v>0</v>
      </c>
      <c r="I252" s="114">
        <f t="shared" si="49"/>
        <v>0</v>
      </c>
    </row>
    <row r="253" spans="1:9" ht="15">
      <c r="A253" s="32" t="s">
        <v>136</v>
      </c>
      <c r="B253" s="84">
        <v>925.32382669262427</v>
      </c>
      <c r="C253" s="84">
        <v>62.94925267575347</v>
      </c>
      <c r="D253" s="84">
        <v>844.72692063162231</v>
      </c>
      <c r="E253" s="84">
        <v>0</v>
      </c>
      <c r="F253" s="395"/>
      <c r="G253" s="84">
        <v>0</v>
      </c>
      <c r="H253" s="115">
        <v>0</v>
      </c>
      <c r="I253" s="111">
        <f t="shared" si="49"/>
        <v>1833</v>
      </c>
    </row>
    <row r="254" spans="1:9" ht="15">
      <c r="A254" s="31" t="s">
        <v>15</v>
      </c>
      <c r="B254" s="112">
        <v>0</v>
      </c>
      <c r="C254" s="112">
        <v>0</v>
      </c>
      <c r="D254" s="112">
        <v>0</v>
      </c>
      <c r="E254" s="112">
        <v>0</v>
      </c>
      <c r="F254" s="395"/>
      <c r="G254" s="112">
        <v>0</v>
      </c>
      <c r="H254" s="113">
        <v>0</v>
      </c>
      <c r="I254" s="114">
        <f t="shared" si="49"/>
        <v>0</v>
      </c>
    </row>
    <row r="255" spans="1:9" ht="15">
      <c r="A255" s="32" t="s">
        <v>16</v>
      </c>
      <c r="B255" s="84">
        <v>0</v>
      </c>
      <c r="C255" s="84">
        <v>0</v>
      </c>
      <c r="D255" s="84">
        <v>0</v>
      </c>
      <c r="E255" s="84">
        <v>0</v>
      </c>
      <c r="F255" s="395"/>
      <c r="G255" s="84">
        <v>0</v>
      </c>
      <c r="H255" s="115">
        <v>0</v>
      </c>
      <c r="I255" s="111">
        <f t="shared" si="49"/>
        <v>0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9"/>
        <v>0</v>
      </c>
    </row>
    <row r="257" spans="1:9" ht="15">
      <c r="A257" s="33" t="s">
        <v>56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49"/>
        <v>0</v>
      </c>
    </row>
    <row r="258" spans="1:9">
      <c r="A258" s="31" t="s">
        <v>18</v>
      </c>
      <c r="B258" s="116">
        <v>0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49"/>
        <v>0</v>
      </c>
    </row>
    <row r="259" spans="1:9" ht="15">
      <c r="A259" s="33" t="s">
        <v>19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9"/>
        <v>0</v>
      </c>
    </row>
    <row r="260" spans="1:9">
      <c r="A260" s="31" t="s">
        <v>20</v>
      </c>
      <c r="B260" s="116">
        <v>120.95361889195779</v>
      </c>
      <c r="C260" s="116">
        <v>9.4532588844386897E-9</v>
      </c>
      <c r="D260" s="116">
        <v>2.1663810985889702</v>
      </c>
      <c r="E260" s="116">
        <v>0</v>
      </c>
      <c r="F260" s="395"/>
      <c r="G260" s="116">
        <v>0</v>
      </c>
      <c r="H260" s="117">
        <v>0</v>
      </c>
      <c r="I260" s="118">
        <f t="shared" si="49"/>
        <v>123.12000000000002</v>
      </c>
    </row>
    <row r="261" spans="1:9" ht="15.75" thickBot="1">
      <c r="A261" s="33" t="s">
        <v>21</v>
      </c>
      <c r="B261" s="96">
        <v>38.297060803030291</v>
      </c>
      <c r="C261" s="96">
        <v>9.371517637913232E-2</v>
      </c>
      <c r="D261" s="96">
        <v>602.75899960848233</v>
      </c>
      <c r="E261" s="96">
        <v>381.25761752245114</v>
      </c>
      <c r="F261" s="396"/>
      <c r="G261" s="96">
        <v>732.40555607681426</v>
      </c>
      <c r="H261" s="121">
        <v>18.953850812842798</v>
      </c>
      <c r="I261" s="122">
        <f t="shared" si="49"/>
        <v>1773.7668000000001</v>
      </c>
    </row>
    <row r="262" spans="1:9" ht="15">
      <c r="A262" s="280" t="s">
        <v>22</v>
      </c>
      <c r="B262" s="99">
        <f>SUM(B241:B261)</f>
        <v>1366.5663793531328</v>
      </c>
      <c r="C262" s="99">
        <f t="shared" ref="C262:E262" si="50">SUM(C241:C261)</f>
        <v>63.101227641630196</v>
      </c>
      <c r="D262" s="99">
        <f t="shared" si="50"/>
        <v>1580.4578831594995</v>
      </c>
      <c r="E262" s="99">
        <f t="shared" si="50"/>
        <v>383.36011057103138</v>
      </c>
      <c r="F262" s="99">
        <f>SUM(F241:F261)</f>
        <v>0</v>
      </c>
      <c r="G262" s="99">
        <f t="shared" ref="G262:H262" si="51">SUM(G241:G261)</f>
        <v>732.40555607681426</v>
      </c>
      <c r="H262" s="100">
        <f t="shared" si="51"/>
        <v>18.953850812842798</v>
      </c>
      <c r="I262" s="111">
        <f>SUM(I241:I261)</f>
        <v>4144.8450076149511</v>
      </c>
    </row>
    <row r="263" spans="1:9" s="22" customFormat="1" ht="15" thickBot="1">
      <c r="A263" s="38" t="s">
        <v>108</v>
      </c>
      <c r="B263" s="125">
        <f>B262/$I262</f>
        <v>0.32970264915635283</v>
      </c>
      <c r="C263" s="125">
        <f t="shared" ref="C263:I263" si="52">C262/$I262</f>
        <v>1.5224025874477812E-2</v>
      </c>
      <c r="D263" s="125">
        <f t="shared" si="52"/>
        <v>0.38130687160940069</v>
      </c>
      <c r="E263" s="125">
        <f t="shared" si="52"/>
        <v>9.2490819286781129E-2</v>
      </c>
      <c r="F263" s="125">
        <f t="shared" si="52"/>
        <v>0</v>
      </c>
      <c r="G263" s="125">
        <f t="shared" si="52"/>
        <v>0.17670276083453818</v>
      </c>
      <c r="H263" s="126">
        <f t="shared" si="52"/>
        <v>4.5728732384493487E-3</v>
      </c>
      <c r="I263" s="127">
        <f t="shared" si="52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53">SUM(B268:H268)</f>
        <v>0</v>
      </c>
    </row>
    <row r="269" spans="1:9" ht="15">
      <c r="A269" s="32" t="s">
        <v>143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53"/>
        <v>0</v>
      </c>
    </row>
    <row r="270" spans="1:9" ht="15">
      <c r="A270" s="31" t="s">
        <v>9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53"/>
        <v>0</v>
      </c>
    </row>
    <row r="271" spans="1:9" ht="15">
      <c r="A271" s="32" t="s">
        <v>10</v>
      </c>
      <c r="B271" s="84">
        <v>0</v>
      </c>
      <c r="C271" s="84">
        <v>0</v>
      </c>
      <c r="D271" s="84">
        <v>0</v>
      </c>
      <c r="E271" s="84">
        <v>0</v>
      </c>
      <c r="F271" s="395"/>
      <c r="G271" s="84">
        <v>0</v>
      </c>
      <c r="H271" s="115">
        <v>0</v>
      </c>
      <c r="I271" s="111">
        <f t="shared" si="53"/>
        <v>0</v>
      </c>
    </row>
    <row r="272" spans="1:9" ht="15">
      <c r="A272" s="31" t="s">
        <v>11</v>
      </c>
      <c r="B272" s="112">
        <v>9.5526861364014945E-9</v>
      </c>
      <c r="C272" s="112">
        <v>9.5526861364014945E-9</v>
      </c>
      <c r="D272" s="112">
        <v>9.5526861364014945E-9</v>
      </c>
      <c r="E272" s="112">
        <v>9.4721253912496833E-3</v>
      </c>
      <c r="F272" s="395"/>
      <c r="G272" s="112">
        <v>0</v>
      </c>
      <c r="H272" s="113">
        <v>0</v>
      </c>
      <c r="I272" s="114">
        <f t="shared" si="53"/>
        <v>9.4721540493080923E-3</v>
      </c>
    </row>
    <row r="273" spans="1:9" ht="15">
      <c r="A273" s="32" t="s">
        <v>144</v>
      </c>
      <c r="B273" s="84">
        <v>0</v>
      </c>
      <c r="C273" s="84">
        <v>0</v>
      </c>
      <c r="D273" s="84">
        <v>0</v>
      </c>
      <c r="E273" s="84">
        <v>0</v>
      </c>
      <c r="F273" s="395"/>
      <c r="G273" s="84">
        <v>0</v>
      </c>
      <c r="H273" s="115">
        <v>0</v>
      </c>
      <c r="I273" s="111">
        <f t="shared" si="53"/>
        <v>0</v>
      </c>
    </row>
    <row r="274" spans="1:9" ht="15">
      <c r="A274" s="31" t="s">
        <v>145</v>
      </c>
      <c r="B274" s="112">
        <v>8.606470456017641E-9</v>
      </c>
      <c r="C274" s="112">
        <v>8.606470456017641E-9</v>
      </c>
      <c r="D274" s="112">
        <v>8.606470456017641E-9</v>
      </c>
      <c r="E274" s="112">
        <v>40.376273559043746</v>
      </c>
      <c r="F274" s="395"/>
      <c r="G274" s="112">
        <v>0</v>
      </c>
      <c r="H274" s="113">
        <v>0</v>
      </c>
      <c r="I274" s="114">
        <f t="shared" si="53"/>
        <v>40.376273584863156</v>
      </c>
    </row>
    <row r="275" spans="1:9" ht="15">
      <c r="A275" s="32" t="s">
        <v>12</v>
      </c>
      <c r="B275" s="84">
        <v>4.6593915809761848</v>
      </c>
      <c r="C275" s="84">
        <v>0.19333169939891789</v>
      </c>
      <c r="D275" s="84">
        <v>19.147276719624898</v>
      </c>
      <c r="E275" s="84">
        <v>0</v>
      </c>
      <c r="F275" s="395"/>
      <c r="G275" s="84">
        <v>0</v>
      </c>
      <c r="H275" s="115">
        <v>0</v>
      </c>
      <c r="I275" s="111">
        <f t="shared" si="53"/>
        <v>24</v>
      </c>
    </row>
    <row r="276" spans="1:9" ht="15">
      <c r="A276" s="31" t="s">
        <v>13</v>
      </c>
      <c r="B276" s="112">
        <v>48.448933322366109</v>
      </c>
      <c r="C276" s="112">
        <v>54.568019102211494</v>
      </c>
      <c r="D276" s="112">
        <v>27.983047575422404</v>
      </c>
      <c r="E276" s="112">
        <v>0</v>
      </c>
      <c r="F276" s="395"/>
      <c r="G276" s="112">
        <v>0</v>
      </c>
      <c r="H276" s="113">
        <v>0</v>
      </c>
      <c r="I276" s="114">
        <f t="shared" si="53"/>
        <v>131</v>
      </c>
    </row>
    <row r="277" spans="1:9" ht="15">
      <c r="A277" s="32" t="s">
        <v>14</v>
      </c>
      <c r="B277" s="84">
        <v>0</v>
      </c>
      <c r="C277" s="84">
        <v>0</v>
      </c>
      <c r="D277" s="84">
        <v>0</v>
      </c>
      <c r="E277" s="84">
        <v>0</v>
      </c>
      <c r="F277" s="395"/>
      <c r="G277" s="84">
        <v>0</v>
      </c>
      <c r="H277" s="115">
        <v>0</v>
      </c>
      <c r="I277" s="111">
        <f t="shared" si="53"/>
        <v>0</v>
      </c>
    </row>
    <row r="278" spans="1:9" ht="15">
      <c r="A278" s="31" t="s">
        <v>146</v>
      </c>
      <c r="B278" s="112">
        <v>0</v>
      </c>
      <c r="C278" s="112">
        <v>0</v>
      </c>
      <c r="D278" s="112">
        <v>0</v>
      </c>
      <c r="E278" s="112">
        <v>0</v>
      </c>
      <c r="F278" s="395"/>
      <c r="G278" s="112">
        <v>0</v>
      </c>
      <c r="H278" s="113">
        <v>0</v>
      </c>
      <c r="I278" s="114">
        <f t="shared" si="53"/>
        <v>0</v>
      </c>
    </row>
    <row r="279" spans="1:9" ht="15">
      <c r="A279" s="32" t="s">
        <v>136</v>
      </c>
      <c r="B279" s="84">
        <v>38.573690903480788</v>
      </c>
      <c r="C279" s="84">
        <v>1.0291583830146624E-8</v>
      </c>
      <c r="D279" s="84">
        <v>1514.4263090862278</v>
      </c>
      <c r="E279" s="84">
        <v>0</v>
      </c>
      <c r="F279" s="395"/>
      <c r="G279" s="84">
        <v>0</v>
      </c>
      <c r="H279" s="115">
        <v>0</v>
      </c>
      <c r="I279" s="111">
        <f t="shared" si="53"/>
        <v>1553.0000000000002</v>
      </c>
    </row>
    <row r="280" spans="1:9" ht="15">
      <c r="A280" s="31" t="s">
        <v>15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53"/>
        <v>0</v>
      </c>
    </row>
    <row r="281" spans="1:9" ht="15">
      <c r="A281" s="32" t="s">
        <v>16</v>
      </c>
      <c r="B281" s="84">
        <v>0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53"/>
        <v>0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53"/>
        <v>0</v>
      </c>
    </row>
    <row r="283" spans="1:9" ht="15">
      <c r="A283" s="33" t="s">
        <v>56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53"/>
        <v>0</v>
      </c>
    </row>
    <row r="284" spans="1:9">
      <c r="A284" s="31" t="s">
        <v>18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53"/>
        <v>0</v>
      </c>
    </row>
    <row r="285" spans="1:9" ht="15">
      <c r="A285" s="33" t="s">
        <v>19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53"/>
        <v>0</v>
      </c>
    </row>
    <row r="286" spans="1:9">
      <c r="A286" s="31" t="s">
        <v>20</v>
      </c>
      <c r="B286" s="116">
        <v>10.87199998109546</v>
      </c>
      <c r="C286" s="116">
        <v>9.4522691459252204E-9</v>
      </c>
      <c r="D286" s="116">
        <v>9.4522691459252204E-9</v>
      </c>
      <c r="E286" s="116">
        <v>0</v>
      </c>
      <c r="F286" s="395"/>
      <c r="G286" s="116">
        <v>0</v>
      </c>
      <c r="H286" s="117">
        <v>0</v>
      </c>
      <c r="I286" s="118">
        <f t="shared" si="53"/>
        <v>10.871999999999996</v>
      </c>
    </row>
    <row r="287" spans="1:9" ht="15.75" thickBot="1">
      <c r="A287" s="33" t="s">
        <v>21</v>
      </c>
      <c r="B287" s="96">
        <v>0.11239400824983684</v>
      </c>
      <c r="C287" s="96">
        <v>9.764133973365979E-9</v>
      </c>
      <c r="D287" s="96">
        <v>305.3416233420333</v>
      </c>
      <c r="E287" s="96">
        <v>69.891440870912319</v>
      </c>
      <c r="F287" s="396"/>
      <c r="G287" s="96">
        <v>5.721741769040432</v>
      </c>
      <c r="H287" s="121">
        <v>0</v>
      </c>
      <c r="I287" s="122">
        <f t="shared" si="53"/>
        <v>381.06720000000001</v>
      </c>
    </row>
    <row r="288" spans="1:9" ht="15">
      <c r="A288" s="280" t="s">
        <v>22</v>
      </c>
      <c r="B288" s="99">
        <f>SUM(B267:B287)</f>
        <v>102.66640981432754</v>
      </c>
      <c r="C288" s="99">
        <f t="shared" ref="C288:E288" si="54">SUM(C267:C287)</f>
        <v>54.761350849277562</v>
      </c>
      <c r="D288" s="99">
        <f t="shared" si="54"/>
        <v>1866.8982567509199</v>
      </c>
      <c r="E288" s="99">
        <f t="shared" si="54"/>
        <v>110.27718655534731</v>
      </c>
      <c r="F288" s="99">
        <f>SUM(F267:F287)</f>
        <v>0</v>
      </c>
      <c r="G288" s="99">
        <f t="shared" ref="G288:H288" si="55">SUM(G267:G287)</f>
        <v>5.721741769040432</v>
      </c>
      <c r="H288" s="100">
        <f t="shared" si="55"/>
        <v>0</v>
      </c>
      <c r="I288" s="111">
        <f>SUM(I267:I287)</f>
        <v>2140.3249457389129</v>
      </c>
    </row>
    <row r="289" spans="1:9" s="22" customFormat="1" ht="15" thickBot="1">
      <c r="A289" s="38" t="s">
        <v>108</v>
      </c>
      <c r="B289" s="125">
        <f>B288/$I288</f>
        <v>4.7967674263070186E-2</v>
      </c>
      <c r="C289" s="125">
        <f t="shared" ref="C289:I289" si="56">C288/$I288</f>
        <v>2.5585531280331867E-2</v>
      </c>
      <c r="D289" s="125">
        <f t="shared" si="56"/>
        <v>0.87224991722292111</v>
      </c>
      <c r="E289" s="125">
        <f t="shared" si="56"/>
        <v>5.1523572051474585E-2</v>
      </c>
      <c r="F289" s="125">
        <f t="shared" si="56"/>
        <v>0</v>
      </c>
      <c r="G289" s="125">
        <f t="shared" si="56"/>
        <v>2.6733051822021782E-3</v>
      </c>
      <c r="H289" s="126">
        <f t="shared" si="56"/>
        <v>0</v>
      </c>
      <c r="I289" s="127">
        <f t="shared" si="56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57">SUM(B294:H294)</f>
        <v>0</v>
      </c>
    </row>
    <row r="295" spans="1:9" ht="15">
      <c r="A295" s="32" t="s">
        <v>143</v>
      </c>
      <c r="B295" s="84">
        <v>1.0615000000000001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57"/>
        <v>1.0615000000000001</v>
      </c>
    </row>
    <row r="296" spans="1:9" ht="15">
      <c r="A296" s="31" t="s">
        <v>9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57"/>
        <v>0</v>
      </c>
    </row>
    <row r="297" spans="1:9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57"/>
        <v>0</v>
      </c>
    </row>
    <row r="298" spans="1:9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57"/>
        <v>0</v>
      </c>
    </row>
    <row r="299" spans="1:9" ht="15">
      <c r="A299" s="32" t="s">
        <v>144</v>
      </c>
      <c r="B299" s="84">
        <v>0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57"/>
        <v>0</v>
      </c>
    </row>
    <row r="300" spans="1:9" ht="15">
      <c r="A300" s="31" t="s">
        <v>145</v>
      </c>
      <c r="B300" s="112">
        <v>0</v>
      </c>
      <c r="C300" s="112">
        <v>0</v>
      </c>
      <c r="D300" s="112">
        <v>0</v>
      </c>
      <c r="E300" s="112">
        <v>0.93101488627065565</v>
      </c>
      <c r="F300" s="395"/>
      <c r="G300" s="112">
        <v>0</v>
      </c>
      <c r="H300" s="113">
        <v>0</v>
      </c>
      <c r="I300" s="114">
        <f t="shared" si="57"/>
        <v>0.93101488627065565</v>
      </c>
    </row>
    <row r="301" spans="1:9" ht="15">
      <c r="A301" s="32" t="s">
        <v>12</v>
      </c>
      <c r="B301" s="84">
        <v>42.668220019942616</v>
      </c>
      <c r="C301" s="84">
        <v>6.3317799800573855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57"/>
        <v>49</v>
      </c>
    </row>
    <row r="302" spans="1:9" ht="15">
      <c r="A302" s="31" t="s">
        <v>13</v>
      </c>
      <c r="B302" s="112">
        <v>106.13545735768412</v>
      </c>
      <c r="C302" s="112">
        <v>484.35775341360193</v>
      </c>
      <c r="D302" s="112">
        <v>24.506789228713966</v>
      </c>
      <c r="E302" s="112">
        <v>0</v>
      </c>
      <c r="F302" s="395"/>
      <c r="G302" s="112">
        <v>0</v>
      </c>
      <c r="H302" s="113">
        <v>0</v>
      </c>
      <c r="I302" s="114">
        <f t="shared" si="57"/>
        <v>615</v>
      </c>
    </row>
    <row r="303" spans="1:9" ht="15">
      <c r="A303" s="32" t="s">
        <v>14</v>
      </c>
      <c r="B303" s="84">
        <v>3.9597491498913548E-3</v>
      </c>
      <c r="C303" s="84">
        <v>2.1993634703241551</v>
      </c>
      <c r="D303" s="84">
        <v>0.7966767805259537</v>
      </c>
      <c r="E303" s="84">
        <v>0</v>
      </c>
      <c r="F303" s="395"/>
      <c r="G303" s="84">
        <v>0</v>
      </c>
      <c r="H303" s="115">
        <v>0</v>
      </c>
      <c r="I303" s="111">
        <f t="shared" si="57"/>
        <v>3.0000000000000004</v>
      </c>
    </row>
    <row r="304" spans="1:9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57"/>
        <v>0</v>
      </c>
    </row>
    <row r="305" spans="1:9" ht="15">
      <c r="A305" s="32" t="s">
        <v>136</v>
      </c>
      <c r="B305" s="84">
        <v>40.015128885499863</v>
      </c>
      <c r="C305" s="84">
        <v>920.092146053889</v>
      </c>
      <c r="D305" s="84">
        <v>77.670191003673821</v>
      </c>
      <c r="E305" s="84">
        <v>5.2225340569374676</v>
      </c>
      <c r="F305" s="395"/>
      <c r="G305" s="84">
        <v>0</v>
      </c>
      <c r="H305" s="115">
        <v>0</v>
      </c>
      <c r="I305" s="111">
        <f t="shared" si="57"/>
        <v>1043.0000000000002</v>
      </c>
    </row>
    <row r="306" spans="1:9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57"/>
        <v>0</v>
      </c>
    </row>
    <row r="307" spans="1:9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57"/>
        <v>0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57"/>
        <v>0</v>
      </c>
    </row>
    <row r="309" spans="1:9" ht="15">
      <c r="A309" s="33" t="s">
        <v>56</v>
      </c>
      <c r="B309" s="84">
        <v>4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57"/>
        <v>4</v>
      </c>
    </row>
    <row r="310" spans="1:9">
      <c r="A310" s="31" t="s">
        <v>18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57"/>
        <v>0</v>
      </c>
    </row>
    <row r="311" spans="1:9" ht="15">
      <c r="A311" s="33" t="s">
        <v>19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57"/>
        <v>0</v>
      </c>
    </row>
    <row r="312" spans="1:9">
      <c r="A312" s="31" t="s">
        <v>20</v>
      </c>
      <c r="B312" s="116">
        <v>9.0530504565514143</v>
      </c>
      <c r="C312" s="116">
        <v>147.64193259302019</v>
      </c>
      <c r="D312" s="116">
        <v>22.210616950428378</v>
      </c>
      <c r="E312" s="116">
        <v>0</v>
      </c>
      <c r="F312" s="395"/>
      <c r="G312" s="116">
        <v>0</v>
      </c>
      <c r="H312" s="117">
        <v>0</v>
      </c>
      <c r="I312" s="118">
        <f t="shared" si="57"/>
        <v>178.90559999999996</v>
      </c>
    </row>
    <row r="313" spans="1:9" ht="15.75" thickBot="1">
      <c r="A313" s="33" t="s">
        <v>21</v>
      </c>
      <c r="B313" s="96">
        <v>7.0968324627891155</v>
      </c>
      <c r="C313" s="96">
        <v>11.6058665383615</v>
      </c>
      <c r="D313" s="96">
        <v>36.124692219145516</v>
      </c>
      <c r="E313" s="96">
        <v>401.21855157262996</v>
      </c>
      <c r="F313" s="396"/>
      <c r="G313" s="96">
        <v>39.370414381160458</v>
      </c>
      <c r="H313" s="121">
        <v>0.13084282591351287</v>
      </c>
      <c r="I313" s="122">
        <f t="shared" si="57"/>
        <v>495.54720000000009</v>
      </c>
    </row>
    <row r="314" spans="1:9" ht="15">
      <c r="A314" s="280" t="s">
        <v>22</v>
      </c>
      <c r="B314" s="99">
        <f>SUM(B293:B313)</f>
        <v>210.03414893161701</v>
      </c>
      <c r="C314" s="99">
        <f t="shared" ref="C314:E314" si="58">SUM(C293:C313)</f>
        <v>1572.2288420492539</v>
      </c>
      <c r="D314" s="99">
        <f t="shared" si="58"/>
        <v>161.30896618248764</v>
      </c>
      <c r="E314" s="99">
        <f t="shared" si="58"/>
        <v>407.3721005158381</v>
      </c>
      <c r="F314" s="99">
        <f>SUM(F293:F313)</f>
        <v>0</v>
      </c>
      <c r="G314" s="99">
        <f t="shared" ref="G314:H314" si="59">SUM(G293:G313)</f>
        <v>39.370414381160458</v>
      </c>
      <c r="H314" s="100">
        <f t="shared" si="59"/>
        <v>0.13084282591351287</v>
      </c>
      <c r="I314" s="111">
        <f>SUM(I293:I313)</f>
        <v>2390.4453148862708</v>
      </c>
    </row>
    <row r="315" spans="1:9" s="22" customFormat="1" ht="15" thickBot="1">
      <c r="A315" s="38" t="s">
        <v>108</v>
      </c>
      <c r="B315" s="125">
        <f>B314/$I314</f>
        <v>8.7864025846418378E-2</v>
      </c>
      <c r="C315" s="125">
        <f t="shared" ref="C315:I315" si="60">C314/$I314</f>
        <v>0.65771378757687882</v>
      </c>
      <c r="D315" s="125">
        <f t="shared" si="60"/>
        <v>6.7480717997584552E-2</v>
      </c>
      <c r="E315" s="125">
        <f t="shared" si="60"/>
        <v>0.17041682483969287</v>
      </c>
      <c r="F315" s="125">
        <f t="shared" si="60"/>
        <v>0</v>
      </c>
      <c r="G315" s="125">
        <f t="shared" si="60"/>
        <v>1.6469907985756857E-2</v>
      </c>
      <c r="H315" s="126">
        <f t="shared" si="60"/>
        <v>5.4735753668448976E-5</v>
      </c>
      <c r="I315" s="127">
        <f t="shared" si="6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>
      <c r="A319" s="30" t="s">
        <v>7</v>
      </c>
      <c r="B319" s="105">
        <v>1.0433134813154125E-8</v>
      </c>
      <c r="C319" s="105">
        <v>1926.999999989567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1927</v>
      </c>
    </row>
    <row r="320" spans="1:9" ht="15">
      <c r="A320" s="31" t="s">
        <v>8</v>
      </c>
      <c r="B320" s="112">
        <v>1.0240963855174918E-8</v>
      </c>
      <c r="C320" s="112">
        <v>424.99999998975903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61">SUM(B320:H320)</f>
        <v>425</v>
      </c>
    </row>
    <row r="321" spans="1:9" ht="15">
      <c r="A321" s="32" t="s">
        <v>143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61"/>
        <v>0</v>
      </c>
    </row>
    <row r="322" spans="1:9" ht="15">
      <c r="A322" s="31" t="s">
        <v>9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61"/>
        <v>0</v>
      </c>
    </row>
    <row r="323" spans="1:9" ht="15">
      <c r="A323" s="32" t="s">
        <v>10</v>
      </c>
      <c r="B323" s="84">
        <v>0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61"/>
        <v>0</v>
      </c>
    </row>
    <row r="324" spans="1:9" ht="15">
      <c r="A324" s="31" t="s">
        <v>11</v>
      </c>
      <c r="B324" s="112">
        <v>9.5527147821457942E-9</v>
      </c>
      <c r="C324" s="112">
        <v>0</v>
      </c>
      <c r="D324" s="112">
        <v>0</v>
      </c>
      <c r="E324" s="112">
        <v>0.35639015190974466</v>
      </c>
      <c r="F324" s="395"/>
      <c r="G324" s="112">
        <v>0</v>
      </c>
      <c r="H324" s="113">
        <v>0</v>
      </c>
      <c r="I324" s="114">
        <f t="shared" si="61"/>
        <v>0.35639016146245944</v>
      </c>
    </row>
    <row r="325" spans="1:9" ht="15">
      <c r="A325" s="32" t="s">
        <v>144</v>
      </c>
      <c r="B325" s="84">
        <v>0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61"/>
        <v>0</v>
      </c>
    </row>
    <row r="326" spans="1:9" ht="15">
      <c r="A326" s="31" t="s">
        <v>145</v>
      </c>
      <c r="B326" s="112">
        <v>8.6064704551160539E-9</v>
      </c>
      <c r="C326" s="112">
        <v>10.557931178229975</v>
      </c>
      <c r="D326" s="112">
        <v>0</v>
      </c>
      <c r="E326" s="112">
        <v>1.0063990700748926</v>
      </c>
      <c r="F326" s="395"/>
      <c r="G326" s="112">
        <v>0</v>
      </c>
      <c r="H326" s="113">
        <v>0</v>
      </c>
      <c r="I326" s="114">
        <f t="shared" si="61"/>
        <v>11.564330256911337</v>
      </c>
    </row>
    <row r="327" spans="1:9" ht="15">
      <c r="A327" s="32" t="s">
        <v>12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61"/>
        <v>0</v>
      </c>
    </row>
    <row r="328" spans="1:9" ht="15">
      <c r="A328" s="31" t="s">
        <v>13</v>
      </c>
      <c r="B328" s="112">
        <v>88.178315006653506</v>
      </c>
      <c r="C328" s="112">
        <v>945.56753010810849</v>
      </c>
      <c r="D328" s="112">
        <v>109.25415488523822</v>
      </c>
      <c r="E328" s="112">
        <v>0</v>
      </c>
      <c r="F328" s="395"/>
      <c r="G328" s="112">
        <v>0</v>
      </c>
      <c r="H328" s="113">
        <v>0</v>
      </c>
      <c r="I328" s="114">
        <f t="shared" si="61"/>
        <v>1143.0000000000002</v>
      </c>
    </row>
    <row r="329" spans="1:9" ht="15">
      <c r="A329" s="32" t="s">
        <v>14</v>
      </c>
      <c r="B329" s="84">
        <v>0.55941857604338341</v>
      </c>
      <c r="C329" s="84">
        <v>0</v>
      </c>
      <c r="D329" s="84">
        <v>1.4405814239566166</v>
      </c>
      <c r="E329" s="84">
        <v>0</v>
      </c>
      <c r="F329" s="395"/>
      <c r="G329" s="84">
        <v>0</v>
      </c>
      <c r="H329" s="115">
        <v>0</v>
      </c>
      <c r="I329" s="111">
        <f t="shared" si="61"/>
        <v>2</v>
      </c>
    </row>
    <row r="330" spans="1:9" ht="15">
      <c r="A330" s="31" t="s">
        <v>146</v>
      </c>
      <c r="B330" s="112">
        <v>0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61"/>
        <v>0</v>
      </c>
    </row>
    <row r="331" spans="1:9" ht="15">
      <c r="A331" s="32" t="s">
        <v>136</v>
      </c>
      <c r="B331" s="84">
        <v>2155.0735666043238</v>
      </c>
      <c r="C331" s="84">
        <v>3432.947662899096</v>
      </c>
      <c r="D331" s="84">
        <v>1263.2303464283407</v>
      </c>
      <c r="E331" s="84">
        <v>1235.7484240682395</v>
      </c>
      <c r="F331" s="395"/>
      <c r="G331" s="84">
        <v>0</v>
      </c>
      <c r="H331" s="115">
        <v>0</v>
      </c>
      <c r="I331" s="111">
        <f t="shared" si="61"/>
        <v>8087</v>
      </c>
    </row>
    <row r="332" spans="1:9" ht="15">
      <c r="A332" s="31" t="s">
        <v>15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61"/>
        <v>0</v>
      </c>
    </row>
    <row r="333" spans="1:9" ht="15">
      <c r="A333" s="32" t="s">
        <v>16</v>
      </c>
      <c r="B333" s="84">
        <v>0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61"/>
        <v>0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61"/>
        <v>0</v>
      </c>
    </row>
    <row r="335" spans="1:9" ht="15">
      <c r="A335" s="33" t="s">
        <v>56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61"/>
        <v>0</v>
      </c>
    </row>
    <row r="336" spans="1:9">
      <c r="A336" s="31" t="s">
        <v>18</v>
      </c>
      <c r="B336" s="116">
        <v>66.160020625635553</v>
      </c>
      <c r="C336" s="116">
        <v>7147.5982174234732</v>
      </c>
      <c r="D336" s="116">
        <v>6.2417619508917497</v>
      </c>
      <c r="E336" s="116">
        <v>0</v>
      </c>
      <c r="F336" s="395"/>
      <c r="G336" s="116">
        <v>0</v>
      </c>
      <c r="H336" s="117">
        <v>0</v>
      </c>
      <c r="I336" s="118">
        <f t="shared" si="61"/>
        <v>7220</v>
      </c>
    </row>
    <row r="337" spans="1:9" ht="15">
      <c r="A337" s="33" t="s">
        <v>19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61"/>
        <v>0</v>
      </c>
    </row>
    <row r="338" spans="1:9">
      <c r="A338" s="31" t="s">
        <v>20</v>
      </c>
      <c r="B338" s="116">
        <v>0.41831269885467925</v>
      </c>
      <c r="C338" s="116">
        <v>0</v>
      </c>
      <c r="D338" s="116">
        <v>1.0036873011453207</v>
      </c>
      <c r="E338" s="116">
        <v>0</v>
      </c>
      <c r="F338" s="395"/>
      <c r="G338" s="116">
        <v>0</v>
      </c>
      <c r="H338" s="117">
        <v>0</v>
      </c>
      <c r="I338" s="118">
        <f t="shared" si="61"/>
        <v>1.4219999999999999</v>
      </c>
    </row>
    <row r="339" spans="1:9" ht="15.75" thickBot="1">
      <c r="A339" s="33" t="s">
        <v>21</v>
      </c>
      <c r="B339" s="96">
        <v>86.23602661662261</v>
      </c>
      <c r="C339" s="96">
        <v>56.136446808916972</v>
      </c>
      <c r="D339" s="96">
        <v>138.55239007616828</v>
      </c>
      <c r="E339" s="96">
        <v>4119.3444668456932</v>
      </c>
      <c r="F339" s="396"/>
      <c r="G339" s="96">
        <v>330.95506965259938</v>
      </c>
      <c r="H339" s="121">
        <v>0</v>
      </c>
      <c r="I339" s="122">
        <f t="shared" si="61"/>
        <v>4731.2244000000001</v>
      </c>
    </row>
    <row r="340" spans="1:9" ht="15">
      <c r="A340" s="280" t="s">
        <v>22</v>
      </c>
      <c r="B340" s="99">
        <f>SUM(B319:B339)</f>
        <v>2396.6256601669666</v>
      </c>
      <c r="C340" s="99">
        <f t="shared" ref="C340:E340" si="62">SUM(C319:C339)</f>
        <v>13944.807788397151</v>
      </c>
      <c r="D340" s="99">
        <f t="shared" si="62"/>
        <v>1519.7229220657409</v>
      </c>
      <c r="E340" s="99">
        <f t="shared" si="62"/>
        <v>5356.4556801359176</v>
      </c>
      <c r="F340" s="99">
        <f>SUM(F319:F339)</f>
        <v>0</v>
      </c>
      <c r="G340" s="99">
        <f t="shared" ref="G340:H340" si="63">SUM(G319:G339)</f>
        <v>330.95506965259938</v>
      </c>
      <c r="H340" s="100">
        <f t="shared" si="63"/>
        <v>0</v>
      </c>
      <c r="I340" s="111">
        <f>SUM(I319:I339)</f>
        <v>23548.567120418371</v>
      </c>
    </row>
    <row r="341" spans="1:9" s="22" customFormat="1" ht="15" thickBot="1">
      <c r="A341" s="38" t="s">
        <v>108</v>
      </c>
      <c r="B341" s="125">
        <f>B340/$I340</f>
        <v>0.10177373629195946</v>
      </c>
      <c r="C341" s="125">
        <f t="shared" ref="C341:I341" si="64">C340/$I340</f>
        <v>0.5921722420344615</v>
      </c>
      <c r="D341" s="125">
        <f t="shared" si="64"/>
        <v>6.4535685517274094E-2</v>
      </c>
      <c r="E341" s="125">
        <f t="shared" si="64"/>
        <v>0.22746418721551298</v>
      </c>
      <c r="F341" s="125">
        <f t="shared" si="64"/>
        <v>0</v>
      </c>
      <c r="G341" s="125">
        <f t="shared" si="64"/>
        <v>1.4054148940792094E-2</v>
      </c>
      <c r="H341" s="126">
        <f t="shared" si="64"/>
        <v>0</v>
      </c>
      <c r="I341" s="127">
        <f t="shared" si="64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65">SUM(B346:H346)</f>
        <v>0</v>
      </c>
    </row>
    <row r="347" spans="1:9" ht="15">
      <c r="A347" s="32" t="s">
        <v>143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65"/>
        <v>0</v>
      </c>
    </row>
    <row r="348" spans="1:9" ht="15">
      <c r="A348" s="31" t="s">
        <v>9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65"/>
        <v>0</v>
      </c>
    </row>
    <row r="349" spans="1:9" ht="15">
      <c r="A349" s="32" t="s">
        <v>10</v>
      </c>
      <c r="B349" s="84">
        <v>0</v>
      </c>
      <c r="C349" s="84">
        <v>0</v>
      </c>
      <c r="D349" s="84">
        <v>0</v>
      </c>
      <c r="E349" s="84">
        <v>0</v>
      </c>
      <c r="F349" s="395"/>
      <c r="G349" s="84">
        <v>0</v>
      </c>
      <c r="H349" s="115">
        <v>0</v>
      </c>
      <c r="I349" s="111">
        <f t="shared" si="65"/>
        <v>0</v>
      </c>
    </row>
    <row r="350" spans="1:9" ht="15">
      <c r="A350" s="31" t="s">
        <v>11</v>
      </c>
      <c r="B350" s="112">
        <v>9.5526907991697525E-9</v>
      </c>
      <c r="C350" s="112">
        <v>9.5526907991697525E-9</v>
      </c>
      <c r="D350" s="112">
        <v>9.5526907991697525E-9</v>
      </c>
      <c r="E350" s="112">
        <v>1.5059012813903351E-2</v>
      </c>
      <c r="F350" s="395"/>
      <c r="G350" s="112">
        <v>0</v>
      </c>
      <c r="H350" s="113">
        <v>0</v>
      </c>
      <c r="I350" s="114">
        <f t="shared" si="65"/>
        <v>1.5059041471975749E-2</v>
      </c>
    </row>
    <row r="351" spans="1:9" ht="15">
      <c r="A351" s="32" t="s">
        <v>144</v>
      </c>
      <c r="B351" s="84">
        <v>0</v>
      </c>
      <c r="C351" s="84">
        <v>0</v>
      </c>
      <c r="D351" s="84">
        <v>0</v>
      </c>
      <c r="E351" s="84">
        <v>0</v>
      </c>
      <c r="F351" s="395"/>
      <c r="G351" s="84">
        <v>0</v>
      </c>
      <c r="H351" s="115">
        <v>0</v>
      </c>
      <c r="I351" s="111">
        <f t="shared" si="65"/>
        <v>0</v>
      </c>
    </row>
    <row r="352" spans="1:9" ht="15">
      <c r="A352" s="31" t="s">
        <v>145</v>
      </c>
      <c r="B352" s="112">
        <v>8.6064704094925052E-9</v>
      </c>
      <c r="C352" s="112">
        <v>8.6064704094925052E-9</v>
      </c>
      <c r="D352" s="112">
        <v>8.6064704094925052E-9</v>
      </c>
      <c r="E352" s="112">
        <v>5.6946513045809146</v>
      </c>
      <c r="F352" s="395"/>
      <c r="G352" s="112">
        <v>0</v>
      </c>
      <c r="H352" s="113">
        <v>0</v>
      </c>
      <c r="I352" s="114">
        <f t="shared" si="65"/>
        <v>5.6946513304003261</v>
      </c>
    </row>
    <row r="353" spans="1:9" ht="15">
      <c r="A353" s="32" t="s">
        <v>12</v>
      </c>
      <c r="B353" s="84">
        <v>0.46975089674970327</v>
      </c>
      <c r="C353" s="84">
        <v>1.3333333155555557E-8</v>
      </c>
      <c r="D353" s="84">
        <v>3.5302490765836305</v>
      </c>
      <c r="E353" s="84">
        <v>1.3333333155555557E-8</v>
      </c>
      <c r="F353" s="395"/>
      <c r="G353" s="84">
        <v>0</v>
      </c>
      <c r="H353" s="115">
        <v>0</v>
      </c>
      <c r="I353" s="111">
        <f t="shared" si="65"/>
        <v>4</v>
      </c>
    </row>
    <row r="354" spans="1:9" ht="15">
      <c r="A354" s="31" t="s">
        <v>13</v>
      </c>
      <c r="B354" s="112">
        <v>8.1857177649233281E-2</v>
      </c>
      <c r="C354" s="112">
        <v>2.4094580693158778</v>
      </c>
      <c r="D354" s="112">
        <v>38.508684740976065</v>
      </c>
      <c r="E354" s="112">
        <v>1.2058823515224912E-8</v>
      </c>
      <c r="F354" s="395"/>
      <c r="G354" s="112">
        <v>0</v>
      </c>
      <c r="H354" s="113">
        <v>0</v>
      </c>
      <c r="I354" s="114">
        <f t="shared" si="65"/>
        <v>41</v>
      </c>
    </row>
    <row r="355" spans="1:9" ht="15">
      <c r="A355" s="32" t="s">
        <v>14</v>
      </c>
      <c r="B355" s="84">
        <v>0</v>
      </c>
      <c r="C355" s="84">
        <v>0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65"/>
        <v>0</v>
      </c>
    </row>
    <row r="356" spans="1:9" ht="15">
      <c r="A356" s="31" t="s">
        <v>146</v>
      </c>
      <c r="B356" s="112">
        <v>0</v>
      </c>
      <c r="C356" s="112">
        <v>0</v>
      </c>
      <c r="D356" s="112">
        <v>0</v>
      </c>
      <c r="E356" s="112">
        <v>0</v>
      </c>
      <c r="F356" s="395"/>
      <c r="G356" s="112">
        <v>0</v>
      </c>
      <c r="H356" s="113">
        <v>0</v>
      </c>
      <c r="I356" s="114">
        <f t="shared" si="65"/>
        <v>0</v>
      </c>
    </row>
    <row r="357" spans="1:9" ht="15">
      <c r="A357" s="32" t="s">
        <v>136</v>
      </c>
      <c r="B357" s="84">
        <v>3.5902668266036946</v>
      </c>
      <c r="C357" s="84">
        <v>96.458284600192357</v>
      </c>
      <c r="D357" s="84">
        <v>122.95144856292744</v>
      </c>
      <c r="E357" s="84">
        <v>1.027649769395825E-8</v>
      </c>
      <c r="F357" s="395"/>
      <c r="G357" s="84">
        <v>0</v>
      </c>
      <c r="H357" s="115">
        <v>0</v>
      </c>
      <c r="I357" s="111">
        <f t="shared" si="65"/>
        <v>223</v>
      </c>
    </row>
    <row r="358" spans="1:9" ht="15">
      <c r="A358" s="31" t="s">
        <v>15</v>
      </c>
      <c r="B358" s="112">
        <v>0</v>
      </c>
      <c r="C358" s="112">
        <v>0</v>
      </c>
      <c r="D358" s="112">
        <v>0</v>
      </c>
      <c r="E358" s="112">
        <v>0</v>
      </c>
      <c r="F358" s="395"/>
      <c r="G358" s="112">
        <v>0</v>
      </c>
      <c r="H358" s="113">
        <v>0</v>
      </c>
      <c r="I358" s="114">
        <f t="shared" si="65"/>
        <v>0</v>
      </c>
    </row>
    <row r="359" spans="1:9" ht="15">
      <c r="A359" s="32" t="s">
        <v>16</v>
      </c>
      <c r="B359" s="84">
        <v>0</v>
      </c>
      <c r="C359" s="84">
        <v>0</v>
      </c>
      <c r="D359" s="84">
        <v>0</v>
      </c>
      <c r="E359" s="84">
        <v>0</v>
      </c>
      <c r="F359" s="395"/>
      <c r="G359" s="84">
        <v>0</v>
      </c>
      <c r="H359" s="115">
        <v>0</v>
      </c>
      <c r="I359" s="111">
        <f t="shared" si="65"/>
        <v>0</v>
      </c>
    </row>
    <row r="360" spans="1:9" ht="15">
      <c r="A360" s="31" t="s">
        <v>17</v>
      </c>
      <c r="B360" s="112">
        <v>0.34918215869137997</v>
      </c>
      <c r="C360" s="112">
        <v>18.798154160555431</v>
      </c>
      <c r="D360" s="112">
        <v>5.8526636731774291</v>
      </c>
      <c r="E360" s="112">
        <v>7.5757575665748374E-9</v>
      </c>
      <c r="F360" s="395"/>
      <c r="G360" s="112">
        <v>0</v>
      </c>
      <c r="H360" s="113">
        <v>0</v>
      </c>
      <c r="I360" s="114">
        <f t="shared" si="65"/>
        <v>24.999999999999996</v>
      </c>
    </row>
    <row r="361" spans="1:9" ht="15">
      <c r="A361" s="33" t="s">
        <v>56</v>
      </c>
      <c r="B361" s="84">
        <v>1.036509356135352</v>
      </c>
      <c r="C361" s="84">
        <v>1.7577916261264472</v>
      </c>
      <c r="D361" s="84">
        <v>3.2056989977382018</v>
      </c>
      <c r="E361" s="84">
        <v>1.9999999733333339E-8</v>
      </c>
      <c r="F361" s="395"/>
      <c r="G361" s="84">
        <v>0</v>
      </c>
      <c r="H361" s="115">
        <v>0</v>
      </c>
      <c r="I361" s="111">
        <f t="shared" si="65"/>
        <v>6.0000000000000009</v>
      </c>
    </row>
    <row r="362" spans="1:9">
      <c r="A362" s="31" t="s">
        <v>18</v>
      </c>
      <c r="B362" s="116">
        <v>50.083411578534879</v>
      </c>
      <c r="C362" s="116">
        <v>145.82733092866775</v>
      </c>
      <c r="D362" s="116">
        <v>82.089257480386635</v>
      </c>
      <c r="E362" s="116">
        <v>1.2410714283498087E-8</v>
      </c>
      <c r="F362" s="395"/>
      <c r="G362" s="116">
        <v>0</v>
      </c>
      <c r="H362" s="117">
        <v>0</v>
      </c>
      <c r="I362" s="118">
        <f t="shared" si="65"/>
        <v>278</v>
      </c>
    </row>
    <row r="363" spans="1:9" ht="15">
      <c r="A363" s="33" t="s">
        <v>19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65"/>
        <v>0</v>
      </c>
    </row>
    <row r="364" spans="1:9">
      <c r="A364" s="31" t="s">
        <v>20</v>
      </c>
      <c r="B364" s="116">
        <v>12.071277102934857</v>
      </c>
      <c r="C364" s="116">
        <v>1.707914358900897E-4</v>
      </c>
      <c r="D364" s="116">
        <v>1.2125520961774097</v>
      </c>
      <c r="E364" s="116">
        <v>9.4518442353943429E-9</v>
      </c>
      <c r="F364" s="395"/>
      <c r="G364" s="116">
        <v>0</v>
      </c>
      <c r="H364" s="117">
        <v>0</v>
      </c>
      <c r="I364" s="118">
        <f t="shared" si="65"/>
        <v>13.284000000000001</v>
      </c>
    </row>
    <row r="365" spans="1:9" ht="15.75" thickBot="1">
      <c r="A365" s="33" t="s">
        <v>21</v>
      </c>
      <c r="B365" s="96">
        <v>2.4937183408412844</v>
      </c>
      <c r="C365" s="96">
        <v>4.1191175441412966</v>
      </c>
      <c r="D365" s="96">
        <v>2.4240448274926152</v>
      </c>
      <c r="E365" s="96">
        <v>401.3689075353202</v>
      </c>
      <c r="F365" s="396"/>
      <c r="G365" s="96">
        <v>5.1634996368769457</v>
      </c>
      <c r="H365" s="121">
        <v>2.1912115327667646E-2</v>
      </c>
      <c r="I365" s="122">
        <f t="shared" si="65"/>
        <v>415.59120000000001</v>
      </c>
    </row>
    <row r="366" spans="1:9" ht="15">
      <c r="A366" s="280" t="s">
        <v>22</v>
      </c>
      <c r="B366" s="99">
        <f>SUM(B345:B365)</f>
        <v>70.175973456299545</v>
      </c>
      <c r="C366" s="99">
        <f t="shared" ref="C366:E366" si="66">SUM(C345:C365)</f>
        <v>269.37030775192756</v>
      </c>
      <c r="D366" s="99">
        <f t="shared" si="66"/>
        <v>259.77459947361859</v>
      </c>
      <c r="E366" s="99">
        <f t="shared" si="66"/>
        <v>407.078617937822</v>
      </c>
      <c r="F366" s="99">
        <f>SUM(F345:F365)</f>
        <v>0</v>
      </c>
      <c r="G366" s="99">
        <f t="shared" ref="G366:H366" si="67">SUM(G345:G365)</f>
        <v>5.1634996368769457</v>
      </c>
      <c r="H366" s="100">
        <f t="shared" si="67"/>
        <v>2.1912115327667646E-2</v>
      </c>
      <c r="I366" s="111">
        <f>SUM(I345:I365)</f>
        <v>1011.5849103718722</v>
      </c>
    </row>
    <row r="367" spans="1:9" s="22" customFormat="1" ht="15" thickBot="1">
      <c r="A367" s="38" t="s">
        <v>108</v>
      </c>
      <c r="B367" s="125">
        <f>B366/$I366</f>
        <v>6.9372301560431462E-2</v>
      </c>
      <c r="C367" s="125">
        <f t="shared" ref="C367:I367" si="68">C366/$I366</f>
        <v>0.266285415084833</v>
      </c>
      <c r="D367" s="125">
        <f t="shared" si="68"/>
        <v>0.25679959913411715</v>
      </c>
      <c r="E367" s="125">
        <f t="shared" si="68"/>
        <v>0.40241665703393542</v>
      </c>
      <c r="F367" s="125">
        <f t="shared" si="68"/>
        <v>0</v>
      </c>
      <c r="G367" s="125">
        <f t="shared" si="68"/>
        <v>5.1043660140983856E-3</v>
      </c>
      <c r="H367" s="126">
        <f t="shared" si="68"/>
        <v>2.1661172584723962E-5</v>
      </c>
      <c r="I367" s="127">
        <f t="shared" si="68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69">SUM(B372:H372)</f>
        <v>0</v>
      </c>
    </row>
    <row r="373" spans="1:9" ht="15">
      <c r="A373" s="32" t="s">
        <v>143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69"/>
        <v>0</v>
      </c>
    </row>
    <row r="374" spans="1:9" ht="15">
      <c r="A374" s="31" t="s">
        <v>9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69"/>
        <v>0</v>
      </c>
    </row>
    <row r="375" spans="1:9" ht="15">
      <c r="A375" s="32" t="s">
        <v>10</v>
      </c>
      <c r="B375" s="84">
        <v>0</v>
      </c>
      <c r="C375" s="84">
        <v>0</v>
      </c>
      <c r="D375" s="84">
        <v>0</v>
      </c>
      <c r="E375" s="84">
        <v>0</v>
      </c>
      <c r="F375" s="395"/>
      <c r="G375" s="84">
        <v>0</v>
      </c>
      <c r="H375" s="115">
        <v>0</v>
      </c>
      <c r="I375" s="111">
        <f t="shared" si="69"/>
        <v>0</v>
      </c>
    </row>
    <row r="376" spans="1:9" ht="15">
      <c r="A376" s="31" t="s">
        <v>11</v>
      </c>
      <c r="B376" s="112">
        <v>9.5527148598187204E-9</v>
      </c>
      <c r="C376" s="112">
        <v>9.5527148598187204E-9</v>
      </c>
      <c r="D376" s="112">
        <v>9.5527148598187204E-9</v>
      </c>
      <c r="E376" s="112">
        <v>2.0463036671916899</v>
      </c>
      <c r="F376" s="395"/>
      <c r="G376" s="112">
        <v>0</v>
      </c>
      <c r="H376" s="113">
        <v>0</v>
      </c>
      <c r="I376" s="114">
        <f t="shared" si="69"/>
        <v>2.0463036958498346</v>
      </c>
    </row>
    <row r="377" spans="1:9" ht="15">
      <c r="A377" s="32" t="s">
        <v>144</v>
      </c>
      <c r="B377" s="84">
        <v>0</v>
      </c>
      <c r="C377" s="84">
        <v>0</v>
      </c>
      <c r="D377" s="84">
        <v>0</v>
      </c>
      <c r="E377" s="84">
        <v>0</v>
      </c>
      <c r="F377" s="395"/>
      <c r="G377" s="84">
        <v>0</v>
      </c>
      <c r="H377" s="115">
        <v>0</v>
      </c>
      <c r="I377" s="111">
        <f t="shared" si="69"/>
        <v>0</v>
      </c>
    </row>
    <row r="378" spans="1:9" ht="15">
      <c r="A378" s="31" t="s">
        <v>145</v>
      </c>
      <c r="B378" s="112">
        <v>8.6064704610950742E-9</v>
      </c>
      <c r="C378" s="112">
        <v>8.6064704610950742E-9</v>
      </c>
      <c r="D378" s="112">
        <v>8.6064704610950742E-9</v>
      </c>
      <c r="E378" s="112">
        <v>695.28258865056966</v>
      </c>
      <c r="F378" s="395"/>
      <c r="G378" s="112">
        <v>0</v>
      </c>
      <c r="H378" s="113">
        <v>0</v>
      </c>
      <c r="I378" s="114">
        <f t="shared" si="69"/>
        <v>695.28258867638908</v>
      </c>
    </row>
    <row r="379" spans="1:9" ht="15">
      <c r="A379" s="32" t="s">
        <v>12</v>
      </c>
      <c r="B379" s="84">
        <v>80.999999965285738</v>
      </c>
      <c r="C379" s="84">
        <v>1.1571428564816332E-8</v>
      </c>
      <c r="D379" s="84">
        <v>1.1571428564816332E-8</v>
      </c>
      <c r="E379" s="84">
        <v>1.1571428564816332E-8</v>
      </c>
      <c r="F379" s="395"/>
      <c r="G379" s="84">
        <v>0</v>
      </c>
      <c r="H379" s="115">
        <v>0</v>
      </c>
      <c r="I379" s="111">
        <f t="shared" si="69"/>
        <v>81.000000000000028</v>
      </c>
    </row>
    <row r="380" spans="1:9" ht="15">
      <c r="A380" s="31" t="s">
        <v>13</v>
      </c>
      <c r="B380" s="112">
        <v>63.227082980200244</v>
      </c>
      <c r="C380" s="112">
        <v>1.2241992880819644E-8</v>
      </c>
      <c r="D380" s="112">
        <v>280.77291699531577</v>
      </c>
      <c r="E380" s="112">
        <v>1.2241992880819644E-8</v>
      </c>
      <c r="F380" s="395"/>
      <c r="G380" s="112">
        <v>0</v>
      </c>
      <c r="H380" s="113">
        <v>0</v>
      </c>
      <c r="I380" s="114">
        <f t="shared" si="69"/>
        <v>343.99999999999994</v>
      </c>
    </row>
    <row r="381" spans="1:9" ht="15">
      <c r="A381" s="32" t="s">
        <v>14</v>
      </c>
      <c r="B381" s="84">
        <v>1.5998165585733752</v>
      </c>
      <c r="C381" s="84">
        <v>9.1304347746691862E-9</v>
      </c>
      <c r="D381" s="84">
        <v>40.40018342316575</v>
      </c>
      <c r="E381" s="84">
        <v>9.1304347746691862E-9</v>
      </c>
      <c r="F381" s="395"/>
      <c r="G381" s="84">
        <v>0</v>
      </c>
      <c r="H381" s="115">
        <v>0</v>
      </c>
      <c r="I381" s="111">
        <f t="shared" si="69"/>
        <v>41.999999999999993</v>
      </c>
    </row>
    <row r="382" spans="1:9" ht="15">
      <c r="A382" s="31" t="s">
        <v>146</v>
      </c>
      <c r="B382" s="112">
        <v>0</v>
      </c>
      <c r="C382" s="112">
        <v>0</v>
      </c>
      <c r="D382" s="112">
        <v>0</v>
      </c>
      <c r="E382" s="112">
        <v>0</v>
      </c>
      <c r="F382" s="395"/>
      <c r="G382" s="112">
        <v>0</v>
      </c>
      <c r="H382" s="113">
        <v>0</v>
      </c>
      <c r="I382" s="114">
        <f t="shared" si="69"/>
        <v>0</v>
      </c>
    </row>
    <row r="383" spans="1:9" ht="15">
      <c r="A383" s="32" t="s">
        <v>136</v>
      </c>
      <c r="B383" s="84">
        <v>17.200954505454064</v>
      </c>
      <c r="C383" s="84">
        <v>1.4520890002504347</v>
      </c>
      <c r="D383" s="84">
        <v>40.346956483944631</v>
      </c>
      <c r="E383" s="84">
        <v>1.0350877185718682E-8</v>
      </c>
      <c r="F383" s="395"/>
      <c r="G383" s="84">
        <v>0</v>
      </c>
      <c r="H383" s="115">
        <v>0</v>
      </c>
      <c r="I383" s="111">
        <f t="shared" si="69"/>
        <v>59</v>
      </c>
    </row>
    <row r="384" spans="1:9" ht="15">
      <c r="A384" s="31" t="s">
        <v>15</v>
      </c>
      <c r="B384" s="112">
        <v>0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69"/>
        <v>0</v>
      </c>
    </row>
    <row r="385" spans="1:9" ht="15">
      <c r="A385" s="32" t="s">
        <v>16</v>
      </c>
      <c r="B385" s="84">
        <v>0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69"/>
        <v>0</v>
      </c>
    </row>
    <row r="386" spans="1:9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69"/>
        <v>0</v>
      </c>
    </row>
    <row r="387" spans="1:9" ht="15">
      <c r="A387" s="33" t="s">
        <v>56</v>
      </c>
      <c r="B387" s="84">
        <v>2.9999999550000012</v>
      </c>
      <c r="C387" s="84">
        <v>1.4999999700000007E-8</v>
      </c>
      <c r="D387" s="84">
        <v>1.4999999700000007E-8</v>
      </c>
      <c r="E387" s="84">
        <v>1.4999999700000007E-8</v>
      </c>
      <c r="F387" s="395"/>
      <c r="G387" s="84">
        <v>0</v>
      </c>
      <c r="H387" s="115">
        <v>0</v>
      </c>
      <c r="I387" s="111">
        <f t="shared" si="69"/>
        <v>3.0000000000000009</v>
      </c>
    </row>
    <row r="388" spans="1:9">
      <c r="A388" s="31" t="s">
        <v>18</v>
      </c>
      <c r="B388" s="116">
        <v>2.9999999550000012</v>
      </c>
      <c r="C388" s="116">
        <v>1.4999999700000007E-8</v>
      </c>
      <c r="D388" s="116">
        <v>1.4999999700000007E-8</v>
      </c>
      <c r="E388" s="116">
        <v>1.4999999700000007E-8</v>
      </c>
      <c r="F388" s="395"/>
      <c r="G388" s="116">
        <v>0</v>
      </c>
      <c r="H388" s="117">
        <v>0</v>
      </c>
      <c r="I388" s="118">
        <f t="shared" si="69"/>
        <v>3.0000000000000009</v>
      </c>
    </row>
    <row r="389" spans="1:9" ht="15">
      <c r="A389" s="33" t="s">
        <v>19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69"/>
        <v>0</v>
      </c>
    </row>
    <row r="390" spans="1:9">
      <c r="A390" s="31" t="s">
        <v>20</v>
      </c>
      <c r="B390" s="116">
        <v>21.614399971639109</v>
      </c>
      <c r="C390" s="116">
        <v>9.4536293331695264E-9</v>
      </c>
      <c r="D390" s="116">
        <v>9.4536293331695264E-9</v>
      </c>
      <c r="E390" s="116">
        <v>9.4536293331695264E-9</v>
      </c>
      <c r="F390" s="395"/>
      <c r="G390" s="116">
        <v>0</v>
      </c>
      <c r="H390" s="117">
        <v>0</v>
      </c>
      <c r="I390" s="118">
        <f t="shared" si="69"/>
        <v>21.614399999999996</v>
      </c>
    </row>
    <row r="391" spans="1:9" ht="15.75" thickBot="1">
      <c r="A391" s="33" t="s">
        <v>21</v>
      </c>
      <c r="B391" s="96">
        <v>21.334175092567229</v>
      </c>
      <c r="C391" s="96">
        <v>2.6518637849550365E-2</v>
      </c>
      <c r="D391" s="96">
        <v>5.7662219532584347</v>
      </c>
      <c r="E391" s="96">
        <v>92.135731030368873</v>
      </c>
      <c r="F391" s="396"/>
      <c r="G391" s="96">
        <v>77.786953285955889</v>
      </c>
      <c r="H391" s="121">
        <v>0</v>
      </c>
      <c r="I391" s="122">
        <f t="shared" si="69"/>
        <v>197.04959999999997</v>
      </c>
    </row>
    <row r="392" spans="1:9" ht="15">
      <c r="A392" s="280" t="s">
        <v>22</v>
      </c>
      <c r="B392" s="99">
        <f>SUM(B371:B391)</f>
        <v>211.9764290018789</v>
      </c>
      <c r="C392" s="99">
        <f t="shared" ref="C392:E392" si="70">SUM(C371:C391)</f>
        <v>1.4786077286566555</v>
      </c>
      <c r="D392" s="99">
        <f t="shared" si="70"/>
        <v>367.28627892486878</v>
      </c>
      <c r="E392" s="99">
        <f t="shared" si="70"/>
        <v>789.46462343087842</v>
      </c>
      <c r="F392" s="99">
        <f>SUM(F371:F391)</f>
        <v>0</v>
      </c>
      <c r="G392" s="99">
        <f t="shared" ref="G392:H392" si="71">SUM(G371:G391)</f>
        <v>77.786953285955889</v>
      </c>
      <c r="H392" s="100">
        <f t="shared" si="71"/>
        <v>0</v>
      </c>
      <c r="I392" s="111">
        <f>SUM(I371:I391)</f>
        <v>1447.9928923722389</v>
      </c>
    </row>
    <row r="393" spans="1:9" s="22" customFormat="1" ht="15" thickBot="1">
      <c r="A393" s="38" t="s">
        <v>108</v>
      </c>
      <c r="B393" s="125">
        <f>B392/$I392</f>
        <v>0.14639328004890897</v>
      </c>
      <c r="C393" s="125">
        <f t="shared" ref="C393:I393" si="72">C392/$I392</f>
        <v>1.0211429465197585E-3</v>
      </c>
      <c r="D393" s="125">
        <f t="shared" si="72"/>
        <v>0.2536519901856325</v>
      </c>
      <c r="E393" s="125">
        <f t="shared" si="72"/>
        <v>0.54521305152092481</v>
      </c>
      <c r="F393" s="125">
        <f t="shared" si="72"/>
        <v>0</v>
      </c>
      <c r="G393" s="125">
        <f t="shared" si="72"/>
        <v>5.3720535298013752E-2</v>
      </c>
      <c r="H393" s="126">
        <f t="shared" si="72"/>
        <v>0</v>
      </c>
      <c r="I393" s="127">
        <f t="shared" si="72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73">SUM(B398:H398)</f>
        <v>0</v>
      </c>
    </row>
    <row r="399" spans="1:9" ht="15">
      <c r="A399" s="32" t="s">
        <v>143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73"/>
        <v>0</v>
      </c>
    </row>
    <row r="400" spans="1:9" ht="15">
      <c r="A400" s="31" t="s">
        <v>9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73"/>
        <v>0</v>
      </c>
    </row>
    <row r="401" spans="1:9" ht="15">
      <c r="A401" s="32" t="s">
        <v>10</v>
      </c>
      <c r="B401" s="84">
        <v>0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73"/>
        <v>0</v>
      </c>
    </row>
    <row r="402" spans="1:9" ht="15">
      <c r="A402" s="31" t="s">
        <v>11</v>
      </c>
      <c r="B402" s="112">
        <v>9.55271397703777E-9</v>
      </c>
      <c r="C402" s="112">
        <v>0</v>
      </c>
      <c r="D402" s="112">
        <v>0</v>
      </c>
      <c r="E402" s="112">
        <v>8.599490749934266E-2</v>
      </c>
      <c r="F402" s="395"/>
      <c r="G402" s="112">
        <v>0</v>
      </c>
      <c r="H402" s="113">
        <v>0</v>
      </c>
      <c r="I402" s="114">
        <f t="shared" si="73"/>
        <v>8.5994917052056641E-2</v>
      </c>
    </row>
    <row r="403" spans="1:9" ht="15">
      <c r="A403" s="32" t="s">
        <v>144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73"/>
        <v>0</v>
      </c>
    </row>
    <row r="404" spans="1:9" ht="15">
      <c r="A404" s="31" t="s">
        <v>145</v>
      </c>
      <c r="B404" s="112">
        <v>8.6064702086698029E-9</v>
      </c>
      <c r="C404" s="112">
        <v>0</v>
      </c>
      <c r="D404" s="112">
        <v>0</v>
      </c>
      <c r="E404" s="112">
        <v>0.29294409786213971</v>
      </c>
      <c r="F404" s="395"/>
      <c r="G404" s="112">
        <v>0</v>
      </c>
      <c r="H404" s="113">
        <v>0</v>
      </c>
      <c r="I404" s="114">
        <f t="shared" si="73"/>
        <v>0.29294410646860991</v>
      </c>
    </row>
    <row r="405" spans="1:9" ht="15">
      <c r="A405" s="32" t="s">
        <v>12</v>
      </c>
      <c r="B405" s="84">
        <v>1.4507116277013494</v>
      </c>
      <c r="C405" s="84">
        <v>0.31259543918635763</v>
      </c>
      <c r="D405" s="84">
        <v>2.2366929331122933</v>
      </c>
      <c r="E405" s="84">
        <v>0</v>
      </c>
      <c r="F405" s="395"/>
      <c r="G405" s="84">
        <v>0</v>
      </c>
      <c r="H405" s="115">
        <v>0</v>
      </c>
      <c r="I405" s="111">
        <f t="shared" si="73"/>
        <v>4</v>
      </c>
    </row>
    <row r="406" spans="1:9" ht="15">
      <c r="A406" s="31" t="s">
        <v>13</v>
      </c>
      <c r="B406" s="112">
        <v>82.230750071041982</v>
      </c>
      <c r="C406" s="112">
        <v>129.70030369547501</v>
      </c>
      <c r="D406" s="112">
        <v>6.8946233483044239E-2</v>
      </c>
      <c r="E406" s="112">
        <v>0</v>
      </c>
      <c r="F406" s="395"/>
      <c r="G406" s="112">
        <v>0</v>
      </c>
      <c r="H406" s="113">
        <v>0</v>
      </c>
      <c r="I406" s="114">
        <f t="shared" si="73"/>
        <v>212.00000000000003</v>
      </c>
    </row>
    <row r="407" spans="1:9" ht="15">
      <c r="A407" s="32" t="s">
        <v>14</v>
      </c>
      <c r="B407" s="84">
        <v>0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73"/>
        <v>0</v>
      </c>
    </row>
    <row r="408" spans="1:9" ht="15">
      <c r="A408" s="31" t="s">
        <v>146</v>
      </c>
      <c r="B408" s="112">
        <v>0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73"/>
        <v>0</v>
      </c>
    </row>
    <row r="409" spans="1:9" ht="15">
      <c r="A409" s="32" t="s">
        <v>136</v>
      </c>
      <c r="B409" s="84">
        <v>81.518292167226605</v>
      </c>
      <c r="C409" s="84">
        <v>246.43095851136695</v>
      </c>
      <c r="D409" s="84">
        <v>35.058982156819489</v>
      </c>
      <c r="E409" s="84">
        <v>4.9917671645869373</v>
      </c>
      <c r="F409" s="395"/>
      <c r="G409" s="84">
        <v>0</v>
      </c>
      <c r="H409" s="115">
        <v>0</v>
      </c>
      <c r="I409" s="111">
        <f t="shared" si="73"/>
        <v>367.99999999999994</v>
      </c>
    </row>
    <row r="410" spans="1:9" ht="15">
      <c r="A410" s="31" t="s">
        <v>15</v>
      </c>
      <c r="B410" s="112">
        <v>0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73"/>
        <v>0</v>
      </c>
    </row>
    <row r="411" spans="1:9" ht="15">
      <c r="A411" s="32" t="s">
        <v>16</v>
      </c>
      <c r="B411" s="84">
        <v>0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73"/>
        <v>0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73"/>
        <v>0</v>
      </c>
    </row>
    <row r="413" spans="1:9" ht="15">
      <c r="A413" s="33" t="s">
        <v>56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73"/>
        <v>0</v>
      </c>
    </row>
    <row r="414" spans="1:9">
      <c r="A414" s="31" t="s">
        <v>18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73"/>
        <v>0</v>
      </c>
    </row>
    <row r="415" spans="1:9" ht="15">
      <c r="A415" s="33" t="s">
        <v>19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73"/>
        <v>0</v>
      </c>
    </row>
    <row r="416" spans="1:9">
      <c r="A416" s="31" t="s">
        <v>20</v>
      </c>
      <c r="B416" s="116">
        <v>0.18720000000000001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73"/>
        <v>0.18720000000000001</v>
      </c>
    </row>
    <row r="417" spans="1:9" ht="15.75" thickBot="1">
      <c r="A417" s="33" t="s">
        <v>21</v>
      </c>
      <c r="B417" s="96">
        <v>7.427169210664923</v>
      </c>
      <c r="C417" s="96">
        <v>3.4997821600807675</v>
      </c>
      <c r="D417" s="96">
        <v>0.21580589156941821</v>
      </c>
      <c r="E417" s="96">
        <v>280.05481505047607</v>
      </c>
      <c r="F417" s="396"/>
      <c r="G417" s="96">
        <v>51.241627687208855</v>
      </c>
      <c r="H417" s="121">
        <v>0</v>
      </c>
      <c r="I417" s="122">
        <f t="shared" si="73"/>
        <v>342.43920000000003</v>
      </c>
    </row>
    <row r="418" spans="1:9" ht="15">
      <c r="A418" s="280" t="s">
        <v>22</v>
      </c>
      <c r="B418" s="99">
        <f>SUM(B397:B417)</f>
        <v>172.81412309479401</v>
      </c>
      <c r="C418" s="99">
        <f t="shared" ref="C418:E418" si="74">SUM(C397:C417)</f>
        <v>379.9436398061091</v>
      </c>
      <c r="D418" s="99">
        <f t="shared" si="74"/>
        <v>37.58042721498424</v>
      </c>
      <c r="E418" s="99">
        <f t="shared" si="74"/>
        <v>285.42552122042446</v>
      </c>
      <c r="F418" s="99">
        <f>SUM(F397:F417)</f>
        <v>0</v>
      </c>
      <c r="G418" s="99">
        <f t="shared" ref="G418:H418" si="75">SUM(G397:G417)</f>
        <v>51.241627687208855</v>
      </c>
      <c r="H418" s="100">
        <f t="shared" si="75"/>
        <v>0</v>
      </c>
      <c r="I418" s="111">
        <f>SUM(I397:I417)</f>
        <v>927.00533902352061</v>
      </c>
    </row>
    <row r="419" spans="1:9" s="22" customFormat="1" ht="15" thickBot="1">
      <c r="A419" s="38" t="s">
        <v>108</v>
      </c>
      <c r="B419" s="125">
        <f>B418/$I418</f>
        <v>0.18642192856929085</v>
      </c>
      <c r="C419" s="125">
        <f t="shared" ref="C419:I419" si="76">C418/$I418</f>
        <v>0.40986132852948859</v>
      </c>
      <c r="D419" s="125">
        <f t="shared" si="76"/>
        <v>4.0539601696976554E-2</v>
      </c>
      <c r="E419" s="125">
        <f t="shared" si="76"/>
        <v>0.30790062279585473</v>
      </c>
      <c r="F419" s="125">
        <f t="shared" si="76"/>
        <v>0</v>
      </c>
      <c r="G419" s="125">
        <f t="shared" si="76"/>
        <v>5.5276518408389361E-2</v>
      </c>
      <c r="H419" s="126">
        <f t="shared" si="76"/>
        <v>0</v>
      </c>
      <c r="I419" s="127">
        <f t="shared" si="76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77">SUM(B424:H424)</f>
        <v>0</v>
      </c>
    </row>
    <row r="425" spans="1:9" ht="15">
      <c r="A425" s="32" t="s">
        <v>143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77"/>
        <v>0</v>
      </c>
    </row>
    <row r="426" spans="1:9" ht="15">
      <c r="A426" s="31" t="s">
        <v>9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77"/>
        <v>0</v>
      </c>
    </row>
    <row r="427" spans="1:9" ht="15">
      <c r="A427" s="32" t="s">
        <v>10</v>
      </c>
      <c r="B427" s="84">
        <v>0</v>
      </c>
      <c r="C427" s="84">
        <v>0</v>
      </c>
      <c r="D427" s="84">
        <v>0</v>
      </c>
      <c r="E427" s="84">
        <v>0</v>
      </c>
      <c r="F427" s="395"/>
      <c r="G427" s="84">
        <v>0</v>
      </c>
      <c r="H427" s="115">
        <v>0</v>
      </c>
      <c r="I427" s="111">
        <f t="shared" si="77"/>
        <v>0</v>
      </c>
    </row>
    <row r="428" spans="1:9" ht="15">
      <c r="A428" s="31" t="s">
        <v>11</v>
      </c>
      <c r="B428" s="112">
        <v>0</v>
      </c>
      <c r="C428" s="112">
        <v>0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77"/>
        <v>0</v>
      </c>
    </row>
    <row r="429" spans="1:9" ht="15">
      <c r="A429" s="32" t="s">
        <v>144</v>
      </c>
      <c r="B429" s="84">
        <v>0</v>
      </c>
      <c r="C429" s="84">
        <v>0</v>
      </c>
      <c r="D429" s="84">
        <v>0</v>
      </c>
      <c r="E429" s="84">
        <v>0</v>
      </c>
      <c r="F429" s="395"/>
      <c r="G429" s="84">
        <v>0</v>
      </c>
      <c r="H429" s="115">
        <v>0</v>
      </c>
      <c r="I429" s="111">
        <f t="shared" si="77"/>
        <v>0</v>
      </c>
    </row>
    <row r="430" spans="1:9" ht="15">
      <c r="A430" s="31" t="s">
        <v>145</v>
      </c>
      <c r="B430" s="112">
        <v>8.6064698944580259E-9</v>
      </c>
      <c r="C430" s="112">
        <v>8.6064698944580259E-9</v>
      </c>
      <c r="D430" s="112">
        <v>8.6064698944580259E-9</v>
      </c>
      <c r="E430" s="112">
        <v>0.3918681215123353</v>
      </c>
      <c r="F430" s="395"/>
      <c r="G430" s="112">
        <v>0</v>
      </c>
      <c r="H430" s="113">
        <v>0</v>
      </c>
      <c r="I430" s="114">
        <f t="shared" si="77"/>
        <v>0.39186814733174496</v>
      </c>
    </row>
    <row r="431" spans="1:9" ht="15">
      <c r="A431" s="32" t="s">
        <v>12</v>
      </c>
      <c r="B431" s="84">
        <v>4.5333653928227733</v>
      </c>
      <c r="C431" s="84">
        <v>2.0108220263948091</v>
      </c>
      <c r="D431" s="84">
        <v>2.455812580782418</v>
      </c>
      <c r="E431" s="84">
        <v>0</v>
      </c>
      <c r="F431" s="395"/>
      <c r="G431" s="84">
        <v>0</v>
      </c>
      <c r="H431" s="115">
        <v>0</v>
      </c>
      <c r="I431" s="111">
        <f t="shared" si="77"/>
        <v>9</v>
      </c>
    </row>
    <row r="432" spans="1:9" ht="15">
      <c r="A432" s="31" t="s">
        <v>13</v>
      </c>
      <c r="B432" s="112">
        <v>70.078537772974002</v>
      </c>
      <c r="C432" s="112">
        <v>7.3771397283073847</v>
      </c>
      <c r="D432" s="112">
        <v>24.544322498718611</v>
      </c>
      <c r="E432" s="112">
        <v>0</v>
      </c>
      <c r="F432" s="395"/>
      <c r="G432" s="112">
        <v>0</v>
      </c>
      <c r="H432" s="113">
        <v>0</v>
      </c>
      <c r="I432" s="114">
        <f t="shared" si="77"/>
        <v>102</v>
      </c>
    </row>
    <row r="433" spans="1:9" ht="15">
      <c r="A433" s="32" t="s">
        <v>14</v>
      </c>
      <c r="B433" s="84">
        <v>9.3333333146666669E-9</v>
      </c>
      <c r="C433" s="84">
        <v>9.3333333146666669E-9</v>
      </c>
      <c r="D433" s="84">
        <v>13.994303197554686</v>
      </c>
      <c r="E433" s="84">
        <v>5.6967837786476867E-3</v>
      </c>
      <c r="F433" s="395"/>
      <c r="G433" s="84">
        <v>0</v>
      </c>
      <c r="H433" s="115">
        <v>0</v>
      </c>
      <c r="I433" s="111">
        <f t="shared" si="77"/>
        <v>14</v>
      </c>
    </row>
    <row r="434" spans="1:9" ht="15">
      <c r="A434" s="31" t="s">
        <v>146</v>
      </c>
      <c r="B434" s="112">
        <v>0</v>
      </c>
      <c r="C434" s="112">
        <v>0</v>
      </c>
      <c r="D434" s="112">
        <v>0</v>
      </c>
      <c r="E434" s="112">
        <v>0</v>
      </c>
      <c r="F434" s="395"/>
      <c r="G434" s="112">
        <v>0</v>
      </c>
      <c r="H434" s="113">
        <v>0</v>
      </c>
      <c r="I434" s="114">
        <f t="shared" si="77"/>
        <v>0</v>
      </c>
    </row>
    <row r="435" spans="1:9" ht="15">
      <c r="A435" s="32" t="s">
        <v>136</v>
      </c>
      <c r="B435" s="84">
        <v>28.648187121856822</v>
      </c>
      <c r="C435" s="84">
        <v>23.021896927999986</v>
      </c>
      <c r="D435" s="84">
        <v>10.786752503260425</v>
      </c>
      <c r="E435" s="84">
        <v>3.5431634468827622</v>
      </c>
      <c r="F435" s="395"/>
      <c r="G435" s="84">
        <v>0</v>
      </c>
      <c r="H435" s="115">
        <v>0</v>
      </c>
      <c r="I435" s="111">
        <f t="shared" si="77"/>
        <v>66</v>
      </c>
    </row>
    <row r="436" spans="1:9" ht="15">
      <c r="A436" s="31" t="s">
        <v>15</v>
      </c>
      <c r="B436" s="112">
        <v>0</v>
      </c>
      <c r="C436" s="112">
        <v>0</v>
      </c>
      <c r="D436" s="112">
        <v>0</v>
      </c>
      <c r="E436" s="112">
        <v>0</v>
      </c>
      <c r="F436" s="395"/>
      <c r="G436" s="112">
        <v>0</v>
      </c>
      <c r="H436" s="113">
        <v>0</v>
      </c>
      <c r="I436" s="114">
        <f t="shared" si="77"/>
        <v>0</v>
      </c>
    </row>
    <row r="437" spans="1:9" ht="15">
      <c r="A437" s="32" t="s">
        <v>16</v>
      </c>
      <c r="B437" s="84">
        <v>0</v>
      </c>
      <c r="C437" s="84">
        <v>0</v>
      </c>
      <c r="D437" s="84">
        <v>0</v>
      </c>
      <c r="E437" s="84">
        <v>0</v>
      </c>
      <c r="F437" s="395"/>
      <c r="G437" s="84">
        <v>0</v>
      </c>
      <c r="H437" s="115">
        <v>0</v>
      </c>
      <c r="I437" s="111">
        <f t="shared" si="77"/>
        <v>0</v>
      </c>
    </row>
    <row r="438" spans="1:9" ht="15">
      <c r="A438" s="31" t="s">
        <v>17</v>
      </c>
      <c r="B438" s="112">
        <v>4.3472223174902567</v>
      </c>
      <c r="C438" s="112">
        <v>5.0807302464118721E-2</v>
      </c>
      <c r="D438" s="112">
        <v>2.601970380045624</v>
      </c>
      <c r="E438" s="112">
        <v>0</v>
      </c>
      <c r="F438" s="395"/>
      <c r="G438" s="112">
        <v>0</v>
      </c>
      <c r="H438" s="113">
        <v>0</v>
      </c>
      <c r="I438" s="114">
        <f t="shared" si="77"/>
        <v>6.9999999999999991</v>
      </c>
    </row>
    <row r="439" spans="1:9" ht="15">
      <c r="A439" s="33" t="s">
        <v>56</v>
      </c>
      <c r="B439" s="84">
        <v>0</v>
      </c>
      <c r="C439" s="84">
        <v>0</v>
      </c>
      <c r="D439" s="84">
        <v>0</v>
      </c>
      <c r="E439" s="84">
        <v>0</v>
      </c>
      <c r="F439" s="395"/>
      <c r="G439" s="84">
        <v>0</v>
      </c>
      <c r="H439" s="115">
        <v>0</v>
      </c>
      <c r="I439" s="111">
        <f t="shared" si="77"/>
        <v>0</v>
      </c>
    </row>
    <row r="440" spans="1:9">
      <c r="A440" s="31" t="s">
        <v>18</v>
      </c>
      <c r="B440" s="116">
        <v>0</v>
      </c>
      <c r="C440" s="116">
        <v>0</v>
      </c>
      <c r="D440" s="116">
        <v>0</v>
      </c>
      <c r="E440" s="116">
        <v>0</v>
      </c>
      <c r="F440" s="395"/>
      <c r="G440" s="116">
        <v>0</v>
      </c>
      <c r="H440" s="117">
        <v>0</v>
      </c>
      <c r="I440" s="118">
        <f t="shared" si="77"/>
        <v>0</v>
      </c>
    </row>
    <row r="441" spans="1:9" ht="15">
      <c r="A441" s="33" t="s">
        <v>19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77"/>
        <v>0</v>
      </c>
    </row>
    <row r="442" spans="1:9">
      <c r="A442" s="31" t="s">
        <v>20</v>
      </c>
      <c r="B442" s="116">
        <v>2.5817046797732952</v>
      </c>
      <c r="C442" s="116">
        <v>6.391452572991973E-3</v>
      </c>
      <c r="D442" s="116">
        <v>0.51510386765371308</v>
      </c>
      <c r="E442" s="116">
        <v>0</v>
      </c>
      <c r="F442" s="395"/>
      <c r="G442" s="116">
        <v>0</v>
      </c>
      <c r="H442" s="117">
        <v>0</v>
      </c>
      <c r="I442" s="118">
        <f t="shared" si="77"/>
        <v>3.1032000000000002</v>
      </c>
    </row>
    <row r="443" spans="1:9" ht="15.75" thickBot="1">
      <c r="A443" s="33" t="s">
        <v>21</v>
      </c>
      <c r="B443" s="96">
        <v>9.2593960018003365</v>
      </c>
      <c r="C443" s="96">
        <v>3.1597919606420694E-2</v>
      </c>
      <c r="D443" s="96">
        <v>34.178944528396336</v>
      </c>
      <c r="E443" s="96">
        <v>175.80988491845713</v>
      </c>
      <c r="F443" s="396"/>
      <c r="G443" s="96">
        <v>23.300482665419882</v>
      </c>
      <c r="H443" s="121">
        <v>8.849396631990053E-2</v>
      </c>
      <c r="I443" s="122">
        <f t="shared" si="77"/>
        <v>242.6688</v>
      </c>
    </row>
    <row r="444" spans="1:9" ht="15">
      <c r="A444" s="280" t="s">
        <v>22</v>
      </c>
      <c r="B444" s="99">
        <f>SUM(B423:B443)</f>
        <v>119.44841330465729</v>
      </c>
      <c r="C444" s="99">
        <f t="shared" ref="C444:E444" si="78">SUM(C423:C443)</f>
        <v>32.498655375285516</v>
      </c>
      <c r="D444" s="99">
        <f t="shared" si="78"/>
        <v>89.077209565018279</v>
      </c>
      <c r="E444" s="99">
        <f t="shared" si="78"/>
        <v>179.75061327063088</v>
      </c>
      <c r="F444" s="99">
        <f>SUM(F423:F443)</f>
        <v>0</v>
      </c>
      <c r="G444" s="99">
        <f t="shared" ref="G444:H444" si="79">SUM(G423:G443)</f>
        <v>23.300482665419882</v>
      </c>
      <c r="H444" s="100">
        <f t="shared" si="79"/>
        <v>8.849396631990053E-2</v>
      </c>
      <c r="I444" s="111">
        <f>SUM(I423:I443)</f>
        <v>444.16386814733175</v>
      </c>
    </row>
    <row r="445" spans="1:9" s="22" customFormat="1" ht="15" thickBot="1">
      <c r="A445" s="38" t="s">
        <v>108</v>
      </c>
      <c r="B445" s="125">
        <f>B444/$I444</f>
        <v>0.26892870373020877</v>
      </c>
      <c r="C445" s="125">
        <f t="shared" ref="C445:I445" si="80">C444/$I444</f>
        <v>7.3168165413458441E-2</v>
      </c>
      <c r="D445" s="125">
        <f t="shared" si="80"/>
        <v>0.20055032827539868</v>
      </c>
      <c r="E445" s="125">
        <f t="shared" si="80"/>
        <v>0.40469436206145104</v>
      </c>
      <c r="F445" s="125">
        <f t="shared" si="80"/>
        <v>0</v>
      </c>
      <c r="G445" s="125">
        <f t="shared" si="80"/>
        <v>5.2459203317481412E-2</v>
      </c>
      <c r="H445" s="126">
        <f t="shared" si="80"/>
        <v>1.9923720200164179E-4</v>
      </c>
      <c r="I445" s="127">
        <f t="shared" si="80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2</v>
      </c>
      <c r="G449" s="385"/>
      <c r="H449" s="387"/>
      <c r="I449" s="111">
        <f>SUM(B449:H449)</f>
        <v>2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81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81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81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81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81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81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233.87234829012414</v>
      </c>
      <c r="G456" s="388"/>
      <c r="H456" s="390"/>
      <c r="I456" s="114">
        <f t="shared" si="81"/>
        <v>233.87234829012414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81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81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81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81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81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81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8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81"/>
        <v>0</v>
      </c>
    </row>
    <row r="465" spans="1:9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81"/>
        <v>0</v>
      </c>
    </row>
    <row r="466" spans="1:9">
      <c r="A466" s="31" t="s">
        <v>18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81"/>
        <v>0</v>
      </c>
    </row>
    <row r="467" spans="1:9" ht="15">
      <c r="A467" s="33" t="s">
        <v>19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81"/>
        <v>0</v>
      </c>
    </row>
    <row r="468" spans="1:9">
      <c r="A468" s="31" t="s">
        <v>20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81"/>
        <v>0</v>
      </c>
    </row>
    <row r="469" spans="1:9" ht="15.75" thickBot="1">
      <c r="A469" s="33" t="s">
        <v>21</v>
      </c>
      <c r="B469" s="391"/>
      <c r="C469" s="392"/>
      <c r="D469" s="392"/>
      <c r="E469" s="393"/>
      <c r="F469" s="96">
        <v>687.81959999999992</v>
      </c>
      <c r="G469" s="391"/>
      <c r="H469" s="393"/>
      <c r="I469" s="122">
        <f t="shared" si="81"/>
        <v>687.81959999999992</v>
      </c>
    </row>
    <row r="470" spans="1:9" ht="15">
      <c r="A470" s="280" t="s">
        <v>22</v>
      </c>
      <c r="B470" s="99">
        <f>SUM(B449:B469)</f>
        <v>0</v>
      </c>
      <c r="C470" s="99">
        <f t="shared" ref="C470:E470" si="82">SUM(C449:C469)</f>
        <v>0</v>
      </c>
      <c r="D470" s="99">
        <f t="shared" si="82"/>
        <v>0</v>
      </c>
      <c r="E470" s="99">
        <f t="shared" si="82"/>
        <v>0</v>
      </c>
      <c r="F470" s="99">
        <f>SUM(F449:F469)</f>
        <v>923.69194829012406</v>
      </c>
      <c r="G470" s="99">
        <f t="shared" ref="G470:H470" si="83">SUM(G449:G469)</f>
        <v>0</v>
      </c>
      <c r="H470" s="100">
        <f t="shared" si="83"/>
        <v>0</v>
      </c>
      <c r="I470" s="111">
        <f>SUM(I449:I469)</f>
        <v>923.69194829012406</v>
      </c>
    </row>
    <row r="471" spans="1:9" s="22" customFormat="1" ht="15" thickBot="1">
      <c r="A471" s="38" t="s">
        <v>108</v>
      </c>
      <c r="B471" s="125">
        <f>B470/$I470</f>
        <v>0</v>
      </c>
      <c r="C471" s="125">
        <f t="shared" ref="C471:I471" si="84">C470/$I470</f>
        <v>0</v>
      </c>
      <c r="D471" s="125">
        <f t="shared" si="84"/>
        <v>0</v>
      </c>
      <c r="E471" s="125">
        <f t="shared" si="84"/>
        <v>0</v>
      </c>
      <c r="F471" s="125">
        <f t="shared" si="84"/>
        <v>1</v>
      </c>
      <c r="G471" s="125">
        <f t="shared" si="84"/>
        <v>0</v>
      </c>
      <c r="H471" s="126">
        <f t="shared" si="84"/>
        <v>0</v>
      </c>
      <c r="I471" s="127">
        <f t="shared" si="84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85">SUM(B476:H476)</f>
        <v>0</v>
      </c>
    </row>
    <row r="477" spans="1:9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85"/>
        <v>0</v>
      </c>
    </row>
    <row r="478" spans="1:9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85"/>
        <v>0</v>
      </c>
    </row>
    <row r="479" spans="1:9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85"/>
        <v>0</v>
      </c>
    </row>
    <row r="480" spans="1:9" ht="15">
      <c r="A480" s="31" t="s">
        <v>11</v>
      </c>
      <c r="B480" s="388"/>
      <c r="C480" s="389"/>
      <c r="D480" s="389"/>
      <c r="E480" s="390"/>
      <c r="F480" s="112">
        <v>13339.684491771774</v>
      </c>
      <c r="G480" s="388"/>
      <c r="H480" s="390"/>
      <c r="I480" s="114">
        <f t="shared" si="85"/>
        <v>13339.684491771774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85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19639.173377805375</v>
      </c>
      <c r="G482" s="388"/>
      <c r="H482" s="390"/>
      <c r="I482" s="114">
        <f t="shared" si="85"/>
        <v>19639.173377805375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85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85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37.053714610600494</v>
      </c>
      <c r="G485" s="388"/>
      <c r="H485" s="390"/>
      <c r="I485" s="111">
        <f t="shared" si="85"/>
        <v>37.053714610600494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85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85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85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85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85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85"/>
        <v>0</v>
      </c>
    </row>
    <row r="492" spans="1:9">
      <c r="A492" s="31" t="s">
        <v>18</v>
      </c>
      <c r="B492" s="388"/>
      <c r="C492" s="389"/>
      <c r="D492" s="389"/>
      <c r="E492" s="390"/>
      <c r="F492" s="116">
        <v>30</v>
      </c>
      <c r="G492" s="388"/>
      <c r="H492" s="390"/>
      <c r="I492" s="118">
        <f t="shared" si="85"/>
        <v>30</v>
      </c>
    </row>
    <row r="493" spans="1:9" ht="15">
      <c r="A493" s="33" t="s">
        <v>19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85"/>
        <v>0</v>
      </c>
    </row>
    <row r="494" spans="1:9">
      <c r="A494" s="31" t="s">
        <v>20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85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96">
        <v>684.43200000000002</v>
      </c>
      <c r="G495" s="391"/>
      <c r="H495" s="393"/>
      <c r="I495" s="122">
        <f t="shared" si="85"/>
        <v>684.43200000000002</v>
      </c>
    </row>
    <row r="496" spans="1:9" ht="15">
      <c r="A496" s="280" t="s">
        <v>22</v>
      </c>
      <c r="B496" s="99">
        <f>SUM(B475:B495)</f>
        <v>0</v>
      </c>
      <c r="C496" s="99">
        <f t="shared" ref="C496:E496" si="86">SUM(C475:C495)</f>
        <v>0</v>
      </c>
      <c r="D496" s="99">
        <f t="shared" si="86"/>
        <v>0</v>
      </c>
      <c r="E496" s="99">
        <f t="shared" si="86"/>
        <v>0</v>
      </c>
      <c r="F496" s="99">
        <f>SUM(F475:F495)</f>
        <v>33730.343584187751</v>
      </c>
      <c r="G496" s="99">
        <f t="shared" ref="G496:H496" si="87">SUM(G475:G495)</f>
        <v>0</v>
      </c>
      <c r="H496" s="100">
        <f t="shared" si="87"/>
        <v>0</v>
      </c>
      <c r="I496" s="111">
        <f>SUM(I475:I495)</f>
        <v>33730.343584187751</v>
      </c>
    </row>
    <row r="497" spans="1:9" s="22" customFormat="1" ht="15" thickBot="1">
      <c r="A497" s="38" t="s">
        <v>108</v>
      </c>
      <c r="B497" s="125">
        <f>B496/$I496</f>
        <v>0</v>
      </c>
      <c r="C497" s="125">
        <f t="shared" ref="C497:I497" si="88">C496/$I496</f>
        <v>0</v>
      </c>
      <c r="D497" s="125">
        <f t="shared" si="88"/>
        <v>0</v>
      </c>
      <c r="E497" s="125">
        <f t="shared" si="88"/>
        <v>0</v>
      </c>
      <c r="F497" s="125">
        <f t="shared" si="88"/>
        <v>1</v>
      </c>
      <c r="G497" s="125">
        <f t="shared" si="88"/>
        <v>0</v>
      </c>
      <c r="H497" s="126">
        <f t="shared" si="88"/>
        <v>0</v>
      </c>
      <c r="I497" s="127">
        <f t="shared" si="88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89">SUM(B502:H502)</f>
        <v>0</v>
      </c>
    </row>
    <row r="503" spans="1:9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89"/>
        <v>0</v>
      </c>
    </row>
    <row r="504" spans="1:9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89"/>
        <v>0</v>
      </c>
    </row>
    <row r="505" spans="1:9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89"/>
        <v>0</v>
      </c>
    </row>
    <row r="506" spans="1:9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89"/>
        <v>0</v>
      </c>
    </row>
    <row r="507" spans="1:9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89"/>
        <v>0</v>
      </c>
    </row>
    <row r="508" spans="1:9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89"/>
        <v>0</v>
      </c>
    </row>
    <row r="509" spans="1:9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89"/>
        <v>0</v>
      </c>
    </row>
    <row r="510" spans="1:9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89"/>
        <v>0</v>
      </c>
    </row>
    <row r="511" spans="1:9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89"/>
        <v>0</v>
      </c>
    </row>
    <row r="512" spans="1:9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89"/>
        <v>0</v>
      </c>
    </row>
    <row r="513" spans="1:9" ht="15">
      <c r="A513" s="32" t="s">
        <v>136</v>
      </c>
      <c r="B513" s="388"/>
      <c r="C513" s="389"/>
      <c r="D513" s="389"/>
      <c r="E513" s="390"/>
      <c r="F513" s="84">
        <v>856</v>
      </c>
      <c r="G513" s="388"/>
      <c r="H513" s="390"/>
      <c r="I513" s="111">
        <f t="shared" si="89"/>
        <v>856</v>
      </c>
    </row>
    <row r="514" spans="1:9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89"/>
        <v>0</v>
      </c>
    </row>
    <row r="515" spans="1:9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89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89"/>
        <v>0</v>
      </c>
    </row>
    <row r="517" spans="1:9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89"/>
        <v>0</v>
      </c>
    </row>
    <row r="518" spans="1:9">
      <c r="A518" s="31" t="s">
        <v>18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89"/>
        <v>0</v>
      </c>
    </row>
    <row r="519" spans="1:9" ht="15">
      <c r="A519" s="33" t="s">
        <v>19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89"/>
        <v>0</v>
      </c>
    </row>
    <row r="520" spans="1:9">
      <c r="A520" s="31" t="s">
        <v>20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89"/>
        <v>0</v>
      </c>
    </row>
    <row r="521" spans="1:9" ht="15.75" thickBot="1">
      <c r="A521" s="33" t="s">
        <v>21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89"/>
        <v>0</v>
      </c>
    </row>
    <row r="522" spans="1:9" ht="15">
      <c r="A522" s="280" t="s">
        <v>22</v>
      </c>
      <c r="B522" s="99">
        <f>SUM(B501:B521)</f>
        <v>0</v>
      </c>
      <c r="C522" s="99">
        <f t="shared" ref="C522:E522" si="90">SUM(C501:C521)</f>
        <v>0</v>
      </c>
      <c r="D522" s="99">
        <f t="shared" si="90"/>
        <v>0</v>
      </c>
      <c r="E522" s="99">
        <f t="shared" si="90"/>
        <v>0</v>
      </c>
      <c r="F522" s="99">
        <f>SUM(F501:F521)</f>
        <v>856</v>
      </c>
      <c r="G522" s="99">
        <f t="shared" ref="G522:H522" si="91">SUM(G501:G521)</f>
        <v>0</v>
      </c>
      <c r="H522" s="100">
        <f t="shared" si="91"/>
        <v>0</v>
      </c>
      <c r="I522" s="111">
        <f>SUM(I501:I521)</f>
        <v>856</v>
      </c>
    </row>
    <row r="523" spans="1:9" s="22" customFormat="1" ht="15" thickBot="1">
      <c r="A523" s="38" t="s">
        <v>108</v>
      </c>
      <c r="B523" s="125">
        <f>B522/$I522</f>
        <v>0</v>
      </c>
      <c r="C523" s="125">
        <f t="shared" ref="C523:I523" si="92">C522/$I522</f>
        <v>0</v>
      </c>
      <c r="D523" s="125">
        <f t="shared" si="92"/>
        <v>0</v>
      </c>
      <c r="E523" s="125">
        <f t="shared" si="92"/>
        <v>0</v>
      </c>
      <c r="F523" s="125">
        <f t="shared" si="92"/>
        <v>1</v>
      </c>
      <c r="G523" s="125">
        <f t="shared" si="92"/>
        <v>0</v>
      </c>
      <c r="H523" s="126">
        <f t="shared" si="92"/>
        <v>0</v>
      </c>
      <c r="I523" s="127">
        <f t="shared" si="92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93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93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93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93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9.2969653728971771E-2</v>
      </c>
      <c r="G532" s="388"/>
      <c r="H532" s="390"/>
      <c r="I532" s="114">
        <f t="shared" si="93"/>
        <v>9.2969653728971771E-2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93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0.69521605629397476</v>
      </c>
      <c r="G534" s="388"/>
      <c r="H534" s="390"/>
      <c r="I534" s="114">
        <f t="shared" si="93"/>
        <v>0.69521605629397476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93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93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93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93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93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93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93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93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93"/>
        <v>0</v>
      </c>
    </row>
    <row r="544" spans="1:9">
      <c r="A544" s="31" t="s">
        <v>18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93"/>
        <v>0</v>
      </c>
    </row>
    <row r="545" spans="1:9" ht="15">
      <c r="A545" s="33" t="s">
        <v>19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93"/>
        <v>0</v>
      </c>
    </row>
    <row r="546" spans="1:9">
      <c r="A546" s="31" t="s">
        <v>20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93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93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:E548" si="94">SUM(C527:C547)</f>
        <v>0</v>
      </c>
      <c r="D548" s="99">
        <f t="shared" si="94"/>
        <v>0</v>
      </c>
      <c r="E548" s="99">
        <f t="shared" si="94"/>
        <v>0</v>
      </c>
      <c r="F548" s="99">
        <f>SUM(F527:F547)</f>
        <v>0.78818571002294657</v>
      </c>
      <c r="G548" s="99">
        <f t="shared" ref="G548:H548" si="95">SUM(G527:G547)</f>
        <v>0</v>
      </c>
      <c r="H548" s="100">
        <f t="shared" si="95"/>
        <v>0</v>
      </c>
      <c r="I548" s="111">
        <f>SUM(I527:I547)</f>
        <v>0.78818571002294657</v>
      </c>
    </row>
    <row r="549" spans="1:9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96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96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96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96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96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1377</v>
      </c>
      <c r="G559" s="388"/>
      <c r="H559" s="390"/>
      <c r="I559" s="111">
        <f t="shared" si="96"/>
        <v>1377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96"/>
        <v>0</v>
      </c>
    </row>
    <row r="561" spans="1:9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96"/>
        <v>0</v>
      </c>
    </row>
    <row r="562" spans="1:9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96"/>
        <v>0</v>
      </c>
    </row>
    <row r="563" spans="1:9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96"/>
        <v>0</v>
      </c>
    </row>
    <row r="564" spans="1:9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96"/>
        <v>0</v>
      </c>
    </row>
    <row r="565" spans="1:9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96"/>
        <v>0</v>
      </c>
    </row>
    <row r="566" spans="1:9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96"/>
        <v>0</v>
      </c>
    </row>
    <row r="567" spans="1:9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96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96"/>
        <v>0</v>
      </c>
    </row>
    <row r="569" spans="1:9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96"/>
        <v>0</v>
      </c>
    </row>
    <row r="570" spans="1:9">
      <c r="A570" s="31" t="s">
        <v>18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96"/>
        <v>0</v>
      </c>
    </row>
    <row r="571" spans="1:9" ht="15">
      <c r="A571" s="33" t="s">
        <v>19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96"/>
        <v>0</v>
      </c>
    </row>
    <row r="572" spans="1:9">
      <c r="A572" s="31" t="s">
        <v>20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96"/>
        <v>0</v>
      </c>
    </row>
    <row r="573" spans="1:9" ht="15.75" thickBot="1">
      <c r="A573" s="33" t="s">
        <v>21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96"/>
        <v>0</v>
      </c>
    </row>
    <row r="574" spans="1:9" ht="15">
      <c r="A574" s="37" t="s">
        <v>22</v>
      </c>
      <c r="B574" s="99">
        <f>SUM(B553:B573)</f>
        <v>0</v>
      </c>
      <c r="C574" s="99">
        <f t="shared" ref="C574:E574" si="97">SUM(C553:C573)</f>
        <v>0</v>
      </c>
      <c r="D574" s="99">
        <f t="shared" si="97"/>
        <v>0</v>
      </c>
      <c r="E574" s="99">
        <f t="shared" si="97"/>
        <v>0</v>
      </c>
      <c r="F574" s="99">
        <f>SUM(F553:F573)</f>
        <v>1398.7598673446746</v>
      </c>
      <c r="G574" s="99">
        <f t="shared" ref="G574:H574" si="98">SUM(G553:G573)</f>
        <v>0</v>
      </c>
      <c r="H574" s="100">
        <f t="shared" si="98"/>
        <v>0</v>
      </c>
      <c r="I574" s="111">
        <f>SUM(I553:I573)</f>
        <v>1398.7598673446746</v>
      </c>
    </row>
    <row r="575" spans="1:9" s="22" customFormat="1" ht="15" thickBot="1">
      <c r="A575" s="38" t="s">
        <v>108</v>
      </c>
      <c r="B575" s="125">
        <f>B574/$I574</f>
        <v>0</v>
      </c>
      <c r="C575" s="125">
        <f t="shared" ref="C575:I575" si="99">C574/$I574</f>
        <v>0</v>
      </c>
      <c r="D575" s="125">
        <f t="shared" si="99"/>
        <v>0</v>
      </c>
      <c r="E575" s="125">
        <f t="shared" si="99"/>
        <v>0</v>
      </c>
      <c r="F575" s="125">
        <f t="shared" si="99"/>
        <v>1</v>
      </c>
      <c r="G575" s="125">
        <f t="shared" si="99"/>
        <v>0</v>
      </c>
      <c r="H575" s="126">
        <f t="shared" si="99"/>
        <v>0</v>
      </c>
      <c r="I575" s="127">
        <f t="shared" si="9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35.274382406948682</v>
      </c>
      <c r="C579" s="105">
        <v>0</v>
      </c>
      <c r="D579" s="105">
        <v>6.7256175930513171</v>
      </c>
      <c r="E579" s="105">
        <v>0</v>
      </c>
      <c r="F579" s="394"/>
      <c r="G579" s="105">
        <v>0</v>
      </c>
      <c r="H579" s="110">
        <v>0</v>
      </c>
      <c r="I579" s="111">
        <f>SUM(B579:H579)</f>
        <v>42</v>
      </c>
    </row>
    <row r="580" spans="1:9" ht="15">
      <c r="A580" s="31" t="s">
        <v>8</v>
      </c>
      <c r="B580" s="112">
        <v>3.8207117950659164</v>
      </c>
      <c r="C580" s="112">
        <v>0</v>
      </c>
      <c r="D580" s="112">
        <v>1.1792882049340834</v>
      </c>
      <c r="E580" s="112">
        <v>0</v>
      </c>
      <c r="F580" s="395"/>
      <c r="G580" s="112">
        <v>0</v>
      </c>
      <c r="H580" s="113">
        <v>0</v>
      </c>
      <c r="I580" s="114">
        <f t="shared" ref="I580:I599" si="100">SUM(B580:H580)</f>
        <v>5</v>
      </c>
    </row>
    <row r="581" spans="1:9" ht="15">
      <c r="A581" s="32" t="s">
        <v>143</v>
      </c>
      <c r="B581" s="84">
        <v>40.35439491937079</v>
      </c>
      <c r="C581" s="84">
        <v>0</v>
      </c>
      <c r="D581" s="84">
        <v>9.8063050806292136</v>
      </c>
      <c r="E581" s="84">
        <v>0</v>
      </c>
      <c r="F581" s="395"/>
      <c r="G581" s="84">
        <v>0</v>
      </c>
      <c r="H581" s="115">
        <v>0</v>
      </c>
      <c r="I581" s="111">
        <f t="shared" si="100"/>
        <v>50.160700000000006</v>
      </c>
    </row>
    <row r="582" spans="1:9" ht="15">
      <c r="A582" s="31" t="s">
        <v>9</v>
      </c>
      <c r="B582" s="112">
        <v>21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00"/>
        <v>21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100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4.9100385308702595E-2</v>
      </c>
      <c r="E584" s="112">
        <v>1.4355729592201423</v>
      </c>
      <c r="F584" s="395"/>
      <c r="G584" s="112">
        <v>0</v>
      </c>
      <c r="H584" s="113">
        <v>0</v>
      </c>
      <c r="I584" s="114">
        <f t="shared" si="100"/>
        <v>1.4846733445288449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55</v>
      </c>
      <c r="F585" s="395"/>
      <c r="G585" s="84">
        <v>0</v>
      </c>
      <c r="H585" s="115">
        <v>0</v>
      </c>
      <c r="I585" s="111">
        <f t="shared" si="100"/>
        <v>55</v>
      </c>
    </row>
    <row r="586" spans="1:9" ht="15">
      <c r="A586" s="31" t="s">
        <v>145</v>
      </c>
      <c r="B586" s="112">
        <v>0</v>
      </c>
      <c r="C586" s="112">
        <v>0</v>
      </c>
      <c r="D586" s="112">
        <v>0.17745006498015731</v>
      </c>
      <c r="E586" s="112">
        <v>82.777732309262731</v>
      </c>
      <c r="F586" s="395"/>
      <c r="G586" s="112">
        <v>0</v>
      </c>
      <c r="H586" s="113">
        <v>0</v>
      </c>
      <c r="I586" s="114">
        <f t="shared" si="100"/>
        <v>82.955182374242895</v>
      </c>
    </row>
    <row r="587" spans="1:9" ht="15">
      <c r="A587" s="32" t="s">
        <v>12</v>
      </c>
      <c r="B587" s="84">
        <v>2898.0184218420859</v>
      </c>
      <c r="C587" s="84">
        <v>43.97987812343294</v>
      </c>
      <c r="D587" s="84">
        <v>52.001700034480791</v>
      </c>
      <c r="E587" s="84">
        <v>0</v>
      </c>
      <c r="F587" s="395"/>
      <c r="G587" s="84">
        <v>0</v>
      </c>
      <c r="H587" s="115">
        <v>0</v>
      </c>
      <c r="I587" s="111">
        <f t="shared" si="100"/>
        <v>2994</v>
      </c>
    </row>
    <row r="588" spans="1:9" ht="15">
      <c r="A588" s="31" t="s">
        <v>13</v>
      </c>
      <c r="B588" s="112">
        <v>309.41758098009836</v>
      </c>
      <c r="C588" s="112">
        <v>37.478142305711792</v>
      </c>
      <c r="D588" s="112">
        <v>8.0811090132114103</v>
      </c>
      <c r="E588" s="112">
        <v>18.023167700978433</v>
      </c>
      <c r="F588" s="395"/>
      <c r="G588" s="112">
        <v>0</v>
      </c>
      <c r="H588" s="113">
        <v>0</v>
      </c>
      <c r="I588" s="114">
        <f t="shared" si="100"/>
        <v>373</v>
      </c>
    </row>
    <row r="589" spans="1:9" ht="15">
      <c r="A589" s="32" t="s">
        <v>14</v>
      </c>
      <c r="B589" s="84">
        <v>100.03169614990124</v>
      </c>
      <c r="C589" s="84">
        <v>0.54200120948355945</v>
      </c>
      <c r="D589" s="84">
        <v>12.695663763737924</v>
      </c>
      <c r="E589" s="84">
        <v>1.7306388768772691</v>
      </c>
      <c r="F589" s="395"/>
      <c r="G589" s="84">
        <v>0</v>
      </c>
      <c r="H589" s="115">
        <v>0</v>
      </c>
      <c r="I589" s="111">
        <f t="shared" si="100"/>
        <v>114.99999999999999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100"/>
        <v>0</v>
      </c>
    </row>
    <row r="591" spans="1:9" ht="15">
      <c r="A591" s="32" t="s">
        <v>136</v>
      </c>
      <c r="B591" s="84">
        <v>2527.9318655669358</v>
      </c>
      <c r="C591" s="84">
        <v>398.36865182920661</v>
      </c>
      <c r="D591" s="84">
        <v>77.694315117412671</v>
      </c>
      <c r="E591" s="84">
        <v>61.178013119409762</v>
      </c>
      <c r="F591" s="395"/>
      <c r="G591" s="84">
        <v>0</v>
      </c>
      <c r="H591" s="115">
        <v>0</v>
      </c>
      <c r="I591" s="111">
        <f>SUM(B591:H591)</f>
        <v>3065.1728456329647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100"/>
        <v>0</v>
      </c>
    </row>
    <row r="593" spans="1:9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100"/>
        <v>0</v>
      </c>
    </row>
    <row r="594" spans="1:9" ht="15">
      <c r="A594" s="31" t="s">
        <v>17</v>
      </c>
      <c r="B594" s="112">
        <v>74.621278048652357</v>
      </c>
      <c r="C594" s="112">
        <v>0</v>
      </c>
      <c r="D594" s="112">
        <v>1.3787219513476487</v>
      </c>
      <c r="E594" s="112">
        <v>0</v>
      </c>
      <c r="F594" s="395"/>
      <c r="G594" s="112">
        <v>0</v>
      </c>
      <c r="H594" s="113">
        <v>0</v>
      </c>
      <c r="I594" s="114">
        <f t="shared" si="100"/>
        <v>76</v>
      </c>
    </row>
    <row r="595" spans="1:9" ht="15">
      <c r="A595" s="33" t="s">
        <v>56</v>
      </c>
      <c r="B595" s="84">
        <v>96.793046652562637</v>
      </c>
      <c r="C595" s="84">
        <v>0</v>
      </c>
      <c r="D595" s="84">
        <v>17.206953347437363</v>
      </c>
      <c r="E595" s="84">
        <v>0</v>
      </c>
      <c r="F595" s="395"/>
      <c r="G595" s="84">
        <v>0</v>
      </c>
      <c r="H595" s="115">
        <v>0</v>
      </c>
      <c r="I595" s="111">
        <f t="shared" si="100"/>
        <v>114</v>
      </c>
    </row>
    <row r="596" spans="1:9">
      <c r="A596" s="31" t="s">
        <v>18</v>
      </c>
      <c r="B596" s="116">
        <v>190.89307372915772</v>
      </c>
      <c r="C596" s="116">
        <v>0</v>
      </c>
      <c r="D596" s="116">
        <v>11.774135542842307</v>
      </c>
      <c r="E596" s="116">
        <v>0</v>
      </c>
      <c r="F596" s="395"/>
      <c r="G596" s="116">
        <v>0</v>
      </c>
      <c r="H596" s="117">
        <v>0</v>
      </c>
      <c r="I596" s="118">
        <f t="shared" si="100"/>
        <v>202.66720927200004</v>
      </c>
    </row>
    <row r="597" spans="1:9" ht="15">
      <c r="A597" s="33" t="s">
        <v>19</v>
      </c>
      <c r="B597" s="93">
        <v>328.21591353343052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100"/>
        <v>328.21591353343052</v>
      </c>
    </row>
    <row r="598" spans="1:9">
      <c r="A598" s="31" t="s">
        <v>20</v>
      </c>
      <c r="B598" s="116">
        <v>3144.4610779083509</v>
      </c>
      <c r="C598" s="116">
        <v>19.935322091649109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100"/>
        <v>3164.3964000000001</v>
      </c>
    </row>
    <row r="599" spans="1:9" ht="15.75" thickBot="1">
      <c r="A599" s="33" t="s">
        <v>21</v>
      </c>
      <c r="B599" s="96">
        <v>825.45854734708735</v>
      </c>
      <c r="C599" s="96">
        <v>0</v>
      </c>
      <c r="D599" s="96">
        <v>1820.5732385482293</v>
      </c>
      <c r="E599" s="96">
        <v>401.18773369644151</v>
      </c>
      <c r="F599" s="396"/>
      <c r="G599" s="96">
        <v>1247.2989672662998</v>
      </c>
      <c r="H599" s="121">
        <v>0.32471314194323286</v>
      </c>
      <c r="I599" s="122">
        <f t="shared" si="100"/>
        <v>4294.8432000000012</v>
      </c>
    </row>
    <row r="600" spans="1:9" ht="15">
      <c r="A600" s="280" t="s">
        <v>22</v>
      </c>
      <c r="B600" s="99">
        <f>SUM(B579:B599)</f>
        <v>10596.291990879647</v>
      </c>
      <c r="C600" s="99">
        <f t="shared" ref="C600:E600" si="101">SUM(C579:C599)</f>
        <v>500.30399555948401</v>
      </c>
      <c r="D600" s="99">
        <f t="shared" si="101"/>
        <v>2019.3435986476029</v>
      </c>
      <c r="E600" s="99">
        <f t="shared" si="101"/>
        <v>621.33285866218989</v>
      </c>
      <c r="F600" s="99">
        <f>SUM(F579:F599)</f>
        <v>0</v>
      </c>
      <c r="G600" s="99">
        <f t="shared" ref="G600:H600" si="102">SUM(G579:G599)</f>
        <v>1247.2989672662998</v>
      </c>
      <c r="H600" s="100">
        <f t="shared" si="102"/>
        <v>0.32471314194323286</v>
      </c>
      <c r="I600" s="111">
        <f>SUM(I579:I599)</f>
        <v>14984.896124157169</v>
      </c>
    </row>
    <row r="601" spans="1:9" s="22" customFormat="1" ht="15" thickBot="1">
      <c r="A601" s="38" t="s">
        <v>108</v>
      </c>
      <c r="B601" s="125">
        <f>B600/$I600</f>
        <v>0.70713149447845369</v>
      </c>
      <c r="C601" s="125">
        <f t="shared" ref="C601:I601" si="103">C600/$I600</f>
        <v>3.3387218130457599E-2</v>
      </c>
      <c r="D601" s="125">
        <f t="shared" si="103"/>
        <v>0.13475859838575835</v>
      </c>
      <c r="E601" s="125">
        <f t="shared" si="103"/>
        <v>4.146394165926439E-2</v>
      </c>
      <c r="F601" s="125">
        <f t="shared" si="103"/>
        <v>0</v>
      </c>
      <c r="G601" s="125">
        <f t="shared" si="103"/>
        <v>8.3237077983845859E-2</v>
      </c>
      <c r="H601" s="126">
        <f t="shared" si="103"/>
        <v>2.166936221998646E-5</v>
      </c>
      <c r="I601" s="127">
        <f t="shared" si="103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9" ht="1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>
      <c r="A605" s="30" t="s">
        <v>7</v>
      </c>
      <c r="B605" s="105">
        <v>979.99200000000008</v>
      </c>
      <c r="C605" s="105">
        <v>0</v>
      </c>
      <c r="D605" s="105">
        <v>67.007999999999996</v>
      </c>
      <c r="E605" s="105">
        <v>0</v>
      </c>
      <c r="F605" s="394"/>
      <c r="G605" s="105">
        <v>0</v>
      </c>
      <c r="H605" s="110">
        <v>0</v>
      </c>
      <c r="I605" s="111">
        <f>SUM(B605:H605)</f>
        <v>1047</v>
      </c>
    </row>
    <row r="606" spans="1:9" ht="15">
      <c r="A606" s="31" t="s">
        <v>8</v>
      </c>
      <c r="B606" s="112">
        <v>307.00800000000004</v>
      </c>
      <c r="C606" s="112">
        <v>0</v>
      </c>
      <c r="D606" s="112">
        <v>20.992000000000001</v>
      </c>
      <c r="E606" s="112">
        <v>0</v>
      </c>
      <c r="F606" s="395"/>
      <c r="G606" s="112">
        <v>0</v>
      </c>
      <c r="H606" s="113">
        <v>0</v>
      </c>
      <c r="I606" s="114">
        <f t="shared" ref="I606:I625" si="104">SUM(B606:H606)</f>
        <v>328.00000000000006</v>
      </c>
    </row>
    <row r="607" spans="1:9" ht="15">
      <c r="A607" s="32" t="s">
        <v>143</v>
      </c>
      <c r="B607" s="84">
        <v>650.36892960000011</v>
      </c>
      <c r="C607" s="84">
        <v>0</v>
      </c>
      <c r="D607" s="84">
        <v>44.469670400000005</v>
      </c>
      <c r="E607" s="84">
        <v>0</v>
      </c>
      <c r="F607" s="395"/>
      <c r="G607" s="84">
        <v>0</v>
      </c>
      <c r="H607" s="115">
        <v>0</v>
      </c>
      <c r="I607" s="111">
        <f t="shared" si="104"/>
        <v>694.83860000000016</v>
      </c>
    </row>
    <row r="608" spans="1:9" ht="15">
      <c r="A608" s="31" t="s">
        <v>9</v>
      </c>
      <c r="B608" s="112">
        <v>833.04</v>
      </c>
      <c r="C608" s="112">
        <v>0</v>
      </c>
      <c r="D608" s="112">
        <v>56.96</v>
      </c>
      <c r="E608" s="112">
        <v>0</v>
      </c>
      <c r="F608" s="395"/>
      <c r="G608" s="112">
        <v>0</v>
      </c>
      <c r="H608" s="113">
        <v>0</v>
      </c>
      <c r="I608" s="114">
        <f t="shared" si="104"/>
        <v>890</v>
      </c>
    </row>
    <row r="609" spans="1:9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104"/>
        <v>0</v>
      </c>
    </row>
    <row r="610" spans="1:9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104"/>
        <v>0</v>
      </c>
    </row>
    <row r="611" spans="1:9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04"/>
        <v>0</v>
      </c>
    </row>
    <row r="612" spans="1:9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04"/>
        <v>0</v>
      </c>
    </row>
    <row r="613" spans="1:9" ht="15">
      <c r="A613" s="32" t="s">
        <v>12</v>
      </c>
      <c r="B613" s="84">
        <v>8990.0460000000003</v>
      </c>
      <c r="C613" s="84">
        <v>0</v>
      </c>
      <c r="D613" s="84">
        <v>707.95399999999995</v>
      </c>
      <c r="E613" s="84">
        <v>0</v>
      </c>
      <c r="F613" s="395"/>
      <c r="G613" s="84">
        <v>0</v>
      </c>
      <c r="H613" s="115">
        <v>0</v>
      </c>
      <c r="I613" s="111">
        <f t="shared" si="104"/>
        <v>9698</v>
      </c>
    </row>
    <row r="614" spans="1:9" ht="15">
      <c r="A614" s="31" t="s">
        <v>13</v>
      </c>
      <c r="B614" s="112">
        <v>1363.617</v>
      </c>
      <c r="C614" s="112">
        <v>0</v>
      </c>
      <c r="D614" s="112">
        <v>107.383</v>
      </c>
      <c r="E614" s="112">
        <v>0</v>
      </c>
      <c r="F614" s="395"/>
      <c r="G614" s="112">
        <v>0</v>
      </c>
      <c r="H614" s="113">
        <v>0</v>
      </c>
      <c r="I614" s="114">
        <f t="shared" si="104"/>
        <v>1471</v>
      </c>
    </row>
    <row r="615" spans="1:9" ht="15">
      <c r="A615" s="32" t="s">
        <v>14</v>
      </c>
      <c r="B615" s="84">
        <v>122.364</v>
      </c>
      <c r="C615" s="84">
        <v>0</v>
      </c>
      <c r="D615" s="84">
        <v>9.6359999999999992</v>
      </c>
      <c r="E615" s="84">
        <v>0</v>
      </c>
      <c r="F615" s="395"/>
      <c r="G615" s="84">
        <v>0</v>
      </c>
      <c r="H615" s="115">
        <v>0</v>
      </c>
      <c r="I615" s="111">
        <f t="shared" si="104"/>
        <v>132</v>
      </c>
    </row>
    <row r="616" spans="1:9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104"/>
        <v>0</v>
      </c>
    </row>
    <row r="617" spans="1:9" ht="15">
      <c r="A617" s="32" t="s">
        <v>136</v>
      </c>
      <c r="B617" s="84">
        <v>1702.8329680383179</v>
      </c>
      <c r="C617" s="84">
        <v>0</v>
      </c>
      <c r="D617" s="84">
        <v>537.73672674894249</v>
      </c>
      <c r="E617" s="84">
        <v>0</v>
      </c>
      <c r="F617" s="395"/>
      <c r="G617" s="84">
        <v>0</v>
      </c>
      <c r="H617" s="115">
        <v>0</v>
      </c>
      <c r="I617" s="111">
        <f>SUM(B617:H617)</f>
        <v>2240.5696947872602</v>
      </c>
    </row>
    <row r="618" spans="1:9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104"/>
        <v>0</v>
      </c>
    </row>
    <row r="619" spans="1:9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104"/>
        <v>0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04"/>
        <v>0</v>
      </c>
    </row>
    <row r="621" spans="1:9" ht="15">
      <c r="A621" s="33" t="s">
        <v>56</v>
      </c>
      <c r="B621" s="84">
        <v>9625.58</v>
      </c>
      <c r="C621" s="84">
        <v>0</v>
      </c>
      <c r="D621" s="84">
        <v>1010.42</v>
      </c>
      <c r="E621" s="84">
        <v>0</v>
      </c>
      <c r="F621" s="395"/>
      <c r="G621" s="84">
        <v>0</v>
      </c>
      <c r="H621" s="115">
        <v>0</v>
      </c>
      <c r="I621" s="111">
        <f t="shared" si="104"/>
        <v>10636</v>
      </c>
    </row>
    <row r="622" spans="1:9">
      <c r="A622" s="31" t="s">
        <v>18</v>
      </c>
      <c r="B622" s="116">
        <v>389.15073658673998</v>
      </c>
      <c r="C622" s="116">
        <v>0</v>
      </c>
      <c r="D622" s="116">
        <v>40.850077321260002</v>
      </c>
      <c r="E622" s="116">
        <v>0</v>
      </c>
      <c r="F622" s="395"/>
      <c r="G622" s="116">
        <v>0</v>
      </c>
      <c r="H622" s="117">
        <v>0</v>
      </c>
      <c r="I622" s="118">
        <f t="shared" si="104"/>
        <v>430.000813908</v>
      </c>
    </row>
    <row r="623" spans="1:9" ht="15">
      <c r="A623" s="33" t="s">
        <v>19</v>
      </c>
      <c r="B623" s="93">
        <v>6.2034189898119985E-2</v>
      </c>
      <c r="C623" s="93">
        <v>0</v>
      </c>
      <c r="D623" s="93">
        <v>431.31877269146526</v>
      </c>
      <c r="E623" s="93">
        <v>0</v>
      </c>
      <c r="F623" s="395"/>
      <c r="G623" s="93">
        <v>0</v>
      </c>
      <c r="H623" s="119">
        <v>0</v>
      </c>
      <c r="I623" s="120">
        <f t="shared" si="104"/>
        <v>431.38080688136336</v>
      </c>
    </row>
    <row r="624" spans="1:9">
      <c r="A624" s="31" t="s">
        <v>20</v>
      </c>
      <c r="B624" s="116">
        <v>1556.6648947200001</v>
      </c>
      <c r="C624" s="116">
        <v>0</v>
      </c>
      <c r="D624" s="116">
        <v>362.30070527999999</v>
      </c>
      <c r="E624" s="116">
        <v>0</v>
      </c>
      <c r="F624" s="395"/>
      <c r="G624" s="116">
        <v>0</v>
      </c>
      <c r="H624" s="117">
        <v>0</v>
      </c>
      <c r="I624" s="118">
        <f t="shared" si="104"/>
        <v>1918.9656</v>
      </c>
    </row>
    <row r="625" spans="1:9" ht="15.75" thickBot="1">
      <c r="A625" s="33" t="s">
        <v>21</v>
      </c>
      <c r="B625" s="96">
        <v>1332.3079193572039</v>
      </c>
      <c r="C625" s="96">
        <v>0</v>
      </c>
      <c r="D625" s="96">
        <v>1513.3983161630372</v>
      </c>
      <c r="E625" s="96">
        <v>3329.6437982669786</v>
      </c>
      <c r="F625" s="396"/>
      <c r="G625" s="96">
        <v>872.04956621278018</v>
      </c>
      <c r="H625" s="121">
        <v>0</v>
      </c>
      <c r="I625" s="122">
        <f t="shared" si="104"/>
        <v>7047.3995999999997</v>
      </c>
    </row>
    <row r="626" spans="1:9" ht="15">
      <c r="A626" s="280" t="s">
        <v>22</v>
      </c>
      <c r="B626" s="99">
        <f>SUM(B605:B625)</f>
        <v>27853.034482492159</v>
      </c>
      <c r="C626" s="99">
        <f t="shared" ref="C626:E626" si="105">SUM(C605:C625)</f>
        <v>0</v>
      </c>
      <c r="D626" s="99">
        <f t="shared" si="105"/>
        <v>4910.4272686047043</v>
      </c>
      <c r="E626" s="99">
        <f t="shared" si="105"/>
        <v>3329.6437982669786</v>
      </c>
      <c r="F626" s="99">
        <f>SUM(F605:F625)</f>
        <v>0</v>
      </c>
      <c r="G626" s="99">
        <f t="shared" ref="G626:H626" si="106">SUM(G605:G625)</f>
        <v>872.04956621278018</v>
      </c>
      <c r="H626" s="100">
        <f t="shared" si="106"/>
        <v>0</v>
      </c>
      <c r="I626" s="111">
        <f>SUM(I605:I625)</f>
        <v>36965.155115576621</v>
      </c>
    </row>
    <row r="627" spans="1:9" s="22" customFormat="1" ht="15" thickBot="1">
      <c r="A627" s="38" t="s">
        <v>108</v>
      </c>
      <c r="B627" s="125">
        <f>B626/$I626</f>
        <v>0.75349432175804032</v>
      </c>
      <c r="C627" s="125">
        <f t="shared" ref="C627:I627" si="107">C626/$I626</f>
        <v>0</v>
      </c>
      <c r="D627" s="125">
        <f t="shared" si="107"/>
        <v>0.1328393524456094</v>
      </c>
      <c r="E627" s="125">
        <f t="shared" si="107"/>
        <v>9.0075201574466315E-2</v>
      </c>
      <c r="F627" s="125">
        <f t="shared" si="107"/>
        <v>0</v>
      </c>
      <c r="G627" s="125">
        <f t="shared" si="107"/>
        <v>2.3591124221884033E-2</v>
      </c>
      <c r="H627" s="126">
        <f t="shared" si="107"/>
        <v>0</v>
      </c>
      <c r="I627" s="127">
        <f t="shared" si="107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>
      <c r="A631" s="30" t="s">
        <v>7</v>
      </c>
      <c r="B631" s="105">
        <v>3.5978121892405093</v>
      </c>
      <c r="C631" s="105">
        <v>0</v>
      </c>
      <c r="D631" s="105">
        <v>5.4021878107594912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9</v>
      </c>
    </row>
    <row r="632" spans="1:9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08">SUM(B632:H632)</f>
        <v>0</v>
      </c>
    </row>
    <row r="633" spans="1:9" ht="15">
      <c r="A633" s="32" t="s">
        <v>143</v>
      </c>
      <c r="B633" s="84">
        <v>30.648400000000002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08"/>
        <v>30.648400000000002</v>
      </c>
    </row>
    <row r="634" spans="1:9" ht="15">
      <c r="A634" s="31" t="s">
        <v>9</v>
      </c>
      <c r="B634" s="112">
        <v>20.932942460943504</v>
      </c>
      <c r="C634" s="112">
        <v>0</v>
      </c>
      <c r="D634" s="112">
        <v>6.7057539056495807E-2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08"/>
        <v>21</v>
      </c>
    </row>
    <row r="635" spans="1:9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08"/>
        <v>0</v>
      </c>
    </row>
    <row r="636" spans="1:9" ht="15">
      <c r="A636" s="31" t="s">
        <v>11</v>
      </c>
      <c r="B636" s="112">
        <v>0</v>
      </c>
      <c r="C636" s="112">
        <v>0</v>
      </c>
      <c r="D636" s="112">
        <v>0</v>
      </c>
      <c r="E636" s="112">
        <v>43.47130390605291</v>
      </c>
      <c r="F636" s="112">
        <v>0</v>
      </c>
      <c r="G636" s="112">
        <v>0</v>
      </c>
      <c r="H636" s="113">
        <v>0</v>
      </c>
      <c r="I636" s="114">
        <f t="shared" si="108"/>
        <v>43.47130390605291</v>
      </c>
    </row>
    <row r="637" spans="1:9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108"/>
        <v>0</v>
      </c>
    </row>
    <row r="638" spans="1:9" ht="15">
      <c r="A638" s="31" t="s">
        <v>145</v>
      </c>
      <c r="B638" s="112">
        <v>0</v>
      </c>
      <c r="C638" s="112">
        <v>0.85182784570835257</v>
      </c>
      <c r="D638" s="112">
        <v>0</v>
      </c>
      <c r="E638" s="112">
        <v>41.34402731333099</v>
      </c>
      <c r="F638" s="112">
        <v>1632.7905605270728</v>
      </c>
      <c r="G638" s="112">
        <v>0</v>
      </c>
      <c r="H638" s="113">
        <v>0</v>
      </c>
      <c r="I638" s="114">
        <f t="shared" si="108"/>
        <v>1674.9864156861122</v>
      </c>
    </row>
    <row r="639" spans="1:9" ht="15">
      <c r="A639" s="32" t="s">
        <v>12</v>
      </c>
      <c r="B639" s="84">
        <v>8.8013723332906366</v>
      </c>
      <c r="C639" s="84">
        <v>0.19862766670936355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08"/>
        <v>9</v>
      </c>
    </row>
    <row r="640" spans="1:9" ht="15">
      <c r="A640" s="31" t="s">
        <v>13</v>
      </c>
      <c r="B640" s="112">
        <v>367.7752242261522</v>
      </c>
      <c r="C640" s="112">
        <v>1.5895475704379651</v>
      </c>
      <c r="D640" s="112">
        <v>29.63522820340981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108"/>
        <v>399</v>
      </c>
    </row>
    <row r="641" spans="1:9" ht="15">
      <c r="A641" s="32" t="s">
        <v>14</v>
      </c>
      <c r="B641" s="84">
        <v>13.535741147344423</v>
      </c>
      <c r="C641" s="84">
        <v>0</v>
      </c>
      <c r="D641" s="84">
        <v>6.5529660491181016E-2</v>
      </c>
      <c r="E641" s="84">
        <v>0.39872919216439839</v>
      </c>
      <c r="F641" s="84">
        <v>0</v>
      </c>
      <c r="G641" s="84">
        <v>0</v>
      </c>
      <c r="H641" s="115">
        <v>0</v>
      </c>
      <c r="I641" s="111">
        <f t="shared" si="108"/>
        <v>14.000000000000002</v>
      </c>
    </row>
    <row r="642" spans="1:9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108"/>
        <v>0</v>
      </c>
    </row>
    <row r="643" spans="1:9" ht="15">
      <c r="A643" s="32" t="s">
        <v>136</v>
      </c>
      <c r="B643" s="84">
        <v>25.427977960487123</v>
      </c>
      <c r="C643" s="84">
        <v>0</v>
      </c>
      <c r="D643" s="84">
        <v>6.5720220395128752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32</v>
      </c>
    </row>
    <row r="644" spans="1:9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08"/>
        <v>0</v>
      </c>
    </row>
    <row r="645" spans="1:9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108"/>
        <v>0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08"/>
        <v>0</v>
      </c>
    </row>
    <row r="647" spans="1:9" ht="15">
      <c r="A647" s="33" t="s">
        <v>56</v>
      </c>
      <c r="B647" s="84">
        <v>414.93667928783992</v>
      </c>
      <c r="C647" s="84">
        <v>18.795223288552112</v>
      </c>
      <c r="D647" s="84">
        <v>236.268097423608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08"/>
        <v>670</v>
      </c>
    </row>
    <row r="648" spans="1:9">
      <c r="A648" s="31" t="s">
        <v>18</v>
      </c>
      <c r="B648" s="116">
        <v>137.39858442009566</v>
      </c>
      <c r="C648" s="116">
        <v>0</v>
      </c>
      <c r="D648" s="116">
        <v>0</v>
      </c>
      <c r="E648" s="116">
        <v>0</v>
      </c>
      <c r="F648" s="116">
        <v>45.601415579904348</v>
      </c>
      <c r="G648" s="116">
        <v>0</v>
      </c>
      <c r="H648" s="117">
        <v>0</v>
      </c>
      <c r="I648" s="118">
        <f t="shared" si="108"/>
        <v>183</v>
      </c>
    </row>
    <row r="649" spans="1:9" ht="15">
      <c r="A649" s="33" t="s">
        <v>19</v>
      </c>
      <c r="B649" s="93">
        <v>5.8248435844859312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108"/>
        <v>5.8248435844859312</v>
      </c>
    </row>
    <row r="650" spans="1:9">
      <c r="A650" s="31" t="s">
        <v>20</v>
      </c>
      <c r="B650" s="116">
        <v>27.126000000000001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108"/>
        <v>27.126000000000001</v>
      </c>
    </row>
    <row r="651" spans="1:9" ht="15.75" thickBot="1">
      <c r="A651" s="33" t="s">
        <v>21</v>
      </c>
      <c r="B651" s="96">
        <v>316.51877320173725</v>
      </c>
      <c r="C651" s="96">
        <v>0.41126026999284854</v>
      </c>
      <c r="D651" s="96">
        <v>6.5469696457500035</v>
      </c>
      <c r="E651" s="96">
        <v>525.9550906696802</v>
      </c>
      <c r="F651" s="96">
        <v>0</v>
      </c>
      <c r="G651" s="96">
        <v>177.36270897096082</v>
      </c>
      <c r="H651" s="121">
        <v>2.4883972418790088</v>
      </c>
      <c r="I651" s="122">
        <f t="shared" si="108"/>
        <v>1029.2832000000001</v>
      </c>
    </row>
    <row r="652" spans="1:9" ht="15">
      <c r="A652" s="280" t="s">
        <v>22</v>
      </c>
      <c r="B652" s="99">
        <f>SUM(B631:B651)</f>
        <v>1372.5243508116171</v>
      </c>
      <c r="C652" s="99">
        <f t="shared" ref="C652:E652" si="109">SUM(C631:C651)</f>
        <v>21.846486641400642</v>
      </c>
      <c r="D652" s="99">
        <f t="shared" si="109"/>
        <v>284.55709232258783</v>
      </c>
      <c r="E652" s="99">
        <f t="shared" si="109"/>
        <v>611.16915108122851</v>
      </c>
      <c r="F652" s="99">
        <f>SUM(F631:F651)</f>
        <v>1678.3919761069772</v>
      </c>
      <c r="G652" s="99">
        <f t="shared" ref="G652:H652" si="110">SUM(G631:G651)</f>
        <v>177.36270897096082</v>
      </c>
      <c r="H652" s="100">
        <f t="shared" si="110"/>
        <v>2.4883972418790088</v>
      </c>
      <c r="I652" s="111">
        <f>SUM(I631:I651)</f>
        <v>4148.340163176651</v>
      </c>
    </row>
    <row r="653" spans="1:9" s="22" customFormat="1" ht="15" thickBot="1">
      <c r="A653" s="38" t="s">
        <v>108</v>
      </c>
      <c r="B653" s="125">
        <f>B652/$I652</f>
        <v>0.3308610906586279</v>
      </c>
      <c r="C653" s="125">
        <f t="shared" ref="C653:I653" si="111">C652/$I652</f>
        <v>5.2663199694480646E-3</v>
      </c>
      <c r="D653" s="125">
        <f t="shared" si="111"/>
        <v>6.859540952029454E-2</v>
      </c>
      <c r="E653" s="125">
        <f t="shared" si="111"/>
        <v>0.14732860060666214</v>
      </c>
      <c r="F653" s="125">
        <f t="shared" si="111"/>
        <v>0.40459362301227592</v>
      </c>
      <c r="G653" s="125">
        <f t="shared" si="111"/>
        <v>4.2755102521569201E-2</v>
      </c>
      <c r="H653" s="126">
        <f t="shared" si="111"/>
        <v>5.9985371112225355E-4</v>
      </c>
      <c r="I653" s="127">
        <f t="shared" si="111"/>
        <v>1</v>
      </c>
    </row>
  </sheetData>
  <mergeCells count="79">
    <mergeCell ref="B266:I266"/>
    <mergeCell ref="B292:I292"/>
    <mergeCell ref="B110:I110"/>
    <mergeCell ref="B136:I136"/>
    <mergeCell ref="B162:I162"/>
    <mergeCell ref="B188:I188"/>
    <mergeCell ref="B240:I240"/>
    <mergeCell ref="B214:I214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5"/>
  <dimension ref="A1:T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7" width="16.625" style="3" customWidth="1"/>
    <col min="8" max="8" width="16.875" style="3" customWidth="1"/>
    <col min="9" max="9" width="16.625" style="3" customWidth="1"/>
    <col min="10" max="10" width="36.625" style="19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87</v>
      </c>
      <c r="B1" s="415"/>
      <c r="C1" s="415"/>
      <c r="D1" s="415"/>
      <c r="E1" s="415"/>
      <c r="F1" s="415"/>
      <c r="G1" s="415"/>
      <c r="H1" s="415"/>
      <c r="I1" s="416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23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1216.5676840069038</v>
      </c>
      <c r="C7" s="105">
        <f t="shared" ref="C7:E7" si="0">C33+C85</f>
        <v>965.99999999476995</v>
      </c>
      <c r="D7" s="105">
        <f t="shared" si="0"/>
        <v>1530.4323159983262</v>
      </c>
      <c r="E7" s="105">
        <f t="shared" si="0"/>
        <v>0</v>
      </c>
      <c r="F7" s="105">
        <f>F59+F85</f>
        <v>2</v>
      </c>
      <c r="G7" s="105">
        <f t="shared" ref="G7:H22" si="1">G33+G85</f>
        <v>0</v>
      </c>
      <c r="H7" s="110">
        <f t="shared" si="1"/>
        <v>0</v>
      </c>
      <c r="I7" s="111">
        <f>SUM(B7:H7)</f>
        <v>3715</v>
      </c>
      <c r="J7" s="297">
        <v>0</v>
      </c>
    </row>
    <row r="8" spans="1:10" ht="13.5" customHeight="1">
      <c r="A8" s="31" t="s">
        <v>8</v>
      </c>
      <c r="B8" s="112">
        <f t="shared" ref="B8:E23" si="2">B34+B86</f>
        <v>465.61242708337699</v>
      </c>
      <c r="C8" s="112">
        <f t="shared" si="2"/>
        <v>262.99999999366264</v>
      </c>
      <c r="D8" s="112">
        <f t="shared" si="2"/>
        <v>32.387572922960452</v>
      </c>
      <c r="E8" s="112">
        <f t="shared" si="2"/>
        <v>0</v>
      </c>
      <c r="F8" s="112">
        <f t="shared" ref="F8:F27" si="3">F60+F86</f>
        <v>0</v>
      </c>
      <c r="G8" s="112">
        <f t="shared" si="1"/>
        <v>0</v>
      </c>
      <c r="H8" s="113">
        <f t="shared" si="1"/>
        <v>0</v>
      </c>
      <c r="I8" s="114">
        <f t="shared" ref="I8:I27" si="4">SUM(B8:H8)</f>
        <v>761.00000000000011</v>
      </c>
      <c r="J8" s="297">
        <v>0</v>
      </c>
    </row>
    <row r="9" spans="1:10" ht="13.5" customHeight="1">
      <c r="A9" s="32" t="s">
        <v>143</v>
      </c>
      <c r="B9" s="84">
        <f t="shared" si="2"/>
        <v>892.27553342338854</v>
      </c>
      <c r="C9" s="84">
        <f t="shared" si="2"/>
        <v>0</v>
      </c>
      <c r="D9" s="84">
        <f t="shared" si="2"/>
        <v>60.724466576611533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953.00000000000011</v>
      </c>
      <c r="J9" s="297">
        <v>0</v>
      </c>
    </row>
    <row r="10" spans="1:10" ht="13.5" customHeight="1">
      <c r="A10" s="31" t="s">
        <v>9</v>
      </c>
      <c r="B10" s="112">
        <f t="shared" si="2"/>
        <v>1210.5432566237266</v>
      </c>
      <c r="C10" s="112">
        <f t="shared" si="2"/>
        <v>2.4166666666666665</v>
      </c>
      <c r="D10" s="112">
        <f t="shared" si="2"/>
        <v>1835.2900767096066</v>
      </c>
      <c r="E10" s="112">
        <f t="shared" si="2"/>
        <v>0.75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3049</v>
      </c>
      <c r="J10" s="297">
        <v>0</v>
      </c>
    </row>
    <row r="11" spans="1:10" ht="13.5" customHeight="1">
      <c r="A11" s="32" t="s">
        <v>10</v>
      </c>
      <c r="B11" s="84">
        <f t="shared" si="2"/>
        <v>0</v>
      </c>
      <c r="C11" s="84">
        <f t="shared" si="2"/>
        <v>0</v>
      </c>
      <c r="D11" s="84">
        <f t="shared" si="2"/>
        <v>0</v>
      </c>
      <c r="E11" s="84">
        <f t="shared" si="2"/>
        <v>0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0</v>
      </c>
      <c r="J11" s="297">
        <v>0</v>
      </c>
    </row>
    <row r="12" spans="1:10" ht="13.5" customHeight="1">
      <c r="A12" s="31" t="s">
        <v>11</v>
      </c>
      <c r="B12" s="112">
        <f t="shared" si="2"/>
        <v>6.0413707312951208E-8</v>
      </c>
      <c r="C12" s="112">
        <f t="shared" si="2"/>
        <v>4.0275786352225066E-8</v>
      </c>
      <c r="D12" s="112">
        <f t="shared" si="2"/>
        <v>5.0511428545752378E-2</v>
      </c>
      <c r="E12" s="112">
        <f t="shared" si="2"/>
        <v>72.208573428096045</v>
      </c>
      <c r="F12" s="112">
        <f t="shared" si="3"/>
        <v>14086.531433468836</v>
      </c>
      <c r="G12" s="112">
        <f t="shared" si="1"/>
        <v>0</v>
      </c>
      <c r="H12" s="113">
        <f t="shared" si="1"/>
        <v>0</v>
      </c>
      <c r="I12" s="114">
        <f t="shared" si="4"/>
        <v>14158.790518426167</v>
      </c>
      <c r="J12" s="297">
        <v>0</v>
      </c>
    </row>
    <row r="13" spans="1:10" ht="13.5" customHeight="1">
      <c r="A13" s="32" t="s">
        <v>144</v>
      </c>
      <c r="B13" s="84">
        <f t="shared" si="2"/>
        <v>0</v>
      </c>
      <c r="C13" s="84">
        <f t="shared" si="2"/>
        <v>0</v>
      </c>
      <c r="D13" s="84">
        <f t="shared" si="2"/>
        <v>0</v>
      </c>
      <c r="E13" s="84">
        <f t="shared" si="2"/>
        <v>64</v>
      </c>
      <c r="F13" s="84">
        <f t="shared" si="3"/>
        <v>1323</v>
      </c>
      <c r="G13" s="84">
        <f t="shared" si="1"/>
        <v>0</v>
      </c>
      <c r="H13" s="115">
        <f t="shared" si="1"/>
        <v>0</v>
      </c>
      <c r="I13" s="111">
        <f t="shared" si="4"/>
        <v>1387</v>
      </c>
      <c r="J13" s="297">
        <v>0</v>
      </c>
    </row>
    <row r="14" spans="1:10" ht="13.5" customHeight="1">
      <c r="A14" s="31" t="s">
        <v>145</v>
      </c>
      <c r="B14" s="112">
        <f t="shared" si="2"/>
        <v>7.2717084010457511E-8</v>
      </c>
      <c r="C14" s="112">
        <f t="shared" si="2"/>
        <v>12.007358166431487</v>
      </c>
      <c r="D14" s="112">
        <f t="shared" si="2"/>
        <v>2.4208212922246974</v>
      </c>
      <c r="E14" s="112">
        <f t="shared" si="2"/>
        <v>922.21567231912945</v>
      </c>
      <c r="F14" s="112">
        <f t="shared" si="3"/>
        <v>22727.753679137058</v>
      </c>
      <c r="G14" s="112">
        <f t="shared" si="1"/>
        <v>0</v>
      </c>
      <c r="H14" s="113">
        <f t="shared" si="1"/>
        <v>0</v>
      </c>
      <c r="I14" s="114">
        <f t="shared" si="4"/>
        <v>23664.39753098756</v>
      </c>
      <c r="J14" s="297">
        <v>0</v>
      </c>
    </row>
    <row r="15" spans="1:10" ht="13.5" customHeight="1">
      <c r="A15" s="32" t="s">
        <v>12</v>
      </c>
      <c r="B15" s="84">
        <f t="shared" si="2"/>
        <v>14139.261768957087</v>
      </c>
      <c r="C15" s="84">
        <f t="shared" si="2"/>
        <v>22.200675531754467</v>
      </c>
      <c r="D15" s="84">
        <f t="shared" si="2"/>
        <v>1076.5375554997765</v>
      </c>
      <c r="E15" s="84">
        <f t="shared" si="2"/>
        <v>1.1380952289369618E-8</v>
      </c>
      <c r="F15" s="84">
        <f t="shared" si="3"/>
        <v>0</v>
      </c>
      <c r="G15" s="84">
        <f t="shared" si="1"/>
        <v>0</v>
      </c>
      <c r="H15" s="115">
        <f t="shared" si="1"/>
        <v>0</v>
      </c>
      <c r="I15" s="111">
        <f t="shared" si="4"/>
        <v>15238</v>
      </c>
      <c r="J15" s="297">
        <v>0</v>
      </c>
    </row>
    <row r="16" spans="1:10" ht="13.5" customHeight="1">
      <c r="A16" s="31" t="s">
        <v>13</v>
      </c>
      <c r="B16" s="112">
        <f t="shared" si="2"/>
        <v>3595.8124505862679</v>
      </c>
      <c r="C16" s="112">
        <f t="shared" si="2"/>
        <v>1401.6062510454271</v>
      </c>
      <c r="D16" s="112">
        <f t="shared" si="2"/>
        <v>1735.213419813459</v>
      </c>
      <c r="E16" s="112">
        <f t="shared" si="2"/>
        <v>71.367878554846016</v>
      </c>
      <c r="F16" s="112">
        <f t="shared" si="3"/>
        <v>0</v>
      </c>
      <c r="G16" s="112">
        <f t="shared" si="1"/>
        <v>0</v>
      </c>
      <c r="H16" s="113">
        <f t="shared" si="1"/>
        <v>0</v>
      </c>
      <c r="I16" s="114">
        <f t="shared" si="4"/>
        <v>6804.0000000000009</v>
      </c>
      <c r="J16" s="297">
        <v>0</v>
      </c>
    </row>
    <row r="17" spans="1:20" ht="13.5" customHeight="1">
      <c r="A17" s="32" t="s">
        <v>14</v>
      </c>
      <c r="B17" s="84">
        <f t="shared" si="2"/>
        <v>417.44439338872951</v>
      </c>
      <c r="C17" s="84">
        <f t="shared" si="2"/>
        <v>3.6278351670536368</v>
      </c>
      <c r="D17" s="84">
        <f t="shared" si="2"/>
        <v>1224.6553890440136</v>
      </c>
      <c r="E17" s="84">
        <f t="shared" si="2"/>
        <v>5.2723824002032149</v>
      </c>
      <c r="F17" s="84">
        <f t="shared" si="3"/>
        <v>46.807237643759777</v>
      </c>
      <c r="G17" s="84">
        <f t="shared" si="1"/>
        <v>0</v>
      </c>
      <c r="H17" s="115">
        <f t="shared" si="1"/>
        <v>0</v>
      </c>
      <c r="I17" s="111">
        <f t="shared" si="4"/>
        <v>1697.8072376437599</v>
      </c>
      <c r="J17" s="297">
        <v>0</v>
      </c>
    </row>
    <row r="18" spans="1:20" ht="13.5" customHeight="1">
      <c r="A18" s="31" t="s">
        <v>146</v>
      </c>
      <c r="B18" s="112">
        <f t="shared" si="2"/>
        <v>3.5143769965805506E-9</v>
      </c>
      <c r="C18" s="112">
        <f t="shared" si="2"/>
        <v>3.5143769965805506E-9</v>
      </c>
      <c r="D18" s="112">
        <f t="shared" si="2"/>
        <v>109.99999999297124</v>
      </c>
      <c r="E18" s="112">
        <f t="shared" si="2"/>
        <v>0</v>
      </c>
      <c r="F18" s="112">
        <f t="shared" si="3"/>
        <v>0</v>
      </c>
      <c r="G18" s="112">
        <f t="shared" si="1"/>
        <v>0</v>
      </c>
      <c r="H18" s="113">
        <f t="shared" si="1"/>
        <v>0</v>
      </c>
      <c r="I18" s="114">
        <f t="shared" si="4"/>
        <v>110</v>
      </c>
      <c r="J18" s="297">
        <v>0</v>
      </c>
    </row>
    <row r="19" spans="1:20" ht="13.5" customHeight="1">
      <c r="A19" s="32" t="s">
        <v>136</v>
      </c>
      <c r="B19" s="84">
        <f t="shared" si="2"/>
        <v>8262.9862233961994</v>
      </c>
      <c r="C19" s="84">
        <f t="shared" si="2"/>
        <v>5861.1398401688048</v>
      </c>
      <c r="D19" s="84">
        <f t="shared" si="2"/>
        <v>12148.630924478804</v>
      </c>
      <c r="E19" s="84">
        <f t="shared" si="2"/>
        <v>1572.3242747446054</v>
      </c>
      <c r="F19" s="84">
        <f t="shared" si="3"/>
        <v>859</v>
      </c>
      <c r="G19" s="84">
        <f t="shared" si="1"/>
        <v>0</v>
      </c>
      <c r="H19" s="115">
        <f t="shared" si="1"/>
        <v>0</v>
      </c>
      <c r="I19" s="111">
        <f t="shared" si="4"/>
        <v>28704.081262788415</v>
      </c>
      <c r="J19" s="297">
        <v>0</v>
      </c>
    </row>
    <row r="20" spans="1:20" ht="13.5" customHeight="1">
      <c r="A20" s="31" t="s">
        <v>15</v>
      </c>
      <c r="B20" s="112">
        <f t="shared" si="2"/>
        <v>8.3867563604989074E-9</v>
      </c>
      <c r="C20" s="112">
        <f t="shared" si="2"/>
        <v>0.15693120445125427</v>
      </c>
      <c r="D20" s="112">
        <f t="shared" si="2"/>
        <v>68.536027813197109</v>
      </c>
      <c r="E20" s="112">
        <f t="shared" si="2"/>
        <v>0</v>
      </c>
      <c r="F20" s="112">
        <f t="shared" si="3"/>
        <v>0</v>
      </c>
      <c r="G20" s="112">
        <f t="shared" si="1"/>
        <v>0</v>
      </c>
      <c r="H20" s="113">
        <f t="shared" si="1"/>
        <v>0</v>
      </c>
      <c r="I20" s="114">
        <f t="shared" si="4"/>
        <v>68.692959026035126</v>
      </c>
      <c r="J20" s="297">
        <v>0</v>
      </c>
    </row>
    <row r="21" spans="1:20" ht="13.5" customHeight="1">
      <c r="A21" s="32" t="s">
        <v>16</v>
      </c>
      <c r="B21" s="84">
        <f t="shared" si="2"/>
        <v>0</v>
      </c>
      <c r="C21" s="84">
        <f t="shared" si="2"/>
        <v>0</v>
      </c>
      <c r="D21" s="84">
        <f t="shared" si="2"/>
        <v>0</v>
      </c>
      <c r="E21" s="84">
        <f t="shared" si="2"/>
        <v>0</v>
      </c>
      <c r="F21" s="84">
        <f t="shared" si="3"/>
        <v>0</v>
      </c>
      <c r="G21" s="84">
        <f t="shared" si="1"/>
        <v>0</v>
      </c>
      <c r="H21" s="115">
        <f t="shared" si="1"/>
        <v>0</v>
      </c>
      <c r="I21" s="111">
        <f t="shared" si="4"/>
        <v>0</v>
      </c>
      <c r="J21" s="297">
        <v>0</v>
      </c>
    </row>
    <row r="22" spans="1:20" ht="13.5" customHeight="1">
      <c r="A22" s="31" t="s">
        <v>17</v>
      </c>
      <c r="B22" s="112">
        <f t="shared" si="2"/>
        <v>73.80909268710171</v>
      </c>
      <c r="C22" s="112">
        <f t="shared" si="2"/>
        <v>20.345555617931794</v>
      </c>
      <c r="D22" s="112">
        <f t="shared" si="2"/>
        <v>845.84535168678474</v>
      </c>
      <c r="E22" s="112">
        <f t="shared" si="2"/>
        <v>8.1818181719008252E-9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940</v>
      </c>
      <c r="J22" s="297">
        <v>0</v>
      </c>
    </row>
    <row r="23" spans="1:20" ht="13.5" customHeight="1">
      <c r="A23" s="33" t="s">
        <v>56</v>
      </c>
      <c r="B23" s="84">
        <f t="shared" si="2"/>
        <v>10852.452002823133</v>
      </c>
      <c r="C23" s="84">
        <f t="shared" si="2"/>
        <v>28.409773409412402</v>
      </c>
      <c r="D23" s="84">
        <f t="shared" si="2"/>
        <v>1366.1382236541224</v>
      </c>
      <c r="E23" s="84">
        <f t="shared" si="2"/>
        <v>1.1333333162222226E-7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12247.000000000002</v>
      </c>
      <c r="J23" s="297">
        <v>0</v>
      </c>
    </row>
    <row r="24" spans="1:20" ht="13.5" customHeight="1">
      <c r="A24" s="31" t="s">
        <v>18</v>
      </c>
      <c r="B24" s="116">
        <f t="shared" ref="B24:E27" si="6">B50+B102</f>
        <v>584.79859867418952</v>
      </c>
      <c r="C24" s="116">
        <f t="shared" si="6"/>
        <v>6354.4458963547777</v>
      </c>
      <c r="D24" s="116">
        <f t="shared" si="6"/>
        <v>192.06032490055975</v>
      </c>
      <c r="E24" s="116">
        <f t="shared" si="6"/>
        <v>2.9866071225023921E-8</v>
      </c>
      <c r="F24" s="116">
        <f t="shared" si="3"/>
        <v>69.034617570607281</v>
      </c>
      <c r="G24" s="116">
        <f t="shared" si="5"/>
        <v>0</v>
      </c>
      <c r="H24" s="117">
        <f t="shared" si="5"/>
        <v>0</v>
      </c>
      <c r="I24" s="114">
        <f t="shared" si="4"/>
        <v>7200.3394375300004</v>
      </c>
      <c r="J24" s="297">
        <v>0</v>
      </c>
    </row>
    <row r="25" spans="1:20" ht="13.5" customHeight="1">
      <c r="A25" s="33" t="s">
        <v>19</v>
      </c>
      <c r="B25" s="93">
        <f t="shared" si="6"/>
        <v>305.98295177947921</v>
      </c>
      <c r="C25" s="93">
        <f t="shared" si="6"/>
        <v>0</v>
      </c>
      <c r="D25" s="93">
        <f t="shared" si="6"/>
        <v>395.01231098382834</v>
      </c>
      <c r="E25" s="93">
        <f t="shared" si="6"/>
        <v>0</v>
      </c>
      <c r="F25" s="93">
        <f t="shared" si="3"/>
        <v>0</v>
      </c>
      <c r="G25" s="93">
        <f t="shared" si="5"/>
        <v>0</v>
      </c>
      <c r="H25" s="119">
        <f t="shared" si="5"/>
        <v>0</v>
      </c>
      <c r="I25" s="111">
        <f t="shared" si="4"/>
        <v>700.99526276330755</v>
      </c>
      <c r="J25" s="297">
        <v>0</v>
      </c>
    </row>
    <row r="26" spans="1:20" ht="13.5" customHeight="1">
      <c r="A26" s="31" t="s">
        <v>20</v>
      </c>
      <c r="B26" s="116">
        <f t="shared" si="6"/>
        <v>4797.8422405698857</v>
      </c>
      <c r="C26" s="116">
        <f t="shared" si="6"/>
        <v>190.49490357386247</v>
      </c>
      <c r="D26" s="116">
        <f t="shared" si="6"/>
        <v>490.30845583396052</v>
      </c>
      <c r="E26" s="116">
        <f t="shared" si="6"/>
        <v>2.2291255633956703E-8</v>
      </c>
      <c r="F26" s="116">
        <f t="shared" si="3"/>
        <v>0</v>
      </c>
      <c r="G26" s="116">
        <f t="shared" si="5"/>
        <v>0</v>
      </c>
      <c r="H26" s="117">
        <f t="shared" si="5"/>
        <v>0</v>
      </c>
      <c r="I26" s="114">
        <f t="shared" si="4"/>
        <v>5478.6455999999998</v>
      </c>
      <c r="J26" s="297">
        <v>0</v>
      </c>
    </row>
    <row r="27" spans="1:20" ht="13.5" customHeight="1" thickBot="1">
      <c r="A27" s="33" t="s">
        <v>21</v>
      </c>
      <c r="B27" s="96">
        <f t="shared" si="6"/>
        <v>2806.0902508446407</v>
      </c>
      <c r="C27" s="96">
        <f t="shared" si="6"/>
        <v>79.218755396627671</v>
      </c>
      <c r="D27" s="96">
        <f t="shared" si="6"/>
        <v>5319.9950868808501</v>
      </c>
      <c r="E27" s="96">
        <f t="shared" si="6"/>
        <v>13315.981791773618</v>
      </c>
      <c r="F27" s="96">
        <f t="shared" si="3"/>
        <v>1370.7755999999999</v>
      </c>
      <c r="G27" s="96">
        <f t="shared" si="5"/>
        <v>4176.336140034774</v>
      </c>
      <c r="H27" s="121">
        <f t="shared" si="5"/>
        <v>87.003575069493152</v>
      </c>
      <c r="I27" s="292">
        <f t="shared" si="4"/>
        <v>27155.401200000004</v>
      </c>
      <c r="J27" s="297">
        <v>0</v>
      </c>
    </row>
    <row r="28" spans="1:20" ht="13.5" customHeight="1">
      <c r="A28" s="280" t="s">
        <v>22</v>
      </c>
      <c r="B28" s="99">
        <f>SUM(B7:B27)</f>
        <v>49621.478874989138</v>
      </c>
      <c r="C28" s="99">
        <f t="shared" ref="C28:I28" si="7">SUM(C7:C27)</f>
        <v>15205.070442335425</v>
      </c>
      <c r="D28" s="99">
        <f t="shared" si="7"/>
        <v>28434.238835510601</v>
      </c>
      <c r="E28" s="99">
        <f t="shared" si="7"/>
        <v>16024.120573405551</v>
      </c>
      <c r="F28" s="99">
        <f t="shared" si="7"/>
        <v>40484.902567820267</v>
      </c>
      <c r="G28" s="99">
        <f t="shared" si="7"/>
        <v>4176.336140034774</v>
      </c>
      <c r="H28" s="99">
        <f t="shared" si="7"/>
        <v>87.003575069493152</v>
      </c>
      <c r="I28" s="111">
        <f t="shared" si="7"/>
        <v>154033.15100916525</v>
      </c>
      <c r="J28" s="297">
        <v>0</v>
      </c>
    </row>
    <row r="29" spans="1:20" s="22" customFormat="1" ht="13.5" customHeight="1" thickBot="1">
      <c r="A29" s="38" t="s">
        <v>108</v>
      </c>
      <c r="B29" s="123">
        <f>B28/$I28</f>
        <v>0.32214804767602639</v>
      </c>
      <c r="C29" s="123">
        <f t="shared" ref="C29:I29" si="8">C28/$I28</f>
        <v>9.8712974075500781E-2</v>
      </c>
      <c r="D29" s="123">
        <f t="shared" si="8"/>
        <v>0.18459817675104701</v>
      </c>
      <c r="E29" s="123">
        <f t="shared" si="8"/>
        <v>0.10403033677115446</v>
      </c>
      <c r="F29" s="123">
        <f t="shared" si="8"/>
        <v>0.26283239875688413</v>
      </c>
      <c r="G29" s="123">
        <f t="shared" si="8"/>
        <v>2.7113229280015666E-2</v>
      </c>
      <c r="H29" s="123">
        <f t="shared" si="8"/>
        <v>5.6483668937160341E-4</v>
      </c>
      <c r="I29" s="124">
        <f t="shared" si="8"/>
        <v>1</v>
      </c>
      <c r="J29" s="298"/>
    </row>
    <row r="30" spans="1:20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7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7"/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7"/>
    </row>
    <row r="33" spans="1:10" ht="13.5" customHeight="1">
      <c r="A33" s="30" t="s">
        <v>7</v>
      </c>
      <c r="B33" s="105">
        <f>B111+B137+B163+B189+B215+B241+B267+B293+B319+B345+B371+B397+B423</f>
        <v>5.2301028694898212E-9</v>
      </c>
      <c r="C33" s="105">
        <f t="shared" ref="C33:E33" si="9">C111+C137+C163+C189+C215+C241+C267+C293+C319+C345+C371+C397+C423</f>
        <v>965.99999999476995</v>
      </c>
      <c r="D33" s="105">
        <f t="shared" si="9"/>
        <v>1437</v>
      </c>
      <c r="E33" s="105">
        <f t="shared" si="9"/>
        <v>0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2403</v>
      </c>
      <c r="J33" s="297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6.3373493974376547E-9</v>
      </c>
      <c r="C34" s="112">
        <f t="shared" si="11"/>
        <v>262.99999999366264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263</v>
      </c>
      <c r="J34" s="297">
        <v>0</v>
      </c>
    </row>
    <row r="35" spans="1:10" ht="13.5" customHeight="1">
      <c r="A35" s="32" t="s">
        <v>143</v>
      </c>
      <c r="B35" s="84">
        <f t="shared" si="11"/>
        <v>0</v>
      </c>
      <c r="C35" s="84">
        <f t="shared" si="11"/>
        <v>0</v>
      </c>
      <c r="D35" s="84">
        <f t="shared" si="11"/>
        <v>0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0</v>
      </c>
      <c r="J35" s="297">
        <v>0</v>
      </c>
    </row>
    <row r="36" spans="1:10" ht="13.5" customHeight="1">
      <c r="A36" s="31" t="s">
        <v>9</v>
      </c>
      <c r="B36" s="112">
        <f t="shared" si="11"/>
        <v>2.4166666758020829</v>
      </c>
      <c r="C36" s="112">
        <f t="shared" si="11"/>
        <v>2.4166666666666665</v>
      </c>
      <c r="D36" s="112">
        <f t="shared" si="11"/>
        <v>1756.4166666575313</v>
      </c>
      <c r="E36" s="112">
        <f t="shared" si="11"/>
        <v>0.75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1762</v>
      </c>
      <c r="J36" s="297">
        <v>0</v>
      </c>
    </row>
    <row r="37" spans="1:10" ht="13.5" customHeight="1">
      <c r="A37" s="32" t="s">
        <v>10</v>
      </c>
      <c r="B37" s="84">
        <f t="shared" si="11"/>
        <v>0</v>
      </c>
      <c r="C37" s="84">
        <f t="shared" si="11"/>
        <v>0</v>
      </c>
      <c r="D37" s="84">
        <f t="shared" si="11"/>
        <v>0</v>
      </c>
      <c r="E37" s="84">
        <f t="shared" si="11"/>
        <v>0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0</v>
      </c>
      <c r="J37" s="297">
        <v>0</v>
      </c>
    </row>
    <row r="38" spans="1:10" ht="13.5" customHeight="1">
      <c r="A38" s="31" t="s">
        <v>11</v>
      </c>
      <c r="B38" s="112">
        <f t="shared" si="11"/>
        <v>6.0413707312951208E-8</v>
      </c>
      <c r="C38" s="112">
        <f t="shared" si="11"/>
        <v>4.0275786352225066E-8</v>
      </c>
      <c r="D38" s="112">
        <f t="shared" si="11"/>
        <v>4.0275786352225066E-8</v>
      </c>
      <c r="E38" s="112">
        <f t="shared" si="11"/>
        <v>27.149814058270991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27.149814199236271</v>
      </c>
      <c r="J38" s="297">
        <v>0</v>
      </c>
    </row>
    <row r="39" spans="1:10" ht="13.5" customHeight="1">
      <c r="A39" s="32" t="s">
        <v>144</v>
      </c>
      <c r="B39" s="84">
        <f t="shared" si="11"/>
        <v>0</v>
      </c>
      <c r="C39" s="84">
        <f t="shared" si="11"/>
        <v>0</v>
      </c>
      <c r="D39" s="84">
        <f t="shared" si="11"/>
        <v>0</v>
      </c>
      <c r="E39" s="84">
        <f t="shared" si="11"/>
        <v>0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0</v>
      </c>
      <c r="J39" s="297">
        <v>0</v>
      </c>
    </row>
    <row r="40" spans="1:10" ht="13.5" customHeight="1">
      <c r="A40" s="31" t="s">
        <v>145</v>
      </c>
      <c r="B40" s="112">
        <f t="shared" si="11"/>
        <v>7.2717084010457511E-8</v>
      </c>
      <c r="C40" s="112">
        <f t="shared" si="11"/>
        <v>11.150650968853473</v>
      </c>
      <c r="D40" s="112">
        <f t="shared" si="11"/>
        <v>2.2379084841362422</v>
      </c>
      <c r="E40" s="112">
        <f t="shared" si="11"/>
        <v>795.30880429642343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808.69736382213023</v>
      </c>
      <c r="J40" s="297">
        <v>0</v>
      </c>
    </row>
    <row r="41" spans="1:10" ht="13.5" customHeight="1">
      <c r="A41" s="32" t="s">
        <v>12</v>
      </c>
      <c r="B41" s="84">
        <f t="shared" si="11"/>
        <v>69.336512336618298</v>
      </c>
      <c r="C41" s="84">
        <f t="shared" si="11"/>
        <v>4.2278773565055205</v>
      </c>
      <c r="D41" s="84">
        <f t="shared" si="11"/>
        <v>40.435610295495231</v>
      </c>
      <c r="E41" s="84">
        <f t="shared" si="11"/>
        <v>1.1380952289369618E-8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113.99999999999999</v>
      </c>
      <c r="J41" s="297">
        <v>0</v>
      </c>
    </row>
    <row r="42" spans="1:10" ht="13.5" customHeight="1">
      <c r="A42" s="31" t="s">
        <v>13</v>
      </c>
      <c r="B42" s="112">
        <f t="shared" si="11"/>
        <v>602.15502936612029</v>
      </c>
      <c r="C42" s="112">
        <f t="shared" si="11"/>
        <v>1251.5794275238568</v>
      </c>
      <c r="D42" s="112">
        <f t="shared" si="11"/>
        <v>1563.2655430922953</v>
      </c>
      <c r="E42" s="112">
        <f t="shared" si="11"/>
        <v>1.7727653328179981E-8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3417</v>
      </c>
      <c r="J42" s="297">
        <v>0</v>
      </c>
    </row>
    <row r="43" spans="1:10" ht="13.5" customHeight="1">
      <c r="A43" s="32" t="s">
        <v>14</v>
      </c>
      <c r="B43" s="84">
        <f t="shared" si="11"/>
        <v>174.42787810609607</v>
      </c>
      <c r="C43" s="84">
        <f t="shared" si="11"/>
        <v>2.6993635299383221</v>
      </c>
      <c r="D43" s="84">
        <f t="shared" si="11"/>
        <v>1197.7644002011039</v>
      </c>
      <c r="E43" s="84">
        <f t="shared" si="11"/>
        <v>2.1083581628616934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1377</v>
      </c>
      <c r="J43" s="297">
        <v>0</v>
      </c>
    </row>
    <row r="44" spans="1:10" ht="13.5" customHeight="1">
      <c r="A44" s="31" t="s">
        <v>146</v>
      </c>
      <c r="B44" s="112">
        <f t="shared" si="11"/>
        <v>3.5143769965805506E-9</v>
      </c>
      <c r="C44" s="112">
        <f t="shared" si="11"/>
        <v>3.5143769965805506E-9</v>
      </c>
      <c r="D44" s="112">
        <f t="shared" si="11"/>
        <v>109.99999999297124</v>
      </c>
      <c r="E44" s="112">
        <f t="shared" si="11"/>
        <v>0</v>
      </c>
      <c r="F44" s="395"/>
      <c r="G44" s="112">
        <f t="shared" si="10"/>
        <v>0</v>
      </c>
      <c r="H44" s="113">
        <f t="shared" si="10"/>
        <v>0</v>
      </c>
      <c r="I44" s="114">
        <f t="shared" si="12"/>
        <v>110</v>
      </c>
      <c r="J44" s="297">
        <v>0</v>
      </c>
    </row>
    <row r="45" spans="1:10" ht="13.5" customHeight="1">
      <c r="A45" s="32" t="s">
        <v>136</v>
      </c>
      <c r="B45" s="84">
        <f t="shared" si="11"/>
        <v>3881.9710043539308</v>
      </c>
      <c r="C45" s="84">
        <f t="shared" si="11"/>
        <v>5465.4871788972932</v>
      </c>
      <c r="D45" s="84">
        <f t="shared" si="11"/>
        <v>11481.978456777089</v>
      </c>
      <c r="E45" s="84">
        <f t="shared" si="11"/>
        <v>1511.5633599716843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22340.999999999996</v>
      </c>
      <c r="J45" s="297">
        <v>0</v>
      </c>
    </row>
    <row r="46" spans="1:10" ht="13.5" customHeight="1">
      <c r="A46" s="31" t="s">
        <v>15</v>
      </c>
      <c r="B46" s="112">
        <f t="shared" si="11"/>
        <v>8.3867563604989074E-9</v>
      </c>
      <c r="C46" s="112">
        <f t="shared" si="11"/>
        <v>0.15693120445125427</v>
      </c>
      <c r="D46" s="112">
        <f t="shared" si="11"/>
        <v>68.536027813197109</v>
      </c>
      <c r="E46" s="112">
        <f t="shared" si="11"/>
        <v>0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68.692959026035126</v>
      </c>
      <c r="J46" s="297">
        <v>0</v>
      </c>
    </row>
    <row r="47" spans="1:10" ht="13.5" customHeight="1">
      <c r="A47" s="32" t="s">
        <v>16</v>
      </c>
      <c r="B47" s="84">
        <f t="shared" si="11"/>
        <v>0</v>
      </c>
      <c r="C47" s="84">
        <f t="shared" si="11"/>
        <v>0</v>
      </c>
      <c r="D47" s="84">
        <f t="shared" si="11"/>
        <v>0</v>
      </c>
      <c r="E47" s="84">
        <f t="shared" si="11"/>
        <v>0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0</v>
      </c>
      <c r="J47" s="297">
        <v>0</v>
      </c>
    </row>
    <row r="48" spans="1:10" ht="13.5" customHeight="1">
      <c r="A48" s="31" t="s">
        <v>17</v>
      </c>
      <c r="B48" s="112">
        <f t="shared" si="11"/>
        <v>5.0789681686061297</v>
      </c>
      <c r="C48" s="112">
        <f t="shared" si="11"/>
        <v>20.345555617931794</v>
      </c>
      <c r="D48" s="112">
        <f t="shared" si="11"/>
        <v>844.57547620528032</v>
      </c>
      <c r="E48" s="112">
        <f t="shared" si="11"/>
        <v>8.1818181719008252E-9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870.00000000000011</v>
      </c>
      <c r="J48" s="297">
        <v>0</v>
      </c>
    </row>
    <row r="49" spans="1:10" ht="13.5" customHeight="1">
      <c r="A49" s="33" t="s">
        <v>56</v>
      </c>
      <c r="B49" s="84">
        <f t="shared" si="11"/>
        <v>16.318788893897302</v>
      </c>
      <c r="C49" s="84">
        <f t="shared" si="11"/>
        <v>8.3241318055268643</v>
      </c>
      <c r="D49" s="84">
        <f t="shared" si="11"/>
        <v>14.357079187242507</v>
      </c>
      <c r="E49" s="84">
        <f t="shared" si="11"/>
        <v>1.1333333162222226E-7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39</v>
      </c>
      <c r="J49" s="297">
        <v>0</v>
      </c>
    </row>
    <row r="50" spans="1:10" ht="13.5" customHeight="1">
      <c r="A50" s="31" t="s">
        <v>18</v>
      </c>
      <c r="B50" s="116">
        <f t="shared" ref="B50:E53" si="14">B128+B154+B180+B206+B232+B258+B284+B310+B336+B362+B388+B414+B440</f>
        <v>140.80869852022798</v>
      </c>
      <c r="C50" s="116">
        <f t="shared" si="14"/>
        <v>6354.4458963547777</v>
      </c>
      <c r="D50" s="116">
        <f t="shared" si="14"/>
        <v>158.74540509512858</v>
      </c>
      <c r="E50" s="116">
        <f t="shared" si="14"/>
        <v>2.9866071225023921E-8</v>
      </c>
      <c r="F50" s="395"/>
      <c r="G50" s="116">
        <f t="shared" si="13"/>
        <v>0</v>
      </c>
      <c r="H50" s="117">
        <f t="shared" si="13"/>
        <v>0</v>
      </c>
      <c r="I50" s="118">
        <f t="shared" si="12"/>
        <v>6654</v>
      </c>
      <c r="J50" s="297">
        <v>0</v>
      </c>
    </row>
    <row r="51" spans="1:10" ht="13.5" customHeight="1">
      <c r="A51" s="33" t="s">
        <v>19</v>
      </c>
      <c r="B51" s="93">
        <f t="shared" si="14"/>
        <v>0</v>
      </c>
      <c r="C51" s="93">
        <f t="shared" si="14"/>
        <v>0</v>
      </c>
      <c r="D51" s="93">
        <f t="shared" si="14"/>
        <v>0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20">
        <f t="shared" si="12"/>
        <v>0</v>
      </c>
      <c r="J51" s="297">
        <v>0</v>
      </c>
    </row>
    <row r="52" spans="1:10" ht="13.5" customHeight="1">
      <c r="A52" s="31" t="s">
        <v>20</v>
      </c>
      <c r="B52" s="116">
        <f t="shared" si="14"/>
        <v>277.41565486934473</v>
      </c>
      <c r="C52" s="116">
        <f t="shared" si="14"/>
        <v>174.08772927440356</v>
      </c>
      <c r="D52" s="116">
        <f t="shared" si="14"/>
        <v>48.176615833960518</v>
      </c>
      <c r="E52" s="116">
        <f t="shared" si="14"/>
        <v>2.2291255633956703E-8</v>
      </c>
      <c r="F52" s="395"/>
      <c r="G52" s="116">
        <f t="shared" si="13"/>
        <v>0</v>
      </c>
      <c r="H52" s="117">
        <f t="shared" si="13"/>
        <v>0</v>
      </c>
      <c r="I52" s="118">
        <f t="shared" si="12"/>
        <v>499.68000000000006</v>
      </c>
      <c r="J52" s="297">
        <v>0</v>
      </c>
    </row>
    <row r="53" spans="1:10" ht="13.5" customHeight="1" thickBot="1">
      <c r="A53" s="33" t="s">
        <v>21</v>
      </c>
      <c r="B53" s="96">
        <f t="shared" si="14"/>
        <v>252.33166960776256</v>
      </c>
      <c r="C53" s="96">
        <f t="shared" si="14"/>
        <v>78.863994651471302</v>
      </c>
      <c r="D53" s="96">
        <f t="shared" si="14"/>
        <v>1843.6613425261442</v>
      </c>
      <c r="E53" s="96">
        <f t="shared" si="14"/>
        <v>9229.9963826359872</v>
      </c>
      <c r="F53" s="396"/>
      <c r="G53" s="96">
        <f t="shared" si="13"/>
        <v>1933.6235995045222</v>
      </c>
      <c r="H53" s="121">
        <f t="shared" si="13"/>
        <v>84.533411074114554</v>
      </c>
      <c r="I53" s="122">
        <f t="shared" si="12"/>
        <v>13423.010400000003</v>
      </c>
      <c r="J53" s="297">
        <v>0</v>
      </c>
    </row>
    <row r="54" spans="1:10" ht="13.5" customHeight="1">
      <c r="A54" s="280" t="s">
        <v>22</v>
      </c>
      <c r="B54" s="99">
        <f>SUM(B33:B53)</f>
        <v>5422.2608710550057</v>
      </c>
      <c r="C54" s="99">
        <f t="shared" ref="C54:I54" si="15">SUM(C33:C53)</f>
        <v>14602.7854038839</v>
      </c>
      <c r="D54" s="99">
        <f t="shared" si="15"/>
        <v>20567.150532201849</v>
      </c>
      <c r="E54" s="99">
        <f t="shared" si="15"/>
        <v>11566.876719328009</v>
      </c>
      <c r="F54" s="99">
        <f t="shared" si="15"/>
        <v>0</v>
      </c>
      <c r="G54" s="99">
        <f t="shared" si="15"/>
        <v>1933.6235995045222</v>
      </c>
      <c r="H54" s="100">
        <f t="shared" si="15"/>
        <v>84.533411074114554</v>
      </c>
      <c r="I54" s="111">
        <f t="shared" si="15"/>
        <v>54177.230537047406</v>
      </c>
      <c r="J54" s="297">
        <v>0</v>
      </c>
    </row>
    <row r="55" spans="1:10" s="22" customFormat="1" ht="13.5" customHeight="1" thickBot="1">
      <c r="A55" s="38" t="s">
        <v>108</v>
      </c>
      <c r="B55" s="125">
        <f>B54/$I54</f>
        <v>0.10008375875446719</v>
      </c>
      <c r="C55" s="125">
        <f t="shared" ref="C55:I55" si="16">C54/$I54</f>
        <v>0.26953731778331197</v>
      </c>
      <c r="D55" s="125">
        <f t="shared" si="16"/>
        <v>0.37962720368546055</v>
      </c>
      <c r="E55" s="125">
        <f t="shared" si="16"/>
        <v>0.21350070139554958</v>
      </c>
      <c r="F55" s="125">
        <f t="shared" si="16"/>
        <v>0</v>
      </c>
      <c r="G55" s="125">
        <f t="shared" si="16"/>
        <v>3.5690705861796942E-2</v>
      </c>
      <c r="H55" s="126">
        <f t="shared" si="16"/>
        <v>1.5603125194136496E-3</v>
      </c>
      <c r="I55" s="127">
        <f t="shared" si="16"/>
        <v>1</v>
      </c>
      <c r="J55" s="298"/>
    </row>
    <row r="56" spans="1:10" ht="15" thickBot="1">
      <c r="A56"/>
      <c r="B56" s="29"/>
      <c r="C56" s="29"/>
      <c r="D56" s="29"/>
      <c r="E56" s="29"/>
      <c r="F56" s="29"/>
      <c r="G56" s="29"/>
      <c r="H56" s="29"/>
      <c r="I56" s="29"/>
      <c r="J56" s="297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7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7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2</v>
      </c>
      <c r="G59" s="385"/>
      <c r="H59" s="387"/>
      <c r="I59" s="111">
        <f>SUM(B59:H59)</f>
        <v>2</v>
      </c>
      <c r="J59" s="297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</v>
      </c>
      <c r="G60" s="388"/>
      <c r="H60" s="390"/>
      <c r="I60" s="114">
        <f t="shared" ref="I60:I79" si="18">SUM(B60:H60)</f>
        <v>0</v>
      </c>
      <c r="J60" s="297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7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7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7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17"/>
        <v>14086.531433468836</v>
      </c>
      <c r="G64" s="388"/>
      <c r="H64" s="390"/>
      <c r="I64" s="114">
        <f t="shared" si="18"/>
        <v>14086.531433468836</v>
      </c>
      <c r="J64" s="297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17"/>
        <v>1323</v>
      </c>
      <c r="G65" s="388"/>
      <c r="H65" s="390"/>
      <c r="I65" s="111">
        <f t="shared" si="18"/>
        <v>1323</v>
      </c>
      <c r="J65" s="297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17"/>
        <v>21085.610337159585</v>
      </c>
      <c r="G66" s="388"/>
      <c r="H66" s="390"/>
      <c r="I66" s="114">
        <f t="shared" si="18"/>
        <v>21085.610337159585</v>
      </c>
      <c r="J66" s="297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17"/>
        <v>0</v>
      </c>
      <c r="G67" s="388"/>
      <c r="H67" s="390"/>
      <c r="I67" s="111">
        <f t="shared" si="18"/>
        <v>0</v>
      </c>
      <c r="J67" s="297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17"/>
        <v>0</v>
      </c>
      <c r="G68" s="388"/>
      <c r="H68" s="390"/>
      <c r="I68" s="114">
        <f t="shared" si="18"/>
        <v>0</v>
      </c>
      <c r="J68" s="297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17"/>
        <v>46.807237643759777</v>
      </c>
      <c r="G69" s="388"/>
      <c r="H69" s="390"/>
      <c r="I69" s="111">
        <f t="shared" si="18"/>
        <v>46.807237643759777</v>
      </c>
      <c r="J69" s="297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17"/>
        <v>0</v>
      </c>
      <c r="G70" s="388"/>
      <c r="H70" s="390"/>
      <c r="I70" s="114">
        <f t="shared" si="18"/>
        <v>0</v>
      </c>
      <c r="J70" s="297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17"/>
        <v>859</v>
      </c>
      <c r="G71" s="388"/>
      <c r="H71" s="390"/>
      <c r="I71" s="111">
        <f t="shared" si="18"/>
        <v>859</v>
      </c>
      <c r="J71" s="297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17"/>
        <v>0</v>
      </c>
      <c r="G72" s="388"/>
      <c r="H72" s="390"/>
      <c r="I72" s="114">
        <f t="shared" si="18"/>
        <v>0</v>
      </c>
      <c r="J72" s="297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17"/>
        <v>0</v>
      </c>
      <c r="G73" s="388"/>
      <c r="H73" s="390"/>
      <c r="I73" s="111">
        <f t="shared" si="18"/>
        <v>0</v>
      </c>
      <c r="J73" s="297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7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7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6">
        <f t="shared" si="17"/>
        <v>27</v>
      </c>
      <c r="G76" s="388"/>
      <c r="H76" s="390"/>
      <c r="I76" s="118">
        <f t="shared" si="18"/>
        <v>27</v>
      </c>
      <c r="J76" s="297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20">
        <f t="shared" si="18"/>
        <v>0</v>
      </c>
      <c r="J77" s="297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8">
        <f t="shared" si="18"/>
        <v>0</v>
      </c>
      <c r="J78" s="297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96">
        <f t="shared" si="17"/>
        <v>1370.7755999999999</v>
      </c>
      <c r="G79" s="391"/>
      <c r="H79" s="393"/>
      <c r="I79" s="122">
        <f t="shared" si="18"/>
        <v>1370.7755999999999</v>
      </c>
      <c r="J79" s="297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:E80" si="19">SUM(C59:C79)</f>
        <v>0</v>
      </c>
      <c r="D80" s="99">
        <f t="shared" si="19"/>
        <v>0</v>
      </c>
      <c r="E80" s="99">
        <f t="shared" si="19"/>
        <v>0</v>
      </c>
      <c r="F80" s="99">
        <f>SUM(F59:F79)</f>
        <v>38800.724608272183</v>
      </c>
      <c r="G80" s="99">
        <f t="shared" ref="G80:I80" si="20">SUM(G59:G79)</f>
        <v>0</v>
      </c>
      <c r="H80" s="100">
        <f t="shared" si="20"/>
        <v>0</v>
      </c>
      <c r="I80" s="111">
        <f t="shared" si="20"/>
        <v>38800.724608272183</v>
      </c>
      <c r="J80" s="297">
        <v>0</v>
      </c>
    </row>
    <row r="81" spans="1:10" s="22" customFormat="1" ht="15" thickBot="1">
      <c r="A81" s="38" t="s">
        <v>108</v>
      </c>
      <c r="B81" s="125">
        <f>B80/$I80</f>
        <v>0</v>
      </c>
      <c r="C81" s="125">
        <f t="shared" ref="C81:I81" si="21">C80/$I80</f>
        <v>0</v>
      </c>
      <c r="D81" s="125">
        <f t="shared" si="21"/>
        <v>0</v>
      </c>
      <c r="E81" s="125">
        <f t="shared" si="21"/>
        <v>0</v>
      </c>
      <c r="F81" s="125">
        <f t="shared" si="21"/>
        <v>1</v>
      </c>
      <c r="G81" s="125">
        <f t="shared" si="21"/>
        <v>0</v>
      </c>
      <c r="H81" s="125">
        <f t="shared" si="21"/>
        <v>0</v>
      </c>
      <c r="I81" s="127">
        <f t="shared" si="21"/>
        <v>1</v>
      </c>
      <c r="J81" s="298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7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7"/>
    </row>
    <row r="84" spans="1:10" ht="15" customHeight="1">
      <c r="A84" s="455"/>
      <c r="B84" s="400" t="s">
        <v>111</v>
      </c>
      <c r="C84" s="401"/>
      <c r="D84" s="401"/>
      <c r="E84" s="401"/>
      <c r="F84" s="401"/>
      <c r="G84" s="401"/>
      <c r="H84" s="401"/>
      <c r="I84" s="402"/>
      <c r="J84" s="297"/>
    </row>
    <row r="85" spans="1:10" ht="15">
      <c r="A85" s="30" t="s">
        <v>7</v>
      </c>
      <c r="B85" s="105">
        <f>B579+B605+B631</f>
        <v>1216.5676840016738</v>
      </c>
      <c r="C85" s="105">
        <f t="shared" ref="C85:H85" si="22">C579+C605+C631</f>
        <v>0</v>
      </c>
      <c r="D85" s="105">
        <f t="shared" si="22"/>
        <v>93.432315998326203</v>
      </c>
      <c r="E85" s="105">
        <f t="shared" si="22"/>
        <v>0</v>
      </c>
      <c r="F85" s="105">
        <f t="shared" si="22"/>
        <v>0</v>
      </c>
      <c r="G85" s="105">
        <f t="shared" si="22"/>
        <v>0</v>
      </c>
      <c r="H85" s="110">
        <f t="shared" si="22"/>
        <v>0</v>
      </c>
      <c r="I85" s="111">
        <f>SUM(B85:H85)</f>
        <v>1310</v>
      </c>
      <c r="J85" s="297">
        <v>0</v>
      </c>
    </row>
    <row r="86" spans="1:10" ht="15">
      <c r="A86" s="31" t="s">
        <v>8</v>
      </c>
      <c r="B86" s="112">
        <f t="shared" ref="B86:H101" si="23">B580+B606+B632</f>
        <v>465.61242707703963</v>
      </c>
      <c r="C86" s="112">
        <f t="shared" si="23"/>
        <v>0</v>
      </c>
      <c r="D86" s="112">
        <f t="shared" si="23"/>
        <v>32.387572922960452</v>
      </c>
      <c r="E86" s="112">
        <f t="shared" si="23"/>
        <v>0</v>
      </c>
      <c r="F86" s="112">
        <f t="shared" si="23"/>
        <v>0</v>
      </c>
      <c r="G86" s="112">
        <f t="shared" si="23"/>
        <v>0</v>
      </c>
      <c r="H86" s="113">
        <f t="shared" si="23"/>
        <v>0</v>
      </c>
      <c r="I86" s="114">
        <f t="shared" ref="I86:I105" si="24">SUM(B86:H86)</f>
        <v>498.00000000000006</v>
      </c>
      <c r="J86" s="297">
        <v>0</v>
      </c>
    </row>
    <row r="87" spans="1:10" ht="15">
      <c r="A87" s="32" t="s">
        <v>143</v>
      </c>
      <c r="B87" s="84">
        <f t="shared" si="23"/>
        <v>892.27553342338854</v>
      </c>
      <c r="C87" s="84">
        <f t="shared" si="23"/>
        <v>0</v>
      </c>
      <c r="D87" s="84">
        <f t="shared" si="23"/>
        <v>60.724466576611533</v>
      </c>
      <c r="E87" s="84">
        <f t="shared" si="23"/>
        <v>0</v>
      </c>
      <c r="F87" s="84">
        <f t="shared" si="23"/>
        <v>0</v>
      </c>
      <c r="G87" s="84">
        <f t="shared" si="23"/>
        <v>0</v>
      </c>
      <c r="H87" s="115">
        <f t="shared" si="23"/>
        <v>0</v>
      </c>
      <c r="I87" s="111">
        <f t="shared" si="24"/>
        <v>953.00000000000011</v>
      </c>
      <c r="J87" s="297">
        <v>0</v>
      </c>
    </row>
    <row r="88" spans="1:10" ht="15">
      <c r="A88" s="31" t="s">
        <v>9</v>
      </c>
      <c r="B88" s="112">
        <f t="shared" si="23"/>
        <v>1208.1265899479245</v>
      </c>
      <c r="C88" s="112">
        <f t="shared" si="23"/>
        <v>0</v>
      </c>
      <c r="D88" s="112">
        <f t="shared" si="23"/>
        <v>78.873410052075329</v>
      </c>
      <c r="E88" s="112">
        <f t="shared" si="23"/>
        <v>0</v>
      </c>
      <c r="F88" s="112">
        <f t="shared" si="23"/>
        <v>0</v>
      </c>
      <c r="G88" s="112">
        <f t="shared" si="23"/>
        <v>0</v>
      </c>
      <c r="H88" s="113">
        <f t="shared" si="23"/>
        <v>0</v>
      </c>
      <c r="I88" s="114">
        <f t="shared" si="24"/>
        <v>1286.9999999999998</v>
      </c>
      <c r="J88" s="297">
        <v>0</v>
      </c>
    </row>
    <row r="89" spans="1:10" ht="15">
      <c r="A89" s="32" t="s">
        <v>10</v>
      </c>
      <c r="B89" s="84">
        <f t="shared" si="23"/>
        <v>0</v>
      </c>
      <c r="C89" s="84">
        <f t="shared" si="23"/>
        <v>0</v>
      </c>
      <c r="D89" s="84">
        <f t="shared" si="23"/>
        <v>0</v>
      </c>
      <c r="E89" s="84">
        <f t="shared" si="23"/>
        <v>0</v>
      </c>
      <c r="F89" s="84">
        <f t="shared" si="23"/>
        <v>0</v>
      </c>
      <c r="G89" s="84">
        <f t="shared" si="23"/>
        <v>0</v>
      </c>
      <c r="H89" s="115">
        <f t="shared" si="23"/>
        <v>0</v>
      </c>
      <c r="I89" s="111">
        <f t="shared" si="24"/>
        <v>0</v>
      </c>
      <c r="J89" s="297">
        <v>0</v>
      </c>
    </row>
    <row r="90" spans="1:10" ht="15">
      <c r="A90" s="31" t="s">
        <v>11</v>
      </c>
      <c r="B90" s="112">
        <f t="shared" si="23"/>
        <v>0</v>
      </c>
      <c r="C90" s="112">
        <f t="shared" si="23"/>
        <v>0</v>
      </c>
      <c r="D90" s="112">
        <f t="shared" si="23"/>
        <v>5.0511388269966026E-2</v>
      </c>
      <c r="E90" s="112">
        <f t="shared" si="23"/>
        <v>45.058759369825054</v>
      </c>
      <c r="F90" s="112">
        <f t="shared" si="23"/>
        <v>0</v>
      </c>
      <c r="G90" s="112">
        <f t="shared" si="23"/>
        <v>0</v>
      </c>
      <c r="H90" s="113">
        <f t="shared" si="23"/>
        <v>0</v>
      </c>
      <c r="I90" s="114">
        <f t="shared" si="24"/>
        <v>45.109270758095022</v>
      </c>
      <c r="J90" s="297">
        <v>0</v>
      </c>
    </row>
    <row r="91" spans="1:10" ht="15">
      <c r="A91" s="32" t="s">
        <v>144</v>
      </c>
      <c r="B91" s="84">
        <f t="shared" si="23"/>
        <v>0</v>
      </c>
      <c r="C91" s="84">
        <f t="shared" si="23"/>
        <v>0</v>
      </c>
      <c r="D91" s="84">
        <f t="shared" si="23"/>
        <v>0</v>
      </c>
      <c r="E91" s="84">
        <f t="shared" si="23"/>
        <v>64</v>
      </c>
      <c r="F91" s="84">
        <f t="shared" si="23"/>
        <v>0</v>
      </c>
      <c r="G91" s="84">
        <f t="shared" si="23"/>
        <v>0</v>
      </c>
      <c r="H91" s="115">
        <f t="shared" si="23"/>
        <v>0</v>
      </c>
      <c r="I91" s="111">
        <f t="shared" si="24"/>
        <v>64</v>
      </c>
      <c r="J91" s="297">
        <v>0</v>
      </c>
    </row>
    <row r="92" spans="1:10" ht="15">
      <c r="A92" s="31" t="s">
        <v>145</v>
      </c>
      <c r="B92" s="112">
        <f t="shared" si="23"/>
        <v>0</v>
      </c>
      <c r="C92" s="112">
        <f t="shared" si="23"/>
        <v>0.85670719757801495</v>
      </c>
      <c r="D92" s="112">
        <f t="shared" si="23"/>
        <v>0.18291280808845534</v>
      </c>
      <c r="E92" s="112">
        <f t="shared" si="23"/>
        <v>126.90686802270599</v>
      </c>
      <c r="F92" s="112">
        <f t="shared" si="23"/>
        <v>1642.1433419774723</v>
      </c>
      <c r="G92" s="112">
        <f t="shared" si="23"/>
        <v>0</v>
      </c>
      <c r="H92" s="113">
        <f t="shared" si="23"/>
        <v>0</v>
      </c>
      <c r="I92" s="114">
        <f t="shared" si="24"/>
        <v>1770.0898300058448</v>
      </c>
      <c r="J92" s="297">
        <v>0</v>
      </c>
    </row>
    <row r="93" spans="1:10" ht="15">
      <c r="A93" s="32" t="s">
        <v>12</v>
      </c>
      <c r="B93" s="84">
        <f t="shared" si="23"/>
        <v>14069.925256620469</v>
      </c>
      <c r="C93" s="84">
        <f t="shared" si="23"/>
        <v>17.972798175248947</v>
      </c>
      <c r="D93" s="84">
        <f t="shared" si="23"/>
        <v>1036.1019452042813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115">
        <f t="shared" si="23"/>
        <v>0</v>
      </c>
      <c r="I93" s="111">
        <f t="shared" si="24"/>
        <v>15124</v>
      </c>
      <c r="J93" s="297">
        <v>0</v>
      </c>
    </row>
    <row r="94" spans="1:10" ht="15">
      <c r="A94" s="31" t="s">
        <v>13</v>
      </c>
      <c r="B94" s="112">
        <f t="shared" si="23"/>
        <v>2993.6574212201476</v>
      </c>
      <c r="C94" s="112">
        <f t="shared" si="23"/>
        <v>150.02682352157035</v>
      </c>
      <c r="D94" s="112">
        <f t="shared" si="23"/>
        <v>171.94787672116371</v>
      </c>
      <c r="E94" s="112">
        <f t="shared" si="23"/>
        <v>71.367878537118358</v>
      </c>
      <c r="F94" s="112">
        <f t="shared" si="23"/>
        <v>0</v>
      </c>
      <c r="G94" s="112">
        <f t="shared" si="23"/>
        <v>0</v>
      </c>
      <c r="H94" s="113">
        <f t="shared" si="23"/>
        <v>0</v>
      </c>
      <c r="I94" s="114">
        <f t="shared" si="24"/>
        <v>3387</v>
      </c>
      <c r="J94" s="297">
        <v>0</v>
      </c>
    </row>
    <row r="95" spans="1:10" ht="15">
      <c r="A95" s="32" t="s">
        <v>14</v>
      </c>
      <c r="B95" s="84">
        <f t="shared" si="23"/>
        <v>243.01651528263346</v>
      </c>
      <c r="C95" s="84">
        <f t="shared" si="23"/>
        <v>0.92847163711531489</v>
      </c>
      <c r="D95" s="84">
        <f t="shared" si="23"/>
        <v>26.890988842909685</v>
      </c>
      <c r="E95" s="84">
        <f t="shared" si="23"/>
        <v>3.1640242373415211</v>
      </c>
      <c r="F95" s="84">
        <f t="shared" si="23"/>
        <v>0</v>
      </c>
      <c r="G95" s="84">
        <f t="shared" si="23"/>
        <v>0</v>
      </c>
      <c r="H95" s="115">
        <f t="shared" si="23"/>
        <v>0</v>
      </c>
      <c r="I95" s="111">
        <f t="shared" si="24"/>
        <v>273.99999999999994</v>
      </c>
      <c r="J95" s="297">
        <v>0</v>
      </c>
    </row>
    <row r="96" spans="1:10" ht="15">
      <c r="A96" s="31" t="s">
        <v>146</v>
      </c>
      <c r="B96" s="112">
        <f t="shared" si="23"/>
        <v>0</v>
      </c>
      <c r="C96" s="112">
        <f t="shared" si="23"/>
        <v>0</v>
      </c>
      <c r="D96" s="112">
        <f t="shared" si="23"/>
        <v>0</v>
      </c>
      <c r="E96" s="112">
        <f t="shared" si="23"/>
        <v>0</v>
      </c>
      <c r="F96" s="112">
        <f t="shared" si="23"/>
        <v>0</v>
      </c>
      <c r="G96" s="112">
        <f t="shared" si="23"/>
        <v>0</v>
      </c>
      <c r="H96" s="113">
        <f t="shared" si="23"/>
        <v>0</v>
      </c>
      <c r="I96" s="114">
        <f t="shared" si="24"/>
        <v>0</v>
      </c>
      <c r="J96" s="297">
        <v>0</v>
      </c>
    </row>
    <row r="97" spans="1:10" ht="15">
      <c r="A97" s="32" t="s">
        <v>136</v>
      </c>
      <c r="B97" s="84">
        <f t="shared" si="23"/>
        <v>4381.0152190422687</v>
      </c>
      <c r="C97" s="84">
        <f t="shared" si="23"/>
        <v>395.6526612715117</v>
      </c>
      <c r="D97" s="84">
        <f t="shared" si="23"/>
        <v>666.65246770171507</v>
      </c>
      <c r="E97" s="84">
        <f t="shared" si="23"/>
        <v>60.760914772921176</v>
      </c>
      <c r="F97" s="84">
        <f t="shared" si="23"/>
        <v>0</v>
      </c>
      <c r="G97" s="84">
        <f t="shared" si="23"/>
        <v>0</v>
      </c>
      <c r="H97" s="115">
        <f t="shared" si="23"/>
        <v>0</v>
      </c>
      <c r="I97" s="111">
        <f t="shared" si="24"/>
        <v>5504.0812627884161</v>
      </c>
      <c r="J97" s="297">
        <v>0</v>
      </c>
    </row>
    <row r="98" spans="1:10" ht="15">
      <c r="A98" s="31" t="s">
        <v>15</v>
      </c>
      <c r="B98" s="112">
        <f t="shared" si="23"/>
        <v>0</v>
      </c>
      <c r="C98" s="112">
        <f t="shared" si="23"/>
        <v>0</v>
      </c>
      <c r="D98" s="112">
        <f t="shared" si="23"/>
        <v>0</v>
      </c>
      <c r="E98" s="112">
        <f t="shared" si="23"/>
        <v>0</v>
      </c>
      <c r="F98" s="112">
        <f t="shared" si="23"/>
        <v>0</v>
      </c>
      <c r="G98" s="112">
        <f t="shared" si="23"/>
        <v>0</v>
      </c>
      <c r="H98" s="113">
        <f t="shared" si="23"/>
        <v>0</v>
      </c>
      <c r="I98" s="114">
        <f t="shared" si="24"/>
        <v>0</v>
      </c>
      <c r="J98" s="297">
        <v>0</v>
      </c>
    </row>
    <row r="99" spans="1:10" ht="15">
      <c r="A99" s="32" t="s">
        <v>16</v>
      </c>
      <c r="B99" s="84">
        <f t="shared" si="23"/>
        <v>0</v>
      </c>
      <c r="C99" s="84">
        <f t="shared" si="23"/>
        <v>0</v>
      </c>
      <c r="D99" s="84">
        <f t="shared" si="23"/>
        <v>0</v>
      </c>
      <c r="E99" s="84">
        <f t="shared" si="23"/>
        <v>0</v>
      </c>
      <c r="F99" s="84">
        <f t="shared" si="23"/>
        <v>0</v>
      </c>
      <c r="G99" s="84">
        <f t="shared" si="23"/>
        <v>0</v>
      </c>
      <c r="H99" s="115">
        <f t="shared" si="23"/>
        <v>0</v>
      </c>
      <c r="I99" s="111">
        <f t="shared" si="24"/>
        <v>0</v>
      </c>
      <c r="J99" s="297">
        <v>0</v>
      </c>
    </row>
    <row r="100" spans="1:10" ht="15">
      <c r="A100" s="31" t="s">
        <v>17</v>
      </c>
      <c r="B100" s="112">
        <f t="shared" si="23"/>
        <v>68.730124518495586</v>
      </c>
      <c r="C100" s="112">
        <f t="shared" si="23"/>
        <v>0</v>
      </c>
      <c r="D100" s="112">
        <f t="shared" si="23"/>
        <v>1.2698754815044133</v>
      </c>
      <c r="E100" s="112">
        <f t="shared" si="23"/>
        <v>0</v>
      </c>
      <c r="F100" s="112">
        <f t="shared" si="23"/>
        <v>0</v>
      </c>
      <c r="G100" s="112">
        <f t="shared" si="23"/>
        <v>0</v>
      </c>
      <c r="H100" s="113">
        <f t="shared" si="23"/>
        <v>0</v>
      </c>
      <c r="I100" s="114">
        <f t="shared" si="24"/>
        <v>70</v>
      </c>
      <c r="J100" s="297">
        <v>0</v>
      </c>
    </row>
    <row r="101" spans="1:10" ht="15">
      <c r="A101" s="33" t="s">
        <v>56</v>
      </c>
      <c r="B101" s="84">
        <f t="shared" si="23"/>
        <v>10836.133213929235</v>
      </c>
      <c r="C101" s="84">
        <f t="shared" si="23"/>
        <v>20.085641603885538</v>
      </c>
      <c r="D101" s="84">
        <f t="shared" si="23"/>
        <v>1351.7811444668798</v>
      </c>
      <c r="E101" s="84">
        <f t="shared" si="23"/>
        <v>0</v>
      </c>
      <c r="F101" s="84">
        <f t="shared" si="23"/>
        <v>0</v>
      </c>
      <c r="G101" s="84">
        <f t="shared" si="23"/>
        <v>0</v>
      </c>
      <c r="H101" s="115">
        <f t="shared" si="23"/>
        <v>0</v>
      </c>
      <c r="I101" s="111">
        <f t="shared" si="24"/>
        <v>12208.000000000002</v>
      </c>
      <c r="J101" s="297">
        <v>0</v>
      </c>
    </row>
    <row r="102" spans="1:10">
      <c r="A102" s="31" t="s">
        <v>18</v>
      </c>
      <c r="B102" s="116">
        <f t="shared" ref="B102:H105" si="25">B596+B622+B648</f>
        <v>443.98990015396157</v>
      </c>
      <c r="C102" s="116">
        <f t="shared" si="25"/>
        <v>0</v>
      </c>
      <c r="D102" s="116">
        <f t="shared" si="25"/>
        <v>33.314919805431174</v>
      </c>
      <c r="E102" s="116">
        <f t="shared" si="25"/>
        <v>0</v>
      </c>
      <c r="F102" s="116">
        <f t="shared" si="25"/>
        <v>42.034617570607288</v>
      </c>
      <c r="G102" s="116">
        <f t="shared" si="25"/>
        <v>0</v>
      </c>
      <c r="H102" s="117">
        <f t="shared" si="25"/>
        <v>0</v>
      </c>
      <c r="I102" s="118">
        <f t="shared" si="24"/>
        <v>519.33943753000005</v>
      </c>
      <c r="J102" s="297">
        <v>0</v>
      </c>
    </row>
    <row r="103" spans="1:10" ht="15">
      <c r="A103" s="33" t="s">
        <v>19</v>
      </c>
      <c r="B103" s="93">
        <f t="shared" si="25"/>
        <v>305.98295177947921</v>
      </c>
      <c r="C103" s="93">
        <f t="shared" si="25"/>
        <v>0</v>
      </c>
      <c r="D103" s="93">
        <f t="shared" si="25"/>
        <v>395.01231098382834</v>
      </c>
      <c r="E103" s="93">
        <f t="shared" si="25"/>
        <v>0</v>
      </c>
      <c r="F103" s="93">
        <f t="shared" si="25"/>
        <v>0</v>
      </c>
      <c r="G103" s="93">
        <f t="shared" si="25"/>
        <v>0</v>
      </c>
      <c r="H103" s="119">
        <f t="shared" si="25"/>
        <v>0</v>
      </c>
      <c r="I103" s="120">
        <f t="shared" si="24"/>
        <v>700.99526276330755</v>
      </c>
      <c r="J103" s="297">
        <v>0</v>
      </c>
    </row>
    <row r="104" spans="1:10">
      <c r="A104" s="31" t="s">
        <v>20</v>
      </c>
      <c r="B104" s="116">
        <f t="shared" si="25"/>
        <v>4520.4265857005412</v>
      </c>
      <c r="C104" s="116">
        <f t="shared" si="25"/>
        <v>16.407174299458909</v>
      </c>
      <c r="D104" s="116">
        <f t="shared" si="25"/>
        <v>442.13184000000001</v>
      </c>
      <c r="E104" s="116">
        <f t="shared" si="25"/>
        <v>0</v>
      </c>
      <c r="F104" s="116">
        <f t="shared" si="25"/>
        <v>0</v>
      </c>
      <c r="G104" s="116">
        <f t="shared" si="25"/>
        <v>0</v>
      </c>
      <c r="H104" s="117">
        <f t="shared" si="25"/>
        <v>0</v>
      </c>
      <c r="I104" s="118">
        <f t="shared" si="24"/>
        <v>4978.9656000000004</v>
      </c>
      <c r="J104" s="297">
        <v>0</v>
      </c>
    </row>
    <row r="105" spans="1:10" ht="15.75" thickBot="1">
      <c r="A105" s="33" t="s">
        <v>21</v>
      </c>
      <c r="B105" s="96">
        <f t="shared" si="25"/>
        <v>2553.7585812368779</v>
      </c>
      <c r="C105" s="96">
        <f t="shared" si="25"/>
        <v>0.35476074515636352</v>
      </c>
      <c r="D105" s="96">
        <f t="shared" si="25"/>
        <v>3476.3337443547057</v>
      </c>
      <c r="E105" s="96">
        <f t="shared" si="25"/>
        <v>4085.985409137631</v>
      </c>
      <c r="F105" s="96">
        <f t="shared" si="25"/>
        <v>0</v>
      </c>
      <c r="G105" s="96">
        <f t="shared" si="25"/>
        <v>2242.7125405302518</v>
      </c>
      <c r="H105" s="121">
        <f t="shared" si="25"/>
        <v>2.4701639953785919</v>
      </c>
      <c r="I105" s="122">
        <f t="shared" si="24"/>
        <v>12361.615200000002</v>
      </c>
      <c r="J105" s="297">
        <v>0</v>
      </c>
    </row>
    <row r="106" spans="1:10" ht="15">
      <c r="A106" s="280" t="s">
        <v>22</v>
      </c>
      <c r="B106" s="99">
        <f>SUM(B85:B105)</f>
        <v>44199.218003934133</v>
      </c>
      <c r="C106" s="99">
        <f t="shared" ref="C106:E106" si="26">SUM(C85:C105)</f>
        <v>602.28503845152511</v>
      </c>
      <c r="D106" s="99">
        <f t="shared" si="26"/>
        <v>7867.0883033087503</v>
      </c>
      <c r="E106" s="99">
        <f t="shared" si="26"/>
        <v>4457.2438540775429</v>
      </c>
      <c r="F106" s="99">
        <f>SUM(F85:F105)</f>
        <v>1684.1779595480796</v>
      </c>
      <c r="G106" s="99">
        <f t="shared" ref="G106:H106" si="27">SUM(G85:G105)</f>
        <v>2242.7125405302518</v>
      </c>
      <c r="H106" s="100">
        <f t="shared" si="27"/>
        <v>2.4701639953785919</v>
      </c>
      <c r="I106" s="111">
        <f>SUM(I85:I105)</f>
        <v>61055.195863845671</v>
      </c>
      <c r="J106" s="297">
        <v>0</v>
      </c>
    </row>
    <row r="107" spans="1:10" s="22" customFormat="1" ht="13.5" customHeight="1" thickBot="1">
      <c r="A107" s="38" t="s">
        <v>108</v>
      </c>
      <c r="B107" s="125">
        <f>B106/$I106</f>
        <v>0.7239223030665447</v>
      </c>
      <c r="C107" s="125">
        <f t="shared" ref="C107:I107" si="28">C106/$I106</f>
        <v>9.8645992356593704E-3</v>
      </c>
      <c r="D107" s="125">
        <f t="shared" si="28"/>
        <v>0.12885206888620121</v>
      </c>
      <c r="E107" s="125">
        <f t="shared" si="28"/>
        <v>7.3003514131987843E-2</v>
      </c>
      <c r="F107" s="125">
        <f t="shared" si="28"/>
        <v>2.7584514892128601E-2</v>
      </c>
      <c r="G107" s="125">
        <f t="shared" si="28"/>
        <v>3.6732541904075558E-2</v>
      </c>
      <c r="H107" s="126">
        <f t="shared" si="28"/>
        <v>4.0457883402538054E-5</v>
      </c>
      <c r="I107" s="127">
        <f t="shared" si="28"/>
        <v>1</v>
      </c>
      <c r="J107" s="298"/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9">SUM(B112:H112)</f>
        <v>0</v>
      </c>
    </row>
    <row r="113" spans="1:9" ht="15">
      <c r="A113" s="32" t="s">
        <v>143</v>
      </c>
      <c r="B113" s="84">
        <v>0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29"/>
        <v>0</v>
      </c>
    </row>
    <row r="114" spans="1:9" ht="15">
      <c r="A114" s="31" t="s">
        <v>9</v>
      </c>
      <c r="B114" s="112">
        <v>9.1354166666190859E-9</v>
      </c>
      <c r="C114" s="112">
        <v>0</v>
      </c>
      <c r="D114" s="112">
        <v>1753.9999999908646</v>
      </c>
      <c r="E114" s="112">
        <v>0</v>
      </c>
      <c r="F114" s="395"/>
      <c r="G114" s="112">
        <v>0</v>
      </c>
      <c r="H114" s="113">
        <v>0</v>
      </c>
      <c r="I114" s="114">
        <f t="shared" si="29"/>
        <v>1754</v>
      </c>
    </row>
    <row r="115" spans="1:9" ht="15">
      <c r="A115" s="32" t="s">
        <v>10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9"/>
        <v>0</v>
      </c>
    </row>
    <row r="116" spans="1:9" ht="15">
      <c r="A116" s="31" t="s">
        <v>11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9"/>
        <v>0</v>
      </c>
    </row>
    <row r="117" spans="1:9" ht="15">
      <c r="A117" s="32" t="s">
        <v>144</v>
      </c>
      <c r="B117" s="84">
        <v>0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29"/>
        <v>0</v>
      </c>
    </row>
    <row r="118" spans="1:9" ht="15">
      <c r="A118" s="31" t="s">
        <v>145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9"/>
        <v>0</v>
      </c>
    </row>
    <row r="119" spans="1:9" ht="15">
      <c r="A119" s="32" t="s">
        <v>12</v>
      </c>
      <c r="B119" s="84">
        <v>0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9"/>
        <v>0</v>
      </c>
    </row>
    <row r="120" spans="1:9" ht="15">
      <c r="A120" s="31" t="s">
        <v>13</v>
      </c>
      <c r="B120" s="112">
        <v>0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29"/>
        <v>0</v>
      </c>
    </row>
    <row r="121" spans="1:9" ht="15">
      <c r="A121" s="32" t="s">
        <v>14</v>
      </c>
      <c r="B121" s="84">
        <v>65.210991444289007</v>
      </c>
      <c r="C121" s="84">
        <v>0</v>
      </c>
      <c r="D121" s="84">
        <v>471.78900855571095</v>
      </c>
      <c r="E121" s="84">
        <v>0</v>
      </c>
      <c r="F121" s="395"/>
      <c r="G121" s="84">
        <v>0</v>
      </c>
      <c r="H121" s="115">
        <v>0</v>
      </c>
      <c r="I121" s="111">
        <f t="shared" si="29"/>
        <v>537</v>
      </c>
    </row>
    <row r="122" spans="1:9" ht="15">
      <c r="A122" s="31" t="s">
        <v>146</v>
      </c>
      <c r="B122" s="112">
        <v>0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29"/>
        <v>0</v>
      </c>
    </row>
    <row r="123" spans="1:9" ht="15">
      <c r="A123" s="32" t="s">
        <v>136</v>
      </c>
      <c r="B123" s="84">
        <v>110.99957664156244</v>
      </c>
      <c r="C123" s="84">
        <v>1593.7525614877736</v>
      </c>
      <c r="D123" s="84">
        <v>4188.768420727346</v>
      </c>
      <c r="E123" s="84">
        <v>0.47944114331794124</v>
      </c>
      <c r="F123" s="395"/>
      <c r="G123" s="84">
        <v>0</v>
      </c>
      <c r="H123" s="115">
        <v>0</v>
      </c>
      <c r="I123" s="111">
        <f t="shared" si="29"/>
        <v>5894</v>
      </c>
    </row>
    <row r="124" spans="1:9" ht="15">
      <c r="A124" s="31" t="s">
        <v>15</v>
      </c>
      <c r="B124" s="112">
        <v>8.3867563604989074E-9</v>
      </c>
      <c r="C124" s="112">
        <v>0.15693120445125427</v>
      </c>
      <c r="D124" s="112">
        <v>68.536027813197109</v>
      </c>
      <c r="E124" s="112">
        <v>0</v>
      </c>
      <c r="F124" s="395"/>
      <c r="G124" s="112">
        <v>0</v>
      </c>
      <c r="H124" s="113">
        <v>0</v>
      </c>
      <c r="I124" s="114">
        <f t="shared" si="29"/>
        <v>68.692959026035126</v>
      </c>
    </row>
    <row r="125" spans="1:9" ht="15">
      <c r="A125" s="32" t="s">
        <v>16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9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9"/>
        <v>0</v>
      </c>
    </row>
    <row r="127" spans="1:9" ht="15">
      <c r="A127" s="33" t="s">
        <v>56</v>
      </c>
      <c r="B127" s="84">
        <v>0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29"/>
        <v>0</v>
      </c>
    </row>
    <row r="128" spans="1:9">
      <c r="A128" s="31" t="s">
        <v>18</v>
      </c>
      <c r="B128" s="116">
        <v>0</v>
      </c>
      <c r="C128" s="116">
        <v>0</v>
      </c>
      <c r="D128" s="116">
        <v>20</v>
      </c>
      <c r="E128" s="116">
        <v>0</v>
      </c>
      <c r="F128" s="395"/>
      <c r="G128" s="116">
        <v>0</v>
      </c>
      <c r="H128" s="117">
        <v>0</v>
      </c>
      <c r="I128" s="118">
        <f t="shared" si="29"/>
        <v>20</v>
      </c>
    </row>
    <row r="129" spans="1:9" ht="15">
      <c r="A129" s="33" t="s">
        <v>19</v>
      </c>
      <c r="B129" s="93">
        <v>0</v>
      </c>
      <c r="C129" s="93">
        <v>0</v>
      </c>
      <c r="D129" s="93">
        <v>0</v>
      </c>
      <c r="E129" s="93">
        <v>0</v>
      </c>
      <c r="F129" s="395"/>
      <c r="G129" s="93">
        <v>0</v>
      </c>
      <c r="H129" s="119">
        <v>0</v>
      </c>
      <c r="I129" s="120">
        <f t="shared" si="29"/>
        <v>0</v>
      </c>
    </row>
    <row r="130" spans="1:9">
      <c r="A130" s="31" t="s">
        <v>20</v>
      </c>
      <c r="B130" s="116">
        <v>0.18788355722526537</v>
      </c>
      <c r="C130" s="116">
        <v>0</v>
      </c>
      <c r="D130" s="116">
        <v>1.1621164427747346</v>
      </c>
      <c r="E130" s="116">
        <v>0</v>
      </c>
      <c r="F130" s="395"/>
      <c r="G130" s="116">
        <v>0</v>
      </c>
      <c r="H130" s="117">
        <v>0</v>
      </c>
      <c r="I130" s="118">
        <f t="shared" si="29"/>
        <v>1.3499999999999999</v>
      </c>
    </row>
    <row r="131" spans="1:9" ht="15.75" thickBot="1">
      <c r="A131" s="33" t="s">
        <v>21</v>
      </c>
      <c r="B131" s="96">
        <v>23.951177215481309</v>
      </c>
      <c r="C131" s="96">
        <v>0</v>
      </c>
      <c r="D131" s="96">
        <v>0</v>
      </c>
      <c r="E131" s="96">
        <v>2132.0397603204933</v>
      </c>
      <c r="F131" s="396"/>
      <c r="G131" s="96">
        <v>690.16906246402493</v>
      </c>
      <c r="H131" s="121">
        <v>0</v>
      </c>
      <c r="I131" s="122">
        <f t="shared" si="29"/>
        <v>2846.16</v>
      </c>
    </row>
    <row r="132" spans="1:9" ht="15">
      <c r="A132" s="280" t="s">
        <v>22</v>
      </c>
      <c r="B132" s="99">
        <f>SUM(B111:B131)</f>
        <v>200.3496288760802</v>
      </c>
      <c r="C132" s="99">
        <f t="shared" ref="C132:E132" si="30">SUM(C111:C131)</f>
        <v>1593.9094926922248</v>
      </c>
      <c r="D132" s="99">
        <f t="shared" si="30"/>
        <v>6504.2555735298947</v>
      </c>
      <c r="E132" s="99">
        <f t="shared" si="30"/>
        <v>2132.5192014638114</v>
      </c>
      <c r="F132" s="99">
        <f>SUM(F111:F131)</f>
        <v>0</v>
      </c>
      <c r="G132" s="99">
        <f t="shared" ref="G132:H132" si="31">SUM(G111:G131)</f>
        <v>690.16906246402493</v>
      </c>
      <c r="H132" s="100">
        <f t="shared" si="31"/>
        <v>0</v>
      </c>
      <c r="I132" s="111">
        <f>SUM(I111:I131)</f>
        <v>11121.202959026035</v>
      </c>
    </row>
    <row r="133" spans="1:9" s="22" customFormat="1" ht="15" thickBot="1">
      <c r="A133" s="38" t="s">
        <v>108</v>
      </c>
      <c r="B133" s="125">
        <f>B132/$I132</f>
        <v>1.8015104086691922E-2</v>
      </c>
      <c r="C133" s="125">
        <f t="shared" ref="C133:I133" si="32">C132/$I132</f>
        <v>0.14332168008844748</v>
      </c>
      <c r="D133" s="125">
        <f t="shared" si="32"/>
        <v>0.58485180042964702</v>
      </c>
      <c r="E133" s="125">
        <f t="shared" si="32"/>
        <v>0.19175256573597968</v>
      </c>
      <c r="F133" s="125">
        <f t="shared" si="32"/>
        <v>0</v>
      </c>
      <c r="G133" s="125">
        <f t="shared" si="32"/>
        <v>6.2058849659233993E-2</v>
      </c>
      <c r="H133" s="126">
        <f t="shared" si="32"/>
        <v>0</v>
      </c>
      <c r="I133" s="127">
        <f t="shared" si="32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3">SUM(B138:H138)</f>
        <v>0</v>
      </c>
    </row>
    <row r="139" spans="1:9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3"/>
        <v>0</v>
      </c>
    </row>
    <row r="140" spans="1:9" ht="15">
      <c r="A140" s="31" t="s">
        <v>9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3"/>
        <v>0</v>
      </c>
    </row>
    <row r="141" spans="1:9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33"/>
        <v>0</v>
      </c>
    </row>
    <row r="142" spans="1:9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33"/>
        <v>0</v>
      </c>
    </row>
    <row r="143" spans="1:9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33"/>
        <v>0</v>
      </c>
    </row>
    <row r="144" spans="1:9" ht="15">
      <c r="A144" s="31" t="s">
        <v>145</v>
      </c>
      <c r="B144" s="112">
        <v>0</v>
      </c>
      <c r="C144" s="112">
        <v>0</v>
      </c>
      <c r="D144" s="112">
        <v>2.2379084295984288</v>
      </c>
      <c r="E144" s="112">
        <v>2.4478799692116282</v>
      </c>
      <c r="F144" s="395"/>
      <c r="G144" s="112">
        <v>0</v>
      </c>
      <c r="H144" s="113">
        <v>0</v>
      </c>
      <c r="I144" s="114">
        <f t="shared" si="33"/>
        <v>4.6857883988100575</v>
      </c>
    </row>
    <row r="145" spans="1:9" ht="15">
      <c r="A145" s="32" t="s">
        <v>12</v>
      </c>
      <c r="B145" s="84">
        <v>1.999997998559917</v>
      </c>
      <c r="C145" s="84">
        <v>4.3352492774837432E-7</v>
      </c>
      <c r="D145" s="84">
        <v>1.5679151553566206E-6</v>
      </c>
      <c r="E145" s="84">
        <v>0</v>
      </c>
      <c r="F145" s="395"/>
      <c r="G145" s="84">
        <v>0</v>
      </c>
      <c r="H145" s="115">
        <v>0</v>
      </c>
      <c r="I145" s="111">
        <f t="shared" si="33"/>
        <v>2</v>
      </c>
    </row>
    <row r="146" spans="1:9" ht="15">
      <c r="A146" s="31" t="s">
        <v>13</v>
      </c>
      <c r="B146" s="112">
        <v>5.6190198340734394</v>
      </c>
      <c r="C146" s="112">
        <v>47.598081831496145</v>
      </c>
      <c r="D146" s="112">
        <v>2.782898334430421</v>
      </c>
      <c r="E146" s="112">
        <v>0</v>
      </c>
      <c r="F146" s="395"/>
      <c r="G146" s="112">
        <v>0</v>
      </c>
      <c r="H146" s="113">
        <v>0</v>
      </c>
      <c r="I146" s="114">
        <f t="shared" si="33"/>
        <v>56.000000000000007</v>
      </c>
    </row>
    <row r="147" spans="1:9" ht="15">
      <c r="A147" s="32" t="s">
        <v>14</v>
      </c>
      <c r="B147" s="84">
        <v>0</v>
      </c>
      <c r="C147" s="84">
        <v>0</v>
      </c>
      <c r="D147" s="84">
        <v>0</v>
      </c>
      <c r="E147" s="84">
        <v>0</v>
      </c>
      <c r="F147" s="395"/>
      <c r="G147" s="84">
        <v>0</v>
      </c>
      <c r="H147" s="115">
        <v>0</v>
      </c>
      <c r="I147" s="111">
        <f t="shared" si="33"/>
        <v>0</v>
      </c>
    </row>
    <row r="148" spans="1:9" ht="15">
      <c r="A148" s="31" t="s">
        <v>146</v>
      </c>
      <c r="B148" s="112">
        <v>0</v>
      </c>
      <c r="C148" s="112">
        <v>0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33"/>
        <v>0</v>
      </c>
    </row>
    <row r="149" spans="1:9" ht="15">
      <c r="A149" s="32" t="s">
        <v>136</v>
      </c>
      <c r="B149" s="84">
        <v>2.0765993343456497</v>
      </c>
      <c r="C149" s="84">
        <v>95.126531779040079</v>
      </c>
      <c r="D149" s="84">
        <v>19.796868886614266</v>
      </c>
      <c r="E149" s="84">
        <v>0</v>
      </c>
      <c r="F149" s="395"/>
      <c r="G149" s="84">
        <v>0</v>
      </c>
      <c r="H149" s="115">
        <v>0</v>
      </c>
      <c r="I149" s="111">
        <f t="shared" si="33"/>
        <v>116.99999999999999</v>
      </c>
    </row>
    <row r="150" spans="1:9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3"/>
        <v>0</v>
      </c>
    </row>
    <row r="151" spans="1:9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3"/>
        <v>0</v>
      </c>
    </row>
    <row r="152" spans="1:9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3"/>
        <v>0</v>
      </c>
    </row>
    <row r="153" spans="1:9" ht="15">
      <c r="A153" s="33" t="s">
        <v>56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3"/>
        <v>0</v>
      </c>
    </row>
    <row r="154" spans="1:9">
      <c r="A154" s="31" t="s">
        <v>18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3"/>
        <v>0</v>
      </c>
    </row>
    <row r="155" spans="1:9" ht="15">
      <c r="A155" s="33" t="s">
        <v>19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3"/>
        <v>0</v>
      </c>
    </row>
    <row r="156" spans="1:9">
      <c r="A156" s="31" t="s">
        <v>20</v>
      </c>
      <c r="B156" s="116">
        <v>2.7666493676548933</v>
      </c>
      <c r="C156" s="116">
        <v>0</v>
      </c>
      <c r="D156" s="116">
        <v>0.11335063234510641</v>
      </c>
      <c r="E156" s="116">
        <v>0</v>
      </c>
      <c r="F156" s="395"/>
      <c r="G156" s="116">
        <v>0</v>
      </c>
      <c r="H156" s="117">
        <v>0</v>
      </c>
      <c r="I156" s="118">
        <f t="shared" si="33"/>
        <v>2.88</v>
      </c>
    </row>
    <row r="157" spans="1:9" ht="15.75" thickBot="1">
      <c r="A157" s="33" t="s">
        <v>21</v>
      </c>
      <c r="B157" s="96">
        <v>3.4571215309479846</v>
      </c>
      <c r="C157" s="96">
        <v>1.9027408325173516E-2</v>
      </c>
      <c r="D157" s="96">
        <v>15.872822586595788</v>
      </c>
      <c r="E157" s="96">
        <v>352.0987026991429</v>
      </c>
      <c r="F157" s="396"/>
      <c r="G157" s="96">
        <v>6.7181021944106378</v>
      </c>
      <c r="H157" s="121">
        <v>41.7274235805776</v>
      </c>
      <c r="I157" s="122">
        <f t="shared" si="33"/>
        <v>419.89320000000004</v>
      </c>
    </row>
    <row r="158" spans="1:9" ht="15">
      <c r="A158" s="280" t="s">
        <v>22</v>
      </c>
      <c r="B158" s="99">
        <f>SUM(B137:B157)</f>
        <v>15.919388065581883</v>
      </c>
      <c r="C158" s="99">
        <f t="shared" ref="C158:E158" si="34">SUM(C137:C157)</f>
        <v>142.74364145238633</v>
      </c>
      <c r="D158" s="99">
        <f t="shared" si="34"/>
        <v>40.803850437499165</v>
      </c>
      <c r="E158" s="99">
        <f t="shared" si="34"/>
        <v>354.54658266835452</v>
      </c>
      <c r="F158" s="99">
        <f>SUM(F137:F157)</f>
        <v>0</v>
      </c>
      <c r="G158" s="99">
        <f t="shared" ref="G158:H158" si="35">SUM(G137:G157)</f>
        <v>6.7181021944106378</v>
      </c>
      <c r="H158" s="100">
        <f t="shared" si="35"/>
        <v>41.7274235805776</v>
      </c>
      <c r="I158" s="111">
        <f>SUM(I137:I157)</f>
        <v>602.45898839881011</v>
      </c>
    </row>
    <row r="159" spans="1:9" s="22" customFormat="1" ht="15" thickBot="1">
      <c r="A159" s="38" t="s">
        <v>108</v>
      </c>
      <c r="B159" s="125">
        <f>B158/$I158</f>
        <v>2.6424019513580095E-2</v>
      </c>
      <c r="C159" s="125">
        <f t="shared" ref="C159:I159" si="36">C158/$I158</f>
        <v>0.23693503491708923</v>
      </c>
      <c r="D159" s="125">
        <f t="shared" si="36"/>
        <v>6.772884332914661E-2</v>
      </c>
      <c r="E159" s="125">
        <f t="shared" si="36"/>
        <v>0.58849911694512747</v>
      </c>
      <c r="F159" s="125">
        <f t="shared" si="36"/>
        <v>0</v>
      </c>
      <c r="G159" s="125">
        <f t="shared" si="36"/>
        <v>1.1151136133375194E-2</v>
      </c>
      <c r="H159" s="126">
        <f t="shared" si="36"/>
        <v>6.9261849161681488E-2</v>
      </c>
      <c r="I159" s="127">
        <f t="shared" si="36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7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7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7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37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7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37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0.21501491004752851</v>
      </c>
      <c r="F170" s="395"/>
      <c r="G170" s="112">
        <v>0</v>
      </c>
      <c r="H170" s="113">
        <v>0</v>
      </c>
      <c r="I170" s="114">
        <f t="shared" si="37"/>
        <v>0.21501491004752851</v>
      </c>
    </row>
    <row r="171" spans="1:9" ht="15">
      <c r="A171" s="32" t="s">
        <v>12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7"/>
        <v>0</v>
      </c>
    </row>
    <row r="172" spans="1:9" ht="15">
      <c r="A172" s="31" t="s">
        <v>13</v>
      </c>
      <c r="B172" s="112">
        <v>19.438040402685093</v>
      </c>
      <c r="C172" s="112">
        <v>0</v>
      </c>
      <c r="D172" s="112">
        <v>48.56195959731491</v>
      </c>
      <c r="E172" s="112">
        <v>0</v>
      </c>
      <c r="F172" s="395"/>
      <c r="G172" s="112">
        <v>0</v>
      </c>
      <c r="H172" s="113">
        <v>0</v>
      </c>
      <c r="I172" s="114">
        <f t="shared" si="37"/>
        <v>68</v>
      </c>
    </row>
    <row r="173" spans="1:9" ht="15">
      <c r="A173" s="32" t="s">
        <v>14</v>
      </c>
      <c r="B173" s="84">
        <v>0</v>
      </c>
      <c r="C173" s="84">
        <v>0</v>
      </c>
      <c r="D173" s="84">
        <v>5</v>
      </c>
      <c r="E173" s="84">
        <v>0</v>
      </c>
      <c r="F173" s="395"/>
      <c r="G173" s="84">
        <v>0</v>
      </c>
      <c r="H173" s="115">
        <v>0</v>
      </c>
      <c r="I173" s="111">
        <f t="shared" si="37"/>
        <v>5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37"/>
        <v>0</v>
      </c>
    </row>
    <row r="175" spans="1:9" ht="15">
      <c r="A175" s="32" t="s">
        <v>136</v>
      </c>
      <c r="B175" s="84">
        <v>13.683214243537581</v>
      </c>
      <c r="C175" s="84">
        <v>7.1266740851758232</v>
      </c>
      <c r="D175" s="84">
        <v>237.19011167128659</v>
      </c>
      <c r="E175" s="84">
        <v>0</v>
      </c>
      <c r="F175" s="395"/>
      <c r="G175" s="84">
        <v>0</v>
      </c>
      <c r="H175" s="115">
        <v>0</v>
      </c>
      <c r="I175" s="111">
        <f t="shared" si="37"/>
        <v>258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7"/>
        <v>0</v>
      </c>
    </row>
    <row r="177" spans="1:9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7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7"/>
        <v>0</v>
      </c>
    </row>
    <row r="179" spans="1:9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7"/>
        <v>0</v>
      </c>
    </row>
    <row r="180" spans="1:9">
      <c r="A180" s="31" t="s">
        <v>18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7"/>
        <v>0</v>
      </c>
    </row>
    <row r="181" spans="1:9" ht="15">
      <c r="A181" s="33" t="s">
        <v>19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7"/>
        <v>0</v>
      </c>
    </row>
    <row r="182" spans="1:9">
      <c r="A182" s="31" t="s">
        <v>20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7"/>
        <v>0</v>
      </c>
    </row>
    <row r="183" spans="1:9" ht="15.75" thickBot="1">
      <c r="A183" s="33" t="s">
        <v>21</v>
      </c>
      <c r="B183" s="96">
        <v>2.8314644086324607</v>
      </c>
      <c r="C183" s="96">
        <v>0</v>
      </c>
      <c r="D183" s="96">
        <v>69.997942799685021</v>
      </c>
      <c r="E183" s="96">
        <v>73.638364482976854</v>
      </c>
      <c r="F183" s="396"/>
      <c r="G183" s="96">
        <v>6.5859383204290136</v>
      </c>
      <c r="H183" s="121">
        <v>21.045889988276645</v>
      </c>
      <c r="I183" s="122">
        <f t="shared" si="37"/>
        <v>174.09960000000001</v>
      </c>
    </row>
    <row r="184" spans="1:9" ht="15">
      <c r="A184" s="280" t="s">
        <v>22</v>
      </c>
      <c r="B184" s="99">
        <f>SUM(B163:B183)</f>
        <v>35.952719054855137</v>
      </c>
      <c r="C184" s="99">
        <f t="shared" ref="C184:E184" si="38">SUM(C163:C183)</f>
        <v>7.1266740851758232</v>
      </c>
      <c r="D184" s="99">
        <f t="shared" si="38"/>
        <v>360.75001406828653</v>
      </c>
      <c r="E184" s="99">
        <f t="shared" si="38"/>
        <v>73.853379393024383</v>
      </c>
      <c r="F184" s="99">
        <f>SUM(F163:F183)</f>
        <v>0</v>
      </c>
      <c r="G184" s="99">
        <f t="shared" ref="G184:H184" si="39">SUM(G163:G183)</f>
        <v>6.5859383204290136</v>
      </c>
      <c r="H184" s="100">
        <f t="shared" si="39"/>
        <v>21.045889988276645</v>
      </c>
      <c r="I184" s="111">
        <f>SUM(I163:I183)</f>
        <v>505.31461491004757</v>
      </c>
    </row>
    <row r="185" spans="1:9" s="22" customFormat="1" ht="15" thickBot="1">
      <c r="A185" s="38" t="s">
        <v>108</v>
      </c>
      <c r="B185" s="125">
        <f>B184/$I184</f>
        <v>7.1149177154227333E-2</v>
      </c>
      <c r="C185" s="125">
        <f t="shared" ref="C185:I185" si="40">C184/$I184</f>
        <v>1.4103439470961002E-2</v>
      </c>
      <c r="D185" s="125">
        <f t="shared" si="40"/>
        <v>0.71391169664171428</v>
      </c>
      <c r="E185" s="125">
        <f t="shared" si="40"/>
        <v>0.14615326217345054</v>
      </c>
      <c r="F185" s="125">
        <f t="shared" si="40"/>
        <v>0</v>
      </c>
      <c r="G185" s="125">
        <f t="shared" si="40"/>
        <v>1.303334225075084E-2</v>
      </c>
      <c r="H185" s="126">
        <f t="shared" si="40"/>
        <v>4.1649082308895975E-2</v>
      </c>
      <c r="I185" s="127">
        <f t="shared" si="40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>
      <c r="A189" s="30" t="s">
        <v>7</v>
      </c>
      <c r="B189" s="105">
        <v>0</v>
      </c>
      <c r="C189" s="105">
        <v>0</v>
      </c>
      <c r="D189" s="105">
        <v>1435</v>
      </c>
      <c r="E189" s="105">
        <v>0</v>
      </c>
      <c r="F189" s="394"/>
      <c r="G189" s="105">
        <v>0</v>
      </c>
      <c r="H189" s="110">
        <v>0</v>
      </c>
      <c r="I189" s="111">
        <f>SUM(B189:H189)</f>
        <v>1435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41">SUM(B190:H190)</f>
        <v>0</v>
      </c>
    </row>
    <row r="191" spans="1:9" ht="15">
      <c r="A191" s="32" t="s">
        <v>143</v>
      </c>
      <c r="B191" s="84">
        <v>0</v>
      </c>
      <c r="C191" s="84">
        <v>0</v>
      </c>
      <c r="D191" s="84">
        <v>0</v>
      </c>
      <c r="E191" s="84">
        <v>0</v>
      </c>
      <c r="F191" s="395"/>
      <c r="G191" s="84">
        <v>0</v>
      </c>
      <c r="H191" s="115">
        <v>0</v>
      </c>
      <c r="I191" s="111">
        <f t="shared" si="41"/>
        <v>0</v>
      </c>
    </row>
    <row r="192" spans="1:9" ht="15">
      <c r="A192" s="31" t="s">
        <v>9</v>
      </c>
      <c r="B192" s="112">
        <v>0</v>
      </c>
      <c r="C192" s="112">
        <v>0</v>
      </c>
      <c r="D192" s="112">
        <v>0</v>
      </c>
      <c r="E192" s="112">
        <v>0</v>
      </c>
      <c r="F192" s="395"/>
      <c r="G192" s="112">
        <v>0</v>
      </c>
      <c r="H192" s="113">
        <v>0</v>
      </c>
      <c r="I192" s="114">
        <f t="shared" si="41"/>
        <v>0</v>
      </c>
    </row>
    <row r="193" spans="1:9" ht="15">
      <c r="A193" s="32" t="s">
        <v>10</v>
      </c>
      <c r="B193" s="84">
        <v>0</v>
      </c>
      <c r="C193" s="84">
        <v>0</v>
      </c>
      <c r="D193" s="84">
        <v>0</v>
      </c>
      <c r="E193" s="84">
        <v>0</v>
      </c>
      <c r="F193" s="395"/>
      <c r="G193" s="84">
        <v>0</v>
      </c>
      <c r="H193" s="115">
        <v>0</v>
      </c>
      <c r="I193" s="111">
        <f t="shared" si="41"/>
        <v>0</v>
      </c>
    </row>
    <row r="194" spans="1:9" ht="15">
      <c r="A194" s="31" t="s">
        <v>11</v>
      </c>
      <c r="B194" s="112">
        <v>0</v>
      </c>
      <c r="C194" s="112">
        <v>0</v>
      </c>
      <c r="D194" s="112">
        <v>0</v>
      </c>
      <c r="E194" s="112">
        <v>0</v>
      </c>
      <c r="F194" s="395"/>
      <c r="G194" s="112">
        <v>0</v>
      </c>
      <c r="H194" s="113">
        <v>0</v>
      </c>
      <c r="I194" s="114">
        <f t="shared" si="41"/>
        <v>0</v>
      </c>
    </row>
    <row r="195" spans="1:9" ht="15">
      <c r="A195" s="32" t="s">
        <v>144</v>
      </c>
      <c r="B195" s="84">
        <v>0</v>
      </c>
      <c r="C195" s="84">
        <v>0</v>
      </c>
      <c r="D195" s="84">
        <v>0</v>
      </c>
      <c r="E195" s="84">
        <v>0</v>
      </c>
      <c r="F195" s="395"/>
      <c r="G195" s="84">
        <v>0</v>
      </c>
      <c r="H195" s="115">
        <v>0</v>
      </c>
      <c r="I195" s="111">
        <f t="shared" si="41"/>
        <v>0</v>
      </c>
    </row>
    <row r="196" spans="1:9" ht="15">
      <c r="A196" s="31" t="s">
        <v>145</v>
      </c>
      <c r="B196" s="112">
        <v>9.0896356177002576E-9</v>
      </c>
      <c r="C196" s="112">
        <v>9.0896356177002576E-9</v>
      </c>
      <c r="D196" s="112">
        <v>9.0896356177002576E-9</v>
      </c>
      <c r="E196" s="112">
        <v>6.0308549309413344</v>
      </c>
      <c r="F196" s="395"/>
      <c r="G196" s="112">
        <v>0</v>
      </c>
      <c r="H196" s="113">
        <v>0</v>
      </c>
      <c r="I196" s="114">
        <f t="shared" si="41"/>
        <v>6.0308549582102415</v>
      </c>
    </row>
    <row r="197" spans="1:9" ht="15">
      <c r="A197" s="32" t="s">
        <v>12</v>
      </c>
      <c r="B197" s="84">
        <v>1.5779314381083505</v>
      </c>
      <c r="C197" s="84">
        <v>0.49009518092284193</v>
      </c>
      <c r="D197" s="84">
        <v>22.93197338096881</v>
      </c>
      <c r="E197" s="84">
        <v>0</v>
      </c>
      <c r="F197" s="395"/>
      <c r="G197" s="84">
        <v>0</v>
      </c>
      <c r="H197" s="115">
        <v>0</v>
      </c>
      <c r="I197" s="111">
        <f t="shared" si="41"/>
        <v>25</v>
      </c>
    </row>
    <row r="198" spans="1:9" ht="15">
      <c r="A198" s="31" t="s">
        <v>13</v>
      </c>
      <c r="B198" s="112">
        <v>52.779339015594083</v>
      </c>
      <c r="C198" s="112">
        <v>23.448773842135381</v>
      </c>
      <c r="D198" s="112">
        <v>1065.7718871422705</v>
      </c>
      <c r="E198" s="112">
        <v>0</v>
      </c>
      <c r="F198" s="395"/>
      <c r="G198" s="112">
        <v>0</v>
      </c>
      <c r="H198" s="113">
        <v>0</v>
      </c>
      <c r="I198" s="114">
        <f t="shared" si="41"/>
        <v>1142</v>
      </c>
    </row>
    <row r="199" spans="1:9" ht="15">
      <c r="A199" s="32" t="s">
        <v>14</v>
      </c>
      <c r="B199" s="84">
        <v>78.326051185356917</v>
      </c>
      <c r="C199" s="84">
        <v>1.4559819412106559E-8</v>
      </c>
      <c r="D199" s="84">
        <v>566.67394880008328</v>
      </c>
      <c r="E199" s="84">
        <v>0</v>
      </c>
      <c r="F199" s="395"/>
      <c r="G199" s="84">
        <v>0</v>
      </c>
      <c r="H199" s="115">
        <v>0</v>
      </c>
      <c r="I199" s="111">
        <f t="shared" si="41"/>
        <v>645</v>
      </c>
    </row>
    <row r="200" spans="1:9" ht="15">
      <c r="A200" s="31" t="s">
        <v>146</v>
      </c>
      <c r="B200" s="112">
        <v>3.5143769965805506E-9</v>
      </c>
      <c r="C200" s="112">
        <v>3.5143769965805506E-9</v>
      </c>
      <c r="D200" s="112">
        <v>109.99999999297124</v>
      </c>
      <c r="E200" s="112">
        <v>0</v>
      </c>
      <c r="F200" s="395"/>
      <c r="G200" s="112">
        <v>0</v>
      </c>
      <c r="H200" s="113">
        <v>0</v>
      </c>
      <c r="I200" s="114">
        <f t="shared" si="41"/>
        <v>110</v>
      </c>
    </row>
    <row r="201" spans="1:9" ht="15">
      <c r="A201" s="32" t="s">
        <v>136</v>
      </c>
      <c r="B201" s="84">
        <v>542.77389781464422</v>
      </c>
      <c r="C201" s="84">
        <v>29.161269814126989</v>
      </c>
      <c r="D201" s="84">
        <v>3036.526197848551</v>
      </c>
      <c r="E201" s="84">
        <v>231.53863452267819</v>
      </c>
      <c r="F201" s="395"/>
      <c r="G201" s="84">
        <v>0</v>
      </c>
      <c r="H201" s="115">
        <v>0</v>
      </c>
      <c r="I201" s="111">
        <f t="shared" si="41"/>
        <v>3840</v>
      </c>
    </row>
    <row r="202" spans="1:9" ht="15">
      <c r="A202" s="31" t="s">
        <v>15</v>
      </c>
      <c r="B202" s="112">
        <v>0</v>
      </c>
      <c r="C202" s="112">
        <v>0</v>
      </c>
      <c r="D202" s="112">
        <v>0</v>
      </c>
      <c r="E202" s="112">
        <v>0</v>
      </c>
      <c r="F202" s="395"/>
      <c r="G202" s="112">
        <v>0</v>
      </c>
      <c r="H202" s="113">
        <v>0</v>
      </c>
      <c r="I202" s="114">
        <f t="shared" si="41"/>
        <v>0</v>
      </c>
    </row>
    <row r="203" spans="1:9" ht="15">
      <c r="A203" s="32" t="s">
        <v>16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41"/>
        <v>0</v>
      </c>
    </row>
    <row r="204" spans="1:9" ht="15">
      <c r="A204" s="31" t="s">
        <v>17</v>
      </c>
      <c r="B204" s="112">
        <v>0.97566087937064783</v>
      </c>
      <c r="C204" s="112">
        <v>8.1341107869348667E-9</v>
      </c>
      <c r="D204" s="112">
        <v>836.02433911249523</v>
      </c>
      <c r="E204" s="112">
        <v>0</v>
      </c>
      <c r="F204" s="395"/>
      <c r="G204" s="112">
        <v>0</v>
      </c>
      <c r="H204" s="113">
        <v>0</v>
      </c>
      <c r="I204" s="114">
        <f t="shared" si="41"/>
        <v>837</v>
      </c>
    </row>
    <row r="205" spans="1:9" ht="15">
      <c r="A205" s="33" t="s">
        <v>56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41"/>
        <v>0</v>
      </c>
    </row>
    <row r="206" spans="1:9">
      <c r="A206" s="31" t="s">
        <v>18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41"/>
        <v>0</v>
      </c>
    </row>
    <row r="207" spans="1:9" ht="15">
      <c r="A207" s="33" t="s">
        <v>19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41"/>
        <v>0</v>
      </c>
    </row>
    <row r="208" spans="1:9">
      <c r="A208" s="31" t="s">
        <v>20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41"/>
        <v>0</v>
      </c>
    </row>
    <row r="209" spans="1:9" ht="15.75" thickBot="1">
      <c r="A209" s="33" t="s">
        <v>21</v>
      </c>
      <c r="B209" s="96">
        <v>2.3262791458273808</v>
      </c>
      <c r="C209" s="96">
        <v>0.821511225268166</v>
      </c>
      <c r="D209" s="96">
        <v>622.90594310178233</v>
      </c>
      <c r="E209" s="96">
        <v>427.70469816515265</v>
      </c>
      <c r="F209" s="396"/>
      <c r="G209" s="96">
        <v>33.460579188567579</v>
      </c>
      <c r="H209" s="121">
        <v>2.0221891734016468</v>
      </c>
      <c r="I209" s="122">
        <f t="shared" si="41"/>
        <v>1089.2411999999997</v>
      </c>
    </row>
    <row r="210" spans="1:9" ht="15">
      <c r="A210" s="280" t="s">
        <v>22</v>
      </c>
      <c r="B210" s="99">
        <f>SUM(B189:B209)</f>
        <v>678.75915949150556</v>
      </c>
      <c r="C210" s="99">
        <f t="shared" ref="C210:E210" si="42">SUM(C189:C209)</f>
        <v>53.921650097751325</v>
      </c>
      <c r="D210" s="99">
        <f t="shared" si="42"/>
        <v>7695.8342893882118</v>
      </c>
      <c r="E210" s="99">
        <f t="shared" si="42"/>
        <v>665.2741876187722</v>
      </c>
      <c r="F210" s="99">
        <f>SUM(F189:F209)</f>
        <v>0</v>
      </c>
      <c r="G210" s="99">
        <f t="shared" ref="G210:H210" si="43">SUM(G189:G209)</f>
        <v>33.460579188567579</v>
      </c>
      <c r="H210" s="100">
        <f t="shared" si="43"/>
        <v>2.0221891734016468</v>
      </c>
      <c r="I210" s="111">
        <f>SUM(I189:I209)</f>
        <v>9129.27205495821</v>
      </c>
    </row>
    <row r="211" spans="1:9" s="22" customFormat="1" ht="15" thickBot="1">
      <c r="A211" s="38" t="s">
        <v>108</v>
      </c>
      <c r="B211" s="125">
        <f>B210/$I210</f>
        <v>7.4349757067746033E-2</v>
      </c>
      <c r="C211" s="125">
        <f t="shared" ref="C211:I211" si="44">C210/$I210</f>
        <v>5.9064567002870584E-3</v>
      </c>
      <c r="D211" s="125">
        <f t="shared" si="44"/>
        <v>0.8429844398391565</v>
      </c>
      <c r="E211" s="125">
        <f t="shared" si="44"/>
        <v>7.2872643471880577E-2</v>
      </c>
      <c r="F211" s="125">
        <f t="shared" si="44"/>
        <v>0</v>
      </c>
      <c r="G211" s="125">
        <f t="shared" si="44"/>
        <v>3.6651968510889939E-3</v>
      </c>
      <c r="H211" s="126">
        <f t="shared" si="44"/>
        <v>2.2150606984084489E-4</v>
      </c>
      <c r="I211" s="127">
        <f t="shared" si="44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45">SUM(B216:H216)</f>
        <v>0</v>
      </c>
    </row>
    <row r="217" spans="1:9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45"/>
        <v>0</v>
      </c>
    </row>
    <row r="218" spans="1:9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45"/>
        <v>0</v>
      </c>
    </row>
    <row r="219" spans="1:9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45"/>
        <v>0</v>
      </c>
    </row>
    <row r="220" spans="1:9" ht="15">
      <c r="A220" s="31" t="s">
        <v>11</v>
      </c>
      <c r="B220" s="112">
        <v>0</v>
      </c>
      <c r="C220" s="112">
        <v>0</v>
      </c>
      <c r="D220" s="112">
        <v>0</v>
      </c>
      <c r="E220" s="112">
        <v>24.359002609895253</v>
      </c>
      <c r="F220" s="395"/>
      <c r="G220" s="112">
        <v>0</v>
      </c>
      <c r="H220" s="113">
        <v>0</v>
      </c>
      <c r="I220" s="114">
        <f t="shared" si="45"/>
        <v>24.359002609895253</v>
      </c>
    </row>
    <row r="221" spans="1:9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45"/>
        <v>0</v>
      </c>
    </row>
    <row r="222" spans="1:9" ht="15">
      <c r="A222" s="31" t="s">
        <v>145</v>
      </c>
      <c r="B222" s="112">
        <v>0</v>
      </c>
      <c r="C222" s="112">
        <v>0</v>
      </c>
      <c r="D222" s="112">
        <v>0</v>
      </c>
      <c r="E222" s="112">
        <v>2.7480394988389132E-3</v>
      </c>
      <c r="F222" s="395"/>
      <c r="G222" s="112">
        <v>0</v>
      </c>
      <c r="H222" s="113">
        <v>0</v>
      </c>
      <c r="I222" s="114">
        <f t="shared" si="45"/>
        <v>2.7480394988389132E-3</v>
      </c>
    </row>
    <row r="223" spans="1:9" ht="15">
      <c r="A223" s="32" t="s">
        <v>12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45"/>
        <v>0</v>
      </c>
    </row>
    <row r="224" spans="1:9" ht="15">
      <c r="A224" s="31" t="s">
        <v>13</v>
      </c>
      <c r="B224" s="112">
        <v>0</v>
      </c>
      <c r="C224" s="112">
        <v>0</v>
      </c>
      <c r="D224" s="112">
        <v>9</v>
      </c>
      <c r="E224" s="112">
        <v>0</v>
      </c>
      <c r="F224" s="395"/>
      <c r="G224" s="112">
        <v>0</v>
      </c>
      <c r="H224" s="113">
        <v>0</v>
      </c>
      <c r="I224" s="114">
        <f t="shared" si="45"/>
        <v>9</v>
      </c>
    </row>
    <row r="225" spans="1:9" ht="15">
      <c r="A225" s="32" t="s">
        <v>14</v>
      </c>
      <c r="B225" s="84">
        <v>0.580236618253408</v>
      </c>
      <c r="C225" s="84">
        <v>0</v>
      </c>
      <c r="D225" s="84">
        <v>2.2982968686155791</v>
      </c>
      <c r="E225" s="84">
        <v>0.12146651313101298</v>
      </c>
      <c r="F225" s="395"/>
      <c r="G225" s="84">
        <v>0</v>
      </c>
      <c r="H225" s="115">
        <v>0</v>
      </c>
      <c r="I225" s="111">
        <f t="shared" si="45"/>
        <v>3</v>
      </c>
    </row>
    <row r="226" spans="1:9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45"/>
        <v>0</v>
      </c>
    </row>
    <row r="227" spans="1:9" ht="15">
      <c r="A227" s="32" t="s">
        <v>136</v>
      </c>
      <c r="B227" s="84">
        <v>442.75759631821848</v>
      </c>
      <c r="C227" s="84">
        <v>0</v>
      </c>
      <c r="D227" s="84">
        <v>209.07159113617752</v>
      </c>
      <c r="E227" s="84">
        <v>458.17081254560401</v>
      </c>
      <c r="F227" s="395"/>
      <c r="G227" s="84">
        <v>0</v>
      </c>
      <c r="H227" s="115">
        <v>0</v>
      </c>
      <c r="I227" s="111">
        <f t="shared" si="45"/>
        <v>1110</v>
      </c>
    </row>
    <row r="228" spans="1:9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45"/>
        <v>0</v>
      </c>
    </row>
    <row r="229" spans="1:9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45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45"/>
        <v>0</v>
      </c>
    </row>
    <row r="231" spans="1:9" ht="15">
      <c r="A231" s="33" t="s">
        <v>56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45"/>
        <v>0</v>
      </c>
    </row>
    <row r="232" spans="1:9">
      <c r="A232" s="31" t="s">
        <v>18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45"/>
        <v>0</v>
      </c>
    </row>
    <row r="233" spans="1:9" ht="15">
      <c r="A233" s="33" t="s">
        <v>19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45"/>
        <v>0</v>
      </c>
    </row>
    <row r="234" spans="1:9">
      <c r="A234" s="31" t="s">
        <v>20</v>
      </c>
      <c r="B234" s="116">
        <v>64.875640860340766</v>
      </c>
      <c r="C234" s="116">
        <v>0</v>
      </c>
      <c r="D234" s="116">
        <v>14.939959139659234</v>
      </c>
      <c r="E234" s="116">
        <v>0</v>
      </c>
      <c r="F234" s="395"/>
      <c r="G234" s="116">
        <v>0</v>
      </c>
      <c r="H234" s="117">
        <v>0</v>
      </c>
      <c r="I234" s="118">
        <f t="shared" si="45"/>
        <v>79.815600000000003</v>
      </c>
    </row>
    <row r="235" spans="1:9" ht="15.75" thickBot="1">
      <c r="A235" s="33" t="s">
        <v>21</v>
      </c>
      <c r="B235" s="96">
        <v>42.89269899523174</v>
      </c>
      <c r="C235" s="96">
        <v>0</v>
      </c>
      <c r="D235" s="96">
        <v>158.05015127436101</v>
      </c>
      <c r="E235" s="96">
        <v>117.0628155449787</v>
      </c>
      <c r="F235" s="396"/>
      <c r="G235" s="96">
        <v>35.344211681460166</v>
      </c>
      <c r="H235" s="121">
        <v>4.1301225039683906</v>
      </c>
      <c r="I235" s="122">
        <f t="shared" si="45"/>
        <v>357.47999999999996</v>
      </c>
    </row>
    <row r="236" spans="1:9" ht="15">
      <c r="A236" s="280" t="s">
        <v>22</v>
      </c>
      <c r="B236" s="99">
        <f>SUM(B215:B235)</f>
        <v>551.10617279204439</v>
      </c>
      <c r="C236" s="99">
        <f t="shared" ref="C236:E236" si="46">SUM(C215:C235)</f>
        <v>0</v>
      </c>
      <c r="D236" s="99">
        <f t="shared" si="46"/>
        <v>393.35999841881335</v>
      </c>
      <c r="E236" s="99">
        <f t="shared" si="46"/>
        <v>599.71684525310775</v>
      </c>
      <c r="F236" s="99">
        <f>SUM(F215:F235)</f>
        <v>0</v>
      </c>
      <c r="G236" s="99">
        <f t="shared" ref="G236:H236" si="47">SUM(G215:G235)</f>
        <v>35.344211681460166</v>
      </c>
      <c r="H236" s="100">
        <f t="shared" si="47"/>
        <v>4.1301225039683906</v>
      </c>
      <c r="I236" s="111">
        <f>SUM(I215:I235)</f>
        <v>1583.6573506493939</v>
      </c>
    </row>
    <row r="237" spans="1:9" s="22" customFormat="1" ht="15" thickBot="1">
      <c r="A237" s="38" t="s">
        <v>108</v>
      </c>
      <c r="B237" s="125">
        <f>B236/$I236</f>
        <v>0.34799584175583059</v>
      </c>
      <c r="C237" s="125">
        <f t="shared" ref="C237:I237" si="48">C236/$I236</f>
        <v>0</v>
      </c>
      <c r="D237" s="125">
        <f t="shared" si="48"/>
        <v>0.24838706318479328</v>
      </c>
      <c r="E237" s="125">
        <f t="shared" si="48"/>
        <v>0.37869103755758027</v>
      </c>
      <c r="F237" s="125">
        <f t="shared" si="48"/>
        <v>0</v>
      </c>
      <c r="G237" s="125">
        <f t="shared" si="48"/>
        <v>2.2318092778697951E-2</v>
      </c>
      <c r="H237" s="126">
        <f t="shared" si="48"/>
        <v>2.6079647230979569E-3</v>
      </c>
      <c r="I237" s="127">
        <f t="shared" si="48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9">SUM(B242:H242)</f>
        <v>0</v>
      </c>
    </row>
    <row r="243" spans="1:9" ht="15">
      <c r="A243" s="32" t="s">
        <v>143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9"/>
        <v>0</v>
      </c>
    </row>
    <row r="244" spans="1:9" ht="15">
      <c r="A244" s="31" t="s">
        <v>9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9"/>
        <v>0</v>
      </c>
    </row>
    <row r="245" spans="1:9" ht="15">
      <c r="A245" s="32" t="s">
        <v>10</v>
      </c>
      <c r="B245" s="84">
        <v>0</v>
      </c>
      <c r="C245" s="84">
        <v>0</v>
      </c>
      <c r="D245" s="84">
        <v>0</v>
      </c>
      <c r="E245" s="84">
        <v>0</v>
      </c>
      <c r="F245" s="395"/>
      <c r="G245" s="84">
        <v>0</v>
      </c>
      <c r="H245" s="115">
        <v>0</v>
      </c>
      <c r="I245" s="111">
        <f t="shared" si="49"/>
        <v>0</v>
      </c>
    </row>
    <row r="246" spans="1:9" ht="15">
      <c r="A246" s="31" t="s">
        <v>11</v>
      </c>
      <c r="B246" s="112">
        <v>1.0068959029211393E-8</v>
      </c>
      <c r="C246" s="112">
        <v>1.0068959029211393E-8</v>
      </c>
      <c r="D246" s="112">
        <v>1.0068959029211393E-8</v>
      </c>
      <c r="E246" s="112">
        <v>0.14177260018652271</v>
      </c>
      <c r="F246" s="395"/>
      <c r="G246" s="112">
        <v>0</v>
      </c>
      <c r="H246" s="113">
        <v>0</v>
      </c>
      <c r="I246" s="114">
        <f t="shared" si="49"/>
        <v>0.1417726303933998</v>
      </c>
    </row>
    <row r="247" spans="1:9" ht="15">
      <c r="A247" s="32" t="s">
        <v>144</v>
      </c>
      <c r="B247" s="84">
        <v>0</v>
      </c>
      <c r="C247" s="84">
        <v>0</v>
      </c>
      <c r="D247" s="84">
        <v>0</v>
      </c>
      <c r="E247" s="84">
        <v>0</v>
      </c>
      <c r="F247" s="395"/>
      <c r="G247" s="84">
        <v>0</v>
      </c>
      <c r="H247" s="115">
        <v>0</v>
      </c>
      <c r="I247" s="111">
        <f t="shared" si="49"/>
        <v>0</v>
      </c>
    </row>
    <row r="248" spans="1:9" ht="15">
      <c r="A248" s="31" t="s">
        <v>145</v>
      </c>
      <c r="B248" s="112">
        <v>9.0896353738804357E-9</v>
      </c>
      <c r="C248" s="112">
        <v>9.0896353738804357E-9</v>
      </c>
      <c r="D248" s="112">
        <v>9.0896353738804357E-9</v>
      </c>
      <c r="E248" s="112">
        <v>0.86994632340345679</v>
      </c>
      <c r="F248" s="395"/>
      <c r="G248" s="112">
        <v>0</v>
      </c>
      <c r="H248" s="113">
        <v>0</v>
      </c>
      <c r="I248" s="114">
        <f t="shared" si="49"/>
        <v>0.86994635067236292</v>
      </c>
    </row>
    <row r="249" spans="1:9" ht="15">
      <c r="A249" s="32" t="s">
        <v>12</v>
      </c>
      <c r="B249" s="84">
        <v>10.426509421510664</v>
      </c>
      <c r="C249" s="84">
        <v>2.2830466076220069E-2</v>
      </c>
      <c r="D249" s="84">
        <v>5.550660112413115</v>
      </c>
      <c r="E249" s="84">
        <v>0</v>
      </c>
      <c r="F249" s="395"/>
      <c r="G249" s="84">
        <v>0</v>
      </c>
      <c r="H249" s="115">
        <v>0</v>
      </c>
      <c r="I249" s="111">
        <f t="shared" si="49"/>
        <v>16</v>
      </c>
    </row>
    <row r="250" spans="1:9" ht="15">
      <c r="A250" s="31" t="s">
        <v>13</v>
      </c>
      <c r="B250" s="112">
        <v>149.8797775443644</v>
      </c>
      <c r="C250" s="112">
        <v>7.5497944638709485E-4</v>
      </c>
      <c r="D250" s="112">
        <v>42.119467476189186</v>
      </c>
      <c r="E250" s="112">
        <v>0</v>
      </c>
      <c r="F250" s="395"/>
      <c r="G250" s="112">
        <v>0</v>
      </c>
      <c r="H250" s="113">
        <v>0</v>
      </c>
      <c r="I250" s="114">
        <f t="shared" si="49"/>
        <v>191.99999999999997</v>
      </c>
    </row>
    <row r="251" spans="1:9" ht="15">
      <c r="A251" s="32" t="s">
        <v>14</v>
      </c>
      <c r="B251" s="84">
        <v>26.9867859599862</v>
      </c>
      <c r="C251" s="84">
        <v>1.174999999559375E-8</v>
      </c>
      <c r="D251" s="84">
        <v>65.539750523029994</v>
      </c>
      <c r="E251" s="84">
        <v>1.4734635052338063</v>
      </c>
      <c r="F251" s="395"/>
      <c r="G251" s="84">
        <v>0</v>
      </c>
      <c r="H251" s="115">
        <v>0</v>
      </c>
      <c r="I251" s="111">
        <f t="shared" si="49"/>
        <v>94</v>
      </c>
    </row>
    <row r="252" spans="1:9" ht="15">
      <c r="A252" s="31" t="s">
        <v>146</v>
      </c>
      <c r="B252" s="112">
        <v>0</v>
      </c>
      <c r="C252" s="112">
        <v>0</v>
      </c>
      <c r="D252" s="112">
        <v>0</v>
      </c>
      <c r="E252" s="112">
        <v>0</v>
      </c>
      <c r="F252" s="395"/>
      <c r="G252" s="112">
        <v>0</v>
      </c>
      <c r="H252" s="113">
        <v>0</v>
      </c>
      <c r="I252" s="114">
        <f t="shared" si="49"/>
        <v>0</v>
      </c>
    </row>
    <row r="253" spans="1:9" ht="15">
      <c r="A253" s="32" t="s">
        <v>136</v>
      </c>
      <c r="B253" s="84">
        <v>1053.0417362143014</v>
      </c>
      <c r="C253" s="84">
        <v>71.637829286209353</v>
      </c>
      <c r="D253" s="84">
        <v>961.32043449948947</v>
      </c>
      <c r="E253" s="84">
        <v>0</v>
      </c>
      <c r="F253" s="395"/>
      <c r="G253" s="84">
        <v>0</v>
      </c>
      <c r="H253" s="115">
        <v>0</v>
      </c>
      <c r="I253" s="111">
        <f t="shared" si="49"/>
        <v>2086</v>
      </c>
    </row>
    <row r="254" spans="1:9" ht="15">
      <c r="A254" s="31" t="s">
        <v>15</v>
      </c>
      <c r="B254" s="112">
        <v>0</v>
      </c>
      <c r="C254" s="112">
        <v>0</v>
      </c>
      <c r="D254" s="112">
        <v>0</v>
      </c>
      <c r="E254" s="112">
        <v>0</v>
      </c>
      <c r="F254" s="395"/>
      <c r="G254" s="112">
        <v>0</v>
      </c>
      <c r="H254" s="113">
        <v>0</v>
      </c>
      <c r="I254" s="114">
        <f t="shared" si="49"/>
        <v>0</v>
      </c>
    </row>
    <row r="255" spans="1:9" ht="15">
      <c r="A255" s="32" t="s">
        <v>16</v>
      </c>
      <c r="B255" s="84">
        <v>0</v>
      </c>
      <c r="C255" s="84">
        <v>0</v>
      </c>
      <c r="D255" s="84">
        <v>0</v>
      </c>
      <c r="E255" s="84">
        <v>0</v>
      </c>
      <c r="F255" s="395"/>
      <c r="G255" s="84">
        <v>0</v>
      </c>
      <c r="H255" s="115">
        <v>0</v>
      </c>
      <c r="I255" s="111">
        <f t="shared" si="49"/>
        <v>0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9"/>
        <v>0</v>
      </c>
    </row>
    <row r="257" spans="1:9" ht="15">
      <c r="A257" s="33" t="s">
        <v>56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49"/>
        <v>0</v>
      </c>
    </row>
    <row r="258" spans="1:9">
      <c r="A258" s="31" t="s">
        <v>18</v>
      </c>
      <c r="B258" s="116">
        <v>0.66666666666666663</v>
      </c>
      <c r="C258" s="116">
        <v>0.66666666666666663</v>
      </c>
      <c r="D258" s="116">
        <v>0.66666666666666663</v>
      </c>
      <c r="E258" s="116">
        <v>0</v>
      </c>
      <c r="F258" s="395"/>
      <c r="G258" s="116">
        <v>0</v>
      </c>
      <c r="H258" s="117">
        <v>0</v>
      </c>
      <c r="I258" s="118">
        <f t="shared" si="49"/>
        <v>2</v>
      </c>
    </row>
    <row r="259" spans="1:9" ht="15">
      <c r="A259" s="33" t="s">
        <v>19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9"/>
        <v>0</v>
      </c>
    </row>
    <row r="260" spans="1:9">
      <c r="A260" s="31" t="s">
        <v>20</v>
      </c>
      <c r="B260" s="116">
        <v>142.61209731576915</v>
      </c>
      <c r="C260" s="116">
        <v>1.1146000329125897E-8</v>
      </c>
      <c r="D260" s="116">
        <v>2.5543026730848428</v>
      </c>
      <c r="E260" s="116">
        <v>0</v>
      </c>
      <c r="F260" s="395"/>
      <c r="G260" s="116">
        <v>0</v>
      </c>
      <c r="H260" s="117">
        <v>0</v>
      </c>
      <c r="I260" s="118">
        <f t="shared" si="49"/>
        <v>145.16639999999998</v>
      </c>
    </row>
    <row r="261" spans="1:9" ht="15.75" thickBot="1">
      <c r="A261" s="33" t="s">
        <v>21</v>
      </c>
      <c r="B261" s="96">
        <v>30.928083027952116</v>
      </c>
      <c r="C261" s="96">
        <v>7.5682851249086983E-2</v>
      </c>
      <c r="D261" s="96">
        <v>486.7783583084115</v>
      </c>
      <c r="E261" s="96">
        <v>307.89744702393875</v>
      </c>
      <c r="F261" s="396"/>
      <c r="G261" s="96">
        <v>591.47880734191483</v>
      </c>
      <c r="H261" s="121">
        <v>15.306821446533455</v>
      </c>
      <c r="I261" s="122">
        <f t="shared" si="49"/>
        <v>1432.4651999999996</v>
      </c>
    </row>
    <row r="262" spans="1:9" ht="15">
      <c r="A262" s="280" t="s">
        <v>22</v>
      </c>
      <c r="B262" s="99">
        <f>SUM(B241:B261)</f>
        <v>1414.5416561697095</v>
      </c>
      <c r="C262" s="99">
        <f t="shared" ref="C262:E262" si="50">SUM(C241:C261)</f>
        <v>72.403764291702316</v>
      </c>
      <c r="D262" s="99">
        <f t="shared" si="50"/>
        <v>1564.5296402784434</v>
      </c>
      <c r="E262" s="99">
        <f t="shared" si="50"/>
        <v>310.38262945276256</v>
      </c>
      <c r="F262" s="99">
        <f>SUM(F241:F261)</f>
        <v>0</v>
      </c>
      <c r="G262" s="99">
        <f t="shared" ref="G262:H262" si="51">SUM(G241:G261)</f>
        <v>591.47880734191483</v>
      </c>
      <c r="H262" s="100">
        <f t="shared" si="51"/>
        <v>15.306821446533455</v>
      </c>
      <c r="I262" s="111">
        <f>SUM(I241:I261)</f>
        <v>3968.6433189810655</v>
      </c>
    </row>
    <row r="263" spans="1:9" s="22" customFormat="1" ht="15" thickBot="1">
      <c r="A263" s="38" t="s">
        <v>108</v>
      </c>
      <c r="B263" s="125">
        <f>B262/$I262</f>
        <v>0.35642952577882153</v>
      </c>
      <c r="C263" s="125">
        <f t="shared" ref="C263:I263" si="52">C262/$I262</f>
        <v>1.8243958570278298E-2</v>
      </c>
      <c r="D263" s="125">
        <f t="shared" si="52"/>
        <v>0.39422278963586238</v>
      </c>
      <c r="E263" s="125">
        <f t="shared" si="52"/>
        <v>7.8208749062501332E-2</v>
      </c>
      <c r="F263" s="125">
        <f t="shared" si="52"/>
        <v>0</v>
      </c>
      <c r="G263" s="125">
        <f t="shared" si="52"/>
        <v>0.14903803637706975</v>
      </c>
      <c r="H263" s="126">
        <f t="shared" si="52"/>
        <v>3.8569405754668388E-3</v>
      </c>
      <c r="I263" s="127">
        <f t="shared" si="52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53">SUM(B268:H268)</f>
        <v>0</v>
      </c>
    </row>
    <row r="269" spans="1:9" ht="15">
      <c r="A269" s="32" t="s">
        <v>143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53"/>
        <v>0</v>
      </c>
    </row>
    <row r="270" spans="1:9" ht="15">
      <c r="A270" s="31" t="s">
        <v>9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53"/>
        <v>0</v>
      </c>
    </row>
    <row r="271" spans="1:9" ht="15">
      <c r="A271" s="32" t="s">
        <v>10</v>
      </c>
      <c r="B271" s="84">
        <v>0</v>
      </c>
      <c r="C271" s="84">
        <v>0</v>
      </c>
      <c r="D271" s="84">
        <v>0</v>
      </c>
      <c r="E271" s="84">
        <v>0</v>
      </c>
      <c r="F271" s="395"/>
      <c r="G271" s="84">
        <v>0</v>
      </c>
      <c r="H271" s="115">
        <v>0</v>
      </c>
      <c r="I271" s="111">
        <f t="shared" si="53"/>
        <v>0</v>
      </c>
    </row>
    <row r="272" spans="1:9" ht="15">
      <c r="A272" s="31" t="s">
        <v>11</v>
      </c>
      <c r="B272" s="112">
        <v>1.0068930710859287E-8</v>
      </c>
      <c r="C272" s="112">
        <v>1.0068930710859287E-8</v>
      </c>
      <c r="D272" s="112">
        <v>1.0068930710859287E-8</v>
      </c>
      <c r="E272" s="112">
        <v>9.9840163161679582E-3</v>
      </c>
      <c r="F272" s="395"/>
      <c r="G272" s="112">
        <v>0</v>
      </c>
      <c r="H272" s="113">
        <v>0</v>
      </c>
      <c r="I272" s="114">
        <f t="shared" si="53"/>
        <v>9.9840465229600901E-3</v>
      </c>
    </row>
    <row r="273" spans="1:9" ht="15">
      <c r="A273" s="32" t="s">
        <v>144</v>
      </c>
      <c r="B273" s="84">
        <v>0</v>
      </c>
      <c r="C273" s="84">
        <v>0</v>
      </c>
      <c r="D273" s="84">
        <v>0</v>
      </c>
      <c r="E273" s="84">
        <v>0</v>
      </c>
      <c r="F273" s="395"/>
      <c r="G273" s="84">
        <v>0</v>
      </c>
      <c r="H273" s="115">
        <v>0</v>
      </c>
      <c r="I273" s="111">
        <f t="shared" si="53"/>
        <v>0</v>
      </c>
    </row>
    <row r="274" spans="1:9" ht="15">
      <c r="A274" s="31" t="s">
        <v>145</v>
      </c>
      <c r="B274" s="112">
        <v>9.0896356529871489E-9</v>
      </c>
      <c r="C274" s="112">
        <v>9.0896356529871489E-9</v>
      </c>
      <c r="D274" s="112">
        <v>9.0896356529871489E-9</v>
      </c>
      <c r="E274" s="112">
        <v>42.642987918518465</v>
      </c>
      <c r="F274" s="395"/>
      <c r="G274" s="112">
        <v>0</v>
      </c>
      <c r="H274" s="113">
        <v>0</v>
      </c>
      <c r="I274" s="114">
        <f t="shared" si="53"/>
        <v>42.642987945787368</v>
      </c>
    </row>
    <row r="275" spans="1:9" ht="15">
      <c r="A275" s="32" t="s">
        <v>12</v>
      </c>
      <c r="B275" s="84">
        <v>1.9414131587400771</v>
      </c>
      <c r="C275" s="84">
        <v>8.0554874749549116E-2</v>
      </c>
      <c r="D275" s="84">
        <v>7.9780319665103754</v>
      </c>
      <c r="E275" s="84">
        <v>0</v>
      </c>
      <c r="F275" s="395"/>
      <c r="G275" s="84">
        <v>0</v>
      </c>
      <c r="H275" s="115">
        <v>0</v>
      </c>
      <c r="I275" s="111">
        <f t="shared" si="53"/>
        <v>10.000000000000002</v>
      </c>
    </row>
    <row r="276" spans="1:9" ht="15">
      <c r="A276" s="31" t="s">
        <v>13</v>
      </c>
      <c r="B276" s="112">
        <v>41.791827980361603</v>
      </c>
      <c r="C276" s="112">
        <v>47.070123347709156</v>
      </c>
      <c r="D276" s="112">
        <v>24.138048671929248</v>
      </c>
      <c r="E276" s="112">
        <v>0</v>
      </c>
      <c r="F276" s="395"/>
      <c r="G276" s="112">
        <v>0</v>
      </c>
      <c r="H276" s="113">
        <v>0</v>
      </c>
      <c r="I276" s="114">
        <f t="shared" si="53"/>
        <v>113</v>
      </c>
    </row>
    <row r="277" spans="1:9" ht="15">
      <c r="A277" s="32" t="s">
        <v>14</v>
      </c>
      <c r="B277" s="84">
        <v>0</v>
      </c>
      <c r="C277" s="84">
        <v>0</v>
      </c>
      <c r="D277" s="84">
        <v>0</v>
      </c>
      <c r="E277" s="84">
        <v>0</v>
      </c>
      <c r="F277" s="395"/>
      <c r="G277" s="84">
        <v>0</v>
      </c>
      <c r="H277" s="115">
        <v>0</v>
      </c>
      <c r="I277" s="111">
        <f t="shared" si="53"/>
        <v>0</v>
      </c>
    </row>
    <row r="278" spans="1:9" ht="15">
      <c r="A278" s="31" t="s">
        <v>146</v>
      </c>
      <c r="B278" s="112">
        <v>0</v>
      </c>
      <c r="C278" s="112">
        <v>0</v>
      </c>
      <c r="D278" s="112">
        <v>0</v>
      </c>
      <c r="E278" s="112">
        <v>0</v>
      </c>
      <c r="F278" s="395"/>
      <c r="G278" s="112">
        <v>0</v>
      </c>
      <c r="H278" s="113">
        <v>0</v>
      </c>
      <c r="I278" s="114">
        <f t="shared" si="53"/>
        <v>0</v>
      </c>
    </row>
    <row r="279" spans="1:9" ht="15">
      <c r="A279" s="32" t="s">
        <v>136</v>
      </c>
      <c r="B279" s="84">
        <v>40.3372015629445</v>
      </c>
      <c r="C279" s="84">
        <v>1.0762094101840385E-8</v>
      </c>
      <c r="D279" s="84">
        <v>1583.6627984262936</v>
      </c>
      <c r="E279" s="84">
        <v>0</v>
      </c>
      <c r="F279" s="395"/>
      <c r="G279" s="84">
        <v>0</v>
      </c>
      <c r="H279" s="115">
        <v>0</v>
      </c>
      <c r="I279" s="111">
        <f t="shared" si="53"/>
        <v>1624.0000000000002</v>
      </c>
    </row>
    <row r="280" spans="1:9" ht="15">
      <c r="A280" s="31" t="s">
        <v>15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53"/>
        <v>0</v>
      </c>
    </row>
    <row r="281" spans="1:9" ht="15">
      <c r="A281" s="32" t="s">
        <v>16</v>
      </c>
      <c r="B281" s="84">
        <v>0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53"/>
        <v>0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53"/>
        <v>0</v>
      </c>
    </row>
    <row r="283" spans="1:9" ht="15">
      <c r="A283" s="33" t="s">
        <v>56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53"/>
        <v>0</v>
      </c>
    </row>
    <row r="284" spans="1:9">
      <c r="A284" s="31" t="s">
        <v>18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53"/>
        <v>0</v>
      </c>
    </row>
    <row r="285" spans="1:9" ht="15">
      <c r="A285" s="33" t="s">
        <v>19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53"/>
        <v>0</v>
      </c>
    </row>
    <row r="286" spans="1:9">
      <c r="A286" s="31" t="s">
        <v>20</v>
      </c>
      <c r="B286" s="116">
        <v>12.819599977708918</v>
      </c>
      <c r="C286" s="116">
        <v>1.1145539877033019E-8</v>
      </c>
      <c r="D286" s="116">
        <v>1.1145539877033019E-8</v>
      </c>
      <c r="E286" s="116">
        <v>0</v>
      </c>
      <c r="F286" s="395"/>
      <c r="G286" s="116">
        <v>0</v>
      </c>
      <c r="H286" s="117">
        <v>0</v>
      </c>
      <c r="I286" s="118">
        <f t="shared" si="53"/>
        <v>12.819599999999998</v>
      </c>
    </row>
    <row r="287" spans="1:9" ht="15.75" thickBot="1">
      <c r="A287" s="33" t="s">
        <v>21</v>
      </c>
      <c r="B287" s="96">
        <v>8.909804274137767E-2</v>
      </c>
      <c r="C287" s="96">
        <v>7.7403167627733638E-9</v>
      </c>
      <c r="D287" s="96">
        <v>242.05330364921497</v>
      </c>
      <c r="E287" s="96">
        <v>55.405004972603209</v>
      </c>
      <c r="F287" s="396"/>
      <c r="G287" s="96">
        <v>4.5357933277001923</v>
      </c>
      <c r="H287" s="121">
        <v>0</v>
      </c>
      <c r="I287" s="122">
        <f t="shared" si="53"/>
        <v>302.08320000000009</v>
      </c>
    </row>
    <row r="288" spans="1:9" ht="15">
      <c r="A288" s="280" t="s">
        <v>22</v>
      </c>
      <c r="B288" s="99">
        <f>SUM(B267:B287)</f>
        <v>96.979140741655058</v>
      </c>
      <c r="C288" s="99">
        <f t="shared" ref="C288:E288" si="54">SUM(C267:C287)</f>
        <v>47.150678271265221</v>
      </c>
      <c r="D288" s="99">
        <f t="shared" si="54"/>
        <v>1857.8321827442523</v>
      </c>
      <c r="E288" s="99">
        <f t="shared" si="54"/>
        <v>98.057976907437848</v>
      </c>
      <c r="F288" s="99">
        <f>SUM(F267:F287)</f>
        <v>0</v>
      </c>
      <c r="G288" s="99">
        <f t="shared" ref="G288:H288" si="55">SUM(G267:G287)</f>
        <v>4.5357933277001923</v>
      </c>
      <c r="H288" s="100">
        <f t="shared" si="55"/>
        <v>0</v>
      </c>
      <c r="I288" s="111">
        <f>SUM(I267:I287)</f>
        <v>2104.5557719923108</v>
      </c>
    </row>
    <row r="289" spans="1:9" s="22" customFormat="1" ht="15" thickBot="1">
      <c r="A289" s="38" t="s">
        <v>108</v>
      </c>
      <c r="B289" s="125">
        <f>B288/$I288</f>
        <v>4.6080575308226797E-2</v>
      </c>
      <c r="C289" s="125">
        <f t="shared" ref="C289:I289" si="56">C288/$I288</f>
        <v>2.240410014253473E-2</v>
      </c>
      <c r="D289" s="125">
        <f t="shared" si="56"/>
        <v>0.88276690381339062</v>
      </c>
      <c r="E289" s="125">
        <f t="shared" si="56"/>
        <v>4.6593194731356403E-2</v>
      </c>
      <c r="F289" s="125">
        <f t="shared" si="56"/>
        <v>0</v>
      </c>
      <c r="G289" s="125">
        <f t="shared" si="56"/>
        <v>2.1552260044913479E-3</v>
      </c>
      <c r="H289" s="126">
        <f t="shared" si="56"/>
        <v>0</v>
      </c>
      <c r="I289" s="127">
        <f t="shared" si="56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>
      <c r="A293" s="30" t="s">
        <v>7</v>
      </c>
      <c r="B293" s="105">
        <v>0</v>
      </c>
      <c r="C293" s="105">
        <v>0</v>
      </c>
      <c r="D293" s="105">
        <v>2</v>
      </c>
      <c r="E293" s="105">
        <v>0</v>
      </c>
      <c r="F293" s="394"/>
      <c r="G293" s="105">
        <v>0</v>
      </c>
      <c r="H293" s="110">
        <v>0</v>
      </c>
      <c r="I293" s="111">
        <f>SUM(B293:H293)</f>
        <v>2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57">SUM(B294:H294)</f>
        <v>0</v>
      </c>
    </row>
    <row r="295" spans="1:9" ht="15">
      <c r="A295" s="32" t="s">
        <v>143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57"/>
        <v>0</v>
      </c>
    </row>
    <row r="296" spans="1:9" ht="15">
      <c r="A296" s="31" t="s">
        <v>9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57"/>
        <v>0</v>
      </c>
    </row>
    <row r="297" spans="1:9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57"/>
        <v>0</v>
      </c>
    </row>
    <row r="298" spans="1:9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57"/>
        <v>0</v>
      </c>
    </row>
    <row r="299" spans="1:9" ht="15">
      <c r="A299" s="32" t="s">
        <v>144</v>
      </c>
      <c r="B299" s="84">
        <v>0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57"/>
        <v>0</v>
      </c>
    </row>
    <row r="300" spans="1:9" ht="15">
      <c r="A300" s="31" t="s">
        <v>145</v>
      </c>
      <c r="B300" s="112">
        <v>0</v>
      </c>
      <c r="C300" s="112">
        <v>0</v>
      </c>
      <c r="D300" s="112">
        <v>0</v>
      </c>
      <c r="E300" s="112">
        <v>0.98328183974540817</v>
      </c>
      <c r="F300" s="395"/>
      <c r="G300" s="112">
        <v>0</v>
      </c>
      <c r="H300" s="113">
        <v>0</v>
      </c>
      <c r="I300" s="114">
        <f t="shared" si="57"/>
        <v>0.98328183974540817</v>
      </c>
    </row>
    <row r="301" spans="1:9" ht="15">
      <c r="A301" s="32" t="s">
        <v>12</v>
      </c>
      <c r="B301" s="84">
        <v>17.41560000813984</v>
      </c>
      <c r="C301" s="84">
        <v>2.5843999918601575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57"/>
        <v>19.999999999999996</v>
      </c>
    </row>
    <row r="302" spans="1:9" ht="15">
      <c r="A302" s="31" t="s">
        <v>13</v>
      </c>
      <c r="B302" s="112">
        <v>84.735787906703905</v>
      </c>
      <c r="C302" s="112">
        <v>386.69862914809522</v>
      </c>
      <c r="D302" s="112">
        <v>19.565582945200909</v>
      </c>
      <c r="E302" s="112">
        <v>0</v>
      </c>
      <c r="F302" s="395"/>
      <c r="G302" s="112">
        <v>0</v>
      </c>
      <c r="H302" s="113">
        <v>0</v>
      </c>
      <c r="I302" s="114">
        <f t="shared" si="57"/>
        <v>491.00000000000006</v>
      </c>
    </row>
    <row r="303" spans="1:9" ht="15">
      <c r="A303" s="32" t="s">
        <v>14</v>
      </c>
      <c r="B303" s="84">
        <v>3.9597491498913548E-3</v>
      </c>
      <c r="C303" s="84">
        <v>2.1993634703241551</v>
      </c>
      <c r="D303" s="84">
        <v>0.7966767805259537</v>
      </c>
      <c r="E303" s="84">
        <v>0</v>
      </c>
      <c r="F303" s="395"/>
      <c r="G303" s="84">
        <v>0</v>
      </c>
      <c r="H303" s="115">
        <v>0</v>
      </c>
      <c r="I303" s="111">
        <f t="shared" si="57"/>
        <v>3.0000000000000004</v>
      </c>
    </row>
    <row r="304" spans="1:9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57"/>
        <v>0</v>
      </c>
    </row>
    <row r="305" spans="1:9" ht="15">
      <c r="A305" s="32" t="s">
        <v>136</v>
      </c>
      <c r="B305" s="84">
        <v>38.173588917614921</v>
      </c>
      <c r="C305" s="84">
        <v>877.74849983089121</v>
      </c>
      <c r="D305" s="84">
        <v>74.095723920091515</v>
      </c>
      <c r="E305" s="84">
        <v>4.9821873314024732</v>
      </c>
      <c r="F305" s="395"/>
      <c r="G305" s="84">
        <v>0</v>
      </c>
      <c r="H305" s="115">
        <v>0</v>
      </c>
      <c r="I305" s="111">
        <f t="shared" si="57"/>
        <v>995</v>
      </c>
    </row>
    <row r="306" spans="1:9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57"/>
        <v>0</v>
      </c>
    </row>
    <row r="307" spans="1:9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57"/>
        <v>0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57"/>
        <v>0</v>
      </c>
    </row>
    <row r="309" spans="1:9" ht="15">
      <c r="A309" s="33" t="s">
        <v>56</v>
      </c>
      <c r="B309" s="84">
        <v>5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57"/>
        <v>5</v>
      </c>
    </row>
    <row r="310" spans="1:9">
      <c r="A310" s="31" t="s">
        <v>18</v>
      </c>
      <c r="B310" s="116">
        <v>0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57"/>
        <v>0</v>
      </c>
    </row>
    <row r="311" spans="1:9" ht="15">
      <c r="A311" s="33" t="s">
        <v>19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57"/>
        <v>0</v>
      </c>
    </row>
    <row r="312" spans="1:9">
      <c r="A312" s="31" t="s">
        <v>20</v>
      </c>
      <c r="B312" s="116">
        <v>10.674168776191848</v>
      </c>
      <c r="C312" s="116">
        <v>174.07998712749557</v>
      </c>
      <c r="D312" s="116">
        <v>26.187844096312599</v>
      </c>
      <c r="E312" s="116">
        <v>0</v>
      </c>
      <c r="F312" s="395"/>
      <c r="G312" s="116">
        <v>0</v>
      </c>
      <c r="H312" s="117">
        <v>0</v>
      </c>
      <c r="I312" s="118">
        <f t="shared" si="57"/>
        <v>210.94200000000004</v>
      </c>
    </row>
    <row r="313" spans="1:9" ht="15.75" thickBot="1">
      <c r="A313" s="33" t="s">
        <v>21</v>
      </c>
      <c r="B313" s="96">
        <v>7.20051225009819</v>
      </c>
      <c r="C313" s="96">
        <v>11.775420178037237</v>
      </c>
      <c r="D313" s="96">
        <v>36.652448852196258</v>
      </c>
      <c r="E313" s="96">
        <v>407.0800756130547</v>
      </c>
      <c r="F313" s="396"/>
      <c r="G313" s="96">
        <v>39.945588757998522</v>
      </c>
      <c r="H313" s="121">
        <v>0.13275434861505059</v>
      </c>
      <c r="I313" s="122">
        <f t="shared" si="57"/>
        <v>502.78679999999991</v>
      </c>
    </row>
    <row r="314" spans="1:9" ht="15">
      <c r="A314" s="280" t="s">
        <v>22</v>
      </c>
      <c r="B314" s="99">
        <f>SUM(B293:B313)</f>
        <v>163.20361760789859</v>
      </c>
      <c r="C314" s="99">
        <f t="shared" ref="C314:E314" si="58">SUM(C293:C313)</f>
        <v>1455.0862997467034</v>
      </c>
      <c r="D314" s="99">
        <f t="shared" si="58"/>
        <v>159.29827659432723</v>
      </c>
      <c r="E314" s="99">
        <f t="shared" si="58"/>
        <v>413.0455447842026</v>
      </c>
      <c r="F314" s="99">
        <f>SUM(F293:F313)</f>
        <v>0</v>
      </c>
      <c r="G314" s="99">
        <f t="shared" ref="G314:H314" si="59">SUM(G293:G313)</f>
        <v>39.945588757998522</v>
      </c>
      <c r="H314" s="100">
        <f t="shared" si="59"/>
        <v>0.13275434861505059</v>
      </c>
      <c r="I314" s="111">
        <f>SUM(I293:I313)</f>
        <v>2230.7120818397452</v>
      </c>
    </row>
    <row r="315" spans="1:9" s="22" customFormat="1" ht="15" thickBot="1">
      <c r="A315" s="38" t="s">
        <v>108</v>
      </c>
      <c r="B315" s="125">
        <f>B314/$I314</f>
        <v>7.3162116678589434E-2</v>
      </c>
      <c r="C315" s="125">
        <f t="shared" ref="C315:I315" si="60">C314/$I314</f>
        <v>0.65229677625928462</v>
      </c>
      <c r="D315" s="125">
        <f t="shared" si="60"/>
        <v>7.1411401718391401E-2</v>
      </c>
      <c r="E315" s="125">
        <f t="shared" si="60"/>
        <v>0.18516309125987684</v>
      </c>
      <c r="F315" s="125">
        <f t="shared" si="60"/>
        <v>0</v>
      </c>
      <c r="G315" s="125">
        <f t="shared" si="60"/>
        <v>1.7907101989179174E-2</v>
      </c>
      <c r="H315" s="126">
        <f t="shared" si="60"/>
        <v>5.9512094678558202E-5</v>
      </c>
      <c r="I315" s="127">
        <f t="shared" si="6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>
      <c r="A319" s="30" t="s">
        <v>7</v>
      </c>
      <c r="B319" s="105">
        <v>5.2301028694898212E-9</v>
      </c>
      <c r="C319" s="105">
        <v>965.99999999476995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966</v>
      </c>
    </row>
    <row r="320" spans="1:9" ht="15">
      <c r="A320" s="31" t="s">
        <v>8</v>
      </c>
      <c r="B320" s="112">
        <v>6.3373493974376547E-9</v>
      </c>
      <c r="C320" s="112">
        <v>262.99999999366264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61">SUM(B320:H320)</f>
        <v>263</v>
      </c>
    </row>
    <row r="321" spans="1:9" ht="15">
      <c r="A321" s="32" t="s">
        <v>143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61"/>
        <v>0</v>
      </c>
    </row>
    <row r="322" spans="1:9" ht="15">
      <c r="A322" s="31" t="s">
        <v>9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61"/>
        <v>0</v>
      </c>
    </row>
    <row r="323" spans="1:9" ht="15">
      <c r="A323" s="32" t="s">
        <v>10</v>
      </c>
      <c r="B323" s="84">
        <v>0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61"/>
        <v>0</v>
      </c>
    </row>
    <row r="324" spans="1:9" ht="15">
      <c r="A324" s="31" t="s">
        <v>11</v>
      </c>
      <c r="B324" s="112">
        <v>1.0068960904671832E-8</v>
      </c>
      <c r="C324" s="112">
        <v>0</v>
      </c>
      <c r="D324" s="112">
        <v>0</v>
      </c>
      <c r="E324" s="112">
        <v>0.37565012545922644</v>
      </c>
      <c r="F324" s="395"/>
      <c r="G324" s="112">
        <v>0</v>
      </c>
      <c r="H324" s="113">
        <v>0</v>
      </c>
      <c r="I324" s="114">
        <f t="shared" si="61"/>
        <v>0.37565013552818732</v>
      </c>
    </row>
    <row r="325" spans="1:9" ht="15">
      <c r="A325" s="32" t="s">
        <v>144</v>
      </c>
      <c r="B325" s="84">
        <v>0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61"/>
        <v>0</v>
      </c>
    </row>
    <row r="326" spans="1:9" ht="15">
      <c r="A326" s="31" t="s">
        <v>145</v>
      </c>
      <c r="B326" s="112">
        <v>9.0896356520349482E-9</v>
      </c>
      <c r="C326" s="112">
        <v>11.150650914315658</v>
      </c>
      <c r="D326" s="112">
        <v>0</v>
      </c>
      <c r="E326" s="112">
        <v>1.0628980736336251</v>
      </c>
      <c r="F326" s="395"/>
      <c r="G326" s="112">
        <v>0</v>
      </c>
      <c r="H326" s="113">
        <v>0</v>
      </c>
      <c r="I326" s="114">
        <f t="shared" si="61"/>
        <v>12.21354899703892</v>
      </c>
    </row>
    <row r="327" spans="1:9" ht="15">
      <c r="A327" s="32" t="s">
        <v>12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61"/>
        <v>0</v>
      </c>
    </row>
    <row r="328" spans="1:9" ht="15">
      <c r="A328" s="31" t="s">
        <v>13</v>
      </c>
      <c r="B328" s="112">
        <v>59.942739072764454</v>
      </c>
      <c r="C328" s="112">
        <v>642.78737611023644</v>
      </c>
      <c r="D328" s="112">
        <v>74.269884816999209</v>
      </c>
      <c r="E328" s="112">
        <v>0</v>
      </c>
      <c r="F328" s="395"/>
      <c r="G328" s="112">
        <v>0</v>
      </c>
      <c r="H328" s="113">
        <v>0</v>
      </c>
      <c r="I328" s="114">
        <f t="shared" si="61"/>
        <v>777.00000000000011</v>
      </c>
    </row>
    <row r="329" spans="1:9" ht="15">
      <c r="A329" s="32" t="s">
        <v>14</v>
      </c>
      <c r="B329" s="84">
        <v>0.83912786406507511</v>
      </c>
      <c r="C329" s="84">
        <v>0</v>
      </c>
      <c r="D329" s="84">
        <v>2.160872135934925</v>
      </c>
      <c r="E329" s="84">
        <v>0</v>
      </c>
      <c r="F329" s="395"/>
      <c r="G329" s="84">
        <v>0</v>
      </c>
      <c r="H329" s="115">
        <v>0</v>
      </c>
      <c r="I329" s="111">
        <f t="shared" si="61"/>
        <v>3</v>
      </c>
    </row>
    <row r="330" spans="1:9" ht="15">
      <c r="A330" s="31" t="s">
        <v>146</v>
      </c>
      <c r="B330" s="112">
        <v>0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61"/>
        <v>0</v>
      </c>
    </row>
    <row r="331" spans="1:9" ht="15">
      <c r="A331" s="32" t="s">
        <v>136</v>
      </c>
      <c r="B331" s="84">
        <v>1396.1209862050271</v>
      </c>
      <c r="C331" s="84">
        <v>2223.9659708085032</v>
      </c>
      <c r="D331" s="84">
        <v>818.35832631854532</v>
      </c>
      <c r="E331" s="84">
        <v>800.55471666792471</v>
      </c>
      <c r="F331" s="395"/>
      <c r="G331" s="84">
        <v>0</v>
      </c>
      <c r="H331" s="115">
        <v>0</v>
      </c>
      <c r="I331" s="111">
        <f t="shared" si="61"/>
        <v>5239</v>
      </c>
    </row>
    <row r="332" spans="1:9" ht="15">
      <c r="A332" s="31" t="s">
        <v>15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61"/>
        <v>0</v>
      </c>
    </row>
    <row r="333" spans="1:9" ht="15">
      <c r="A333" s="32" t="s">
        <v>16</v>
      </c>
      <c r="B333" s="84">
        <v>0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61"/>
        <v>0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61"/>
        <v>0</v>
      </c>
    </row>
    <row r="335" spans="1:9" ht="15">
      <c r="A335" s="33" t="s">
        <v>56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61"/>
        <v>0</v>
      </c>
    </row>
    <row r="336" spans="1:9">
      <c r="A336" s="31" t="s">
        <v>18</v>
      </c>
      <c r="B336" s="116">
        <v>56.639208793220689</v>
      </c>
      <c r="C336" s="116">
        <v>6119.0172551100395</v>
      </c>
      <c r="D336" s="116">
        <v>5.343536096739876</v>
      </c>
      <c r="E336" s="116">
        <v>0</v>
      </c>
      <c r="F336" s="395"/>
      <c r="G336" s="116">
        <v>0</v>
      </c>
      <c r="H336" s="117">
        <v>0</v>
      </c>
      <c r="I336" s="118">
        <f t="shared" si="61"/>
        <v>6181</v>
      </c>
    </row>
    <row r="337" spans="1:9" ht="15">
      <c r="A337" s="33" t="s">
        <v>19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61"/>
        <v>0</v>
      </c>
    </row>
    <row r="338" spans="1:9">
      <c r="A338" s="31" t="s">
        <v>20</v>
      </c>
      <c r="B338" s="116">
        <v>0.49244406320867307</v>
      </c>
      <c r="C338" s="116">
        <v>0</v>
      </c>
      <c r="D338" s="116">
        <v>1.1815559367913269</v>
      </c>
      <c r="E338" s="116">
        <v>0</v>
      </c>
      <c r="F338" s="395"/>
      <c r="G338" s="116">
        <v>0</v>
      </c>
      <c r="H338" s="117">
        <v>0</v>
      </c>
      <c r="I338" s="118">
        <f t="shared" si="61"/>
        <v>1.6739999999999999</v>
      </c>
    </row>
    <row r="339" spans="1:9" ht="15.75" thickBot="1">
      <c r="A339" s="33" t="s">
        <v>21</v>
      </c>
      <c r="B339" s="96">
        <v>90.515383523110202</v>
      </c>
      <c r="C339" s="96">
        <v>58.922149035497839</v>
      </c>
      <c r="D339" s="96">
        <v>145.42788226481844</v>
      </c>
      <c r="E339" s="96">
        <v>4323.7618766686965</v>
      </c>
      <c r="F339" s="396"/>
      <c r="G339" s="96">
        <v>347.37830850787776</v>
      </c>
      <c r="H339" s="121">
        <v>0</v>
      </c>
      <c r="I339" s="122">
        <f t="shared" si="61"/>
        <v>4966.0056000000004</v>
      </c>
    </row>
    <row r="340" spans="1:9" ht="15">
      <c r="A340" s="280" t="s">
        <v>22</v>
      </c>
      <c r="B340" s="99">
        <f>SUM(B319:B339)</f>
        <v>1604.5498895521221</v>
      </c>
      <c r="C340" s="99">
        <f t="shared" ref="C340:E340" si="62">SUM(C319:C339)</f>
        <v>10284.843401967024</v>
      </c>
      <c r="D340" s="99">
        <f t="shared" si="62"/>
        <v>1046.7420575698293</v>
      </c>
      <c r="E340" s="99">
        <f t="shared" si="62"/>
        <v>5125.7551415357138</v>
      </c>
      <c r="F340" s="99">
        <f>SUM(F319:F339)</f>
        <v>0</v>
      </c>
      <c r="G340" s="99">
        <f t="shared" ref="G340:H340" si="63">SUM(G319:G339)</f>
        <v>347.37830850787776</v>
      </c>
      <c r="H340" s="100">
        <f t="shared" si="63"/>
        <v>0</v>
      </c>
      <c r="I340" s="111">
        <f>SUM(I319:I339)</f>
        <v>18409.268799132566</v>
      </c>
    </row>
    <row r="341" spans="1:9" s="22" customFormat="1" ht="15" thickBot="1">
      <c r="A341" s="38" t="s">
        <v>108</v>
      </c>
      <c r="B341" s="125">
        <f>B340/$I340</f>
        <v>8.7159892500875844E-2</v>
      </c>
      <c r="C341" s="125">
        <f t="shared" ref="C341:I341" si="64">C340/$I340</f>
        <v>0.55867745287371984</v>
      </c>
      <c r="D341" s="125">
        <f t="shared" si="64"/>
        <v>5.6859512943781408E-2</v>
      </c>
      <c r="E341" s="125">
        <f t="shared" si="64"/>
        <v>0.27843339121525762</v>
      </c>
      <c r="F341" s="125">
        <f t="shared" si="64"/>
        <v>0</v>
      </c>
      <c r="G341" s="125">
        <f t="shared" si="64"/>
        <v>1.8869750466365402E-2</v>
      </c>
      <c r="H341" s="126">
        <f t="shared" si="64"/>
        <v>0</v>
      </c>
      <c r="I341" s="127">
        <f t="shared" si="64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65">SUM(B346:H346)</f>
        <v>0</v>
      </c>
    </row>
    <row r="347" spans="1:9" ht="15">
      <c r="A347" s="32" t="s">
        <v>143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65"/>
        <v>0</v>
      </c>
    </row>
    <row r="348" spans="1:9" ht="15">
      <c r="A348" s="31" t="s">
        <v>9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65"/>
        <v>0</v>
      </c>
    </row>
    <row r="349" spans="1:9" ht="15">
      <c r="A349" s="32" t="s">
        <v>10</v>
      </c>
      <c r="B349" s="84">
        <v>0</v>
      </c>
      <c r="C349" s="84">
        <v>0</v>
      </c>
      <c r="D349" s="84">
        <v>0</v>
      </c>
      <c r="E349" s="84">
        <v>0</v>
      </c>
      <c r="F349" s="395"/>
      <c r="G349" s="84">
        <v>0</v>
      </c>
      <c r="H349" s="115">
        <v>0</v>
      </c>
      <c r="I349" s="111">
        <f t="shared" si="65"/>
        <v>0</v>
      </c>
    </row>
    <row r="350" spans="1:9" ht="15">
      <c r="A350" s="31" t="s">
        <v>11</v>
      </c>
      <c r="B350" s="112">
        <v>1.006893562561204E-8</v>
      </c>
      <c r="C350" s="112">
        <v>1.006893562561204E-8</v>
      </c>
      <c r="D350" s="112">
        <v>1.006893562561204E-8</v>
      </c>
      <c r="E350" s="112">
        <v>1.5872829320680834E-2</v>
      </c>
      <c r="F350" s="395"/>
      <c r="G350" s="112">
        <v>0</v>
      </c>
      <c r="H350" s="113">
        <v>0</v>
      </c>
      <c r="I350" s="114">
        <f t="shared" si="65"/>
        <v>1.5872859527487709E-2</v>
      </c>
    </row>
    <row r="351" spans="1:9" ht="15">
      <c r="A351" s="32" t="s">
        <v>144</v>
      </c>
      <c r="B351" s="84">
        <v>0</v>
      </c>
      <c r="C351" s="84">
        <v>0</v>
      </c>
      <c r="D351" s="84">
        <v>0</v>
      </c>
      <c r="E351" s="84">
        <v>0</v>
      </c>
      <c r="F351" s="395"/>
      <c r="G351" s="84">
        <v>0</v>
      </c>
      <c r="H351" s="115">
        <v>0</v>
      </c>
      <c r="I351" s="111">
        <f t="shared" si="65"/>
        <v>0</v>
      </c>
    </row>
    <row r="352" spans="1:9" ht="15">
      <c r="A352" s="31" t="s">
        <v>145</v>
      </c>
      <c r="B352" s="112">
        <v>9.0896356038501059E-9</v>
      </c>
      <c r="C352" s="112">
        <v>9.0896356038501059E-9</v>
      </c>
      <c r="D352" s="112">
        <v>9.0896356038501059E-9</v>
      </c>
      <c r="E352" s="112">
        <v>6.0143476694626061</v>
      </c>
      <c r="F352" s="395"/>
      <c r="G352" s="112">
        <v>0</v>
      </c>
      <c r="H352" s="113">
        <v>0</v>
      </c>
      <c r="I352" s="114">
        <f t="shared" si="65"/>
        <v>6.0143476967315133</v>
      </c>
    </row>
    <row r="353" spans="1:9" ht="15">
      <c r="A353" s="32" t="s">
        <v>12</v>
      </c>
      <c r="B353" s="84">
        <v>0.23487544837485164</v>
      </c>
      <c r="C353" s="84">
        <v>6.6666665777777786E-9</v>
      </c>
      <c r="D353" s="84">
        <v>1.7651245382918153</v>
      </c>
      <c r="E353" s="84">
        <v>6.6666665777777786E-9</v>
      </c>
      <c r="F353" s="395"/>
      <c r="G353" s="84">
        <v>0</v>
      </c>
      <c r="H353" s="115">
        <v>0</v>
      </c>
      <c r="I353" s="111">
        <f t="shared" si="65"/>
        <v>2</v>
      </c>
    </row>
    <row r="354" spans="1:9" ht="15">
      <c r="A354" s="31" t="s">
        <v>13</v>
      </c>
      <c r="B354" s="112">
        <v>5.3905946256812158E-2</v>
      </c>
      <c r="C354" s="112">
        <v>1.5867162895494806</v>
      </c>
      <c r="D354" s="112">
        <v>25.359377756252528</v>
      </c>
      <c r="E354" s="112">
        <v>7.9411764612456749E-9</v>
      </c>
      <c r="F354" s="395"/>
      <c r="G354" s="112">
        <v>0</v>
      </c>
      <c r="H354" s="113">
        <v>0</v>
      </c>
      <c r="I354" s="114">
        <f t="shared" si="65"/>
        <v>26.999999999999996</v>
      </c>
    </row>
    <row r="355" spans="1:9" ht="15">
      <c r="A355" s="32" t="s">
        <v>14</v>
      </c>
      <c r="B355" s="84">
        <v>0.5</v>
      </c>
      <c r="C355" s="84">
        <v>0.5</v>
      </c>
      <c r="D355" s="84">
        <v>0.5</v>
      </c>
      <c r="E355" s="84">
        <v>0.5</v>
      </c>
      <c r="F355" s="395"/>
      <c r="G355" s="84">
        <v>0</v>
      </c>
      <c r="H355" s="115">
        <v>0</v>
      </c>
      <c r="I355" s="111">
        <f t="shared" si="65"/>
        <v>2</v>
      </c>
    </row>
    <row r="356" spans="1:9" ht="15">
      <c r="A356" s="31" t="s">
        <v>146</v>
      </c>
      <c r="B356" s="112">
        <v>0</v>
      </c>
      <c r="C356" s="112">
        <v>0</v>
      </c>
      <c r="D356" s="112">
        <v>0</v>
      </c>
      <c r="E356" s="112">
        <v>0</v>
      </c>
      <c r="F356" s="395"/>
      <c r="G356" s="112">
        <v>0</v>
      </c>
      <c r="H356" s="113">
        <v>0</v>
      </c>
      <c r="I356" s="114">
        <f t="shared" si="65"/>
        <v>0</v>
      </c>
    </row>
    <row r="357" spans="1:9" ht="15">
      <c r="A357" s="32" t="s">
        <v>136</v>
      </c>
      <c r="B357" s="84">
        <v>4.8782549258337191</v>
      </c>
      <c r="C357" s="84">
        <v>131.06215351505958</v>
      </c>
      <c r="D357" s="84">
        <v>167.05959154514355</v>
      </c>
      <c r="E357" s="84">
        <v>1.3963133637979148E-8</v>
      </c>
      <c r="F357" s="395"/>
      <c r="G357" s="84">
        <v>0</v>
      </c>
      <c r="H357" s="115">
        <v>0</v>
      </c>
      <c r="I357" s="111">
        <f t="shared" si="65"/>
        <v>303</v>
      </c>
    </row>
    <row r="358" spans="1:9" ht="15">
      <c r="A358" s="31" t="s">
        <v>15</v>
      </c>
      <c r="B358" s="112">
        <v>0</v>
      </c>
      <c r="C358" s="112">
        <v>0</v>
      </c>
      <c r="D358" s="112">
        <v>0</v>
      </c>
      <c r="E358" s="112">
        <v>0</v>
      </c>
      <c r="F358" s="395"/>
      <c r="G358" s="112">
        <v>0</v>
      </c>
      <c r="H358" s="113">
        <v>0</v>
      </c>
      <c r="I358" s="114">
        <f t="shared" si="65"/>
        <v>0</v>
      </c>
    </row>
    <row r="359" spans="1:9" ht="15">
      <c r="A359" s="32" t="s">
        <v>16</v>
      </c>
      <c r="B359" s="84">
        <v>0</v>
      </c>
      <c r="C359" s="84">
        <v>0</v>
      </c>
      <c r="D359" s="84">
        <v>0</v>
      </c>
      <c r="E359" s="84">
        <v>0</v>
      </c>
      <c r="F359" s="395"/>
      <c r="G359" s="84">
        <v>0</v>
      </c>
      <c r="H359" s="115">
        <v>0</v>
      </c>
      <c r="I359" s="111">
        <f t="shared" si="65"/>
        <v>0</v>
      </c>
    </row>
    <row r="360" spans="1:9" ht="15">
      <c r="A360" s="31" t="s">
        <v>17</v>
      </c>
      <c r="B360" s="112">
        <v>0.37711673138669038</v>
      </c>
      <c r="C360" s="112">
        <v>20.302006493399865</v>
      </c>
      <c r="D360" s="112">
        <v>6.3208767670316233</v>
      </c>
      <c r="E360" s="112">
        <v>8.1818181719008252E-9</v>
      </c>
      <c r="F360" s="395"/>
      <c r="G360" s="112">
        <v>0</v>
      </c>
      <c r="H360" s="113">
        <v>0</v>
      </c>
      <c r="I360" s="114">
        <f t="shared" si="65"/>
        <v>26.999999999999996</v>
      </c>
    </row>
    <row r="361" spans="1:9" ht="15">
      <c r="A361" s="33" t="s">
        <v>56</v>
      </c>
      <c r="B361" s="84">
        <v>4.3187889838972993</v>
      </c>
      <c r="C361" s="84">
        <v>7.3241317755268636</v>
      </c>
      <c r="D361" s="84">
        <v>13.357079157242508</v>
      </c>
      <c r="E361" s="84">
        <v>8.3333332222222239E-8</v>
      </c>
      <c r="F361" s="395"/>
      <c r="G361" s="84">
        <v>0</v>
      </c>
      <c r="H361" s="115">
        <v>0</v>
      </c>
      <c r="I361" s="111">
        <f t="shared" si="65"/>
        <v>25.000000000000004</v>
      </c>
    </row>
    <row r="362" spans="1:9">
      <c r="A362" s="31" t="s">
        <v>18</v>
      </c>
      <c r="B362" s="116">
        <v>80.16948975700727</v>
      </c>
      <c r="C362" s="116">
        <v>233.42864123473797</v>
      </c>
      <c r="D362" s="116">
        <v>131.40186898838869</v>
      </c>
      <c r="E362" s="116">
        <v>1.9866071425023914E-8</v>
      </c>
      <c r="F362" s="395"/>
      <c r="G362" s="116">
        <v>0</v>
      </c>
      <c r="H362" s="117">
        <v>0</v>
      </c>
      <c r="I362" s="118">
        <f t="shared" si="65"/>
        <v>445</v>
      </c>
    </row>
    <row r="363" spans="1:9" ht="15">
      <c r="A363" s="33" t="s">
        <v>19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65"/>
        <v>0</v>
      </c>
    </row>
    <row r="364" spans="1:9">
      <c r="A364" s="31" t="s">
        <v>20</v>
      </c>
      <c r="B364" s="116">
        <v>14.233638665276304</v>
      </c>
      <c r="C364" s="116">
        <v>2.0138578253598382E-4</v>
      </c>
      <c r="D364" s="116">
        <v>1.4297599377961814</v>
      </c>
      <c r="E364" s="116">
        <v>1.1144979476477177E-8</v>
      </c>
      <c r="F364" s="395"/>
      <c r="G364" s="116">
        <v>0</v>
      </c>
      <c r="H364" s="117">
        <v>0</v>
      </c>
      <c r="I364" s="118">
        <f t="shared" si="65"/>
        <v>15.663600000000001</v>
      </c>
    </row>
    <row r="365" spans="1:9" ht="15.75" thickBot="1">
      <c r="A365" s="33" t="s">
        <v>21</v>
      </c>
      <c r="B365" s="96">
        <v>2.2715038905352061</v>
      </c>
      <c r="C365" s="96">
        <v>3.7520642864310911</v>
      </c>
      <c r="D365" s="96">
        <v>2.2080389618595135</v>
      </c>
      <c r="E365" s="96">
        <v>365.60305150531519</v>
      </c>
      <c r="F365" s="396"/>
      <c r="G365" s="96">
        <v>4.7033818221773291</v>
      </c>
      <c r="H365" s="121">
        <v>1.9959533681683368E-2</v>
      </c>
      <c r="I365" s="122">
        <f t="shared" si="65"/>
        <v>378.55800000000005</v>
      </c>
    </row>
    <row r="366" spans="1:9" ht="15">
      <c r="A366" s="280" t="s">
        <v>22</v>
      </c>
      <c r="B366" s="99">
        <f>SUM(B345:B365)</f>
        <v>107.03757436772672</v>
      </c>
      <c r="C366" s="99">
        <f t="shared" ref="C366:E366" si="66">SUM(C345:C365)</f>
        <v>397.95591500631264</v>
      </c>
      <c r="D366" s="99">
        <f t="shared" si="66"/>
        <v>349.40171767116499</v>
      </c>
      <c r="E366" s="99">
        <f t="shared" si="66"/>
        <v>372.13327215519564</v>
      </c>
      <c r="F366" s="99">
        <f>SUM(F345:F365)</f>
        <v>0</v>
      </c>
      <c r="G366" s="99">
        <f t="shared" ref="G366:H366" si="67">SUM(G345:G365)</f>
        <v>4.7033818221773291</v>
      </c>
      <c r="H366" s="100">
        <f t="shared" si="67"/>
        <v>1.9959533681683368E-2</v>
      </c>
      <c r="I366" s="111">
        <f>SUM(I345:I365)</f>
        <v>1231.251820556259</v>
      </c>
    </row>
    <row r="367" spans="1:9" s="22" customFormat="1" ht="15" thickBot="1">
      <c r="A367" s="38" t="s">
        <v>108</v>
      </c>
      <c r="B367" s="125">
        <f>B366/$I366</f>
        <v>8.693394200982292E-2</v>
      </c>
      <c r="C367" s="125">
        <f t="shared" ref="C367:I367" si="68">C366/$I366</f>
        <v>0.32321244798364873</v>
      </c>
      <c r="D367" s="125">
        <f t="shared" si="68"/>
        <v>0.28377762520855493</v>
      </c>
      <c r="E367" s="125">
        <f t="shared" si="68"/>
        <v>0.30223977414065634</v>
      </c>
      <c r="F367" s="125">
        <f t="shared" si="68"/>
        <v>0</v>
      </c>
      <c r="G367" s="125">
        <f t="shared" si="68"/>
        <v>3.8199998925097386E-3</v>
      </c>
      <c r="H367" s="126">
        <f t="shared" si="68"/>
        <v>1.6210764807369775E-5</v>
      </c>
      <c r="I367" s="127">
        <f t="shared" si="68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69">SUM(B372:H372)</f>
        <v>0</v>
      </c>
    </row>
    <row r="373" spans="1:9" ht="15">
      <c r="A373" s="32" t="s">
        <v>143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69"/>
        <v>0</v>
      </c>
    </row>
    <row r="374" spans="1:9" ht="15">
      <c r="A374" s="31" t="s">
        <v>9</v>
      </c>
      <c r="B374" s="112">
        <v>0.75</v>
      </c>
      <c r="C374" s="112">
        <v>0.75</v>
      </c>
      <c r="D374" s="112">
        <v>0.75</v>
      </c>
      <c r="E374" s="112">
        <v>0.75</v>
      </c>
      <c r="F374" s="395"/>
      <c r="G374" s="112">
        <v>0</v>
      </c>
      <c r="H374" s="113">
        <v>0</v>
      </c>
      <c r="I374" s="114">
        <f t="shared" si="69"/>
        <v>3</v>
      </c>
    </row>
    <row r="375" spans="1:9" ht="15">
      <c r="A375" s="32" t="s">
        <v>10</v>
      </c>
      <c r="B375" s="84">
        <v>0</v>
      </c>
      <c r="C375" s="84">
        <v>0</v>
      </c>
      <c r="D375" s="84">
        <v>0</v>
      </c>
      <c r="E375" s="84">
        <v>0</v>
      </c>
      <c r="F375" s="395"/>
      <c r="G375" s="84">
        <v>0</v>
      </c>
      <c r="H375" s="115">
        <v>0</v>
      </c>
      <c r="I375" s="111">
        <f t="shared" si="69"/>
        <v>0</v>
      </c>
    </row>
    <row r="376" spans="1:9" ht="15">
      <c r="A376" s="31" t="s">
        <v>11</v>
      </c>
      <c r="B376" s="112">
        <v>1.0068960986542347E-8</v>
      </c>
      <c r="C376" s="112">
        <v>1.0068960986542347E-8</v>
      </c>
      <c r="D376" s="112">
        <v>1.0068960986542347E-8</v>
      </c>
      <c r="E376" s="112">
        <v>2.156889648013911</v>
      </c>
      <c r="F376" s="395"/>
      <c r="G376" s="112">
        <v>0</v>
      </c>
      <c r="H376" s="113">
        <v>0</v>
      </c>
      <c r="I376" s="114">
        <f t="shared" si="69"/>
        <v>2.1568896782207938</v>
      </c>
    </row>
    <row r="377" spans="1:9" ht="15">
      <c r="A377" s="32" t="s">
        <v>144</v>
      </c>
      <c r="B377" s="84">
        <v>0</v>
      </c>
      <c r="C377" s="84">
        <v>0</v>
      </c>
      <c r="D377" s="84">
        <v>0</v>
      </c>
      <c r="E377" s="84">
        <v>0</v>
      </c>
      <c r="F377" s="395"/>
      <c r="G377" s="84">
        <v>0</v>
      </c>
      <c r="H377" s="115">
        <v>0</v>
      </c>
      <c r="I377" s="111">
        <f t="shared" si="69"/>
        <v>0</v>
      </c>
    </row>
    <row r="378" spans="1:9" ht="15">
      <c r="A378" s="31" t="s">
        <v>145</v>
      </c>
      <c r="B378" s="112">
        <v>9.0896356583496301E-9</v>
      </c>
      <c r="C378" s="112">
        <v>9.0896356583496301E-9</v>
      </c>
      <c r="D378" s="112">
        <v>9.0896356583496301E-9</v>
      </c>
      <c r="E378" s="112">
        <v>734.31558720806038</v>
      </c>
      <c r="F378" s="395"/>
      <c r="G378" s="112">
        <v>0</v>
      </c>
      <c r="H378" s="113">
        <v>0</v>
      </c>
      <c r="I378" s="114">
        <f t="shared" si="69"/>
        <v>734.3155872353293</v>
      </c>
    </row>
    <row r="379" spans="1:9" ht="15">
      <c r="A379" s="32" t="s">
        <v>12</v>
      </c>
      <c r="B379" s="84">
        <v>32.999999985857151</v>
      </c>
      <c r="C379" s="84">
        <v>4.7142857115918388E-9</v>
      </c>
      <c r="D379" s="84">
        <v>4.7142857115918388E-9</v>
      </c>
      <c r="E379" s="84">
        <v>4.7142857115918388E-9</v>
      </c>
      <c r="F379" s="395"/>
      <c r="G379" s="84">
        <v>0</v>
      </c>
      <c r="H379" s="115">
        <v>0</v>
      </c>
      <c r="I379" s="111">
        <f t="shared" si="69"/>
        <v>33.000000000000014</v>
      </c>
    </row>
    <row r="380" spans="1:9" ht="15">
      <c r="A380" s="31" t="s">
        <v>13</v>
      </c>
      <c r="B380" s="112">
        <v>50.544906452194965</v>
      </c>
      <c r="C380" s="112">
        <v>9.7864768669343076E-9</v>
      </c>
      <c r="D380" s="112">
        <v>224.45509352823206</v>
      </c>
      <c r="E380" s="112">
        <v>9.7864768669343076E-9</v>
      </c>
      <c r="F380" s="395"/>
      <c r="G380" s="112">
        <v>0</v>
      </c>
      <c r="H380" s="113">
        <v>0</v>
      </c>
      <c r="I380" s="114">
        <f t="shared" si="69"/>
        <v>275</v>
      </c>
    </row>
    <row r="381" spans="1:9" ht="15">
      <c r="A381" s="32" t="s">
        <v>14</v>
      </c>
      <c r="B381" s="84">
        <v>1.9807252629956076</v>
      </c>
      <c r="C381" s="84">
        <v>1.1304347816257088E-8</v>
      </c>
      <c r="D381" s="84">
        <v>50.019274714395692</v>
      </c>
      <c r="E381" s="84">
        <v>1.1304347816257088E-8</v>
      </c>
      <c r="F381" s="395"/>
      <c r="G381" s="84">
        <v>0</v>
      </c>
      <c r="H381" s="115">
        <v>0</v>
      </c>
      <c r="I381" s="111">
        <f t="shared" si="69"/>
        <v>52</v>
      </c>
    </row>
    <row r="382" spans="1:9" ht="15">
      <c r="A382" s="31" t="s">
        <v>146</v>
      </c>
      <c r="B382" s="112">
        <v>0</v>
      </c>
      <c r="C382" s="112">
        <v>0</v>
      </c>
      <c r="D382" s="112">
        <v>0</v>
      </c>
      <c r="E382" s="112">
        <v>0</v>
      </c>
      <c r="F382" s="395"/>
      <c r="G382" s="112">
        <v>0</v>
      </c>
      <c r="H382" s="113">
        <v>0</v>
      </c>
      <c r="I382" s="114">
        <f t="shared" si="69"/>
        <v>0</v>
      </c>
    </row>
    <row r="383" spans="1:9" ht="15">
      <c r="A383" s="32" t="s">
        <v>136</v>
      </c>
      <c r="B383" s="84">
        <v>45.772031480615048</v>
      </c>
      <c r="C383" s="84">
        <v>3.8640334413443771</v>
      </c>
      <c r="D383" s="84">
        <v>107.36393505049672</v>
      </c>
      <c r="E383" s="84">
        <v>2.7543859629793782E-8</v>
      </c>
      <c r="F383" s="395"/>
      <c r="G383" s="84">
        <v>0</v>
      </c>
      <c r="H383" s="115">
        <v>0</v>
      </c>
      <c r="I383" s="111">
        <f t="shared" si="69"/>
        <v>157</v>
      </c>
    </row>
    <row r="384" spans="1:9" ht="15">
      <c r="A384" s="31" t="s">
        <v>15</v>
      </c>
      <c r="B384" s="112">
        <v>0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69"/>
        <v>0</v>
      </c>
    </row>
    <row r="385" spans="1:9" ht="15">
      <c r="A385" s="32" t="s">
        <v>16</v>
      </c>
      <c r="B385" s="84">
        <v>0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69"/>
        <v>0</v>
      </c>
    </row>
    <row r="386" spans="1:9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69"/>
        <v>0</v>
      </c>
    </row>
    <row r="387" spans="1:9" ht="15">
      <c r="A387" s="33" t="s">
        <v>56</v>
      </c>
      <c r="B387" s="84">
        <v>5.9999999100000023</v>
      </c>
      <c r="C387" s="84">
        <v>2.9999999400000014E-8</v>
      </c>
      <c r="D387" s="84">
        <v>2.9999999400000014E-8</v>
      </c>
      <c r="E387" s="84">
        <v>2.9999999400000014E-8</v>
      </c>
      <c r="F387" s="395"/>
      <c r="G387" s="84">
        <v>0</v>
      </c>
      <c r="H387" s="115">
        <v>0</v>
      </c>
      <c r="I387" s="111">
        <f t="shared" si="69"/>
        <v>6.0000000000000018</v>
      </c>
    </row>
    <row r="388" spans="1:9">
      <c r="A388" s="31" t="s">
        <v>18</v>
      </c>
      <c r="B388" s="116">
        <v>1.9999999700000008</v>
      </c>
      <c r="C388" s="116">
        <v>9.9999998000000051E-9</v>
      </c>
      <c r="D388" s="116">
        <v>9.9999998000000051E-9</v>
      </c>
      <c r="E388" s="116">
        <v>9.9999998000000051E-9</v>
      </c>
      <c r="F388" s="395"/>
      <c r="G388" s="116">
        <v>0</v>
      </c>
      <c r="H388" s="117">
        <v>0</v>
      </c>
      <c r="I388" s="118">
        <f t="shared" si="69"/>
        <v>2</v>
      </c>
    </row>
    <row r="389" spans="1:9" ht="15">
      <c r="A389" s="33" t="s">
        <v>19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69"/>
        <v>0</v>
      </c>
    </row>
    <row r="390" spans="1:9">
      <c r="A390" s="31" t="s">
        <v>20</v>
      </c>
      <c r="B390" s="116">
        <v>25.48439996656117</v>
      </c>
      <c r="C390" s="116">
        <v>1.1146276157479526E-8</v>
      </c>
      <c r="D390" s="116">
        <v>1.1146276157479526E-8</v>
      </c>
      <c r="E390" s="116">
        <v>1.1146276157479526E-8</v>
      </c>
      <c r="F390" s="395"/>
      <c r="G390" s="116">
        <v>0</v>
      </c>
      <c r="H390" s="117">
        <v>0</v>
      </c>
      <c r="I390" s="118">
        <f t="shared" si="69"/>
        <v>25.484400000000001</v>
      </c>
    </row>
    <row r="391" spans="1:9" ht="15.75" thickBot="1">
      <c r="A391" s="33" t="s">
        <v>21</v>
      </c>
      <c r="B391" s="96">
        <v>23.106046620826703</v>
      </c>
      <c r="C391" s="96">
        <v>2.8721095604301462E-2</v>
      </c>
      <c r="D391" s="96">
        <v>6.2451251431063017</v>
      </c>
      <c r="E391" s="96">
        <v>99.787898402191018</v>
      </c>
      <c r="F391" s="396"/>
      <c r="G391" s="96">
        <v>84.247408738271645</v>
      </c>
      <c r="H391" s="121">
        <v>0</v>
      </c>
      <c r="I391" s="122">
        <f t="shared" si="69"/>
        <v>213.41519999999997</v>
      </c>
    </row>
    <row r="392" spans="1:9" ht="15">
      <c r="A392" s="280" t="s">
        <v>22</v>
      </c>
      <c r="B392" s="99">
        <f>SUM(B371:B391)</f>
        <v>188.63810966820927</v>
      </c>
      <c r="C392" s="99">
        <f t="shared" ref="C392:E392" si="70">SUM(C371:C391)</f>
        <v>4.6427546330586615</v>
      </c>
      <c r="D392" s="99">
        <f t="shared" si="70"/>
        <v>388.83342851124991</v>
      </c>
      <c r="E392" s="99">
        <f t="shared" si="70"/>
        <v>837.01037536276056</v>
      </c>
      <c r="F392" s="99">
        <f>SUM(F371:F391)</f>
        <v>0</v>
      </c>
      <c r="G392" s="99">
        <f t="shared" ref="G392:H392" si="71">SUM(G371:G391)</f>
        <v>84.247408738271645</v>
      </c>
      <c r="H392" s="100">
        <f t="shared" si="71"/>
        <v>0</v>
      </c>
      <c r="I392" s="111">
        <f>SUM(I371:I391)</f>
        <v>1503.37207691355</v>
      </c>
    </row>
    <row r="393" spans="1:9" s="22" customFormat="1" ht="15" thickBot="1">
      <c r="A393" s="38" t="s">
        <v>108</v>
      </c>
      <c r="B393" s="125">
        <f>B392/$I392</f>
        <v>0.12547666180915554</v>
      </c>
      <c r="C393" s="125">
        <f t="shared" ref="C393:I393" si="72">C392/$I392</f>
        <v>3.0882272621361442E-3</v>
      </c>
      <c r="D393" s="125">
        <f t="shared" si="72"/>
        <v>0.25864084778635238</v>
      </c>
      <c r="E393" s="125">
        <f t="shared" si="72"/>
        <v>0.55675530244060267</v>
      </c>
      <c r="F393" s="125">
        <f t="shared" si="72"/>
        <v>0</v>
      </c>
      <c r="G393" s="125">
        <f t="shared" si="72"/>
        <v>5.6038960701753286E-2</v>
      </c>
      <c r="H393" s="126">
        <f t="shared" si="72"/>
        <v>0</v>
      </c>
      <c r="I393" s="127">
        <f t="shared" si="72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73">SUM(B398:H398)</f>
        <v>0</v>
      </c>
    </row>
    <row r="399" spans="1:9" ht="15">
      <c r="A399" s="32" t="s">
        <v>143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73"/>
        <v>0</v>
      </c>
    </row>
    <row r="400" spans="1:9" ht="15">
      <c r="A400" s="31" t="s">
        <v>9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73"/>
        <v>0</v>
      </c>
    </row>
    <row r="401" spans="1:9" ht="15">
      <c r="A401" s="32" t="s">
        <v>10</v>
      </c>
      <c r="B401" s="84">
        <v>0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73"/>
        <v>0</v>
      </c>
    </row>
    <row r="402" spans="1:9" ht="15">
      <c r="A402" s="31" t="s">
        <v>11</v>
      </c>
      <c r="B402" s="112">
        <v>1.0068960056054306E-8</v>
      </c>
      <c r="C402" s="112">
        <v>0</v>
      </c>
      <c r="D402" s="112">
        <v>0</v>
      </c>
      <c r="E402" s="112">
        <v>9.0642229079224382E-2</v>
      </c>
      <c r="F402" s="395"/>
      <c r="G402" s="112">
        <v>0</v>
      </c>
      <c r="H402" s="113">
        <v>0</v>
      </c>
      <c r="I402" s="114">
        <f t="shared" si="73"/>
        <v>9.0642239148184436E-2</v>
      </c>
    </row>
    <row r="403" spans="1:9" ht="15">
      <c r="A403" s="32" t="s">
        <v>144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73"/>
        <v>0</v>
      </c>
    </row>
    <row r="404" spans="1:9" ht="15">
      <c r="A404" s="31" t="s">
        <v>145</v>
      </c>
      <c r="B404" s="112">
        <v>9.0896353917532627E-9</v>
      </c>
      <c r="C404" s="112">
        <v>0</v>
      </c>
      <c r="D404" s="112">
        <v>0</v>
      </c>
      <c r="E404" s="112">
        <v>0.3093899095880896</v>
      </c>
      <c r="F404" s="395"/>
      <c r="G404" s="112">
        <v>0</v>
      </c>
      <c r="H404" s="113">
        <v>0</v>
      </c>
      <c r="I404" s="114">
        <f t="shared" si="73"/>
        <v>0.30938991867772497</v>
      </c>
    </row>
    <row r="405" spans="1:9" ht="15">
      <c r="A405" s="32" t="s">
        <v>12</v>
      </c>
      <c r="B405" s="84">
        <v>0.72535581385067471</v>
      </c>
      <c r="C405" s="84">
        <v>0.15629771959317881</v>
      </c>
      <c r="D405" s="84">
        <v>1.1183464665561467</v>
      </c>
      <c r="E405" s="84">
        <v>0</v>
      </c>
      <c r="F405" s="395"/>
      <c r="G405" s="84">
        <v>0</v>
      </c>
      <c r="H405" s="115">
        <v>0</v>
      </c>
      <c r="I405" s="111">
        <f t="shared" si="73"/>
        <v>2</v>
      </c>
    </row>
    <row r="406" spans="1:9" ht="15">
      <c r="A406" s="31" t="s">
        <v>13</v>
      </c>
      <c r="B406" s="112">
        <v>59.733658070473886</v>
      </c>
      <c r="C406" s="112">
        <v>94.216258344826187</v>
      </c>
      <c r="D406" s="112">
        <v>5.0083584699947233E-2</v>
      </c>
      <c r="E406" s="112">
        <v>0</v>
      </c>
      <c r="F406" s="395"/>
      <c r="G406" s="112">
        <v>0</v>
      </c>
      <c r="H406" s="113">
        <v>0</v>
      </c>
      <c r="I406" s="114">
        <f t="shared" si="73"/>
        <v>154</v>
      </c>
    </row>
    <row r="407" spans="1:9" ht="15">
      <c r="A407" s="32" t="s">
        <v>14</v>
      </c>
      <c r="B407" s="84">
        <v>0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73"/>
        <v>0</v>
      </c>
    </row>
    <row r="408" spans="1:9" ht="15">
      <c r="A408" s="31" t="s">
        <v>146</v>
      </c>
      <c r="B408" s="112">
        <v>0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73"/>
        <v>0</v>
      </c>
    </row>
    <row r="409" spans="1:9" ht="15">
      <c r="A409" s="32" t="s">
        <v>136</v>
      </c>
      <c r="B409" s="84">
        <v>125.37867762676701</v>
      </c>
      <c r="C409" s="84">
        <v>379.02152857998288</v>
      </c>
      <c r="D409" s="84">
        <v>53.922238860760409</v>
      </c>
      <c r="E409" s="84">
        <v>7.6775549324896915</v>
      </c>
      <c r="F409" s="395"/>
      <c r="G409" s="84">
        <v>0</v>
      </c>
      <c r="H409" s="115">
        <v>0</v>
      </c>
      <c r="I409" s="111">
        <f t="shared" si="73"/>
        <v>566</v>
      </c>
    </row>
    <row r="410" spans="1:9" ht="15">
      <c r="A410" s="31" t="s">
        <v>15</v>
      </c>
      <c r="B410" s="112">
        <v>0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73"/>
        <v>0</v>
      </c>
    </row>
    <row r="411" spans="1:9" ht="15">
      <c r="A411" s="32" t="s">
        <v>16</v>
      </c>
      <c r="B411" s="84">
        <v>0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73"/>
        <v>0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73"/>
        <v>0</v>
      </c>
    </row>
    <row r="413" spans="1:9" ht="15">
      <c r="A413" s="33" t="s">
        <v>56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73"/>
        <v>0</v>
      </c>
    </row>
    <row r="414" spans="1:9">
      <c r="A414" s="31" t="s">
        <v>18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73"/>
        <v>0</v>
      </c>
    </row>
    <row r="415" spans="1:9" ht="15">
      <c r="A415" s="33" t="s">
        <v>19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73"/>
        <v>0</v>
      </c>
    </row>
    <row r="416" spans="1:9">
      <c r="A416" s="31" t="s">
        <v>20</v>
      </c>
      <c r="B416" s="116">
        <v>0.22320000000000001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73"/>
        <v>0.22320000000000001</v>
      </c>
    </row>
    <row r="417" spans="1:9" ht="15.75" thickBot="1">
      <c r="A417" s="33" t="s">
        <v>21</v>
      </c>
      <c r="B417" s="96">
        <v>7.250395056495063</v>
      </c>
      <c r="C417" s="96">
        <v>3.4164837978677896</v>
      </c>
      <c r="D417" s="96">
        <v>0.21066949264474077</v>
      </c>
      <c r="E417" s="96">
        <v>273.38922663481742</v>
      </c>
      <c r="F417" s="396"/>
      <c r="G417" s="96">
        <v>50.022025018174965</v>
      </c>
      <c r="H417" s="121">
        <v>0</v>
      </c>
      <c r="I417" s="122">
        <f t="shared" si="73"/>
        <v>334.28879999999998</v>
      </c>
    </row>
    <row r="418" spans="1:9" ht="15">
      <c r="A418" s="280" t="s">
        <v>22</v>
      </c>
      <c r="B418" s="99">
        <f>SUM(B397:B417)</f>
        <v>193.31128658674521</v>
      </c>
      <c r="C418" s="99">
        <f t="shared" ref="C418:E418" si="74">SUM(C397:C417)</f>
        <v>476.81056844227004</v>
      </c>
      <c r="D418" s="99">
        <f t="shared" si="74"/>
        <v>55.301338404661244</v>
      </c>
      <c r="E418" s="99">
        <f t="shared" si="74"/>
        <v>281.4668137059744</v>
      </c>
      <c r="F418" s="99">
        <f>SUM(F397:F417)</f>
        <v>0</v>
      </c>
      <c r="G418" s="99">
        <f t="shared" ref="G418:H418" si="75">SUM(G397:G417)</f>
        <v>50.022025018174965</v>
      </c>
      <c r="H418" s="100">
        <f t="shared" si="75"/>
        <v>0</v>
      </c>
      <c r="I418" s="111">
        <f>SUM(I397:I417)</f>
        <v>1056.9120321578259</v>
      </c>
    </row>
    <row r="419" spans="1:9" s="22" customFormat="1" ht="15" thickBot="1">
      <c r="A419" s="38" t="s">
        <v>108</v>
      </c>
      <c r="B419" s="125">
        <f>B418/$I418</f>
        <v>0.18290196412285573</v>
      </c>
      <c r="C419" s="125">
        <f t="shared" ref="C419:I419" si="76">C418/$I418</f>
        <v>0.45113552872399237</v>
      </c>
      <c r="D419" s="125">
        <f t="shared" si="76"/>
        <v>5.2323501599046265E-2</v>
      </c>
      <c r="E419" s="125">
        <f t="shared" si="76"/>
        <v>0.26631053970624463</v>
      </c>
      <c r="F419" s="125">
        <f t="shared" si="76"/>
        <v>0</v>
      </c>
      <c r="G419" s="125">
        <f t="shared" si="76"/>
        <v>4.7328465847860934E-2</v>
      </c>
      <c r="H419" s="126">
        <f t="shared" si="76"/>
        <v>0</v>
      </c>
      <c r="I419" s="127">
        <f t="shared" si="76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77">SUM(B424:H424)</f>
        <v>0</v>
      </c>
    </row>
    <row r="425" spans="1:9" ht="15">
      <c r="A425" s="32" t="s">
        <v>143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77"/>
        <v>0</v>
      </c>
    </row>
    <row r="426" spans="1:9" ht="15">
      <c r="A426" s="31" t="s">
        <v>9</v>
      </c>
      <c r="B426" s="112">
        <v>1.6666666666666665</v>
      </c>
      <c r="C426" s="112">
        <v>1.6666666666666665</v>
      </c>
      <c r="D426" s="112">
        <v>1.6666666666666665</v>
      </c>
      <c r="E426" s="112">
        <v>0</v>
      </c>
      <c r="F426" s="395"/>
      <c r="G426" s="112">
        <v>0</v>
      </c>
      <c r="H426" s="113">
        <v>0</v>
      </c>
      <c r="I426" s="114">
        <f t="shared" si="77"/>
        <v>5</v>
      </c>
    </row>
    <row r="427" spans="1:9" ht="15">
      <c r="A427" s="32" t="s">
        <v>10</v>
      </c>
      <c r="B427" s="84">
        <v>0</v>
      </c>
      <c r="C427" s="84">
        <v>0</v>
      </c>
      <c r="D427" s="84">
        <v>0</v>
      </c>
      <c r="E427" s="84">
        <v>0</v>
      </c>
      <c r="F427" s="395"/>
      <c r="G427" s="84">
        <v>0</v>
      </c>
      <c r="H427" s="115">
        <v>0</v>
      </c>
      <c r="I427" s="111">
        <f t="shared" si="77"/>
        <v>0</v>
      </c>
    </row>
    <row r="428" spans="1:9" ht="15">
      <c r="A428" s="31" t="s">
        <v>11</v>
      </c>
      <c r="B428" s="112">
        <v>0</v>
      </c>
      <c r="C428" s="112">
        <v>0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77"/>
        <v>0</v>
      </c>
    </row>
    <row r="429" spans="1:9" ht="15">
      <c r="A429" s="32" t="s">
        <v>144</v>
      </c>
      <c r="B429" s="84">
        <v>0</v>
      </c>
      <c r="C429" s="84">
        <v>0</v>
      </c>
      <c r="D429" s="84">
        <v>0</v>
      </c>
      <c r="E429" s="84">
        <v>0</v>
      </c>
      <c r="F429" s="395"/>
      <c r="G429" s="84">
        <v>0</v>
      </c>
      <c r="H429" s="115">
        <v>0</v>
      </c>
      <c r="I429" s="111">
        <f t="shared" si="77"/>
        <v>0</v>
      </c>
    </row>
    <row r="430" spans="1:9" ht="15">
      <c r="A430" s="31" t="s">
        <v>145</v>
      </c>
      <c r="B430" s="112">
        <v>9.0896350599017102E-9</v>
      </c>
      <c r="C430" s="112">
        <v>9.0896350599017102E-9</v>
      </c>
      <c r="D430" s="112">
        <v>9.0896350599017102E-9</v>
      </c>
      <c r="E430" s="112">
        <v>0.41386750431207453</v>
      </c>
      <c r="F430" s="395"/>
      <c r="G430" s="112">
        <v>0</v>
      </c>
      <c r="H430" s="113">
        <v>0</v>
      </c>
      <c r="I430" s="114">
        <f t="shared" si="77"/>
        <v>0.41386753158097972</v>
      </c>
    </row>
    <row r="431" spans="1:9" ht="15">
      <c r="A431" s="32" t="s">
        <v>12</v>
      </c>
      <c r="B431" s="84">
        <v>2.014829063476788</v>
      </c>
      <c r="C431" s="84">
        <v>0.89369867839769301</v>
      </c>
      <c r="D431" s="84">
        <v>1.0914722581255192</v>
      </c>
      <c r="E431" s="84">
        <v>0</v>
      </c>
      <c r="F431" s="395"/>
      <c r="G431" s="84">
        <v>0</v>
      </c>
      <c r="H431" s="115">
        <v>0</v>
      </c>
      <c r="I431" s="111">
        <f t="shared" si="77"/>
        <v>4</v>
      </c>
    </row>
    <row r="432" spans="1:9" ht="15">
      <c r="A432" s="31" t="s">
        <v>13</v>
      </c>
      <c r="B432" s="112">
        <v>77.63602714064767</v>
      </c>
      <c r="C432" s="112">
        <v>8.1727136205758271</v>
      </c>
      <c r="D432" s="112">
        <v>27.191259238776503</v>
      </c>
      <c r="E432" s="112">
        <v>0</v>
      </c>
      <c r="F432" s="395"/>
      <c r="G432" s="112">
        <v>0</v>
      </c>
      <c r="H432" s="113">
        <v>0</v>
      </c>
      <c r="I432" s="114">
        <f t="shared" si="77"/>
        <v>113</v>
      </c>
    </row>
    <row r="433" spans="1:9" ht="15">
      <c r="A433" s="32" t="s">
        <v>14</v>
      </c>
      <c r="B433" s="84">
        <v>2.1999999956000002E-8</v>
      </c>
      <c r="C433" s="84">
        <v>2.1999999956000002E-8</v>
      </c>
      <c r="D433" s="84">
        <v>32.986571822807477</v>
      </c>
      <c r="E433" s="84">
        <v>1.3428133192526691E-2</v>
      </c>
      <c r="F433" s="395"/>
      <c r="G433" s="84">
        <v>0</v>
      </c>
      <c r="H433" s="115">
        <v>0</v>
      </c>
      <c r="I433" s="111">
        <f t="shared" si="77"/>
        <v>33</v>
      </c>
    </row>
    <row r="434" spans="1:9" ht="15">
      <c r="A434" s="31" t="s">
        <v>146</v>
      </c>
      <c r="B434" s="112">
        <v>0</v>
      </c>
      <c r="C434" s="112">
        <v>0</v>
      </c>
      <c r="D434" s="112">
        <v>0</v>
      </c>
      <c r="E434" s="112">
        <v>0</v>
      </c>
      <c r="F434" s="395"/>
      <c r="G434" s="112">
        <v>0</v>
      </c>
      <c r="H434" s="113">
        <v>0</v>
      </c>
      <c r="I434" s="114">
        <f t="shared" si="77"/>
        <v>0</v>
      </c>
    </row>
    <row r="435" spans="1:9" ht="15">
      <c r="A435" s="32" t="s">
        <v>136</v>
      </c>
      <c r="B435" s="84">
        <v>65.977643068518745</v>
      </c>
      <c r="C435" s="84">
        <v>53.020126258424206</v>
      </c>
      <c r="D435" s="84">
        <v>24.842217886296737</v>
      </c>
      <c r="E435" s="84">
        <v>8.1600127867602996</v>
      </c>
      <c r="F435" s="395"/>
      <c r="G435" s="84">
        <v>0</v>
      </c>
      <c r="H435" s="115">
        <v>0</v>
      </c>
      <c r="I435" s="111">
        <f t="shared" si="77"/>
        <v>151.99999999999997</v>
      </c>
    </row>
    <row r="436" spans="1:9" ht="15">
      <c r="A436" s="31" t="s">
        <v>15</v>
      </c>
      <c r="B436" s="112">
        <v>0</v>
      </c>
      <c r="C436" s="112">
        <v>0</v>
      </c>
      <c r="D436" s="112">
        <v>0</v>
      </c>
      <c r="E436" s="112">
        <v>0</v>
      </c>
      <c r="F436" s="395"/>
      <c r="G436" s="112">
        <v>0</v>
      </c>
      <c r="H436" s="113">
        <v>0</v>
      </c>
      <c r="I436" s="114">
        <f t="shared" si="77"/>
        <v>0</v>
      </c>
    </row>
    <row r="437" spans="1:9" ht="15">
      <c r="A437" s="32" t="s">
        <v>16</v>
      </c>
      <c r="B437" s="84">
        <v>0</v>
      </c>
      <c r="C437" s="84">
        <v>0</v>
      </c>
      <c r="D437" s="84">
        <v>0</v>
      </c>
      <c r="E437" s="84">
        <v>0</v>
      </c>
      <c r="F437" s="395"/>
      <c r="G437" s="84">
        <v>0</v>
      </c>
      <c r="H437" s="115">
        <v>0</v>
      </c>
      <c r="I437" s="111">
        <f t="shared" si="77"/>
        <v>0</v>
      </c>
    </row>
    <row r="438" spans="1:9" ht="15">
      <c r="A438" s="31" t="s">
        <v>17</v>
      </c>
      <c r="B438" s="112">
        <v>3.7261905578487919</v>
      </c>
      <c r="C438" s="112">
        <v>4.3549116397816043E-2</v>
      </c>
      <c r="D438" s="112">
        <v>2.2302603257533917</v>
      </c>
      <c r="E438" s="112">
        <v>0</v>
      </c>
      <c r="F438" s="395"/>
      <c r="G438" s="112">
        <v>0</v>
      </c>
      <c r="H438" s="113">
        <v>0</v>
      </c>
      <c r="I438" s="114">
        <f t="shared" si="77"/>
        <v>6</v>
      </c>
    </row>
    <row r="439" spans="1:9" ht="15">
      <c r="A439" s="33" t="s">
        <v>56</v>
      </c>
      <c r="B439" s="84">
        <v>1</v>
      </c>
      <c r="C439" s="84">
        <v>1</v>
      </c>
      <c r="D439" s="84">
        <v>1</v>
      </c>
      <c r="E439" s="84">
        <v>0</v>
      </c>
      <c r="F439" s="395"/>
      <c r="G439" s="84">
        <v>0</v>
      </c>
      <c r="H439" s="115">
        <v>0</v>
      </c>
      <c r="I439" s="111">
        <f t="shared" si="77"/>
        <v>3</v>
      </c>
    </row>
    <row r="440" spans="1:9">
      <c r="A440" s="31" t="s">
        <v>18</v>
      </c>
      <c r="B440" s="116">
        <v>1.3333333333333333</v>
      </c>
      <c r="C440" s="116">
        <v>1.3333333333333333</v>
      </c>
      <c r="D440" s="116">
        <v>1.3333333333333333</v>
      </c>
      <c r="E440" s="116">
        <v>0</v>
      </c>
      <c r="F440" s="395"/>
      <c r="G440" s="116">
        <v>0</v>
      </c>
      <c r="H440" s="117">
        <v>0</v>
      </c>
      <c r="I440" s="118">
        <f t="shared" si="77"/>
        <v>4</v>
      </c>
    </row>
    <row r="441" spans="1:9" ht="15">
      <c r="A441" s="33" t="s">
        <v>19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77"/>
        <v>0</v>
      </c>
    </row>
    <row r="442" spans="1:9">
      <c r="A442" s="31" t="s">
        <v>20</v>
      </c>
      <c r="B442" s="116">
        <v>3.0459323194077044</v>
      </c>
      <c r="C442" s="116">
        <v>7.5407276876251006E-3</v>
      </c>
      <c r="D442" s="116">
        <v>0.60772695290467083</v>
      </c>
      <c r="E442" s="116">
        <v>0</v>
      </c>
      <c r="F442" s="395"/>
      <c r="G442" s="116">
        <v>0</v>
      </c>
      <c r="H442" s="117">
        <v>0</v>
      </c>
      <c r="I442" s="118">
        <f t="shared" si="77"/>
        <v>3.6612</v>
      </c>
    </row>
    <row r="443" spans="1:9" ht="15.75" thickBot="1">
      <c r="A443" s="33" t="s">
        <v>21</v>
      </c>
      <c r="B443" s="96">
        <v>15.511905899882874</v>
      </c>
      <c r="C443" s="96">
        <v>5.2934765450312483E-2</v>
      </c>
      <c r="D443" s="96">
        <v>57.25865609146814</v>
      </c>
      <c r="E443" s="96">
        <v>294.52746060262422</v>
      </c>
      <c r="F443" s="396"/>
      <c r="G443" s="96">
        <v>39.034392141514445</v>
      </c>
      <c r="H443" s="121">
        <v>0.14825049906006835</v>
      </c>
      <c r="I443" s="122">
        <f t="shared" si="77"/>
        <v>406.53360000000004</v>
      </c>
    </row>
    <row r="444" spans="1:9" ht="15">
      <c r="A444" s="280" t="s">
        <v>22</v>
      </c>
      <c r="B444" s="99">
        <f>SUM(B423:B443)</f>
        <v>171.91252808087219</v>
      </c>
      <c r="C444" s="99">
        <f t="shared" ref="C444:E444" si="78">SUM(C423:C443)</f>
        <v>66.190563198023114</v>
      </c>
      <c r="D444" s="99">
        <f t="shared" si="78"/>
        <v>150.20816458522205</v>
      </c>
      <c r="E444" s="99">
        <f t="shared" si="78"/>
        <v>303.11476902688912</v>
      </c>
      <c r="F444" s="99">
        <f>SUM(F423:F443)</f>
        <v>0</v>
      </c>
      <c r="G444" s="99">
        <f t="shared" ref="G444:H444" si="79">SUM(G423:G443)</f>
        <v>39.034392141514445</v>
      </c>
      <c r="H444" s="100">
        <f t="shared" si="79"/>
        <v>0.14825049906006835</v>
      </c>
      <c r="I444" s="111">
        <f>SUM(I423:I443)</f>
        <v>730.60866753158098</v>
      </c>
    </row>
    <row r="445" spans="1:9" s="22" customFormat="1" ht="15" thickBot="1">
      <c r="A445" s="38" t="s">
        <v>108</v>
      </c>
      <c r="B445" s="125">
        <f>B444/$I444</f>
        <v>0.2353004224021763</v>
      </c>
      <c r="C445" s="125">
        <f t="shared" ref="C445:I445" si="80">C444/$I444</f>
        <v>9.0596465850389038E-2</v>
      </c>
      <c r="D445" s="125">
        <f t="shared" si="80"/>
        <v>0.20559318724305883</v>
      </c>
      <c r="E445" s="125">
        <f t="shared" si="80"/>
        <v>0.41487978790477026</v>
      </c>
      <c r="F445" s="125">
        <f t="shared" si="80"/>
        <v>0</v>
      </c>
      <c r="G445" s="125">
        <f t="shared" si="80"/>
        <v>5.342722291181573E-2</v>
      </c>
      <c r="H445" s="126">
        <f t="shared" si="80"/>
        <v>2.0291368778985931E-4</v>
      </c>
      <c r="I445" s="127">
        <f t="shared" si="80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2</v>
      </c>
      <c r="G449" s="385"/>
      <c r="H449" s="387"/>
      <c r="I449" s="111">
        <f>SUM(B449:H449)</f>
        <v>2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81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81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81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81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81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81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231.51071893401652</v>
      </c>
      <c r="G456" s="388"/>
      <c r="H456" s="390"/>
      <c r="I456" s="114">
        <f t="shared" si="81"/>
        <v>231.51071893401652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81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81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81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81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81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81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8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81"/>
        <v>0</v>
      </c>
    </row>
    <row r="465" spans="1:9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81"/>
        <v>0</v>
      </c>
    </row>
    <row r="466" spans="1:9">
      <c r="A466" s="31" t="s">
        <v>18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81"/>
        <v>0</v>
      </c>
    </row>
    <row r="467" spans="1:9" ht="15">
      <c r="A467" s="33" t="s">
        <v>19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81"/>
        <v>0</v>
      </c>
    </row>
    <row r="468" spans="1:9">
      <c r="A468" s="31" t="s">
        <v>20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81"/>
        <v>0</v>
      </c>
    </row>
    <row r="469" spans="1:9" ht="15.75" thickBot="1">
      <c r="A469" s="33" t="s">
        <v>21</v>
      </c>
      <c r="B469" s="391"/>
      <c r="C469" s="392"/>
      <c r="D469" s="392"/>
      <c r="E469" s="393"/>
      <c r="F469" s="96">
        <v>679.92840000000001</v>
      </c>
      <c r="G469" s="391"/>
      <c r="H469" s="393"/>
      <c r="I469" s="122">
        <f t="shared" si="81"/>
        <v>679.92840000000001</v>
      </c>
    </row>
    <row r="470" spans="1:9" ht="15">
      <c r="A470" s="280" t="s">
        <v>22</v>
      </c>
      <c r="B470" s="99">
        <f>SUM(B449:B469)</f>
        <v>0</v>
      </c>
      <c r="C470" s="99">
        <f t="shared" ref="C470:E470" si="82">SUM(C449:C469)</f>
        <v>0</v>
      </c>
      <c r="D470" s="99">
        <f t="shared" si="82"/>
        <v>0</v>
      </c>
      <c r="E470" s="99">
        <f t="shared" si="82"/>
        <v>0</v>
      </c>
      <c r="F470" s="99">
        <f>SUM(F449:F469)</f>
        <v>913.43911893401651</v>
      </c>
      <c r="G470" s="99">
        <f t="shared" ref="G470:H470" si="83">SUM(G449:G469)</f>
        <v>0</v>
      </c>
      <c r="H470" s="100">
        <f t="shared" si="83"/>
        <v>0</v>
      </c>
      <c r="I470" s="111">
        <f>SUM(I449:I469)</f>
        <v>913.43911893401651</v>
      </c>
    </row>
    <row r="471" spans="1:9" s="22" customFormat="1" ht="15" thickBot="1">
      <c r="A471" s="38" t="s">
        <v>108</v>
      </c>
      <c r="B471" s="125">
        <f>B470/$I470</f>
        <v>0</v>
      </c>
      <c r="C471" s="125">
        <f t="shared" ref="C471:I471" si="84">C470/$I470</f>
        <v>0</v>
      </c>
      <c r="D471" s="125">
        <f t="shared" si="84"/>
        <v>0</v>
      </c>
      <c r="E471" s="125">
        <f t="shared" si="84"/>
        <v>0</v>
      </c>
      <c r="F471" s="125">
        <f t="shared" si="84"/>
        <v>1</v>
      </c>
      <c r="G471" s="125">
        <f t="shared" si="84"/>
        <v>0</v>
      </c>
      <c r="H471" s="126">
        <f t="shared" si="84"/>
        <v>0</v>
      </c>
      <c r="I471" s="127">
        <f t="shared" si="84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85">SUM(B476:H476)</f>
        <v>0</v>
      </c>
    </row>
    <row r="477" spans="1:9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85"/>
        <v>0</v>
      </c>
    </row>
    <row r="478" spans="1:9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85"/>
        <v>0</v>
      </c>
    </row>
    <row r="479" spans="1:9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85"/>
        <v>0</v>
      </c>
    </row>
    <row r="480" spans="1:9" ht="15">
      <c r="A480" s="31" t="s">
        <v>11</v>
      </c>
      <c r="B480" s="388"/>
      <c r="C480" s="389"/>
      <c r="D480" s="389"/>
      <c r="E480" s="390"/>
      <c r="F480" s="112">
        <v>14064.678075658221</v>
      </c>
      <c r="G480" s="388"/>
      <c r="H480" s="390"/>
      <c r="I480" s="114">
        <f t="shared" si="85"/>
        <v>14064.678075658221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85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20853.398747056246</v>
      </c>
      <c r="G482" s="388"/>
      <c r="H482" s="390"/>
      <c r="I482" s="114">
        <f t="shared" si="85"/>
        <v>20853.398747056246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85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85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46.807237643759777</v>
      </c>
      <c r="G485" s="388"/>
      <c r="H485" s="390"/>
      <c r="I485" s="111">
        <f t="shared" si="85"/>
        <v>46.807237643759777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85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85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85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85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85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85"/>
        <v>0</v>
      </c>
    </row>
    <row r="492" spans="1:9">
      <c r="A492" s="31" t="s">
        <v>18</v>
      </c>
      <c r="B492" s="388"/>
      <c r="C492" s="389"/>
      <c r="D492" s="389"/>
      <c r="E492" s="390"/>
      <c r="F492" s="116">
        <v>27</v>
      </c>
      <c r="G492" s="388"/>
      <c r="H492" s="390"/>
      <c r="I492" s="118">
        <f t="shared" si="85"/>
        <v>27</v>
      </c>
    </row>
    <row r="493" spans="1:9" ht="15">
      <c r="A493" s="33" t="s">
        <v>19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85"/>
        <v>0</v>
      </c>
    </row>
    <row r="494" spans="1:9">
      <c r="A494" s="31" t="s">
        <v>20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85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96">
        <v>690.84720000000004</v>
      </c>
      <c r="G495" s="391"/>
      <c r="H495" s="393"/>
      <c r="I495" s="122">
        <f t="shared" si="85"/>
        <v>690.84720000000004</v>
      </c>
    </row>
    <row r="496" spans="1:9" ht="15">
      <c r="A496" s="280" t="s">
        <v>22</v>
      </c>
      <c r="B496" s="99">
        <f>SUM(B475:B495)</f>
        <v>0</v>
      </c>
      <c r="C496" s="99">
        <f t="shared" ref="C496:E496" si="86">SUM(C475:C495)</f>
        <v>0</v>
      </c>
      <c r="D496" s="99">
        <f t="shared" si="86"/>
        <v>0</v>
      </c>
      <c r="E496" s="99">
        <f t="shared" si="86"/>
        <v>0</v>
      </c>
      <c r="F496" s="99">
        <f>SUM(F475:F495)</f>
        <v>35682.731260358225</v>
      </c>
      <c r="G496" s="99">
        <f t="shared" ref="G496:H496" si="87">SUM(G475:G495)</f>
        <v>0</v>
      </c>
      <c r="H496" s="100">
        <f t="shared" si="87"/>
        <v>0</v>
      </c>
      <c r="I496" s="111">
        <f>SUM(I475:I495)</f>
        <v>35682.731260358225</v>
      </c>
    </row>
    <row r="497" spans="1:9" s="22" customFormat="1" ht="15" thickBot="1">
      <c r="A497" s="38" t="s">
        <v>108</v>
      </c>
      <c r="B497" s="125">
        <f>B496/$I496</f>
        <v>0</v>
      </c>
      <c r="C497" s="125">
        <f t="shared" ref="C497:I497" si="88">C496/$I496</f>
        <v>0</v>
      </c>
      <c r="D497" s="125">
        <f t="shared" si="88"/>
        <v>0</v>
      </c>
      <c r="E497" s="125">
        <f t="shared" si="88"/>
        <v>0</v>
      </c>
      <c r="F497" s="125">
        <f t="shared" si="88"/>
        <v>1</v>
      </c>
      <c r="G497" s="125">
        <f t="shared" si="88"/>
        <v>0</v>
      </c>
      <c r="H497" s="126">
        <f t="shared" si="88"/>
        <v>0</v>
      </c>
      <c r="I497" s="127">
        <f t="shared" si="88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89">SUM(B502:H502)</f>
        <v>0</v>
      </c>
    </row>
    <row r="503" spans="1:9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89"/>
        <v>0</v>
      </c>
    </row>
    <row r="504" spans="1:9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89"/>
        <v>0</v>
      </c>
    </row>
    <row r="505" spans="1:9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89"/>
        <v>0</v>
      </c>
    </row>
    <row r="506" spans="1:9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89"/>
        <v>0</v>
      </c>
    </row>
    <row r="507" spans="1:9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89"/>
        <v>0</v>
      </c>
    </row>
    <row r="508" spans="1:9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89"/>
        <v>0</v>
      </c>
    </row>
    <row r="509" spans="1:9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89"/>
        <v>0</v>
      </c>
    </row>
    <row r="510" spans="1:9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89"/>
        <v>0</v>
      </c>
    </row>
    <row r="511" spans="1:9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89"/>
        <v>0</v>
      </c>
    </row>
    <row r="512" spans="1:9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89"/>
        <v>0</v>
      </c>
    </row>
    <row r="513" spans="1:9" ht="15">
      <c r="A513" s="32" t="s">
        <v>136</v>
      </c>
      <c r="B513" s="388"/>
      <c r="C513" s="389"/>
      <c r="D513" s="389"/>
      <c r="E513" s="390"/>
      <c r="F513" s="84">
        <v>859</v>
      </c>
      <c r="G513" s="388"/>
      <c r="H513" s="390"/>
      <c r="I513" s="111">
        <f t="shared" si="89"/>
        <v>859</v>
      </c>
    </row>
    <row r="514" spans="1:9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89"/>
        <v>0</v>
      </c>
    </row>
    <row r="515" spans="1:9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89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89"/>
        <v>0</v>
      </c>
    </row>
    <row r="517" spans="1:9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89"/>
        <v>0</v>
      </c>
    </row>
    <row r="518" spans="1:9">
      <c r="A518" s="31" t="s">
        <v>18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89"/>
        <v>0</v>
      </c>
    </row>
    <row r="519" spans="1:9" ht="15">
      <c r="A519" s="33" t="s">
        <v>19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89"/>
        <v>0</v>
      </c>
    </row>
    <row r="520" spans="1:9">
      <c r="A520" s="31" t="s">
        <v>20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89"/>
        <v>0</v>
      </c>
    </row>
    <row r="521" spans="1:9" ht="15.75" thickBot="1">
      <c r="A521" s="33" t="s">
        <v>21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89"/>
        <v>0</v>
      </c>
    </row>
    <row r="522" spans="1:9" ht="15">
      <c r="A522" s="280" t="s">
        <v>22</v>
      </c>
      <c r="B522" s="99">
        <f>SUM(B501:B521)</f>
        <v>0</v>
      </c>
      <c r="C522" s="99">
        <f t="shared" ref="C522:E522" si="90">SUM(C501:C521)</f>
        <v>0</v>
      </c>
      <c r="D522" s="99">
        <f t="shared" si="90"/>
        <v>0</v>
      </c>
      <c r="E522" s="99">
        <f t="shared" si="90"/>
        <v>0</v>
      </c>
      <c r="F522" s="99">
        <f>SUM(F501:F521)</f>
        <v>859</v>
      </c>
      <c r="G522" s="99">
        <f t="shared" ref="G522:H522" si="91">SUM(G501:G521)</f>
        <v>0</v>
      </c>
      <c r="H522" s="100">
        <f t="shared" si="91"/>
        <v>0</v>
      </c>
      <c r="I522" s="111">
        <f>SUM(I501:I521)</f>
        <v>859</v>
      </c>
    </row>
    <row r="523" spans="1:9" s="22" customFormat="1" ht="15" thickBot="1">
      <c r="A523" s="38" t="s">
        <v>108</v>
      </c>
      <c r="B523" s="125">
        <f>B522/$I522</f>
        <v>0</v>
      </c>
      <c r="C523" s="125">
        <f t="shared" ref="C523:I523" si="92">C522/$I522</f>
        <v>0</v>
      </c>
      <c r="D523" s="125">
        <f t="shared" si="92"/>
        <v>0</v>
      </c>
      <c r="E523" s="125">
        <f t="shared" si="92"/>
        <v>0</v>
      </c>
      <c r="F523" s="125">
        <f t="shared" si="92"/>
        <v>1</v>
      </c>
      <c r="G523" s="125">
        <f t="shared" si="92"/>
        <v>0</v>
      </c>
      <c r="H523" s="126">
        <f t="shared" si="92"/>
        <v>0</v>
      </c>
      <c r="I523" s="127">
        <f t="shared" si="92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93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93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93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93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9.349046594152291E-2</v>
      </c>
      <c r="G532" s="388"/>
      <c r="H532" s="390"/>
      <c r="I532" s="114">
        <f t="shared" si="93"/>
        <v>9.349046594152291E-2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93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0.70087116932282689</v>
      </c>
      <c r="G534" s="388"/>
      <c r="H534" s="390"/>
      <c r="I534" s="114">
        <f t="shared" si="93"/>
        <v>0.70087116932282689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93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93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93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93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93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93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93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93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93"/>
        <v>0</v>
      </c>
    </row>
    <row r="544" spans="1:9">
      <c r="A544" s="31" t="s">
        <v>18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93"/>
        <v>0</v>
      </c>
    </row>
    <row r="545" spans="1:9" ht="15">
      <c r="A545" s="33" t="s">
        <v>19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93"/>
        <v>0</v>
      </c>
    </row>
    <row r="546" spans="1:9">
      <c r="A546" s="31" t="s">
        <v>20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93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93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:E548" si="94">SUM(C527:C547)</f>
        <v>0</v>
      </c>
      <c r="D548" s="99">
        <f t="shared" si="94"/>
        <v>0</v>
      </c>
      <c r="E548" s="99">
        <f t="shared" si="94"/>
        <v>0</v>
      </c>
      <c r="F548" s="99">
        <f>SUM(F527:F547)</f>
        <v>0.79436163526434977</v>
      </c>
      <c r="G548" s="99">
        <f t="shared" ref="G548:H548" si="95">SUM(G527:G547)</f>
        <v>0</v>
      </c>
      <c r="H548" s="100">
        <f t="shared" si="95"/>
        <v>0</v>
      </c>
      <c r="I548" s="111">
        <f>SUM(I527:I547)</f>
        <v>0.79436163526434977</v>
      </c>
    </row>
    <row r="549" spans="1:9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96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96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96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96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96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1323</v>
      </c>
      <c r="G559" s="388"/>
      <c r="H559" s="390"/>
      <c r="I559" s="111">
        <f t="shared" si="96"/>
        <v>1323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96"/>
        <v>0</v>
      </c>
    </row>
    <row r="561" spans="1:9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96"/>
        <v>0</v>
      </c>
    </row>
    <row r="562" spans="1:9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96"/>
        <v>0</v>
      </c>
    </row>
    <row r="563" spans="1:9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96"/>
        <v>0</v>
      </c>
    </row>
    <row r="564" spans="1:9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96"/>
        <v>0</v>
      </c>
    </row>
    <row r="565" spans="1:9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96"/>
        <v>0</v>
      </c>
    </row>
    <row r="566" spans="1:9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96"/>
        <v>0</v>
      </c>
    </row>
    <row r="567" spans="1:9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96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96"/>
        <v>0</v>
      </c>
    </row>
    <row r="569" spans="1:9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96"/>
        <v>0</v>
      </c>
    </row>
    <row r="570" spans="1:9">
      <c r="A570" s="31" t="s">
        <v>18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96"/>
        <v>0</v>
      </c>
    </row>
    <row r="571" spans="1:9" ht="15">
      <c r="A571" s="33" t="s">
        <v>19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96"/>
        <v>0</v>
      </c>
    </row>
    <row r="572" spans="1:9">
      <c r="A572" s="31" t="s">
        <v>20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96"/>
        <v>0</v>
      </c>
    </row>
    <row r="573" spans="1:9" ht="15.75" thickBot="1">
      <c r="A573" s="33" t="s">
        <v>21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96"/>
        <v>0</v>
      </c>
    </row>
    <row r="574" spans="1:9" ht="15">
      <c r="A574" s="37" t="s">
        <v>22</v>
      </c>
      <c r="B574" s="99">
        <f>SUM(B553:B573)</f>
        <v>0</v>
      </c>
      <c r="C574" s="99">
        <f t="shared" ref="C574:E574" si="97">SUM(C553:C573)</f>
        <v>0</v>
      </c>
      <c r="D574" s="99">
        <f t="shared" si="97"/>
        <v>0</v>
      </c>
      <c r="E574" s="99">
        <f t="shared" si="97"/>
        <v>0</v>
      </c>
      <c r="F574" s="99">
        <f>SUM(F553:F573)</f>
        <v>1344.7598673446746</v>
      </c>
      <c r="G574" s="99">
        <f t="shared" ref="G574:H574" si="98">SUM(G553:G573)</f>
        <v>0</v>
      </c>
      <c r="H574" s="100">
        <f t="shared" si="98"/>
        <v>0</v>
      </c>
      <c r="I574" s="111">
        <f>SUM(I553:I573)</f>
        <v>1344.7598673446746</v>
      </c>
    </row>
    <row r="575" spans="1:9" s="22" customFormat="1" ht="15" thickBot="1">
      <c r="A575" s="38" t="s">
        <v>108</v>
      </c>
      <c r="B575" s="125">
        <f>B574/$I574</f>
        <v>0</v>
      </c>
      <c r="C575" s="125">
        <f t="shared" ref="C575:I575" si="99">C574/$I574</f>
        <v>0</v>
      </c>
      <c r="D575" s="125">
        <f t="shared" si="99"/>
        <v>0</v>
      </c>
      <c r="E575" s="125">
        <f t="shared" si="99"/>
        <v>0</v>
      </c>
      <c r="F575" s="125">
        <f t="shared" si="99"/>
        <v>1</v>
      </c>
      <c r="G575" s="125">
        <f t="shared" si="99"/>
        <v>0</v>
      </c>
      <c r="H575" s="126">
        <f t="shared" si="99"/>
        <v>0</v>
      </c>
      <c r="I575" s="127">
        <f t="shared" si="9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36.954114902517667</v>
      </c>
      <c r="C579" s="105">
        <v>0</v>
      </c>
      <c r="D579" s="105">
        <v>7.0458850974823317</v>
      </c>
      <c r="E579" s="105">
        <v>0</v>
      </c>
      <c r="F579" s="394"/>
      <c r="G579" s="105">
        <v>0</v>
      </c>
      <c r="H579" s="110">
        <v>0</v>
      </c>
      <c r="I579" s="111">
        <f>SUM(B579:H579)</f>
        <v>44</v>
      </c>
    </row>
    <row r="580" spans="1:9" ht="15">
      <c r="A580" s="31" t="s">
        <v>8</v>
      </c>
      <c r="B580" s="112">
        <v>2.2924270770395498</v>
      </c>
      <c r="C580" s="112">
        <v>0</v>
      </c>
      <c r="D580" s="112">
        <v>0.70757292296045005</v>
      </c>
      <c r="E580" s="112">
        <v>0</v>
      </c>
      <c r="F580" s="395"/>
      <c r="G580" s="112">
        <v>0</v>
      </c>
      <c r="H580" s="113">
        <v>0</v>
      </c>
      <c r="I580" s="114">
        <f t="shared" ref="I580:I599" si="100">SUM(B580:H580)</f>
        <v>3</v>
      </c>
    </row>
    <row r="581" spans="1:9" ht="15">
      <c r="A581" s="32" t="s">
        <v>143</v>
      </c>
      <c r="B581" s="84">
        <v>12.067533423388465</v>
      </c>
      <c r="C581" s="84">
        <v>0</v>
      </c>
      <c r="D581" s="84">
        <v>2.9324665766115343</v>
      </c>
      <c r="E581" s="84">
        <v>0</v>
      </c>
      <c r="F581" s="395"/>
      <c r="G581" s="84">
        <v>0</v>
      </c>
      <c r="H581" s="115">
        <v>0</v>
      </c>
      <c r="I581" s="111">
        <f t="shared" si="100"/>
        <v>15</v>
      </c>
    </row>
    <row r="582" spans="1:9" ht="15">
      <c r="A582" s="31" t="s">
        <v>9</v>
      </c>
      <c r="B582" s="112">
        <v>28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00"/>
        <v>28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100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5.0511388269966026E-2</v>
      </c>
      <c r="E584" s="112">
        <v>1.4768271710523724</v>
      </c>
      <c r="F584" s="395"/>
      <c r="G584" s="112">
        <v>0</v>
      </c>
      <c r="H584" s="113">
        <v>0</v>
      </c>
      <c r="I584" s="114">
        <f t="shared" si="100"/>
        <v>1.5273385593223383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64</v>
      </c>
      <c r="F585" s="395"/>
      <c r="G585" s="84">
        <v>0</v>
      </c>
      <c r="H585" s="115">
        <v>0</v>
      </c>
      <c r="I585" s="111">
        <f t="shared" si="100"/>
        <v>64</v>
      </c>
    </row>
    <row r="586" spans="1:9" ht="15">
      <c r="A586" s="31" t="s">
        <v>145</v>
      </c>
      <c r="B586" s="112">
        <v>0</v>
      </c>
      <c r="C586" s="112">
        <v>0</v>
      </c>
      <c r="D586" s="112">
        <v>0.18291280808845534</v>
      </c>
      <c r="E586" s="112">
        <v>85.326018142483079</v>
      </c>
      <c r="F586" s="395"/>
      <c r="G586" s="112">
        <v>0</v>
      </c>
      <c r="H586" s="113">
        <v>0</v>
      </c>
      <c r="I586" s="114">
        <f t="shared" si="100"/>
        <v>85.508930950571539</v>
      </c>
    </row>
    <row r="587" spans="1:9" ht="15">
      <c r="A587" s="32" t="s">
        <v>12</v>
      </c>
      <c r="B587" s="84">
        <v>1168.3060237686698</v>
      </c>
      <c r="C587" s="84">
        <v>17.730031027048614</v>
      </c>
      <c r="D587" s="84">
        <v>20.963945204281334</v>
      </c>
      <c r="E587" s="84">
        <v>0</v>
      </c>
      <c r="F587" s="395"/>
      <c r="G587" s="84">
        <v>0</v>
      </c>
      <c r="H587" s="115">
        <v>0</v>
      </c>
      <c r="I587" s="111">
        <f t="shared" si="100"/>
        <v>1206.9999999999998</v>
      </c>
    </row>
    <row r="588" spans="1:9" ht="15">
      <c r="A588" s="31" t="s">
        <v>13</v>
      </c>
      <c r="B588" s="112">
        <v>1225.2272576611401</v>
      </c>
      <c r="C588" s="112">
        <v>148.40540532315367</v>
      </c>
      <c r="D588" s="112">
        <v>31.999458478587808</v>
      </c>
      <c r="E588" s="112">
        <v>71.367878537118358</v>
      </c>
      <c r="F588" s="395"/>
      <c r="G588" s="112">
        <v>0</v>
      </c>
      <c r="H588" s="113">
        <v>0</v>
      </c>
      <c r="I588" s="114">
        <f t="shared" si="100"/>
        <v>1476.9999999999998</v>
      </c>
    </row>
    <row r="589" spans="1:9" ht="15">
      <c r="A589" s="32" t="s">
        <v>14</v>
      </c>
      <c r="B589" s="84">
        <v>171.35864470896126</v>
      </c>
      <c r="C589" s="84">
        <v>0.92847163711531489</v>
      </c>
      <c r="D589" s="84">
        <v>21.748224012664096</v>
      </c>
      <c r="E589" s="84">
        <v>2.9646596412593218</v>
      </c>
      <c r="F589" s="395"/>
      <c r="G589" s="84">
        <v>0</v>
      </c>
      <c r="H589" s="115">
        <v>0</v>
      </c>
      <c r="I589" s="111">
        <f t="shared" si="100"/>
        <v>196.99999999999997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100"/>
        <v>0</v>
      </c>
    </row>
    <row r="591" spans="1:9" ht="15">
      <c r="A591" s="32" t="s">
        <v>136</v>
      </c>
      <c r="B591" s="84">
        <v>2510.6969776161654</v>
      </c>
      <c r="C591" s="84">
        <v>395.6526612715117</v>
      </c>
      <c r="D591" s="84">
        <v>77.164612227196471</v>
      </c>
      <c r="E591" s="84">
        <v>60.760914772921176</v>
      </c>
      <c r="F591" s="395"/>
      <c r="G591" s="84">
        <v>0</v>
      </c>
      <c r="H591" s="115">
        <v>0</v>
      </c>
      <c r="I591" s="111">
        <f>SUM(B591:H591)</f>
        <v>3044.2751658877946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100"/>
        <v>0</v>
      </c>
    </row>
    <row r="593" spans="1:9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100"/>
        <v>0</v>
      </c>
    </row>
    <row r="594" spans="1:9" ht="15">
      <c r="A594" s="31" t="s">
        <v>17</v>
      </c>
      <c r="B594" s="112">
        <v>68.730124518495586</v>
      </c>
      <c r="C594" s="112">
        <v>0</v>
      </c>
      <c r="D594" s="112">
        <v>1.2698754815044133</v>
      </c>
      <c r="E594" s="112">
        <v>0</v>
      </c>
      <c r="F594" s="395"/>
      <c r="G594" s="112">
        <v>0</v>
      </c>
      <c r="H594" s="113">
        <v>0</v>
      </c>
      <c r="I594" s="114">
        <f t="shared" si="100"/>
        <v>70</v>
      </c>
    </row>
    <row r="595" spans="1:9" ht="15">
      <c r="A595" s="33" t="s">
        <v>56</v>
      </c>
      <c r="B595" s="84">
        <v>114.62334472013997</v>
      </c>
      <c r="C595" s="84">
        <v>0</v>
      </c>
      <c r="D595" s="84">
        <v>20.376655279860035</v>
      </c>
      <c r="E595" s="84">
        <v>0</v>
      </c>
      <c r="F595" s="395"/>
      <c r="G595" s="84">
        <v>0</v>
      </c>
      <c r="H595" s="115">
        <v>0</v>
      </c>
      <c r="I595" s="111">
        <f t="shared" si="100"/>
        <v>135</v>
      </c>
    </row>
    <row r="596" spans="1:9">
      <c r="A596" s="31" t="s">
        <v>18</v>
      </c>
      <c r="B596" s="116">
        <v>91.304203145778828</v>
      </c>
      <c r="C596" s="116">
        <v>0</v>
      </c>
      <c r="D596" s="116">
        <v>5.631571866221174</v>
      </c>
      <c r="E596" s="116">
        <v>0</v>
      </c>
      <c r="F596" s="395"/>
      <c r="G596" s="116">
        <v>0</v>
      </c>
      <c r="H596" s="117">
        <v>0</v>
      </c>
      <c r="I596" s="118">
        <f t="shared" si="100"/>
        <v>96.935775012000008</v>
      </c>
    </row>
    <row r="597" spans="1:9" ht="15">
      <c r="A597" s="33" t="s">
        <v>19</v>
      </c>
      <c r="B597" s="93">
        <v>300.58965068651059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100"/>
        <v>300.58965068651059</v>
      </c>
    </row>
    <row r="598" spans="1:9">
      <c r="A598" s="31" t="s">
        <v>20</v>
      </c>
      <c r="B598" s="116">
        <v>2587.9552257005412</v>
      </c>
      <c r="C598" s="116">
        <v>16.407174299458909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100"/>
        <v>2604.3624</v>
      </c>
    </row>
    <row r="599" spans="1:9" ht="15.75" thickBot="1">
      <c r="A599" s="33" t="s">
        <v>21</v>
      </c>
      <c r="B599" s="96">
        <v>822.69574531361502</v>
      </c>
      <c r="C599" s="96">
        <v>0</v>
      </c>
      <c r="D599" s="96">
        <v>1814.4797969554179</v>
      </c>
      <c r="E599" s="96">
        <v>399.84496210600497</v>
      </c>
      <c r="F599" s="396"/>
      <c r="G599" s="96">
        <v>1243.1242692948676</v>
      </c>
      <c r="H599" s="121">
        <v>0.32362633009575836</v>
      </c>
      <c r="I599" s="122">
        <f t="shared" si="100"/>
        <v>4280.4684000000016</v>
      </c>
    </row>
    <row r="600" spans="1:9" ht="15">
      <c r="A600" s="280" t="s">
        <v>22</v>
      </c>
      <c r="B600" s="99">
        <f>SUM(B579:B599)</f>
        <v>9140.8012732429634</v>
      </c>
      <c r="C600" s="99">
        <f t="shared" ref="C600:E600" si="101">SUM(C579:C599)</f>
        <v>579.1237435582882</v>
      </c>
      <c r="D600" s="99">
        <f t="shared" si="101"/>
        <v>2004.553488299146</v>
      </c>
      <c r="E600" s="99">
        <f t="shared" si="101"/>
        <v>685.7412603708392</v>
      </c>
      <c r="F600" s="99">
        <f>SUM(F579:F599)</f>
        <v>0</v>
      </c>
      <c r="G600" s="99">
        <f t="shared" ref="G600:H600" si="102">SUM(G579:G599)</f>
        <v>1243.1242692948676</v>
      </c>
      <c r="H600" s="100">
        <f t="shared" si="102"/>
        <v>0.32362633009575836</v>
      </c>
      <c r="I600" s="111">
        <f>SUM(I579:I599)</f>
        <v>13653.6676610962</v>
      </c>
    </row>
    <row r="601" spans="1:9" s="22" customFormat="1" ht="15" thickBot="1">
      <c r="A601" s="38" t="s">
        <v>108</v>
      </c>
      <c r="B601" s="125">
        <f>B600/$I600</f>
        <v>0.66947588736820651</v>
      </c>
      <c r="C601" s="125">
        <f t="shared" ref="C601:I601" si="103">C600/$I600</f>
        <v>4.2415251193523823E-2</v>
      </c>
      <c r="D601" s="125">
        <f t="shared" si="103"/>
        <v>0.14681428741749586</v>
      </c>
      <c r="E601" s="125">
        <f t="shared" si="103"/>
        <v>5.0223960139643802E-2</v>
      </c>
      <c r="F601" s="125">
        <f t="shared" si="103"/>
        <v>0</v>
      </c>
      <c r="G601" s="125">
        <f t="shared" si="103"/>
        <v>9.1046911361182342E-2</v>
      </c>
      <c r="H601" s="126">
        <f t="shared" si="103"/>
        <v>2.3702519947653073E-5</v>
      </c>
      <c r="I601" s="127">
        <f t="shared" si="103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9" ht="1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>
      <c r="A605" s="30" t="s">
        <v>7</v>
      </c>
      <c r="B605" s="105">
        <v>1175.616</v>
      </c>
      <c r="C605" s="105">
        <v>0</v>
      </c>
      <c r="D605" s="105">
        <v>80.384</v>
      </c>
      <c r="E605" s="105">
        <v>0</v>
      </c>
      <c r="F605" s="394"/>
      <c r="G605" s="105">
        <v>0</v>
      </c>
      <c r="H605" s="110">
        <v>0</v>
      </c>
      <c r="I605" s="111">
        <f>SUM(B605:H605)</f>
        <v>1256</v>
      </c>
    </row>
    <row r="606" spans="1:9" ht="15">
      <c r="A606" s="31" t="s">
        <v>8</v>
      </c>
      <c r="B606" s="112">
        <v>463.32000000000005</v>
      </c>
      <c r="C606" s="112">
        <v>0</v>
      </c>
      <c r="D606" s="112">
        <v>31.68</v>
      </c>
      <c r="E606" s="112">
        <v>0</v>
      </c>
      <c r="F606" s="395"/>
      <c r="G606" s="112">
        <v>0</v>
      </c>
      <c r="H606" s="113">
        <v>0</v>
      </c>
      <c r="I606" s="114">
        <f t="shared" ref="I606:I625" si="104">SUM(B606:H606)</f>
        <v>495.00000000000006</v>
      </c>
    </row>
    <row r="607" spans="1:9" ht="15">
      <c r="A607" s="32" t="s">
        <v>143</v>
      </c>
      <c r="B607" s="84">
        <v>845.20800000000008</v>
      </c>
      <c r="C607" s="84">
        <v>0</v>
      </c>
      <c r="D607" s="84">
        <v>57.792000000000002</v>
      </c>
      <c r="E607" s="84">
        <v>0</v>
      </c>
      <c r="F607" s="395"/>
      <c r="G607" s="84">
        <v>0</v>
      </c>
      <c r="H607" s="115">
        <v>0</v>
      </c>
      <c r="I607" s="111">
        <f t="shared" si="104"/>
        <v>903.00000000000011</v>
      </c>
    </row>
    <row r="608" spans="1:9" ht="15">
      <c r="A608" s="31" t="s">
        <v>9</v>
      </c>
      <c r="B608" s="112">
        <v>1152.2159999999999</v>
      </c>
      <c r="C608" s="112">
        <v>0</v>
      </c>
      <c r="D608" s="112">
        <v>78.784000000000006</v>
      </c>
      <c r="E608" s="112">
        <v>0</v>
      </c>
      <c r="F608" s="395"/>
      <c r="G608" s="112">
        <v>0</v>
      </c>
      <c r="H608" s="113">
        <v>0</v>
      </c>
      <c r="I608" s="114">
        <f t="shared" si="104"/>
        <v>1231</v>
      </c>
    </row>
    <row r="609" spans="1:9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104"/>
        <v>0</v>
      </c>
    </row>
    <row r="610" spans="1:9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104"/>
        <v>0</v>
      </c>
    </row>
    <row r="611" spans="1:9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04"/>
        <v>0</v>
      </c>
    </row>
    <row r="612" spans="1:9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04"/>
        <v>0</v>
      </c>
    </row>
    <row r="613" spans="1:9" ht="15">
      <c r="A613" s="32" t="s">
        <v>12</v>
      </c>
      <c r="B613" s="84">
        <v>12890.861999999999</v>
      </c>
      <c r="C613" s="84">
        <v>0</v>
      </c>
      <c r="D613" s="84">
        <v>1015.1379999999999</v>
      </c>
      <c r="E613" s="84">
        <v>0</v>
      </c>
      <c r="F613" s="395"/>
      <c r="G613" s="84">
        <v>0</v>
      </c>
      <c r="H613" s="115">
        <v>0</v>
      </c>
      <c r="I613" s="111">
        <f t="shared" si="104"/>
        <v>13906</v>
      </c>
    </row>
    <row r="614" spans="1:9" ht="15">
      <c r="A614" s="31" t="s">
        <v>13</v>
      </c>
      <c r="B614" s="112">
        <v>1393.2810000000002</v>
      </c>
      <c r="C614" s="112">
        <v>0</v>
      </c>
      <c r="D614" s="112">
        <v>109.71899999999999</v>
      </c>
      <c r="E614" s="112">
        <v>0</v>
      </c>
      <c r="F614" s="395"/>
      <c r="G614" s="112">
        <v>0</v>
      </c>
      <c r="H614" s="113">
        <v>0</v>
      </c>
      <c r="I614" s="114">
        <f t="shared" si="104"/>
        <v>1503.0000000000002</v>
      </c>
    </row>
    <row r="615" spans="1:9" ht="15">
      <c r="A615" s="32" t="s">
        <v>14</v>
      </c>
      <c r="B615" s="84">
        <v>64.89</v>
      </c>
      <c r="C615" s="84">
        <v>0</v>
      </c>
      <c r="D615" s="84">
        <v>5.1099999999999994</v>
      </c>
      <c r="E615" s="84">
        <v>0</v>
      </c>
      <c r="F615" s="395"/>
      <c r="G615" s="84">
        <v>0</v>
      </c>
      <c r="H615" s="115">
        <v>0</v>
      </c>
      <c r="I615" s="111">
        <f t="shared" si="104"/>
        <v>70</v>
      </c>
    </row>
    <row r="616" spans="1:9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104"/>
        <v>0</v>
      </c>
    </row>
    <row r="617" spans="1:9" ht="15">
      <c r="A617" s="32" t="s">
        <v>136</v>
      </c>
      <c r="B617" s="84">
        <v>1850.4526336444726</v>
      </c>
      <c r="C617" s="84">
        <v>0</v>
      </c>
      <c r="D617" s="84">
        <v>584.35346325614921</v>
      </c>
      <c r="E617" s="84">
        <v>0</v>
      </c>
      <c r="F617" s="395"/>
      <c r="G617" s="84">
        <v>0</v>
      </c>
      <c r="H617" s="115">
        <v>0</v>
      </c>
      <c r="I617" s="111">
        <f>SUM(B617:H617)</f>
        <v>2434.8060969006219</v>
      </c>
    </row>
    <row r="618" spans="1:9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104"/>
        <v>0</v>
      </c>
    </row>
    <row r="619" spans="1:9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104"/>
        <v>0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04"/>
        <v>0</v>
      </c>
    </row>
    <row r="621" spans="1:9" ht="15">
      <c r="A621" s="33" t="s">
        <v>56</v>
      </c>
      <c r="B621" s="84">
        <v>10278.085000000001</v>
      </c>
      <c r="C621" s="84">
        <v>0</v>
      </c>
      <c r="D621" s="84">
        <v>1078.915</v>
      </c>
      <c r="E621" s="84">
        <v>0</v>
      </c>
      <c r="F621" s="395"/>
      <c r="G621" s="84">
        <v>0</v>
      </c>
      <c r="H621" s="115">
        <v>0</v>
      </c>
      <c r="I621" s="111">
        <f t="shared" si="104"/>
        <v>11357</v>
      </c>
    </row>
    <row r="622" spans="1:9">
      <c r="A622" s="31" t="s">
        <v>18</v>
      </c>
      <c r="B622" s="116">
        <v>263.72031457879001</v>
      </c>
      <c r="C622" s="116">
        <v>0</v>
      </c>
      <c r="D622" s="116">
        <v>27.683347939209998</v>
      </c>
      <c r="E622" s="116">
        <v>0</v>
      </c>
      <c r="F622" s="395"/>
      <c r="G622" s="116">
        <v>0</v>
      </c>
      <c r="H622" s="117">
        <v>0</v>
      </c>
      <c r="I622" s="118">
        <f t="shared" si="104"/>
        <v>291.40366251800003</v>
      </c>
    </row>
    <row r="623" spans="1:9" ht="15">
      <c r="A623" s="33" t="s">
        <v>19</v>
      </c>
      <c r="B623" s="93">
        <v>5.8740438931820765E-2</v>
      </c>
      <c r="C623" s="93">
        <v>0</v>
      </c>
      <c r="D623" s="93">
        <v>395.01231098382834</v>
      </c>
      <c r="E623" s="93">
        <v>0</v>
      </c>
      <c r="F623" s="395"/>
      <c r="G623" s="93">
        <v>0</v>
      </c>
      <c r="H623" s="119">
        <v>0</v>
      </c>
      <c r="I623" s="120">
        <f t="shared" si="104"/>
        <v>395.07105142276015</v>
      </c>
    </row>
    <row r="624" spans="1:9">
      <c r="A624" s="31" t="s">
        <v>20</v>
      </c>
      <c r="B624" s="116">
        <v>1899.6681600000002</v>
      </c>
      <c r="C624" s="116">
        <v>0</v>
      </c>
      <c r="D624" s="116">
        <v>442.13184000000001</v>
      </c>
      <c r="E624" s="116">
        <v>0</v>
      </c>
      <c r="F624" s="395"/>
      <c r="G624" s="116">
        <v>0</v>
      </c>
      <c r="H624" s="117">
        <v>0</v>
      </c>
      <c r="I624" s="118">
        <f t="shared" si="104"/>
        <v>2341.8000000000002</v>
      </c>
    </row>
    <row r="625" spans="1:9" ht="15.75" thickBot="1">
      <c r="A625" s="33" t="s">
        <v>21</v>
      </c>
      <c r="B625" s="96">
        <v>1458.0278650543798</v>
      </c>
      <c r="C625" s="96">
        <v>0</v>
      </c>
      <c r="D625" s="96">
        <v>1656.2064098190524</v>
      </c>
      <c r="E625" s="96">
        <v>3232.4418199116199</v>
      </c>
      <c r="F625" s="396"/>
      <c r="G625" s="96">
        <v>846.59190521494816</v>
      </c>
      <c r="H625" s="121">
        <v>0</v>
      </c>
      <c r="I625" s="122">
        <f t="shared" si="104"/>
        <v>7193.2680000000009</v>
      </c>
    </row>
    <row r="626" spans="1:9" ht="15">
      <c r="A626" s="280" t="s">
        <v>22</v>
      </c>
      <c r="B626" s="99">
        <f>SUM(B605:B625)</f>
        <v>33735.405713716573</v>
      </c>
      <c r="C626" s="99">
        <f t="shared" ref="C626:E626" si="105">SUM(C605:C625)</f>
        <v>0</v>
      </c>
      <c r="D626" s="99">
        <f t="shared" si="105"/>
        <v>5562.9093719982393</v>
      </c>
      <c r="E626" s="99">
        <f t="shared" si="105"/>
        <v>3232.4418199116199</v>
      </c>
      <c r="F626" s="99">
        <f>SUM(F605:F625)</f>
        <v>0</v>
      </c>
      <c r="G626" s="99">
        <f t="shared" ref="G626:H626" si="106">SUM(G605:G625)</f>
        <v>846.59190521494816</v>
      </c>
      <c r="H626" s="100">
        <f t="shared" si="106"/>
        <v>0</v>
      </c>
      <c r="I626" s="111">
        <f>SUM(I605:I625)</f>
        <v>43377.348810841388</v>
      </c>
    </row>
    <row r="627" spans="1:9" s="22" customFormat="1" ht="15" thickBot="1">
      <c r="A627" s="38" t="s">
        <v>108</v>
      </c>
      <c r="B627" s="125">
        <f>B626/$I626</f>
        <v>0.77771940052926924</v>
      </c>
      <c r="C627" s="125">
        <f t="shared" ref="C627:I627" si="107">C626/$I626</f>
        <v>0</v>
      </c>
      <c r="D627" s="125">
        <f t="shared" si="107"/>
        <v>0.12824456829431424</v>
      </c>
      <c r="E627" s="125">
        <f t="shared" si="107"/>
        <v>7.4519119045462018E-2</v>
      </c>
      <c r="F627" s="125">
        <f t="shared" si="107"/>
        <v>0</v>
      </c>
      <c r="G627" s="125">
        <f t="shared" si="107"/>
        <v>1.9516912130954342E-2</v>
      </c>
      <c r="H627" s="126">
        <f t="shared" si="107"/>
        <v>0</v>
      </c>
      <c r="I627" s="127">
        <f t="shared" si="107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>
      <c r="A631" s="30" t="s">
        <v>7</v>
      </c>
      <c r="B631" s="105">
        <v>3.9975690991561215</v>
      </c>
      <c r="C631" s="105">
        <v>0</v>
      </c>
      <c r="D631" s="105">
        <v>6.002430900843879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10</v>
      </c>
    </row>
    <row r="632" spans="1:9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08">SUM(B632:H632)</f>
        <v>0</v>
      </c>
    </row>
    <row r="633" spans="1:9" ht="15">
      <c r="A633" s="32" t="s">
        <v>143</v>
      </c>
      <c r="B633" s="84">
        <v>35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08"/>
        <v>35</v>
      </c>
    </row>
    <row r="634" spans="1:9" ht="15">
      <c r="A634" s="31" t="s">
        <v>9</v>
      </c>
      <c r="B634" s="112">
        <v>27.91058994792467</v>
      </c>
      <c r="C634" s="112">
        <v>0</v>
      </c>
      <c r="D634" s="112">
        <v>8.9410052075327734E-2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08"/>
        <v>27.999999999999996</v>
      </c>
    </row>
    <row r="635" spans="1:9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08"/>
        <v>0</v>
      </c>
    </row>
    <row r="636" spans="1:9" ht="15">
      <c r="A636" s="31" t="s">
        <v>11</v>
      </c>
      <c r="B636" s="112">
        <v>0</v>
      </c>
      <c r="C636" s="112">
        <v>0</v>
      </c>
      <c r="D636" s="112">
        <v>0</v>
      </c>
      <c r="E636" s="112">
        <v>43.581932198772684</v>
      </c>
      <c r="F636" s="112">
        <v>0</v>
      </c>
      <c r="G636" s="112">
        <v>0</v>
      </c>
      <c r="H636" s="113">
        <v>0</v>
      </c>
      <c r="I636" s="114">
        <f t="shared" si="108"/>
        <v>43.581932198772684</v>
      </c>
    </row>
    <row r="637" spans="1:9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108"/>
        <v>0</v>
      </c>
    </row>
    <row r="638" spans="1:9" ht="15">
      <c r="A638" s="31" t="s">
        <v>145</v>
      </c>
      <c r="B638" s="112">
        <v>0</v>
      </c>
      <c r="C638" s="112">
        <v>0.85670719757801495</v>
      </c>
      <c r="D638" s="112">
        <v>0</v>
      </c>
      <c r="E638" s="112">
        <v>41.580849880222914</v>
      </c>
      <c r="F638" s="112">
        <v>1642.1433419774723</v>
      </c>
      <c r="G638" s="112">
        <v>0</v>
      </c>
      <c r="H638" s="113">
        <v>0</v>
      </c>
      <c r="I638" s="114">
        <f t="shared" si="108"/>
        <v>1684.5808990552732</v>
      </c>
    </row>
    <row r="639" spans="1:9" ht="15">
      <c r="A639" s="32" t="s">
        <v>12</v>
      </c>
      <c r="B639" s="84">
        <v>10.757232851799667</v>
      </c>
      <c r="C639" s="84">
        <v>0.24276714820033321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08"/>
        <v>11</v>
      </c>
    </row>
    <row r="640" spans="1:9" ht="15">
      <c r="A640" s="31" t="s">
        <v>13</v>
      </c>
      <c r="B640" s="112">
        <v>375.14916355900743</v>
      </c>
      <c r="C640" s="112">
        <v>1.6214181984166711</v>
      </c>
      <c r="D640" s="112">
        <v>30.229418242575921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108"/>
        <v>407.00000000000006</v>
      </c>
    </row>
    <row r="641" spans="1:9" ht="15">
      <c r="A641" s="32" t="s">
        <v>14</v>
      </c>
      <c r="B641" s="84">
        <v>6.7678705736722113</v>
      </c>
      <c r="C641" s="84">
        <v>0</v>
      </c>
      <c r="D641" s="84">
        <v>3.2764830245590508E-2</v>
      </c>
      <c r="E641" s="84">
        <v>0.1993645960821992</v>
      </c>
      <c r="F641" s="84">
        <v>0</v>
      </c>
      <c r="G641" s="84">
        <v>0</v>
      </c>
      <c r="H641" s="115">
        <v>0</v>
      </c>
      <c r="I641" s="111">
        <f t="shared" si="108"/>
        <v>7.0000000000000009</v>
      </c>
    </row>
    <row r="642" spans="1:9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108"/>
        <v>0</v>
      </c>
    </row>
    <row r="643" spans="1:9" ht="15">
      <c r="A643" s="32" t="s">
        <v>136</v>
      </c>
      <c r="B643" s="84">
        <v>19.865607781630565</v>
      </c>
      <c r="C643" s="84">
        <v>0</v>
      </c>
      <c r="D643" s="84">
        <v>5.1343922183694337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25</v>
      </c>
    </row>
    <row r="644" spans="1:9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08"/>
        <v>0</v>
      </c>
    </row>
    <row r="645" spans="1:9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108"/>
        <v>0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08"/>
        <v>0</v>
      </c>
    </row>
    <row r="647" spans="1:9" ht="15">
      <c r="A647" s="33" t="s">
        <v>56</v>
      </c>
      <c r="B647" s="84">
        <v>443.4248692090946</v>
      </c>
      <c r="C647" s="84">
        <v>20.085641603885538</v>
      </c>
      <c r="D647" s="84">
        <v>252.4894891870199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08"/>
        <v>716</v>
      </c>
    </row>
    <row r="648" spans="1:9">
      <c r="A648" s="31" t="s">
        <v>18</v>
      </c>
      <c r="B648" s="116">
        <v>88.965382429392719</v>
      </c>
      <c r="C648" s="116">
        <v>0</v>
      </c>
      <c r="D648" s="116">
        <v>0</v>
      </c>
      <c r="E648" s="116">
        <v>0</v>
      </c>
      <c r="F648" s="116">
        <v>42.034617570607288</v>
      </c>
      <c r="G648" s="116">
        <v>0</v>
      </c>
      <c r="H648" s="117">
        <v>0</v>
      </c>
      <c r="I648" s="118">
        <f t="shared" si="108"/>
        <v>131</v>
      </c>
    </row>
    <row r="649" spans="1:9" ht="15">
      <c r="A649" s="33" t="s">
        <v>19</v>
      </c>
      <c r="B649" s="93">
        <v>5.3345606540368173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108"/>
        <v>5.3345606540368173</v>
      </c>
    </row>
    <row r="650" spans="1:9">
      <c r="A650" s="31" t="s">
        <v>20</v>
      </c>
      <c r="B650" s="116">
        <v>32.803200000000004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108"/>
        <v>32.803200000000004</v>
      </c>
    </row>
    <row r="651" spans="1:9" ht="15.75" thickBot="1">
      <c r="A651" s="33" t="s">
        <v>21</v>
      </c>
      <c r="B651" s="96">
        <v>273.03497086888297</v>
      </c>
      <c r="C651" s="96">
        <v>0.35476074515636352</v>
      </c>
      <c r="D651" s="96">
        <v>5.6475375802353893</v>
      </c>
      <c r="E651" s="96">
        <v>453.69862712000628</v>
      </c>
      <c r="F651" s="96">
        <v>0</v>
      </c>
      <c r="G651" s="96">
        <v>152.99636602043628</v>
      </c>
      <c r="H651" s="121">
        <v>2.1465376652828336</v>
      </c>
      <c r="I651" s="122">
        <f t="shared" si="108"/>
        <v>887.87880000000018</v>
      </c>
    </row>
    <row r="652" spans="1:9" ht="15">
      <c r="A652" s="280" t="s">
        <v>22</v>
      </c>
      <c r="B652" s="99">
        <f>SUM(B631:B651)</f>
        <v>1323.0110169745979</v>
      </c>
      <c r="C652" s="99">
        <f t="shared" ref="C652:E652" si="109">SUM(C631:C651)</f>
        <v>23.161294893236921</v>
      </c>
      <c r="D652" s="99">
        <f t="shared" si="109"/>
        <v>299.62544301136546</v>
      </c>
      <c r="E652" s="99">
        <f t="shared" si="109"/>
        <v>539.06077379508406</v>
      </c>
      <c r="F652" s="99">
        <f>SUM(F631:F651)</f>
        <v>1684.1779595480796</v>
      </c>
      <c r="G652" s="99">
        <f t="shared" ref="G652:H652" si="110">SUM(G631:G651)</f>
        <v>152.99636602043628</v>
      </c>
      <c r="H652" s="100">
        <f t="shared" si="110"/>
        <v>2.1465376652828336</v>
      </c>
      <c r="I652" s="111">
        <f>SUM(I631:I651)</f>
        <v>4024.1793919080828</v>
      </c>
    </row>
    <row r="653" spans="1:9" s="22" customFormat="1" ht="15" thickBot="1">
      <c r="A653" s="38" t="s">
        <v>108</v>
      </c>
      <c r="B653" s="125">
        <f>B652/$I652</f>
        <v>0.32876541727611358</v>
      </c>
      <c r="C653" s="125">
        <f t="shared" ref="C653:I653" si="111">C652/$I652</f>
        <v>5.755532404894825E-3</v>
      </c>
      <c r="D653" s="125">
        <f t="shared" si="111"/>
        <v>7.4456283836118131E-2</v>
      </c>
      <c r="E653" s="125">
        <f t="shared" si="111"/>
        <v>0.13395545309909407</v>
      </c>
      <c r="F653" s="125">
        <f t="shared" si="111"/>
        <v>0.41851463255705385</v>
      </c>
      <c r="G653" s="125">
        <f t="shared" si="111"/>
        <v>3.8019270792968393E-2</v>
      </c>
      <c r="H653" s="126">
        <f t="shared" si="111"/>
        <v>5.3341003375722846E-4</v>
      </c>
      <c r="I653" s="127">
        <f t="shared" si="111"/>
        <v>1</v>
      </c>
    </row>
  </sheetData>
  <mergeCells count="79">
    <mergeCell ref="B266:I266"/>
    <mergeCell ref="B292:I292"/>
    <mergeCell ref="B110:I110"/>
    <mergeCell ref="B136:I136"/>
    <mergeCell ref="B162:I162"/>
    <mergeCell ref="B188:I188"/>
    <mergeCell ref="B240:I240"/>
    <mergeCell ref="B214:I214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6"/>
  <dimension ref="A1:T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7" width="16.625" style="3" customWidth="1"/>
    <col min="8" max="8" width="16.875" style="3" customWidth="1"/>
    <col min="9" max="9" width="16.625" style="3" customWidth="1"/>
    <col min="10" max="10" width="36.625" style="19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88</v>
      </c>
      <c r="B1" s="415"/>
      <c r="C1" s="415"/>
      <c r="D1" s="415"/>
      <c r="E1" s="415"/>
      <c r="F1" s="415"/>
      <c r="G1" s="415"/>
      <c r="H1" s="415"/>
      <c r="I1" s="416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23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1184.9207296088198</v>
      </c>
      <c r="C7" s="105">
        <f t="shared" ref="C7:E7" si="0">C33+C85</f>
        <v>695.99999999623174</v>
      </c>
      <c r="D7" s="105">
        <f t="shared" si="0"/>
        <v>1287.0792703949487</v>
      </c>
      <c r="E7" s="105">
        <f t="shared" si="0"/>
        <v>0</v>
      </c>
      <c r="F7" s="105">
        <f>F59+F85</f>
        <v>0</v>
      </c>
      <c r="G7" s="105">
        <f t="shared" ref="G7:H22" si="1">G33+G85</f>
        <v>0</v>
      </c>
      <c r="H7" s="110">
        <f t="shared" si="1"/>
        <v>0</v>
      </c>
      <c r="I7" s="111">
        <f>SUM(B7:H7)</f>
        <v>3168</v>
      </c>
      <c r="J7" s="6">
        <v>0</v>
      </c>
    </row>
    <row r="8" spans="1:10" ht="13.5" customHeight="1">
      <c r="A8" s="31" t="s">
        <v>8</v>
      </c>
      <c r="B8" s="112">
        <f t="shared" ref="B8:E23" si="2">B34+B86</f>
        <v>589.24113890133435</v>
      </c>
      <c r="C8" s="112">
        <f t="shared" si="2"/>
        <v>1212.9999999707711</v>
      </c>
      <c r="D8" s="112">
        <f t="shared" si="2"/>
        <v>41.758861127894534</v>
      </c>
      <c r="E8" s="112">
        <f t="shared" si="2"/>
        <v>0</v>
      </c>
      <c r="F8" s="112">
        <f t="shared" ref="F8:F27" si="3">F60+F86</f>
        <v>0</v>
      </c>
      <c r="G8" s="112">
        <f t="shared" si="1"/>
        <v>0</v>
      </c>
      <c r="H8" s="113">
        <f t="shared" si="1"/>
        <v>0</v>
      </c>
      <c r="I8" s="114">
        <f t="shared" ref="I8:I27" si="4">SUM(B8:H8)</f>
        <v>1844</v>
      </c>
      <c r="J8" s="297">
        <v>0</v>
      </c>
    </row>
    <row r="9" spans="1:10" ht="13.5" customHeight="1">
      <c r="A9" s="32" t="s">
        <v>143</v>
      </c>
      <c r="B9" s="84">
        <f t="shared" si="2"/>
        <v>895.0160356516144</v>
      </c>
      <c r="C9" s="84">
        <f t="shared" si="2"/>
        <v>0</v>
      </c>
      <c r="D9" s="84">
        <f t="shared" si="2"/>
        <v>60.983964348385641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956</v>
      </c>
      <c r="J9" s="297">
        <v>0</v>
      </c>
    </row>
    <row r="10" spans="1:10" ht="13.5" customHeight="1">
      <c r="A10" s="31" t="s">
        <v>9</v>
      </c>
      <c r="B10" s="112">
        <f t="shared" si="2"/>
        <v>1433.3874306606294</v>
      </c>
      <c r="C10" s="112">
        <f t="shared" si="2"/>
        <v>0</v>
      </c>
      <c r="D10" s="112">
        <f t="shared" si="2"/>
        <v>1932.6125693393706</v>
      </c>
      <c r="E10" s="112">
        <f t="shared" si="2"/>
        <v>0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3366</v>
      </c>
      <c r="J10" s="297">
        <v>0</v>
      </c>
    </row>
    <row r="11" spans="1:10" ht="13.5" customHeight="1">
      <c r="A11" s="32" t="s">
        <v>10</v>
      </c>
      <c r="B11" s="84">
        <f t="shared" si="2"/>
        <v>0</v>
      </c>
      <c r="C11" s="84">
        <f t="shared" si="2"/>
        <v>0</v>
      </c>
      <c r="D11" s="84">
        <f t="shared" si="2"/>
        <v>0</v>
      </c>
      <c r="E11" s="84">
        <f t="shared" si="2"/>
        <v>0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0</v>
      </c>
      <c r="J11" s="297">
        <v>0</v>
      </c>
    </row>
    <row r="12" spans="1:10" ht="13.5" customHeight="1">
      <c r="A12" s="31" t="s">
        <v>11</v>
      </c>
      <c r="B12" s="112">
        <f t="shared" si="2"/>
        <v>6.5169841463401349E-8</v>
      </c>
      <c r="C12" s="112">
        <f t="shared" si="2"/>
        <v>4.344654099427609E-8</v>
      </c>
      <c r="D12" s="112">
        <f t="shared" si="2"/>
        <v>5.5124960319412455E-2</v>
      </c>
      <c r="E12" s="112">
        <f t="shared" si="2"/>
        <v>74.591480543506336</v>
      </c>
      <c r="F12" s="112">
        <f t="shared" si="3"/>
        <v>15199.859216446099</v>
      </c>
      <c r="G12" s="112">
        <f t="shared" si="1"/>
        <v>0</v>
      </c>
      <c r="H12" s="113">
        <f t="shared" si="1"/>
        <v>0</v>
      </c>
      <c r="I12" s="114">
        <f t="shared" si="4"/>
        <v>15274.505822058542</v>
      </c>
      <c r="J12" s="297">
        <v>0</v>
      </c>
    </row>
    <row r="13" spans="1:10" ht="13.5" customHeight="1">
      <c r="A13" s="32" t="s">
        <v>144</v>
      </c>
      <c r="B13" s="84">
        <f t="shared" si="2"/>
        <v>0</v>
      </c>
      <c r="C13" s="84">
        <f t="shared" si="2"/>
        <v>0</v>
      </c>
      <c r="D13" s="84">
        <f t="shared" si="2"/>
        <v>0</v>
      </c>
      <c r="E13" s="84">
        <f t="shared" si="2"/>
        <v>32</v>
      </c>
      <c r="F13" s="84">
        <f t="shared" si="3"/>
        <v>1191</v>
      </c>
      <c r="G13" s="84">
        <f t="shared" si="1"/>
        <v>0</v>
      </c>
      <c r="H13" s="115">
        <f t="shared" si="1"/>
        <v>0</v>
      </c>
      <c r="I13" s="111">
        <f t="shared" si="4"/>
        <v>1223</v>
      </c>
      <c r="J13" s="297">
        <v>0</v>
      </c>
    </row>
    <row r="14" spans="1:10" ht="13.5" customHeight="1">
      <c r="A14" s="31" t="s">
        <v>145</v>
      </c>
      <c r="B14" s="112">
        <f t="shared" si="2"/>
        <v>5.8477529101819132E-8</v>
      </c>
      <c r="C14" s="112">
        <f t="shared" si="2"/>
        <v>9.8286919353463436</v>
      </c>
      <c r="D14" s="112">
        <f t="shared" si="2"/>
        <v>1.9484924253323992</v>
      </c>
      <c r="E14" s="112">
        <f t="shared" si="2"/>
        <v>750.80705764390996</v>
      </c>
      <c r="F14" s="112">
        <f t="shared" si="3"/>
        <v>18245.88165216479</v>
      </c>
      <c r="G14" s="112">
        <f t="shared" si="1"/>
        <v>0</v>
      </c>
      <c r="H14" s="113">
        <f t="shared" si="1"/>
        <v>0</v>
      </c>
      <c r="I14" s="114">
        <f t="shared" si="4"/>
        <v>19008.465894227855</v>
      </c>
      <c r="J14" s="297">
        <v>0</v>
      </c>
    </row>
    <row r="15" spans="1:10" ht="13.5" customHeight="1">
      <c r="A15" s="32" t="s">
        <v>12</v>
      </c>
      <c r="B15" s="84">
        <f t="shared" si="2"/>
        <v>12342.115957311848</v>
      </c>
      <c r="C15" s="84">
        <f t="shared" si="2"/>
        <v>9.3723601501679337</v>
      </c>
      <c r="D15" s="84">
        <f t="shared" si="2"/>
        <v>954.51168253598451</v>
      </c>
      <c r="E15" s="84">
        <f t="shared" si="2"/>
        <v>1.9999999988571438E-9</v>
      </c>
      <c r="F15" s="84">
        <f t="shared" si="3"/>
        <v>0</v>
      </c>
      <c r="G15" s="84">
        <f t="shared" si="1"/>
        <v>0</v>
      </c>
      <c r="H15" s="115">
        <f t="shared" si="1"/>
        <v>0</v>
      </c>
      <c r="I15" s="111">
        <f t="shared" si="4"/>
        <v>13306</v>
      </c>
      <c r="J15" s="297">
        <v>0</v>
      </c>
    </row>
    <row r="16" spans="1:10" ht="13.5" customHeight="1">
      <c r="A16" s="31" t="s">
        <v>13</v>
      </c>
      <c r="B16" s="112">
        <f t="shared" si="2"/>
        <v>3248.2893535927633</v>
      </c>
      <c r="C16" s="112">
        <f t="shared" si="2"/>
        <v>1553.8647556359822</v>
      </c>
      <c r="D16" s="112">
        <f t="shared" si="2"/>
        <v>1703.9297300371702</v>
      </c>
      <c r="E16" s="112">
        <f t="shared" si="2"/>
        <v>59.916160734084421</v>
      </c>
      <c r="F16" s="112">
        <f t="shared" si="3"/>
        <v>0</v>
      </c>
      <c r="G16" s="112">
        <f t="shared" si="1"/>
        <v>0</v>
      </c>
      <c r="H16" s="113">
        <f t="shared" si="1"/>
        <v>0</v>
      </c>
      <c r="I16" s="114">
        <f t="shared" si="4"/>
        <v>6566</v>
      </c>
      <c r="J16" s="297">
        <v>0</v>
      </c>
    </row>
    <row r="17" spans="1:20" ht="13.5" customHeight="1">
      <c r="A17" s="32" t="s">
        <v>14</v>
      </c>
      <c r="B17" s="84">
        <f t="shared" si="2"/>
        <v>509.30856421663378</v>
      </c>
      <c r="C17" s="84">
        <f t="shared" si="2"/>
        <v>4.6574624468799311</v>
      </c>
      <c r="D17" s="84">
        <f t="shared" si="2"/>
        <v>951.64072110623772</v>
      </c>
      <c r="E17" s="84">
        <f t="shared" si="2"/>
        <v>7.3932522302486445</v>
      </c>
      <c r="F17" s="84">
        <f t="shared" si="3"/>
        <v>34.509737859141758</v>
      </c>
      <c r="G17" s="84">
        <f t="shared" si="1"/>
        <v>0</v>
      </c>
      <c r="H17" s="115">
        <f t="shared" si="1"/>
        <v>0</v>
      </c>
      <c r="I17" s="111">
        <f t="shared" si="4"/>
        <v>1507.509737859142</v>
      </c>
      <c r="J17" s="297">
        <v>0</v>
      </c>
    </row>
    <row r="18" spans="1:20" ht="13.5" customHeight="1">
      <c r="A18" s="31" t="s">
        <v>146</v>
      </c>
      <c r="B18" s="112">
        <f t="shared" si="2"/>
        <v>5.8146964852514569E-9</v>
      </c>
      <c r="C18" s="112">
        <f t="shared" si="2"/>
        <v>5.8146964852514569E-9</v>
      </c>
      <c r="D18" s="112">
        <f t="shared" si="2"/>
        <v>181.9999999883706</v>
      </c>
      <c r="E18" s="112">
        <f t="shared" si="2"/>
        <v>0</v>
      </c>
      <c r="F18" s="112">
        <f t="shared" si="3"/>
        <v>0</v>
      </c>
      <c r="G18" s="112">
        <f t="shared" si="1"/>
        <v>0</v>
      </c>
      <c r="H18" s="113">
        <f t="shared" si="1"/>
        <v>0</v>
      </c>
      <c r="I18" s="114">
        <f t="shared" si="4"/>
        <v>182</v>
      </c>
      <c r="J18" s="297">
        <v>0</v>
      </c>
    </row>
    <row r="19" spans="1:20" ht="13.5" customHeight="1">
      <c r="A19" s="32" t="s">
        <v>136</v>
      </c>
      <c r="B19" s="84">
        <f t="shared" si="2"/>
        <v>7459.1968794475197</v>
      </c>
      <c r="C19" s="84">
        <f t="shared" si="2"/>
        <v>5460.2201063325529</v>
      </c>
      <c r="D19" s="84">
        <f t="shared" si="2"/>
        <v>11307.63306823432</v>
      </c>
      <c r="E19" s="84">
        <f t="shared" si="2"/>
        <v>1495.8694953579375</v>
      </c>
      <c r="F19" s="84">
        <f t="shared" si="3"/>
        <v>834</v>
      </c>
      <c r="G19" s="84">
        <f t="shared" si="1"/>
        <v>0</v>
      </c>
      <c r="H19" s="115">
        <f t="shared" si="1"/>
        <v>0</v>
      </c>
      <c r="I19" s="111">
        <f t="shared" si="4"/>
        <v>26556.919549372327</v>
      </c>
      <c r="J19" s="297">
        <v>0</v>
      </c>
    </row>
    <row r="20" spans="1:20" ht="13.5" customHeight="1">
      <c r="A20" s="31" t="s">
        <v>15</v>
      </c>
      <c r="B20" s="112">
        <f t="shared" si="2"/>
        <v>1.0414930919284901E-8</v>
      </c>
      <c r="C20" s="112">
        <f t="shared" si="2"/>
        <v>0.19488197619976652</v>
      </c>
      <c r="D20" s="112">
        <f t="shared" si="2"/>
        <v>85.110138470050231</v>
      </c>
      <c r="E20" s="112">
        <f t="shared" si="2"/>
        <v>0</v>
      </c>
      <c r="F20" s="112">
        <f t="shared" si="3"/>
        <v>0</v>
      </c>
      <c r="G20" s="112">
        <f t="shared" si="1"/>
        <v>0</v>
      </c>
      <c r="H20" s="113">
        <f t="shared" si="1"/>
        <v>0</v>
      </c>
      <c r="I20" s="114">
        <f t="shared" si="4"/>
        <v>85.305020456664934</v>
      </c>
      <c r="J20" s="297">
        <v>0</v>
      </c>
    </row>
    <row r="21" spans="1:20" ht="13.5" customHeight="1">
      <c r="A21" s="32" t="s">
        <v>16</v>
      </c>
      <c r="B21" s="84">
        <f t="shared" si="2"/>
        <v>0</v>
      </c>
      <c r="C21" s="84">
        <f t="shared" si="2"/>
        <v>0</v>
      </c>
      <c r="D21" s="84">
        <f t="shared" si="2"/>
        <v>0</v>
      </c>
      <c r="E21" s="84">
        <f t="shared" si="2"/>
        <v>0</v>
      </c>
      <c r="F21" s="84">
        <f t="shared" si="3"/>
        <v>0</v>
      </c>
      <c r="G21" s="84">
        <f t="shared" si="1"/>
        <v>0</v>
      </c>
      <c r="H21" s="115">
        <f t="shared" si="1"/>
        <v>0</v>
      </c>
      <c r="I21" s="111">
        <f t="shared" si="4"/>
        <v>0</v>
      </c>
      <c r="J21" s="297">
        <v>0</v>
      </c>
    </row>
    <row r="22" spans="1:20" ht="13.5" customHeight="1">
      <c r="A22" s="31" t="s">
        <v>17</v>
      </c>
      <c r="B22" s="112">
        <f t="shared" si="2"/>
        <v>71.963451150069247</v>
      </c>
      <c r="C22" s="112">
        <f t="shared" si="2"/>
        <v>17.352367323656381</v>
      </c>
      <c r="D22" s="112">
        <f t="shared" si="2"/>
        <v>771.68418151930473</v>
      </c>
      <c r="E22" s="112">
        <f t="shared" si="2"/>
        <v>6.9696969612488505E-9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861</v>
      </c>
      <c r="J22" s="297">
        <v>0</v>
      </c>
    </row>
    <row r="23" spans="1:20" ht="13.5" customHeight="1">
      <c r="A23" s="33" t="s">
        <v>56</v>
      </c>
      <c r="B23" s="84">
        <f t="shared" si="2"/>
        <v>10085.846829122804</v>
      </c>
      <c r="C23" s="84">
        <f t="shared" si="2"/>
        <v>26.630021843550637</v>
      </c>
      <c r="D23" s="84">
        <f t="shared" si="2"/>
        <v>1268.5231488986444</v>
      </c>
      <c r="E23" s="84">
        <f t="shared" si="2"/>
        <v>1.3499999783333337E-7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11380.999999999998</v>
      </c>
      <c r="J23" s="297">
        <v>0</v>
      </c>
    </row>
    <row r="24" spans="1:20" ht="13.5" customHeight="1">
      <c r="A24" s="31" t="s">
        <v>18</v>
      </c>
      <c r="B24" s="112">
        <f t="shared" ref="B24:E27" si="6">B50+B102</f>
        <v>497.1820247939072</v>
      </c>
      <c r="C24" s="112">
        <f t="shared" si="6"/>
        <v>5850.853359459461</v>
      </c>
      <c r="D24" s="112">
        <f t="shared" si="6"/>
        <v>105.82452264207204</v>
      </c>
      <c r="E24" s="112">
        <f t="shared" si="6"/>
        <v>1.0624999998102678E-8</v>
      </c>
      <c r="F24" s="112">
        <f t="shared" si="3"/>
        <v>63.504936953935818</v>
      </c>
      <c r="G24" s="112">
        <f t="shared" si="5"/>
        <v>0</v>
      </c>
      <c r="H24" s="113">
        <f t="shared" si="5"/>
        <v>0</v>
      </c>
      <c r="I24" s="114">
        <f t="shared" si="4"/>
        <v>6517.3648438600003</v>
      </c>
      <c r="J24" s="297">
        <v>0</v>
      </c>
    </row>
    <row r="25" spans="1:20" ht="13.5" customHeight="1">
      <c r="A25" s="33" t="s">
        <v>19</v>
      </c>
      <c r="B25" s="84">
        <f t="shared" si="6"/>
        <v>277.35678358562518</v>
      </c>
      <c r="C25" s="84">
        <f t="shared" si="6"/>
        <v>0</v>
      </c>
      <c r="D25" s="84">
        <f t="shared" si="6"/>
        <v>358.05273380140295</v>
      </c>
      <c r="E25" s="84">
        <f t="shared" si="6"/>
        <v>0</v>
      </c>
      <c r="F25" s="84">
        <f t="shared" si="3"/>
        <v>0</v>
      </c>
      <c r="G25" s="84">
        <f t="shared" si="5"/>
        <v>0</v>
      </c>
      <c r="H25" s="115">
        <f t="shared" si="5"/>
        <v>0</v>
      </c>
      <c r="I25" s="111">
        <f t="shared" si="4"/>
        <v>635.40951738702813</v>
      </c>
      <c r="J25" s="297">
        <v>0</v>
      </c>
    </row>
    <row r="26" spans="1:20" ht="13.5" customHeight="1">
      <c r="A26" s="31" t="s">
        <v>20</v>
      </c>
      <c r="B26" s="112">
        <f t="shared" si="6"/>
        <v>4044.1368674910086</v>
      </c>
      <c r="C26" s="112">
        <f t="shared" si="6"/>
        <v>141.81783631873628</v>
      </c>
      <c r="D26" s="112">
        <f t="shared" si="6"/>
        <v>441.0676961737754</v>
      </c>
      <c r="E26" s="112">
        <f t="shared" si="6"/>
        <v>1.6479913655212676E-8</v>
      </c>
      <c r="F26" s="112">
        <f t="shared" si="3"/>
        <v>0</v>
      </c>
      <c r="G26" s="112">
        <f t="shared" si="5"/>
        <v>0</v>
      </c>
      <c r="H26" s="113">
        <f t="shared" si="5"/>
        <v>0</v>
      </c>
      <c r="I26" s="114">
        <f t="shared" si="4"/>
        <v>4627.0224000000007</v>
      </c>
      <c r="J26" s="297">
        <v>0</v>
      </c>
    </row>
    <row r="27" spans="1:20" ht="13.5" customHeight="1" thickBot="1">
      <c r="A27" s="33" t="s">
        <v>21</v>
      </c>
      <c r="B27" s="283">
        <f t="shared" si="6"/>
        <v>2670.1380409091475</v>
      </c>
      <c r="C27" s="283">
        <f t="shared" si="6"/>
        <v>86.081078314681989</v>
      </c>
      <c r="D27" s="283">
        <f t="shared" si="6"/>
        <v>5155.140205144764</v>
      </c>
      <c r="E27" s="283">
        <f t="shared" si="6"/>
        <v>12786.891262394522</v>
      </c>
      <c r="F27" s="283">
        <f t="shared" si="3"/>
        <v>1339.902</v>
      </c>
      <c r="G27" s="283">
        <f t="shared" si="5"/>
        <v>3749.7204484514086</v>
      </c>
      <c r="H27" s="284">
        <f t="shared" si="5"/>
        <v>81.636964785475811</v>
      </c>
      <c r="I27" s="292">
        <f t="shared" si="4"/>
        <v>25869.51</v>
      </c>
      <c r="J27" s="297">
        <v>0</v>
      </c>
    </row>
    <row r="28" spans="1:20" ht="13.5" customHeight="1">
      <c r="A28" s="280" t="s">
        <v>22</v>
      </c>
      <c r="B28" s="99">
        <f>SUM(B7:B27)</f>
        <v>45308.100086583603</v>
      </c>
      <c r="C28" s="99">
        <f t="shared" ref="C28:I28" si="7">SUM(C7:C27)</f>
        <v>15069.872921753478</v>
      </c>
      <c r="D28" s="99">
        <f t="shared" si="7"/>
        <v>26609.556111148348</v>
      </c>
      <c r="E28" s="99">
        <f t="shared" si="7"/>
        <v>15207.468709075283</v>
      </c>
      <c r="F28" s="99">
        <f t="shared" si="7"/>
        <v>36908.657543423971</v>
      </c>
      <c r="G28" s="99">
        <f t="shared" si="7"/>
        <v>3749.7204484514086</v>
      </c>
      <c r="H28" s="99">
        <f t="shared" si="7"/>
        <v>81.636964785475811</v>
      </c>
      <c r="I28" s="111">
        <f t="shared" si="7"/>
        <v>142935.01278522157</v>
      </c>
      <c r="J28" s="297">
        <v>0</v>
      </c>
    </row>
    <row r="29" spans="1:20" s="22" customFormat="1" ht="13.5" customHeight="1" thickBot="1">
      <c r="A29" s="38" t="s">
        <v>108</v>
      </c>
      <c r="B29" s="123">
        <f>B28/$I28</f>
        <v>0.31698391600289644</v>
      </c>
      <c r="C29" s="123">
        <f t="shared" ref="C29:I29" si="8">C28/$I28</f>
        <v>0.10543164077228524</v>
      </c>
      <c r="D29" s="123">
        <f t="shared" si="8"/>
        <v>0.18616541596517477</v>
      </c>
      <c r="E29" s="123">
        <f t="shared" si="8"/>
        <v>0.10639428655543258</v>
      </c>
      <c r="F29" s="123">
        <f t="shared" si="8"/>
        <v>0.25821984987599944</v>
      </c>
      <c r="G29" s="123">
        <f t="shared" si="8"/>
        <v>2.6233743401176665E-2</v>
      </c>
      <c r="H29" s="123">
        <f t="shared" si="8"/>
        <v>5.7114742703487191E-4</v>
      </c>
      <c r="I29" s="124">
        <f t="shared" si="8"/>
        <v>1</v>
      </c>
      <c r="J29" s="298"/>
    </row>
    <row r="30" spans="1:20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7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7"/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7"/>
    </row>
    <row r="33" spans="1:10" ht="13.5" customHeight="1">
      <c r="A33" s="30" t="s">
        <v>7</v>
      </c>
      <c r="B33" s="105">
        <f>B111+B137+B163+B189+B215+B241+B267+B293+B319+B345+B371+B397+B423</f>
        <v>3.7682728749119209E-9</v>
      </c>
      <c r="C33" s="105">
        <f t="shared" ref="C33:E33" si="9">C111+C137+C163+C189+C215+C241+C267+C293+C319+C345+C371+C397+C423</f>
        <v>695.99999999623174</v>
      </c>
      <c r="D33" s="105">
        <f t="shared" si="9"/>
        <v>1197</v>
      </c>
      <c r="E33" s="105">
        <f t="shared" si="9"/>
        <v>0</v>
      </c>
      <c r="F33" s="394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1893</v>
      </c>
      <c r="J33" s="297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2.9228915661946292E-8</v>
      </c>
      <c r="C34" s="112">
        <f t="shared" si="11"/>
        <v>1212.9999999707711</v>
      </c>
      <c r="D34" s="112">
        <f t="shared" si="11"/>
        <v>0</v>
      </c>
      <c r="E34" s="112">
        <f t="shared" si="11"/>
        <v>0</v>
      </c>
      <c r="F34" s="395"/>
      <c r="G34" s="112">
        <f t="shared" si="10"/>
        <v>0</v>
      </c>
      <c r="H34" s="113">
        <f t="shared" si="10"/>
        <v>0</v>
      </c>
      <c r="I34" s="114">
        <f t="shared" ref="I34:I53" si="12">SUM(B34:H34)</f>
        <v>1213</v>
      </c>
      <c r="J34" s="297">
        <v>0</v>
      </c>
    </row>
    <row r="35" spans="1:10" ht="13.5" customHeight="1">
      <c r="A35" s="32" t="s">
        <v>143</v>
      </c>
      <c r="B35" s="84">
        <f t="shared" si="11"/>
        <v>0</v>
      </c>
      <c r="C35" s="84">
        <f t="shared" si="11"/>
        <v>0</v>
      </c>
      <c r="D35" s="84">
        <f t="shared" si="11"/>
        <v>0</v>
      </c>
      <c r="E35" s="84">
        <f t="shared" si="11"/>
        <v>0</v>
      </c>
      <c r="F35" s="395"/>
      <c r="G35" s="84">
        <f t="shared" si="10"/>
        <v>0</v>
      </c>
      <c r="H35" s="115">
        <f t="shared" si="10"/>
        <v>0</v>
      </c>
      <c r="I35" s="111">
        <f t="shared" si="12"/>
        <v>0</v>
      </c>
      <c r="J35" s="297">
        <v>0</v>
      </c>
    </row>
    <row r="36" spans="1:10" ht="13.5" customHeight="1">
      <c r="A36" s="31" t="s">
        <v>9</v>
      </c>
      <c r="B36" s="112">
        <f t="shared" si="11"/>
        <v>9.5781249999501143E-9</v>
      </c>
      <c r="C36" s="112">
        <f t="shared" si="11"/>
        <v>0</v>
      </c>
      <c r="D36" s="112">
        <f t="shared" si="11"/>
        <v>1838.9999999904219</v>
      </c>
      <c r="E36" s="112">
        <f t="shared" si="11"/>
        <v>0</v>
      </c>
      <c r="F36" s="395"/>
      <c r="G36" s="112">
        <f t="shared" si="10"/>
        <v>0</v>
      </c>
      <c r="H36" s="113">
        <f t="shared" si="10"/>
        <v>0</v>
      </c>
      <c r="I36" s="114">
        <f t="shared" si="12"/>
        <v>1839</v>
      </c>
      <c r="J36" s="297">
        <v>0</v>
      </c>
    </row>
    <row r="37" spans="1:10" ht="13.5" customHeight="1">
      <c r="A37" s="32" t="s">
        <v>10</v>
      </c>
      <c r="B37" s="84">
        <f t="shared" si="11"/>
        <v>0</v>
      </c>
      <c r="C37" s="84">
        <f t="shared" si="11"/>
        <v>0</v>
      </c>
      <c r="D37" s="84">
        <f t="shared" si="11"/>
        <v>0</v>
      </c>
      <c r="E37" s="84">
        <f t="shared" si="11"/>
        <v>0</v>
      </c>
      <c r="F37" s="395"/>
      <c r="G37" s="84">
        <f t="shared" si="10"/>
        <v>0</v>
      </c>
      <c r="H37" s="115">
        <f t="shared" si="10"/>
        <v>0</v>
      </c>
      <c r="I37" s="111">
        <f t="shared" si="12"/>
        <v>0</v>
      </c>
      <c r="J37" s="297">
        <v>0</v>
      </c>
    </row>
    <row r="38" spans="1:10" ht="13.5" customHeight="1">
      <c r="A38" s="31" t="s">
        <v>11</v>
      </c>
      <c r="B38" s="112">
        <f t="shared" si="11"/>
        <v>6.5169841463401349E-8</v>
      </c>
      <c r="C38" s="112">
        <f t="shared" si="11"/>
        <v>4.344654099427609E-8</v>
      </c>
      <c r="D38" s="112">
        <f t="shared" si="11"/>
        <v>4.344654099427609E-8</v>
      </c>
      <c r="E38" s="112">
        <f t="shared" si="11"/>
        <v>29.287212399876022</v>
      </c>
      <c r="F38" s="395"/>
      <c r="G38" s="112">
        <f t="shared" si="10"/>
        <v>0</v>
      </c>
      <c r="H38" s="113">
        <f t="shared" si="10"/>
        <v>0</v>
      </c>
      <c r="I38" s="114">
        <f t="shared" si="12"/>
        <v>29.287212551938946</v>
      </c>
      <c r="J38" s="297">
        <v>0</v>
      </c>
    </row>
    <row r="39" spans="1:10" ht="13.5" customHeight="1">
      <c r="A39" s="32" t="s">
        <v>144</v>
      </c>
      <c r="B39" s="84">
        <f t="shared" si="11"/>
        <v>0</v>
      </c>
      <c r="C39" s="84">
        <f t="shared" si="11"/>
        <v>0</v>
      </c>
      <c r="D39" s="84">
        <f t="shared" si="11"/>
        <v>0</v>
      </c>
      <c r="E39" s="84">
        <f t="shared" si="11"/>
        <v>0</v>
      </c>
      <c r="F39" s="395"/>
      <c r="G39" s="84">
        <f t="shared" si="10"/>
        <v>0</v>
      </c>
      <c r="H39" s="115">
        <f t="shared" si="10"/>
        <v>0</v>
      </c>
      <c r="I39" s="111">
        <f t="shared" si="12"/>
        <v>0</v>
      </c>
      <c r="J39" s="297">
        <v>0</v>
      </c>
    </row>
    <row r="40" spans="1:10" ht="13.5" customHeight="1">
      <c r="A40" s="31" t="s">
        <v>145</v>
      </c>
      <c r="B40" s="112">
        <f t="shared" si="11"/>
        <v>5.8477529101819132E-8</v>
      </c>
      <c r="C40" s="112">
        <f t="shared" si="11"/>
        <v>8.9671158491666549</v>
      </c>
      <c r="D40" s="112">
        <f t="shared" si="11"/>
        <v>1.7996783051623038</v>
      </c>
      <c r="E40" s="112">
        <f t="shared" si="11"/>
        <v>639.57038955919597</v>
      </c>
      <c r="F40" s="395"/>
      <c r="G40" s="112">
        <f t="shared" si="10"/>
        <v>0</v>
      </c>
      <c r="H40" s="113">
        <f t="shared" si="10"/>
        <v>0</v>
      </c>
      <c r="I40" s="114">
        <f t="shared" si="12"/>
        <v>650.3371837720025</v>
      </c>
      <c r="J40" s="297">
        <v>0</v>
      </c>
    </row>
    <row r="41" spans="1:10" ht="13.5" customHeight="1">
      <c r="A41" s="32" t="s">
        <v>12</v>
      </c>
      <c r="B41" s="84">
        <f t="shared" si="11"/>
        <v>27.942990239644622</v>
      </c>
      <c r="C41" s="84">
        <f t="shared" si="11"/>
        <v>1.7188576891202119</v>
      </c>
      <c r="D41" s="84">
        <f t="shared" si="11"/>
        <v>15.338152069235171</v>
      </c>
      <c r="E41" s="84">
        <f t="shared" si="11"/>
        <v>1.9999999988571438E-9</v>
      </c>
      <c r="F41" s="395"/>
      <c r="G41" s="84">
        <f t="shared" si="10"/>
        <v>0</v>
      </c>
      <c r="H41" s="115">
        <f t="shared" si="10"/>
        <v>0</v>
      </c>
      <c r="I41" s="111">
        <f t="shared" si="12"/>
        <v>45.000000000000007</v>
      </c>
      <c r="J41" s="297">
        <v>0</v>
      </c>
    </row>
    <row r="42" spans="1:10" ht="13.5" customHeight="1">
      <c r="A42" s="31" t="s">
        <v>13</v>
      </c>
      <c r="B42" s="112">
        <f t="shared" si="11"/>
        <v>533.63548518434868</v>
      </c>
      <c r="C42" s="112">
        <f t="shared" si="11"/>
        <v>1427.7268144710185</v>
      </c>
      <c r="D42" s="112">
        <f t="shared" si="11"/>
        <v>1543.6377003322998</v>
      </c>
      <c r="E42" s="112">
        <f t="shared" si="11"/>
        <v>1.2333054209985714E-8</v>
      </c>
      <c r="F42" s="395"/>
      <c r="G42" s="112">
        <f t="shared" si="10"/>
        <v>0</v>
      </c>
      <c r="H42" s="113">
        <f t="shared" si="10"/>
        <v>0</v>
      </c>
      <c r="I42" s="114">
        <f t="shared" si="12"/>
        <v>3505.0000000000005</v>
      </c>
      <c r="J42" s="297">
        <v>0</v>
      </c>
    </row>
    <row r="43" spans="1:10" ht="13.5" customHeight="1">
      <c r="A43" s="32" t="s">
        <v>14</v>
      </c>
      <c r="B43" s="84">
        <f t="shared" si="11"/>
        <v>135.08778628883152</v>
      </c>
      <c r="C43" s="84">
        <f t="shared" si="11"/>
        <v>2.9324846845235593</v>
      </c>
      <c r="D43" s="84">
        <f t="shared" si="11"/>
        <v>907.26530707447864</v>
      </c>
      <c r="E43" s="84">
        <f t="shared" si="11"/>
        <v>1.7144219521663084</v>
      </c>
      <c r="F43" s="395"/>
      <c r="G43" s="84">
        <f t="shared" si="10"/>
        <v>0</v>
      </c>
      <c r="H43" s="115">
        <f t="shared" si="10"/>
        <v>0</v>
      </c>
      <c r="I43" s="111">
        <f t="shared" si="12"/>
        <v>1047</v>
      </c>
      <c r="J43" s="297">
        <v>0</v>
      </c>
    </row>
    <row r="44" spans="1:10" ht="13.5" customHeight="1">
      <c r="A44" s="31" t="s">
        <v>146</v>
      </c>
      <c r="B44" s="112">
        <f t="shared" si="11"/>
        <v>5.8146964852514569E-9</v>
      </c>
      <c r="C44" s="112">
        <f t="shared" si="11"/>
        <v>5.8146964852514569E-9</v>
      </c>
      <c r="D44" s="112">
        <f t="shared" si="11"/>
        <v>181.9999999883706</v>
      </c>
      <c r="E44" s="112">
        <f t="shared" si="11"/>
        <v>0</v>
      </c>
      <c r="F44" s="395"/>
      <c r="G44" s="112">
        <f t="shared" si="10"/>
        <v>0</v>
      </c>
      <c r="H44" s="113">
        <f t="shared" si="10"/>
        <v>0</v>
      </c>
      <c r="I44" s="114">
        <f t="shared" si="12"/>
        <v>182</v>
      </c>
      <c r="J44" s="297">
        <v>0</v>
      </c>
    </row>
    <row r="45" spans="1:10" ht="13.5" customHeight="1">
      <c r="A45" s="32" t="s">
        <v>136</v>
      </c>
      <c r="B45" s="84">
        <f t="shared" si="11"/>
        <v>3666.0591095592263</v>
      </c>
      <c r="C45" s="84">
        <f t="shared" si="11"/>
        <v>5080.1701924820345</v>
      </c>
      <c r="D45" s="84">
        <f t="shared" si="11"/>
        <v>10798.265982331377</v>
      </c>
      <c r="E45" s="84">
        <f t="shared" si="11"/>
        <v>1437.5047156273629</v>
      </c>
      <c r="F45" s="395"/>
      <c r="G45" s="84">
        <f t="shared" si="10"/>
        <v>0</v>
      </c>
      <c r="H45" s="115">
        <f t="shared" si="10"/>
        <v>0</v>
      </c>
      <c r="I45" s="111">
        <f t="shared" si="12"/>
        <v>20982</v>
      </c>
      <c r="J45" s="297">
        <v>0</v>
      </c>
    </row>
    <row r="46" spans="1:10" ht="13.5" customHeight="1">
      <c r="A46" s="31" t="s">
        <v>15</v>
      </c>
      <c r="B46" s="112">
        <f t="shared" si="11"/>
        <v>1.0414930919284901E-8</v>
      </c>
      <c r="C46" s="112">
        <f t="shared" si="11"/>
        <v>0.19488197619976652</v>
      </c>
      <c r="D46" s="112">
        <f t="shared" si="11"/>
        <v>85.110138470050231</v>
      </c>
      <c r="E46" s="112">
        <f t="shared" si="11"/>
        <v>0</v>
      </c>
      <c r="F46" s="395"/>
      <c r="G46" s="112">
        <f t="shared" si="10"/>
        <v>0</v>
      </c>
      <c r="H46" s="113">
        <f t="shared" si="10"/>
        <v>0</v>
      </c>
      <c r="I46" s="114">
        <f t="shared" si="12"/>
        <v>85.305020456664934</v>
      </c>
      <c r="J46" s="297">
        <v>0</v>
      </c>
    </row>
    <row r="47" spans="1:10" ht="13.5" customHeight="1">
      <c r="A47" s="32" t="s">
        <v>16</v>
      </c>
      <c r="B47" s="84">
        <f t="shared" si="11"/>
        <v>0</v>
      </c>
      <c r="C47" s="84">
        <f t="shared" si="11"/>
        <v>0</v>
      </c>
      <c r="D47" s="84">
        <f t="shared" si="11"/>
        <v>0</v>
      </c>
      <c r="E47" s="84">
        <f t="shared" si="11"/>
        <v>0</v>
      </c>
      <c r="F47" s="395"/>
      <c r="G47" s="84">
        <f t="shared" si="10"/>
        <v>0</v>
      </c>
      <c r="H47" s="115">
        <f t="shared" si="10"/>
        <v>0</v>
      </c>
      <c r="I47" s="111">
        <f t="shared" si="12"/>
        <v>0</v>
      </c>
      <c r="J47" s="297">
        <v>0</v>
      </c>
    </row>
    <row r="48" spans="1:10" ht="13.5" customHeight="1">
      <c r="A48" s="31" t="s">
        <v>17</v>
      </c>
      <c r="B48" s="112">
        <f t="shared" si="11"/>
        <v>6.1789033966520499</v>
      </c>
      <c r="C48" s="112">
        <f t="shared" si="11"/>
        <v>17.352367323656381</v>
      </c>
      <c r="D48" s="112">
        <f t="shared" si="11"/>
        <v>770.46872927272193</v>
      </c>
      <c r="E48" s="112">
        <f t="shared" si="11"/>
        <v>6.9696969612488505E-9</v>
      </c>
      <c r="F48" s="395"/>
      <c r="G48" s="112">
        <f t="shared" si="10"/>
        <v>0</v>
      </c>
      <c r="H48" s="113">
        <f t="shared" si="10"/>
        <v>0</v>
      </c>
      <c r="I48" s="114">
        <f t="shared" si="12"/>
        <v>794</v>
      </c>
      <c r="J48" s="297">
        <v>0</v>
      </c>
    </row>
    <row r="49" spans="1:10" ht="13.5" customHeight="1">
      <c r="A49" s="33" t="s">
        <v>56</v>
      </c>
      <c r="B49" s="84">
        <f t="shared" si="11"/>
        <v>38.146037259541416</v>
      </c>
      <c r="C49" s="84">
        <f t="shared" si="11"/>
        <v>8.0311665595057882</v>
      </c>
      <c r="D49" s="84">
        <f t="shared" si="11"/>
        <v>13.822796045952806</v>
      </c>
      <c r="E49" s="84">
        <f t="shared" si="11"/>
        <v>1.3499999783333337E-7</v>
      </c>
      <c r="F49" s="395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60.000000000000014</v>
      </c>
      <c r="J49" s="297">
        <v>0</v>
      </c>
    </row>
    <row r="50" spans="1:10" ht="13.5" customHeight="1">
      <c r="A50" s="31" t="s">
        <v>18</v>
      </c>
      <c r="B50" s="116">
        <f t="shared" ref="B50:E53" si="14">B128+B154+B180+B206+B232+B258+B284+B310+B336+B362+B388+B414+B440</f>
        <v>98.869325873069016</v>
      </c>
      <c r="C50" s="116">
        <f t="shared" si="14"/>
        <v>5850.853359459461</v>
      </c>
      <c r="D50" s="116">
        <f t="shared" si="14"/>
        <v>76.277314656846059</v>
      </c>
      <c r="E50" s="116">
        <f t="shared" si="14"/>
        <v>1.0624999998102678E-8</v>
      </c>
      <c r="F50" s="395"/>
      <c r="G50" s="116">
        <f t="shared" si="13"/>
        <v>0</v>
      </c>
      <c r="H50" s="117">
        <f t="shared" si="13"/>
        <v>0</v>
      </c>
      <c r="I50" s="114">
        <f t="shared" si="12"/>
        <v>6026.0000000000009</v>
      </c>
      <c r="J50" s="297">
        <v>0</v>
      </c>
    </row>
    <row r="51" spans="1:10" ht="13.5" customHeight="1">
      <c r="A51" s="33" t="s">
        <v>19</v>
      </c>
      <c r="B51" s="93">
        <f t="shared" si="14"/>
        <v>0</v>
      </c>
      <c r="C51" s="93">
        <f t="shared" si="14"/>
        <v>0</v>
      </c>
      <c r="D51" s="93">
        <f t="shared" si="14"/>
        <v>0</v>
      </c>
      <c r="E51" s="93">
        <f t="shared" si="14"/>
        <v>0</v>
      </c>
      <c r="F51" s="395"/>
      <c r="G51" s="93">
        <f t="shared" si="13"/>
        <v>0</v>
      </c>
      <c r="H51" s="119">
        <f t="shared" si="13"/>
        <v>0</v>
      </c>
      <c r="I51" s="111">
        <f t="shared" si="12"/>
        <v>0</v>
      </c>
      <c r="J51" s="297">
        <v>0</v>
      </c>
    </row>
    <row r="52" spans="1:10" ht="13.5" customHeight="1">
      <c r="A52" s="31" t="s">
        <v>20</v>
      </c>
      <c r="B52" s="116">
        <f t="shared" si="14"/>
        <v>205.10915424873596</v>
      </c>
      <c r="C52" s="116">
        <f t="shared" si="14"/>
        <v>128.71410060100879</v>
      </c>
      <c r="D52" s="116">
        <f t="shared" si="14"/>
        <v>35.619545133775397</v>
      </c>
      <c r="E52" s="116">
        <f t="shared" si="14"/>
        <v>1.6479913655212676E-8</v>
      </c>
      <c r="F52" s="395"/>
      <c r="G52" s="116">
        <f t="shared" si="13"/>
        <v>0</v>
      </c>
      <c r="H52" s="117">
        <f t="shared" si="13"/>
        <v>0</v>
      </c>
      <c r="I52" s="114">
        <f t="shared" si="12"/>
        <v>369.44280000000009</v>
      </c>
      <c r="J52" s="297">
        <v>0</v>
      </c>
    </row>
    <row r="53" spans="1:10" ht="13.5" customHeight="1" thickBot="1">
      <c r="A53" s="33" t="s">
        <v>21</v>
      </c>
      <c r="B53" s="96">
        <f t="shared" si="14"/>
        <v>260.07357947117288</v>
      </c>
      <c r="C53" s="96">
        <f t="shared" si="14"/>
        <v>85.734540991290189</v>
      </c>
      <c r="D53" s="96">
        <f t="shared" si="14"/>
        <v>2028.1910977493035</v>
      </c>
      <c r="E53" s="96">
        <f t="shared" si="14"/>
        <v>9033.5004807526693</v>
      </c>
      <c r="F53" s="396"/>
      <c r="G53" s="96">
        <f t="shared" si="13"/>
        <v>1844.8730827997108</v>
      </c>
      <c r="H53" s="121">
        <f t="shared" si="13"/>
        <v>79.287618235853571</v>
      </c>
      <c r="I53" s="292">
        <f t="shared" si="12"/>
        <v>13331.660400000001</v>
      </c>
      <c r="J53" s="297">
        <v>0</v>
      </c>
    </row>
    <row r="54" spans="1:10" ht="13.5" customHeight="1">
      <c r="A54" s="280" t="s">
        <v>22</v>
      </c>
      <c r="B54" s="99">
        <f>SUM(B33:B53)</f>
        <v>4971.1023717036742</v>
      </c>
      <c r="C54" s="99">
        <f t="shared" ref="C54:I54" si="15">SUM(C33:C53)</f>
        <v>14521.395882103248</v>
      </c>
      <c r="D54" s="99">
        <f t="shared" si="15"/>
        <v>19493.796441463441</v>
      </c>
      <c r="E54" s="99">
        <f t="shared" si="15"/>
        <v>11141.577220474679</v>
      </c>
      <c r="F54" s="99">
        <f t="shared" si="15"/>
        <v>0</v>
      </c>
      <c r="G54" s="99">
        <f t="shared" si="15"/>
        <v>1844.8730827997108</v>
      </c>
      <c r="H54" s="99">
        <f t="shared" si="15"/>
        <v>79.287618235853571</v>
      </c>
      <c r="I54" s="111">
        <f t="shared" si="15"/>
        <v>52052.032616780605</v>
      </c>
      <c r="J54" s="297">
        <v>0</v>
      </c>
    </row>
    <row r="55" spans="1:10" s="22" customFormat="1" ht="13.5" customHeight="1" thickBot="1">
      <c r="A55" s="38" t="s">
        <v>108</v>
      </c>
      <c r="B55" s="123">
        <f>B54/$I54</f>
        <v>9.5502560069115977E-2</v>
      </c>
      <c r="C55" s="123">
        <f t="shared" ref="C55:I55" si="16">C54/$I54</f>
        <v>0.27897845966963875</v>
      </c>
      <c r="D55" s="123">
        <f t="shared" si="16"/>
        <v>0.37450595993016045</v>
      </c>
      <c r="E55" s="123">
        <f t="shared" si="16"/>
        <v>0.21404691921450233</v>
      </c>
      <c r="F55" s="123">
        <f t="shared" si="16"/>
        <v>0</v>
      </c>
      <c r="G55" s="123">
        <f t="shared" si="16"/>
        <v>3.5442863420571936E-2</v>
      </c>
      <c r="H55" s="123">
        <f t="shared" si="16"/>
        <v>1.5232376960106016E-3</v>
      </c>
      <c r="I55" s="124">
        <f t="shared" si="16"/>
        <v>1</v>
      </c>
      <c r="J55" s="298"/>
    </row>
    <row r="56" spans="1:10" ht="15" thickBot="1">
      <c r="A56"/>
      <c r="B56" s="29"/>
      <c r="C56" s="29"/>
      <c r="D56" s="29"/>
      <c r="E56" s="29"/>
      <c r="F56" s="29"/>
      <c r="G56" s="29"/>
      <c r="H56" s="29"/>
      <c r="I56" s="29"/>
      <c r="J56" s="297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7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7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0</v>
      </c>
      <c r="G59" s="385"/>
      <c r="H59" s="387"/>
      <c r="I59" s="111">
        <f>SUM(B59:H59)</f>
        <v>0</v>
      </c>
      <c r="J59" s="297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</v>
      </c>
      <c r="G60" s="388"/>
      <c r="H60" s="390"/>
      <c r="I60" s="114">
        <f t="shared" ref="I60:I79" si="18">SUM(B60:H60)</f>
        <v>0</v>
      </c>
      <c r="J60" s="297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7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7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7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17"/>
        <v>15199.859216446099</v>
      </c>
      <c r="G64" s="388"/>
      <c r="H64" s="390"/>
      <c r="I64" s="114">
        <f t="shared" si="18"/>
        <v>15199.859216446099</v>
      </c>
      <c r="J64" s="297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17"/>
        <v>1191</v>
      </c>
      <c r="G65" s="388"/>
      <c r="H65" s="390"/>
      <c r="I65" s="111">
        <f t="shared" si="18"/>
        <v>1191</v>
      </c>
      <c r="J65" s="297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17"/>
        <v>16594.405584814318</v>
      </c>
      <c r="G66" s="388"/>
      <c r="H66" s="390"/>
      <c r="I66" s="114">
        <f t="shared" si="18"/>
        <v>16594.405584814318</v>
      </c>
      <c r="J66" s="297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17"/>
        <v>0</v>
      </c>
      <c r="G67" s="388"/>
      <c r="H67" s="390"/>
      <c r="I67" s="111">
        <f t="shared" si="18"/>
        <v>0</v>
      </c>
      <c r="J67" s="297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17"/>
        <v>0</v>
      </c>
      <c r="G68" s="388"/>
      <c r="H68" s="390"/>
      <c r="I68" s="114">
        <f t="shared" si="18"/>
        <v>0</v>
      </c>
      <c r="J68" s="297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17"/>
        <v>34.509737859141758</v>
      </c>
      <c r="G69" s="388"/>
      <c r="H69" s="390"/>
      <c r="I69" s="111">
        <f t="shared" si="18"/>
        <v>34.509737859141758</v>
      </c>
      <c r="J69" s="297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17"/>
        <v>0</v>
      </c>
      <c r="G70" s="388"/>
      <c r="H70" s="390"/>
      <c r="I70" s="114">
        <f t="shared" si="18"/>
        <v>0</v>
      </c>
      <c r="J70" s="297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17"/>
        <v>834</v>
      </c>
      <c r="G71" s="388"/>
      <c r="H71" s="390"/>
      <c r="I71" s="111">
        <f t="shared" si="18"/>
        <v>834</v>
      </c>
      <c r="J71" s="297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17"/>
        <v>0</v>
      </c>
      <c r="G72" s="388"/>
      <c r="H72" s="390"/>
      <c r="I72" s="114">
        <f t="shared" si="18"/>
        <v>0</v>
      </c>
      <c r="J72" s="297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17"/>
        <v>0</v>
      </c>
      <c r="G73" s="388"/>
      <c r="H73" s="390"/>
      <c r="I73" s="111">
        <f t="shared" si="18"/>
        <v>0</v>
      </c>
      <c r="J73" s="297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7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7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6">
        <f t="shared" si="17"/>
        <v>25</v>
      </c>
      <c r="G76" s="388"/>
      <c r="H76" s="390"/>
      <c r="I76" s="114">
        <f t="shared" si="18"/>
        <v>25</v>
      </c>
      <c r="J76" s="297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11">
        <f t="shared" si="18"/>
        <v>0</v>
      </c>
      <c r="J77" s="297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4">
        <f t="shared" si="18"/>
        <v>0</v>
      </c>
      <c r="J78" s="297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96">
        <f t="shared" si="17"/>
        <v>1339.902</v>
      </c>
      <c r="G79" s="391"/>
      <c r="H79" s="393"/>
      <c r="I79" s="292">
        <f t="shared" si="18"/>
        <v>1339.902</v>
      </c>
      <c r="J79" s="297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:E80" si="19">SUM(C59:C79)</f>
        <v>0</v>
      </c>
      <c r="D80" s="99">
        <f t="shared" si="19"/>
        <v>0</v>
      </c>
      <c r="E80" s="99">
        <f t="shared" si="19"/>
        <v>0</v>
      </c>
      <c r="F80" s="99">
        <f>SUM(F59:F79)</f>
        <v>35218.676539119566</v>
      </c>
      <c r="G80" s="99">
        <f t="shared" ref="G80:I80" si="20">SUM(G59:G79)</f>
        <v>0</v>
      </c>
      <c r="H80" s="99">
        <f t="shared" si="20"/>
        <v>0</v>
      </c>
      <c r="I80" s="111">
        <f t="shared" si="20"/>
        <v>35218.676539119566</v>
      </c>
      <c r="J80" s="297">
        <v>0</v>
      </c>
    </row>
    <row r="81" spans="1:10" s="22" customFormat="1" ht="15" thickBot="1">
      <c r="A81" s="38" t="s">
        <v>108</v>
      </c>
      <c r="B81" s="123">
        <f>B80/$I80</f>
        <v>0</v>
      </c>
      <c r="C81" s="123">
        <f t="shared" ref="C81:I81" si="21">C80/$I80</f>
        <v>0</v>
      </c>
      <c r="D81" s="123">
        <f t="shared" si="21"/>
        <v>0</v>
      </c>
      <c r="E81" s="123">
        <f t="shared" si="21"/>
        <v>0</v>
      </c>
      <c r="F81" s="123">
        <f t="shared" si="21"/>
        <v>1</v>
      </c>
      <c r="G81" s="123">
        <f t="shared" si="21"/>
        <v>0</v>
      </c>
      <c r="H81" s="123">
        <f t="shared" si="21"/>
        <v>0</v>
      </c>
      <c r="I81" s="124">
        <f t="shared" si="21"/>
        <v>1</v>
      </c>
      <c r="J81" s="298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7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7"/>
    </row>
    <row r="84" spans="1:10" ht="15" customHeight="1">
      <c r="A84" s="455"/>
      <c r="B84" s="400" t="s">
        <v>111</v>
      </c>
      <c r="C84" s="401"/>
      <c r="D84" s="401"/>
      <c r="E84" s="401"/>
      <c r="F84" s="401"/>
      <c r="G84" s="401"/>
      <c r="H84" s="401"/>
      <c r="I84" s="402"/>
      <c r="J84" s="297"/>
    </row>
    <row r="85" spans="1:10" ht="15">
      <c r="A85" s="30" t="s">
        <v>7</v>
      </c>
      <c r="B85" s="105">
        <f>B579+B605+B631</f>
        <v>1184.9207296050515</v>
      </c>
      <c r="C85" s="105">
        <f t="shared" ref="C85:H85" si="22">C579+C605+C631</f>
        <v>0</v>
      </c>
      <c r="D85" s="105">
        <f t="shared" si="22"/>
        <v>90.079270394948779</v>
      </c>
      <c r="E85" s="105">
        <f t="shared" si="22"/>
        <v>0</v>
      </c>
      <c r="F85" s="105">
        <f t="shared" si="22"/>
        <v>0</v>
      </c>
      <c r="G85" s="105">
        <f t="shared" si="22"/>
        <v>0</v>
      </c>
      <c r="H85" s="110">
        <f t="shared" si="22"/>
        <v>0</v>
      </c>
      <c r="I85" s="111">
        <f>SUM(B85:H85)</f>
        <v>1275.0000000000002</v>
      </c>
      <c r="J85" s="297">
        <v>0</v>
      </c>
    </row>
    <row r="86" spans="1:10" ht="15">
      <c r="A86" s="31" t="s">
        <v>8</v>
      </c>
      <c r="B86" s="112">
        <f t="shared" ref="B86:H101" si="23">B580+B606+B632</f>
        <v>589.24113887210547</v>
      </c>
      <c r="C86" s="112">
        <f t="shared" si="23"/>
        <v>0</v>
      </c>
      <c r="D86" s="112">
        <f t="shared" si="23"/>
        <v>41.758861127894534</v>
      </c>
      <c r="E86" s="112">
        <f t="shared" si="23"/>
        <v>0</v>
      </c>
      <c r="F86" s="112">
        <f t="shared" si="23"/>
        <v>0</v>
      </c>
      <c r="G86" s="112">
        <f t="shared" si="23"/>
        <v>0</v>
      </c>
      <c r="H86" s="113">
        <f t="shared" si="23"/>
        <v>0</v>
      </c>
      <c r="I86" s="114">
        <f t="shared" ref="I86:I105" si="24">SUM(B86:H86)</f>
        <v>631</v>
      </c>
      <c r="J86" s="297">
        <v>0</v>
      </c>
    </row>
    <row r="87" spans="1:10" ht="15">
      <c r="A87" s="32" t="s">
        <v>143</v>
      </c>
      <c r="B87" s="84">
        <f t="shared" si="23"/>
        <v>895.0160356516144</v>
      </c>
      <c r="C87" s="84">
        <f t="shared" si="23"/>
        <v>0</v>
      </c>
      <c r="D87" s="84">
        <f t="shared" si="23"/>
        <v>60.983964348385641</v>
      </c>
      <c r="E87" s="84">
        <f t="shared" si="23"/>
        <v>0</v>
      </c>
      <c r="F87" s="84">
        <f t="shared" si="23"/>
        <v>0</v>
      </c>
      <c r="G87" s="84">
        <f t="shared" si="23"/>
        <v>0</v>
      </c>
      <c r="H87" s="115">
        <f t="shared" si="23"/>
        <v>0</v>
      </c>
      <c r="I87" s="111">
        <f t="shared" si="24"/>
        <v>956</v>
      </c>
      <c r="J87" s="297">
        <v>0</v>
      </c>
    </row>
    <row r="88" spans="1:10" ht="15">
      <c r="A88" s="31" t="s">
        <v>9</v>
      </c>
      <c r="B88" s="112">
        <f t="shared" si="23"/>
        <v>1433.3874306510513</v>
      </c>
      <c r="C88" s="112">
        <f t="shared" si="23"/>
        <v>0</v>
      </c>
      <c r="D88" s="112">
        <f t="shared" si="23"/>
        <v>93.612569348948611</v>
      </c>
      <c r="E88" s="112">
        <f t="shared" si="23"/>
        <v>0</v>
      </c>
      <c r="F88" s="112">
        <f t="shared" si="23"/>
        <v>0</v>
      </c>
      <c r="G88" s="112">
        <f t="shared" si="23"/>
        <v>0</v>
      </c>
      <c r="H88" s="113">
        <f t="shared" si="23"/>
        <v>0</v>
      </c>
      <c r="I88" s="114">
        <f t="shared" si="24"/>
        <v>1527</v>
      </c>
      <c r="J88" s="297">
        <v>0</v>
      </c>
    </row>
    <row r="89" spans="1:10" ht="15">
      <c r="A89" s="32" t="s">
        <v>10</v>
      </c>
      <c r="B89" s="84">
        <f t="shared" si="23"/>
        <v>0</v>
      </c>
      <c r="C89" s="84">
        <f t="shared" si="23"/>
        <v>0</v>
      </c>
      <c r="D89" s="84">
        <f t="shared" si="23"/>
        <v>0</v>
      </c>
      <c r="E89" s="84">
        <f t="shared" si="23"/>
        <v>0</v>
      </c>
      <c r="F89" s="84">
        <f t="shared" si="23"/>
        <v>0</v>
      </c>
      <c r="G89" s="84">
        <f t="shared" si="23"/>
        <v>0</v>
      </c>
      <c r="H89" s="115">
        <f t="shared" si="23"/>
        <v>0</v>
      </c>
      <c r="I89" s="111">
        <f t="shared" si="24"/>
        <v>0</v>
      </c>
      <c r="J89" s="297">
        <v>0</v>
      </c>
    </row>
    <row r="90" spans="1:10" ht="15">
      <c r="A90" s="31" t="s">
        <v>11</v>
      </c>
      <c r="B90" s="112">
        <f t="shared" si="23"/>
        <v>0</v>
      </c>
      <c r="C90" s="112">
        <f t="shared" si="23"/>
        <v>0</v>
      </c>
      <c r="D90" s="112">
        <f t="shared" si="23"/>
        <v>5.5124916872871459E-2</v>
      </c>
      <c r="E90" s="112">
        <f t="shared" si="23"/>
        <v>45.304268143630317</v>
      </c>
      <c r="F90" s="112">
        <f t="shared" si="23"/>
        <v>0</v>
      </c>
      <c r="G90" s="112">
        <f t="shared" si="23"/>
        <v>0</v>
      </c>
      <c r="H90" s="113">
        <f t="shared" si="23"/>
        <v>0</v>
      </c>
      <c r="I90" s="114">
        <f t="shared" si="24"/>
        <v>45.359393060503187</v>
      </c>
      <c r="J90" s="297">
        <v>0</v>
      </c>
    </row>
    <row r="91" spans="1:10" ht="15">
      <c r="A91" s="32" t="s">
        <v>144</v>
      </c>
      <c r="B91" s="84">
        <f t="shared" si="23"/>
        <v>0</v>
      </c>
      <c r="C91" s="84">
        <f t="shared" si="23"/>
        <v>0</v>
      </c>
      <c r="D91" s="84">
        <f t="shared" si="23"/>
        <v>0</v>
      </c>
      <c r="E91" s="84">
        <f t="shared" si="23"/>
        <v>32</v>
      </c>
      <c r="F91" s="84">
        <f t="shared" si="23"/>
        <v>0</v>
      </c>
      <c r="G91" s="84">
        <f t="shared" si="23"/>
        <v>0</v>
      </c>
      <c r="H91" s="115">
        <f t="shared" si="23"/>
        <v>0</v>
      </c>
      <c r="I91" s="111">
        <f t="shared" si="24"/>
        <v>32</v>
      </c>
      <c r="J91" s="297">
        <v>0</v>
      </c>
    </row>
    <row r="92" spans="1:10" ht="15">
      <c r="A92" s="31" t="s">
        <v>145</v>
      </c>
      <c r="B92" s="112">
        <f t="shared" si="23"/>
        <v>0</v>
      </c>
      <c r="C92" s="112">
        <f t="shared" si="23"/>
        <v>0.86157608617968851</v>
      </c>
      <c r="D92" s="112">
        <f t="shared" si="23"/>
        <v>0.14881412017009546</v>
      </c>
      <c r="E92" s="112">
        <f t="shared" si="23"/>
        <v>111.23666808471404</v>
      </c>
      <c r="F92" s="112">
        <f t="shared" si="23"/>
        <v>1651.4760673504725</v>
      </c>
      <c r="G92" s="112">
        <f t="shared" si="23"/>
        <v>0</v>
      </c>
      <c r="H92" s="113">
        <f t="shared" si="23"/>
        <v>0</v>
      </c>
      <c r="I92" s="114">
        <f t="shared" si="24"/>
        <v>1763.7231256415364</v>
      </c>
      <c r="J92" s="297">
        <v>0</v>
      </c>
    </row>
    <row r="93" spans="1:10" ht="15">
      <c r="A93" s="32" t="s">
        <v>12</v>
      </c>
      <c r="B93" s="84">
        <f t="shared" si="23"/>
        <v>12314.172967072203</v>
      </c>
      <c r="C93" s="84">
        <f t="shared" si="23"/>
        <v>7.6535024610477222</v>
      </c>
      <c r="D93" s="84">
        <f t="shared" si="23"/>
        <v>939.1735304667493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115">
        <f t="shared" si="23"/>
        <v>0</v>
      </c>
      <c r="I93" s="111">
        <f t="shared" si="24"/>
        <v>13261</v>
      </c>
      <c r="J93" s="297">
        <v>0</v>
      </c>
    </row>
    <row r="94" spans="1:10" ht="15">
      <c r="A94" s="31" t="s">
        <v>13</v>
      </c>
      <c r="B94" s="112">
        <f t="shared" si="23"/>
        <v>2714.6538684084144</v>
      </c>
      <c r="C94" s="112">
        <f t="shared" si="23"/>
        <v>126.13794116496356</v>
      </c>
      <c r="D94" s="112">
        <f t="shared" si="23"/>
        <v>160.29202970487046</v>
      </c>
      <c r="E94" s="112">
        <f t="shared" si="23"/>
        <v>59.916160721751368</v>
      </c>
      <c r="F94" s="112">
        <f t="shared" si="23"/>
        <v>0</v>
      </c>
      <c r="G94" s="112">
        <f t="shared" si="23"/>
        <v>0</v>
      </c>
      <c r="H94" s="113">
        <f t="shared" si="23"/>
        <v>0</v>
      </c>
      <c r="I94" s="114">
        <f t="shared" si="24"/>
        <v>3061</v>
      </c>
      <c r="J94" s="297">
        <v>0</v>
      </c>
    </row>
    <row r="95" spans="1:10" ht="15">
      <c r="A95" s="32" t="s">
        <v>14</v>
      </c>
      <c r="B95" s="84">
        <f t="shared" si="23"/>
        <v>374.22077792780226</v>
      </c>
      <c r="C95" s="84">
        <f t="shared" si="23"/>
        <v>1.7249777623563718</v>
      </c>
      <c r="D95" s="84">
        <f t="shared" si="23"/>
        <v>44.375414031759036</v>
      </c>
      <c r="E95" s="84">
        <f t="shared" si="23"/>
        <v>5.6788302780823363</v>
      </c>
      <c r="F95" s="84">
        <f t="shared" si="23"/>
        <v>0</v>
      </c>
      <c r="G95" s="84">
        <f t="shared" si="23"/>
        <v>0</v>
      </c>
      <c r="H95" s="115">
        <f t="shared" si="23"/>
        <v>0</v>
      </c>
      <c r="I95" s="111">
        <f t="shared" si="24"/>
        <v>426</v>
      </c>
      <c r="J95" s="297">
        <v>0</v>
      </c>
    </row>
    <row r="96" spans="1:10" ht="15">
      <c r="A96" s="31" t="s">
        <v>146</v>
      </c>
      <c r="B96" s="112">
        <f t="shared" si="23"/>
        <v>0</v>
      </c>
      <c r="C96" s="112">
        <f t="shared" si="23"/>
        <v>0</v>
      </c>
      <c r="D96" s="112">
        <f t="shared" si="23"/>
        <v>0</v>
      </c>
      <c r="E96" s="112">
        <f t="shared" si="23"/>
        <v>0</v>
      </c>
      <c r="F96" s="112">
        <f t="shared" si="23"/>
        <v>0</v>
      </c>
      <c r="G96" s="112">
        <f t="shared" si="23"/>
        <v>0</v>
      </c>
      <c r="H96" s="113">
        <f t="shared" si="23"/>
        <v>0</v>
      </c>
      <c r="I96" s="114">
        <f t="shared" si="24"/>
        <v>0</v>
      </c>
      <c r="J96" s="297">
        <v>0</v>
      </c>
    </row>
    <row r="97" spans="1:10" ht="15">
      <c r="A97" s="32" t="s">
        <v>136</v>
      </c>
      <c r="B97" s="84">
        <f t="shared" si="23"/>
        <v>3793.1377698882939</v>
      </c>
      <c r="C97" s="84">
        <f t="shared" si="23"/>
        <v>380.04991385051846</v>
      </c>
      <c r="D97" s="84">
        <f t="shared" si="23"/>
        <v>509.36708590294296</v>
      </c>
      <c r="E97" s="84">
        <f t="shared" si="23"/>
        <v>58.364779730574504</v>
      </c>
      <c r="F97" s="84">
        <f t="shared" si="23"/>
        <v>0</v>
      </c>
      <c r="G97" s="84">
        <f t="shared" si="23"/>
        <v>0</v>
      </c>
      <c r="H97" s="115">
        <f t="shared" si="23"/>
        <v>0</v>
      </c>
      <c r="I97" s="111">
        <f t="shared" si="24"/>
        <v>4740.91954937233</v>
      </c>
      <c r="J97" s="297">
        <v>0</v>
      </c>
    </row>
    <row r="98" spans="1:10" ht="15">
      <c r="A98" s="31" t="s">
        <v>15</v>
      </c>
      <c r="B98" s="112">
        <f t="shared" si="23"/>
        <v>0</v>
      </c>
      <c r="C98" s="112">
        <f t="shared" si="23"/>
        <v>0</v>
      </c>
      <c r="D98" s="112">
        <f t="shared" si="23"/>
        <v>0</v>
      </c>
      <c r="E98" s="112">
        <f t="shared" si="23"/>
        <v>0</v>
      </c>
      <c r="F98" s="112">
        <f t="shared" si="23"/>
        <v>0</v>
      </c>
      <c r="G98" s="112">
        <f t="shared" si="23"/>
        <v>0</v>
      </c>
      <c r="H98" s="113">
        <f t="shared" si="23"/>
        <v>0</v>
      </c>
      <c r="I98" s="114">
        <f t="shared" si="24"/>
        <v>0</v>
      </c>
      <c r="J98" s="297">
        <v>0</v>
      </c>
    </row>
    <row r="99" spans="1:10" ht="15">
      <c r="A99" s="32" t="s">
        <v>16</v>
      </c>
      <c r="B99" s="84">
        <f t="shared" si="23"/>
        <v>0</v>
      </c>
      <c r="C99" s="84">
        <f t="shared" si="23"/>
        <v>0</v>
      </c>
      <c r="D99" s="84">
        <f t="shared" si="23"/>
        <v>0</v>
      </c>
      <c r="E99" s="84">
        <f t="shared" si="23"/>
        <v>0</v>
      </c>
      <c r="F99" s="84">
        <f t="shared" si="23"/>
        <v>0</v>
      </c>
      <c r="G99" s="84">
        <f t="shared" si="23"/>
        <v>0</v>
      </c>
      <c r="H99" s="115">
        <f t="shared" si="23"/>
        <v>0</v>
      </c>
      <c r="I99" s="111">
        <f t="shared" si="24"/>
        <v>0</v>
      </c>
      <c r="J99" s="297">
        <v>0</v>
      </c>
    </row>
    <row r="100" spans="1:10" ht="15">
      <c r="A100" s="31" t="s">
        <v>17</v>
      </c>
      <c r="B100" s="112">
        <f t="shared" si="23"/>
        <v>65.784547753417201</v>
      </c>
      <c r="C100" s="112">
        <f t="shared" si="23"/>
        <v>0</v>
      </c>
      <c r="D100" s="112">
        <f t="shared" si="23"/>
        <v>1.2154522465827955</v>
      </c>
      <c r="E100" s="112">
        <f t="shared" si="23"/>
        <v>0</v>
      </c>
      <c r="F100" s="112">
        <f t="shared" si="23"/>
        <v>0</v>
      </c>
      <c r="G100" s="112">
        <f t="shared" si="23"/>
        <v>0</v>
      </c>
      <c r="H100" s="113">
        <f t="shared" si="23"/>
        <v>0</v>
      </c>
      <c r="I100" s="114">
        <f t="shared" si="24"/>
        <v>67</v>
      </c>
      <c r="J100" s="297">
        <v>0</v>
      </c>
    </row>
    <row r="101" spans="1:10" ht="15">
      <c r="A101" s="33" t="s">
        <v>56</v>
      </c>
      <c r="B101" s="84">
        <f t="shared" si="23"/>
        <v>10047.700791863263</v>
      </c>
      <c r="C101" s="84">
        <f t="shared" si="23"/>
        <v>18.598855284044848</v>
      </c>
      <c r="D101" s="84">
        <f t="shared" si="23"/>
        <v>1254.7003528526916</v>
      </c>
      <c r="E101" s="84">
        <f t="shared" si="23"/>
        <v>0</v>
      </c>
      <c r="F101" s="84">
        <f t="shared" si="23"/>
        <v>0</v>
      </c>
      <c r="G101" s="84">
        <f t="shared" si="23"/>
        <v>0</v>
      </c>
      <c r="H101" s="115">
        <f t="shared" si="23"/>
        <v>0</v>
      </c>
      <c r="I101" s="111">
        <f t="shared" si="24"/>
        <v>11320.999999999998</v>
      </c>
      <c r="J101" s="297">
        <v>0</v>
      </c>
    </row>
    <row r="102" spans="1:10">
      <c r="A102" s="31" t="s">
        <v>18</v>
      </c>
      <c r="B102" s="116">
        <f t="shared" ref="B102:H105" si="25">B596+B622+B648</f>
        <v>398.31269892083822</v>
      </c>
      <c r="C102" s="116">
        <f t="shared" si="25"/>
        <v>0</v>
      </c>
      <c r="D102" s="116">
        <f t="shared" si="25"/>
        <v>29.547207985225981</v>
      </c>
      <c r="E102" s="116">
        <f t="shared" si="25"/>
        <v>0</v>
      </c>
      <c r="F102" s="116">
        <f t="shared" si="25"/>
        <v>38.504936953935818</v>
      </c>
      <c r="G102" s="116">
        <f t="shared" si="25"/>
        <v>0</v>
      </c>
      <c r="H102" s="117">
        <f t="shared" si="25"/>
        <v>0</v>
      </c>
      <c r="I102" s="118">
        <f t="shared" si="24"/>
        <v>466.36484386000006</v>
      </c>
      <c r="J102" s="297">
        <v>0</v>
      </c>
    </row>
    <row r="103" spans="1:10" ht="15">
      <c r="A103" s="33" t="s">
        <v>19</v>
      </c>
      <c r="B103" s="93">
        <f t="shared" si="25"/>
        <v>277.35678358562518</v>
      </c>
      <c r="C103" s="93">
        <f t="shared" si="25"/>
        <v>0</v>
      </c>
      <c r="D103" s="93">
        <f t="shared" si="25"/>
        <v>358.05273380140295</v>
      </c>
      <c r="E103" s="93">
        <f t="shared" si="25"/>
        <v>0</v>
      </c>
      <c r="F103" s="93">
        <f t="shared" si="25"/>
        <v>0</v>
      </c>
      <c r="G103" s="93">
        <f t="shared" si="25"/>
        <v>0</v>
      </c>
      <c r="H103" s="119">
        <f t="shared" si="25"/>
        <v>0</v>
      </c>
      <c r="I103" s="120">
        <f t="shared" si="24"/>
        <v>635.40951738702813</v>
      </c>
      <c r="J103" s="297">
        <v>0</v>
      </c>
    </row>
    <row r="104" spans="1:10">
      <c r="A104" s="31" t="s">
        <v>20</v>
      </c>
      <c r="B104" s="116">
        <f t="shared" si="25"/>
        <v>3839.0277132422725</v>
      </c>
      <c r="C104" s="116">
        <f t="shared" si="25"/>
        <v>13.10373571772749</v>
      </c>
      <c r="D104" s="116">
        <f t="shared" si="25"/>
        <v>405.44815104000003</v>
      </c>
      <c r="E104" s="116">
        <f t="shared" si="25"/>
        <v>0</v>
      </c>
      <c r="F104" s="116">
        <f t="shared" si="25"/>
        <v>0</v>
      </c>
      <c r="G104" s="116">
        <f t="shared" si="25"/>
        <v>0</v>
      </c>
      <c r="H104" s="117">
        <f t="shared" si="25"/>
        <v>0</v>
      </c>
      <c r="I104" s="118">
        <f t="shared" si="24"/>
        <v>4257.5796</v>
      </c>
      <c r="J104" s="297">
        <v>0</v>
      </c>
    </row>
    <row r="105" spans="1:10" ht="15.75" thickBot="1">
      <c r="A105" s="33" t="s">
        <v>21</v>
      </c>
      <c r="B105" s="96">
        <f t="shared" si="25"/>
        <v>2410.0644614379748</v>
      </c>
      <c r="C105" s="96">
        <f t="shared" si="25"/>
        <v>0.34653732339180271</v>
      </c>
      <c r="D105" s="96">
        <f t="shared" si="25"/>
        <v>3126.9491073954605</v>
      </c>
      <c r="E105" s="96">
        <f t="shared" si="25"/>
        <v>3753.3907816418532</v>
      </c>
      <c r="F105" s="96">
        <f t="shared" si="25"/>
        <v>0</v>
      </c>
      <c r="G105" s="96">
        <f t="shared" si="25"/>
        <v>1904.8473656516978</v>
      </c>
      <c r="H105" s="121">
        <f t="shared" si="25"/>
        <v>2.3493465496222372</v>
      </c>
      <c r="I105" s="122">
        <f t="shared" si="24"/>
        <v>11197.947600000001</v>
      </c>
      <c r="J105" s="297">
        <v>0</v>
      </c>
    </row>
    <row r="106" spans="1:10" ht="15">
      <c r="A106" s="280" t="s">
        <v>22</v>
      </c>
      <c r="B106" s="99">
        <f>SUM(B85:B105)</f>
        <v>40336.99771487993</v>
      </c>
      <c r="C106" s="99">
        <f t="shared" ref="C106:E106" si="26">SUM(C85:C105)</f>
        <v>548.47703965022993</v>
      </c>
      <c r="D106" s="99">
        <f t="shared" si="26"/>
        <v>7115.7596696849068</v>
      </c>
      <c r="E106" s="99">
        <f t="shared" si="26"/>
        <v>4065.891488600606</v>
      </c>
      <c r="F106" s="99">
        <f>SUM(F85:F105)</f>
        <v>1689.9810043044083</v>
      </c>
      <c r="G106" s="99">
        <f t="shared" ref="G106:H106" si="27">SUM(G85:G105)</f>
        <v>1904.8473656516978</v>
      </c>
      <c r="H106" s="100">
        <f t="shared" si="27"/>
        <v>2.3493465496222372</v>
      </c>
      <c r="I106" s="111">
        <f>SUM(I85:I105)</f>
        <v>55664.303629321395</v>
      </c>
      <c r="J106" s="297">
        <v>0</v>
      </c>
    </row>
    <row r="107" spans="1:10" s="22" customFormat="1" ht="13.5" customHeight="1" thickBot="1">
      <c r="A107" s="38" t="s">
        <v>108</v>
      </c>
      <c r="B107" s="125">
        <f>B106/$I106</f>
        <v>0.72464748653807387</v>
      </c>
      <c r="C107" s="125">
        <f t="shared" ref="C107:I107" si="28">C106/$I106</f>
        <v>9.8532992221125621E-3</v>
      </c>
      <c r="D107" s="125">
        <f t="shared" si="28"/>
        <v>0.12783344451895112</v>
      </c>
      <c r="E107" s="125">
        <f t="shared" si="28"/>
        <v>7.304306752270015E-2</v>
      </c>
      <c r="F107" s="125">
        <f t="shared" si="28"/>
        <v>3.0360228981903655E-2</v>
      </c>
      <c r="G107" s="125">
        <f t="shared" si="28"/>
        <v>3.4220267594406981E-2</v>
      </c>
      <c r="H107" s="126">
        <f t="shared" si="28"/>
        <v>4.2205621851787782E-5</v>
      </c>
      <c r="I107" s="127">
        <f t="shared" si="28"/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9">SUM(B112:H112)</f>
        <v>0</v>
      </c>
    </row>
    <row r="113" spans="1:9" ht="15">
      <c r="A113" s="32" t="s">
        <v>143</v>
      </c>
      <c r="B113" s="84">
        <v>0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29"/>
        <v>0</v>
      </c>
    </row>
    <row r="114" spans="1:9" ht="15">
      <c r="A114" s="31" t="s">
        <v>9</v>
      </c>
      <c r="B114" s="112">
        <v>9.5781249999501143E-9</v>
      </c>
      <c r="C114" s="112">
        <v>0</v>
      </c>
      <c r="D114" s="112">
        <v>1838.9999999904219</v>
      </c>
      <c r="E114" s="112">
        <v>0</v>
      </c>
      <c r="F114" s="395"/>
      <c r="G114" s="112">
        <v>0</v>
      </c>
      <c r="H114" s="113">
        <v>0</v>
      </c>
      <c r="I114" s="114">
        <f t="shared" si="29"/>
        <v>1839</v>
      </c>
    </row>
    <row r="115" spans="1:9" ht="15">
      <c r="A115" s="32" t="s">
        <v>10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9"/>
        <v>0</v>
      </c>
    </row>
    <row r="116" spans="1:9" ht="15">
      <c r="A116" s="31" t="s">
        <v>11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9"/>
        <v>0</v>
      </c>
    </row>
    <row r="117" spans="1:9" ht="15">
      <c r="A117" s="32" t="s">
        <v>144</v>
      </c>
      <c r="B117" s="84">
        <v>0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29"/>
        <v>0</v>
      </c>
    </row>
    <row r="118" spans="1:9" ht="15">
      <c r="A118" s="31" t="s">
        <v>145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9"/>
        <v>0</v>
      </c>
    </row>
    <row r="119" spans="1:9" ht="15">
      <c r="A119" s="32" t="s">
        <v>12</v>
      </c>
      <c r="B119" s="84">
        <v>0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9"/>
        <v>0</v>
      </c>
    </row>
    <row r="120" spans="1:9" ht="15">
      <c r="A120" s="31" t="s">
        <v>13</v>
      </c>
      <c r="B120" s="112">
        <v>0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29"/>
        <v>0</v>
      </c>
    </row>
    <row r="121" spans="1:9" ht="15">
      <c r="A121" s="32" t="s">
        <v>14</v>
      </c>
      <c r="B121" s="84">
        <v>18.458232215143259</v>
      </c>
      <c r="C121" s="84">
        <v>0</v>
      </c>
      <c r="D121" s="84">
        <v>133.54176778485672</v>
      </c>
      <c r="E121" s="84">
        <v>0</v>
      </c>
      <c r="F121" s="395"/>
      <c r="G121" s="84">
        <v>0</v>
      </c>
      <c r="H121" s="115">
        <v>0</v>
      </c>
      <c r="I121" s="111">
        <f t="shared" si="29"/>
        <v>151.99999999999997</v>
      </c>
    </row>
    <row r="122" spans="1:9" ht="15">
      <c r="A122" s="31" t="s">
        <v>146</v>
      </c>
      <c r="B122" s="112">
        <v>0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29"/>
        <v>0</v>
      </c>
    </row>
    <row r="123" spans="1:9" ht="15">
      <c r="A123" s="32" t="s">
        <v>136</v>
      </c>
      <c r="B123" s="84">
        <v>103.01453753467027</v>
      </c>
      <c r="C123" s="84">
        <v>1479.1018851947949</v>
      </c>
      <c r="D123" s="84">
        <v>3887.4386259549683</v>
      </c>
      <c r="E123" s="84">
        <v>0.44495131556653184</v>
      </c>
      <c r="F123" s="395"/>
      <c r="G123" s="84">
        <v>0</v>
      </c>
      <c r="H123" s="115">
        <v>0</v>
      </c>
      <c r="I123" s="111">
        <f t="shared" si="29"/>
        <v>5470</v>
      </c>
    </row>
    <row r="124" spans="1:9" ht="15">
      <c r="A124" s="31" t="s">
        <v>15</v>
      </c>
      <c r="B124" s="112">
        <v>1.0414930919284901E-8</v>
      </c>
      <c r="C124" s="112">
        <v>0.19488197619976652</v>
      </c>
      <c r="D124" s="112">
        <v>85.110138470050231</v>
      </c>
      <c r="E124" s="112">
        <v>0</v>
      </c>
      <c r="F124" s="395"/>
      <c r="G124" s="112">
        <v>0</v>
      </c>
      <c r="H124" s="113">
        <v>0</v>
      </c>
      <c r="I124" s="114">
        <f t="shared" si="29"/>
        <v>85.305020456664934</v>
      </c>
    </row>
    <row r="125" spans="1:9" ht="15">
      <c r="A125" s="32" t="s">
        <v>16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9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9"/>
        <v>0</v>
      </c>
    </row>
    <row r="127" spans="1:9" ht="15">
      <c r="A127" s="33" t="s">
        <v>56</v>
      </c>
      <c r="B127" s="84">
        <v>0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29"/>
        <v>0</v>
      </c>
    </row>
    <row r="128" spans="1:9">
      <c r="A128" s="31" t="s">
        <v>18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9"/>
        <v>0</v>
      </c>
    </row>
    <row r="129" spans="1:9" ht="15">
      <c r="A129" s="33" t="s">
        <v>19</v>
      </c>
      <c r="B129" s="93">
        <v>0</v>
      </c>
      <c r="C129" s="93">
        <v>0</v>
      </c>
      <c r="D129" s="93">
        <v>0</v>
      </c>
      <c r="E129" s="93">
        <v>0</v>
      </c>
      <c r="F129" s="395"/>
      <c r="G129" s="93">
        <v>0</v>
      </c>
      <c r="H129" s="119">
        <v>0</v>
      </c>
      <c r="I129" s="120">
        <f t="shared" si="29"/>
        <v>0</v>
      </c>
    </row>
    <row r="130" spans="1:9">
      <c r="A130" s="31" t="s">
        <v>20</v>
      </c>
      <c r="B130" s="116">
        <v>0.13878332093706269</v>
      </c>
      <c r="C130" s="116">
        <v>0</v>
      </c>
      <c r="D130" s="116">
        <v>0.85841667906293739</v>
      </c>
      <c r="E130" s="116">
        <v>0</v>
      </c>
      <c r="F130" s="395"/>
      <c r="G130" s="116">
        <v>0</v>
      </c>
      <c r="H130" s="117">
        <v>0</v>
      </c>
      <c r="I130" s="118">
        <f t="shared" si="29"/>
        <v>0.99720000000000009</v>
      </c>
    </row>
    <row r="131" spans="1:9" ht="15.75" thickBot="1">
      <c r="A131" s="33" t="s">
        <v>21</v>
      </c>
      <c r="B131" s="96">
        <v>16.628436511408374</v>
      </c>
      <c r="C131" s="96">
        <v>0</v>
      </c>
      <c r="D131" s="96">
        <v>0</v>
      </c>
      <c r="E131" s="96">
        <v>1480.1981328655629</v>
      </c>
      <c r="F131" s="396"/>
      <c r="G131" s="96">
        <v>479.15943062302853</v>
      </c>
      <c r="H131" s="121">
        <v>0</v>
      </c>
      <c r="I131" s="122">
        <f t="shared" si="29"/>
        <v>1975.9859999999999</v>
      </c>
    </row>
    <row r="132" spans="1:9" ht="15">
      <c r="A132" s="280" t="s">
        <v>22</v>
      </c>
      <c r="B132" s="99">
        <f>SUM(B111:B131)</f>
        <v>138.23998960215204</v>
      </c>
      <c r="C132" s="99">
        <f t="shared" ref="C132:E132" si="30">SUM(C111:C131)</f>
        <v>1479.2967671709946</v>
      </c>
      <c r="D132" s="99">
        <f t="shared" si="30"/>
        <v>5945.9489488793606</v>
      </c>
      <c r="E132" s="99">
        <f t="shared" si="30"/>
        <v>1480.6430841811296</v>
      </c>
      <c r="F132" s="99">
        <f>SUM(F111:F131)</f>
        <v>0</v>
      </c>
      <c r="G132" s="99">
        <f t="shared" ref="G132:H132" si="31">SUM(G111:G131)</f>
        <v>479.15943062302853</v>
      </c>
      <c r="H132" s="100">
        <f t="shared" si="31"/>
        <v>0</v>
      </c>
      <c r="I132" s="111">
        <f>SUM(I111:I131)</f>
        <v>9523.2882204566649</v>
      </c>
    </row>
    <row r="133" spans="1:9" s="22" customFormat="1" ht="15" thickBot="1">
      <c r="A133" s="38" t="s">
        <v>108</v>
      </c>
      <c r="B133" s="125">
        <f>B132/$I132</f>
        <v>1.4515993468012784E-2</v>
      </c>
      <c r="C133" s="125">
        <f t="shared" ref="C133:I133" si="32">C132/$I132</f>
        <v>0.15533466308342589</v>
      </c>
      <c r="D133" s="125">
        <f t="shared" si="32"/>
        <v>0.6243588150684195</v>
      </c>
      <c r="E133" s="125">
        <f t="shared" si="32"/>
        <v>0.15547603410769489</v>
      </c>
      <c r="F133" s="125">
        <f t="shared" si="32"/>
        <v>0</v>
      </c>
      <c r="G133" s="125">
        <f t="shared" si="32"/>
        <v>5.0314494272446969E-2</v>
      </c>
      <c r="H133" s="126">
        <f t="shared" si="32"/>
        <v>0</v>
      </c>
      <c r="I133" s="127">
        <f t="shared" si="32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3">SUM(B138:H138)</f>
        <v>0</v>
      </c>
    </row>
    <row r="139" spans="1:9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3"/>
        <v>0</v>
      </c>
    </row>
    <row r="140" spans="1:9" ht="15">
      <c r="A140" s="31" t="s">
        <v>9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3"/>
        <v>0</v>
      </c>
    </row>
    <row r="141" spans="1:9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33"/>
        <v>0</v>
      </c>
    </row>
    <row r="142" spans="1:9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33"/>
        <v>0</v>
      </c>
    </row>
    <row r="143" spans="1:9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33"/>
        <v>0</v>
      </c>
    </row>
    <row r="144" spans="1:9" ht="15">
      <c r="A144" s="31" t="s">
        <v>145</v>
      </c>
      <c r="B144" s="112">
        <v>0</v>
      </c>
      <c r="C144" s="112">
        <v>0</v>
      </c>
      <c r="D144" s="112">
        <v>1.7996782613041566</v>
      </c>
      <c r="E144" s="112">
        <v>1.9685328982216499</v>
      </c>
      <c r="F144" s="395"/>
      <c r="G144" s="112">
        <v>0</v>
      </c>
      <c r="H144" s="113">
        <v>0</v>
      </c>
      <c r="I144" s="114">
        <f t="shared" si="33"/>
        <v>3.7682111595258068</v>
      </c>
    </row>
    <row r="145" spans="1:9" ht="15">
      <c r="A145" s="32" t="s">
        <v>12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3"/>
        <v>0</v>
      </c>
    </row>
    <row r="146" spans="1:9" ht="15">
      <c r="A146" s="31" t="s">
        <v>13</v>
      </c>
      <c r="B146" s="112">
        <v>5.3180009143909341</v>
      </c>
      <c r="C146" s="112">
        <v>45.048184590523135</v>
      </c>
      <c r="D146" s="112">
        <v>2.6338144950859341</v>
      </c>
      <c r="E146" s="112">
        <v>0</v>
      </c>
      <c r="F146" s="395"/>
      <c r="G146" s="112">
        <v>0</v>
      </c>
      <c r="H146" s="113">
        <v>0</v>
      </c>
      <c r="I146" s="114">
        <f t="shared" si="33"/>
        <v>53.000000000000007</v>
      </c>
    </row>
    <row r="147" spans="1:9" ht="15">
      <c r="A147" s="32" t="s">
        <v>14</v>
      </c>
      <c r="B147" s="84">
        <v>0</v>
      </c>
      <c r="C147" s="84">
        <v>0</v>
      </c>
      <c r="D147" s="84">
        <v>0</v>
      </c>
      <c r="E147" s="84">
        <v>0</v>
      </c>
      <c r="F147" s="395"/>
      <c r="G147" s="84">
        <v>0</v>
      </c>
      <c r="H147" s="115">
        <v>0</v>
      </c>
      <c r="I147" s="111">
        <f t="shared" si="33"/>
        <v>0</v>
      </c>
    </row>
    <row r="148" spans="1:9" ht="15">
      <c r="A148" s="31" t="s">
        <v>146</v>
      </c>
      <c r="B148" s="112">
        <v>0</v>
      </c>
      <c r="C148" s="112">
        <v>0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33"/>
        <v>0</v>
      </c>
    </row>
    <row r="149" spans="1:9" ht="15">
      <c r="A149" s="32" t="s">
        <v>136</v>
      </c>
      <c r="B149" s="84">
        <v>2.0588506220862852</v>
      </c>
      <c r="C149" s="84">
        <v>94.313484498877344</v>
      </c>
      <c r="D149" s="84">
        <v>19.627664879036367</v>
      </c>
      <c r="E149" s="84">
        <v>0</v>
      </c>
      <c r="F149" s="395"/>
      <c r="G149" s="84">
        <v>0</v>
      </c>
      <c r="H149" s="115">
        <v>0</v>
      </c>
      <c r="I149" s="111">
        <f t="shared" si="33"/>
        <v>116</v>
      </c>
    </row>
    <row r="150" spans="1:9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3"/>
        <v>0</v>
      </c>
    </row>
    <row r="151" spans="1:9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3"/>
        <v>0</v>
      </c>
    </row>
    <row r="152" spans="1:9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3"/>
        <v>0</v>
      </c>
    </row>
    <row r="153" spans="1:9" ht="15">
      <c r="A153" s="33" t="s">
        <v>56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3"/>
        <v>0</v>
      </c>
    </row>
    <row r="154" spans="1:9">
      <c r="A154" s="31" t="s">
        <v>18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3"/>
        <v>0</v>
      </c>
    </row>
    <row r="155" spans="1:9" ht="15">
      <c r="A155" s="33" t="s">
        <v>19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3"/>
        <v>0</v>
      </c>
    </row>
    <row r="156" spans="1:9">
      <c r="A156" s="31" t="s">
        <v>20</v>
      </c>
      <c r="B156" s="116">
        <v>2.0473205320646213</v>
      </c>
      <c r="C156" s="116">
        <v>0</v>
      </c>
      <c r="D156" s="116">
        <v>8.3879467935378746E-2</v>
      </c>
      <c r="E156" s="116">
        <v>0</v>
      </c>
      <c r="F156" s="395"/>
      <c r="G156" s="116">
        <v>0</v>
      </c>
      <c r="H156" s="117">
        <v>0</v>
      </c>
      <c r="I156" s="118">
        <f t="shared" si="33"/>
        <v>2.1312000000000002</v>
      </c>
    </row>
    <row r="157" spans="1:9" ht="15.75" thickBot="1">
      <c r="A157" s="33" t="s">
        <v>21</v>
      </c>
      <c r="B157" s="96">
        <v>2.8672853857636524</v>
      </c>
      <c r="C157" s="96">
        <v>1.5781050602744498E-2</v>
      </c>
      <c r="D157" s="96">
        <v>13.164683921564484</v>
      </c>
      <c r="E157" s="96">
        <v>292.02544821117641</v>
      </c>
      <c r="F157" s="396"/>
      <c r="G157" s="96">
        <v>5.5718944415640133</v>
      </c>
      <c r="H157" s="121">
        <v>34.608106989328732</v>
      </c>
      <c r="I157" s="122">
        <f t="shared" si="33"/>
        <v>348.25320000000005</v>
      </c>
    </row>
    <row r="158" spans="1:9" ht="15">
      <c r="A158" s="280" t="s">
        <v>22</v>
      </c>
      <c r="B158" s="99">
        <f>SUM(B137:B157)</f>
        <v>12.291457454305494</v>
      </c>
      <c r="C158" s="99">
        <f t="shared" ref="C158:E158" si="34">SUM(C137:C157)</f>
        <v>139.37745014000325</v>
      </c>
      <c r="D158" s="99">
        <f t="shared" si="34"/>
        <v>37.309721024926318</v>
      </c>
      <c r="E158" s="99">
        <f t="shared" si="34"/>
        <v>293.99398110939808</v>
      </c>
      <c r="F158" s="99">
        <f>SUM(F137:F157)</f>
        <v>0</v>
      </c>
      <c r="G158" s="99">
        <f t="shared" ref="G158:H158" si="35">SUM(G137:G157)</f>
        <v>5.5718944415640133</v>
      </c>
      <c r="H158" s="100">
        <f t="shared" si="35"/>
        <v>34.608106989328732</v>
      </c>
      <c r="I158" s="111">
        <f>SUM(I137:I157)</f>
        <v>523.1526111595258</v>
      </c>
    </row>
    <row r="159" spans="1:9" s="22" customFormat="1" ht="15" thickBot="1">
      <c r="A159" s="38" t="s">
        <v>108</v>
      </c>
      <c r="B159" s="125">
        <f>B158/$I158</f>
        <v>2.3494974873703611E-2</v>
      </c>
      <c r="C159" s="125">
        <f t="shared" ref="C159:I159" si="36">C158/$I158</f>
        <v>0.2664183398245577</v>
      </c>
      <c r="D159" s="125">
        <f t="shared" si="36"/>
        <v>7.13170884156199E-2</v>
      </c>
      <c r="E159" s="125">
        <f t="shared" si="36"/>
        <v>0.56196600157989085</v>
      </c>
      <c r="F159" s="125">
        <f t="shared" si="36"/>
        <v>0</v>
      </c>
      <c r="G159" s="125">
        <f t="shared" si="36"/>
        <v>1.0650610018392829E-2</v>
      </c>
      <c r="H159" s="126">
        <f t="shared" si="36"/>
        <v>6.6152985287835295E-2</v>
      </c>
      <c r="I159" s="127">
        <f t="shared" si="36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7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7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7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37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7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37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0.17291040792863974</v>
      </c>
      <c r="F170" s="395"/>
      <c r="G170" s="112">
        <v>0</v>
      </c>
      <c r="H170" s="113">
        <v>0</v>
      </c>
      <c r="I170" s="114">
        <f t="shared" si="37"/>
        <v>0.17291040792863974</v>
      </c>
    </row>
    <row r="171" spans="1:9" ht="15">
      <c r="A171" s="32" t="s">
        <v>12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7"/>
        <v>0</v>
      </c>
    </row>
    <row r="172" spans="1:9" ht="15">
      <c r="A172" s="31" t="s">
        <v>13</v>
      </c>
      <c r="B172" s="112">
        <v>14.00682323134661</v>
      </c>
      <c r="C172" s="112">
        <v>0</v>
      </c>
      <c r="D172" s="112">
        <v>34.993176768653392</v>
      </c>
      <c r="E172" s="112">
        <v>0</v>
      </c>
      <c r="F172" s="395"/>
      <c r="G172" s="112">
        <v>0</v>
      </c>
      <c r="H172" s="113">
        <v>0</v>
      </c>
      <c r="I172" s="114">
        <f t="shared" si="37"/>
        <v>49</v>
      </c>
    </row>
    <row r="173" spans="1:9" ht="15">
      <c r="A173" s="32" t="s">
        <v>14</v>
      </c>
      <c r="B173" s="84">
        <v>0</v>
      </c>
      <c r="C173" s="84">
        <v>0</v>
      </c>
      <c r="D173" s="84">
        <v>5</v>
      </c>
      <c r="E173" s="84">
        <v>0</v>
      </c>
      <c r="F173" s="395"/>
      <c r="G173" s="84">
        <v>0</v>
      </c>
      <c r="H173" s="115">
        <v>0</v>
      </c>
      <c r="I173" s="111">
        <f t="shared" si="37"/>
        <v>5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37"/>
        <v>0</v>
      </c>
    </row>
    <row r="175" spans="1:9" ht="15">
      <c r="A175" s="32" t="s">
        <v>136</v>
      </c>
      <c r="B175" s="84">
        <v>14.637857097737877</v>
      </c>
      <c r="C175" s="84">
        <v>7.6238839050718106</v>
      </c>
      <c r="D175" s="84">
        <v>253.73825899719029</v>
      </c>
      <c r="E175" s="84">
        <v>0</v>
      </c>
      <c r="F175" s="395"/>
      <c r="G175" s="84">
        <v>0</v>
      </c>
      <c r="H175" s="115">
        <v>0</v>
      </c>
      <c r="I175" s="111">
        <f t="shared" si="37"/>
        <v>276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7"/>
        <v>0</v>
      </c>
    </row>
    <row r="177" spans="1:9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7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7"/>
        <v>0</v>
      </c>
    </row>
    <row r="179" spans="1:9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7"/>
        <v>0</v>
      </c>
    </row>
    <row r="180" spans="1:9">
      <c r="A180" s="31" t="s">
        <v>18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7"/>
        <v>0</v>
      </c>
    </row>
    <row r="181" spans="1:9" ht="15">
      <c r="A181" s="33" t="s">
        <v>19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7"/>
        <v>0</v>
      </c>
    </row>
    <row r="182" spans="1:9">
      <c r="A182" s="31" t="s">
        <v>20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7"/>
        <v>0</v>
      </c>
    </row>
    <row r="183" spans="1:9" ht="15.75" thickBot="1">
      <c r="A183" s="33" t="s">
        <v>21</v>
      </c>
      <c r="B183" s="96">
        <v>2.7300583923021238</v>
      </c>
      <c r="C183" s="96">
        <v>0</v>
      </c>
      <c r="D183" s="96">
        <v>67.491037712340784</v>
      </c>
      <c r="E183" s="96">
        <v>71.001081397752884</v>
      </c>
      <c r="F183" s="396"/>
      <c r="G183" s="96">
        <v>6.3500696417213129</v>
      </c>
      <c r="H183" s="121">
        <v>20.292152855882872</v>
      </c>
      <c r="I183" s="122">
        <f t="shared" si="37"/>
        <v>167.86439999999999</v>
      </c>
    </row>
    <row r="184" spans="1:9" ht="15">
      <c r="A184" s="280" t="s">
        <v>22</v>
      </c>
      <c r="B184" s="99">
        <f>SUM(B163:B183)</f>
        <v>31.37473872138661</v>
      </c>
      <c r="C184" s="99">
        <f t="shared" ref="C184:E184" si="38">SUM(C163:C183)</f>
        <v>7.6238839050718106</v>
      </c>
      <c r="D184" s="99">
        <f t="shared" si="38"/>
        <v>361.2224734781845</v>
      </c>
      <c r="E184" s="99">
        <f t="shared" si="38"/>
        <v>71.173991805681524</v>
      </c>
      <c r="F184" s="99">
        <f>SUM(F163:F183)</f>
        <v>0</v>
      </c>
      <c r="G184" s="99">
        <f t="shared" ref="G184:H184" si="39">SUM(G163:G183)</f>
        <v>6.3500696417213129</v>
      </c>
      <c r="H184" s="100">
        <f t="shared" si="39"/>
        <v>20.292152855882872</v>
      </c>
      <c r="I184" s="111">
        <f>SUM(I163:I183)</f>
        <v>498.0373104079286</v>
      </c>
    </row>
    <row r="185" spans="1:9" s="22" customFormat="1" ht="15" thickBot="1">
      <c r="A185" s="38" t="s">
        <v>108</v>
      </c>
      <c r="B185" s="125">
        <f>B184/$I184</f>
        <v>6.2996763627384517E-2</v>
      </c>
      <c r="C185" s="125">
        <f t="shared" ref="C185:I185" si="40">C184/$I184</f>
        <v>1.5307856953181475E-2</v>
      </c>
      <c r="D185" s="125">
        <f t="shared" si="40"/>
        <v>0.72529199304830627</v>
      </c>
      <c r="E185" s="125">
        <f t="shared" si="40"/>
        <v>0.14290895545031532</v>
      </c>
      <c r="F185" s="125">
        <f t="shared" si="40"/>
        <v>0</v>
      </c>
      <c r="G185" s="125">
        <f t="shared" si="40"/>
        <v>1.2750188608399934E-2</v>
      </c>
      <c r="H185" s="126">
        <f t="shared" si="40"/>
        <v>4.0744242312412561E-2</v>
      </c>
      <c r="I185" s="127">
        <f t="shared" si="40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>
      <c r="A189" s="30" t="s">
        <v>7</v>
      </c>
      <c r="B189" s="105">
        <v>0</v>
      </c>
      <c r="C189" s="105">
        <v>0</v>
      </c>
      <c r="D189" s="105">
        <v>1197</v>
      </c>
      <c r="E189" s="105">
        <v>0</v>
      </c>
      <c r="F189" s="394"/>
      <c r="G189" s="105">
        <v>0</v>
      </c>
      <c r="H189" s="110">
        <v>0</v>
      </c>
      <c r="I189" s="111">
        <f>SUM(B189:H189)</f>
        <v>1197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41">SUM(B190:H190)</f>
        <v>0</v>
      </c>
    </row>
    <row r="191" spans="1:9" ht="15">
      <c r="A191" s="32" t="s">
        <v>143</v>
      </c>
      <c r="B191" s="84">
        <v>0</v>
      </c>
      <c r="C191" s="84">
        <v>0</v>
      </c>
      <c r="D191" s="84">
        <v>0</v>
      </c>
      <c r="E191" s="84">
        <v>0</v>
      </c>
      <c r="F191" s="395"/>
      <c r="G191" s="84">
        <v>0</v>
      </c>
      <c r="H191" s="115">
        <v>0</v>
      </c>
      <c r="I191" s="111">
        <f t="shared" si="41"/>
        <v>0</v>
      </c>
    </row>
    <row r="192" spans="1:9" ht="15">
      <c r="A192" s="31" t="s">
        <v>9</v>
      </c>
      <c r="B192" s="112">
        <v>0</v>
      </c>
      <c r="C192" s="112">
        <v>0</v>
      </c>
      <c r="D192" s="112">
        <v>0</v>
      </c>
      <c r="E192" s="112">
        <v>0</v>
      </c>
      <c r="F192" s="395"/>
      <c r="G192" s="112">
        <v>0</v>
      </c>
      <c r="H192" s="113">
        <v>0</v>
      </c>
      <c r="I192" s="114">
        <f t="shared" si="41"/>
        <v>0</v>
      </c>
    </row>
    <row r="193" spans="1:9" ht="15">
      <c r="A193" s="32" t="s">
        <v>10</v>
      </c>
      <c r="B193" s="84">
        <v>0</v>
      </c>
      <c r="C193" s="84">
        <v>0</v>
      </c>
      <c r="D193" s="84">
        <v>0</v>
      </c>
      <c r="E193" s="84">
        <v>0</v>
      </c>
      <c r="F193" s="395"/>
      <c r="G193" s="84">
        <v>0</v>
      </c>
      <c r="H193" s="115">
        <v>0</v>
      </c>
      <c r="I193" s="111">
        <f t="shared" si="41"/>
        <v>0</v>
      </c>
    </row>
    <row r="194" spans="1:9" ht="15">
      <c r="A194" s="31" t="s">
        <v>11</v>
      </c>
      <c r="B194" s="112">
        <v>0</v>
      </c>
      <c r="C194" s="112">
        <v>0</v>
      </c>
      <c r="D194" s="112">
        <v>0</v>
      </c>
      <c r="E194" s="112">
        <v>0</v>
      </c>
      <c r="F194" s="395"/>
      <c r="G194" s="112">
        <v>0</v>
      </c>
      <c r="H194" s="113">
        <v>0</v>
      </c>
      <c r="I194" s="114">
        <f t="shared" si="41"/>
        <v>0</v>
      </c>
    </row>
    <row r="195" spans="1:9" ht="15">
      <c r="A195" s="32" t="s">
        <v>144</v>
      </c>
      <c r="B195" s="84">
        <v>0</v>
      </c>
      <c r="C195" s="84">
        <v>0</v>
      </c>
      <c r="D195" s="84">
        <v>0</v>
      </c>
      <c r="E195" s="84">
        <v>0</v>
      </c>
      <c r="F195" s="395"/>
      <c r="G195" s="84">
        <v>0</v>
      </c>
      <c r="H195" s="115">
        <v>0</v>
      </c>
      <c r="I195" s="111">
        <f t="shared" si="41"/>
        <v>0</v>
      </c>
    </row>
    <row r="196" spans="1:9" ht="15">
      <c r="A196" s="31" t="s">
        <v>145</v>
      </c>
      <c r="B196" s="112">
        <v>7.3096912313282156E-9</v>
      </c>
      <c r="C196" s="112">
        <v>7.3096912313282156E-9</v>
      </c>
      <c r="D196" s="112">
        <v>7.3096912313282156E-9</v>
      </c>
      <c r="E196" s="112">
        <v>4.8498849965195738</v>
      </c>
      <c r="F196" s="395"/>
      <c r="G196" s="112">
        <v>0</v>
      </c>
      <c r="H196" s="113">
        <v>0</v>
      </c>
      <c r="I196" s="114">
        <f t="shared" si="41"/>
        <v>4.8498850184486475</v>
      </c>
    </row>
    <row r="197" spans="1:9" ht="15">
      <c r="A197" s="32" t="s">
        <v>12</v>
      </c>
      <c r="B197" s="84">
        <v>0.63117257524334014</v>
      </c>
      <c r="C197" s="84">
        <v>0.19603807236913678</v>
      </c>
      <c r="D197" s="84">
        <v>9.1727893523875235</v>
      </c>
      <c r="E197" s="84">
        <v>0</v>
      </c>
      <c r="F197" s="395"/>
      <c r="G197" s="84">
        <v>0</v>
      </c>
      <c r="H197" s="115">
        <v>0</v>
      </c>
      <c r="I197" s="111">
        <f t="shared" si="41"/>
        <v>10</v>
      </c>
    </row>
    <row r="198" spans="1:9" ht="15">
      <c r="A198" s="31" t="s">
        <v>13</v>
      </c>
      <c r="B198" s="112">
        <v>56.245582821346758</v>
      </c>
      <c r="C198" s="112">
        <v>24.988754611102241</v>
      </c>
      <c r="D198" s="112">
        <v>1135.7656625675509</v>
      </c>
      <c r="E198" s="112">
        <v>0</v>
      </c>
      <c r="F198" s="395"/>
      <c r="G198" s="112">
        <v>0</v>
      </c>
      <c r="H198" s="113">
        <v>0</v>
      </c>
      <c r="I198" s="114">
        <f t="shared" si="41"/>
        <v>1216.9999999999998</v>
      </c>
    </row>
    <row r="199" spans="1:9" ht="15">
      <c r="A199" s="32" t="s">
        <v>14</v>
      </c>
      <c r="B199" s="84">
        <v>84.762145313766098</v>
      </c>
      <c r="C199" s="84">
        <v>1.5756207673876555E-8</v>
      </c>
      <c r="D199" s="84">
        <v>613.23785467047776</v>
      </c>
      <c r="E199" s="84">
        <v>0</v>
      </c>
      <c r="F199" s="395"/>
      <c r="G199" s="84">
        <v>0</v>
      </c>
      <c r="H199" s="115">
        <v>0</v>
      </c>
      <c r="I199" s="111">
        <f t="shared" si="41"/>
        <v>698.00000000000011</v>
      </c>
    </row>
    <row r="200" spans="1:9" ht="15">
      <c r="A200" s="31" t="s">
        <v>146</v>
      </c>
      <c r="B200" s="112">
        <v>5.8146964852514569E-9</v>
      </c>
      <c r="C200" s="112">
        <v>5.8146964852514569E-9</v>
      </c>
      <c r="D200" s="112">
        <v>181.9999999883706</v>
      </c>
      <c r="E200" s="112">
        <v>0</v>
      </c>
      <c r="F200" s="395"/>
      <c r="G200" s="112">
        <v>0</v>
      </c>
      <c r="H200" s="113">
        <v>0</v>
      </c>
      <c r="I200" s="114">
        <f t="shared" si="41"/>
        <v>182</v>
      </c>
    </row>
    <row r="201" spans="1:9" ht="15">
      <c r="A201" s="32" t="s">
        <v>136</v>
      </c>
      <c r="B201" s="84">
        <v>505.03415023221976</v>
      </c>
      <c r="C201" s="84">
        <v>27.133650272363472</v>
      </c>
      <c r="D201" s="84">
        <v>2825.3927356543941</v>
      </c>
      <c r="E201" s="84">
        <v>215.43946384102324</v>
      </c>
      <c r="F201" s="395"/>
      <c r="G201" s="84">
        <v>0</v>
      </c>
      <c r="H201" s="115">
        <v>0</v>
      </c>
      <c r="I201" s="111">
        <f t="shared" si="41"/>
        <v>3573.0000000000005</v>
      </c>
    </row>
    <row r="202" spans="1:9" ht="15">
      <c r="A202" s="31" t="s">
        <v>15</v>
      </c>
      <c r="B202" s="112">
        <v>0</v>
      </c>
      <c r="C202" s="112">
        <v>0</v>
      </c>
      <c r="D202" s="112">
        <v>0</v>
      </c>
      <c r="E202" s="112">
        <v>0</v>
      </c>
      <c r="F202" s="395"/>
      <c r="G202" s="112">
        <v>0</v>
      </c>
      <c r="H202" s="113">
        <v>0</v>
      </c>
      <c r="I202" s="114">
        <f t="shared" si="41"/>
        <v>0</v>
      </c>
    </row>
    <row r="203" spans="1:9" ht="15">
      <c r="A203" s="32" t="s">
        <v>16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41"/>
        <v>0</v>
      </c>
    </row>
    <row r="204" spans="1:9" ht="15">
      <c r="A204" s="31" t="s">
        <v>17</v>
      </c>
      <c r="B204" s="112">
        <v>0.88940173352425844</v>
      </c>
      <c r="C204" s="112">
        <v>7.4149659861783791E-9</v>
      </c>
      <c r="D204" s="112">
        <v>762.11059825906079</v>
      </c>
      <c r="E204" s="112">
        <v>0</v>
      </c>
      <c r="F204" s="395"/>
      <c r="G204" s="112">
        <v>0</v>
      </c>
      <c r="H204" s="113">
        <v>0</v>
      </c>
      <c r="I204" s="114">
        <f t="shared" si="41"/>
        <v>763</v>
      </c>
    </row>
    <row r="205" spans="1:9" ht="15">
      <c r="A205" s="33" t="s">
        <v>56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41"/>
        <v>0</v>
      </c>
    </row>
    <row r="206" spans="1:9">
      <c r="A206" s="31" t="s">
        <v>18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41"/>
        <v>0</v>
      </c>
    </row>
    <row r="207" spans="1:9" ht="15">
      <c r="A207" s="33" t="s">
        <v>19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41"/>
        <v>0</v>
      </c>
    </row>
    <row r="208" spans="1:9">
      <c r="A208" s="31" t="s">
        <v>20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41"/>
        <v>0</v>
      </c>
    </row>
    <row r="209" spans="1:9" ht="15.75" thickBot="1">
      <c r="A209" s="33" t="s">
        <v>21</v>
      </c>
      <c r="B209" s="96">
        <v>2.5961062142876292</v>
      </c>
      <c r="C209" s="96">
        <v>0.91679900103613243</v>
      </c>
      <c r="D209" s="96">
        <v>695.15732568202759</v>
      </c>
      <c r="E209" s="96">
        <v>477.31452468987624</v>
      </c>
      <c r="F209" s="396"/>
      <c r="G209" s="96">
        <v>37.341699821758837</v>
      </c>
      <c r="H209" s="121">
        <v>2.2567445910133852</v>
      </c>
      <c r="I209" s="122">
        <f t="shared" si="41"/>
        <v>1215.5831999999996</v>
      </c>
    </row>
    <row r="210" spans="1:9" ht="15">
      <c r="A210" s="280" t="s">
        <v>22</v>
      </c>
      <c r="B210" s="99">
        <f>SUM(B189:B209)</f>
        <v>650.15855890351213</v>
      </c>
      <c r="C210" s="99">
        <f t="shared" ref="C210:E210" si="42">SUM(C189:C209)</f>
        <v>53.235241993166547</v>
      </c>
      <c r="D210" s="99">
        <f t="shared" si="42"/>
        <v>7419.8369661815786</v>
      </c>
      <c r="E210" s="99">
        <f t="shared" si="42"/>
        <v>697.60387352741907</v>
      </c>
      <c r="F210" s="99">
        <f>SUM(F189:F209)</f>
        <v>0</v>
      </c>
      <c r="G210" s="99">
        <f t="shared" ref="G210:H210" si="43">SUM(G189:G209)</f>
        <v>37.341699821758837</v>
      </c>
      <c r="H210" s="100">
        <f t="shared" si="43"/>
        <v>2.2567445910133852</v>
      </c>
      <c r="I210" s="111">
        <f>SUM(I189:I209)</f>
        <v>8860.4330850184488</v>
      </c>
    </row>
    <row r="211" spans="1:9" s="22" customFormat="1" ht="15" thickBot="1">
      <c r="A211" s="38" t="s">
        <v>108</v>
      </c>
      <c r="B211" s="125">
        <f>B210/$I210</f>
        <v>7.3377740417996551E-2</v>
      </c>
      <c r="C211" s="125">
        <f t="shared" ref="C211:I211" si="44">C210/$I210</f>
        <v>6.0081986379625935E-3</v>
      </c>
      <c r="D211" s="125">
        <f t="shared" si="44"/>
        <v>0.83741244869026954</v>
      </c>
      <c r="E211" s="125">
        <f t="shared" si="44"/>
        <v>7.8732480323896778E-2</v>
      </c>
      <c r="F211" s="125">
        <f t="shared" si="44"/>
        <v>0</v>
      </c>
      <c r="G211" s="125">
        <f t="shared" si="44"/>
        <v>4.2144328006830248E-3</v>
      </c>
      <c r="H211" s="126">
        <f t="shared" si="44"/>
        <v>2.5469912919145831E-4</v>
      </c>
      <c r="I211" s="127">
        <f t="shared" si="44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45">SUM(B216:H216)</f>
        <v>0</v>
      </c>
    </row>
    <row r="217" spans="1:9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45"/>
        <v>0</v>
      </c>
    </row>
    <row r="218" spans="1:9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45"/>
        <v>0</v>
      </c>
    </row>
    <row r="219" spans="1:9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45"/>
        <v>0</v>
      </c>
    </row>
    <row r="220" spans="1:9" ht="15">
      <c r="A220" s="31" t="s">
        <v>11</v>
      </c>
      <c r="B220" s="112">
        <v>0</v>
      </c>
      <c r="C220" s="112">
        <v>0</v>
      </c>
      <c r="D220" s="112">
        <v>0</v>
      </c>
      <c r="E220" s="112">
        <v>26.276691315600466</v>
      </c>
      <c r="F220" s="395"/>
      <c r="G220" s="112">
        <v>0</v>
      </c>
      <c r="H220" s="113">
        <v>0</v>
      </c>
      <c r="I220" s="114">
        <f t="shared" si="45"/>
        <v>26.276691315600466</v>
      </c>
    </row>
    <row r="221" spans="1:9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45"/>
        <v>0</v>
      </c>
    </row>
    <row r="222" spans="1:9" ht="15">
      <c r="A222" s="31" t="s">
        <v>145</v>
      </c>
      <c r="B222" s="112">
        <v>0</v>
      </c>
      <c r="C222" s="112">
        <v>0</v>
      </c>
      <c r="D222" s="112">
        <v>0</v>
      </c>
      <c r="E222" s="112">
        <v>2.2099147944820065E-3</v>
      </c>
      <c r="F222" s="395"/>
      <c r="G222" s="112">
        <v>0</v>
      </c>
      <c r="H222" s="113">
        <v>0</v>
      </c>
      <c r="I222" s="114">
        <f t="shared" si="45"/>
        <v>2.2099147944820065E-3</v>
      </c>
    </row>
    <row r="223" spans="1:9" ht="15">
      <c r="A223" s="32" t="s">
        <v>12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45"/>
        <v>0</v>
      </c>
    </row>
    <row r="224" spans="1:9" ht="15">
      <c r="A224" s="31" t="s">
        <v>13</v>
      </c>
      <c r="B224" s="112">
        <v>0</v>
      </c>
      <c r="C224" s="112">
        <v>0</v>
      </c>
      <c r="D224" s="112">
        <v>28</v>
      </c>
      <c r="E224" s="112">
        <v>0</v>
      </c>
      <c r="F224" s="395"/>
      <c r="G224" s="112">
        <v>0</v>
      </c>
      <c r="H224" s="113">
        <v>0</v>
      </c>
      <c r="I224" s="114">
        <f t="shared" si="45"/>
        <v>28</v>
      </c>
    </row>
    <row r="225" spans="1:9" ht="15">
      <c r="A225" s="32" t="s">
        <v>14</v>
      </c>
      <c r="B225" s="84">
        <v>0.580236618253408</v>
      </c>
      <c r="C225" s="84">
        <v>0</v>
      </c>
      <c r="D225" s="84">
        <v>2.2982968686155791</v>
      </c>
      <c r="E225" s="84">
        <v>0.12146651313101298</v>
      </c>
      <c r="F225" s="395"/>
      <c r="G225" s="84">
        <v>0</v>
      </c>
      <c r="H225" s="115">
        <v>0</v>
      </c>
      <c r="I225" s="111">
        <f t="shared" si="45"/>
        <v>3</v>
      </c>
    </row>
    <row r="226" spans="1:9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45"/>
        <v>0</v>
      </c>
    </row>
    <row r="227" spans="1:9" ht="15">
      <c r="A227" s="32" t="s">
        <v>136</v>
      </c>
      <c r="B227" s="84">
        <v>469.8814851016769</v>
      </c>
      <c r="C227" s="84">
        <v>0</v>
      </c>
      <c r="D227" s="84">
        <v>221.8795805030785</v>
      </c>
      <c r="E227" s="84">
        <v>486.23893439524466</v>
      </c>
      <c r="F227" s="395"/>
      <c r="G227" s="84">
        <v>0</v>
      </c>
      <c r="H227" s="115">
        <v>0</v>
      </c>
      <c r="I227" s="111">
        <f t="shared" si="45"/>
        <v>1178</v>
      </c>
    </row>
    <row r="228" spans="1:9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45"/>
        <v>0</v>
      </c>
    </row>
    <row r="229" spans="1:9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45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45"/>
        <v>0</v>
      </c>
    </row>
    <row r="231" spans="1:9" ht="15">
      <c r="A231" s="33" t="s">
        <v>56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45"/>
        <v>0</v>
      </c>
    </row>
    <row r="232" spans="1:9">
      <c r="A232" s="31" t="s">
        <v>18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45"/>
        <v>0</v>
      </c>
    </row>
    <row r="233" spans="1:9" ht="15">
      <c r="A233" s="33" t="s">
        <v>19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45"/>
        <v>0</v>
      </c>
    </row>
    <row r="234" spans="1:9">
      <c r="A234" s="31" t="s">
        <v>20</v>
      </c>
      <c r="B234" s="116">
        <v>47.965428035844383</v>
      </c>
      <c r="C234" s="116">
        <v>0</v>
      </c>
      <c r="D234" s="116">
        <v>11.045771964155616</v>
      </c>
      <c r="E234" s="116">
        <v>0</v>
      </c>
      <c r="F234" s="395"/>
      <c r="G234" s="116">
        <v>0</v>
      </c>
      <c r="H234" s="117">
        <v>0</v>
      </c>
      <c r="I234" s="118">
        <f t="shared" si="45"/>
        <v>59.011200000000002</v>
      </c>
    </row>
    <row r="235" spans="1:9" ht="15.75" thickBot="1">
      <c r="A235" s="33" t="s">
        <v>21</v>
      </c>
      <c r="B235" s="96">
        <v>43.898280095542908</v>
      </c>
      <c r="C235" s="96">
        <v>0</v>
      </c>
      <c r="D235" s="96">
        <v>161.75549621058167</v>
      </c>
      <c r="E235" s="96">
        <v>119.80724892452261</v>
      </c>
      <c r="F235" s="396"/>
      <c r="G235" s="96">
        <v>36.172825224203756</v>
      </c>
      <c r="H235" s="121">
        <v>4.2269495451490391</v>
      </c>
      <c r="I235" s="122">
        <f t="shared" si="45"/>
        <v>365.86079999999993</v>
      </c>
    </row>
    <row r="236" spans="1:9" ht="15">
      <c r="A236" s="280" t="s">
        <v>22</v>
      </c>
      <c r="B236" s="99">
        <f>SUM(B215:B235)</f>
        <v>562.32542985131761</v>
      </c>
      <c r="C236" s="99">
        <f t="shared" ref="C236:E236" si="46">SUM(C215:C235)</f>
        <v>0</v>
      </c>
      <c r="D236" s="99">
        <f t="shared" si="46"/>
        <v>424.97914554643137</v>
      </c>
      <c r="E236" s="99">
        <f t="shared" si="46"/>
        <v>632.44655106329321</v>
      </c>
      <c r="F236" s="99">
        <f>SUM(F215:F235)</f>
        <v>0</v>
      </c>
      <c r="G236" s="99">
        <f t="shared" ref="G236:H236" si="47">SUM(G215:G235)</f>
        <v>36.172825224203756</v>
      </c>
      <c r="H236" s="100">
        <f t="shared" si="47"/>
        <v>4.2269495451490391</v>
      </c>
      <c r="I236" s="111">
        <f>SUM(I215:I235)</f>
        <v>1660.1509012303948</v>
      </c>
    </row>
    <row r="237" spans="1:9" s="22" customFormat="1" ht="15" thickBot="1">
      <c r="A237" s="38" t="s">
        <v>108</v>
      </c>
      <c r="B237" s="125">
        <f>B236/$I236</f>
        <v>0.33871946787160068</v>
      </c>
      <c r="C237" s="125">
        <f t="shared" ref="C237:I237" si="48">C236/$I236</f>
        <v>0</v>
      </c>
      <c r="D237" s="125">
        <f t="shared" si="48"/>
        <v>0.2559882630136</v>
      </c>
      <c r="E237" s="125">
        <f t="shared" si="48"/>
        <v>0.38095726755595855</v>
      </c>
      <c r="F237" s="125">
        <f t="shared" si="48"/>
        <v>0</v>
      </c>
      <c r="G237" s="125">
        <f t="shared" si="48"/>
        <v>2.1788877864894592E-2</v>
      </c>
      <c r="H237" s="126">
        <f t="shared" si="48"/>
        <v>2.5461236939463166E-3</v>
      </c>
      <c r="I237" s="127">
        <f t="shared" si="48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9">SUM(B242:H242)</f>
        <v>0</v>
      </c>
    </row>
    <row r="243" spans="1:9" ht="15">
      <c r="A243" s="32" t="s">
        <v>143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9"/>
        <v>0</v>
      </c>
    </row>
    <row r="244" spans="1:9" ht="15">
      <c r="A244" s="31" t="s">
        <v>9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9"/>
        <v>0</v>
      </c>
    </row>
    <row r="245" spans="1:9" ht="15">
      <c r="A245" s="32" t="s">
        <v>10</v>
      </c>
      <c r="B245" s="84">
        <v>0</v>
      </c>
      <c r="C245" s="84">
        <v>0</v>
      </c>
      <c r="D245" s="84">
        <v>0</v>
      </c>
      <c r="E245" s="84">
        <v>0</v>
      </c>
      <c r="F245" s="395"/>
      <c r="G245" s="84">
        <v>0</v>
      </c>
      <c r="H245" s="115">
        <v>0</v>
      </c>
      <c r="I245" s="111">
        <f t="shared" si="49"/>
        <v>0</v>
      </c>
    </row>
    <row r="246" spans="1:9" ht="15">
      <c r="A246" s="31" t="s">
        <v>11</v>
      </c>
      <c r="B246" s="112">
        <v>1.086164866916748E-8</v>
      </c>
      <c r="C246" s="112">
        <v>1.086164866916748E-8</v>
      </c>
      <c r="D246" s="112">
        <v>1.086164866916748E-8</v>
      </c>
      <c r="E246" s="112">
        <v>0.15293380077056112</v>
      </c>
      <c r="F246" s="395"/>
      <c r="G246" s="112">
        <v>0</v>
      </c>
      <c r="H246" s="113">
        <v>0</v>
      </c>
      <c r="I246" s="114">
        <f t="shared" si="49"/>
        <v>0.15293383335550714</v>
      </c>
    </row>
    <row r="247" spans="1:9" ht="15">
      <c r="A247" s="32" t="s">
        <v>144</v>
      </c>
      <c r="B247" s="84">
        <v>0</v>
      </c>
      <c r="C247" s="84">
        <v>0</v>
      </c>
      <c r="D247" s="84">
        <v>0</v>
      </c>
      <c r="E247" s="84">
        <v>0</v>
      </c>
      <c r="F247" s="395"/>
      <c r="G247" s="84">
        <v>0</v>
      </c>
      <c r="H247" s="115">
        <v>0</v>
      </c>
      <c r="I247" s="111">
        <f t="shared" si="49"/>
        <v>0</v>
      </c>
    </row>
    <row r="248" spans="1:9" ht="15">
      <c r="A248" s="31" t="s">
        <v>145</v>
      </c>
      <c r="B248" s="112">
        <v>7.3096910352535118E-9</v>
      </c>
      <c r="C248" s="112">
        <v>7.3096910352535118E-9</v>
      </c>
      <c r="D248" s="112">
        <v>7.3096910352535118E-9</v>
      </c>
      <c r="E248" s="112">
        <v>0.69959229163438685</v>
      </c>
      <c r="F248" s="395"/>
      <c r="G248" s="112">
        <v>0</v>
      </c>
      <c r="H248" s="113">
        <v>0</v>
      </c>
      <c r="I248" s="114">
        <f t="shared" si="49"/>
        <v>0.69959231356345997</v>
      </c>
    </row>
    <row r="249" spans="1:9" ht="15">
      <c r="A249" s="32" t="s">
        <v>12</v>
      </c>
      <c r="B249" s="84">
        <v>4.5615978719109158</v>
      </c>
      <c r="C249" s="84">
        <v>9.9883289083462796E-3</v>
      </c>
      <c r="D249" s="84">
        <v>2.428413799180738</v>
      </c>
      <c r="E249" s="84">
        <v>0</v>
      </c>
      <c r="F249" s="395"/>
      <c r="G249" s="84">
        <v>0</v>
      </c>
      <c r="H249" s="115">
        <v>0</v>
      </c>
      <c r="I249" s="111">
        <f t="shared" si="49"/>
        <v>7</v>
      </c>
    </row>
    <row r="250" spans="1:9" ht="15">
      <c r="A250" s="31" t="s">
        <v>13</v>
      </c>
      <c r="B250" s="112">
        <v>114.75170468240401</v>
      </c>
      <c r="C250" s="112">
        <v>5.7803113864011947E-4</v>
      </c>
      <c r="D250" s="112">
        <v>32.247717286457352</v>
      </c>
      <c r="E250" s="112">
        <v>0</v>
      </c>
      <c r="F250" s="395"/>
      <c r="G250" s="112">
        <v>0</v>
      </c>
      <c r="H250" s="113">
        <v>0</v>
      </c>
      <c r="I250" s="114">
        <f t="shared" si="49"/>
        <v>147</v>
      </c>
    </row>
    <row r="251" spans="1:9" ht="15">
      <c r="A251" s="32" t="s">
        <v>14</v>
      </c>
      <c r="B251" s="84">
        <v>28.996440233602193</v>
      </c>
      <c r="C251" s="84">
        <v>1.2624999995265626E-8</v>
      </c>
      <c r="D251" s="84">
        <v>70.420370242830103</v>
      </c>
      <c r="E251" s="84">
        <v>1.583189510942707</v>
      </c>
      <c r="F251" s="395"/>
      <c r="G251" s="84">
        <v>0</v>
      </c>
      <c r="H251" s="115">
        <v>0</v>
      </c>
      <c r="I251" s="111">
        <f t="shared" si="49"/>
        <v>101</v>
      </c>
    </row>
    <row r="252" spans="1:9" ht="15">
      <c r="A252" s="31" t="s">
        <v>146</v>
      </c>
      <c r="B252" s="112">
        <v>0</v>
      </c>
      <c r="C252" s="112">
        <v>0</v>
      </c>
      <c r="D252" s="112">
        <v>0</v>
      </c>
      <c r="E252" s="112">
        <v>0</v>
      </c>
      <c r="F252" s="395"/>
      <c r="G252" s="112">
        <v>0</v>
      </c>
      <c r="H252" s="113">
        <v>0</v>
      </c>
      <c r="I252" s="114">
        <f t="shared" si="49"/>
        <v>0</v>
      </c>
    </row>
    <row r="253" spans="1:9" ht="15">
      <c r="A253" s="32" t="s">
        <v>136</v>
      </c>
      <c r="B253" s="84">
        <v>1027.8010426329422</v>
      </c>
      <c r="C253" s="84">
        <v>69.920719284142976</v>
      </c>
      <c r="D253" s="84">
        <v>938.27823808291487</v>
      </c>
      <c r="E253" s="84">
        <v>0</v>
      </c>
      <c r="F253" s="395"/>
      <c r="G253" s="84">
        <v>0</v>
      </c>
      <c r="H253" s="115">
        <v>0</v>
      </c>
      <c r="I253" s="111">
        <f t="shared" si="49"/>
        <v>2036</v>
      </c>
    </row>
    <row r="254" spans="1:9" ht="15">
      <c r="A254" s="31" t="s">
        <v>15</v>
      </c>
      <c r="B254" s="112">
        <v>0</v>
      </c>
      <c r="C254" s="112">
        <v>0</v>
      </c>
      <c r="D254" s="112">
        <v>0</v>
      </c>
      <c r="E254" s="112">
        <v>0</v>
      </c>
      <c r="F254" s="395"/>
      <c r="G254" s="112">
        <v>0</v>
      </c>
      <c r="H254" s="113">
        <v>0</v>
      </c>
      <c r="I254" s="114">
        <f t="shared" si="49"/>
        <v>0</v>
      </c>
    </row>
    <row r="255" spans="1:9" ht="15">
      <c r="A255" s="32" t="s">
        <v>16</v>
      </c>
      <c r="B255" s="84">
        <v>0</v>
      </c>
      <c r="C255" s="84">
        <v>0</v>
      </c>
      <c r="D255" s="84">
        <v>0</v>
      </c>
      <c r="E255" s="84">
        <v>0</v>
      </c>
      <c r="F255" s="395"/>
      <c r="G255" s="84">
        <v>0</v>
      </c>
      <c r="H255" s="115">
        <v>0</v>
      </c>
      <c r="I255" s="111">
        <f t="shared" si="49"/>
        <v>0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9"/>
        <v>0</v>
      </c>
    </row>
    <row r="257" spans="1:9" ht="15">
      <c r="A257" s="33" t="s">
        <v>56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49"/>
        <v>0</v>
      </c>
    </row>
    <row r="258" spans="1:9">
      <c r="A258" s="31" t="s">
        <v>18</v>
      </c>
      <c r="B258" s="116">
        <v>0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49"/>
        <v>0</v>
      </c>
    </row>
    <row r="259" spans="1:9" ht="15">
      <c r="A259" s="33" t="s">
        <v>19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9"/>
        <v>0</v>
      </c>
    </row>
    <row r="260" spans="1:9">
      <c r="A260" s="31" t="s">
        <v>20</v>
      </c>
      <c r="B260" s="116">
        <v>105.44184776739269</v>
      </c>
      <c r="C260" s="116">
        <v>8.2409198941712024E-9</v>
      </c>
      <c r="D260" s="116">
        <v>1.8885522243664201</v>
      </c>
      <c r="E260" s="116">
        <v>0</v>
      </c>
      <c r="F260" s="395"/>
      <c r="G260" s="116">
        <v>0</v>
      </c>
      <c r="H260" s="117">
        <v>0</v>
      </c>
      <c r="I260" s="118">
        <f t="shared" si="49"/>
        <v>107.33040000000003</v>
      </c>
    </row>
    <row r="261" spans="1:9" ht="15.75" thickBot="1">
      <c r="A261" s="33" t="s">
        <v>21</v>
      </c>
      <c r="B261" s="96">
        <v>35.290428329393876</v>
      </c>
      <c r="C261" s="96">
        <v>8.6357768612952815E-2</v>
      </c>
      <c r="D261" s="96">
        <v>555.43748866224121</v>
      </c>
      <c r="E261" s="96">
        <v>351.32577655011335</v>
      </c>
      <c r="F261" s="396"/>
      <c r="G261" s="96">
        <v>674.90573017377676</v>
      </c>
      <c r="H261" s="121">
        <v>17.465818515861827</v>
      </c>
      <c r="I261" s="122">
        <f t="shared" si="49"/>
        <v>1634.5116</v>
      </c>
    </row>
    <row r="262" spans="1:9" ht="15">
      <c r="A262" s="280" t="s">
        <v>22</v>
      </c>
      <c r="B262" s="99">
        <f>SUM(B241:B261)</f>
        <v>1316.843061535817</v>
      </c>
      <c r="C262" s="99">
        <f t="shared" ref="C262:E262" si="50">SUM(C241:C261)</f>
        <v>70.017643451840172</v>
      </c>
      <c r="D262" s="99">
        <f t="shared" si="50"/>
        <v>1600.7007803161619</v>
      </c>
      <c r="E262" s="99">
        <f t="shared" si="50"/>
        <v>353.76149215346101</v>
      </c>
      <c r="F262" s="99">
        <f>SUM(F241:F261)</f>
        <v>0</v>
      </c>
      <c r="G262" s="99">
        <f t="shared" ref="G262:H262" si="51">SUM(G241:G261)</f>
        <v>674.90573017377676</v>
      </c>
      <c r="H262" s="100">
        <f t="shared" si="51"/>
        <v>17.465818515861827</v>
      </c>
      <c r="I262" s="111">
        <f>SUM(I241:I261)</f>
        <v>4033.6945261469191</v>
      </c>
    </row>
    <row r="263" spans="1:9" s="22" customFormat="1" ht="15" thickBot="1">
      <c r="A263" s="38" t="s">
        <v>108</v>
      </c>
      <c r="B263" s="125">
        <f>B262/$I262</f>
        <v>0.32646078006152263</v>
      </c>
      <c r="C263" s="125">
        <f t="shared" ref="C263:I263" si="52">C262/$I262</f>
        <v>1.7358191850666164E-2</v>
      </c>
      <c r="D263" s="125">
        <f t="shared" si="52"/>
        <v>0.39683242494943943</v>
      </c>
      <c r="E263" s="125">
        <f t="shared" si="52"/>
        <v>8.7701607015686037E-2</v>
      </c>
      <c r="F263" s="125">
        <f t="shared" si="52"/>
        <v>0</v>
      </c>
      <c r="G263" s="125">
        <f t="shared" si="52"/>
        <v>0.16731701565375173</v>
      </c>
      <c r="H263" s="126">
        <f t="shared" si="52"/>
        <v>4.329980468933921E-3</v>
      </c>
      <c r="I263" s="127">
        <f t="shared" si="52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53">SUM(B268:H268)</f>
        <v>0</v>
      </c>
    </row>
    <row r="269" spans="1:9" ht="15">
      <c r="A269" s="32" t="s">
        <v>143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53"/>
        <v>0</v>
      </c>
    </row>
    <row r="270" spans="1:9" ht="15">
      <c r="A270" s="31" t="s">
        <v>9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53"/>
        <v>0</v>
      </c>
    </row>
    <row r="271" spans="1:9" ht="15">
      <c r="A271" s="32" t="s">
        <v>10</v>
      </c>
      <c r="B271" s="84">
        <v>0</v>
      </c>
      <c r="C271" s="84">
        <v>0</v>
      </c>
      <c r="D271" s="84">
        <v>0</v>
      </c>
      <c r="E271" s="84">
        <v>0</v>
      </c>
      <c r="F271" s="395"/>
      <c r="G271" s="84">
        <v>0</v>
      </c>
      <c r="H271" s="115">
        <v>0</v>
      </c>
      <c r="I271" s="111">
        <f t="shared" si="53"/>
        <v>0</v>
      </c>
    </row>
    <row r="272" spans="1:9" ht="15">
      <c r="A272" s="31" t="s">
        <v>11</v>
      </c>
      <c r="B272" s="112">
        <v>1.0861618121422617E-8</v>
      </c>
      <c r="C272" s="112">
        <v>1.0861618121422617E-8</v>
      </c>
      <c r="D272" s="112">
        <v>1.0861618121422617E-8</v>
      </c>
      <c r="E272" s="112">
        <v>1.0770018749589194E-2</v>
      </c>
      <c r="F272" s="395"/>
      <c r="G272" s="112">
        <v>0</v>
      </c>
      <c r="H272" s="113">
        <v>0</v>
      </c>
      <c r="I272" s="114">
        <f t="shared" si="53"/>
        <v>1.0770051334443559E-2</v>
      </c>
    </row>
    <row r="273" spans="1:9" ht="15">
      <c r="A273" s="32" t="s">
        <v>144</v>
      </c>
      <c r="B273" s="84">
        <v>0</v>
      </c>
      <c r="C273" s="84">
        <v>0</v>
      </c>
      <c r="D273" s="84">
        <v>0</v>
      </c>
      <c r="E273" s="84">
        <v>0</v>
      </c>
      <c r="F273" s="395"/>
      <c r="G273" s="84">
        <v>0</v>
      </c>
      <c r="H273" s="115">
        <v>0</v>
      </c>
      <c r="I273" s="111">
        <f t="shared" si="53"/>
        <v>0</v>
      </c>
    </row>
    <row r="274" spans="1:9" ht="15">
      <c r="A274" s="31" t="s">
        <v>145</v>
      </c>
      <c r="B274" s="112">
        <v>7.309691259705185E-9</v>
      </c>
      <c r="C274" s="112">
        <v>7.309691259705185E-9</v>
      </c>
      <c r="D274" s="112">
        <v>7.309691259705185E-9</v>
      </c>
      <c r="E274" s="112">
        <v>34.292582010508987</v>
      </c>
      <c r="F274" s="395"/>
      <c r="G274" s="112">
        <v>0</v>
      </c>
      <c r="H274" s="113">
        <v>0</v>
      </c>
      <c r="I274" s="114">
        <f t="shared" si="53"/>
        <v>34.292582032438062</v>
      </c>
    </row>
    <row r="275" spans="1:9" ht="15">
      <c r="A275" s="32" t="s">
        <v>12</v>
      </c>
      <c r="B275" s="84">
        <v>0.77656526349603083</v>
      </c>
      <c r="C275" s="84">
        <v>3.2221949899819649E-2</v>
      </c>
      <c r="D275" s="84">
        <v>3.19121278660415</v>
      </c>
      <c r="E275" s="84">
        <v>0</v>
      </c>
      <c r="F275" s="395"/>
      <c r="G275" s="84">
        <v>0</v>
      </c>
      <c r="H275" s="115">
        <v>0</v>
      </c>
      <c r="I275" s="111">
        <f t="shared" si="53"/>
        <v>4</v>
      </c>
    </row>
    <row r="276" spans="1:9" ht="15">
      <c r="A276" s="31" t="s">
        <v>13</v>
      </c>
      <c r="B276" s="112">
        <v>31.806169967354851</v>
      </c>
      <c r="C276" s="112">
        <v>35.823279715955643</v>
      </c>
      <c r="D276" s="112">
        <v>18.370550316689517</v>
      </c>
      <c r="E276" s="112">
        <v>0</v>
      </c>
      <c r="F276" s="395"/>
      <c r="G276" s="112">
        <v>0</v>
      </c>
      <c r="H276" s="113">
        <v>0</v>
      </c>
      <c r="I276" s="114">
        <f t="shared" si="53"/>
        <v>86.000000000000014</v>
      </c>
    </row>
    <row r="277" spans="1:9" ht="15">
      <c r="A277" s="32" t="s">
        <v>14</v>
      </c>
      <c r="B277" s="84">
        <v>0</v>
      </c>
      <c r="C277" s="84">
        <v>0</v>
      </c>
      <c r="D277" s="84">
        <v>0</v>
      </c>
      <c r="E277" s="84">
        <v>0</v>
      </c>
      <c r="F277" s="395"/>
      <c r="G277" s="84">
        <v>0</v>
      </c>
      <c r="H277" s="115">
        <v>0</v>
      </c>
      <c r="I277" s="111">
        <f t="shared" si="53"/>
        <v>0</v>
      </c>
    </row>
    <row r="278" spans="1:9" ht="15">
      <c r="A278" s="31" t="s">
        <v>146</v>
      </c>
      <c r="B278" s="112">
        <v>0</v>
      </c>
      <c r="C278" s="112">
        <v>0</v>
      </c>
      <c r="D278" s="112">
        <v>0</v>
      </c>
      <c r="E278" s="112">
        <v>0</v>
      </c>
      <c r="F278" s="395"/>
      <c r="G278" s="112">
        <v>0</v>
      </c>
      <c r="H278" s="113">
        <v>0</v>
      </c>
      <c r="I278" s="114">
        <f t="shared" si="53"/>
        <v>0</v>
      </c>
    </row>
    <row r="279" spans="1:9" ht="15">
      <c r="A279" s="32" t="s">
        <v>136</v>
      </c>
      <c r="B279" s="84">
        <v>38.49917636857387</v>
      </c>
      <c r="C279" s="84">
        <v>1.0271703114441254E-8</v>
      </c>
      <c r="D279" s="84">
        <v>1511.5008236211545</v>
      </c>
      <c r="E279" s="84">
        <v>0</v>
      </c>
      <c r="F279" s="395"/>
      <c r="G279" s="84">
        <v>0</v>
      </c>
      <c r="H279" s="115">
        <v>0</v>
      </c>
      <c r="I279" s="111">
        <f t="shared" si="53"/>
        <v>1550</v>
      </c>
    </row>
    <row r="280" spans="1:9" ht="15">
      <c r="A280" s="31" t="s">
        <v>15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53"/>
        <v>0</v>
      </c>
    </row>
    <row r="281" spans="1:9" ht="15">
      <c r="A281" s="32" t="s">
        <v>16</v>
      </c>
      <c r="B281" s="84">
        <v>0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53"/>
        <v>0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53"/>
        <v>0</v>
      </c>
    </row>
    <row r="283" spans="1:9" ht="15">
      <c r="A283" s="33" t="s">
        <v>56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53"/>
        <v>0</v>
      </c>
    </row>
    <row r="284" spans="1:9">
      <c r="A284" s="31" t="s">
        <v>18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53"/>
        <v>0</v>
      </c>
    </row>
    <row r="285" spans="1:9" ht="15">
      <c r="A285" s="33" t="s">
        <v>19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53"/>
        <v>0</v>
      </c>
    </row>
    <row r="286" spans="1:9">
      <c r="A286" s="31" t="s">
        <v>20</v>
      </c>
      <c r="B286" s="116">
        <v>9.4787999835179964</v>
      </c>
      <c r="C286" s="116">
        <v>8.2410015434506987E-9</v>
      </c>
      <c r="D286" s="116">
        <v>8.2410015434506987E-9</v>
      </c>
      <c r="E286" s="116">
        <v>0</v>
      </c>
      <c r="F286" s="395"/>
      <c r="G286" s="116">
        <v>0</v>
      </c>
      <c r="H286" s="117">
        <v>0</v>
      </c>
      <c r="I286" s="118">
        <f t="shared" si="53"/>
        <v>9.4787999999999979</v>
      </c>
    </row>
    <row r="287" spans="1:9" ht="15.75" thickBot="1">
      <c r="A287" s="33" t="s">
        <v>21</v>
      </c>
      <c r="B287" s="96">
        <v>8.8011817913886611E-2</v>
      </c>
      <c r="C287" s="96">
        <v>7.6459519037744473E-9</v>
      </c>
      <c r="D287" s="96">
        <v>239.10234872461365</v>
      </c>
      <c r="E287" s="96">
        <v>54.729543535776855</v>
      </c>
      <c r="F287" s="396"/>
      <c r="G287" s="96">
        <v>4.480495914049734</v>
      </c>
      <c r="H287" s="121">
        <v>0</v>
      </c>
      <c r="I287" s="122">
        <f t="shared" si="53"/>
        <v>298.4004000000001</v>
      </c>
    </row>
    <row r="288" spans="1:9" ht="15">
      <c r="A288" s="280" t="s">
        <v>22</v>
      </c>
      <c r="B288" s="99">
        <f>SUM(B267:B287)</f>
        <v>80.648723419027945</v>
      </c>
      <c r="C288" s="99">
        <f t="shared" ref="C288:E288" si="54">SUM(C267:C287)</f>
        <v>35.855501710185429</v>
      </c>
      <c r="D288" s="99">
        <f t="shared" si="54"/>
        <v>1772.1649354754741</v>
      </c>
      <c r="E288" s="99">
        <f t="shared" si="54"/>
        <v>89.032895565035432</v>
      </c>
      <c r="F288" s="99">
        <f>SUM(F267:F287)</f>
        <v>0</v>
      </c>
      <c r="G288" s="99">
        <f t="shared" ref="G288:H288" si="55">SUM(G267:G287)</f>
        <v>4.480495914049734</v>
      </c>
      <c r="H288" s="100">
        <f t="shared" si="55"/>
        <v>0</v>
      </c>
      <c r="I288" s="111">
        <f>SUM(I267:I287)</f>
        <v>1982.1825520837729</v>
      </c>
    </row>
    <row r="289" spans="1:9" s="22" customFormat="1" ht="15" thickBot="1">
      <c r="A289" s="38" t="s">
        <v>108</v>
      </c>
      <c r="B289" s="125">
        <f>B288/$I288</f>
        <v>4.0686829441741297E-2</v>
      </c>
      <c r="C289" s="125">
        <f t="shared" ref="C289:I289" si="56">C288/$I288</f>
        <v>1.8088899870747157E-2</v>
      </c>
      <c r="D289" s="125">
        <f t="shared" si="56"/>
        <v>0.89404728823411472</v>
      </c>
      <c r="E289" s="125">
        <f t="shared" si="56"/>
        <v>4.4916597349441624E-2</v>
      </c>
      <c r="F289" s="125">
        <f t="shared" si="56"/>
        <v>0</v>
      </c>
      <c r="G289" s="125">
        <f t="shared" si="56"/>
        <v>2.2603851039550344E-3</v>
      </c>
      <c r="H289" s="126">
        <f t="shared" si="56"/>
        <v>0</v>
      </c>
      <c r="I289" s="127">
        <f t="shared" si="56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57">SUM(B294:H294)</f>
        <v>0</v>
      </c>
    </row>
    <row r="295" spans="1:9" ht="15">
      <c r="A295" s="32" t="s">
        <v>143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57"/>
        <v>0</v>
      </c>
    </row>
    <row r="296" spans="1:9" ht="15">
      <c r="A296" s="31" t="s">
        <v>9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57"/>
        <v>0</v>
      </c>
    </row>
    <row r="297" spans="1:9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57"/>
        <v>0</v>
      </c>
    </row>
    <row r="298" spans="1:9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57"/>
        <v>0</v>
      </c>
    </row>
    <row r="299" spans="1:9" ht="15">
      <c r="A299" s="32" t="s">
        <v>144</v>
      </c>
      <c r="B299" s="84">
        <v>0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57"/>
        <v>0</v>
      </c>
    </row>
    <row r="300" spans="1:9" ht="15">
      <c r="A300" s="31" t="s">
        <v>145</v>
      </c>
      <c r="B300" s="112">
        <v>0</v>
      </c>
      <c r="C300" s="112">
        <v>0</v>
      </c>
      <c r="D300" s="112">
        <v>0</v>
      </c>
      <c r="E300" s="112">
        <v>0.79073429829410169</v>
      </c>
      <c r="F300" s="395"/>
      <c r="G300" s="112">
        <v>0</v>
      </c>
      <c r="H300" s="113">
        <v>0</v>
      </c>
      <c r="I300" s="114">
        <f t="shared" si="57"/>
        <v>0.79073429829410169</v>
      </c>
    </row>
    <row r="301" spans="1:9" ht="15">
      <c r="A301" s="32" t="s">
        <v>12</v>
      </c>
      <c r="B301" s="84">
        <v>6.9662400032559368</v>
      </c>
      <c r="C301" s="84">
        <v>1.0337599967440629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57"/>
        <v>8</v>
      </c>
    </row>
    <row r="302" spans="1:9" ht="15">
      <c r="A302" s="31" t="s">
        <v>13</v>
      </c>
      <c r="B302" s="112">
        <v>112.00310865875934</v>
      </c>
      <c r="C302" s="112">
        <v>511.13525522833766</v>
      </c>
      <c r="D302" s="112">
        <v>25.861636112903032</v>
      </c>
      <c r="E302" s="112">
        <v>0</v>
      </c>
      <c r="F302" s="395"/>
      <c r="G302" s="112">
        <v>0</v>
      </c>
      <c r="H302" s="113">
        <v>0</v>
      </c>
      <c r="I302" s="114">
        <f t="shared" si="57"/>
        <v>649.00000000000011</v>
      </c>
    </row>
    <row r="303" spans="1:9" ht="15">
      <c r="A303" s="32" t="s">
        <v>14</v>
      </c>
      <c r="B303" s="84">
        <v>5.2796655331884728E-3</v>
      </c>
      <c r="C303" s="84">
        <v>2.9324846270988734</v>
      </c>
      <c r="D303" s="84">
        <v>1.0622357073679383</v>
      </c>
      <c r="E303" s="84">
        <v>0</v>
      </c>
      <c r="F303" s="395"/>
      <c r="G303" s="84">
        <v>0</v>
      </c>
      <c r="H303" s="115">
        <v>0</v>
      </c>
      <c r="I303" s="111">
        <f t="shared" si="57"/>
        <v>4</v>
      </c>
    </row>
    <row r="304" spans="1:9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57"/>
        <v>0</v>
      </c>
    </row>
    <row r="305" spans="1:9" ht="15">
      <c r="A305" s="32" t="s">
        <v>136</v>
      </c>
      <c r="B305" s="84">
        <v>39.132724317554995</v>
      </c>
      <c r="C305" s="84">
        <v>899.80248223870251</v>
      </c>
      <c r="D305" s="84">
        <v>75.95742552612397</v>
      </c>
      <c r="E305" s="84">
        <v>5.1073679176186157</v>
      </c>
      <c r="F305" s="395"/>
      <c r="G305" s="84">
        <v>0</v>
      </c>
      <c r="H305" s="115">
        <v>0</v>
      </c>
      <c r="I305" s="111">
        <f t="shared" si="57"/>
        <v>1020.0000000000001</v>
      </c>
    </row>
    <row r="306" spans="1:9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57"/>
        <v>0</v>
      </c>
    </row>
    <row r="307" spans="1:9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57"/>
        <v>0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57"/>
        <v>0</v>
      </c>
    </row>
    <row r="309" spans="1:9" ht="15">
      <c r="A309" s="33" t="s">
        <v>56</v>
      </c>
      <c r="B309" s="84">
        <v>22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57"/>
        <v>22</v>
      </c>
    </row>
    <row r="310" spans="1:9">
      <c r="A310" s="31" t="s">
        <v>18</v>
      </c>
      <c r="B310" s="116">
        <v>2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57"/>
        <v>2</v>
      </c>
    </row>
    <row r="311" spans="1:9" ht="15">
      <c r="A311" s="33" t="s">
        <v>19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57"/>
        <v>0</v>
      </c>
    </row>
    <row r="312" spans="1:9">
      <c r="A312" s="31" t="s">
        <v>20</v>
      </c>
      <c r="B312" s="116">
        <v>7.8920900058189183</v>
      </c>
      <c r="C312" s="116">
        <v>128.7083758396534</v>
      </c>
      <c r="D312" s="116">
        <v>19.362334154527705</v>
      </c>
      <c r="E312" s="116">
        <v>0</v>
      </c>
      <c r="F312" s="395"/>
      <c r="G312" s="116">
        <v>0</v>
      </c>
      <c r="H312" s="117">
        <v>0</v>
      </c>
      <c r="I312" s="118">
        <f t="shared" si="57"/>
        <v>155.96280000000002</v>
      </c>
    </row>
    <row r="313" spans="1:9" ht="15.75" thickBot="1">
      <c r="A313" s="33" t="s">
        <v>21</v>
      </c>
      <c r="B313" s="96">
        <v>10.512233352931851</v>
      </c>
      <c r="C313" s="96">
        <v>17.191272015218328</v>
      </c>
      <c r="D313" s="96">
        <v>53.50995622366063</v>
      </c>
      <c r="E313" s="96">
        <v>594.30782137968288</v>
      </c>
      <c r="F313" s="396"/>
      <c r="G313" s="96">
        <v>58.317705165851969</v>
      </c>
      <c r="H313" s="121">
        <v>0.19381186265447248</v>
      </c>
      <c r="I313" s="122">
        <f t="shared" si="57"/>
        <v>734.03280000000018</v>
      </c>
    </row>
    <row r="314" spans="1:9" ht="15">
      <c r="A314" s="280" t="s">
        <v>22</v>
      </c>
      <c r="B314" s="99">
        <f>SUM(B293:B313)</f>
        <v>200.51167600385423</v>
      </c>
      <c r="C314" s="99">
        <f t="shared" ref="C314:E314" si="58">SUM(C293:C313)</f>
        <v>1560.8036299457549</v>
      </c>
      <c r="D314" s="99">
        <f t="shared" si="58"/>
        <v>175.75358772458327</v>
      </c>
      <c r="E314" s="99">
        <f t="shared" si="58"/>
        <v>600.20592359559555</v>
      </c>
      <c r="F314" s="99">
        <f>SUM(F293:F313)</f>
        <v>0</v>
      </c>
      <c r="G314" s="99">
        <f t="shared" ref="G314:H314" si="59">SUM(G293:G313)</f>
        <v>58.317705165851969</v>
      </c>
      <c r="H314" s="100">
        <f t="shared" si="59"/>
        <v>0.19381186265447248</v>
      </c>
      <c r="I314" s="111">
        <f>SUM(I293:I313)</f>
        <v>2595.7863342982946</v>
      </c>
    </row>
    <row r="315" spans="1:9" s="22" customFormat="1" ht="15" thickBot="1">
      <c r="A315" s="38" t="s">
        <v>108</v>
      </c>
      <c r="B315" s="125">
        <f>B314/$I314</f>
        <v>7.7245061873729884E-2</v>
      </c>
      <c r="C315" s="125">
        <f t="shared" ref="C315:I315" si="60">C314/$I314</f>
        <v>0.60128355301156899</v>
      </c>
      <c r="D315" s="125">
        <f t="shared" si="60"/>
        <v>6.7707262883057673E-2</v>
      </c>
      <c r="E315" s="125">
        <f t="shared" si="60"/>
        <v>0.23122316180844141</v>
      </c>
      <c r="F315" s="125">
        <f t="shared" si="60"/>
        <v>0</v>
      </c>
      <c r="G315" s="125">
        <f t="shared" si="60"/>
        <v>2.2466296395545472E-2</v>
      </c>
      <c r="H315" s="126">
        <f t="shared" si="60"/>
        <v>7.4664027656523056E-5</v>
      </c>
      <c r="I315" s="127">
        <f t="shared" si="6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>
      <c r="A319" s="30" t="s">
        <v>7</v>
      </c>
      <c r="B319" s="105">
        <v>3.7682728749119209E-9</v>
      </c>
      <c r="C319" s="105">
        <v>695.99999999623174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696</v>
      </c>
    </row>
    <row r="320" spans="1:9" ht="15">
      <c r="A320" s="31" t="s">
        <v>8</v>
      </c>
      <c r="B320" s="112">
        <v>2.9228915661946292E-8</v>
      </c>
      <c r="C320" s="112">
        <v>1212.9999999707711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61">SUM(B320:H320)</f>
        <v>1213</v>
      </c>
    </row>
    <row r="321" spans="1:9" ht="15">
      <c r="A321" s="32" t="s">
        <v>143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61"/>
        <v>0</v>
      </c>
    </row>
    <row r="322" spans="1:9" ht="15">
      <c r="A322" s="31" t="s">
        <v>9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61"/>
        <v>0</v>
      </c>
    </row>
    <row r="323" spans="1:9" ht="15">
      <c r="A323" s="32" t="s">
        <v>10</v>
      </c>
      <c r="B323" s="84">
        <v>0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61"/>
        <v>0</v>
      </c>
    </row>
    <row r="324" spans="1:9" ht="15">
      <c r="A324" s="31" t="s">
        <v>11</v>
      </c>
      <c r="B324" s="112">
        <v>1.086165069227556E-8</v>
      </c>
      <c r="C324" s="112">
        <v>0</v>
      </c>
      <c r="D324" s="112">
        <v>0</v>
      </c>
      <c r="E324" s="112">
        <v>0.40522358601615699</v>
      </c>
      <c r="F324" s="395"/>
      <c r="G324" s="112">
        <v>0</v>
      </c>
      <c r="H324" s="113">
        <v>0</v>
      </c>
      <c r="I324" s="114">
        <f t="shared" si="61"/>
        <v>0.40522359687780768</v>
      </c>
    </row>
    <row r="325" spans="1:9" ht="15">
      <c r="A325" s="32" t="s">
        <v>144</v>
      </c>
      <c r="B325" s="84">
        <v>0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61"/>
        <v>0</v>
      </c>
    </row>
    <row r="326" spans="1:9" ht="15">
      <c r="A326" s="31" t="s">
        <v>145</v>
      </c>
      <c r="B326" s="112">
        <v>7.3096912589394449E-9</v>
      </c>
      <c r="C326" s="112">
        <v>8.9671158053085094</v>
      </c>
      <c r="D326" s="112">
        <v>0</v>
      </c>
      <c r="E326" s="112">
        <v>0.85475997668222181</v>
      </c>
      <c r="F326" s="395"/>
      <c r="G326" s="112">
        <v>0</v>
      </c>
      <c r="H326" s="113">
        <v>0</v>
      </c>
      <c r="I326" s="114">
        <f t="shared" si="61"/>
        <v>9.8218757893004209</v>
      </c>
    </row>
    <row r="327" spans="1:9" ht="15">
      <c r="A327" s="32" t="s">
        <v>12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61"/>
        <v>0</v>
      </c>
    </row>
    <row r="328" spans="1:9" ht="15">
      <c r="A328" s="31" t="s">
        <v>13</v>
      </c>
      <c r="B328" s="112">
        <v>68.660280276396861</v>
      </c>
      <c r="C328" s="112">
        <v>736.26868048662857</v>
      </c>
      <c r="D328" s="112">
        <v>85.071039236974642</v>
      </c>
      <c r="E328" s="112">
        <v>0</v>
      </c>
      <c r="F328" s="395"/>
      <c r="G328" s="112">
        <v>0</v>
      </c>
      <c r="H328" s="113">
        <v>0</v>
      </c>
      <c r="I328" s="114">
        <f t="shared" si="61"/>
        <v>890.00000000000011</v>
      </c>
    </row>
    <row r="329" spans="1:9" ht="15">
      <c r="A329" s="32" t="s">
        <v>14</v>
      </c>
      <c r="B329" s="84">
        <v>0</v>
      </c>
      <c r="C329" s="84">
        <v>0</v>
      </c>
      <c r="D329" s="84">
        <v>0</v>
      </c>
      <c r="E329" s="84">
        <v>0</v>
      </c>
      <c r="F329" s="395"/>
      <c r="G329" s="84">
        <v>0</v>
      </c>
      <c r="H329" s="115">
        <v>0</v>
      </c>
      <c r="I329" s="111">
        <f t="shared" si="61"/>
        <v>0</v>
      </c>
    </row>
    <row r="330" spans="1:9" ht="15">
      <c r="A330" s="31" t="s">
        <v>146</v>
      </c>
      <c r="B330" s="112">
        <v>0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61"/>
        <v>0</v>
      </c>
    </row>
    <row r="331" spans="1:9" ht="15">
      <c r="A331" s="32" t="s">
        <v>136</v>
      </c>
      <c r="B331" s="84">
        <v>1250.8860296328301</v>
      </c>
      <c r="C331" s="84">
        <v>1992.6123815566164</v>
      </c>
      <c r="D331" s="84">
        <v>733.22656685230993</v>
      </c>
      <c r="E331" s="84">
        <v>717.27502195824366</v>
      </c>
      <c r="F331" s="395"/>
      <c r="G331" s="84">
        <v>0</v>
      </c>
      <c r="H331" s="115">
        <v>0</v>
      </c>
      <c r="I331" s="111">
        <f t="shared" si="61"/>
        <v>4694</v>
      </c>
    </row>
    <row r="332" spans="1:9" ht="15">
      <c r="A332" s="31" t="s">
        <v>15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61"/>
        <v>0</v>
      </c>
    </row>
    <row r="333" spans="1:9" ht="15">
      <c r="A333" s="32" t="s">
        <v>16</v>
      </c>
      <c r="B333" s="84">
        <v>0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61"/>
        <v>0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61"/>
        <v>0</v>
      </c>
    </row>
    <row r="335" spans="1:9" ht="15">
      <c r="A335" s="33" t="s">
        <v>56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61"/>
        <v>0</v>
      </c>
    </row>
    <row r="336" spans="1:9">
      <c r="A336" s="31" t="s">
        <v>18</v>
      </c>
      <c r="B336" s="116">
        <v>52.992160564826925</v>
      </c>
      <c r="C336" s="116">
        <v>5725.0083783047021</v>
      </c>
      <c r="D336" s="116">
        <v>4.9994611304718823</v>
      </c>
      <c r="E336" s="116">
        <v>0</v>
      </c>
      <c r="F336" s="395"/>
      <c r="G336" s="116">
        <v>0</v>
      </c>
      <c r="H336" s="117">
        <v>0</v>
      </c>
      <c r="I336" s="118">
        <f t="shared" si="61"/>
        <v>5783.0000000000009</v>
      </c>
    </row>
    <row r="337" spans="1:9" ht="15">
      <c r="A337" s="33" t="s">
        <v>19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61"/>
        <v>0</v>
      </c>
    </row>
    <row r="338" spans="1:9">
      <c r="A338" s="31" t="s">
        <v>20</v>
      </c>
      <c r="B338" s="116">
        <v>0.36430270482534099</v>
      </c>
      <c r="C338" s="116">
        <v>0</v>
      </c>
      <c r="D338" s="116">
        <v>0.87409729517465906</v>
      </c>
      <c r="E338" s="116">
        <v>0</v>
      </c>
      <c r="F338" s="395"/>
      <c r="G338" s="116">
        <v>0</v>
      </c>
      <c r="H338" s="117">
        <v>0</v>
      </c>
      <c r="I338" s="118">
        <f t="shared" si="61"/>
        <v>1.2383999999999999</v>
      </c>
    </row>
    <row r="339" spans="1:9" ht="15.75" thickBot="1">
      <c r="A339" s="33" t="s">
        <v>21</v>
      </c>
      <c r="B339" s="96">
        <v>92.284160755599871</v>
      </c>
      <c r="C339" s="96">
        <v>60.073557245316032</v>
      </c>
      <c r="D339" s="96">
        <v>148.26971441651588</v>
      </c>
      <c r="E339" s="96">
        <v>4408.2532776713315</v>
      </c>
      <c r="F339" s="396"/>
      <c r="G339" s="96">
        <v>354.16648991123702</v>
      </c>
      <c r="H339" s="121">
        <v>0</v>
      </c>
      <c r="I339" s="122">
        <f t="shared" si="61"/>
        <v>5063.0472000000009</v>
      </c>
    </row>
    <row r="340" spans="1:9" ht="15">
      <c r="A340" s="280" t="s">
        <v>22</v>
      </c>
      <c r="B340" s="99">
        <f>SUM(B319:B339)</f>
        <v>1465.1869339856478</v>
      </c>
      <c r="C340" s="99">
        <f t="shared" ref="C340:E340" si="62">SUM(C319:C339)</f>
        <v>10431.930113365575</v>
      </c>
      <c r="D340" s="99">
        <f t="shared" si="62"/>
        <v>972.44087893144706</v>
      </c>
      <c r="E340" s="99">
        <f t="shared" si="62"/>
        <v>5126.7882831922734</v>
      </c>
      <c r="F340" s="99">
        <f>SUM(F319:F339)</f>
        <v>0</v>
      </c>
      <c r="G340" s="99">
        <f t="shared" ref="G340:H340" si="63">SUM(G319:G339)</f>
        <v>354.16648991123702</v>
      </c>
      <c r="H340" s="100">
        <f t="shared" si="63"/>
        <v>0</v>
      </c>
      <c r="I340" s="111">
        <f>SUM(I319:I339)</f>
        <v>18350.512699386178</v>
      </c>
    </row>
    <row r="341" spans="1:9" s="22" customFormat="1" ht="15" thickBot="1">
      <c r="A341" s="38" t="s">
        <v>108</v>
      </c>
      <c r="B341" s="125">
        <f>B340/$I340</f>
        <v>7.9844468543631378E-2</v>
      </c>
      <c r="C341" s="125">
        <f t="shared" ref="C341:I341" si="64">C340/$I340</f>
        <v>0.56848167047204745</v>
      </c>
      <c r="D341" s="125">
        <f t="shared" si="64"/>
        <v>5.2992572734165355E-2</v>
      </c>
      <c r="E341" s="125">
        <f t="shared" si="64"/>
        <v>0.2793812013417894</v>
      </c>
      <c r="F341" s="125">
        <f t="shared" si="64"/>
        <v>0</v>
      </c>
      <c r="G341" s="125">
        <f t="shared" si="64"/>
        <v>1.9300086908366536E-2</v>
      </c>
      <c r="H341" s="126">
        <f t="shared" si="64"/>
        <v>0</v>
      </c>
      <c r="I341" s="127">
        <f t="shared" si="64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65">SUM(B346:H346)</f>
        <v>0</v>
      </c>
    </row>
    <row r="347" spans="1:9" ht="15">
      <c r="A347" s="32" t="s">
        <v>143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65"/>
        <v>0</v>
      </c>
    </row>
    <row r="348" spans="1:9" ht="15">
      <c r="A348" s="31" t="s">
        <v>9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65"/>
        <v>0</v>
      </c>
    </row>
    <row r="349" spans="1:9" ht="15">
      <c r="A349" s="32" t="s">
        <v>10</v>
      </c>
      <c r="B349" s="84">
        <v>0</v>
      </c>
      <c r="C349" s="84">
        <v>0</v>
      </c>
      <c r="D349" s="84">
        <v>0</v>
      </c>
      <c r="E349" s="84">
        <v>0</v>
      </c>
      <c r="F349" s="395"/>
      <c r="G349" s="84">
        <v>0</v>
      </c>
      <c r="H349" s="115">
        <v>0</v>
      </c>
      <c r="I349" s="111">
        <f t="shared" si="65"/>
        <v>0</v>
      </c>
    </row>
    <row r="350" spans="1:9" ht="15">
      <c r="A350" s="31" t="s">
        <v>11</v>
      </c>
      <c r="B350" s="112">
        <v>1.0861623423094572E-8</v>
      </c>
      <c r="C350" s="112">
        <v>1.0861623423094572E-8</v>
      </c>
      <c r="D350" s="112">
        <v>1.0861623423094572E-8</v>
      </c>
      <c r="E350" s="112">
        <v>1.7122434897860382E-2</v>
      </c>
      <c r="F350" s="395"/>
      <c r="G350" s="112">
        <v>0</v>
      </c>
      <c r="H350" s="113">
        <v>0</v>
      </c>
      <c r="I350" s="114">
        <f t="shared" si="65"/>
        <v>1.7122467482730653E-2</v>
      </c>
    </row>
    <row r="351" spans="1:9" ht="15">
      <c r="A351" s="32" t="s">
        <v>144</v>
      </c>
      <c r="B351" s="84">
        <v>0</v>
      </c>
      <c r="C351" s="84">
        <v>0</v>
      </c>
      <c r="D351" s="84">
        <v>0</v>
      </c>
      <c r="E351" s="84">
        <v>0</v>
      </c>
      <c r="F351" s="395"/>
      <c r="G351" s="84">
        <v>0</v>
      </c>
      <c r="H351" s="115">
        <v>0</v>
      </c>
      <c r="I351" s="111">
        <f t="shared" si="65"/>
        <v>0</v>
      </c>
    </row>
    <row r="352" spans="1:9" ht="15">
      <c r="A352" s="31" t="s">
        <v>145</v>
      </c>
      <c r="B352" s="112">
        <v>7.3096912201902204E-9</v>
      </c>
      <c r="C352" s="112">
        <v>7.3096912201902204E-9</v>
      </c>
      <c r="D352" s="112">
        <v>7.3096912201902204E-9</v>
      </c>
      <c r="E352" s="112">
        <v>4.8366102086667659</v>
      </c>
      <c r="F352" s="395"/>
      <c r="G352" s="112">
        <v>0</v>
      </c>
      <c r="H352" s="113">
        <v>0</v>
      </c>
      <c r="I352" s="114">
        <f t="shared" si="65"/>
        <v>4.8366102305958396</v>
      </c>
    </row>
    <row r="353" spans="1:9" ht="15">
      <c r="A353" s="32" t="s">
        <v>12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65"/>
        <v>0</v>
      </c>
    </row>
    <row r="354" spans="1:9" ht="15">
      <c r="A354" s="31" t="s">
        <v>13</v>
      </c>
      <c r="B354" s="112">
        <v>4.1926847088631682E-2</v>
      </c>
      <c r="C354" s="112">
        <v>1.2341126696495959</v>
      </c>
      <c r="D354" s="112">
        <v>19.723960477085299</v>
      </c>
      <c r="E354" s="112">
        <v>6.1764705809688576E-9</v>
      </c>
      <c r="F354" s="395"/>
      <c r="G354" s="112">
        <v>0</v>
      </c>
      <c r="H354" s="113">
        <v>0</v>
      </c>
      <c r="I354" s="114">
        <f t="shared" si="65"/>
        <v>20.999999999999996</v>
      </c>
    </row>
    <row r="355" spans="1:9" ht="15">
      <c r="A355" s="32" t="s">
        <v>14</v>
      </c>
      <c r="B355" s="84">
        <v>0</v>
      </c>
      <c r="C355" s="84">
        <v>0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65"/>
        <v>0</v>
      </c>
    </row>
    <row r="356" spans="1:9" ht="15">
      <c r="A356" s="31" t="s">
        <v>146</v>
      </c>
      <c r="B356" s="112">
        <v>0</v>
      </c>
      <c r="C356" s="112">
        <v>0</v>
      </c>
      <c r="D356" s="112">
        <v>0</v>
      </c>
      <c r="E356" s="112">
        <v>0</v>
      </c>
      <c r="F356" s="395"/>
      <c r="G356" s="112">
        <v>0</v>
      </c>
      <c r="H356" s="113">
        <v>0</v>
      </c>
      <c r="I356" s="114">
        <f t="shared" si="65"/>
        <v>0</v>
      </c>
    </row>
    <row r="357" spans="1:9" ht="15">
      <c r="A357" s="32" t="s">
        <v>136</v>
      </c>
      <c r="B357" s="84">
        <v>4.4435589423435857</v>
      </c>
      <c r="C357" s="84">
        <v>119.3833477562919</v>
      </c>
      <c r="D357" s="84">
        <v>152.17309328864562</v>
      </c>
      <c r="E357" s="84">
        <v>1.2718894006872095E-8</v>
      </c>
      <c r="F357" s="395"/>
      <c r="G357" s="84">
        <v>0</v>
      </c>
      <c r="H357" s="115">
        <v>0</v>
      </c>
      <c r="I357" s="111">
        <f t="shared" si="65"/>
        <v>276</v>
      </c>
    </row>
    <row r="358" spans="1:9" ht="15">
      <c r="A358" s="31" t="s">
        <v>15</v>
      </c>
      <c r="B358" s="112">
        <v>0</v>
      </c>
      <c r="C358" s="112">
        <v>0</v>
      </c>
      <c r="D358" s="112">
        <v>0</v>
      </c>
      <c r="E358" s="112">
        <v>0</v>
      </c>
      <c r="F358" s="395"/>
      <c r="G358" s="112">
        <v>0</v>
      </c>
      <c r="H358" s="113">
        <v>0</v>
      </c>
      <c r="I358" s="114">
        <f t="shared" si="65"/>
        <v>0</v>
      </c>
    </row>
    <row r="359" spans="1:9" ht="15">
      <c r="A359" s="32" t="s">
        <v>16</v>
      </c>
      <c r="B359" s="84">
        <v>0</v>
      </c>
      <c r="C359" s="84">
        <v>0</v>
      </c>
      <c r="D359" s="84">
        <v>0</v>
      </c>
      <c r="E359" s="84">
        <v>0</v>
      </c>
      <c r="F359" s="395"/>
      <c r="G359" s="84">
        <v>0</v>
      </c>
      <c r="H359" s="115">
        <v>0</v>
      </c>
      <c r="I359" s="111">
        <f t="shared" si="65"/>
        <v>0</v>
      </c>
    </row>
    <row r="360" spans="1:9" ht="15">
      <c r="A360" s="31" t="s">
        <v>17</v>
      </c>
      <c r="B360" s="112">
        <v>0.32124758599606956</v>
      </c>
      <c r="C360" s="112">
        <v>17.294301827710996</v>
      </c>
      <c r="D360" s="112">
        <v>5.384450579323234</v>
      </c>
      <c r="E360" s="112">
        <v>6.9696969612488505E-9</v>
      </c>
      <c r="F360" s="395"/>
      <c r="G360" s="112">
        <v>0</v>
      </c>
      <c r="H360" s="113">
        <v>0</v>
      </c>
      <c r="I360" s="114">
        <f t="shared" si="65"/>
        <v>22.999999999999996</v>
      </c>
    </row>
    <row r="361" spans="1:9" ht="15">
      <c r="A361" s="33" t="s">
        <v>56</v>
      </c>
      <c r="B361" s="84">
        <v>4.146037424541408</v>
      </c>
      <c r="C361" s="84">
        <v>7.031166504505789</v>
      </c>
      <c r="D361" s="84">
        <v>12.822795990952807</v>
      </c>
      <c r="E361" s="84">
        <v>7.9999998933333357E-8</v>
      </c>
      <c r="F361" s="395"/>
      <c r="G361" s="84">
        <v>0</v>
      </c>
      <c r="H361" s="115">
        <v>0</v>
      </c>
      <c r="I361" s="111">
        <f t="shared" si="65"/>
        <v>24.000000000000004</v>
      </c>
    </row>
    <row r="362" spans="1:9">
      <c r="A362" s="31" t="s">
        <v>18</v>
      </c>
      <c r="B362" s="116">
        <v>42.877165308242091</v>
      </c>
      <c r="C362" s="116">
        <v>124.84498115475873</v>
      </c>
      <c r="D362" s="116">
        <v>70.277853526374173</v>
      </c>
      <c r="E362" s="116">
        <v>1.0624999998102678E-8</v>
      </c>
      <c r="F362" s="395"/>
      <c r="G362" s="116">
        <v>0</v>
      </c>
      <c r="H362" s="117">
        <v>0</v>
      </c>
      <c r="I362" s="118">
        <f t="shared" si="65"/>
        <v>238</v>
      </c>
    </row>
    <row r="363" spans="1:9" ht="15">
      <c r="A363" s="33" t="s">
        <v>19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65"/>
        <v>0</v>
      </c>
    </row>
    <row r="364" spans="1:9">
      <c r="A364" s="31" t="s">
        <v>20</v>
      </c>
      <c r="B364" s="116">
        <v>10.523929116569494</v>
      </c>
      <c r="C364" s="116">
        <v>1.4889865833561479E-4</v>
      </c>
      <c r="D364" s="116">
        <v>1.0571219765319044</v>
      </c>
      <c r="E364" s="116">
        <v>8.2402663699901357E-9</v>
      </c>
      <c r="F364" s="395"/>
      <c r="G364" s="116">
        <v>0</v>
      </c>
      <c r="H364" s="117">
        <v>0</v>
      </c>
      <c r="I364" s="118">
        <f t="shared" si="65"/>
        <v>11.581200000000003</v>
      </c>
    </row>
    <row r="365" spans="1:9" ht="15.75" thickBot="1">
      <c r="A365" s="33" t="s">
        <v>21</v>
      </c>
      <c r="B365" s="96">
        <v>2.2912044425600087</v>
      </c>
      <c r="C365" s="96">
        <v>3.7846056076162484</v>
      </c>
      <c r="D365" s="96">
        <v>2.2271890881798586</v>
      </c>
      <c r="E365" s="96">
        <v>368.77389438461574</v>
      </c>
      <c r="F365" s="396"/>
      <c r="G365" s="96">
        <v>4.744173836078958</v>
      </c>
      <c r="H365" s="121">
        <v>2.0132640949218863E-2</v>
      </c>
      <c r="I365" s="122">
        <f t="shared" si="65"/>
        <v>381.84120000000007</v>
      </c>
    </row>
    <row r="366" spans="1:9" ht="15">
      <c r="A366" s="280" t="s">
        <v>22</v>
      </c>
      <c r="B366" s="99">
        <f>SUM(B345:B365)</f>
        <v>64.645069685512595</v>
      </c>
      <c r="C366" s="99">
        <f t="shared" ref="C366:E366" si="66">SUM(C345:C365)</f>
        <v>273.5726644373629</v>
      </c>
      <c r="D366" s="99">
        <f t="shared" si="66"/>
        <v>263.66646494526418</v>
      </c>
      <c r="E366" s="99">
        <f t="shared" si="66"/>
        <v>373.62762715291069</v>
      </c>
      <c r="F366" s="99">
        <f>SUM(F345:F365)</f>
        <v>0</v>
      </c>
      <c r="G366" s="99">
        <f t="shared" ref="G366:H366" si="67">SUM(G345:G365)</f>
        <v>4.744173836078958</v>
      </c>
      <c r="H366" s="100">
        <f t="shared" si="67"/>
        <v>2.0132640949218863E-2</v>
      </c>
      <c r="I366" s="111">
        <f>SUM(I345:I365)</f>
        <v>980.27613269807864</v>
      </c>
    </row>
    <row r="367" spans="1:9" s="22" customFormat="1" ht="15" thickBot="1">
      <c r="A367" s="38" t="s">
        <v>108</v>
      </c>
      <c r="B367" s="125">
        <f>B366/$I366</f>
        <v>6.5945775408798035E-2</v>
      </c>
      <c r="C367" s="125">
        <f t="shared" ref="C367:I367" si="68">C366/$I366</f>
        <v>0.27907714501259029</v>
      </c>
      <c r="D367" s="125">
        <f t="shared" si="68"/>
        <v>0.26897162559651183</v>
      </c>
      <c r="E367" s="125">
        <f t="shared" si="68"/>
        <v>0.38114528620068588</v>
      </c>
      <c r="F367" s="125">
        <f t="shared" si="68"/>
        <v>0</v>
      </c>
      <c r="G367" s="125">
        <f t="shared" si="68"/>
        <v>4.8396300571159024E-3</v>
      </c>
      <c r="H367" s="126">
        <f t="shared" si="68"/>
        <v>2.0537724297955176E-5</v>
      </c>
      <c r="I367" s="127">
        <f t="shared" si="68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69">SUM(B372:H372)</f>
        <v>0</v>
      </c>
    </row>
    <row r="373" spans="1:9" ht="15">
      <c r="A373" s="32" t="s">
        <v>143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69"/>
        <v>0</v>
      </c>
    </row>
    <row r="374" spans="1:9" ht="15">
      <c r="A374" s="31" t="s">
        <v>9</v>
      </c>
      <c r="B374" s="112">
        <v>0</v>
      </c>
      <c r="C374" s="112">
        <v>0</v>
      </c>
      <c r="D374" s="112">
        <v>0</v>
      </c>
      <c r="E374" s="112">
        <v>0</v>
      </c>
      <c r="F374" s="395"/>
      <c r="G374" s="112">
        <v>0</v>
      </c>
      <c r="H374" s="113">
        <v>0</v>
      </c>
      <c r="I374" s="114">
        <f t="shared" si="69"/>
        <v>0</v>
      </c>
    </row>
    <row r="375" spans="1:9" ht="15">
      <c r="A375" s="32" t="s">
        <v>10</v>
      </c>
      <c r="B375" s="84">
        <v>0</v>
      </c>
      <c r="C375" s="84">
        <v>0</v>
      </c>
      <c r="D375" s="84">
        <v>0</v>
      </c>
      <c r="E375" s="84">
        <v>0</v>
      </c>
      <c r="F375" s="395"/>
      <c r="G375" s="84">
        <v>0</v>
      </c>
      <c r="H375" s="115">
        <v>0</v>
      </c>
      <c r="I375" s="111">
        <f t="shared" si="69"/>
        <v>0</v>
      </c>
    </row>
    <row r="376" spans="1:9" ht="15">
      <c r="A376" s="31" t="s">
        <v>11</v>
      </c>
      <c r="B376" s="112">
        <v>1.0861650780591419E-8</v>
      </c>
      <c r="C376" s="112">
        <v>1.0861650780591419E-8</v>
      </c>
      <c r="D376" s="112">
        <v>1.0861650780591419E-8</v>
      </c>
      <c r="E376" s="112">
        <v>2.3266931076912183</v>
      </c>
      <c r="F376" s="395"/>
      <c r="G376" s="112">
        <v>0</v>
      </c>
      <c r="H376" s="113">
        <v>0</v>
      </c>
      <c r="I376" s="114">
        <f t="shared" si="69"/>
        <v>2.3266931402761708</v>
      </c>
    </row>
    <row r="377" spans="1:9" ht="15">
      <c r="A377" s="32" t="s">
        <v>144</v>
      </c>
      <c r="B377" s="84">
        <v>0</v>
      </c>
      <c r="C377" s="84">
        <v>0</v>
      </c>
      <c r="D377" s="84">
        <v>0</v>
      </c>
      <c r="E377" s="84">
        <v>0</v>
      </c>
      <c r="F377" s="395"/>
      <c r="G377" s="84">
        <v>0</v>
      </c>
      <c r="H377" s="115">
        <v>0</v>
      </c>
      <c r="I377" s="111">
        <f t="shared" si="69"/>
        <v>0</v>
      </c>
    </row>
    <row r="378" spans="1:9" ht="15">
      <c r="A378" s="31" t="s">
        <v>145</v>
      </c>
      <c r="B378" s="112">
        <v>7.3096912640175753E-9</v>
      </c>
      <c r="C378" s="112">
        <v>7.3096912640175753E-9</v>
      </c>
      <c r="D378" s="112">
        <v>7.3096912640175753E-9</v>
      </c>
      <c r="E378" s="112">
        <v>590.52094435887147</v>
      </c>
      <c r="F378" s="395"/>
      <c r="G378" s="112">
        <v>0</v>
      </c>
      <c r="H378" s="113">
        <v>0</v>
      </c>
      <c r="I378" s="114">
        <f t="shared" si="69"/>
        <v>590.52094438080053</v>
      </c>
    </row>
    <row r="379" spans="1:9" ht="15">
      <c r="A379" s="32" t="s">
        <v>12</v>
      </c>
      <c r="B379" s="84">
        <v>13.999999994000003</v>
      </c>
      <c r="C379" s="84">
        <v>1.9999999988571438E-9</v>
      </c>
      <c r="D379" s="84">
        <v>1.9999999988571438E-9</v>
      </c>
      <c r="E379" s="84">
        <v>1.9999999988571438E-9</v>
      </c>
      <c r="F379" s="395"/>
      <c r="G379" s="84">
        <v>0</v>
      </c>
      <c r="H379" s="115">
        <v>0</v>
      </c>
      <c r="I379" s="111">
        <f t="shared" si="69"/>
        <v>14.000000000000004</v>
      </c>
    </row>
    <row r="380" spans="1:9" ht="15">
      <c r="A380" s="31" t="s">
        <v>13</v>
      </c>
      <c r="B380" s="112">
        <v>31.797341149926286</v>
      </c>
      <c r="C380" s="112">
        <v>6.1565836290168562E-9</v>
      </c>
      <c r="D380" s="112">
        <v>141.20265883776054</v>
      </c>
      <c r="E380" s="112">
        <v>6.1565836290168562E-9</v>
      </c>
      <c r="F380" s="395"/>
      <c r="G380" s="112">
        <v>0</v>
      </c>
      <c r="H380" s="113">
        <v>0</v>
      </c>
      <c r="I380" s="114">
        <f t="shared" si="69"/>
        <v>173</v>
      </c>
    </row>
    <row r="381" spans="1:9" ht="15">
      <c r="A381" s="32" t="s">
        <v>14</v>
      </c>
      <c r="B381" s="84">
        <v>2.2854522265333932</v>
      </c>
      <c r="C381" s="84">
        <v>1.3043478249527409E-8</v>
      </c>
      <c r="D381" s="84">
        <v>57.714547747379648</v>
      </c>
      <c r="E381" s="84">
        <v>1.3043478249527409E-8</v>
      </c>
      <c r="F381" s="395"/>
      <c r="G381" s="84">
        <v>0</v>
      </c>
      <c r="H381" s="115">
        <v>0</v>
      </c>
      <c r="I381" s="111">
        <f t="shared" si="69"/>
        <v>59.999999999999993</v>
      </c>
    </row>
    <row r="382" spans="1:9" ht="15">
      <c r="A382" s="31" t="s">
        <v>146</v>
      </c>
      <c r="B382" s="112">
        <v>0</v>
      </c>
      <c r="C382" s="112">
        <v>0</v>
      </c>
      <c r="D382" s="112">
        <v>0</v>
      </c>
      <c r="E382" s="112">
        <v>0</v>
      </c>
      <c r="F382" s="395"/>
      <c r="G382" s="112">
        <v>0</v>
      </c>
      <c r="H382" s="113">
        <v>0</v>
      </c>
      <c r="I382" s="114">
        <f t="shared" si="69"/>
        <v>0</v>
      </c>
    </row>
    <row r="383" spans="1:9" ht="15">
      <c r="A383" s="32" t="s">
        <v>136</v>
      </c>
      <c r="B383" s="84">
        <v>47.521281091339191</v>
      </c>
      <c r="C383" s="84">
        <v>4.0117035091664555</v>
      </c>
      <c r="D383" s="84">
        <v>111.46701537089787</v>
      </c>
      <c r="E383" s="84">
        <v>2.8596491208002464E-8</v>
      </c>
      <c r="F383" s="395"/>
      <c r="G383" s="84">
        <v>0</v>
      </c>
      <c r="H383" s="115">
        <v>0</v>
      </c>
      <c r="I383" s="111">
        <f t="shared" si="69"/>
        <v>163</v>
      </c>
    </row>
    <row r="384" spans="1:9" ht="15">
      <c r="A384" s="31" t="s">
        <v>15</v>
      </c>
      <c r="B384" s="112">
        <v>0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69"/>
        <v>0</v>
      </c>
    </row>
    <row r="385" spans="1:9" ht="15">
      <c r="A385" s="32" t="s">
        <v>16</v>
      </c>
      <c r="B385" s="84">
        <v>0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69"/>
        <v>0</v>
      </c>
    </row>
    <row r="386" spans="1:9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69"/>
        <v>0</v>
      </c>
    </row>
    <row r="387" spans="1:9" ht="15">
      <c r="A387" s="33" t="s">
        <v>56</v>
      </c>
      <c r="B387" s="84">
        <v>10.999999835000004</v>
      </c>
      <c r="C387" s="84">
        <v>5.4999998900000031E-8</v>
      </c>
      <c r="D387" s="84">
        <v>5.4999998900000031E-8</v>
      </c>
      <c r="E387" s="84">
        <v>5.4999998900000031E-8</v>
      </c>
      <c r="F387" s="395"/>
      <c r="G387" s="84">
        <v>0</v>
      </c>
      <c r="H387" s="115">
        <v>0</v>
      </c>
      <c r="I387" s="111">
        <f t="shared" si="69"/>
        <v>11.000000000000002</v>
      </c>
    </row>
    <row r="388" spans="1:9">
      <c r="A388" s="31" t="s">
        <v>18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69"/>
        <v>0</v>
      </c>
    </row>
    <row r="389" spans="1:9" ht="15">
      <c r="A389" s="33" t="s">
        <v>19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69"/>
        <v>0</v>
      </c>
    </row>
    <row r="390" spans="1:9">
      <c r="A390" s="31" t="s">
        <v>20</v>
      </c>
      <c r="B390" s="116">
        <v>18.838799975281056</v>
      </c>
      <c r="C390" s="116">
        <v>8.2396472852225389E-9</v>
      </c>
      <c r="D390" s="116">
        <v>8.2396472852225389E-9</v>
      </c>
      <c r="E390" s="116">
        <v>8.2396472852225389E-9</v>
      </c>
      <c r="F390" s="395"/>
      <c r="G390" s="116">
        <v>0</v>
      </c>
      <c r="H390" s="117">
        <v>0</v>
      </c>
      <c r="I390" s="118">
        <f t="shared" si="69"/>
        <v>18.838800000000003</v>
      </c>
    </row>
    <row r="391" spans="1:9" ht="15.75" thickBot="1">
      <c r="A391" s="33" t="s">
        <v>21</v>
      </c>
      <c r="B391" s="96">
        <v>19.901788848318755</v>
      </c>
      <c r="C391" s="96">
        <v>2.4738164411646654E-2</v>
      </c>
      <c r="D391" s="96">
        <v>5.3790751818790001</v>
      </c>
      <c r="E391" s="96">
        <v>85.949696034450184</v>
      </c>
      <c r="F391" s="396"/>
      <c r="G391" s="96">
        <v>72.564301770940403</v>
      </c>
      <c r="H391" s="121">
        <v>0</v>
      </c>
      <c r="I391" s="122">
        <f t="shared" si="69"/>
        <v>183.81959999999998</v>
      </c>
    </row>
    <row r="392" spans="1:9" ht="15">
      <c r="A392" s="280" t="s">
        <v>22</v>
      </c>
      <c r="B392" s="99">
        <f>SUM(B371:B391)</f>
        <v>145.34466313857004</v>
      </c>
      <c r="C392" s="99">
        <f t="shared" ref="C392:E392" si="70">SUM(C371:C391)</f>
        <v>4.036441776189152</v>
      </c>
      <c r="D392" s="99">
        <f t="shared" si="70"/>
        <v>315.763297221328</v>
      </c>
      <c r="E392" s="99">
        <f t="shared" si="70"/>
        <v>678.79733361404908</v>
      </c>
      <c r="F392" s="99">
        <f>SUM(F371:F391)</f>
        <v>0</v>
      </c>
      <c r="G392" s="99">
        <f t="shared" ref="G392:H392" si="71">SUM(G371:G391)</f>
        <v>72.564301770940403</v>
      </c>
      <c r="H392" s="100">
        <f t="shared" si="71"/>
        <v>0</v>
      </c>
      <c r="I392" s="111">
        <f>SUM(I371:I391)</f>
        <v>1216.5060375210767</v>
      </c>
    </row>
    <row r="393" spans="1:9" s="22" customFormat="1" ht="15" thickBot="1">
      <c r="A393" s="38" t="s">
        <v>108</v>
      </c>
      <c r="B393" s="125">
        <f>B392/$I392</f>
        <v>0.1194771408079032</v>
      </c>
      <c r="C393" s="125">
        <f t="shared" ref="C393:I393" si="72">C392/$I392</f>
        <v>3.3180614412850525E-3</v>
      </c>
      <c r="D393" s="125">
        <f t="shared" si="72"/>
        <v>0.25956574606466531</v>
      </c>
      <c r="E393" s="125">
        <f t="shared" si="72"/>
        <v>0.55798928462144071</v>
      </c>
      <c r="F393" s="125">
        <f t="shared" si="72"/>
        <v>0</v>
      </c>
      <c r="G393" s="125">
        <f t="shared" si="72"/>
        <v>5.964976706470574E-2</v>
      </c>
      <c r="H393" s="126">
        <f t="shared" si="72"/>
        <v>0</v>
      </c>
      <c r="I393" s="127">
        <f t="shared" si="72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73">SUM(B398:H398)</f>
        <v>0</v>
      </c>
    </row>
    <row r="399" spans="1:9" ht="15">
      <c r="A399" s="32" t="s">
        <v>143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73"/>
        <v>0</v>
      </c>
    </row>
    <row r="400" spans="1:9" ht="15">
      <c r="A400" s="31" t="s">
        <v>9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73"/>
        <v>0</v>
      </c>
    </row>
    <row r="401" spans="1:9" ht="15">
      <c r="A401" s="32" t="s">
        <v>10</v>
      </c>
      <c r="B401" s="84">
        <v>0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73"/>
        <v>0</v>
      </c>
    </row>
    <row r="402" spans="1:9" ht="15">
      <c r="A402" s="31" t="s">
        <v>11</v>
      </c>
      <c r="B402" s="112">
        <v>1.0861649776849705E-8</v>
      </c>
      <c r="C402" s="112">
        <v>0</v>
      </c>
      <c r="D402" s="112">
        <v>0</v>
      </c>
      <c r="E402" s="112">
        <v>9.7778136150171599E-2</v>
      </c>
      <c r="F402" s="395"/>
      <c r="G402" s="112">
        <v>0</v>
      </c>
      <c r="H402" s="113">
        <v>0</v>
      </c>
      <c r="I402" s="114">
        <f t="shared" si="73"/>
        <v>9.7778147011821373E-2</v>
      </c>
    </row>
    <row r="403" spans="1:9" ht="15">
      <c r="A403" s="32" t="s">
        <v>144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73"/>
        <v>0</v>
      </c>
    </row>
    <row r="404" spans="1:9" ht="15">
      <c r="A404" s="31" t="s">
        <v>145</v>
      </c>
      <c r="B404" s="112">
        <v>7.3096910496264599E-9</v>
      </c>
      <c r="C404" s="112">
        <v>0</v>
      </c>
      <c r="D404" s="112">
        <v>0</v>
      </c>
      <c r="E404" s="112">
        <v>0.24880477109264751</v>
      </c>
      <c r="F404" s="395"/>
      <c r="G404" s="112">
        <v>0</v>
      </c>
      <c r="H404" s="113">
        <v>0</v>
      </c>
      <c r="I404" s="114">
        <f t="shared" si="73"/>
        <v>0.24880477840233856</v>
      </c>
    </row>
    <row r="405" spans="1:9" ht="15">
      <c r="A405" s="32" t="s">
        <v>12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73"/>
        <v>0</v>
      </c>
    </row>
    <row r="406" spans="1:9" ht="15">
      <c r="A406" s="31" t="s">
        <v>13</v>
      </c>
      <c r="B406" s="112">
        <v>42.666898621767061</v>
      </c>
      <c r="C406" s="112">
        <v>67.297327389161566</v>
      </c>
      <c r="D406" s="112">
        <v>3.5773989071390878E-2</v>
      </c>
      <c r="E406" s="112">
        <v>0</v>
      </c>
      <c r="F406" s="395"/>
      <c r="G406" s="112">
        <v>0</v>
      </c>
      <c r="H406" s="113">
        <v>0</v>
      </c>
      <c r="I406" s="114">
        <f t="shared" si="73"/>
        <v>110.00000000000001</v>
      </c>
    </row>
    <row r="407" spans="1:9" ht="15">
      <c r="A407" s="32" t="s">
        <v>14</v>
      </c>
      <c r="B407" s="84">
        <v>0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73"/>
        <v>0</v>
      </c>
    </row>
    <row r="408" spans="1:9" ht="15">
      <c r="A408" s="31" t="s">
        <v>146</v>
      </c>
      <c r="B408" s="112">
        <v>0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73"/>
        <v>0</v>
      </c>
    </row>
    <row r="409" spans="1:9" ht="15">
      <c r="A409" s="32" t="s">
        <v>136</v>
      </c>
      <c r="B409" s="84">
        <v>114.96737400758317</v>
      </c>
      <c r="C409" s="84">
        <v>347.5480094222811</v>
      </c>
      <c r="D409" s="84">
        <v>49.444597117905744</v>
      </c>
      <c r="E409" s="84">
        <v>7.0400194522299469</v>
      </c>
      <c r="F409" s="395"/>
      <c r="G409" s="84">
        <v>0</v>
      </c>
      <c r="H409" s="115">
        <v>0</v>
      </c>
      <c r="I409" s="111">
        <f t="shared" si="73"/>
        <v>519</v>
      </c>
    </row>
    <row r="410" spans="1:9" ht="15">
      <c r="A410" s="31" t="s">
        <v>15</v>
      </c>
      <c r="B410" s="112">
        <v>0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73"/>
        <v>0</v>
      </c>
    </row>
    <row r="411" spans="1:9" ht="15">
      <c r="A411" s="32" t="s">
        <v>16</v>
      </c>
      <c r="B411" s="84">
        <v>0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73"/>
        <v>0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73"/>
        <v>0</v>
      </c>
    </row>
    <row r="413" spans="1:9" ht="15">
      <c r="A413" s="33" t="s">
        <v>56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73"/>
        <v>0</v>
      </c>
    </row>
    <row r="414" spans="1:9">
      <c r="A414" s="31" t="s">
        <v>18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73"/>
        <v>0</v>
      </c>
    </row>
    <row r="415" spans="1:9" ht="15">
      <c r="A415" s="33" t="s">
        <v>19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73"/>
        <v>0</v>
      </c>
    </row>
    <row r="416" spans="1:9">
      <c r="A416" s="31" t="s">
        <v>20</v>
      </c>
      <c r="B416" s="116">
        <v>0.1656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73"/>
        <v>0.1656</v>
      </c>
    </row>
    <row r="417" spans="1:9" ht="15.75" thickBot="1">
      <c r="A417" s="33" t="s">
        <v>21</v>
      </c>
      <c r="B417" s="96">
        <v>7.558110136699753</v>
      </c>
      <c r="C417" s="96">
        <v>3.5614832879213876</v>
      </c>
      <c r="D417" s="96">
        <v>0.21961054748668143</v>
      </c>
      <c r="E417" s="96">
        <v>284.9921789078345</v>
      </c>
      <c r="F417" s="396"/>
      <c r="G417" s="96">
        <v>52.145017120057709</v>
      </c>
      <c r="H417" s="121">
        <v>0</v>
      </c>
      <c r="I417" s="122">
        <f t="shared" si="73"/>
        <v>348.47640000000007</v>
      </c>
    </row>
    <row r="418" spans="1:9" ht="15">
      <c r="A418" s="280" t="s">
        <v>22</v>
      </c>
      <c r="B418" s="99">
        <f>SUM(B397:B417)</f>
        <v>165.35798278422135</v>
      </c>
      <c r="C418" s="99">
        <f t="shared" ref="C418:E418" si="74">SUM(C397:C417)</f>
        <v>418.40682009936404</v>
      </c>
      <c r="D418" s="99">
        <f t="shared" si="74"/>
        <v>49.699981654463819</v>
      </c>
      <c r="E418" s="99">
        <f t="shared" si="74"/>
        <v>292.37878126730726</v>
      </c>
      <c r="F418" s="99">
        <f>SUM(F397:F417)</f>
        <v>0</v>
      </c>
      <c r="G418" s="99">
        <f t="shared" ref="G418:H418" si="75">SUM(G397:G417)</f>
        <v>52.145017120057709</v>
      </c>
      <c r="H418" s="100">
        <f t="shared" si="75"/>
        <v>0</v>
      </c>
      <c r="I418" s="111">
        <f>SUM(I397:I417)</f>
        <v>977.98858292541422</v>
      </c>
    </row>
    <row r="419" spans="1:9" s="22" customFormat="1" ht="15" thickBot="1">
      <c r="A419" s="38" t="s">
        <v>108</v>
      </c>
      <c r="B419" s="125">
        <f>B418/$I418</f>
        <v>0.16907966582758388</v>
      </c>
      <c r="C419" s="125">
        <f t="shared" ref="C419:I419" si="76">C418/$I418</f>
        <v>0.4278238288301916</v>
      </c>
      <c r="D419" s="125">
        <f t="shared" si="76"/>
        <v>5.0818570402732563E-2</v>
      </c>
      <c r="E419" s="125">
        <f t="shared" si="76"/>
        <v>0.2989592990878559</v>
      </c>
      <c r="F419" s="125">
        <f t="shared" si="76"/>
        <v>0</v>
      </c>
      <c r="G419" s="125">
        <f t="shared" si="76"/>
        <v>5.3318635851636029E-2</v>
      </c>
      <c r="H419" s="126">
        <f t="shared" si="76"/>
        <v>0</v>
      </c>
      <c r="I419" s="127">
        <f t="shared" si="76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77">SUM(B424:H424)</f>
        <v>0</v>
      </c>
    </row>
    <row r="425" spans="1:9" ht="15">
      <c r="A425" s="32" t="s">
        <v>143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77"/>
        <v>0</v>
      </c>
    </row>
    <row r="426" spans="1:9" ht="15">
      <c r="A426" s="31" t="s">
        <v>9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77"/>
        <v>0</v>
      </c>
    </row>
    <row r="427" spans="1:9" ht="15">
      <c r="A427" s="32" t="s">
        <v>10</v>
      </c>
      <c r="B427" s="84">
        <v>0</v>
      </c>
      <c r="C427" s="84">
        <v>0</v>
      </c>
      <c r="D427" s="84">
        <v>0</v>
      </c>
      <c r="E427" s="84">
        <v>0</v>
      </c>
      <c r="F427" s="395"/>
      <c r="G427" s="84">
        <v>0</v>
      </c>
      <c r="H427" s="115">
        <v>0</v>
      </c>
      <c r="I427" s="111">
        <f t="shared" si="77"/>
        <v>0</v>
      </c>
    </row>
    <row r="428" spans="1:9" ht="15">
      <c r="A428" s="31" t="s">
        <v>11</v>
      </c>
      <c r="B428" s="112">
        <v>0</v>
      </c>
      <c r="C428" s="112">
        <v>0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77"/>
        <v>0</v>
      </c>
    </row>
    <row r="429" spans="1:9" ht="15">
      <c r="A429" s="32" t="s">
        <v>144</v>
      </c>
      <c r="B429" s="84">
        <v>0</v>
      </c>
      <c r="C429" s="84">
        <v>0</v>
      </c>
      <c r="D429" s="84">
        <v>0</v>
      </c>
      <c r="E429" s="84">
        <v>0</v>
      </c>
      <c r="F429" s="395"/>
      <c r="G429" s="84">
        <v>0</v>
      </c>
      <c r="H429" s="115">
        <v>0</v>
      </c>
      <c r="I429" s="111">
        <f t="shared" si="77"/>
        <v>0</v>
      </c>
    </row>
    <row r="430" spans="1:9" ht="15">
      <c r="A430" s="31" t="s">
        <v>145</v>
      </c>
      <c r="B430" s="112">
        <v>7.3096907827585158E-9</v>
      </c>
      <c r="C430" s="112">
        <v>7.3096907827585158E-9</v>
      </c>
      <c r="D430" s="112">
        <v>7.3096907827585158E-9</v>
      </c>
      <c r="E430" s="112">
        <v>0.33282342598097164</v>
      </c>
      <c r="F430" s="395"/>
      <c r="G430" s="112">
        <v>0</v>
      </c>
      <c r="H430" s="113">
        <v>0</v>
      </c>
      <c r="I430" s="114">
        <f t="shared" si="77"/>
        <v>0.33282344791004398</v>
      </c>
    </row>
    <row r="431" spans="1:9" ht="15">
      <c r="A431" s="32" t="s">
        <v>12</v>
      </c>
      <c r="B431" s="84">
        <v>1.007414531738394</v>
      </c>
      <c r="C431" s="84">
        <v>0.44684933919884651</v>
      </c>
      <c r="D431" s="84">
        <v>0.54573612906275959</v>
      </c>
      <c r="E431" s="84">
        <v>0</v>
      </c>
      <c r="F431" s="395"/>
      <c r="G431" s="84">
        <v>0</v>
      </c>
      <c r="H431" s="115">
        <v>0</v>
      </c>
      <c r="I431" s="111">
        <f t="shared" si="77"/>
        <v>2</v>
      </c>
    </row>
    <row r="432" spans="1:9" ht="15">
      <c r="A432" s="31" t="s">
        <v>13</v>
      </c>
      <c r="B432" s="112">
        <v>56.337648013567332</v>
      </c>
      <c r="C432" s="112">
        <v>5.9306417423647604</v>
      </c>
      <c r="D432" s="112">
        <v>19.731710244067905</v>
      </c>
      <c r="E432" s="112">
        <v>0</v>
      </c>
      <c r="F432" s="395"/>
      <c r="G432" s="112">
        <v>0</v>
      </c>
      <c r="H432" s="113">
        <v>0</v>
      </c>
      <c r="I432" s="114">
        <f t="shared" si="77"/>
        <v>82</v>
      </c>
    </row>
    <row r="433" spans="1:9" ht="15">
      <c r="A433" s="32" t="s">
        <v>14</v>
      </c>
      <c r="B433" s="84">
        <v>1.5999999968E-8</v>
      </c>
      <c r="C433" s="84">
        <v>1.5999999968E-8</v>
      </c>
      <c r="D433" s="84">
        <v>23.990234052950889</v>
      </c>
      <c r="E433" s="84">
        <v>9.76591504911032E-3</v>
      </c>
      <c r="F433" s="395"/>
      <c r="G433" s="84">
        <v>0</v>
      </c>
      <c r="H433" s="115">
        <v>0</v>
      </c>
      <c r="I433" s="111">
        <f t="shared" si="77"/>
        <v>24</v>
      </c>
    </row>
    <row r="434" spans="1:9" ht="15">
      <c r="A434" s="31" t="s">
        <v>146</v>
      </c>
      <c r="B434" s="112">
        <v>0</v>
      </c>
      <c r="C434" s="112">
        <v>0</v>
      </c>
      <c r="D434" s="112">
        <v>0</v>
      </c>
      <c r="E434" s="112">
        <v>0</v>
      </c>
      <c r="F434" s="395"/>
      <c r="G434" s="112">
        <v>0</v>
      </c>
      <c r="H434" s="113">
        <v>0</v>
      </c>
      <c r="I434" s="114">
        <f t="shared" si="77"/>
        <v>0</v>
      </c>
    </row>
    <row r="435" spans="1:9" ht="15">
      <c r="A435" s="32" t="s">
        <v>136</v>
      </c>
      <c r="B435" s="84">
        <v>48.181041977668293</v>
      </c>
      <c r="C435" s="84">
        <v>38.718644833454519</v>
      </c>
      <c r="D435" s="84">
        <v>18.141356482756169</v>
      </c>
      <c r="E435" s="84">
        <v>5.9589567061210085</v>
      </c>
      <c r="F435" s="395"/>
      <c r="G435" s="84">
        <v>0</v>
      </c>
      <c r="H435" s="115">
        <v>0</v>
      </c>
      <c r="I435" s="111">
        <f t="shared" si="77"/>
        <v>111</v>
      </c>
    </row>
    <row r="436" spans="1:9" ht="15">
      <c r="A436" s="31" t="s">
        <v>15</v>
      </c>
      <c r="B436" s="112">
        <v>0</v>
      </c>
      <c r="C436" s="112">
        <v>0</v>
      </c>
      <c r="D436" s="112">
        <v>0</v>
      </c>
      <c r="E436" s="112">
        <v>0</v>
      </c>
      <c r="F436" s="395"/>
      <c r="G436" s="112">
        <v>0</v>
      </c>
      <c r="H436" s="113">
        <v>0</v>
      </c>
      <c r="I436" s="114">
        <f t="shared" si="77"/>
        <v>0</v>
      </c>
    </row>
    <row r="437" spans="1:9" ht="15">
      <c r="A437" s="32" t="s">
        <v>16</v>
      </c>
      <c r="B437" s="84">
        <v>0</v>
      </c>
      <c r="C437" s="84">
        <v>0</v>
      </c>
      <c r="D437" s="84">
        <v>0</v>
      </c>
      <c r="E437" s="84">
        <v>0</v>
      </c>
      <c r="F437" s="395"/>
      <c r="G437" s="84">
        <v>0</v>
      </c>
      <c r="H437" s="115">
        <v>0</v>
      </c>
      <c r="I437" s="111">
        <f t="shared" si="77"/>
        <v>0</v>
      </c>
    </row>
    <row r="438" spans="1:9" ht="15">
      <c r="A438" s="31" t="s">
        <v>17</v>
      </c>
      <c r="B438" s="112">
        <v>4.9682540771317223</v>
      </c>
      <c r="C438" s="112">
        <v>5.8065488530421393E-2</v>
      </c>
      <c r="D438" s="112">
        <v>2.9736804343378558</v>
      </c>
      <c r="E438" s="112">
        <v>0</v>
      </c>
      <c r="F438" s="395"/>
      <c r="G438" s="112">
        <v>0</v>
      </c>
      <c r="H438" s="113">
        <v>0</v>
      </c>
      <c r="I438" s="114">
        <f t="shared" si="77"/>
        <v>8</v>
      </c>
    </row>
    <row r="439" spans="1:9" ht="15">
      <c r="A439" s="33" t="s">
        <v>56</v>
      </c>
      <c r="B439" s="84">
        <v>1</v>
      </c>
      <c r="C439" s="84">
        <v>1</v>
      </c>
      <c r="D439" s="84">
        <v>1</v>
      </c>
      <c r="E439" s="84">
        <v>0</v>
      </c>
      <c r="F439" s="395"/>
      <c r="G439" s="84">
        <v>0</v>
      </c>
      <c r="H439" s="115">
        <v>0</v>
      </c>
      <c r="I439" s="111">
        <f t="shared" si="77"/>
        <v>3</v>
      </c>
    </row>
    <row r="440" spans="1:9">
      <c r="A440" s="31" t="s">
        <v>18</v>
      </c>
      <c r="B440" s="116">
        <v>1</v>
      </c>
      <c r="C440" s="116">
        <v>1</v>
      </c>
      <c r="D440" s="116">
        <v>1</v>
      </c>
      <c r="E440" s="116">
        <v>0</v>
      </c>
      <c r="F440" s="395"/>
      <c r="G440" s="116">
        <v>0</v>
      </c>
      <c r="H440" s="117">
        <v>0</v>
      </c>
      <c r="I440" s="118">
        <f t="shared" si="77"/>
        <v>3</v>
      </c>
    </row>
    <row r="441" spans="1:9" ht="15">
      <c r="A441" s="33" t="s">
        <v>19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77"/>
        <v>0</v>
      </c>
    </row>
    <row r="442" spans="1:9">
      <c r="A442" s="31" t="s">
        <v>20</v>
      </c>
      <c r="B442" s="116">
        <v>2.2522528064843597</v>
      </c>
      <c r="C442" s="116">
        <v>5.5758379755103983E-3</v>
      </c>
      <c r="D442" s="116">
        <v>0.44937135554013025</v>
      </c>
      <c r="E442" s="116">
        <v>0</v>
      </c>
      <c r="F442" s="395"/>
      <c r="G442" s="116">
        <v>0</v>
      </c>
      <c r="H442" s="117">
        <v>0</v>
      </c>
      <c r="I442" s="118">
        <f t="shared" si="77"/>
        <v>2.7072000000000003</v>
      </c>
    </row>
    <row r="443" spans="1:9" ht="15.75" thickBot="1">
      <c r="A443" s="33" t="s">
        <v>21</v>
      </c>
      <c r="B443" s="96">
        <v>23.42747518845017</v>
      </c>
      <c r="C443" s="96">
        <v>7.9946842908774268E-2</v>
      </c>
      <c r="D443" s="96">
        <v>86.477171378212134</v>
      </c>
      <c r="E443" s="96">
        <v>444.82185619997307</v>
      </c>
      <c r="F443" s="396"/>
      <c r="G443" s="96">
        <v>58.953249155441881</v>
      </c>
      <c r="H443" s="121">
        <v>0.22390123501402437</v>
      </c>
      <c r="I443" s="122">
        <f t="shared" si="77"/>
        <v>613.98360000000014</v>
      </c>
    </row>
    <row r="444" spans="1:9" ht="15">
      <c r="A444" s="280" t="s">
        <v>22</v>
      </c>
      <c r="B444" s="99">
        <f>SUM(B423:B443)</f>
        <v>138.17408661834995</v>
      </c>
      <c r="C444" s="99">
        <f t="shared" ref="C444:E444" si="78">SUM(C423:C443)</f>
        <v>47.239724107742532</v>
      </c>
      <c r="D444" s="99">
        <f t="shared" si="78"/>
        <v>154.30926008423754</v>
      </c>
      <c r="E444" s="99">
        <f t="shared" si="78"/>
        <v>451.12340224712415</v>
      </c>
      <c r="F444" s="99">
        <f>SUM(F423:F443)</f>
        <v>0</v>
      </c>
      <c r="G444" s="99">
        <f t="shared" ref="G444:H444" si="79">SUM(G423:G443)</f>
        <v>58.953249155441881</v>
      </c>
      <c r="H444" s="100">
        <f t="shared" si="79"/>
        <v>0.22390123501402437</v>
      </c>
      <c r="I444" s="111">
        <f>SUM(I423:I443)</f>
        <v>850.02362344791015</v>
      </c>
    </row>
    <row r="445" spans="1:9" s="22" customFormat="1" ht="15" thickBot="1">
      <c r="A445" s="38" t="s">
        <v>108</v>
      </c>
      <c r="B445" s="125">
        <f>B444/$I444</f>
        <v>0.16255323123595203</v>
      </c>
      <c r="C445" s="125">
        <f t="shared" ref="C445:I445" si="80">C444/$I444</f>
        <v>5.5574601463576151E-2</v>
      </c>
      <c r="D445" s="125">
        <f t="shared" si="80"/>
        <v>0.18153526070054415</v>
      </c>
      <c r="E445" s="125">
        <f t="shared" si="80"/>
        <v>0.53071866452046812</v>
      </c>
      <c r="F445" s="125">
        <f t="shared" si="80"/>
        <v>0</v>
      </c>
      <c r="G445" s="125">
        <f t="shared" si="80"/>
        <v>6.935483618244942E-2</v>
      </c>
      <c r="H445" s="126">
        <f t="shared" si="80"/>
        <v>2.6340589701004369E-4</v>
      </c>
      <c r="I445" s="127">
        <f t="shared" si="80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0</v>
      </c>
      <c r="G449" s="385"/>
      <c r="H449" s="387"/>
      <c r="I449" s="111">
        <f>SUM(B449:H449)</f>
        <v>0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81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81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81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81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81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81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256.90627632752671</v>
      </c>
      <c r="G456" s="388"/>
      <c r="H456" s="390"/>
      <c r="I456" s="114">
        <f t="shared" si="81"/>
        <v>256.90627632752671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81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81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81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81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81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81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8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81"/>
        <v>0</v>
      </c>
    </row>
    <row r="465" spans="1:9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81"/>
        <v>0</v>
      </c>
    </row>
    <row r="466" spans="1:9">
      <c r="A466" s="31" t="s">
        <v>18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81"/>
        <v>0</v>
      </c>
    </row>
    <row r="467" spans="1:9" ht="15">
      <c r="A467" s="33" t="s">
        <v>19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81"/>
        <v>0</v>
      </c>
    </row>
    <row r="468" spans="1:9">
      <c r="A468" s="31" t="s">
        <v>20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81"/>
        <v>0</v>
      </c>
    </row>
    <row r="469" spans="1:9" ht="15.75" thickBot="1">
      <c r="A469" s="33" t="s">
        <v>21</v>
      </c>
      <c r="B469" s="391"/>
      <c r="C469" s="392"/>
      <c r="D469" s="392"/>
      <c r="E469" s="393"/>
      <c r="F469" s="96">
        <v>687.58199999999999</v>
      </c>
      <c r="G469" s="391"/>
      <c r="H469" s="393"/>
      <c r="I469" s="122">
        <f t="shared" si="81"/>
        <v>687.58199999999999</v>
      </c>
    </row>
    <row r="470" spans="1:9" ht="15">
      <c r="A470" s="280" t="s">
        <v>22</v>
      </c>
      <c r="B470" s="99">
        <f>SUM(B449:B469)</f>
        <v>0</v>
      </c>
      <c r="C470" s="99">
        <f t="shared" ref="C470:E470" si="82">SUM(C449:C469)</f>
        <v>0</v>
      </c>
      <c r="D470" s="99">
        <f t="shared" si="82"/>
        <v>0</v>
      </c>
      <c r="E470" s="99">
        <f t="shared" si="82"/>
        <v>0</v>
      </c>
      <c r="F470" s="99">
        <f>SUM(F449:F469)</f>
        <v>944.48827632752671</v>
      </c>
      <c r="G470" s="99">
        <f t="shared" ref="G470:H470" si="83">SUM(G449:G469)</f>
        <v>0</v>
      </c>
      <c r="H470" s="100">
        <f t="shared" si="83"/>
        <v>0</v>
      </c>
      <c r="I470" s="111">
        <f>SUM(I449:I469)</f>
        <v>944.48827632752671</v>
      </c>
    </row>
    <row r="471" spans="1:9" s="22" customFormat="1" ht="15" thickBot="1">
      <c r="A471" s="38" t="s">
        <v>108</v>
      </c>
      <c r="B471" s="125">
        <f>B470/$I470</f>
        <v>0</v>
      </c>
      <c r="C471" s="125">
        <f t="shared" ref="C471:I471" si="84">C470/$I470</f>
        <v>0</v>
      </c>
      <c r="D471" s="125">
        <f t="shared" si="84"/>
        <v>0</v>
      </c>
      <c r="E471" s="125">
        <f t="shared" si="84"/>
        <v>0</v>
      </c>
      <c r="F471" s="125">
        <f t="shared" si="84"/>
        <v>1</v>
      </c>
      <c r="G471" s="125">
        <f t="shared" si="84"/>
        <v>0</v>
      </c>
      <c r="H471" s="126">
        <f t="shared" si="84"/>
        <v>0</v>
      </c>
      <c r="I471" s="127">
        <f t="shared" si="84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85">SUM(B476:H476)</f>
        <v>0</v>
      </c>
    </row>
    <row r="477" spans="1:9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85"/>
        <v>0</v>
      </c>
    </row>
    <row r="478" spans="1:9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85"/>
        <v>0</v>
      </c>
    </row>
    <row r="479" spans="1:9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85"/>
        <v>0</v>
      </c>
    </row>
    <row r="480" spans="1:9" ht="15">
      <c r="A480" s="31" t="s">
        <v>11</v>
      </c>
      <c r="B480" s="388"/>
      <c r="C480" s="389"/>
      <c r="D480" s="389"/>
      <c r="E480" s="390"/>
      <c r="F480" s="112">
        <v>15178.005329277568</v>
      </c>
      <c r="G480" s="388"/>
      <c r="H480" s="390"/>
      <c r="I480" s="114">
        <f t="shared" si="85"/>
        <v>15178.005329277568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85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16336.815067533817</v>
      </c>
      <c r="G482" s="388"/>
      <c r="H482" s="390"/>
      <c r="I482" s="114">
        <f t="shared" si="85"/>
        <v>16336.815067533817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85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85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34.509737859141758</v>
      </c>
      <c r="G485" s="388"/>
      <c r="H485" s="390"/>
      <c r="I485" s="111">
        <f t="shared" si="85"/>
        <v>34.509737859141758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85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85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85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85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85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85"/>
        <v>0</v>
      </c>
    </row>
    <row r="492" spans="1:9">
      <c r="A492" s="31" t="s">
        <v>18</v>
      </c>
      <c r="B492" s="388"/>
      <c r="C492" s="389"/>
      <c r="D492" s="389"/>
      <c r="E492" s="390"/>
      <c r="F492" s="116">
        <v>25</v>
      </c>
      <c r="G492" s="388"/>
      <c r="H492" s="390"/>
      <c r="I492" s="118">
        <f t="shared" si="85"/>
        <v>25</v>
      </c>
    </row>
    <row r="493" spans="1:9" ht="15">
      <c r="A493" s="33" t="s">
        <v>19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85"/>
        <v>0</v>
      </c>
    </row>
    <row r="494" spans="1:9">
      <c r="A494" s="31" t="s">
        <v>20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85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96">
        <v>652.32000000000005</v>
      </c>
      <c r="G495" s="391"/>
      <c r="H495" s="393"/>
      <c r="I495" s="122">
        <f t="shared" si="85"/>
        <v>652.32000000000005</v>
      </c>
    </row>
    <row r="496" spans="1:9" ht="15">
      <c r="A496" s="280" t="s">
        <v>22</v>
      </c>
      <c r="B496" s="99">
        <f>SUM(B475:B495)</f>
        <v>0</v>
      </c>
      <c r="C496" s="99">
        <f t="shared" ref="C496:E496" si="86">SUM(C475:C495)</f>
        <v>0</v>
      </c>
      <c r="D496" s="99">
        <f t="shared" si="86"/>
        <v>0</v>
      </c>
      <c r="E496" s="99">
        <f t="shared" si="86"/>
        <v>0</v>
      </c>
      <c r="F496" s="99">
        <f>SUM(F475:F495)</f>
        <v>32226.650134670526</v>
      </c>
      <c r="G496" s="99">
        <f t="shared" ref="G496:H496" si="87">SUM(G475:G495)</f>
        <v>0</v>
      </c>
      <c r="H496" s="100">
        <f t="shared" si="87"/>
        <v>0</v>
      </c>
      <c r="I496" s="111">
        <f>SUM(I475:I495)</f>
        <v>32226.650134670526</v>
      </c>
    </row>
    <row r="497" spans="1:9" s="22" customFormat="1" ht="15" thickBot="1">
      <c r="A497" s="38" t="s">
        <v>108</v>
      </c>
      <c r="B497" s="125">
        <f>B496/$I496</f>
        <v>0</v>
      </c>
      <c r="C497" s="125">
        <f t="shared" ref="C497:I497" si="88">C496/$I496</f>
        <v>0</v>
      </c>
      <c r="D497" s="125">
        <f t="shared" si="88"/>
        <v>0</v>
      </c>
      <c r="E497" s="125">
        <f t="shared" si="88"/>
        <v>0</v>
      </c>
      <c r="F497" s="125">
        <f t="shared" si="88"/>
        <v>1</v>
      </c>
      <c r="G497" s="125">
        <f t="shared" si="88"/>
        <v>0</v>
      </c>
      <c r="H497" s="126">
        <f t="shared" si="88"/>
        <v>0</v>
      </c>
      <c r="I497" s="127">
        <f t="shared" si="88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89">SUM(B502:H502)</f>
        <v>0</v>
      </c>
    </row>
    <row r="503" spans="1:9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89"/>
        <v>0</v>
      </c>
    </row>
    <row r="504" spans="1:9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89"/>
        <v>0</v>
      </c>
    </row>
    <row r="505" spans="1:9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89"/>
        <v>0</v>
      </c>
    </row>
    <row r="506" spans="1:9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89"/>
        <v>0</v>
      </c>
    </row>
    <row r="507" spans="1:9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89"/>
        <v>0</v>
      </c>
    </row>
    <row r="508" spans="1:9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89"/>
        <v>0</v>
      </c>
    </row>
    <row r="509" spans="1:9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89"/>
        <v>0</v>
      </c>
    </row>
    <row r="510" spans="1:9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89"/>
        <v>0</v>
      </c>
    </row>
    <row r="511" spans="1:9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89"/>
        <v>0</v>
      </c>
    </row>
    <row r="512" spans="1:9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89"/>
        <v>0</v>
      </c>
    </row>
    <row r="513" spans="1:9" ht="15">
      <c r="A513" s="32" t="s">
        <v>136</v>
      </c>
      <c r="B513" s="388"/>
      <c r="C513" s="389"/>
      <c r="D513" s="389"/>
      <c r="E513" s="390"/>
      <c r="F513" s="84">
        <v>834</v>
      </c>
      <c r="G513" s="388"/>
      <c r="H513" s="390"/>
      <c r="I513" s="111">
        <f t="shared" si="89"/>
        <v>834</v>
      </c>
    </row>
    <row r="514" spans="1:9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89"/>
        <v>0</v>
      </c>
    </row>
    <row r="515" spans="1:9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89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89"/>
        <v>0</v>
      </c>
    </row>
    <row r="517" spans="1:9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89"/>
        <v>0</v>
      </c>
    </row>
    <row r="518" spans="1:9">
      <c r="A518" s="31" t="s">
        <v>18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89"/>
        <v>0</v>
      </c>
    </row>
    <row r="519" spans="1:9" ht="15">
      <c r="A519" s="33" t="s">
        <v>19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89"/>
        <v>0</v>
      </c>
    </row>
    <row r="520" spans="1:9">
      <c r="A520" s="31" t="s">
        <v>20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89"/>
        <v>0</v>
      </c>
    </row>
    <row r="521" spans="1:9" ht="15.75" thickBot="1">
      <c r="A521" s="33" t="s">
        <v>21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89"/>
        <v>0</v>
      </c>
    </row>
    <row r="522" spans="1:9" ht="15">
      <c r="A522" s="280" t="s">
        <v>22</v>
      </c>
      <c r="B522" s="99">
        <f>SUM(B501:B521)</f>
        <v>0</v>
      </c>
      <c r="C522" s="99">
        <f t="shared" ref="C522:E522" si="90">SUM(C501:C521)</f>
        <v>0</v>
      </c>
      <c r="D522" s="99">
        <f t="shared" si="90"/>
        <v>0</v>
      </c>
      <c r="E522" s="99">
        <f t="shared" si="90"/>
        <v>0</v>
      </c>
      <c r="F522" s="99">
        <f>SUM(F501:F521)</f>
        <v>834</v>
      </c>
      <c r="G522" s="99">
        <f t="shared" ref="G522:H522" si="91">SUM(G501:G521)</f>
        <v>0</v>
      </c>
      <c r="H522" s="100">
        <f t="shared" si="91"/>
        <v>0</v>
      </c>
      <c r="I522" s="111">
        <f>SUM(I501:I521)</f>
        <v>834</v>
      </c>
    </row>
    <row r="523" spans="1:9" s="22" customFormat="1" ht="15" thickBot="1">
      <c r="A523" s="38" t="s">
        <v>108</v>
      </c>
      <c r="B523" s="125">
        <f>B522/$I522</f>
        <v>0</v>
      </c>
      <c r="C523" s="125">
        <f t="shared" ref="C523:I523" si="92">C522/$I522</f>
        <v>0</v>
      </c>
      <c r="D523" s="125">
        <f t="shared" si="92"/>
        <v>0</v>
      </c>
      <c r="E523" s="125">
        <f t="shared" si="92"/>
        <v>0</v>
      </c>
      <c r="F523" s="125">
        <f t="shared" si="92"/>
        <v>1</v>
      </c>
      <c r="G523" s="125">
        <f t="shared" si="92"/>
        <v>0</v>
      </c>
      <c r="H523" s="126">
        <f t="shared" si="92"/>
        <v>0</v>
      </c>
      <c r="I523" s="127">
        <f t="shared" si="92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93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93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93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93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9.4019823856802728E-2</v>
      </c>
      <c r="G532" s="388"/>
      <c r="H532" s="390"/>
      <c r="I532" s="114">
        <f t="shared" si="93"/>
        <v>9.4019823856802728E-2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93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0.68424095297616161</v>
      </c>
      <c r="G534" s="388"/>
      <c r="H534" s="390"/>
      <c r="I534" s="114">
        <f t="shared" si="93"/>
        <v>0.68424095297616161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93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93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93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93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93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93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93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93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93"/>
        <v>0</v>
      </c>
    </row>
    <row r="544" spans="1:9">
      <c r="A544" s="31" t="s">
        <v>18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93"/>
        <v>0</v>
      </c>
    </row>
    <row r="545" spans="1:9" ht="15">
      <c r="A545" s="33" t="s">
        <v>19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93"/>
        <v>0</v>
      </c>
    </row>
    <row r="546" spans="1:9">
      <c r="A546" s="31" t="s">
        <v>20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93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93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:E548" si="94">SUM(C527:C547)</f>
        <v>0</v>
      </c>
      <c r="D548" s="99">
        <f t="shared" si="94"/>
        <v>0</v>
      </c>
      <c r="E548" s="99">
        <f t="shared" si="94"/>
        <v>0</v>
      </c>
      <c r="F548" s="99">
        <f>SUM(F527:F547)</f>
        <v>0.77826077683296435</v>
      </c>
      <c r="G548" s="99">
        <f t="shared" ref="G548:H548" si="95">SUM(G527:G547)</f>
        <v>0</v>
      </c>
      <c r="H548" s="100">
        <f t="shared" si="95"/>
        <v>0</v>
      </c>
      <c r="I548" s="111">
        <f>SUM(I527:I547)</f>
        <v>0.77826077683296435</v>
      </c>
    </row>
    <row r="549" spans="1:9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96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96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96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96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96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1191</v>
      </c>
      <c r="G559" s="388"/>
      <c r="H559" s="390"/>
      <c r="I559" s="111">
        <f t="shared" si="96"/>
        <v>1191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96"/>
        <v>0</v>
      </c>
    </row>
    <row r="561" spans="1:9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96"/>
        <v>0</v>
      </c>
    </row>
    <row r="562" spans="1:9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96"/>
        <v>0</v>
      </c>
    </row>
    <row r="563" spans="1:9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96"/>
        <v>0</v>
      </c>
    </row>
    <row r="564" spans="1:9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96"/>
        <v>0</v>
      </c>
    </row>
    <row r="565" spans="1:9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96"/>
        <v>0</v>
      </c>
    </row>
    <row r="566" spans="1:9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96"/>
        <v>0</v>
      </c>
    </row>
    <row r="567" spans="1:9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96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96"/>
        <v>0</v>
      </c>
    </row>
    <row r="569" spans="1:9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96"/>
        <v>0</v>
      </c>
    </row>
    <row r="570" spans="1:9">
      <c r="A570" s="31" t="s">
        <v>18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96"/>
        <v>0</v>
      </c>
    </row>
    <row r="571" spans="1:9" ht="15">
      <c r="A571" s="33" t="s">
        <v>19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96"/>
        <v>0</v>
      </c>
    </row>
    <row r="572" spans="1:9">
      <c r="A572" s="31" t="s">
        <v>20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96"/>
        <v>0</v>
      </c>
    </row>
    <row r="573" spans="1:9" ht="15.75" thickBot="1">
      <c r="A573" s="33" t="s">
        <v>21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96"/>
        <v>0</v>
      </c>
    </row>
    <row r="574" spans="1:9" ht="15">
      <c r="A574" s="37" t="s">
        <v>22</v>
      </c>
      <c r="B574" s="99">
        <f>SUM(B553:B573)</f>
        <v>0</v>
      </c>
      <c r="C574" s="99">
        <f t="shared" ref="C574:E574" si="97">SUM(C553:C573)</f>
        <v>0</v>
      </c>
      <c r="D574" s="99">
        <f t="shared" si="97"/>
        <v>0</v>
      </c>
      <c r="E574" s="99">
        <f t="shared" si="97"/>
        <v>0</v>
      </c>
      <c r="F574" s="99">
        <f>SUM(F553:F573)</f>
        <v>1212.7598673446746</v>
      </c>
      <c r="G574" s="99">
        <f t="shared" ref="G574:H574" si="98">SUM(G553:G573)</f>
        <v>0</v>
      </c>
      <c r="H574" s="100">
        <f t="shared" si="98"/>
        <v>0</v>
      </c>
      <c r="I574" s="111">
        <f>SUM(I553:I573)</f>
        <v>1212.7598673446746</v>
      </c>
    </row>
    <row r="575" spans="1:9" s="22" customFormat="1" ht="15" thickBot="1">
      <c r="A575" s="38" t="s">
        <v>108</v>
      </c>
      <c r="B575" s="125">
        <f>B574/$I574</f>
        <v>0</v>
      </c>
      <c r="C575" s="125">
        <f t="shared" ref="C575:I575" si="99">C574/$I574</f>
        <v>0</v>
      </c>
      <c r="D575" s="125">
        <f t="shared" si="99"/>
        <v>0</v>
      </c>
      <c r="E575" s="125">
        <f t="shared" si="99"/>
        <v>0</v>
      </c>
      <c r="F575" s="125">
        <f t="shared" si="99"/>
        <v>1</v>
      </c>
      <c r="G575" s="125">
        <f t="shared" si="99"/>
        <v>0</v>
      </c>
      <c r="H575" s="126">
        <f t="shared" si="99"/>
        <v>0</v>
      </c>
      <c r="I575" s="127">
        <f t="shared" si="9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31.914917415810713</v>
      </c>
      <c r="C579" s="105">
        <v>0</v>
      </c>
      <c r="D579" s="105">
        <v>6.085082584189287</v>
      </c>
      <c r="E579" s="105">
        <v>0</v>
      </c>
      <c r="F579" s="394"/>
      <c r="G579" s="105">
        <v>0</v>
      </c>
      <c r="H579" s="110">
        <v>0</v>
      </c>
      <c r="I579" s="111">
        <f>SUM(B579:H579)</f>
        <v>38</v>
      </c>
    </row>
    <row r="580" spans="1:9" ht="15">
      <c r="A580" s="31" t="s">
        <v>8</v>
      </c>
      <c r="B580" s="112">
        <v>6.1131388721054662</v>
      </c>
      <c r="C580" s="112">
        <v>0</v>
      </c>
      <c r="D580" s="112">
        <v>1.8868611278945335</v>
      </c>
      <c r="E580" s="112">
        <v>0</v>
      </c>
      <c r="F580" s="395"/>
      <c r="G580" s="112">
        <v>0</v>
      </c>
      <c r="H580" s="113">
        <v>0</v>
      </c>
      <c r="I580" s="114">
        <f t="shared" ref="I580:I599" si="100">SUM(B580:H580)</f>
        <v>8</v>
      </c>
    </row>
    <row r="581" spans="1:9" ht="15">
      <c r="A581" s="32" t="s">
        <v>143</v>
      </c>
      <c r="B581" s="84">
        <v>12.872035651614363</v>
      </c>
      <c r="C581" s="84">
        <v>0</v>
      </c>
      <c r="D581" s="84">
        <v>3.1279643483856368</v>
      </c>
      <c r="E581" s="84">
        <v>0</v>
      </c>
      <c r="F581" s="395"/>
      <c r="G581" s="84">
        <v>0</v>
      </c>
      <c r="H581" s="115">
        <v>0</v>
      </c>
      <c r="I581" s="111">
        <f t="shared" si="100"/>
        <v>16</v>
      </c>
    </row>
    <row r="582" spans="1:9" ht="15">
      <c r="A582" s="31" t="s">
        <v>9</v>
      </c>
      <c r="B582" s="112">
        <v>32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00"/>
        <v>32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100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5.5124916872871459E-2</v>
      </c>
      <c r="E584" s="112">
        <v>1.6117152552757328</v>
      </c>
      <c r="F584" s="395"/>
      <c r="G584" s="112">
        <v>0</v>
      </c>
      <c r="H584" s="113">
        <v>0</v>
      </c>
      <c r="I584" s="114">
        <f t="shared" si="100"/>
        <v>1.6668401721486041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32</v>
      </c>
      <c r="F585" s="395"/>
      <c r="G585" s="84">
        <v>0</v>
      </c>
      <c r="H585" s="115">
        <v>0</v>
      </c>
      <c r="I585" s="111">
        <f t="shared" si="100"/>
        <v>32</v>
      </c>
    </row>
    <row r="586" spans="1:9" ht="15">
      <c r="A586" s="31" t="s">
        <v>145</v>
      </c>
      <c r="B586" s="112">
        <v>0</v>
      </c>
      <c r="C586" s="112">
        <v>0</v>
      </c>
      <c r="D586" s="112">
        <v>0.14881412017009546</v>
      </c>
      <c r="E586" s="112">
        <v>69.419503479224346</v>
      </c>
      <c r="F586" s="395"/>
      <c r="G586" s="112">
        <v>0</v>
      </c>
      <c r="H586" s="113">
        <v>0</v>
      </c>
      <c r="I586" s="114">
        <f t="shared" si="100"/>
        <v>69.568317599394447</v>
      </c>
    </row>
    <row r="587" spans="1:9" ht="15">
      <c r="A587" s="32" t="s">
        <v>12</v>
      </c>
      <c r="B587" s="84">
        <v>489.77866447965778</v>
      </c>
      <c r="C587" s="84">
        <v>7.4328050535928742</v>
      </c>
      <c r="D587" s="84">
        <v>8.7885304667492594</v>
      </c>
      <c r="E587" s="84">
        <v>0</v>
      </c>
      <c r="F587" s="395"/>
      <c r="G587" s="84">
        <v>0</v>
      </c>
      <c r="H587" s="115">
        <v>0</v>
      </c>
      <c r="I587" s="111">
        <f t="shared" si="100"/>
        <v>505.99999999999989</v>
      </c>
    </row>
    <row r="588" spans="1:9" ht="15">
      <c r="A588" s="31" t="s">
        <v>13</v>
      </c>
      <c r="B588" s="112">
        <v>1028.6268107649382</v>
      </c>
      <c r="C588" s="112">
        <v>124.59221570799632</v>
      </c>
      <c r="D588" s="112">
        <v>26.86481280531407</v>
      </c>
      <c r="E588" s="112">
        <v>59.916160721751368</v>
      </c>
      <c r="F588" s="395"/>
      <c r="G588" s="112">
        <v>0</v>
      </c>
      <c r="H588" s="113">
        <v>0</v>
      </c>
      <c r="I588" s="114">
        <f t="shared" si="100"/>
        <v>1240</v>
      </c>
    </row>
    <row r="589" spans="1:9" ht="15">
      <c r="A589" s="32" t="s">
        <v>14</v>
      </c>
      <c r="B589" s="84">
        <v>318.36174600751178</v>
      </c>
      <c r="C589" s="84">
        <v>1.7249777623563718</v>
      </c>
      <c r="D589" s="84">
        <v>40.405329891548526</v>
      </c>
      <c r="E589" s="84">
        <v>5.5079463385833085</v>
      </c>
      <c r="F589" s="395"/>
      <c r="G589" s="84">
        <v>0</v>
      </c>
      <c r="H589" s="115">
        <v>0</v>
      </c>
      <c r="I589" s="111">
        <f t="shared" si="100"/>
        <v>366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100"/>
        <v>0</v>
      </c>
    </row>
    <row r="591" spans="1:9" ht="15">
      <c r="A591" s="32" t="s">
        <v>136</v>
      </c>
      <c r="B591" s="84">
        <v>2411.6864701005502</v>
      </c>
      <c r="C591" s="84">
        <v>380.04991385051846</v>
      </c>
      <c r="D591" s="84">
        <v>74.121589717122617</v>
      </c>
      <c r="E591" s="84">
        <v>58.364779730574504</v>
      </c>
      <c r="F591" s="395"/>
      <c r="G591" s="84">
        <v>0</v>
      </c>
      <c r="H591" s="115">
        <v>0</v>
      </c>
      <c r="I591" s="111">
        <f>SUM(B591:H591)</f>
        <v>2924.2227533987657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100"/>
        <v>0</v>
      </c>
    </row>
    <row r="593" spans="1:9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100"/>
        <v>0</v>
      </c>
    </row>
    <row r="594" spans="1:9" ht="15">
      <c r="A594" s="31" t="s">
        <v>17</v>
      </c>
      <c r="B594" s="112">
        <v>65.784547753417201</v>
      </c>
      <c r="C594" s="112">
        <v>0</v>
      </c>
      <c r="D594" s="112">
        <v>1.2154522465827955</v>
      </c>
      <c r="E594" s="112">
        <v>0</v>
      </c>
      <c r="F594" s="395"/>
      <c r="G594" s="112">
        <v>0</v>
      </c>
      <c r="H594" s="113">
        <v>0</v>
      </c>
      <c r="I594" s="114">
        <f t="shared" si="100"/>
        <v>67</v>
      </c>
    </row>
    <row r="595" spans="1:9" ht="15">
      <c r="A595" s="33" t="s">
        <v>56</v>
      </c>
      <c r="B595" s="84">
        <v>127.35927191126663</v>
      </c>
      <c r="C595" s="84">
        <v>0</v>
      </c>
      <c r="D595" s="84">
        <v>22.640728088733372</v>
      </c>
      <c r="E595" s="84">
        <v>0</v>
      </c>
      <c r="F595" s="395"/>
      <c r="G595" s="84">
        <v>0</v>
      </c>
      <c r="H595" s="115">
        <v>0</v>
      </c>
      <c r="I595" s="111">
        <f t="shared" si="100"/>
        <v>150</v>
      </c>
    </row>
    <row r="596" spans="1:9">
      <c r="A596" s="31" t="s">
        <v>18</v>
      </c>
      <c r="B596" s="116">
        <v>107.51452565879401</v>
      </c>
      <c r="C596" s="116">
        <v>0</v>
      </c>
      <c r="D596" s="116">
        <v>6.6314118852059805</v>
      </c>
      <c r="E596" s="116">
        <v>0</v>
      </c>
      <c r="F596" s="395"/>
      <c r="G596" s="116">
        <v>0</v>
      </c>
      <c r="H596" s="117">
        <v>0</v>
      </c>
      <c r="I596" s="118">
        <f t="shared" si="100"/>
        <v>114.14593754399999</v>
      </c>
    </row>
    <row r="597" spans="1:9" ht="15">
      <c r="A597" s="33" t="s">
        <v>19</v>
      </c>
      <c r="B597" s="93">
        <v>272.46621342538486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100"/>
        <v>272.46621342538486</v>
      </c>
    </row>
    <row r="598" spans="1:9">
      <c r="A598" s="31" t="s">
        <v>20</v>
      </c>
      <c r="B598" s="116">
        <v>2066.8934642822724</v>
      </c>
      <c r="C598" s="116">
        <v>13.10373571772749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100"/>
        <v>2079.9971999999998</v>
      </c>
    </row>
    <row r="599" spans="1:9" ht="15.75" thickBot="1">
      <c r="A599" s="33" t="s">
        <v>21</v>
      </c>
      <c r="B599" s="96">
        <v>642.05222112204751</v>
      </c>
      <c r="C599" s="96">
        <v>0</v>
      </c>
      <c r="D599" s="96">
        <v>1416.0651619417438</v>
      </c>
      <c r="E599" s="96">
        <v>312.04895307530506</v>
      </c>
      <c r="F599" s="396"/>
      <c r="G599" s="96">
        <v>970.1650978239029</v>
      </c>
      <c r="H599" s="121">
        <v>0.25256603700113955</v>
      </c>
      <c r="I599" s="122">
        <f t="shared" si="100"/>
        <v>3340.5840000000007</v>
      </c>
    </row>
    <row r="600" spans="1:9" ht="15">
      <c r="A600" s="280" t="s">
        <v>22</v>
      </c>
      <c r="B600" s="99">
        <f>SUM(B579:B599)</f>
        <v>7613.4240274453714</v>
      </c>
      <c r="C600" s="99">
        <f t="shared" ref="C600:E600" si="101">SUM(C579:C599)</f>
        <v>526.90364809219159</v>
      </c>
      <c r="D600" s="99">
        <f t="shared" si="101"/>
        <v>1608.0368641405128</v>
      </c>
      <c r="E600" s="99">
        <f t="shared" si="101"/>
        <v>538.86905860071431</v>
      </c>
      <c r="F600" s="99">
        <f>SUM(F579:F599)</f>
        <v>0</v>
      </c>
      <c r="G600" s="99">
        <f t="shared" ref="G600:H600" si="102">SUM(G579:G599)</f>
        <v>970.1650978239029</v>
      </c>
      <c r="H600" s="100">
        <f t="shared" si="102"/>
        <v>0.25256603700113955</v>
      </c>
      <c r="I600" s="111">
        <f>SUM(I579:I599)</f>
        <v>11257.651262139694</v>
      </c>
    </row>
    <row r="601" spans="1:9" s="22" customFormat="1" ht="15" thickBot="1">
      <c r="A601" s="38" t="s">
        <v>108</v>
      </c>
      <c r="B601" s="125">
        <f>B600/$I600</f>
        <v>0.67628885014850959</v>
      </c>
      <c r="C601" s="125">
        <f t="shared" ref="C601:I601" si="103">C600/$I600</f>
        <v>4.6804047826939456E-2</v>
      </c>
      <c r="D601" s="125">
        <f t="shared" si="103"/>
        <v>0.1428394632856019</v>
      </c>
      <c r="E601" s="125">
        <f t="shared" si="103"/>
        <v>4.7866917001859029E-2</v>
      </c>
      <c r="F601" s="125">
        <f t="shared" si="103"/>
        <v>0</v>
      </c>
      <c r="G601" s="125">
        <f t="shared" si="103"/>
        <v>8.6178286681045019E-2</v>
      </c>
      <c r="H601" s="126">
        <f t="shared" si="103"/>
        <v>2.2435056044997383E-5</v>
      </c>
      <c r="I601" s="127">
        <f t="shared" si="103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9" ht="1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>
      <c r="A605" s="30" t="s">
        <v>7</v>
      </c>
      <c r="B605" s="105">
        <v>1149.4080000000001</v>
      </c>
      <c r="C605" s="105">
        <v>0</v>
      </c>
      <c r="D605" s="105">
        <v>78.591999999999999</v>
      </c>
      <c r="E605" s="105">
        <v>0</v>
      </c>
      <c r="F605" s="394"/>
      <c r="G605" s="105">
        <v>0</v>
      </c>
      <c r="H605" s="110">
        <v>0</v>
      </c>
      <c r="I605" s="111">
        <f>SUM(B605:H605)</f>
        <v>1228.0000000000002</v>
      </c>
    </row>
    <row r="606" spans="1:9" ht="15">
      <c r="A606" s="31" t="s">
        <v>8</v>
      </c>
      <c r="B606" s="112">
        <v>583.12800000000004</v>
      </c>
      <c r="C606" s="112">
        <v>0</v>
      </c>
      <c r="D606" s="112">
        <v>39.872</v>
      </c>
      <c r="E606" s="112">
        <v>0</v>
      </c>
      <c r="F606" s="395"/>
      <c r="G606" s="112">
        <v>0</v>
      </c>
      <c r="H606" s="113">
        <v>0</v>
      </c>
      <c r="I606" s="114">
        <f t="shared" ref="I606:I625" si="104">SUM(B606:H606)</f>
        <v>623</v>
      </c>
    </row>
    <row r="607" spans="1:9" ht="15">
      <c r="A607" s="32" t="s">
        <v>143</v>
      </c>
      <c r="B607" s="84">
        <v>846.14400000000001</v>
      </c>
      <c r="C607" s="84">
        <v>0</v>
      </c>
      <c r="D607" s="84">
        <v>57.856000000000002</v>
      </c>
      <c r="E607" s="84">
        <v>0</v>
      </c>
      <c r="F607" s="395"/>
      <c r="G607" s="84">
        <v>0</v>
      </c>
      <c r="H607" s="115">
        <v>0</v>
      </c>
      <c r="I607" s="111">
        <f t="shared" si="104"/>
        <v>904</v>
      </c>
    </row>
    <row r="608" spans="1:9" ht="15">
      <c r="A608" s="31" t="s">
        <v>9</v>
      </c>
      <c r="B608" s="112">
        <v>1367.4959999999999</v>
      </c>
      <c r="C608" s="112">
        <v>0</v>
      </c>
      <c r="D608" s="112">
        <v>93.504000000000005</v>
      </c>
      <c r="E608" s="112">
        <v>0</v>
      </c>
      <c r="F608" s="395"/>
      <c r="G608" s="112">
        <v>0</v>
      </c>
      <c r="H608" s="113">
        <v>0</v>
      </c>
      <c r="I608" s="114">
        <f t="shared" si="104"/>
        <v>1460.9999999999998</v>
      </c>
    </row>
    <row r="609" spans="1:9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104"/>
        <v>0</v>
      </c>
    </row>
    <row r="610" spans="1:9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104"/>
        <v>0</v>
      </c>
    </row>
    <row r="611" spans="1:9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04"/>
        <v>0</v>
      </c>
    </row>
    <row r="612" spans="1:9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04"/>
        <v>0</v>
      </c>
    </row>
    <row r="613" spans="1:9" ht="15">
      <c r="A613" s="32" t="s">
        <v>12</v>
      </c>
      <c r="B613" s="84">
        <v>11814.615</v>
      </c>
      <c r="C613" s="84">
        <v>0</v>
      </c>
      <c r="D613" s="84">
        <v>930.38499999999999</v>
      </c>
      <c r="E613" s="84">
        <v>0</v>
      </c>
      <c r="F613" s="395"/>
      <c r="G613" s="84">
        <v>0</v>
      </c>
      <c r="H613" s="115">
        <v>0</v>
      </c>
      <c r="I613" s="111">
        <f t="shared" si="104"/>
        <v>12745</v>
      </c>
    </row>
    <row r="614" spans="1:9" ht="15">
      <c r="A614" s="31" t="s">
        <v>13</v>
      </c>
      <c r="B614" s="112">
        <v>1328.3910000000001</v>
      </c>
      <c r="C614" s="112">
        <v>0</v>
      </c>
      <c r="D614" s="112">
        <v>104.60899999999999</v>
      </c>
      <c r="E614" s="112">
        <v>0</v>
      </c>
      <c r="F614" s="395"/>
      <c r="G614" s="112">
        <v>0</v>
      </c>
      <c r="H614" s="113">
        <v>0</v>
      </c>
      <c r="I614" s="114">
        <f t="shared" si="104"/>
        <v>1433</v>
      </c>
    </row>
    <row r="615" spans="1:9" ht="15">
      <c r="A615" s="32" t="s">
        <v>14</v>
      </c>
      <c r="B615" s="84">
        <v>50.058</v>
      </c>
      <c r="C615" s="84">
        <v>0</v>
      </c>
      <c r="D615" s="84">
        <v>3.9419999999999997</v>
      </c>
      <c r="E615" s="84">
        <v>0</v>
      </c>
      <c r="F615" s="395"/>
      <c r="G615" s="84">
        <v>0</v>
      </c>
      <c r="H615" s="115">
        <v>0</v>
      </c>
      <c r="I615" s="111">
        <f t="shared" si="104"/>
        <v>54</v>
      </c>
    </row>
    <row r="616" spans="1:9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104"/>
        <v>0</v>
      </c>
    </row>
    <row r="617" spans="1:9" ht="15">
      <c r="A617" s="32" t="s">
        <v>136</v>
      </c>
      <c r="B617" s="84">
        <v>1363.9695649399084</v>
      </c>
      <c r="C617" s="84">
        <v>0</v>
      </c>
      <c r="D617" s="84">
        <v>430.72723103365524</v>
      </c>
      <c r="E617" s="84">
        <v>0</v>
      </c>
      <c r="F617" s="395"/>
      <c r="G617" s="84">
        <v>0</v>
      </c>
      <c r="H617" s="115">
        <v>0</v>
      </c>
      <c r="I617" s="111">
        <f>SUM(B617:H617)</f>
        <v>1794.6967959735637</v>
      </c>
    </row>
    <row r="618" spans="1:9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104"/>
        <v>0</v>
      </c>
    </row>
    <row r="619" spans="1:9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104"/>
        <v>0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04"/>
        <v>0</v>
      </c>
    </row>
    <row r="621" spans="1:9" ht="15">
      <c r="A621" s="33" t="s">
        <v>56</v>
      </c>
      <c r="B621" s="84">
        <v>9509.74</v>
      </c>
      <c r="C621" s="84">
        <v>0</v>
      </c>
      <c r="D621" s="84">
        <v>998.26</v>
      </c>
      <c r="E621" s="84">
        <v>0</v>
      </c>
      <c r="F621" s="395"/>
      <c r="G621" s="84">
        <v>0</v>
      </c>
      <c r="H621" s="115">
        <v>0</v>
      </c>
      <c r="I621" s="111">
        <f t="shared" si="104"/>
        <v>10508</v>
      </c>
    </row>
    <row r="622" spans="1:9">
      <c r="A622" s="31" t="s">
        <v>18</v>
      </c>
      <c r="B622" s="116">
        <v>218.30311021597998</v>
      </c>
      <c r="C622" s="116">
        <v>0</v>
      </c>
      <c r="D622" s="116">
        <v>22.91579610002</v>
      </c>
      <c r="E622" s="116">
        <v>0</v>
      </c>
      <c r="F622" s="395"/>
      <c r="G622" s="116">
        <v>0</v>
      </c>
      <c r="H622" s="117">
        <v>0</v>
      </c>
      <c r="I622" s="118">
        <f t="shared" si="104"/>
        <v>241.21890631599999</v>
      </c>
    </row>
    <row r="623" spans="1:9" ht="15">
      <c r="A623" s="33" t="s">
        <v>19</v>
      </c>
      <c r="B623" s="93">
        <v>5.5115784569449419E-2</v>
      </c>
      <c r="C623" s="93">
        <v>0</v>
      </c>
      <c r="D623" s="93">
        <v>358.05273380140295</v>
      </c>
      <c r="E623" s="93">
        <v>0</v>
      </c>
      <c r="F623" s="395"/>
      <c r="G623" s="93">
        <v>0</v>
      </c>
      <c r="H623" s="119">
        <v>0</v>
      </c>
      <c r="I623" s="120">
        <f t="shared" si="104"/>
        <v>358.10784958597242</v>
      </c>
    </row>
    <row r="624" spans="1:9">
      <c r="A624" s="31" t="s">
        <v>20</v>
      </c>
      <c r="B624" s="116">
        <v>1742.0526489600002</v>
      </c>
      <c r="C624" s="116">
        <v>0</v>
      </c>
      <c r="D624" s="116">
        <v>405.44815104000003</v>
      </c>
      <c r="E624" s="116">
        <v>0</v>
      </c>
      <c r="F624" s="395"/>
      <c r="G624" s="116">
        <v>0</v>
      </c>
      <c r="H624" s="117">
        <v>0</v>
      </c>
      <c r="I624" s="118">
        <f t="shared" si="104"/>
        <v>2147.5008000000003</v>
      </c>
    </row>
    <row r="625" spans="1:9" ht="15.75" thickBot="1">
      <c r="A625" s="33" t="s">
        <v>21</v>
      </c>
      <c r="B625" s="96">
        <v>1501.3062721695408</v>
      </c>
      <c r="C625" s="96">
        <v>0</v>
      </c>
      <c r="D625" s="96">
        <v>1705.3673188721966</v>
      </c>
      <c r="E625" s="96">
        <v>2998.16002219334</v>
      </c>
      <c r="F625" s="396"/>
      <c r="G625" s="96">
        <v>785.23238676492247</v>
      </c>
      <c r="H625" s="121">
        <v>0</v>
      </c>
      <c r="I625" s="122">
        <f t="shared" si="104"/>
        <v>6990.0660000000007</v>
      </c>
    </row>
    <row r="626" spans="1:9" ht="15">
      <c r="A626" s="280" t="s">
        <v>22</v>
      </c>
      <c r="B626" s="99">
        <f>SUM(B605:B625)</f>
        <v>31474.666712070004</v>
      </c>
      <c r="C626" s="99">
        <f t="shared" ref="C626:E626" si="105">SUM(C605:C625)</f>
        <v>0</v>
      </c>
      <c r="D626" s="99">
        <f t="shared" si="105"/>
        <v>5229.5312308472749</v>
      </c>
      <c r="E626" s="99">
        <f t="shared" si="105"/>
        <v>2998.16002219334</v>
      </c>
      <c r="F626" s="99">
        <f>SUM(F605:F625)</f>
        <v>0</v>
      </c>
      <c r="G626" s="99">
        <f t="shared" ref="G626:H626" si="106">SUM(G605:G625)</f>
        <v>785.23238676492247</v>
      </c>
      <c r="H626" s="100">
        <f t="shared" si="106"/>
        <v>0</v>
      </c>
      <c r="I626" s="111">
        <f>SUM(I605:I625)</f>
        <v>40487.590351875537</v>
      </c>
    </row>
    <row r="627" spans="1:9" s="22" customFormat="1" ht="15" thickBot="1">
      <c r="A627" s="38" t="s">
        <v>108</v>
      </c>
      <c r="B627" s="125">
        <f>B626/$I626</f>
        <v>0.7773904655358671</v>
      </c>
      <c r="C627" s="125">
        <f t="shared" ref="C627:I627" si="107">C626/$I626</f>
        <v>0</v>
      </c>
      <c r="D627" s="125">
        <f t="shared" si="107"/>
        <v>0.12916380514122208</v>
      </c>
      <c r="E627" s="125">
        <f t="shared" si="107"/>
        <v>7.4051332670986042E-2</v>
      </c>
      <c r="F627" s="125">
        <f t="shared" si="107"/>
        <v>0</v>
      </c>
      <c r="G627" s="125">
        <f t="shared" si="107"/>
        <v>1.9394396651924918E-2</v>
      </c>
      <c r="H627" s="126">
        <f t="shared" si="107"/>
        <v>0</v>
      </c>
      <c r="I627" s="127">
        <f t="shared" si="107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>
      <c r="A631" s="30" t="s">
        <v>7</v>
      </c>
      <c r="B631" s="105">
        <v>3.5978121892405093</v>
      </c>
      <c r="C631" s="105">
        <v>0</v>
      </c>
      <c r="D631" s="105">
        <v>5.4021878107594912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9</v>
      </c>
    </row>
    <row r="632" spans="1:9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08">SUM(B632:H632)</f>
        <v>0</v>
      </c>
    </row>
    <row r="633" spans="1:9" ht="15">
      <c r="A633" s="32" t="s">
        <v>143</v>
      </c>
      <c r="B633" s="84">
        <v>36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08"/>
        <v>36</v>
      </c>
    </row>
    <row r="634" spans="1:9" ht="15">
      <c r="A634" s="31" t="s">
        <v>9</v>
      </c>
      <c r="B634" s="112">
        <v>33.891430651051387</v>
      </c>
      <c r="C634" s="112">
        <v>0</v>
      </c>
      <c r="D634" s="112">
        <v>0.10856934894861225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08"/>
        <v>34</v>
      </c>
    </row>
    <row r="635" spans="1:9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08"/>
        <v>0</v>
      </c>
    </row>
    <row r="636" spans="1:9" ht="15">
      <c r="A636" s="31" t="s">
        <v>11</v>
      </c>
      <c r="B636" s="112">
        <v>0</v>
      </c>
      <c r="C636" s="112">
        <v>0</v>
      </c>
      <c r="D636" s="112">
        <v>0</v>
      </c>
      <c r="E636" s="112">
        <v>43.692552888354584</v>
      </c>
      <c r="F636" s="112">
        <v>0</v>
      </c>
      <c r="G636" s="112">
        <v>0</v>
      </c>
      <c r="H636" s="113">
        <v>0</v>
      </c>
      <c r="I636" s="114">
        <f t="shared" si="108"/>
        <v>43.692552888354584</v>
      </c>
    </row>
    <row r="637" spans="1:9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108"/>
        <v>0</v>
      </c>
    </row>
    <row r="638" spans="1:9" ht="15">
      <c r="A638" s="31" t="s">
        <v>145</v>
      </c>
      <c r="B638" s="112">
        <v>0</v>
      </c>
      <c r="C638" s="112">
        <v>0.86157608617968851</v>
      </c>
      <c r="D638" s="112">
        <v>0</v>
      </c>
      <c r="E638" s="112">
        <v>41.817164605489687</v>
      </c>
      <c r="F638" s="112">
        <v>1651.4760673504725</v>
      </c>
      <c r="G638" s="112">
        <v>0</v>
      </c>
      <c r="H638" s="113">
        <v>0</v>
      </c>
      <c r="I638" s="114">
        <f t="shared" si="108"/>
        <v>1694.1548080421419</v>
      </c>
    </row>
    <row r="639" spans="1:9" ht="15">
      <c r="A639" s="32" t="s">
        <v>12</v>
      </c>
      <c r="B639" s="84">
        <v>9.779302592545152</v>
      </c>
      <c r="C639" s="84">
        <v>0.22069740745484839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08"/>
        <v>10</v>
      </c>
    </row>
    <row r="640" spans="1:9" ht="15">
      <c r="A640" s="31" t="s">
        <v>13</v>
      </c>
      <c r="B640" s="112">
        <v>357.63605764347636</v>
      </c>
      <c r="C640" s="112">
        <v>1.5457254569672443</v>
      </c>
      <c r="D640" s="112">
        <v>28.818216899556404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108"/>
        <v>388</v>
      </c>
    </row>
    <row r="641" spans="1:9" ht="15">
      <c r="A641" s="32" t="s">
        <v>14</v>
      </c>
      <c r="B641" s="84">
        <v>5.801031920290467</v>
      </c>
      <c r="C641" s="84">
        <v>0</v>
      </c>
      <c r="D641" s="84">
        <v>2.8084140210506151E-2</v>
      </c>
      <c r="E641" s="84">
        <v>0.17088393949902789</v>
      </c>
      <c r="F641" s="84">
        <v>0</v>
      </c>
      <c r="G641" s="84">
        <v>0</v>
      </c>
      <c r="H641" s="115">
        <v>0</v>
      </c>
      <c r="I641" s="111">
        <f t="shared" si="108"/>
        <v>6.0000000000000009</v>
      </c>
    </row>
    <row r="642" spans="1:9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108"/>
        <v>0</v>
      </c>
    </row>
    <row r="643" spans="1:9" ht="15">
      <c r="A643" s="32" t="s">
        <v>136</v>
      </c>
      <c r="B643" s="84">
        <v>17.481734847834897</v>
      </c>
      <c r="C643" s="84">
        <v>0</v>
      </c>
      <c r="D643" s="84">
        <v>4.5182651521651014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22</v>
      </c>
    </row>
    <row r="644" spans="1:9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08"/>
        <v>0</v>
      </c>
    </row>
    <row r="645" spans="1:9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108"/>
        <v>0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08"/>
        <v>0</v>
      </c>
    </row>
    <row r="647" spans="1:9" ht="15">
      <c r="A647" s="33" t="s">
        <v>56</v>
      </c>
      <c r="B647" s="84">
        <v>410.60151995199681</v>
      </c>
      <c r="C647" s="84">
        <v>18.598855284044848</v>
      </c>
      <c r="D647" s="84">
        <v>233.79962476395838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08"/>
        <v>663</v>
      </c>
    </row>
    <row r="648" spans="1:9">
      <c r="A648" s="31" t="s">
        <v>18</v>
      </c>
      <c r="B648" s="116">
        <v>72.495063046064189</v>
      </c>
      <c r="C648" s="116">
        <v>0</v>
      </c>
      <c r="D648" s="116">
        <v>0</v>
      </c>
      <c r="E648" s="116">
        <v>0</v>
      </c>
      <c r="F648" s="116">
        <v>38.504936953935818</v>
      </c>
      <c r="G648" s="116">
        <v>0</v>
      </c>
      <c r="H648" s="117">
        <v>0</v>
      </c>
      <c r="I648" s="118">
        <f t="shared" si="108"/>
        <v>111</v>
      </c>
    </row>
    <row r="649" spans="1:9" ht="15">
      <c r="A649" s="33" t="s">
        <v>19</v>
      </c>
      <c r="B649" s="93">
        <v>4.835454375670837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108"/>
        <v>4.835454375670837</v>
      </c>
    </row>
    <row r="650" spans="1:9">
      <c r="A650" s="31" t="s">
        <v>20</v>
      </c>
      <c r="B650" s="116">
        <v>30.081600000000002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108"/>
        <v>30.081600000000002</v>
      </c>
    </row>
    <row r="651" spans="1:9" ht="15.75" thickBot="1">
      <c r="A651" s="33" t="s">
        <v>21</v>
      </c>
      <c r="B651" s="96">
        <v>266.70596814638674</v>
      </c>
      <c r="C651" s="96">
        <v>0.34653732339180271</v>
      </c>
      <c r="D651" s="96">
        <v>5.5166265815198656</v>
      </c>
      <c r="E651" s="96">
        <v>443.18180637320808</v>
      </c>
      <c r="F651" s="96">
        <v>0</v>
      </c>
      <c r="G651" s="96">
        <v>149.44988106287246</v>
      </c>
      <c r="H651" s="121">
        <v>2.0967805126210974</v>
      </c>
      <c r="I651" s="122">
        <f t="shared" si="108"/>
        <v>867.2976000000001</v>
      </c>
    </row>
    <row r="652" spans="1:9" ht="15">
      <c r="A652" s="280" t="s">
        <v>22</v>
      </c>
      <c r="B652" s="99">
        <f>SUM(B631:B651)</f>
        <v>1248.9069753645572</v>
      </c>
      <c r="C652" s="99">
        <f t="shared" ref="C652:E652" si="109">SUM(C631:C651)</f>
        <v>21.573391558038434</v>
      </c>
      <c r="D652" s="99">
        <f t="shared" si="109"/>
        <v>278.19157469711837</v>
      </c>
      <c r="E652" s="99">
        <f t="shared" si="109"/>
        <v>528.86240780655135</v>
      </c>
      <c r="F652" s="99">
        <f>SUM(F631:F651)</f>
        <v>1689.9810043044083</v>
      </c>
      <c r="G652" s="99">
        <f t="shared" ref="G652:H652" si="110">SUM(G631:G651)</f>
        <v>149.44988106287246</v>
      </c>
      <c r="H652" s="100">
        <f t="shared" si="110"/>
        <v>2.0967805126210974</v>
      </c>
      <c r="I652" s="111">
        <f>SUM(I631:I651)</f>
        <v>3919.0620153061673</v>
      </c>
    </row>
    <row r="653" spans="1:9" s="22" customFormat="1" ht="15" thickBot="1">
      <c r="A653" s="38" t="s">
        <v>108</v>
      </c>
      <c r="B653" s="125">
        <f>B652/$I652</f>
        <v>0.31867497132907435</v>
      </c>
      <c r="C653" s="125">
        <f t="shared" ref="C653:I653" si="111">C652/$I652</f>
        <v>5.504733396354042E-3</v>
      </c>
      <c r="D653" s="125">
        <f t="shared" si="111"/>
        <v>7.0984223676640479E-2</v>
      </c>
      <c r="E653" s="125">
        <f t="shared" si="111"/>
        <v>0.13494616970618037</v>
      </c>
      <c r="F653" s="125">
        <f t="shared" si="111"/>
        <v>0.43122078642901562</v>
      </c>
      <c r="G653" s="125">
        <f t="shared" si="111"/>
        <v>3.8134094454026407E-2</v>
      </c>
      <c r="H653" s="126">
        <f t="shared" si="111"/>
        <v>5.3502100870871051E-4</v>
      </c>
      <c r="I653" s="127">
        <f t="shared" si="111"/>
        <v>1</v>
      </c>
    </row>
  </sheetData>
  <mergeCells count="79">
    <mergeCell ref="B266:I266"/>
    <mergeCell ref="B292:I292"/>
    <mergeCell ref="B110:I110"/>
    <mergeCell ref="B136:I136"/>
    <mergeCell ref="B162:I162"/>
    <mergeCell ref="B188:I188"/>
    <mergeCell ref="B240:I240"/>
    <mergeCell ref="B214:I214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369:A370"/>
    <mergeCell ref="A395:A396"/>
    <mergeCell ref="A421:A422"/>
    <mergeCell ref="A447:A448"/>
    <mergeCell ref="A473:A474"/>
    <mergeCell ref="A499:A500"/>
    <mergeCell ref="A525:A526"/>
    <mergeCell ref="A551:A552"/>
    <mergeCell ref="A577:A578"/>
    <mergeCell ref="A603:A604"/>
    <mergeCell ref="A629:A630"/>
    <mergeCell ref="F33:F53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7"/>
  <dimension ref="A1:T653"/>
  <sheetViews>
    <sheetView tabSelected="1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7" width="16.625" style="3" customWidth="1"/>
    <col min="8" max="8" width="16.875" style="3" customWidth="1"/>
    <col min="9" max="9" width="16.625" style="3" customWidth="1"/>
    <col min="10" max="10" width="36.625" style="19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89</v>
      </c>
      <c r="B1" s="415"/>
      <c r="C1" s="415"/>
      <c r="D1" s="415"/>
      <c r="E1" s="415"/>
      <c r="F1" s="415"/>
      <c r="G1" s="415"/>
      <c r="H1" s="415"/>
      <c r="I1" s="416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23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1161.616863360342</v>
      </c>
      <c r="C7" s="105">
        <f t="shared" ref="C7:E7" si="0">C33+C85</f>
        <v>567.99999999692477</v>
      </c>
      <c r="D7" s="105">
        <f t="shared" si="0"/>
        <v>1124.3831366427332</v>
      </c>
      <c r="E7" s="105">
        <f t="shared" si="0"/>
        <v>0</v>
      </c>
      <c r="F7" s="105">
        <f>F59+F85</f>
        <v>0</v>
      </c>
      <c r="G7" s="105">
        <f t="shared" ref="G7:H22" si="1">G33+G85</f>
        <v>0</v>
      </c>
      <c r="H7" s="110">
        <f t="shared" si="1"/>
        <v>0</v>
      </c>
      <c r="I7" s="111">
        <f>SUM(B7:H7)</f>
        <v>2854</v>
      </c>
      <c r="J7" s="297">
        <v>0</v>
      </c>
    </row>
    <row r="8" spans="1:10" ht="13.5" customHeight="1">
      <c r="A8" s="31" t="s">
        <v>8</v>
      </c>
      <c r="B8" s="112">
        <f t="shared" ref="B8:E23" si="2">B34+B86</f>
        <v>657.64585070362909</v>
      </c>
      <c r="C8" s="112">
        <f t="shared" si="2"/>
        <v>1512.9999999635422</v>
      </c>
      <c r="D8" s="112">
        <f t="shared" si="2"/>
        <v>47.354149332828619</v>
      </c>
      <c r="E8" s="112">
        <f t="shared" si="2"/>
        <v>0</v>
      </c>
      <c r="F8" s="112">
        <f t="shared" ref="F8:F27" si="3">F60+F86</f>
        <v>0</v>
      </c>
      <c r="G8" s="112">
        <f t="shared" si="1"/>
        <v>0</v>
      </c>
      <c r="H8" s="113">
        <f t="shared" si="1"/>
        <v>0</v>
      </c>
      <c r="I8" s="114">
        <f t="shared" ref="I8:I27" si="4">SUM(B8:H8)</f>
        <v>2218</v>
      </c>
      <c r="J8" s="297">
        <v>0</v>
      </c>
    </row>
    <row r="9" spans="1:10" ht="13.5" customHeight="1">
      <c r="A9" s="32" t="s">
        <v>143</v>
      </c>
      <c r="B9" s="84">
        <f t="shared" si="2"/>
        <v>908.54556016209926</v>
      </c>
      <c r="C9" s="84">
        <f t="shared" si="2"/>
        <v>0</v>
      </c>
      <c r="D9" s="84">
        <f t="shared" si="2"/>
        <v>63.454439837900765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972</v>
      </c>
      <c r="J9" s="297">
        <v>0</v>
      </c>
    </row>
    <row r="10" spans="1:10" ht="13.5" customHeight="1">
      <c r="A10" s="31" t="s">
        <v>9</v>
      </c>
      <c r="B10" s="112">
        <f t="shared" si="2"/>
        <v>1644.3614645796517</v>
      </c>
      <c r="C10" s="112">
        <f t="shared" si="2"/>
        <v>2.75</v>
      </c>
      <c r="D10" s="112">
        <f t="shared" si="2"/>
        <v>1901.1385354203483</v>
      </c>
      <c r="E10" s="112">
        <f t="shared" si="2"/>
        <v>2.75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3551</v>
      </c>
      <c r="J10" s="297">
        <v>0</v>
      </c>
    </row>
    <row r="11" spans="1:10" ht="13.5" customHeight="1">
      <c r="A11" s="32" t="s">
        <v>10</v>
      </c>
      <c r="B11" s="84">
        <f t="shared" si="2"/>
        <v>0</v>
      </c>
      <c r="C11" s="84">
        <f t="shared" si="2"/>
        <v>0</v>
      </c>
      <c r="D11" s="84">
        <f t="shared" si="2"/>
        <v>0</v>
      </c>
      <c r="E11" s="84">
        <f t="shared" si="2"/>
        <v>0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0</v>
      </c>
      <c r="J11" s="297">
        <v>0</v>
      </c>
    </row>
    <row r="12" spans="1:10" ht="13.5" customHeight="1">
      <c r="A12" s="31" t="s">
        <v>11</v>
      </c>
      <c r="B12" s="112">
        <f t="shared" si="2"/>
        <v>6.7504206792764631E-8</v>
      </c>
      <c r="C12" s="112">
        <f t="shared" si="2"/>
        <v>4.5002783831459522E-8</v>
      </c>
      <c r="D12" s="112">
        <f t="shared" si="2"/>
        <v>5.7255038461328157E-2</v>
      </c>
      <c r="E12" s="112">
        <f t="shared" si="2"/>
        <v>45.93935077576684</v>
      </c>
      <c r="F12" s="112">
        <f t="shared" si="3"/>
        <v>15776.054645679558</v>
      </c>
      <c r="G12" s="112">
        <f t="shared" si="1"/>
        <v>0</v>
      </c>
      <c r="H12" s="113">
        <f t="shared" si="1"/>
        <v>0</v>
      </c>
      <c r="I12" s="114">
        <f t="shared" si="4"/>
        <v>15822.051251606294</v>
      </c>
      <c r="J12" s="297">
        <v>0</v>
      </c>
    </row>
    <row r="13" spans="1:10" ht="13.5" customHeight="1">
      <c r="A13" s="32" t="s">
        <v>144</v>
      </c>
      <c r="B13" s="84">
        <f t="shared" si="2"/>
        <v>0</v>
      </c>
      <c r="C13" s="84">
        <f t="shared" si="2"/>
        <v>0</v>
      </c>
      <c r="D13" s="84">
        <f t="shared" si="2"/>
        <v>0</v>
      </c>
      <c r="E13" s="84">
        <f t="shared" si="2"/>
        <v>13</v>
      </c>
      <c r="F13" s="84">
        <f t="shared" si="3"/>
        <v>1081</v>
      </c>
      <c r="G13" s="84">
        <f t="shared" si="1"/>
        <v>0</v>
      </c>
      <c r="H13" s="115">
        <f t="shared" si="1"/>
        <v>0</v>
      </c>
      <c r="I13" s="111">
        <f t="shared" si="4"/>
        <v>1094</v>
      </c>
      <c r="J13" s="297">
        <v>0</v>
      </c>
    </row>
    <row r="14" spans="1:10" ht="13.5" customHeight="1">
      <c r="A14" s="31" t="s">
        <v>145</v>
      </c>
      <c r="B14" s="112">
        <f t="shared" si="2"/>
        <v>5.5062653021326536E-8</v>
      </c>
      <c r="C14" s="112">
        <f t="shared" si="2"/>
        <v>9.3019162378480917</v>
      </c>
      <c r="D14" s="112">
        <f t="shared" si="2"/>
        <v>1.8350891640602311</v>
      </c>
      <c r="E14" s="112">
        <f t="shared" si="2"/>
        <v>709.43079738931442</v>
      </c>
      <c r="F14" s="112">
        <f t="shared" si="3"/>
        <v>17184.96341416916</v>
      </c>
      <c r="G14" s="112">
        <f t="shared" si="1"/>
        <v>0</v>
      </c>
      <c r="H14" s="113">
        <f t="shared" si="1"/>
        <v>0</v>
      </c>
      <c r="I14" s="114">
        <f t="shared" si="4"/>
        <v>17905.531217015447</v>
      </c>
      <c r="J14" s="297">
        <v>0</v>
      </c>
    </row>
    <row r="15" spans="1:10" ht="13.5" customHeight="1">
      <c r="A15" s="32" t="s">
        <v>12</v>
      </c>
      <c r="B15" s="84">
        <f t="shared" si="2"/>
        <v>11457.784598102005</v>
      </c>
      <c r="C15" s="84">
        <f t="shared" si="2"/>
        <v>8.6537223232209062</v>
      </c>
      <c r="D15" s="84">
        <f t="shared" si="2"/>
        <v>885.56167957291564</v>
      </c>
      <c r="E15" s="84">
        <f t="shared" si="2"/>
        <v>1.8571428560816334E-9</v>
      </c>
      <c r="F15" s="84">
        <f t="shared" si="3"/>
        <v>0</v>
      </c>
      <c r="G15" s="84">
        <f t="shared" si="1"/>
        <v>0</v>
      </c>
      <c r="H15" s="115">
        <f t="shared" si="1"/>
        <v>0</v>
      </c>
      <c r="I15" s="111">
        <f t="shared" si="4"/>
        <v>12351.999999999998</v>
      </c>
      <c r="J15" s="297">
        <v>0</v>
      </c>
    </row>
    <row r="16" spans="1:10" ht="13.5" customHeight="1">
      <c r="A16" s="31" t="s">
        <v>13</v>
      </c>
      <c r="B16" s="112">
        <f t="shared" si="2"/>
        <v>3092.6210091251432</v>
      </c>
      <c r="C16" s="112">
        <f t="shared" si="2"/>
        <v>1952.3126686062774</v>
      </c>
      <c r="D16" s="112">
        <f t="shared" si="2"/>
        <v>1944.9065054291609</v>
      </c>
      <c r="E16" s="112">
        <f t="shared" si="2"/>
        <v>47.159816839418333</v>
      </c>
      <c r="F16" s="112">
        <f t="shared" si="3"/>
        <v>0</v>
      </c>
      <c r="G16" s="112">
        <f t="shared" si="1"/>
        <v>0</v>
      </c>
      <c r="H16" s="113">
        <f t="shared" si="1"/>
        <v>0</v>
      </c>
      <c r="I16" s="114">
        <f t="shared" si="4"/>
        <v>7036.9999999999991</v>
      </c>
      <c r="J16" s="297">
        <v>0</v>
      </c>
    </row>
    <row r="17" spans="1:20" ht="13.5" customHeight="1">
      <c r="A17" s="32" t="s">
        <v>14</v>
      </c>
      <c r="B17" s="84">
        <f t="shared" si="2"/>
        <v>552.85531337317161</v>
      </c>
      <c r="C17" s="84">
        <f t="shared" si="2"/>
        <v>5.7063582267674562</v>
      </c>
      <c r="D17" s="84">
        <f t="shared" si="2"/>
        <v>964.11913330734433</v>
      </c>
      <c r="E17" s="84">
        <f t="shared" si="2"/>
        <v>8.3191950927164342</v>
      </c>
      <c r="F17" s="84">
        <f t="shared" si="3"/>
        <v>32.215237365034397</v>
      </c>
      <c r="G17" s="84">
        <f t="shared" si="1"/>
        <v>0</v>
      </c>
      <c r="H17" s="115">
        <f t="shared" si="1"/>
        <v>0</v>
      </c>
      <c r="I17" s="111">
        <f t="shared" si="4"/>
        <v>1563.2152373650342</v>
      </c>
      <c r="J17" s="297">
        <v>0</v>
      </c>
    </row>
    <row r="18" spans="1:20" ht="13.5" customHeight="1">
      <c r="A18" s="31" t="s">
        <v>146</v>
      </c>
      <c r="B18" s="112">
        <f t="shared" si="2"/>
        <v>9.8083067086384467E-9</v>
      </c>
      <c r="C18" s="112">
        <f t="shared" si="2"/>
        <v>9.8083067086384467E-9</v>
      </c>
      <c r="D18" s="112">
        <f t="shared" si="2"/>
        <v>306.99999998038339</v>
      </c>
      <c r="E18" s="112">
        <f t="shared" si="2"/>
        <v>0</v>
      </c>
      <c r="F18" s="112">
        <f t="shared" si="3"/>
        <v>0</v>
      </c>
      <c r="G18" s="112">
        <f t="shared" si="1"/>
        <v>0</v>
      </c>
      <c r="H18" s="113">
        <f t="shared" si="1"/>
        <v>0</v>
      </c>
      <c r="I18" s="114">
        <f t="shared" si="4"/>
        <v>307</v>
      </c>
      <c r="J18" s="297">
        <v>0</v>
      </c>
    </row>
    <row r="19" spans="1:20" ht="13.5" customHeight="1">
      <c r="A19" s="32" t="s">
        <v>136</v>
      </c>
      <c r="B19" s="84">
        <f t="shared" si="2"/>
        <v>5687.8930905953803</v>
      </c>
      <c r="C19" s="84">
        <f t="shared" si="2"/>
        <v>4877.4997680265988</v>
      </c>
      <c r="D19" s="84">
        <f t="shared" si="2"/>
        <v>10228.387063167136</v>
      </c>
      <c r="E19" s="84">
        <f t="shared" si="2"/>
        <v>1354.0116294366678</v>
      </c>
      <c r="F19" s="84">
        <f t="shared" si="3"/>
        <v>771</v>
      </c>
      <c r="G19" s="84">
        <f t="shared" si="1"/>
        <v>0</v>
      </c>
      <c r="H19" s="115">
        <f t="shared" si="1"/>
        <v>0</v>
      </c>
      <c r="I19" s="111">
        <f t="shared" si="4"/>
        <v>22918.791551225782</v>
      </c>
      <c r="J19" s="297">
        <v>0</v>
      </c>
    </row>
    <row r="20" spans="1:20" ht="13.5" customHeight="1">
      <c r="A20" s="31" t="s">
        <v>15</v>
      </c>
      <c r="B20" s="112">
        <f t="shared" si="2"/>
        <v>1.0461498320584097E-8</v>
      </c>
      <c r="C20" s="112">
        <f t="shared" si="2"/>
        <v>0.19575333552629559</v>
      </c>
      <c r="D20" s="112">
        <f t="shared" si="2"/>
        <v>85.490684246443834</v>
      </c>
      <c r="E20" s="112">
        <f t="shared" si="2"/>
        <v>0</v>
      </c>
      <c r="F20" s="112">
        <f t="shared" si="3"/>
        <v>0</v>
      </c>
      <c r="G20" s="112">
        <f t="shared" si="1"/>
        <v>0</v>
      </c>
      <c r="H20" s="113">
        <f t="shared" si="1"/>
        <v>0</v>
      </c>
      <c r="I20" s="114">
        <f t="shared" si="4"/>
        <v>85.686437592431631</v>
      </c>
      <c r="J20" s="297">
        <v>0</v>
      </c>
    </row>
    <row r="21" spans="1:20" ht="13.5" customHeight="1">
      <c r="A21" s="32" t="s">
        <v>16</v>
      </c>
      <c r="B21" s="84">
        <f t="shared" si="2"/>
        <v>0</v>
      </c>
      <c r="C21" s="84">
        <f t="shared" si="2"/>
        <v>0</v>
      </c>
      <c r="D21" s="84">
        <f t="shared" si="2"/>
        <v>0</v>
      </c>
      <c r="E21" s="84">
        <f t="shared" si="2"/>
        <v>0</v>
      </c>
      <c r="F21" s="84">
        <f t="shared" si="3"/>
        <v>0</v>
      </c>
      <c r="G21" s="84">
        <f t="shared" si="1"/>
        <v>0</v>
      </c>
      <c r="H21" s="115">
        <f t="shared" si="1"/>
        <v>0</v>
      </c>
      <c r="I21" s="111">
        <f t="shared" si="4"/>
        <v>0</v>
      </c>
      <c r="J21" s="297">
        <v>0</v>
      </c>
    </row>
    <row r="22" spans="1:20" ht="13.5" customHeight="1">
      <c r="A22" s="31" t="s">
        <v>17</v>
      </c>
      <c r="B22" s="112">
        <f t="shared" si="2"/>
        <v>70.355877128953694</v>
      </c>
      <c r="C22" s="112">
        <f t="shared" si="2"/>
        <v>18.097035303856806</v>
      </c>
      <c r="D22" s="112">
        <f t="shared" si="2"/>
        <v>755.5470875599168</v>
      </c>
      <c r="E22" s="112">
        <f t="shared" si="2"/>
        <v>7.2727272639118444E-9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844.00000000000011</v>
      </c>
      <c r="J22" s="297">
        <v>0</v>
      </c>
    </row>
    <row r="23" spans="1:20" ht="13.5" customHeight="1">
      <c r="A23" s="33" t="s">
        <v>56</v>
      </c>
      <c r="B23" s="84">
        <f t="shared" si="2"/>
        <v>9427.840699914972</v>
      </c>
      <c r="C23" s="84">
        <f t="shared" si="2"/>
        <v>25.395708647362142</v>
      </c>
      <c r="D23" s="84">
        <f t="shared" si="2"/>
        <v>1186.7635913276658</v>
      </c>
      <c r="E23" s="84">
        <f t="shared" si="2"/>
        <v>1.0999999833333338E-7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10640</v>
      </c>
      <c r="J23" s="297">
        <v>0</v>
      </c>
    </row>
    <row r="24" spans="1:20" ht="13.5" customHeight="1">
      <c r="A24" s="31" t="s">
        <v>18</v>
      </c>
      <c r="B24" s="112">
        <f t="shared" ref="B24:E27" si="6">B50+B102</f>
        <v>474.29292837562247</v>
      </c>
      <c r="C24" s="112">
        <f t="shared" si="6"/>
        <v>5490.1885554960973</v>
      </c>
      <c r="D24" s="112">
        <f t="shared" si="6"/>
        <v>150.73202281412537</v>
      </c>
      <c r="E24" s="112">
        <f t="shared" si="6"/>
        <v>1.8124999996763393E-8</v>
      </c>
      <c r="F24" s="112">
        <f t="shared" si="3"/>
        <v>30.908407706030481</v>
      </c>
      <c r="G24" s="112">
        <f t="shared" si="5"/>
        <v>0</v>
      </c>
      <c r="H24" s="113">
        <f t="shared" si="5"/>
        <v>0</v>
      </c>
      <c r="I24" s="114">
        <f t="shared" si="4"/>
        <v>6146.1219144100005</v>
      </c>
      <c r="J24" s="297">
        <v>0</v>
      </c>
    </row>
    <row r="25" spans="1:20" ht="13.5" customHeight="1">
      <c r="A25" s="33" t="s">
        <v>19</v>
      </c>
      <c r="B25" s="84">
        <f t="shared" si="6"/>
        <v>249.08606091233202</v>
      </c>
      <c r="C25" s="84">
        <f t="shared" si="6"/>
        <v>0</v>
      </c>
      <c r="D25" s="84">
        <f t="shared" si="6"/>
        <v>321.46202230801612</v>
      </c>
      <c r="E25" s="84">
        <f t="shared" si="6"/>
        <v>0</v>
      </c>
      <c r="F25" s="84">
        <f t="shared" si="3"/>
        <v>0</v>
      </c>
      <c r="G25" s="84">
        <f t="shared" si="5"/>
        <v>0</v>
      </c>
      <c r="H25" s="115">
        <f t="shared" si="5"/>
        <v>0</v>
      </c>
      <c r="I25" s="111">
        <f t="shared" si="4"/>
        <v>570.54808322034819</v>
      </c>
      <c r="J25" s="297">
        <v>0</v>
      </c>
    </row>
    <row r="26" spans="1:20" ht="13.5" customHeight="1">
      <c r="A26" s="31" t="s">
        <v>20</v>
      </c>
      <c r="B26" s="112">
        <f t="shared" si="6"/>
        <v>3921.6759550715128</v>
      </c>
      <c r="C26" s="112">
        <f t="shared" si="6"/>
        <v>130.31662302746602</v>
      </c>
      <c r="D26" s="112">
        <f t="shared" si="6"/>
        <v>396.21062188607647</v>
      </c>
      <c r="E26" s="112">
        <f t="shared" si="6"/>
        <v>1.4944662659156841E-8</v>
      </c>
      <c r="F26" s="112">
        <f t="shared" si="3"/>
        <v>0</v>
      </c>
      <c r="G26" s="112">
        <f t="shared" si="5"/>
        <v>0</v>
      </c>
      <c r="H26" s="113">
        <f t="shared" si="5"/>
        <v>0</v>
      </c>
      <c r="I26" s="114">
        <f t="shared" si="4"/>
        <v>4448.2031999999999</v>
      </c>
      <c r="J26" s="297">
        <v>0</v>
      </c>
    </row>
    <row r="27" spans="1:20" ht="13.5" customHeight="1" thickBot="1">
      <c r="A27" s="33" t="s">
        <v>21</v>
      </c>
      <c r="B27" s="283">
        <f t="shared" si="6"/>
        <v>2767.8027258422244</v>
      </c>
      <c r="C27" s="283">
        <f t="shared" si="6"/>
        <v>82.820015361068585</v>
      </c>
      <c r="D27" s="283">
        <f t="shared" si="6"/>
        <v>5378.8372042313058</v>
      </c>
      <c r="E27" s="283">
        <f t="shared" si="6"/>
        <v>12206.709747992682</v>
      </c>
      <c r="F27" s="283">
        <f t="shared" si="3"/>
        <v>1353.9636</v>
      </c>
      <c r="G27" s="283">
        <f t="shared" si="5"/>
        <v>3722.1775688314638</v>
      </c>
      <c r="H27" s="283">
        <f t="shared" si="5"/>
        <v>78.533937741257262</v>
      </c>
      <c r="I27" s="292">
        <f t="shared" si="4"/>
        <v>25590.844799999999</v>
      </c>
      <c r="J27" s="297">
        <v>0</v>
      </c>
    </row>
    <row r="28" spans="1:20" ht="13.5" customHeight="1">
      <c r="A28" s="280" t="s">
        <v>22</v>
      </c>
      <c r="B28" s="99">
        <f>SUM(B7:B27)</f>
        <v>42074.377997389885</v>
      </c>
      <c r="C28" s="99">
        <f t="shared" ref="C28:I28" si="7">SUM(C7:C27)</f>
        <v>14684.238124607369</v>
      </c>
      <c r="D28" s="99">
        <f t="shared" si="7"/>
        <v>25743.24022126682</v>
      </c>
      <c r="E28" s="99">
        <f t="shared" si="7"/>
        <v>14387.320537678765</v>
      </c>
      <c r="F28" s="99">
        <f t="shared" si="7"/>
        <v>36230.105304919787</v>
      </c>
      <c r="G28" s="99">
        <f t="shared" si="7"/>
        <v>3722.1775688314638</v>
      </c>
      <c r="H28" s="99">
        <f t="shared" si="7"/>
        <v>78.533937741257262</v>
      </c>
      <c r="I28" s="111">
        <f t="shared" si="7"/>
        <v>136919.99369243535</v>
      </c>
      <c r="J28" s="297">
        <v>0</v>
      </c>
    </row>
    <row r="29" spans="1:20" s="22" customFormat="1" ht="13.5" customHeight="1" thickBot="1">
      <c r="A29" s="38" t="s">
        <v>108</v>
      </c>
      <c r="B29" s="123">
        <f>B28/$I28</f>
        <v>0.30729170271437456</v>
      </c>
      <c r="C29" s="123">
        <f t="shared" ref="C29:I29" si="8">C28/$I28</f>
        <v>0.10724685072358905</v>
      </c>
      <c r="D29" s="123">
        <f t="shared" si="8"/>
        <v>0.18801666233708789</v>
      </c>
      <c r="E29" s="123">
        <f t="shared" si="8"/>
        <v>0.1050783026618971</v>
      </c>
      <c r="F29" s="123">
        <f t="shared" si="8"/>
        <v>0.2646078511097788</v>
      </c>
      <c r="G29" s="123">
        <f t="shared" si="8"/>
        <v>2.7185055070865879E-2</v>
      </c>
      <c r="H29" s="123">
        <f t="shared" si="8"/>
        <v>5.7357538240666861E-4</v>
      </c>
      <c r="I29" s="124">
        <f t="shared" si="8"/>
        <v>1</v>
      </c>
      <c r="J29" s="298"/>
    </row>
    <row r="30" spans="1:20" ht="13.5" customHeight="1" thickBot="1">
      <c r="A30"/>
      <c r="B30" s="29"/>
      <c r="C30" s="29"/>
      <c r="D30" s="29"/>
      <c r="E30" s="29"/>
      <c r="F30" s="29"/>
      <c r="G30" s="29"/>
      <c r="H30" s="29"/>
      <c r="I30" s="29"/>
      <c r="J30" s="297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J31" s="297"/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  <c r="J32" s="297"/>
    </row>
    <row r="33" spans="1:10" ht="13.5" customHeight="1">
      <c r="A33" s="30" t="s">
        <v>7</v>
      </c>
      <c r="B33" s="105">
        <f>B111+B137+B163+B189+B215+B241+B267+B293+B319+B345+B371+B397+B423</f>
        <v>3.0752571737786938E-9</v>
      </c>
      <c r="C33" s="105">
        <f t="shared" ref="C33:E33" si="9">C111+C137+C163+C189+C215+C241+C267+C293+C319+C345+C371+C397+C423</f>
        <v>567.99999999692477</v>
      </c>
      <c r="D33" s="105">
        <f t="shared" si="9"/>
        <v>1036</v>
      </c>
      <c r="E33" s="105">
        <f t="shared" si="9"/>
        <v>0</v>
      </c>
      <c r="F33" s="105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1604</v>
      </c>
      <c r="J33" s="297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3.6457831324422708E-8</v>
      </c>
      <c r="C34" s="112">
        <f t="shared" si="11"/>
        <v>1512.9999999635422</v>
      </c>
      <c r="D34" s="112">
        <f t="shared" si="11"/>
        <v>0</v>
      </c>
      <c r="E34" s="112">
        <f t="shared" si="11"/>
        <v>0</v>
      </c>
      <c r="F34" s="112"/>
      <c r="G34" s="112">
        <f t="shared" si="10"/>
        <v>0</v>
      </c>
      <c r="H34" s="113">
        <f t="shared" si="10"/>
        <v>0</v>
      </c>
      <c r="I34" s="114">
        <f t="shared" ref="I34:I53" si="12">SUM(B34:H34)</f>
        <v>1513</v>
      </c>
      <c r="J34" s="297">
        <v>0</v>
      </c>
    </row>
    <row r="35" spans="1:10" ht="13.5" customHeight="1">
      <c r="A35" s="32" t="s">
        <v>143</v>
      </c>
      <c r="B35" s="84">
        <f t="shared" si="11"/>
        <v>0</v>
      </c>
      <c r="C35" s="84">
        <f t="shared" si="11"/>
        <v>0</v>
      </c>
      <c r="D35" s="84">
        <f t="shared" si="11"/>
        <v>0</v>
      </c>
      <c r="E35" s="84">
        <f t="shared" si="11"/>
        <v>0</v>
      </c>
      <c r="F35" s="84"/>
      <c r="G35" s="84">
        <f t="shared" si="10"/>
        <v>0</v>
      </c>
      <c r="H35" s="115">
        <f t="shared" si="10"/>
        <v>0</v>
      </c>
      <c r="I35" s="111">
        <f t="shared" si="12"/>
        <v>0</v>
      </c>
      <c r="J35" s="297">
        <v>0</v>
      </c>
    </row>
    <row r="36" spans="1:10" ht="13.5" customHeight="1">
      <c r="A36" s="31" t="s">
        <v>9</v>
      </c>
      <c r="B36" s="112">
        <f t="shared" si="11"/>
        <v>2.7500000093281249</v>
      </c>
      <c r="C36" s="112">
        <f t="shared" si="11"/>
        <v>2.75</v>
      </c>
      <c r="D36" s="112">
        <f t="shared" si="11"/>
        <v>1793.749999990672</v>
      </c>
      <c r="E36" s="112">
        <f t="shared" si="11"/>
        <v>2.75</v>
      </c>
      <c r="F36" s="112"/>
      <c r="G36" s="112">
        <f t="shared" si="10"/>
        <v>0</v>
      </c>
      <c r="H36" s="113">
        <f t="shared" si="10"/>
        <v>0</v>
      </c>
      <c r="I36" s="114">
        <f t="shared" si="12"/>
        <v>1802.0000000000002</v>
      </c>
      <c r="J36" s="297">
        <v>0</v>
      </c>
    </row>
    <row r="37" spans="1:10" ht="13.5" customHeight="1">
      <c r="A37" s="32" t="s">
        <v>10</v>
      </c>
      <c r="B37" s="84">
        <f t="shared" si="11"/>
        <v>0</v>
      </c>
      <c r="C37" s="84">
        <f t="shared" si="11"/>
        <v>0</v>
      </c>
      <c r="D37" s="84">
        <f t="shared" si="11"/>
        <v>0</v>
      </c>
      <c r="E37" s="84">
        <f t="shared" si="11"/>
        <v>0</v>
      </c>
      <c r="F37" s="84"/>
      <c r="G37" s="84">
        <f t="shared" si="10"/>
        <v>0</v>
      </c>
      <c r="H37" s="115">
        <f t="shared" si="10"/>
        <v>0</v>
      </c>
      <c r="I37" s="111">
        <f t="shared" si="12"/>
        <v>0</v>
      </c>
      <c r="J37" s="297">
        <v>0</v>
      </c>
    </row>
    <row r="38" spans="1:10" ht="13.5" customHeight="1">
      <c r="A38" s="31" t="s">
        <v>11</v>
      </c>
      <c r="B38" s="112">
        <f t="shared" si="11"/>
        <v>6.7504206792764631E-8</v>
      </c>
      <c r="C38" s="112">
        <f t="shared" si="11"/>
        <v>4.5002783831459522E-8</v>
      </c>
      <c r="D38" s="112">
        <f t="shared" si="11"/>
        <v>4.5002783831459522E-8</v>
      </c>
      <c r="E38" s="112">
        <f t="shared" si="11"/>
        <v>30.336272082771881</v>
      </c>
      <c r="F38" s="112"/>
      <c r="G38" s="112">
        <f t="shared" si="10"/>
        <v>0</v>
      </c>
      <c r="H38" s="113">
        <f t="shared" si="10"/>
        <v>0</v>
      </c>
      <c r="I38" s="114">
        <f t="shared" si="12"/>
        <v>30.336272240281655</v>
      </c>
      <c r="J38" s="297">
        <v>0</v>
      </c>
    </row>
    <row r="39" spans="1:10" ht="13.5" customHeight="1">
      <c r="A39" s="32" t="s">
        <v>144</v>
      </c>
      <c r="B39" s="84">
        <f t="shared" si="11"/>
        <v>0</v>
      </c>
      <c r="C39" s="84">
        <f t="shared" si="11"/>
        <v>0</v>
      </c>
      <c r="D39" s="84">
        <f t="shared" si="11"/>
        <v>0</v>
      </c>
      <c r="E39" s="84">
        <f t="shared" si="11"/>
        <v>0</v>
      </c>
      <c r="F39" s="84"/>
      <c r="G39" s="84">
        <f t="shared" si="10"/>
        <v>0</v>
      </c>
      <c r="H39" s="115">
        <f t="shared" si="10"/>
        <v>0</v>
      </c>
      <c r="I39" s="111">
        <f t="shared" si="12"/>
        <v>0</v>
      </c>
      <c r="J39" s="297">
        <v>0</v>
      </c>
    </row>
    <row r="40" spans="1:10" ht="13.5" customHeight="1">
      <c r="A40" s="31" t="s">
        <v>145</v>
      </c>
      <c r="B40" s="112">
        <f t="shared" si="11"/>
        <v>5.5062653021326536E-8</v>
      </c>
      <c r="C40" s="112">
        <f t="shared" si="11"/>
        <v>8.4434687338617689</v>
      </c>
      <c r="D40" s="112">
        <f t="shared" si="11"/>
        <v>1.6945836048342586</v>
      </c>
      <c r="E40" s="112">
        <f t="shared" si="11"/>
        <v>602.22179329251333</v>
      </c>
      <c r="F40" s="112"/>
      <c r="G40" s="112">
        <f t="shared" si="10"/>
        <v>0</v>
      </c>
      <c r="H40" s="113">
        <f t="shared" si="10"/>
        <v>0</v>
      </c>
      <c r="I40" s="114">
        <f t="shared" si="12"/>
        <v>612.35984568627202</v>
      </c>
      <c r="J40" s="297">
        <v>0</v>
      </c>
    </row>
    <row r="41" spans="1:10" ht="13.5" customHeight="1">
      <c r="A41" s="32" t="s">
        <v>12</v>
      </c>
      <c r="B41" s="84">
        <f t="shared" si="11"/>
        <v>25.935575708334799</v>
      </c>
      <c r="C41" s="84">
        <f t="shared" si="11"/>
        <v>1.2720083497785084</v>
      </c>
      <c r="D41" s="84">
        <f t="shared" si="11"/>
        <v>14.792415940029553</v>
      </c>
      <c r="E41" s="84">
        <f t="shared" si="11"/>
        <v>1.8571428560816334E-9</v>
      </c>
      <c r="F41" s="84"/>
      <c r="G41" s="84">
        <f t="shared" si="10"/>
        <v>0</v>
      </c>
      <c r="H41" s="115">
        <f t="shared" si="10"/>
        <v>0</v>
      </c>
      <c r="I41" s="111">
        <f t="shared" si="12"/>
        <v>42.000000000000007</v>
      </c>
      <c r="J41" s="297">
        <v>0</v>
      </c>
    </row>
    <row r="42" spans="1:10" ht="13.5" customHeight="1">
      <c r="A42" s="31" t="s">
        <v>13</v>
      </c>
      <c r="B42" s="112">
        <f t="shared" si="11"/>
        <v>631.22204621244168</v>
      </c>
      <c r="C42" s="112">
        <f t="shared" si="11"/>
        <v>1852.7326827038983</v>
      </c>
      <c r="D42" s="112">
        <f t="shared" si="11"/>
        <v>1793.0452710703944</v>
      </c>
      <c r="E42" s="112">
        <f t="shared" si="11"/>
        <v>1.3265647888806031E-8</v>
      </c>
      <c r="F42" s="112"/>
      <c r="G42" s="112">
        <f t="shared" si="10"/>
        <v>0</v>
      </c>
      <c r="H42" s="113">
        <f t="shared" si="10"/>
        <v>0</v>
      </c>
      <c r="I42" s="114">
        <f t="shared" si="12"/>
        <v>4277</v>
      </c>
      <c r="J42" s="297">
        <v>0</v>
      </c>
    </row>
    <row r="43" spans="1:10" ht="13.5" customHeight="1">
      <c r="A43" s="32" t="s">
        <v>14</v>
      </c>
      <c r="B43" s="84">
        <f t="shared" si="11"/>
        <v>135.26687673436436</v>
      </c>
      <c r="C43" s="84">
        <f t="shared" si="11"/>
        <v>3.665605846711967</v>
      </c>
      <c r="D43" s="84">
        <f t="shared" si="11"/>
        <v>913.37847654982556</v>
      </c>
      <c r="E43" s="84">
        <f t="shared" si="11"/>
        <v>1.6890408690980316</v>
      </c>
      <c r="F43" s="84"/>
      <c r="G43" s="84">
        <f t="shared" si="10"/>
        <v>0</v>
      </c>
      <c r="H43" s="115">
        <f t="shared" si="10"/>
        <v>0</v>
      </c>
      <c r="I43" s="111">
        <f t="shared" si="12"/>
        <v>1054</v>
      </c>
      <c r="J43" s="297">
        <v>0</v>
      </c>
    </row>
    <row r="44" spans="1:10" ht="13.5" customHeight="1">
      <c r="A44" s="31" t="s">
        <v>146</v>
      </c>
      <c r="B44" s="112">
        <f t="shared" si="11"/>
        <v>9.8083067086384467E-9</v>
      </c>
      <c r="C44" s="112">
        <f t="shared" si="11"/>
        <v>9.8083067086384467E-9</v>
      </c>
      <c r="D44" s="112">
        <f t="shared" si="11"/>
        <v>306.99999998038339</v>
      </c>
      <c r="E44" s="112">
        <f t="shared" si="11"/>
        <v>0</v>
      </c>
      <c r="F44" s="112"/>
      <c r="G44" s="112">
        <f t="shared" si="10"/>
        <v>0</v>
      </c>
      <c r="H44" s="113">
        <f t="shared" si="10"/>
        <v>0</v>
      </c>
      <c r="I44" s="114">
        <f t="shared" si="12"/>
        <v>307</v>
      </c>
      <c r="J44" s="297">
        <v>0</v>
      </c>
    </row>
    <row r="45" spans="1:10" ht="13.5" customHeight="1">
      <c r="A45" s="32" t="s">
        <v>136</v>
      </c>
      <c r="B45" s="84">
        <f t="shared" si="11"/>
        <v>3357.332460487517</v>
      </c>
      <c r="C45" s="84">
        <f t="shared" si="11"/>
        <v>4688.4735402575916</v>
      </c>
      <c r="D45" s="84">
        <f t="shared" si="11"/>
        <v>9835.2113834950396</v>
      </c>
      <c r="E45" s="84">
        <f t="shared" si="11"/>
        <v>1324.9826157598516</v>
      </c>
      <c r="F45" s="84"/>
      <c r="G45" s="84">
        <f t="shared" si="10"/>
        <v>0</v>
      </c>
      <c r="H45" s="115">
        <f t="shared" si="10"/>
        <v>0</v>
      </c>
      <c r="I45" s="111">
        <f t="shared" si="12"/>
        <v>19206</v>
      </c>
      <c r="J45" s="297">
        <v>0</v>
      </c>
    </row>
    <row r="46" spans="1:10" ht="13.5" customHeight="1">
      <c r="A46" s="31" t="s">
        <v>15</v>
      </c>
      <c r="B46" s="112">
        <f t="shared" si="11"/>
        <v>1.0461498320584097E-8</v>
      </c>
      <c r="C46" s="112">
        <f t="shared" si="11"/>
        <v>0.19575333552629559</v>
      </c>
      <c r="D46" s="112">
        <f t="shared" si="11"/>
        <v>85.490684246443834</v>
      </c>
      <c r="E46" s="112">
        <f t="shared" si="11"/>
        <v>0</v>
      </c>
      <c r="F46" s="112"/>
      <c r="G46" s="112">
        <f t="shared" si="10"/>
        <v>0</v>
      </c>
      <c r="H46" s="113">
        <f t="shared" si="10"/>
        <v>0</v>
      </c>
      <c r="I46" s="114">
        <f t="shared" si="12"/>
        <v>85.686437592431631</v>
      </c>
      <c r="J46" s="297">
        <v>0</v>
      </c>
    </row>
    <row r="47" spans="1:10" ht="13.5" customHeight="1">
      <c r="A47" s="32" t="s">
        <v>16</v>
      </c>
      <c r="B47" s="84">
        <f t="shared" si="11"/>
        <v>0</v>
      </c>
      <c r="C47" s="84">
        <f t="shared" si="11"/>
        <v>0</v>
      </c>
      <c r="D47" s="84">
        <f t="shared" si="11"/>
        <v>0</v>
      </c>
      <c r="E47" s="84">
        <f t="shared" si="11"/>
        <v>0</v>
      </c>
      <c r="F47" s="84"/>
      <c r="G47" s="84">
        <f t="shared" si="10"/>
        <v>0</v>
      </c>
      <c r="H47" s="115">
        <f t="shared" si="10"/>
        <v>0</v>
      </c>
      <c r="I47" s="111">
        <f t="shared" si="12"/>
        <v>0</v>
      </c>
      <c r="J47" s="297">
        <v>0</v>
      </c>
    </row>
    <row r="48" spans="1:10" ht="13.5" customHeight="1">
      <c r="A48" s="31" t="s">
        <v>17</v>
      </c>
      <c r="B48" s="112">
        <f t="shared" si="11"/>
        <v>5.5531882972292905</v>
      </c>
      <c r="C48" s="112">
        <f t="shared" si="11"/>
        <v>18.097035303856806</v>
      </c>
      <c r="D48" s="112">
        <f t="shared" si="11"/>
        <v>754.34977639164117</v>
      </c>
      <c r="E48" s="112">
        <f t="shared" si="11"/>
        <v>7.2727272639118444E-9</v>
      </c>
      <c r="F48" s="112"/>
      <c r="G48" s="112">
        <f t="shared" si="10"/>
        <v>0</v>
      </c>
      <c r="H48" s="113">
        <f t="shared" si="10"/>
        <v>0</v>
      </c>
      <c r="I48" s="114">
        <f t="shared" si="12"/>
        <v>778</v>
      </c>
      <c r="J48" s="297">
        <v>0</v>
      </c>
    </row>
    <row r="49" spans="1:10" ht="13.5" customHeight="1">
      <c r="A49" s="33" t="s">
        <v>56</v>
      </c>
      <c r="B49" s="84">
        <f t="shared" si="11"/>
        <v>33.146037334541411</v>
      </c>
      <c r="C49" s="84">
        <f t="shared" si="11"/>
        <v>8.0311665345057897</v>
      </c>
      <c r="D49" s="84">
        <f t="shared" si="11"/>
        <v>13.822796020952806</v>
      </c>
      <c r="E49" s="84">
        <f t="shared" si="11"/>
        <v>1.0999999833333338E-7</v>
      </c>
      <c r="F49" s="84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55.000000000000007</v>
      </c>
      <c r="J49" s="297">
        <v>0</v>
      </c>
    </row>
    <row r="50" spans="1:10" ht="13.5" customHeight="1">
      <c r="A50" s="31" t="s">
        <v>18</v>
      </c>
      <c r="B50" s="112">
        <f t="shared" ref="B50:E53" si="14">B128+B154+B180+B206+B232+B258+B284+B310+B336+B362+B388+B414+B440</f>
        <v>124.65118956978357</v>
      </c>
      <c r="C50" s="112">
        <f t="shared" si="14"/>
        <v>5490.1885554960973</v>
      </c>
      <c r="D50" s="112">
        <f t="shared" si="14"/>
        <v>125.16025491599473</v>
      </c>
      <c r="E50" s="112">
        <f t="shared" si="14"/>
        <v>1.8124999996763393E-8</v>
      </c>
      <c r="F50" s="112"/>
      <c r="G50" s="112">
        <f t="shared" si="13"/>
        <v>0</v>
      </c>
      <c r="H50" s="113">
        <f t="shared" si="13"/>
        <v>0</v>
      </c>
      <c r="I50" s="114">
        <f t="shared" si="12"/>
        <v>5740</v>
      </c>
      <c r="J50" s="297">
        <v>0</v>
      </c>
    </row>
    <row r="51" spans="1:10" ht="13.5" customHeight="1">
      <c r="A51" s="33" t="s">
        <v>19</v>
      </c>
      <c r="B51" s="84">
        <f t="shared" si="14"/>
        <v>0</v>
      </c>
      <c r="C51" s="84">
        <f t="shared" si="14"/>
        <v>0</v>
      </c>
      <c r="D51" s="84">
        <f t="shared" si="14"/>
        <v>0</v>
      </c>
      <c r="E51" s="84">
        <f t="shared" si="14"/>
        <v>0</v>
      </c>
      <c r="F51" s="84"/>
      <c r="G51" s="84">
        <f t="shared" si="13"/>
        <v>0</v>
      </c>
      <c r="H51" s="115">
        <f t="shared" si="13"/>
        <v>0</v>
      </c>
      <c r="I51" s="111">
        <f t="shared" si="12"/>
        <v>0</v>
      </c>
      <c r="J51" s="297">
        <v>0</v>
      </c>
    </row>
    <row r="52" spans="1:10" ht="13.5" customHeight="1">
      <c r="A52" s="31" t="s">
        <v>20</v>
      </c>
      <c r="B52" s="112">
        <f t="shared" si="14"/>
        <v>185.98905849675853</v>
      </c>
      <c r="C52" s="112">
        <f t="shared" si="14"/>
        <v>116.71706648222037</v>
      </c>
      <c r="D52" s="112">
        <f t="shared" si="14"/>
        <v>32.29907500607645</v>
      </c>
      <c r="E52" s="112">
        <f t="shared" si="14"/>
        <v>1.4944662659156841E-8</v>
      </c>
      <c r="F52" s="112"/>
      <c r="G52" s="112">
        <f t="shared" si="13"/>
        <v>0</v>
      </c>
      <c r="H52" s="113">
        <f t="shared" si="13"/>
        <v>0</v>
      </c>
      <c r="I52" s="114">
        <f t="shared" si="12"/>
        <v>335.0052</v>
      </c>
      <c r="J52" s="297">
        <v>0</v>
      </c>
    </row>
    <row r="53" spans="1:10" ht="13.5" customHeight="1" thickBot="1">
      <c r="A53" s="33" t="s">
        <v>21</v>
      </c>
      <c r="B53" s="283">
        <f t="shared" si="14"/>
        <v>248.59025415047125</v>
      </c>
      <c r="C53" s="283">
        <f t="shared" si="14"/>
        <v>82.490747654907025</v>
      </c>
      <c r="D53" s="283">
        <f t="shared" si="14"/>
        <v>2009.9027282020686</v>
      </c>
      <c r="E53" s="283">
        <f t="shared" si="14"/>
        <v>8737.7862599736382</v>
      </c>
      <c r="F53" s="283"/>
      <c r="G53" s="283">
        <f t="shared" si="13"/>
        <v>1760.0148726137475</v>
      </c>
      <c r="H53" s="283">
        <f t="shared" si="13"/>
        <v>76.251137405168492</v>
      </c>
      <c r="I53" s="292">
        <f t="shared" si="12"/>
        <v>12915.036</v>
      </c>
      <c r="J53" s="297">
        <v>0</v>
      </c>
    </row>
    <row r="54" spans="1:10" ht="13.5" customHeight="1">
      <c r="A54" s="280" t="s">
        <v>22</v>
      </c>
      <c r="B54" s="99">
        <f>SUM(B33:B53)</f>
        <v>4750.4366871831398</v>
      </c>
      <c r="C54" s="99">
        <f t="shared" ref="C54:I54" si="15">SUM(C33:C53)</f>
        <v>14354.057630714235</v>
      </c>
      <c r="D54" s="99">
        <f t="shared" si="15"/>
        <v>18715.897445459359</v>
      </c>
      <c r="E54" s="99">
        <f t="shared" si="15"/>
        <v>10699.765982143339</v>
      </c>
      <c r="F54" s="99">
        <f t="shared" si="15"/>
        <v>0</v>
      </c>
      <c r="G54" s="99">
        <f t="shared" si="15"/>
        <v>1760.0148726137475</v>
      </c>
      <c r="H54" s="99">
        <f t="shared" si="15"/>
        <v>76.251137405168492</v>
      </c>
      <c r="I54" s="111">
        <f t="shared" si="15"/>
        <v>50356.423755518983</v>
      </c>
      <c r="J54" s="297">
        <v>0</v>
      </c>
    </row>
    <row r="55" spans="1:10" s="22" customFormat="1" ht="13.5" customHeight="1" thickBot="1">
      <c r="A55" s="38" t="s">
        <v>108</v>
      </c>
      <c r="B55" s="123">
        <f>B54/$I54</f>
        <v>9.4336260061805913E-2</v>
      </c>
      <c r="C55" s="123">
        <f t="shared" ref="C55:I55" si="16">C54/$I54</f>
        <v>0.28504918658249739</v>
      </c>
      <c r="D55" s="123">
        <f t="shared" si="16"/>
        <v>0.37166851912131921</v>
      </c>
      <c r="E55" s="123">
        <f t="shared" si="16"/>
        <v>0.21248065657106283</v>
      </c>
      <c r="F55" s="123">
        <f t="shared" si="16"/>
        <v>0</v>
      </c>
      <c r="G55" s="123">
        <f t="shared" si="16"/>
        <v>3.4951149056149024E-2</v>
      </c>
      <c r="H55" s="123">
        <f t="shared" si="16"/>
        <v>1.5142286071657639E-3</v>
      </c>
      <c r="I55" s="124">
        <f t="shared" si="16"/>
        <v>1</v>
      </c>
      <c r="J55" s="298"/>
    </row>
    <row r="56" spans="1:10" ht="15" thickBot="1">
      <c r="A56"/>
      <c r="B56" s="29"/>
      <c r="C56" s="29"/>
      <c r="D56" s="29"/>
      <c r="E56" s="29"/>
      <c r="F56" s="29"/>
      <c r="G56" s="29"/>
      <c r="H56" s="29"/>
      <c r="I56" s="29"/>
      <c r="J56" s="297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  <c r="J57" s="297"/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  <c r="J58" s="297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0</v>
      </c>
      <c r="G59" s="385"/>
      <c r="H59" s="387"/>
      <c r="I59" s="111">
        <f>SUM(B59:H59)</f>
        <v>0</v>
      </c>
      <c r="J59" s="297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</v>
      </c>
      <c r="G60" s="388"/>
      <c r="H60" s="390"/>
      <c r="I60" s="114">
        <f t="shared" ref="I60:I79" si="18">SUM(B60:H60)</f>
        <v>0</v>
      </c>
      <c r="J60" s="297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297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297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297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17"/>
        <v>15776.054645679558</v>
      </c>
      <c r="G64" s="388"/>
      <c r="H64" s="390"/>
      <c r="I64" s="114">
        <f t="shared" si="18"/>
        <v>15776.054645679558</v>
      </c>
      <c r="J64" s="297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17"/>
        <v>1081</v>
      </c>
      <c r="G65" s="388"/>
      <c r="H65" s="390"/>
      <c r="I65" s="111">
        <f t="shared" si="18"/>
        <v>1081</v>
      </c>
      <c r="J65" s="297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17"/>
        <v>15539.484238677642</v>
      </c>
      <c r="G66" s="388"/>
      <c r="H66" s="390"/>
      <c r="I66" s="114">
        <f t="shared" si="18"/>
        <v>15539.484238677642</v>
      </c>
      <c r="J66" s="297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17"/>
        <v>0</v>
      </c>
      <c r="G67" s="388"/>
      <c r="H67" s="390"/>
      <c r="I67" s="111">
        <f t="shared" si="18"/>
        <v>0</v>
      </c>
      <c r="J67" s="297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17"/>
        <v>0</v>
      </c>
      <c r="G68" s="388"/>
      <c r="H68" s="390"/>
      <c r="I68" s="114">
        <f t="shared" si="18"/>
        <v>0</v>
      </c>
      <c r="J68" s="297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17"/>
        <v>32.215237365034397</v>
      </c>
      <c r="G69" s="388"/>
      <c r="H69" s="390"/>
      <c r="I69" s="111">
        <f t="shared" si="18"/>
        <v>32.215237365034397</v>
      </c>
      <c r="J69" s="297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17"/>
        <v>0</v>
      </c>
      <c r="G70" s="388"/>
      <c r="H70" s="390"/>
      <c r="I70" s="114">
        <f t="shared" si="18"/>
        <v>0</v>
      </c>
      <c r="J70" s="297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17"/>
        <v>771</v>
      </c>
      <c r="G71" s="388"/>
      <c r="H71" s="390"/>
      <c r="I71" s="111">
        <f t="shared" si="18"/>
        <v>771</v>
      </c>
      <c r="J71" s="297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17"/>
        <v>0</v>
      </c>
      <c r="G72" s="388"/>
      <c r="H72" s="390"/>
      <c r="I72" s="114">
        <f t="shared" si="18"/>
        <v>0</v>
      </c>
      <c r="J72" s="297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17"/>
        <v>0</v>
      </c>
      <c r="G73" s="388"/>
      <c r="H73" s="390"/>
      <c r="I73" s="111">
        <f t="shared" si="18"/>
        <v>0</v>
      </c>
      <c r="J73" s="297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297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297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6">
        <f t="shared" si="17"/>
        <v>19</v>
      </c>
      <c r="G76" s="388"/>
      <c r="H76" s="390"/>
      <c r="I76" s="114">
        <f t="shared" si="18"/>
        <v>19</v>
      </c>
      <c r="J76" s="297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93">
        <f t="shared" si="17"/>
        <v>0</v>
      </c>
      <c r="G77" s="388"/>
      <c r="H77" s="390"/>
      <c r="I77" s="111">
        <f t="shared" si="18"/>
        <v>0</v>
      </c>
      <c r="J77" s="297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6">
        <f t="shared" si="17"/>
        <v>0</v>
      </c>
      <c r="G78" s="388"/>
      <c r="H78" s="390"/>
      <c r="I78" s="114">
        <f t="shared" si="18"/>
        <v>0</v>
      </c>
      <c r="J78" s="297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96">
        <f t="shared" si="17"/>
        <v>1353.9636</v>
      </c>
      <c r="G79" s="391"/>
      <c r="H79" s="393"/>
      <c r="I79" s="292">
        <f t="shared" si="18"/>
        <v>1353.9636</v>
      </c>
      <c r="J79" s="297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:E80" si="19">SUM(C59:C79)</f>
        <v>0</v>
      </c>
      <c r="D80" s="99">
        <f t="shared" si="19"/>
        <v>0</v>
      </c>
      <c r="E80" s="99">
        <f t="shared" si="19"/>
        <v>0</v>
      </c>
      <c r="F80" s="99">
        <f>SUM(F59:F79)</f>
        <v>34572.717721722234</v>
      </c>
      <c r="G80" s="99">
        <f t="shared" ref="G80:I80" si="20">SUM(G59:G79)</f>
        <v>0</v>
      </c>
      <c r="H80" s="99">
        <f t="shared" si="20"/>
        <v>0</v>
      </c>
      <c r="I80" s="111">
        <f t="shared" si="20"/>
        <v>34572.717721722234</v>
      </c>
      <c r="J80" s="297">
        <v>0</v>
      </c>
    </row>
    <row r="81" spans="1:10" s="22" customFormat="1" ht="15" thickBot="1">
      <c r="A81" s="38" t="s">
        <v>108</v>
      </c>
      <c r="B81" s="123">
        <f>B80/$I80</f>
        <v>0</v>
      </c>
      <c r="C81" s="123">
        <f t="shared" ref="C81:I81" si="21">C80/$I80</f>
        <v>0</v>
      </c>
      <c r="D81" s="123">
        <f t="shared" si="21"/>
        <v>0</v>
      </c>
      <c r="E81" s="123">
        <f t="shared" si="21"/>
        <v>0</v>
      </c>
      <c r="F81" s="123">
        <f t="shared" si="21"/>
        <v>1</v>
      </c>
      <c r="G81" s="123">
        <f t="shared" si="21"/>
        <v>0</v>
      </c>
      <c r="H81" s="123">
        <f t="shared" si="21"/>
        <v>0</v>
      </c>
      <c r="I81" s="124">
        <f t="shared" si="21"/>
        <v>1</v>
      </c>
      <c r="J81" s="298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  <c r="J82" s="297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  <c r="J83" s="297"/>
    </row>
    <row r="84" spans="1:10" ht="15" customHeight="1">
      <c r="A84" s="455"/>
      <c r="B84" s="400" t="s">
        <v>111</v>
      </c>
      <c r="C84" s="401"/>
      <c r="D84" s="401"/>
      <c r="E84" s="401"/>
      <c r="F84" s="401"/>
      <c r="G84" s="401"/>
      <c r="H84" s="401"/>
      <c r="I84" s="402"/>
      <c r="J84" s="297"/>
    </row>
    <row r="85" spans="1:10" ht="15">
      <c r="A85" s="30" t="s">
        <v>7</v>
      </c>
      <c r="B85" s="105">
        <f>B579+B605+B631</f>
        <v>1161.6168633572668</v>
      </c>
      <c r="C85" s="105">
        <f t="shared" ref="C85:H85" si="22">C579+C605+C631</f>
        <v>0</v>
      </c>
      <c r="D85" s="105">
        <f t="shared" si="22"/>
        <v>88.383136642733263</v>
      </c>
      <c r="E85" s="105">
        <f t="shared" si="22"/>
        <v>0</v>
      </c>
      <c r="F85" s="105">
        <f t="shared" si="22"/>
        <v>0</v>
      </c>
      <c r="G85" s="105">
        <f t="shared" si="22"/>
        <v>0</v>
      </c>
      <c r="H85" s="110">
        <f t="shared" si="22"/>
        <v>0</v>
      </c>
      <c r="I85" s="111">
        <f>SUM(B85:H85)</f>
        <v>1250</v>
      </c>
      <c r="J85" s="297">
        <v>0</v>
      </c>
    </row>
    <row r="86" spans="1:10" ht="15">
      <c r="A86" s="31" t="s">
        <v>8</v>
      </c>
      <c r="B86" s="112">
        <f t="shared" ref="B86:H101" si="23">B580+B606+B632</f>
        <v>657.64585066717132</v>
      </c>
      <c r="C86" s="112">
        <f t="shared" si="23"/>
        <v>0</v>
      </c>
      <c r="D86" s="112">
        <f t="shared" si="23"/>
        <v>47.354149332828619</v>
      </c>
      <c r="E86" s="112">
        <f t="shared" si="23"/>
        <v>0</v>
      </c>
      <c r="F86" s="112">
        <f t="shared" si="23"/>
        <v>0</v>
      </c>
      <c r="G86" s="112">
        <f t="shared" si="23"/>
        <v>0</v>
      </c>
      <c r="H86" s="113">
        <f t="shared" si="23"/>
        <v>0</v>
      </c>
      <c r="I86" s="114">
        <f t="shared" ref="I86:I105" si="24">SUM(B86:H86)</f>
        <v>704.99999999999989</v>
      </c>
      <c r="J86" s="297">
        <v>0</v>
      </c>
    </row>
    <row r="87" spans="1:10" ht="15">
      <c r="A87" s="32" t="s">
        <v>143</v>
      </c>
      <c r="B87" s="84">
        <f t="shared" si="23"/>
        <v>908.54556016209926</v>
      </c>
      <c r="C87" s="84">
        <f t="shared" si="23"/>
        <v>0</v>
      </c>
      <c r="D87" s="84">
        <f t="shared" si="23"/>
        <v>63.454439837900765</v>
      </c>
      <c r="E87" s="84">
        <f t="shared" si="23"/>
        <v>0</v>
      </c>
      <c r="F87" s="84">
        <f t="shared" si="23"/>
        <v>0</v>
      </c>
      <c r="G87" s="84">
        <f t="shared" si="23"/>
        <v>0</v>
      </c>
      <c r="H87" s="115">
        <f t="shared" si="23"/>
        <v>0</v>
      </c>
      <c r="I87" s="111">
        <f t="shared" si="24"/>
        <v>972</v>
      </c>
      <c r="J87" s="297">
        <v>0</v>
      </c>
    </row>
    <row r="88" spans="1:10" ht="15">
      <c r="A88" s="31" t="s">
        <v>9</v>
      </c>
      <c r="B88" s="112">
        <f t="shared" si="23"/>
        <v>1641.6114645703235</v>
      </c>
      <c r="C88" s="112">
        <f t="shared" si="23"/>
        <v>0</v>
      </c>
      <c r="D88" s="112">
        <f t="shared" si="23"/>
        <v>107.38853542967634</v>
      </c>
      <c r="E88" s="112">
        <f t="shared" si="23"/>
        <v>0</v>
      </c>
      <c r="F88" s="112">
        <f t="shared" si="23"/>
        <v>0</v>
      </c>
      <c r="G88" s="112">
        <f t="shared" si="23"/>
        <v>0</v>
      </c>
      <c r="H88" s="113">
        <f t="shared" si="23"/>
        <v>0</v>
      </c>
      <c r="I88" s="114">
        <f t="shared" si="24"/>
        <v>1748.9999999999998</v>
      </c>
      <c r="J88" s="297">
        <v>0</v>
      </c>
    </row>
    <row r="89" spans="1:10" ht="15">
      <c r="A89" s="32" t="s">
        <v>10</v>
      </c>
      <c r="B89" s="84">
        <f t="shared" si="23"/>
        <v>0</v>
      </c>
      <c r="C89" s="84">
        <f t="shared" si="23"/>
        <v>0</v>
      </c>
      <c r="D89" s="84">
        <f t="shared" si="23"/>
        <v>0</v>
      </c>
      <c r="E89" s="84">
        <f t="shared" si="23"/>
        <v>0</v>
      </c>
      <c r="F89" s="84">
        <f t="shared" si="23"/>
        <v>0</v>
      </c>
      <c r="G89" s="84">
        <f t="shared" si="23"/>
        <v>0</v>
      </c>
      <c r="H89" s="115">
        <f t="shared" si="23"/>
        <v>0</v>
      </c>
      <c r="I89" s="111">
        <f t="shared" si="24"/>
        <v>0</v>
      </c>
      <c r="J89" s="297">
        <v>0</v>
      </c>
    </row>
    <row r="90" spans="1:10" ht="15">
      <c r="A90" s="31" t="s">
        <v>11</v>
      </c>
      <c r="B90" s="112">
        <f t="shared" si="23"/>
        <v>0</v>
      </c>
      <c r="C90" s="112">
        <f t="shared" si="23"/>
        <v>0</v>
      </c>
      <c r="D90" s="112">
        <f t="shared" si="23"/>
        <v>5.7254993458544325E-2</v>
      </c>
      <c r="E90" s="112">
        <f t="shared" si="23"/>
        <v>15.603078692994957</v>
      </c>
      <c r="F90" s="112">
        <f t="shared" si="23"/>
        <v>0</v>
      </c>
      <c r="G90" s="112">
        <f t="shared" si="23"/>
        <v>0</v>
      </c>
      <c r="H90" s="113">
        <f t="shared" si="23"/>
        <v>0</v>
      </c>
      <c r="I90" s="114">
        <f t="shared" si="24"/>
        <v>15.660333686453502</v>
      </c>
      <c r="J90" s="297">
        <v>0</v>
      </c>
    </row>
    <row r="91" spans="1:10" ht="15">
      <c r="A91" s="32" t="s">
        <v>144</v>
      </c>
      <c r="B91" s="84">
        <f t="shared" si="23"/>
        <v>0</v>
      </c>
      <c r="C91" s="84">
        <f t="shared" si="23"/>
        <v>0</v>
      </c>
      <c r="D91" s="84">
        <f t="shared" si="23"/>
        <v>0</v>
      </c>
      <c r="E91" s="84">
        <f t="shared" si="23"/>
        <v>13</v>
      </c>
      <c r="F91" s="84">
        <f t="shared" si="23"/>
        <v>0</v>
      </c>
      <c r="G91" s="84">
        <f t="shared" si="23"/>
        <v>0</v>
      </c>
      <c r="H91" s="115">
        <f t="shared" si="23"/>
        <v>0</v>
      </c>
      <c r="I91" s="111">
        <f t="shared" si="24"/>
        <v>13</v>
      </c>
      <c r="J91" s="297">
        <v>0</v>
      </c>
    </row>
    <row r="92" spans="1:10" ht="15">
      <c r="A92" s="31" t="s">
        <v>145</v>
      </c>
      <c r="B92" s="112">
        <f t="shared" si="23"/>
        <v>0</v>
      </c>
      <c r="C92" s="112">
        <f t="shared" si="23"/>
        <v>0.85844750398632319</v>
      </c>
      <c r="D92" s="112">
        <f t="shared" si="23"/>
        <v>0.14050555922597241</v>
      </c>
      <c r="E92" s="112">
        <f t="shared" si="23"/>
        <v>107.20900409680115</v>
      </c>
      <c r="F92" s="112">
        <f t="shared" si="23"/>
        <v>1645.479175491517</v>
      </c>
      <c r="G92" s="112">
        <f t="shared" si="23"/>
        <v>0</v>
      </c>
      <c r="H92" s="113">
        <f t="shared" si="23"/>
        <v>0</v>
      </c>
      <c r="I92" s="114">
        <f t="shared" si="24"/>
        <v>1753.6871326515304</v>
      </c>
      <c r="J92" s="297">
        <v>0</v>
      </c>
    </row>
    <row r="93" spans="1:10" ht="15">
      <c r="A93" s="32" t="s">
        <v>12</v>
      </c>
      <c r="B93" s="84">
        <f t="shared" si="23"/>
        <v>11431.849022393671</v>
      </c>
      <c r="C93" s="84">
        <f t="shared" si="23"/>
        <v>7.3817139734423982</v>
      </c>
      <c r="D93" s="84">
        <f t="shared" si="23"/>
        <v>870.76926363288612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115">
        <f t="shared" si="23"/>
        <v>0</v>
      </c>
      <c r="I93" s="111">
        <f t="shared" si="24"/>
        <v>12310</v>
      </c>
      <c r="J93" s="297">
        <v>0</v>
      </c>
    </row>
    <row r="94" spans="1:10" ht="15">
      <c r="A94" s="31" t="s">
        <v>13</v>
      </c>
      <c r="B94" s="112">
        <f t="shared" si="23"/>
        <v>2461.3989629127018</v>
      </c>
      <c r="C94" s="112">
        <f t="shared" si="23"/>
        <v>99.579985902379192</v>
      </c>
      <c r="D94" s="112">
        <f t="shared" si="23"/>
        <v>151.86123435876652</v>
      </c>
      <c r="E94" s="112">
        <f t="shared" si="23"/>
        <v>47.159816826152685</v>
      </c>
      <c r="F94" s="112">
        <f t="shared" si="23"/>
        <v>0</v>
      </c>
      <c r="G94" s="112">
        <f t="shared" si="23"/>
        <v>0</v>
      </c>
      <c r="H94" s="113">
        <f t="shared" si="23"/>
        <v>0</v>
      </c>
      <c r="I94" s="114">
        <f t="shared" si="24"/>
        <v>2760</v>
      </c>
      <c r="J94" s="297">
        <v>0</v>
      </c>
    </row>
    <row r="95" spans="1:10" ht="15">
      <c r="A95" s="32" t="s">
        <v>14</v>
      </c>
      <c r="B95" s="84">
        <f t="shared" si="23"/>
        <v>417.58843663880725</v>
      </c>
      <c r="C95" s="84">
        <f t="shared" si="23"/>
        <v>2.0407523800554892</v>
      </c>
      <c r="D95" s="84">
        <f t="shared" si="23"/>
        <v>50.740656757518778</v>
      </c>
      <c r="E95" s="84">
        <f t="shared" si="23"/>
        <v>6.630154223618403</v>
      </c>
      <c r="F95" s="84">
        <f t="shared" si="23"/>
        <v>0</v>
      </c>
      <c r="G95" s="84">
        <f t="shared" si="23"/>
        <v>0</v>
      </c>
      <c r="H95" s="115">
        <f t="shared" si="23"/>
        <v>0</v>
      </c>
      <c r="I95" s="111">
        <f t="shared" si="24"/>
        <v>476.99999999999989</v>
      </c>
      <c r="J95" s="297">
        <v>0</v>
      </c>
    </row>
    <row r="96" spans="1:10" ht="15">
      <c r="A96" s="31" t="s">
        <v>146</v>
      </c>
      <c r="B96" s="112">
        <f t="shared" si="23"/>
        <v>0</v>
      </c>
      <c r="C96" s="112">
        <f t="shared" si="23"/>
        <v>0</v>
      </c>
      <c r="D96" s="112">
        <f t="shared" si="23"/>
        <v>0</v>
      </c>
      <c r="E96" s="112">
        <f t="shared" si="23"/>
        <v>0</v>
      </c>
      <c r="F96" s="112">
        <f t="shared" si="23"/>
        <v>0</v>
      </c>
      <c r="G96" s="112">
        <f t="shared" si="23"/>
        <v>0</v>
      </c>
      <c r="H96" s="113">
        <f t="shared" si="23"/>
        <v>0</v>
      </c>
      <c r="I96" s="114">
        <f t="shared" si="24"/>
        <v>0</v>
      </c>
      <c r="J96" s="297">
        <v>0</v>
      </c>
    </row>
    <row r="97" spans="1:10" ht="15">
      <c r="A97" s="32" t="s">
        <v>136</v>
      </c>
      <c r="B97" s="84">
        <f t="shared" si="23"/>
        <v>2330.5606301078633</v>
      </c>
      <c r="C97" s="84">
        <f t="shared" si="23"/>
        <v>189.02622776900716</v>
      </c>
      <c r="D97" s="84">
        <f t="shared" si="23"/>
        <v>393.17567967209624</v>
      </c>
      <c r="E97" s="84">
        <f t="shared" si="23"/>
        <v>29.02901367681617</v>
      </c>
      <c r="F97" s="84">
        <f t="shared" si="23"/>
        <v>0</v>
      </c>
      <c r="G97" s="84">
        <f t="shared" si="23"/>
        <v>0</v>
      </c>
      <c r="H97" s="115">
        <f t="shared" si="23"/>
        <v>0</v>
      </c>
      <c r="I97" s="111">
        <f t="shared" si="24"/>
        <v>2941.7915512257828</v>
      </c>
      <c r="J97" s="297">
        <v>0</v>
      </c>
    </row>
    <row r="98" spans="1:10" ht="15">
      <c r="A98" s="31" t="s">
        <v>15</v>
      </c>
      <c r="B98" s="112">
        <f t="shared" si="23"/>
        <v>0</v>
      </c>
      <c r="C98" s="112">
        <f t="shared" si="23"/>
        <v>0</v>
      </c>
      <c r="D98" s="112">
        <f t="shared" si="23"/>
        <v>0</v>
      </c>
      <c r="E98" s="112">
        <f t="shared" si="23"/>
        <v>0</v>
      </c>
      <c r="F98" s="112">
        <f t="shared" si="23"/>
        <v>0</v>
      </c>
      <c r="G98" s="112">
        <f t="shared" si="23"/>
        <v>0</v>
      </c>
      <c r="H98" s="113">
        <f t="shared" si="23"/>
        <v>0</v>
      </c>
      <c r="I98" s="114">
        <f t="shared" si="24"/>
        <v>0</v>
      </c>
      <c r="J98" s="297">
        <v>0</v>
      </c>
    </row>
    <row r="99" spans="1:10" ht="15">
      <c r="A99" s="32" t="s">
        <v>16</v>
      </c>
      <c r="B99" s="84">
        <f t="shared" si="23"/>
        <v>0</v>
      </c>
      <c r="C99" s="84">
        <f t="shared" si="23"/>
        <v>0</v>
      </c>
      <c r="D99" s="84">
        <f t="shared" si="23"/>
        <v>0</v>
      </c>
      <c r="E99" s="84">
        <f t="shared" si="23"/>
        <v>0</v>
      </c>
      <c r="F99" s="84">
        <f t="shared" si="23"/>
        <v>0</v>
      </c>
      <c r="G99" s="84">
        <f t="shared" si="23"/>
        <v>0</v>
      </c>
      <c r="H99" s="115">
        <f t="shared" si="23"/>
        <v>0</v>
      </c>
      <c r="I99" s="111">
        <f t="shared" si="24"/>
        <v>0</v>
      </c>
      <c r="J99" s="297">
        <v>0</v>
      </c>
    </row>
    <row r="100" spans="1:10" ht="15">
      <c r="A100" s="31" t="s">
        <v>17</v>
      </c>
      <c r="B100" s="112">
        <f t="shared" si="23"/>
        <v>64.80268883172441</v>
      </c>
      <c r="C100" s="112">
        <f t="shared" si="23"/>
        <v>0</v>
      </c>
      <c r="D100" s="112">
        <f t="shared" si="23"/>
        <v>1.1973111682755897</v>
      </c>
      <c r="E100" s="112">
        <f t="shared" si="23"/>
        <v>0</v>
      </c>
      <c r="F100" s="112">
        <f t="shared" si="23"/>
        <v>0</v>
      </c>
      <c r="G100" s="112">
        <f t="shared" si="23"/>
        <v>0</v>
      </c>
      <c r="H100" s="113">
        <f t="shared" si="23"/>
        <v>0</v>
      </c>
      <c r="I100" s="114">
        <f t="shared" si="24"/>
        <v>66</v>
      </c>
      <c r="J100" s="297">
        <v>0</v>
      </c>
    </row>
    <row r="101" spans="1:10" ht="15">
      <c r="A101" s="33" t="s">
        <v>56</v>
      </c>
      <c r="B101" s="84">
        <f t="shared" si="23"/>
        <v>9394.6946625804303</v>
      </c>
      <c r="C101" s="84">
        <f t="shared" si="23"/>
        <v>17.364542112856352</v>
      </c>
      <c r="D101" s="84">
        <f t="shared" si="23"/>
        <v>1172.940795306713</v>
      </c>
      <c r="E101" s="84">
        <f t="shared" si="23"/>
        <v>0</v>
      </c>
      <c r="F101" s="84">
        <f t="shared" si="23"/>
        <v>0</v>
      </c>
      <c r="G101" s="84">
        <f t="shared" si="23"/>
        <v>0</v>
      </c>
      <c r="H101" s="115">
        <f t="shared" si="23"/>
        <v>0</v>
      </c>
      <c r="I101" s="111">
        <f t="shared" si="24"/>
        <v>10585</v>
      </c>
      <c r="J101" s="297">
        <v>0</v>
      </c>
    </row>
    <row r="102" spans="1:10" ht="15">
      <c r="A102" s="31" t="s">
        <v>18</v>
      </c>
      <c r="B102" s="112">
        <f t="shared" ref="B102:H105" si="25">B596+B622+B648</f>
        <v>349.64173880583888</v>
      </c>
      <c r="C102" s="112">
        <f t="shared" si="25"/>
        <v>0</v>
      </c>
      <c r="D102" s="112">
        <f t="shared" si="25"/>
        <v>25.571767898130645</v>
      </c>
      <c r="E102" s="112">
        <f t="shared" si="25"/>
        <v>0</v>
      </c>
      <c r="F102" s="112">
        <f t="shared" si="25"/>
        <v>11.908407706030481</v>
      </c>
      <c r="G102" s="112">
        <f t="shared" si="25"/>
        <v>0</v>
      </c>
      <c r="H102" s="113">
        <f t="shared" si="25"/>
        <v>0</v>
      </c>
      <c r="I102" s="114">
        <f t="shared" si="24"/>
        <v>387.12191440999999</v>
      </c>
      <c r="J102" s="297">
        <v>0</v>
      </c>
    </row>
    <row r="103" spans="1:10" ht="15">
      <c r="A103" s="33" t="s">
        <v>19</v>
      </c>
      <c r="B103" s="84">
        <f t="shared" si="25"/>
        <v>249.08606091233202</v>
      </c>
      <c r="C103" s="84">
        <f t="shared" si="25"/>
        <v>0</v>
      </c>
      <c r="D103" s="84">
        <f t="shared" si="25"/>
        <v>321.46202230801612</v>
      </c>
      <c r="E103" s="84">
        <f t="shared" si="25"/>
        <v>0</v>
      </c>
      <c r="F103" s="84">
        <f t="shared" si="25"/>
        <v>0</v>
      </c>
      <c r="G103" s="84">
        <f t="shared" si="25"/>
        <v>0</v>
      </c>
      <c r="H103" s="115">
        <f t="shared" si="25"/>
        <v>0</v>
      </c>
      <c r="I103" s="111">
        <f t="shared" si="24"/>
        <v>570.54808322034819</v>
      </c>
      <c r="J103" s="297">
        <v>0</v>
      </c>
    </row>
    <row r="104" spans="1:10" ht="15">
      <c r="A104" s="31" t="s">
        <v>20</v>
      </c>
      <c r="B104" s="112">
        <f t="shared" si="25"/>
        <v>3735.6868965747544</v>
      </c>
      <c r="C104" s="112">
        <f t="shared" si="25"/>
        <v>13.599556545245647</v>
      </c>
      <c r="D104" s="112">
        <f t="shared" si="25"/>
        <v>363.91154688</v>
      </c>
      <c r="E104" s="112">
        <f t="shared" si="25"/>
        <v>0</v>
      </c>
      <c r="F104" s="112">
        <f t="shared" si="25"/>
        <v>0</v>
      </c>
      <c r="G104" s="112">
        <f t="shared" si="25"/>
        <v>0</v>
      </c>
      <c r="H104" s="113">
        <f t="shared" si="25"/>
        <v>0</v>
      </c>
      <c r="I104" s="114">
        <f t="shared" si="24"/>
        <v>4113.1980000000003</v>
      </c>
      <c r="J104" s="297">
        <v>0</v>
      </c>
    </row>
    <row r="105" spans="1:10" ht="15.75" thickBot="1">
      <c r="A105" s="33" t="s">
        <v>21</v>
      </c>
      <c r="B105" s="283">
        <f t="shared" si="25"/>
        <v>2519.2124716917533</v>
      </c>
      <c r="C105" s="283">
        <f t="shared" si="25"/>
        <v>0.32926770616155654</v>
      </c>
      <c r="D105" s="283">
        <f t="shared" si="25"/>
        <v>3368.934476029237</v>
      </c>
      <c r="E105" s="283">
        <f t="shared" si="25"/>
        <v>3468.9234880190434</v>
      </c>
      <c r="F105" s="283">
        <f t="shared" si="25"/>
        <v>0</v>
      </c>
      <c r="G105" s="283">
        <f t="shared" si="25"/>
        <v>1962.1626962177165</v>
      </c>
      <c r="H105" s="283">
        <f t="shared" si="25"/>
        <v>2.282800336088763</v>
      </c>
      <c r="I105" s="292">
        <f t="shared" si="24"/>
        <v>11321.8452</v>
      </c>
      <c r="J105" s="297">
        <v>0</v>
      </c>
    </row>
    <row r="106" spans="1:10" ht="15">
      <c r="A106" s="280" t="s">
        <v>22</v>
      </c>
      <c r="B106" s="99">
        <f>SUM(B85:B105)</f>
        <v>37323.941310206741</v>
      </c>
      <c r="C106" s="99">
        <f t="shared" ref="C106:E106" si="26">SUM(C85:C105)</f>
        <v>330.1804938931341</v>
      </c>
      <c r="D106" s="99">
        <f t="shared" si="26"/>
        <v>7027.3427758074631</v>
      </c>
      <c r="E106" s="99">
        <f t="shared" si="26"/>
        <v>3687.5545555354265</v>
      </c>
      <c r="F106" s="99">
        <f>SUM(F85:F105)</f>
        <v>1657.3875831975474</v>
      </c>
      <c r="G106" s="99">
        <f t="shared" ref="G106:H106" si="27">SUM(G85:G105)</f>
        <v>1962.1626962177165</v>
      </c>
      <c r="H106" s="99">
        <f t="shared" si="27"/>
        <v>2.282800336088763</v>
      </c>
      <c r="I106" s="111">
        <f>SUM(I85:I105)</f>
        <v>51990.852215194114</v>
      </c>
      <c r="J106" s="297">
        <v>0</v>
      </c>
    </row>
    <row r="107" spans="1:10" s="22" customFormat="1" ht="13.5" customHeight="1" thickBot="1">
      <c r="A107" s="38" t="s">
        <v>108</v>
      </c>
      <c r="B107" s="123">
        <f>B106/$I106</f>
        <v>0.71789439333904537</v>
      </c>
      <c r="C107" s="123">
        <f t="shared" ref="C107:I107" si="28">C106/$I106</f>
        <v>6.3507420983693781E-3</v>
      </c>
      <c r="D107" s="123">
        <f t="shared" si="28"/>
        <v>0.13516498530781443</v>
      </c>
      <c r="E107" s="123">
        <f t="shared" si="28"/>
        <v>7.0926988083833603E-2</v>
      </c>
      <c r="F107" s="123">
        <f t="shared" si="28"/>
        <v>3.1878446160826399E-2</v>
      </c>
      <c r="G107" s="123">
        <f t="shared" si="28"/>
        <v>3.7740537279446297E-2</v>
      </c>
      <c r="H107" s="123">
        <f t="shared" si="28"/>
        <v>4.3907730664619186E-5</v>
      </c>
      <c r="I107" s="124">
        <f t="shared" si="28"/>
        <v>1</v>
      </c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9">SUM(B112:H112)</f>
        <v>0</v>
      </c>
    </row>
    <row r="113" spans="1:9" ht="15">
      <c r="A113" s="32" t="s">
        <v>143</v>
      </c>
      <c r="B113" s="84">
        <v>0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29"/>
        <v>0</v>
      </c>
    </row>
    <row r="114" spans="1:9" ht="15">
      <c r="A114" s="31" t="s">
        <v>9</v>
      </c>
      <c r="B114" s="112">
        <v>9.3281249999514157E-9</v>
      </c>
      <c r="C114" s="112">
        <v>0</v>
      </c>
      <c r="D114" s="112">
        <v>1790.999999990672</v>
      </c>
      <c r="E114" s="112">
        <v>0</v>
      </c>
      <c r="F114" s="395"/>
      <c r="G114" s="112">
        <v>0</v>
      </c>
      <c r="H114" s="113">
        <v>0</v>
      </c>
      <c r="I114" s="114">
        <f t="shared" si="29"/>
        <v>1791.0000000000002</v>
      </c>
    </row>
    <row r="115" spans="1:9" ht="15">
      <c r="A115" s="32" t="s">
        <v>10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9"/>
        <v>0</v>
      </c>
    </row>
    <row r="116" spans="1:9" ht="15">
      <c r="A116" s="31" t="s">
        <v>11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9"/>
        <v>0</v>
      </c>
    </row>
    <row r="117" spans="1:9" ht="15">
      <c r="A117" s="32" t="s">
        <v>144</v>
      </c>
      <c r="B117" s="84">
        <v>0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29"/>
        <v>0</v>
      </c>
    </row>
    <row r="118" spans="1:9" ht="15">
      <c r="A118" s="31" t="s">
        <v>145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9"/>
        <v>0</v>
      </c>
    </row>
    <row r="119" spans="1:9" ht="15">
      <c r="A119" s="32" t="s">
        <v>12</v>
      </c>
      <c r="B119" s="84">
        <v>0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9"/>
        <v>0</v>
      </c>
    </row>
    <row r="120" spans="1:9" ht="15">
      <c r="A120" s="31" t="s">
        <v>13</v>
      </c>
      <c r="B120" s="112">
        <v>0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29"/>
        <v>0</v>
      </c>
    </row>
    <row r="121" spans="1:9" ht="15">
      <c r="A121" s="32" t="s">
        <v>14</v>
      </c>
      <c r="B121" s="84">
        <v>22.222740101126423</v>
      </c>
      <c r="C121" s="84">
        <v>0</v>
      </c>
      <c r="D121" s="84">
        <v>160.77725989887355</v>
      </c>
      <c r="E121" s="84">
        <v>0</v>
      </c>
      <c r="F121" s="395"/>
      <c r="G121" s="84">
        <v>0</v>
      </c>
      <c r="H121" s="115">
        <v>0</v>
      </c>
      <c r="I121" s="111">
        <f t="shared" si="29"/>
        <v>182.99999999999997</v>
      </c>
    </row>
    <row r="122" spans="1:9" ht="15">
      <c r="A122" s="31" t="s">
        <v>146</v>
      </c>
      <c r="B122" s="112">
        <v>0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29"/>
        <v>0</v>
      </c>
    </row>
    <row r="123" spans="1:9" ht="15">
      <c r="A123" s="32" t="s">
        <v>136</v>
      </c>
      <c r="B123" s="84">
        <v>96.969260286291984</v>
      </c>
      <c r="C123" s="84">
        <v>1392.3026703597804</v>
      </c>
      <c r="D123" s="84">
        <v>3659.3092294409744</v>
      </c>
      <c r="E123" s="84">
        <v>0.41883991295284684</v>
      </c>
      <c r="F123" s="395"/>
      <c r="G123" s="84">
        <v>0</v>
      </c>
      <c r="H123" s="115">
        <v>0</v>
      </c>
      <c r="I123" s="111">
        <f t="shared" si="29"/>
        <v>5148.9999999999991</v>
      </c>
    </row>
    <row r="124" spans="1:9" ht="15">
      <c r="A124" s="31" t="s">
        <v>15</v>
      </c>
      <c r="B124" s="112">
        <v>1.0461498320584097E-8</v>
      </c>
      <c r="C124" s="112">
        <v>0.19575333552629559</v>
      </c>
      <c r="D124" s="112">
        <v>85.490684246443834</v>
      </c>
      <c r="E124" s="112">
        <v>0</v>
      </c>
      <c r="F124" s="395"/>
      <c r="G124" s="112">
        <v>0</v>
      </c>
      <c r="H124" s="113">
        <v>0</v>
      </c>
      <c r="I124" s="114">
        <f t="shared" si="29"/>
        <v>85.686437592431631</v>
      </c>
    </row>
    <row r="125" spans="1:9" ht="15">
      <c r="A125" s="32" t="s">
        <v>16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9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9"/>
        <v>0</v>
      </c>
    </row>
    <row r="127" spans="1:9" ht="15">
      <c r="A127" s="33" t="s">
        <v>56</v>
      </c>
      <c r="B127" s="84">
        <v>0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29"/>
        <v>0</v>
      </c>
    </row>
    <row r="128" spans="1:9">
      <c r="A128" s="31" t="s">
        <v>18</v>
      </c>
      <c r="B128" s="116">
        <v>0</v>
      </c>
      <c r="C128" s="116">
        <v>0</v>
      </c>
      <c r="D128" s="116">
        <v>0</v>
      </c>
      <c r="E128" s="116">
        <v>0</v>
      </c>
      <c r="F128" s="395"/>
      <c r="G128" s="116">
        <v>0</v>
      </c>
      <c r="H128" s="117">
        <v>0</v>
      </c>
      <c r="I128" s="118">
        <f t="shared" si="29"/>
        <v>0</v>
      </c>
    </row>
    <row r="129" spans="1:9" ht="15">
      <c r="A129" s="33" t="s">
        <v>19</v>
      </c>
      <c r="B129" s="93">
        <v>0</v>
      </c>
      <c r="C129" s="93">
        <v>0</v>
      </c>
      <c r="D129" s="93">
        <v>0</v>
      </c>
      <c r="E129" s="93">
        <v>0</v>
      </c>
      <c r="F129" s="395"/>
      <c r="G129" s="93">
        <v>0</v>
      </c>
      <c r="H129" s="119">
        <v>0</v>
      </c>
      <c r="I129" s="120">
        <f t="shared" si="29"/>
        <v>0</v>
      </c>
    </row>
    <row r="130" spans="1:9">
      <c r="A130" s="31" t="s">
        <v>20</v>
      </c>
      <c r="B130" s="116">
        <v>0.12575672763611095</v>
      </c>
      <c r="C130" s="116">
        <v>0</v>
      </c>
      <c r="D130" s="116">
        <v>0.77784327236388906</v>
      </c>
      <c r="E130" s="116">
        <v>0</v>
      </c>
      <c r="F130" s="395"/>
      <c r="G130" s="116">
        <v>0</v>
      </c>
      <c r="H130" s="117">
        <v>0</v>
      </c>
      <c r="I130" s="118">
        <f t="shared" si="29"/>
        <v>0.90359999999999996</v>
      </c>
    </row>
    <row r="131" spans="1:9" ht="15.75" thickBot="1">
      <c r="A131" s="33" t="s">
        <v>21</v>
      </c>
      <c r="B131" s="96">
        <v>16.017781465705799</v>
      </c>
      <c r="C131" s="96">
        <v>0</v>
      </c>
      <c r="D131" s="96">
        <v>0</v>
      </c>
      <c r="E131" s="96">
        <v>1425.8400182073538</v>
      </c>
      <c r="F131" s="396"/>
      <c r="G131" s="96">
        <v>461.56300032694031</v>
      </c>
      <c r="H131" s="121">
        <v>0</v>
      </c>
      <c r="I131" s="122">
        <f t="shared" si="29"/>
        <v>1903.4207999999999</v>
      </c>
    </row>
    <row r="132" spans="1:9" ht="15">
      <c r="A132" s="280" t="s">
        <v>22</v>
      </c>
      <c r="B132" s="99">
        <f>SUM(B111:B131)</f>
        <v>135.33553860054994</v>
      </c>
      <c r="C132" s="99">
        <f t="shared" ref="C132:E132" si="30">SUM(C111:C131)</f>
        <v>1392.4984236953067</v>
      </c>
      <c r="D132" s="99">
        <f t="shared" si="30"/>
        <v>5697.3550168493266</v>
      </c>
      <c r="E132" s="99">
        <f t="shared" si="30"/>
        <v>1426.2588581203065</v>
      </c>
      <c r="F132" s="99">
        <f>SUM(F111:F131)</f>
        <v>0</v>
      </c>
      <c r="G132" s="99">
        <f t="shared" ref="G132:H132" si="31">SUM(G111:G131)</f>
        <v>461.56300032694031</v>
      </c>
      <c r="H132" s="100">
        <f t="shared" si="31"/>
        <v>0</v>
      </c>
      <c r="I132" s="111">
        <f>SUM(I111:I131)</f>
        <v>9113.0108375924301</v>
      </c>
    </row>
    <row r="133" spans="1:9" s="22" customFormat="1" ht="15" thickBot="1">
      <c r="A133" s="38" t="s">
        <v>108</v>
      </c>
      <c r="B133" s="125">
        <f>B132/$I132</f>
        <v>1.4850804087960932E-2</v>
      </c>
      <c r="C133" s="125">
        <f t="shared" ref="C133:I133" si="32">C132/$I132</f>
        <v>0.15280333234665519</v>
      </c>
      <c r="D133" s="125">
        <f t="shared" si="32"/>
        <v>0.62518909703771552</v>
      </c>
      <c r="E133" s="125">
        <f t="shared" si="32"/>
        <v>0.15650797343911757</v>
      </c>
      <c r="F133" s="125">
        <f t="shared" si="32"/>
        <v>0</v>
      </c>
      <c r="G133" s="125">
        <f t="shared" si="32"/>
        <v>5.0648793088550831E-2</v>
      </c>
      <c r="H133" s="126">
        <f t="shared" si="32"/>
        <v>0</v>
      </c>
      <c r="I133" s="127">
        <f t="shared" si="32"/>
        <v>1</v>
      </c>
    </row>
    <row r="134" spans="1:9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9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9" ht="1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9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9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3">SUM(B138:H138)</f>
        <v>0</v>
      </c>
    </row>
    <row r="139" spans="1:9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3"/>
        <v>0</v>
      </c>
    </row>
    <row r="140" spans="1:9" ht="15">
      <c r="A140" s="31" t="s">
        <v>9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3"/>
        <v>0</v>
      </c>
    </row>
    <row r="141" spans="1:9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33"/>
        <v>0</v>
      </c>
    </row>
    <row r="142" spans="1:9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33"/>
        <v>0</v>
      </c>
    </row>
    <row r="143" spans="1:9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33"/>
        <v>0</v>
      </c>
    </row>
    <row r="144" spans="1:9" ht="15">
      <c r="A144" s="31" t="s">
        <v>145</v>
      </c>
      <c r="B144" s="112">
        <v>0</v>
      </c>
      <c r="C144" s="112">
        <v>0</v>
      </c>
      <c r="D144" s="112">
        <v>1.6945835635372692</v>
      </c>
      <c r="E144" s="112">
        <v>1.8535777007115906</v>
      </c>
      <c r="F144" s="395"/>
      <c r="G144" s="112">
        <v>0</v>
      </c>
      <c r="H144" s="113">
        <v>0</v>
      </c>
      <c r="I144" s="114">
        <f t="shared" si="33"/>
        <v>3.5481612642488596</v>
      </c>
    </row>
    <row r="145" spans="1:9" ht="15">
      <c r="A145" s="32" t="s">
        <v>12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3"/>
        <v>0</v>
      </c>
    </row>
    <row r="146" spans="1:9" ht="15">
      <c r="A146" s="31" t="s">
        <v>13</v>
      </c>
      <c r="B146" s="112">
        <v>5.7193594739676081</v>
      </c>
      <c r="C146" s="112">
        <v>48.448047578487149</v>
      </c>
      <c r="D146" s="112">
        <v>2.8325929475452498</v>
      </c>
      <c r="E146" s="112">
        <v>0</v>
      </c>
      <c r="F146" s="395"/>
      <c r="G146" s="112">
        <v>0</v>
      </c>
      <c r="H146" s="113">
        <v>0</v>
      </c>
      <c r="I146" s="114">
        <f t="shared" si="33"/>
        <v>57.000000000000007</v>
      </c>
    </row>
    <row r="147" spans="1:9" ht="15">
      <c r="A147" s="32" t="s">
        <v>14</v>
      </c>
      <c r="B147" s="84">
        <v>0</v>
      </c>
      <c r="C147" s="84">
        <v>0</v>
      </c>
      <c r="D147" s="84">
        <v>0</v>
      </c>
      <c r="E147" s="84">
        <v>0</v>
      </c>
      <c r="F147" s="395"/>
      <c r="G147" s="84">
        <v>0</v>
      </c>
      <c r="H147" s="115">
        <v>0</v>
      </c>
      <c r="I147" s="111">
        <f t="shared" si="33"/>
        <v>0</v>
      </c>
    </row>
    <row r="148" spans="1:9" ht="15">
      <c r="A148" s="31" t="s">
        <v>146</v>
      </c>
      <c r="B148" s="112">
        <v>0</v>
      </c>
      <c r="C148" s="112">
        <v>0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33"/>
        <v>0</v>
      </c>
    </row>
    <row r="149" spans="1:9" ht="15">
      <c r="A149" s="32" t="s">
        <v>136</v>
      </c>
      <c r="B149" s="84">
        <v>1.8991122117520043</v>
      </c>
      <c r="C149" s="84">
        <v>86.99605897741273</v>
      </c>
      <c r="D149" s="84">
        <v>18.104828810835269</v>
      </c>
      <c r="E149" s="84">
        <v>0</v>
      </c>
      <c r="F149" s="395"/>
      <c r="G149" s="84">
        <v>0</v>
      </c>
      <c r="H149" s="115">
        <v>0</v>
      </c>
      <c r="I149" s="111">
        <f t="shared" si="33"/>
        <v>107</v>
      </c>
    </row>
    <row r="150" spans="1:9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3"/>
        <v>0</v>
      </c>
    </row>
    <row r="151" spans="1:9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3"/>
        <v>0</v>
      </c>
    </row>
    <row r="152" spans="1:9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3"/>
        <v>0</v>
      </c>
    </row>
    <row r="153" spans="1:9" ht="15">
      <c r="A153" s="33" t="s">
        <v>56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3"/>
        <v>0</v>
      </c>
    </row>
    <row r="154" spans="1:9">
      <c r="A154" s="31" t="s">
        <v>18</v>
      </c>
      <c r="B154" s="116">
        <v>0</v>
      </c>
      <c r="C154" s="116">
        <v>0</v>
      </c>
      <c r="D154" s="116">
        <v>0</v>
      </c>
      <c r="E154" s="116">
        <v>0</v>
      </c>
      <c r="F154" s="395"/>
      <c r="G154" s="116">
        <v>0</v>
      </c>
      <c r="H154" s="117">
        <v>0</v>
      </c>
      <c r="I154" s="118">
        <f t="shared" si="33"/>
        <v>0</v>
      </c>
    </row>
    <row r="155" spans="1:9" ht="15">
      <c r="A155" s="33" t="s">
        <v>19</v>
      </c>
      <c r="B155" s="93">
        <v>0</v>
      </c>
      <c r="C155" s="93">
        <v>0</v>
      </c>
      <c r="D155" s="93">
        <v>0</v>
      </c>
      <c r="E155" s="93">
        <v>0</v>
      </c>
      <c r="F155" s="395"/>
      <c r="G155" s="93">
        <v>0</v>
      </c>
      <c r="H155" s="119">
        <v>0</v>
      </c>
      <c r="I155" s="120">
        <f t="shared" si="33"/>
        <v>0</v>
      </c>
    </row>
    <row r="156" spans="1:9">
      <c r="A156" s="31" t="s">
        <v>20</v>
      </c>
      <c r="B156" s="116">
        <v>1.8571133880383472</v>
      </c>
      <c r="C156" s="116">
        <v>0</v>
      </c>
      <c r="D156" s="116">
        <v>7.6086611961652673E-2</v>
      </c>
      <c r="E156" s="116">
        <v>0</v>
      </c>
      <c r="F156" s="395"/>
      <c r="G156" s="116">
        <v>0</v>
      </c>
      <c r="H156" s="117">
        <v>0</v>
      </c>
      <c r="I156" s="118">
        <f t="shared" si="33"/>
        <v>1.9331999999999998</v>
      </c>
    </row>
    <row r="157" spans="1:9" ht="15.75" thickBot="1">
      <c r="A157" s="33" t="s">
        <v>21</v>
      </c>
      <c r="B157" s="96">
        <v>2.7835523651533145</v>
      </c>
      <c r="C157" s="96">
        <v>1.5320198313002693E-2</v>
      </c>
      <c r="D157" s="96">
        <v>12.78023710102612</v>
      </c>
      <c r="E157" s="96">
        <v>283.49746107909073</v>
      </c>
      <c r="F157" s="396"/>
      <c r="G157" s="96">
        <v>5.4091790193634246</v>
      </c>
      <c r="H157" s="121">
        <v>33.597450237053451</v>
      </c>
      <c r="I157" s="122">
        <f t="shared" si="33"/>
        <v>338.08320000000003</v>
      </c>
    </row>
    <row r="158" spans="1:9" ht="15">
      <c r="A158" s="280" t="s">
        <v>22</v>
      </c>
      <c r="B158" s="99">
        <f>SUM(B137:B157)</f>
        <v>12.259137438911273</v>
      </c>
      <c r="C158" s="99">
        <f t="shared" ref="C158:E158" si="34">SUM(C137:C157)</f>
        <v>135.45942675421287</v>
      </c>
      <c r="D158" s="99">
        <f t="shared" si="34"/>
        <v>35.488329034905561</v>
      </c>
      <c r="E158" s="99">
        <f t="shared" si="34"/>
        <v>285.35103877980231</v>
      </c>
      <c r="F158" s="99">
        <f>SUM(F137:F157)</f>
        <v>0</v>
      </c>
      <c r="G158" s="99">
        <f t="shared" ref="G158:H158" si="35">SUM(G137:G157)</f>
        <v>5.4091790193634246</v>
      </c>
      <c r="H158" s="100">
        <f t="shared" si="35"/>
        <v>33.597450237053451</v>
      </c>
      <c r="I158" s="111">
        <f>SUM(I137:I157)</f>
        <v>507.56456126424894</v>
      </c>
    </row>
    <row r="159" spans="1:9" s="22" customFormat="1" ht="15" thickBot="1">
      <c r="A159" s="38" t="s">
        <v>108</v>
      </c>
      <c r="B159" s="125">
        <f>B158/$I158</f>
        <v>2.4152863250294782E-2</v>
      </c>
      <c r="C159" s="125">
        <f t="shared" ref="C159:I159" si="36">C158/$I158</f>
        <v>0.26688117550368101</v>
      </c>
      <c r="D159" s="125">
        <f t="shared" si="36"/>
        <v>6.991884726252505E-2</v>
      </c>
      <c r="E159" s="125">
        <f t="shared" si="36"/>
        <v>0.56219653726226659</v>
      </c>
      <c r="F159" s="125">
        <f t="shared" si="36"/>
        <v>0</v>
      </c>
      <c r="G159" s="125">
        <f t="shared" si="36"/>
        <v>1.0657125087476883E-2</v>
      </c>
      <c r="H159" s="126">
        <f t="shared" si="36"/>
        <v>6.6193451633755618E-2</v>
      </c>
      <c r="I159" s="127">
        <f t="shared" si="36"/>
        <v>1</v>
      </c>
    </row>
    <row r="160" spans="1:9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7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7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7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37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7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37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0.16281306583548072</v>
      </c>
      <c r="F170" s="395"/>
      <c r="G170" s="112">
        <v>0</v>
      </c>
      <c r="H170" s="113">
        <v>0</v>
      </c>
      <c r="I170" s="114">
        <f t="shared" si="37"/>
        <v>0.16281306583548072</v>
      </c>
    </row>
    <row r="171" spans="1:9" ht="15">
      <c r="A171" s="32" t="s">
        <v>12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7"/>
        <v>0</v>
      </c>
    </row>
    <row r="172" spans="1:9" ht="15">
      <c r="A172" s="31" t="s">
        <v>13</v>
      </c>
      <c r="B172" s="112">
        <v>11.148287878010567</v>
      </c>
      <c r="C172" s="112">
        <v>0</v>
      </c>
      <c r="D172" s="112">
        <v>27.851712121989433</v>
      </c>
      <c r="E172" s="112">
        <v>0</v>
      </c>
      <c r="F172" s="395"/>
      <c r="G172" s="112">
        <v>0</v>
      </c>
      <c r="H172" s="113">
        <v>0</v>
      </c>
      <c r="I172" s="114">
        <f t="shared" si="37"/>
        <v>39</v>
      </c>
    </row>
    <row r="173" spans="1:9" ht="15">
      <c r="A173" s="32" t="s">
        <v>14</v>
      </c>
      <c r="B173" s="84">
        <v>0</v>
      </c>
      <c r="C173" s="84">
        <v>0</v>
      </c>
      <c r="D173" s="84">
        <v>6</v>
      </c>
      <c r="E173" s="84">
        <v>0</v>
      </c>
      <c r="F173" s="395"/>
      <c r="G173" s="84">
        <v>0</v>
      </c>
      <c r="H173" s="115">
        <v>0</v>
      </c>
      <c r="I173" s="111">
        <f t="shared" si="37"/>
        <v>6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37"/>
        <v>0</v>
      </c>
    </row>
    <row r="175" spans="1:9" ht="15">
      <c r="A175" s="32" t="s">
        <v>136</v>
      </c>
      <c r="B175" s="84">
        <v>13.895357100026535</v>
      </c>
      <c r="C175" s="84">
        <v>7.2371651562638206</v>
      </c>
      <c r="D175" s="84">
        <v>240.86747774370963</v>
      </c>
      <c r="E175" s="84">
        <v>0</v>
      </c>
      <c r="F175" s="395"/>
      <c r="G175" s="84">
        <v>0</v>
      </c>
      <c r="H175" s="115">
        <v>0</v>
      </c>
      <c r="I175" s="111">
        <f t="shared" si="37"/>
        <v>262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7"/>
        <v>0</v>
      </c>
    </row>
    <row r="177" spans="1:9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7"/>
        <v>0</v>
      </c>
    </row>
    <row r="178" spans="1:9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7"/>
        <v>0</v>
      </c>
    </row>
    <row r="179" spans="1:9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7"/>
        <v>0</v>
      </c>
    </row>
    <row r="180" spans="1:9">
      <c r="A180" s="31" t="s">
        <v>18</v>
      </c>
      <c r="B180" s="116">
        <v>0</v>
      </c>
      <c r="C180" s="116">
        <v>0</v>
      </c>
      <c r="D180" s="116">
        <v>0</v>
      </c>
      <c r="E180" s="116">
        <v>0</v>
      </c>
      <c r="F180" s="395"/>
      <c r="G180" s="116">
        <v>0</v>
      </c>
      <c r="H180" s="117">
        <v>0</v>
      </c>
      <c r="I180" s="118">
        <f t="shared" si="37"/>
        <v>0</v>
      </c>
    </row>
    <row r="181" spans="1:9" ht="15">
      <c r="A181" s="33" t="s">
        <v>19</v>
      </c>
      <c r="B181" s="93">
        <v>0</v>
      </c>
      <c r="C181" s="93">
        <v>0</v>
      </c>
      <c r="D181" s="93">
        <v>0</v>
      </c>
      <c r="E181" s="93">
        <v>0</v>
      </c>
      <c r="F181" s="395"/>
      <c r="G181" s="93">
        <v>0</v>
      </c>
      <c r="H181" s="119">
        <v>0</v>
      </c>
      <c r="I181" s="120">
        <f t="shared" si="37"/>
        <v>0</v>
      </c>
    </row>
    <row r="182" spans="1:9">
      <c r="A182" s="31" t="s">
        <v>20</v>
      </c>
      <c r="B182" s="116">
        <v>0</v>
      </c>
      <c r="C182" s="116">
        <v>0</v>
      </c>
      <c r="D182" s="116">
        <v>0</v>
      </c>
      <c r="E182" s="116">
        <v>0</v>
      </c>
      <c r="F182" s="395"/>
      <c r="G182" s="116">
        <v>0</v>
      </c>
      <c r="H182" s="117">
        <v>0</v>
      </c>
      <c r="I182" s="118">
        <f t="shared" si="37"/>
        <v>0</v>
      </c>
    </row>
    <row r="183" spans="1:9" ht="15.75" thickBot="1">
      <c r="A183" s="33" t="s">
        <v>21</v>
      </c>
      <c r="B183" s="96">
        <v>2.6448703127636479</v>
      </c>
      <c r="C183" s="96">
        <v>0</v>
      </c>
      <c r="D183" s="96">
        <v>65.38506375039745</v>
      </c>
      <c r="E183" s="96">
        <v>68.785580884472949</v>
      </c>
      <c r="F183" s="396"/>
      <c r="G183" s="96">
        <v>6.1519236096660572</v>
      </c>
      <c r="H183" s="121">
        <v>19.658961442699884</v>
      </c>
      <c r="I183" s="122">
        <f t="shared" si="37"/>
        <v>162.62639999999996</v>
      </c>
    </row>
    <row r="184" spans="1:9" ht="15">
      <c r="A184" s="280" t="s">
        <v>22</v>
      </c>
      <c r="B184" s="99">
        <f>SUM(B163:B183)</f>
        <v>27.688515290800748</v>
      </c>
      <c r="C184" s="99">
        <f t="shared" ref="C184:E184" si="38">SUM(C163:C183)</f>
        <v>7.2371651562638206</v>
      </c>
      <c r="D184" s="99">
        <f t="shared" si="38"/>
        <v>340.10425361609646</v>
      </c>
      <c r="E184" s="99">
        <f t="shared" si="38"/>
        <v>68.948393950308429</v>
      </c>
      <c r="F184" s="99">
        <f>SUM(F163:F183)</f>
        <v>0</v>
      </c>
      <c r="G184" s="99">
        <f t="shared" ref="G184:H184" si="39">SUM(G163:G183)</f>
        <v>6.1519236096660572</v>
      </c>
      <c r="H184" s="100">
        <f t="shared" si="39"/>
        <v>19.658961442699884</v>
      </c>
      <c r="I184" s="111">
        <f>SUM(I163:I183)</f>
        <v>469.7892130658355</v>
      </c>
    </row>
    <row r="185" spans="1:9" s="22" customFormat="1" ht="15" thickBot="1">
      <c r="A185" s="38" t="s">
        <v>108</v>
      </c>
      <c r="B185" s="125">
        <f>B184/$I184</f>
        <v>5.8938167417906473E-2</v>
      </c>
      <c r="C185" s="125">
        <f t="shared" ref="C185:I185" si="40">C184/$I184</f>
        <v>1.5405132674363079E-2</v>
      </c>
      <c r="D185" s="125">
        <f t="shared" si="40"/>
        <v>0.72395075101146433</v>
      </c>
      <c r="E185" s="125">
        <f t="shared" si="40"/>
        <v>0.14676453190645336</v>
      </c>
      <c r="F185" s="125">
        <f t="shared" si="40"/>
        <v>0</v>
      </c>
      <c r="G185" s="125">
        <f t="shared" si="40"/>
        <v>1.3095072084603051E-2</v>
      </c>
      <c r="H185" s="126">
        <f t="shared" si="40"/>
        <v>4.1846344905209457E-2</v>
      </c>
      <c r="I185" s="127">
        <f t="shared" si="40"/>
        <v>1</v>
      </c>
    </row>
    <row r="186" spans="1:9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9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9" ht="1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9" ht="15">
      <c r="A189" s="30" t="s">
        <v>7</v>
      </c>
      <c r="B189" s="105">
        <v>0</v>
      </c>
      <c r="C189" s="105">
        <v>0</v>
      </c>
      <c r="D189" s="105">
        <v>1036</v>
      </c>
      <c r="E189" s="105">
        <v>0</v>
      </c>
      <c r="F189" s="394"/>
      <c r="G189" s="105">
        <v>0</v>
      </c>
      <c r="H189" s="110">
        <v>0</v>
      </c>
      <c r="I189" s="111">
        <f>SUM(B189:H189)</f>
        <v>1036</v>
      </c>
    </row>
    <row r="190" spans="1:9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41">SUM(B190:H190)</f>
        <v>0</v>
      </c>
    </row>
    <row r="191" spans="1:9" ht="15">
      <c r="A191" s="32" t="s">
        <v>143</v>
      </c>
      <c r="B191" s="84">
        <v>0</v>
      </c>
      <c r="C191" s="84">
        <v>0</v>
      </c>
      <c r="D191" s="84">
        <v>0</v>
      </c>
      <c r="E191" s="84">
        <v>0</v>
      </c>
      <c r="F191" s="395"/>
      <c r="G191" s="84">
        <v>0</v>
      </c>
      <c r="H191" s="115">
        <v>0</v>
      </c>
      <c r="I191" s="111">
        <f t="shared" si="41"/>
        <v>0</v>
      </c>
    </row>
    <row r="192" spans="1:9" ht="15">
      <c r="A192" s="31" t="s">
        <v>9</v>
      </c>
      <c r="B192" s="112">
        <v>0</v>
      </c>
      <c r="C192" s="112">
        <v>0</v>
      </c>
      <c r="D192" s="112">
        <v>0</v>
      </c>
      <c r="E192" s="112">
        <v>0</v>
      </c>
      <c r="F192" s="395"/>
      <c r="G192" s="112">
        <v>0</v>
      </c>
      <c r="H192" s="113">
        <v>0</v>
      </c>
      <c r="I192" s="114">
        <f t="shared" si="41"/>
        <v>0</v>
      </c>
    </row>
    <row r="193" spans="1:9" ht="15">
      <c r="A193" s="32" t="s">
        <v>10</v>
      </c>
      <c r="B193" s="84">
        <v>0</v>
      </c>
      <c r="C193" s="84">
        <v>0</v>
      </c>
      <c r="D193" s="84">
        <v>0</v>
      </c>
      <c r="E193" s="84">
        <v>0</v>
      </c>
      <c r="F193" s="395"/>
      <c r="G193" s="84">
        <v>0</v>
      </c>
      <c r="H193" s="115">
        <v>0</v>
      </c>
      <c r="I193" s="111">
        <f t="shared" si="41"/>
        <v>0</v>
      </c>
    </row>
    <row r="194" spans="1:9" ht="15">
      <c r="A194" s="31" t="s">
        <v>11</v>
      </c>
      <c r="B194" s="112">
        <v>0</v>
      </c>
      <c r="C194" s="112">
        <v>0</v>
      </c>
      <c r="D194" s="112">
        <v>0</v>
      </c>
      <c r="E194" s="112">
        <v>0</v>
      </c>
      <c r="F194" s="395"/>
      <c r="G194" s="112">
        <v>0</v>
      </c>
      <c r="H194" s="113">
        <v>0</v>
      </c>
      <c r="I194" s="114">
        <f t="shared" si="41"/>
        <v>0</v>
      </c>
    </row>
    <row r="195" spans="1:9" ht="15">
      <c r="A195" s="32" t="s">
        <v>144</v>
      </c>
      <c r="B195" s="84">
        <v>0</v>
      </c>
      <c r="C195" s="84">
        <v>0</v>
      </c>
      <c r="D195" s="84">
        <v>0</v>
      </c>
      <c r="E195" s="84">
        <v>0</v>
      </c>
      <c r="F195" s="395"/>
      <c r="G195" s="84">
        <v>0</v>
      </c>
      <c r="H195" s="115">
        <v>0</v>
      </c>
      <c r="I195" s="111">
        <f t="shared" si="41"/>
        <v>0</v>
      </c>
    </row>
    <row r="196" spans="1:9" ht="15">
      <c r="A196" s="31" t="s">
        <v>145</v>
      </c>
      <c r="B196" s="112">
        <v>6.8828317158006945E-9</v>
      </c>
      <c r="C196" s="112">
        <v>6.8828317158006945E-9</v>
      </c>
      <c r="D196" s="112">
        <v>6.8828317158006945E-9</v>
      </c>
      <c r="E196" s="112">
        <v>4.5666692635340409</v>
      </c>
      <c r="F196" s="395"/>
      <c r="G196" s="112">
        <v>0</v>
      </c>
      <c r="H196" s="113">
        <v>0</v>
      </c>
      <c r="I196" s="114">
        <f t="shared" si="41"/>
        <v>4.5666692841825363</v>
      </c>
    </row>
    <row r="197" spans="1:9" ht="15">
      <c r="A197" s="32" t="s">
        <v>12</v>
      </c>
      <c r="B197" s="84">
        <v>0.63117257524334014</v>
      </c>
      <c r="C197" s="84">
        <v>0.19603807236913678</v>
      </c>
      <c r="D197" s="84">
        <v>9.1727893523875235</v>
      </c>
      <c r="E197" s="84">
        <v>0</v>
      </c>
      <c r="F197" s="395"/>
      <c r="G197" s="84">
        <v>0</v>
      </c>
      <c r="H197" s="115">
        <v>0</v>
      </c>
      <c r="I197" s="111">
        <f t="shared" si="41"/>
        <v>10</v>
      </c>
    </row>
    <row r="198" spans="1:9" ht="15">
      <c r="A198" s="31" t="s">
        <v>13</v>
      </c>
      <c r="B198" s="112">
        <v>64.287268450692963</v>
      </c>
      <c r="C198" s="112">
        <v>28.561509995105357</v>
      </c>
      <c r="D198" s="112">
        <v>1298.1512215542016</v>
      </c>
      <c r="E198" s="112">
        <v>0</v>
      </c>
      <c r="F198" s="395"/>
      <c r="G198" s="112">
        <v>0</v>
      </c>
      <c r="H198" s="113">
        <v>0</v>
      </c>
      <c r="I198" s="114">
        <f t="shared" si="41"/>
        <v>1391</v>
      </c>
    </row>
    <row r="199" spans="1:9" ht="15">
      <c r="A199" s="32" t="s">
        <v>14</v>
      </c>
      <c r="B199" s="84">
        <v>79.054665614988153</v>
      </c>
      <c r="C199" s="84">
        <v>1.4695259592684294E-8</v>
      </c>
      <c r="D199" s="84">
        <v>571.94533437031657</v>
      </c>
      <c r="E199" s="84">
        <v>0</v>
      </c>
      <c r="F199" s="395"/>
      <c r="G199" s="84">
        <v>0</v>
      </c>
      <c r="H199" s="115">
        <v>0</v>
      </c>
      <c r="I199" s="111">
        <f t="shared" si="41"/>
        <v>651</v>
      </c>
    </row>
    <row r="200" spans="1:9" ht="15">
      <c r="A200" s="31" t="s">
        <v>146</v>
      </c>
      <c r="B200" s="112">
        <v>9.8083067086384467E-9</v>
      </c>
      <c r="C200" s="112">
        <v>9.8083067086384467E-9</v>
      </c>
      <c r="D200" s="112">
        <v>306.99999998038339</v>
      </c>
      <c r="E200" s="112">
        <v>0</v>
      </c>
      <c r="F200" s="395"/>
      <c r="G200" s="112">
        <v>0</v>
      </c>
      <c r="H200" s="113">
        <v>0</v>
      </c>
      <c r="I200" s="114">
        <f t="shared" si="41"/>
        <v>307</v>
      </c>
    </row>
    <row r="201" spans="1:9" ht="15">
      <c r="A201" s="32" t="s">
        <v>136</v>
      </c>
      <c r="B201" s="84">
        <v>465.17419211145682</v>
      </c>
      <c r="C201" s="84">
        <v>24.99211952038852</v>
      </c>
      <c r="D201" s="84">
        <v>2602.3978429998911</v>
      </c>
      <c r="E201" s="84">
        <v>198.43584536826404</v>
      </c>
      <c r="F201" s="395"/>
      <c r="G201" s="84">
        <v>0</v>
      </c>
      <c r="H201" s="115">
        <v>0</v>
      </c>
      <c r="I201" s="111">
        <f t="shared" si="41"/>
        <v>3291.0000000000005</v>
      </c>
    </row>
    <row r="202" spans="1:9" ht="15">
      <c r="A202" s="31" t="s">
        <v>15</v>
      </c>
      <c r="B202" s="112">
        <v>0</v>
      </c>
      <c r="C202" s="112">
        <v>0</v>
      </c>
      <c r="D202" s="112">
        <v>0</v>
      </c>
      <c r="E202" s="112">
        <v>0</v>
      </c>
      <c r="F202" s="395"/>
      <c r="G202" s="112">
        <v>0</v>
      </c>
      <c r="H202" s="113">
        <v>0</v>
      </c>
      <c r="I202" s="114">
        <f t="shared" si="41"/>
        <v>0</v>
      </c>
    </row>
    <row r="203" spans="1:9" ht="15">
      <c r="A203" s="32" t="s">
        <v>16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41"/>
        <v>0</v>
      </c>
    </row>
    <row r="204" spans="1:9" ht="15">
      <c r="A204" s="31" t="s">
        <v>17</v>
      </c>
      <c r="B204" s="112">
        <v>0.87075110739530936</v>
      </c>
      <c r="C204" s="112">
        <v>7.2594752184472468E-9</v>
      </c>
      <c r="D204" s="112">
        <v>746.12924888534519</v>
      </c>
      <c r="E204" s="112">
        <v>0</v>
      </c>
      <c r="F204" s="395"/>
      <c r="G204" s="112">
        <v>0</v>
      </c>
      <c r="H204" s="113">
        <v>0</v>
      </c>
      <c r="I204" s="114">
        <f t="shared" si="41"/>
        <v>747</v>
      </c>
    </row>
    <row r="205" spans="1:9" ht="15">
      <c r="A205" s="33" t="s">
        <v>56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41"/>
        <v>0</v>
      </c>
    </row>
    <row r="206" spans="1:9">
      <c r="A206" s="31" t="s">
        <v>18</v>
      </c>
      <c r="B206" s="116">
        <v>0</v>
      </c>
      <c r="C206" s="116">
        <v>0</v>
      </c>
      <c r="D206" s="116">
        <v>0</v>
      </c>
      <c r="E206" s="116">
        <v>0</v>
      </c>
      <c r="F206" s="395"/>
      <c r="G206" s="116">
        <v>0</v>
      </c>
      <c r="H206" s="117">
        <v>0</v>
      </c>
      <c r="I206" s="118">
        <f t="shared" si="41"/>
        <v>0</v>
      </c>
    </row>
    <row r="207" spans="1:9" ht="15">
      <c r="A207" s="33" t="s">
        <v>19</v>
      </c>
      <c r="B207" s="93">
        <v>0</v>
      </c>
      <c r="C207" s="93">
        <v>0</v>
      </c>
      <c r="D207" s="93">
        <v>0</v>
      </c>
      <c r="E207" s="93">
        <v>0</v>
      </c>
      <c r="F207" s="395"/>
      <c r="G207" s="93">
        <v>0</v>
      </c>
      <c r="H207" s="119">
        <v>0</v>
      </c>
      <c r="I207" s="120">
        <f t="shared" si="41"/>
        <v>0</v>
      </c>
    </row>
    <row r="208" spans="1:9">
      <c r="A208" s="31" t="s">
        <v>20</v>
      </c>
      <c r="B208" s="116">
        <v>0</v>
      </c>
      <c r="C208" s="116">
        <v>0</v>
      </c>
      <c r="D208" s="116">
        <v>0</v>
      </c>
      <c r="E208" s="116">
        <v>0</v>
      </c>
      <c r="F208" s="395"/>
      <c r="G208" s="116">
        <v>0</v>
      </c>
      <c r="H208" s="117">
        <v>0</v>
      </c>
      <c r="I208" s="118">
        <f t="shared" si="41"/>
        <v>0</v>
      </c>
    </row>
    <row r="209" spans="1:9" ht="15.75" thickBot="1">
      <c r="A209" s="33" t="s">
        <v>21</v>
      </c>
      <c r="B209" s="96">
        <v>2.7365285416379064</v>
      </c>
      <c r="C209" s="96">
        <v>0.96638828545346089</v>
      </c>
      <c r="D209" s="96">
        <v>732.75810218710239</v>
      </c>
      <c r="E209" s="96">
        <v>503.13227284908845</v>
      </c>
      <c r="F209" s="396"/>
      <c r="G209" s="96">
        <v>39.361497150284421</v>
      </c>
      <c r="H209" s="121">
        <v>2.378810986433268</v>
      </c>
      <c r="I209" s="122">
        <f t="shared" si="41"/>
        <v>1281.3335999999999</v>
      </c>
    </row>
    <row r="210" spans="1:9" ht="15">
      <c r="A210" s="280" t="s">
        <v>22</v>
      </c>
      <c r="B210" s="99">
        <f>SUM(B189:B209)</f>
        <v>612.75457841810567</v>
      </c>
      <c r="C210" s="99">
        <f t="shared" ref="C210:E210" si="42">SUM(C189:C209)</f>
        <v>54.71605591196235</v>
      </c>
      <c r="D210" s="99">
        <f t="shared" si="42"/>
        <v>7303.5545393365119</v>
      </c>
      <c r="E210" s="99">
        <f t="shared" si="42"/>
        <v>706.13478748088653</v>
      </c>
      <c r="F210" s="99">
        <f>SUM(F189:F209)</f>
        <v>0</v>
      </c>
      <c r="G210" s="99">
        <f t="shared" ref="G210:H210" si="43">SUM(G189:G209)</f>
        <v>39.361497150284421</v>
      </c>
      <c r="H210" s="100">
        <f t="shared" si="43"/>
        <v>2.378810986433268</v>
      </c>
      <c r="I210" s="111">
        <f>SUM(I189:I209)</f>
        <v>8718.9002692841823</v>
      </c>
    </row>
    <row r="211" spans="1:9" s="22" customFormat="1" ht="15" thickBot="1">
      <c r="A211" s="38" t="s">
        <v>108</v>
      </c>
      <c r="B211" s="125">
        <f>B210/$I210</f>
        <v>7.027888374601314E-2</v>
      </c>
      <c r="C211" s="125">
        <f t="shared" ref="C211:I211" si="44">C210/$I210</f>
        <v>6.2755685031427146E-3</v>
      </c>
      <c r="D211" s="125">
        <f t="shared" si="44"/>
        <v>0.83766923737689802</v>
      </c>
      <c r="E211" s="125">
        <f t="shared" si="44"/>
        <v>8.0988974030191521E-2</v>
      </c>
      <c r="F211" s="125">
        <f t="shared" si="44"/>
        <v>0</v>
      </c>
      <c r="G211" s="125">
        <f t="shared" si="44"/>
        <v>4.5145025100185006E-3</v>
      </c>
      <c r="H211" s="126">
        <f t="shared" si="44"/>
        <v>2.728338337363007E-4</v>
      </c>
      <c r="I211" s="127">
        <f t="shared" si="44"/>
        <v>1</v>
      </c>
    </row>
    <row r="212" spans="1:9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9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9" ht="1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9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9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45">SUM(B216:H216)</f>
        <v>0</v>
      </c>
    </row>
    <row r="217" spans="1:9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45"/>
        <v>0</v>
      </c>
    </row>
    <row r="218" spans="1:9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45"/>
        <v>0</v>
      </c>
    </row>
    <row r="219" spans="1:9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45"/>
        <v>0</v>
      </c>
    </row>
    <row r="220" spans="1:9" ht="15">
      <c r="A220" s="31" t="s">
        <v>11</v>
      </c>
      <c r="B220" s="112">
        <v>0</v>
      </c>
      <c r="C220" s="112">
        <v>0</v>
      </c>
      <c r="D220" s="112">
        <v>0</v>
      </c>
      <c r="E220" s="112">
        <v>27.217914982869424</v>
      </c>
      <c r="F220" s="395"/>
      <c r="G220" s="112">
        <v>0</v>
      </c>
      <c r="H220" s="113">
        <v>0</v>
      </c>
      <c r="I220" s="114">
        <f t="shared" si="45"/>
        <v>27.217914982869424</v>
      </c>
    </row>
    <row r="221" spans="1:9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45"/>
        <v>0</v>
      </c>
    </row>
    <row r="222" spans="1:9" ht="15">
      <c r="A222" s="31" t="s">
        <v>145</v>
      </c>
      <c r="B222" s="112">
        <v>0</v>
      </c>
      <c r="C222" s="112">
        <v>0</v>
      </c>
      <c r="D222" s="112">
        <v>0</v>
      </c>
      <c r="E222" s="112">
        <v>2.080863767745507E-3</v>
      </c>
      <c r="F222" s="395"/>
      <c r="G222" s="112">
        <v>0</v>
      </c>
      <c r="H222" s="113">
        <v>0</v>
      </c>
      <c r="I222" s="114">
        <f t="shared" si="45"/>
        <v>2.080863767745507E-3</v>
      </c>
    </row>
    <row r="223" spans="1:9" ht="15">
      <c r="A223" s="32" t="s">
        <v>12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45"/>
        <v>0</v>
      </c>
    </row>
    <row r="224" spans="1:9" ht="15">
      <c r="A224" s="31" t="s">
        <v>13</v>
      </c>
      <c r="B224" s="112">
        <v>0</v>
      </c>
      <c r="C224" s="112">
        <v>0</v>
      </c>
      <c r="D224" s="112">
        <v>31</v>
      </c>
      <c r="E224" s="112">
        <v>0</v>
      </c>
      <c r="F224" s="395"/>
      <c r="G224" s="112">
        <v>0</v>
      </c>
      <c r="H224" s="113">
        <v>0</v>
      </c>
      <c r="I224" s="114">
        <f t="shared" si="45"/>
        <v>31</v>
      </c>
    </row>
    <row r="225" spans="1:9" ht="15">
      <c r="A225" s="32" t="s">
        <v>14</v>
      </c>
      <c r="B225" s="84">
        <v>0</v>
      </c>
      <c r="C225" s="84">
        <v>0</v>
      </c>
      <c r="D225" s="84">
        <v>0</v>
      </c>
      <c r="E225" s="84">
        <v>0</v>
      </c>
      <c r="F225" s="395"/>
      <c r="G225" s="84">
        <v>0</v>
      </c>
      <c r="H225" s="115">
        <v>0</v>
      </c>
      <c r="I225" s="111">
        <f t="shared" si="45"/>
        <v>0</v>
      </c>
    </row>
    <row r="226" spans="1:9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45"/>
        <v>0</v>
      </c>
    </row>
    <row r="227" spans="1:9" ht="15">
      <c r="A227" s="32" t="s">
        <v>136</v>
      </c>
      <c r="B227" s="84">
        <v>441.95983488341091</v>
      </c>
      <c r="C227" s="84">
        <v>0</v>
      </c>
      <c r="D227" s="84">
        <v>208.69488556656279</v>
      </c>
      <c r="E227" s="84">
        <v>457.34527955002636</v>
      </c>
      <c r="F227" s="395"/>
      <c r="G227" s="84">
        <v>0</v>
      </c>
      <c r="H227" s="115">
        <v>0</v>
      </c>
      <c r="I227" s="111">
        <f t="shared" si="45"/>
        <v>1108</v>
      </c>
    </row>
    <row r="228" spans="1:9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45"/>
        <v>0</v>
      </c>
    </row>
    <row r="229" spans="1:9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45"/>
        <v>0</v>
      </c>
    </row>
    <row r="230" spans="1:9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45"/>
        <v>0</v>
      </c>
    </row>
    <row r="231" spans="1:9" ht="15">
      <c r="A231" s="33" t="s">
        <v>56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45"/>
        <v>0</v>
      </c>
    </row>
    <row r="232" spans="1:9">
      <c r="A232" s="31" t="s">
        <v>18</v>
      </c>
      <c r="B232" s="116">
        <v>0</v>
      </c>
      <c r="C232" s="116">
        <v>0</v>
      </c>
      <c r="D232" s="116">
        <v>0</v>
      </c>
      <c r="E232" s="116">
        <v>0</v>
      </c>
      <c r="F232" s="395"/>
      <c r="G232" s="116">
        <v>0</v>
      </c>
      <c r="H232" s="117">
        <v>0</v>
      </c>
      <c r="I232" s="118">
        <f t="shared" si="45"/>
        <v>0</v>
      </c>
    </row>
    <row r="233" spans="1:9" ht="15">
      <c r="A233" s="33" t="s">
        <v>19</v>
      </c>
      <c r="B233" s="93">
        <v>0</v>
      </c>
      <c r="C233" s="93">
        <v>0</v>
      </c>
      <c r="D233" s="93">
        <v>0</v>
      </c>
      <c r="E233" s="93">
        <v>0</v>
      </c>
      <c r="F233" s="395"/>
      <c r="G233" s="93">
        <v>0</v>
      </c>
      <c r="H233" s="119">
        <v>0</v>
      </c>
      <c r="I233" s="120">
        <f t="shared" si="45"/>
        <v>0</v>
      </c>
    </row>
    <row r="234" spans="1:9">
      <c r="A234" s="31" t="s">
        <v>20</v>
      </c>
      <c r="B234" s="116">
        <v>43.494272957832536</v>
      </c>
      <c r="C234" s="116">
        <v>0</v>
      </c>
      <c r="D234" s="116">
        <v>10.016127042167465</v>
      </c>
      <c r="E234" s="116">
        <v>0</v>
      </c>
      <c r="F234" s="395"/>
      <c r="G234" s="116">
        <v>0</v>
      </c>
      <c r="H234" s="117">
        <v>0</v>
      </c>
      <c r="I234" s="118">
        <f t="shared" si="45"/>
        <v>53.510400000000004</v>
      </c>
    </row>
    <row r="235" spans="1:9" ht="15.75" thickBot="1">
      <c r="A235" s="33" t="s">
        <v>21</v>
      </c>
      <c r="B235" s="96">
        <v>40.687590955245248</v>
      </c>
      <c r="C235" s="96">
        <v>0</v>
      </c>
      <c r="D235" s="96">
        <v>149.92481368870529</v>
      </c>
      <c r="E235" s="96">
        <v>111.04463152325548</v>
      </c>
      <c r="F235" s="396"/>
      <c r="G235" s="96">
        <v>33.527170386053776</v>
      </c>
      <c r="H235" s="121">
        <v>3.9177934467402062</v>
      </c>
      <c r="I235" s="122">
        <f t="shared" si="45"/>
        <v>339.10200000000003</v>
      </c>
    </row>
    <row r="236" spans="1:9" ht="15">
      <c r="A236" s="280" t="s">
        <v>22</v>
      </c>
      <c r="B236" s="99">
        <f>SUM(B215:B235)</f>
        <v>526.14169879648875</v>
      </c>
      <c r="C236" s="99">
        <f t="shared" ref="C236:E236" si="46">SUM(C215:C235)</f>
        <v>0</v>
      </c>
      <c r="D236" s="99">
        <f t="shared" si="46"/>
        <v>399.63582629743553</v>
      </c>
      <c r="E236" s="99">
        <f t="shared" si="46"/>
        <v>595.60990691991901</v>
      </c>
      <c r="F236" s="99">
        <f>SUM(F215:F235)</f>
        <v>0</v>
      </c>
      <c r="G236" s="99">
        <f t="shared" ref="G236:H236" si="47">SUM(G215:G235)</f>
        <v>33.527170386053776</v>
      </c>
      <c r="H236" s="100">
        <f t="shared" si="47"/>
        <v>3.9177934467402062</v>
      </c>
      <c r="I236" s="111">
        <f>SUM(I215:I235)</f>
        <v>1558.8323958466374</v>
      </c>
    </row>
    <row r="237" spans="1:9" s="22" customFormat="1" ht="15" thickBot="1">
      <c r="A237" s="38" t="s">
        <v>108</v>
      </c>
      <c r="B237" s="125">
        <f>B236/$I236</f>
        <v>0.33752294358158319</v>
      </c>
      <c r="C237" s="125">
        <f t="shared" ref="C237:I237" si="48">C236/$I236</f>
        <v>0</v>
      </c>
      <c r="D237" s="125">
        <f t="shared" si="48"/>
        <v>0.25636869451919764</v>
      </c>
      <c r="E237" s="125">
        <f t="shared" si="48"/>
        <v>0.38208720097610605</v>
      </c>
      <c r="F237" s="125">
        <f t="shared" si="48"/>
        <v>0</v>
      </c>
      <c r="G237" s="125">
        <f t="shared" si="48"/>
        <v>2.1507873762043807E-2</v>
      </c>
      <c r="H237" s="126">
        <f t="shared" si="48"/>
        <v>2.5132871610692715E-3</v>
      </c>
      <c r="I237" s="127">
        <f t="shared" si="48"/>
        <v>1</v>
      </c>
    </row>
    <row r="238" spans="1:9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9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9" ht="1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9">SUM(B242:H242)</f>
        <v>0</v>
      </c>
    </row>
    <row r="243" spans="1:9" ht="15">
      <c r="A243" s="32" t="s">
        <v>143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9"/>
        <v>0</v>
      </c>
    </row>
    <row r="244" spans="1:9" ht="15">
      <c r="A244" s="31" t="s">
        <v>9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9"/>
        <v>0</v>
      </c>
    </row>
    <row r="245" spans="1:9" ht="15">
      <c r="A245" s="32" t="s">
        <v>10</v>
      </c>
      <c r="B245" s="84">
        <v>0</v>
      </c>
      <c r="C245" s="84">
        <v>0</v>
      </c>
      <c r="D245" s="84">
        <v>0</v>
      </c>
      <c r="E245" s="84">
        <v>0</v>
      </c>
      <c r="F245" s="395"/>
      <c r="G245" s="84">
        <v>0</v>
      </c>
      <c r="H245" s="115">
        <v>0</v>
      </c>
      <c r="I245" s="111">
        <f t="shared" si="49"/>
        <v>0</v>
      </c>
    </row>
    <row r="246" spans="1:9" ht="15">
      <c r="A246" s="31" t="s">
        <v>11</v>
      </c>
      <c r="B246" s="112">
        <v>1.1250709859185388E-8</v>
      </c>
      <c r="C246" s="112">
        <v>1.1250709859185388E-8</v>
      </c>
      <c r="D246" s="112">
        <v>1.1250709859185388E-8</v>
      </c>
      <c r="E246" s="112">
        <v>0.15841184635406982</v>
      </c>
      <c r="F246" s="395"/>
      <c r="G246" s="112">
        <v>0</v>
      </c>
      <c r="H246" s="113">
        <v>0</v>
      </c>
      <c r="I246" s="114">
        <f t="shared" si="49"/>
        <v>0.15841188010619942</v>
      </c>
    </row>
    <row r="247" spans="1:9" ht="15">
      <c r="A247" s="32" t="s">
        <v>144</v>
      </c>
      <c r="B247" s="84">
        <v>0</v>
      </c>
      <c r="C247" s="84">
        <v>0</v>
      </c>
      <c r="D247" s="84">
        <v>0</v>
      </c>
      <c r="E247" s="84">
        <v>0</v>
      </c>
      <c r="F247" s="395"/>
      <c r="G247" s="84">
        <v>0</v>
      </c>
      <c r="H247" s="115">
        <v>0</v>
      </c>
      <c r="I247" s="111">
        <f t="shared" si="49"/>
        <v>0</v>
      </c>
    </row>
    <row r="248" spans="1:9" ht="15">
      <c r="A248" s="31" t="s">
        <v>145</v>
      </c>
      <c r="B248" s="112">
        <v>6.8828315311760423E-9</v>
      </c>
      <c r="C248" s="112">
        <v>6.8828315311760423E-9</v>
      </c>
      <c r="D248" s="112">
        <v>6.8828315311760423E-9</v>
      </c>
      <c r="E248" s="112">
        <v>0.65873863349435879</v>
      </c>
      <c r="F248" s="395"/>
      <c r="G248" s="112">
        <v>0</v>
      </c>
      <c r="H248" s="113">
        <v>0</v>
      </c>
      <c r="I248" s="114">
        <f t="shared" si="49"/>
        <v>0.65873865414285337</v>
      </c>
    </row>
    <row r="249" spans="1:9" ht="15">
      <c r="A249" s="32" t="s">
        <v>12</v>
      </c>
      <c r="B249" s="84">
        <v>4.5615978719109158</v>
      </c>
      <c r="C249" s="84">
        <v>9.9883289083462796E-3</v>
      </c>
      <c r="D249" s="84">
        <v>2.428413799180738</v>
      </c>
      <c r="E249" s="84">
        <v>0</v>
      </c>
      <c r="F249" s="395"/>
      <c r="G249" s="84">
        <v>0</v>
      </c>
      <c r="H249" s="115">
        <v>0</v>
      </c>
      <c r="I249" s="111">
        <f t="shared" si="49"/>
        <v>7</v>
      </c>
    </row>
    <row r="250" spans="1:9" ht="15">
      <c r="A250" s="31" t="s">
        <v>13</v>
      </c>
      <c r="B250" s="112">
        <v>136.60917224095715</v>
      </c>
      <c r="C250" s="112">
        <v>6.881323079049042E-4</v>
      </c>
      <c r="D250" s="112">
        <v>38.390139626734936</v>
      </c>
      <c r="E250" s="112">
        <v>0</v>
      </c>
      <c r="F250" s="395"/>
      <c r="G250" s="112">
        <v>0</v>
      </c>
      <c r="H250" s="113">
        <v>0</v>
      </c>
      <c r="I250" s="114">
        <f t="shared" si="49"/>
        <v>175</v>
      </c>
    </row>
    <row r="251" spans="1:9" ht="15">
      <c r="A251" s="32" t="s">
        <v>14</v>
      </c>
      <c r="B251" s="84">
        <v>30.719001039558762</v>
      </c>
      <c r="C251" s="84">
        <v>1.3374999994984374E-8</v>
      </c>
      <c r="D251" s="84">
        <v>74.603758574087337</v>
      </c>
      <c r="E251" s="84">
        <v>1.6772403729789074</v>
      </c>
      <c r="F251" s="395"/>
      <c r="G251" s="84">
        <v>0</v>
      </c>
      <c r="H251" s="115">
        <v>0</v>
      </c>
      <c r="I251" s="111">
        <f t="shared" si="49"/>
        <v>107</v>
      </c>
    </row>
    <row r="252" spans="1:9" ht="15">
      <c r="A252" s="31" t="s">
        <v>146</v>
      </c>
      <c r="B252" s="112">
        <v>0</v>
      </c>
      <c r="C252" s="112">
        <v>0</v>
      </c>
      <c r="D252" s="112">
        <v>0</v>
      </c>
      <c r="E252" s="112">
        <v>0</v>
      </c>
      <c r="F252" s="395"/>
      <c r="G252" s="112">
        <v>0</v>
      </c>
      <c r="H252" s="113">
        <v>0</v>
      </c>
      <c r="I252" s="114">
        <f t="shared" si="49"/>
        <v>0</v>
      </c>
    </row>
    <row r="253" spans="1:9" ht="15">
      <c r="A253" s="32" t="s">
        <v>136</v>
      </c>
      <c r="B253" s="84">
        <v>937.94417348330387</v>
      </c>
      <c r="C253" s="84">
        <v>63.807807676786666</v>
      </c>
      <c r="D253" s="84">
        <v>856.24801883990961</v>
      </c>
      <c r="E253" s="84">
        <v>0</v>
      </c>
      <c r="F253" s="395"/>
      <c r="G253" s="84">
        <v>0</v>
      </c>
      <c r="H253" s="115">
        <v>0</v>
      </c>
      <c r="I253" s="111">
        <f t="shared" si="49"/>
        <v>1858</v>
      </c>
    </row>
    <row r="254" spans="1:9" ht="15">
      <c r="A254" s="31" t="s">
        <v>15</v>
      </c>
      <c r="B254" s="112">
        <v>0</v>
      </c>
      <c r="C254" s="112">
        <v>0</v>
      </c>
      <c r="D254" s="112">
        <v>0</v>
      </c>
      <c r="E254" s="112">
        <v>0</v>
      </c>
      <c r="F254" s="395"/>
      <c r="G254" s="112">
        <v>0</v>
      </c>
      <c r="H254" s="113">
        <v>0</v>
      </c>
      <c r="I254" s="114">
        <f t="shared" si="49"/>
        <v>0</v>
      </c>
    </row>
    <row r="255" spans="1:9" ht="15">
      <c r="A255" s="32" t="s">
        <v>16</v>
      </c>
      <c r="B255" s="84">
        <v>0</v>
      </c>
      <c r="C255" s="84">
        <v>0</v>
      </c>
      <c r="D255" s="84">
        <v>0</v>
      </c>
      <c r="E255" s="84">
        <v>0</v>
      </c>
      <c r="F255" s="395"/>
      <c r="G255" s="84">
        <v>0</v>
      </c>
      <c r="H255" s="115">
        <v>0</v>
      </c>
      <c r="I255" s="111">
        <f t="shared" si="49"/>
        <v>0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9"/>
        <v>0</v>
      </c>
    </row>
    <row r="257" spans="1:9" ht="15">
      <c r="A257" s="33" t="s">
        <v>56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49"/>
        <v>0</v>
      </c>
    </row>
    <row r="258" spans="1:9">
      <c r="A258" s="31" t="s">
        <v>18</v>
      </c>
      <c r="B258" s="116">
        <v>0</v>
      </c>
      <c r="C258" s="116">
        <v>0</v>
      </c>
      <c r="D258" s="116">
        <v>0</v>
      </c>
      <c r="E258" s="116">
        <v>0</v>
      </c>
      <c r="F258" s="395"/>
      <c r="G258" s="116">
        <v>0</v>
      </c>
      <c r="H258" s="117">
        <v>0</v>
      </c>
      <c r="I258" s="118">
        <f t="shared" si="49"/>
        <v>0</v>
      </c>
    </row>
    <row r="259" spans="1:9" ht="15">
      <c r="A259" s="33" t="s">
        <v>19</v>
      </c>
      <c r="B259" s="93">
        <v>0</v>
      </c>
      <c r="C259" s="93">
        <v>0</v>
      </c>
      <c r="D259" s="93">
        <v>0</v>
      </c>
      <c r="E259" s="93">
        <v>0</v>
      </c>
      <c r="F259" s="395"/>
      <c r="G259" s="93">
        <v>0</v>
      </c>
      <c r="H259" s="119">
        <v>0</v>
      </c>
      <c r="I259" s="120">
        <f t="shared" si="49"/>
        <v>0</v>
      </c>
    </row>
    <row r="260" spans="1:9">
      <c r="A260" s="31" t="s">
        <v>20</v>
      </c>
      <c r="B260" s="116">
        <v>95.613482068540307</v>
      </c>
      <c r="C260" s="116">
        <v>7.472773507040934E-9</v>
      </c>
      <c r="D260" s="116">
        <v>1.7125179239869242</v>
      </c>
      <c r="E260" s="116">
        <v>0</v>
      </c>
      <c r="F260" s="395"/>
      <c r="G260" s="116">
        <v>0</v>
      </c>
      <c r="H260" s="117">
        <v>0</v>
      </c>
      <c r="I260" s="118">
        <f t="shared" si="49"/>
        <v>97.326000000000008</v>
      </c>
    </row>
    <row r="261" spans="1:9" ht="15.75" thickBot="1">
      <c r="A261" s="33" t="s">
        <v>21</v>
      </c>
      <c r="B261" s="96">
        <v>32.884391717496484</v>
      </c>
      <c r="C261" s="96">
        <v>8.0470054497806601E-2</v>
      </c>
      <c r="D261" s="96">
        <v>517.56878044289124</v>
      </c>
      <c r="E261" s="96">
        <v>327.37303012286776</v>
      </c>
      <c r="F261" s="396"/>
      <c r="G261" s="96">
        <v>628.89189658635814</v>
      </c>
      <c r="H261" s="121">
        <v>16.27503107588856</v>
      </c>
      <c r="I261" s="122">
        <f t="shared" si="49"/>
        <v>1523.0735999999999</v>
      </c>
    </row>
    <row r="262" spans="1:9" ht="15">
      <c r="A262" s="280" t="s">
        <v>22</v>
      </c>
      <c r="B262" s="99">
        <f>SUM(B241:B261)</f>
        <v>1238.3318184399013</v>
      </c>
      <c r="C262" s="99">
        <f t="shared" ref="C262:E262" si="50">SUM(C241:C261)</f>
        <v>63.898954231482037</v>
      </c>
      <c r="D262" s="99">
        <f t="shared" si="50"/>
        <v>1490.9516292249243</v>
      </c>
      <c r="E262" s="99">
        <f t="shared" si="50"/>
        <v>329.8674209756951</v>
      </c>
      <c r="F262" s="99">
        <f>SUM(F241:F261)</f>
        <v>0</v>
      </c>
      <c r="G262" s="99">
        <f t="shared" ref="G262:H262" si="51">SUM(G241:G261)</f>
        <v>628.89189658635814</v>
      </c>
      <c r="H262" s="100">
        <f t="shared" si="51"/>
        <v>16.27503107588856</v>
      </c>
      <c r="I262" s="111">
        <f>SUM(I241:I261)</f>
        <v>3768.2167505342486</v>
      </c>
    </row>
    <row r="263" spans="1:9" s="22" customFormat="1" ht="15" thickBot="1">
      <c r="A263" s="38" t="s">
        <v>108</v>
      </c>
      <c r="B263" s="125">
        <f>B262/$I262</f>
        <v>0.32862542163062508</v>
      </c>
      <c r="C263" s="125">
        <f t="shared" ref="C263:I263" si="52">C262/$I262</f>
        <v>1.6957345731883018E-2</v>
      </c>
      <c r="D263" s="125">
        <f t="shared" si="52"/>
        <v>0.39566503944167775</v>
      </c>
      <c r="E263" s="125">
        <f t="shared" si="52"/>
        <v>8.7539396699759187E-2</v>
      </c>
      <c r="F263" s="125">
        <f t="shared" si="52"/>
        <v>0</v>
      </c>
      <c r="G263" s="125">
        <f t="shared" si="52"/>
        <v>0.16689376918065962</v>
      </c>
      <c r="H263" s="126">
        <f t="shared" si="52"/>
        <v>4.3190273153955712E-3</v>
      </c>
      <c r="I263" s="127">
        <f t="shared" si="52"/>
        <v>1</v>
      </c>
    </row>
    <row r="264" spans="1:9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9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9" ht="1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9" ht="15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9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53">SUM(B268:H268)</f>
        <v>0</v>
      </c>
    </row>
    <row r="269" spans="1:9" ht="15">
      <c r="A269" s="32" t="s">
        <v>143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53"/>
        <v>0</v>
      </c>
    </row>
    <row r="270" spans="1:9" ht="15">
      <c r="A270" s="31" t="s">
        <v>9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53"/>
        <v>0</v>
      </c>
    </row>
    <row r="271" spans="1:9" ht="15">
      <c r="A271" s="32" t="s">
        <v>10</v>
      </c>
      <c r="B271" s="84">
        <v>0</v>
      </c>
      <c r="C271" s="84">
        <v>0</v>
      </c>
      <c r="D271" s="84">
        <v>0</v>
      </c>
      <c r="E271" s="84">
        <v>0</v>
      </c>
      <c r="F271" s="395"/>
      <c r="G271" s="84">
        <v>0</v>
      </c>
      <c r="H271" s="115">
        <v>0</v>
      </c>
      <c r="I271" s="111">
        <f t="shared" si="53"/>
        <v>0</v>
      </c>
    </row>
    <row r="272" spans="1:9" ht="15">
      <c r="A272" s="31" t="s">
        <v>11</v>
      </c>
      <c r="B272" s="112">
        <v>1.1250678217228926E-8</v>
      </c>
      <c r="C272" s="112">
        <v>1.1250678217228926E-8</v>
      </c>
      <c r="D272" s="112">
        <v>1.1250678217228926E-8</v>
      </c>
      <c r="E272" s="112">
        <v>1.1155797781747074E-2</v>
      </c>
      <c r="F272" s="395"/>
      <c r="G272" s="112">
        <v>0</v>
      </c>
      <c r="H272" s="113">
        <v>0</v>
      </c>
      <c r="I272" s="114">
        <f t="shared" si="53"/>
        <v>1.1155831533781725E-2</v>
      </c>
    </row>
    <row r="273" spans="1:9" ht="15">
      <c r="A273" s="32" t="s">
        <v>144</v>
      </c>
      <c r="B273" s="84">
        <v>0</v>
      </c>
      <c r="C273" s="84">
        <v>0</v>
      </c>
      <c r="D273" s="84">
        <v>0</v>
      </c>
      <c r="E273" s="84">
        <v>0</v>
      </c>
      <c r="F273" s="395"/>
      <c r="G273" s="84">
        <v>0</v>
      </c>
      <c r="H273" s="115">
        <v>0</v>
      </c>
      <c r="I273" s="111">
        <f t="shared" si="53"/>
        <v>0</v>
      </c>
    </row>
    <row r="274" spans="1:9" ht="15">
      <c r="A274" s="31" t="s">
        <v>145</v>
      </c>
      <c r="B274" s="112">
        <v>6.8828317425205473E-9</v>
      </c>
      <c r="C274" s="112">
        <v>6.8828317425205473E-9</v>
      </c>
      <c r="D274" s="112">
        <v>6.8828317425205473E-9</v>
      </c>
      <c r="E274" s="112">
        <v>32.290019319426079</v>
      </c>
      <c r="F274" s="395"/>
      <c r="G274" s="112">
        <v>0</v>
      </c>
      <c r="H274" s="113">
        <v>0</v>
      </c>
      <c r="I274" s="114">
        <f t="shared" si="53"/>
        <v>32.290019340074572</v>
      </c>
    </row>
    <row r="275" spans="1:9" ht="15">
      <c r="A275" s="32" t="s">
        <v>12</v>
      </c>
      <c r="B275" s="84">
        <v>0.77656526349603083</v>
      </c>
      <c r="C275" s="84">
        <v>3.2221949899819649E-2</v>
      </c>
      <c r="D275" s="84">
        <v>3.19121278660415</v>
      </c>
      <c r="E275" s="84">
        <v>0</v>
      </c>
      <c r="F275" s="395"/>
      <c r="G275" s="84">
        <v>0</v>
      </c>
      <c r="H275" s="115">
        <v>0</v>
      </c>
      <c r="I275" s="111">
        <f t="shared" si="53"/>
        <v>4</v>
      </c>
    </row>
    <row r="276" spans="1:9" ht="15">
      <c r="A276" s="31" t="s">
        <v>13</v>
      </c>
      <c r="B276" s="112">
        <v>34.025205081356354</v>
      </c>
      <c r="C276" s="112">
        <v>38.32257830078975</v>
      </c>
      <c r="D276" s="112">
        <v>19.652216617853902</v>
      </c>
      <c r="E276" s="112">
        <v>0</v>
      </c>
      <c r="F276" s="395"/>
      <c r="G276" s="112">
        <v>0</v>
      </c>
      <c r="H276" s="113">
        <v>0</v>
      </c>
      <c r="I276" s="114">
        <f t="shared" si="53"/>
        <v>92</v>
      </c>
    </row>
    <row r="277" spans="1:9" ht="15">
      <c r="A277" s="32" t="s">
        <v>14</v>
      </c>
      <c r="B277" s="84">
        <v>0</v>
      </c>
      <c r="C277" s="84">
        <v>0</v>
      </c>
      <c r="D277" s="84">
        <v>0</v>
      </c>
      <c r="E277" s="84">
        <v>0</v>
      </c>
      <c r="F277" s="395"/>
      <c r="G277" s="84">
        <v>0</v>
      </c>
      <c r="H277" s="115">
        <v>0</v>
      </c>
      <c r="I277" s="111">
        <f t="shared" si="53"/>
        <v>0</v>
      </c>
    </row>
    <row r="278" spans="1:9" ht="15">
      <c r="A278" s="31" t="s">
        <v>146</v>
      </c>
      <c r="B278" s="112">
        <v>0</v>
      </c>
      <c r="C278" s="112">
        <v>0</v>
      </c>
      <c r="D278" s="112">
        <v>0</v>
      </c>
      <c r="E278" s="112">
        <v>0</v>
      </c>
      <c r="F278" s="395"/>
      <c r="G278" s="112">
        <v>0</v>
      </c>
      <c r="H278" s="113">
        <v>0</v>
      </c>
      <c r="I278" s="114">
        <f t="shared" si="53"/>
        <v>0</v>
      </c>
    </row>
    <row r="279" spans="1:9" ht="15">
      <c r="A279" s="32" t="s">
        <v>136</v>
      </c>
      <c r="B279" s="84">
        <v>30.699988381649874</v>
      </c>
      <c r="C279" s="84">
        <v>8.19085487061251E-9</v>
      </c>
      <c r="D279" s="84">
        <v>1205.3000116101593</v>
      </c>
      <c r="E279" s="84">
        <v>0</v>
      </c>
      <c r="F279" s="395"/>
      <c r="G279" s="84">
        <v>0</v>
      </c>
      <c r="H279" s="115">
        <v>0</v>
      </c>
      <c r="I279" s="111">
        <f t="shared" si="53"/>
        <v>1236</v>
      </c>
    </row>
    <row r="280" spans="1:9" ht="15">
      <c r="A280" s="31" t="s">
        <v>15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53"/>
        <v>0</v>
      </c>
    </row>
    <row r="281" spans="1:9" ht="15">
      <c r="A281" s="32" t="s">
        <v>16</v>
      </c>
      <c r="B281" s="84">
        <v>0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53"/>
        <v>0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53"/>
        <v>0</v>
      </c>
    </row>
    <row r="283" spans="1:9" ht="15">
      <c r="A283" s="33" t="s">
        <v>56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53"/>
        <v>0</v>
      </c>
    </row>
    <row r="284" spans="1:9">
      <c r="A284" s="31" t="s">
        <v>18</v>
      </c>
      <c r="B284" s="116">
        <v>0</v>
      </c>
      <c r="C284" s="116">
        <v>0</v>
      </c>
      <c r="D284" s="116">
        <v>0</v>
      </c>
      <c r="E284" s="116">
        <v>0</v>
      </c>
      <c r="F284" s="395"/>
      <c r="G284" s="116">
        <v>0</v>
      </c>
      <c r="H284" s="117">
        <v>0</v>
      </c>
      <c r="I284" s="118">
        <f t="shared" si="53"/>
        <v>0</v>
      </c>
    </row>
    <row r="285" spans="1:9" ht="15">
      <c r="A285" s="33" t="s">
        <v>19</v>
      </c>
      <c r="B285" s="93">
        <v>0</v>
      </c>
      <c r="C285" s="93">
        <v>0</v>
      </c>
      <c r="D285" s="93">
        <v>0</v>
      </c>
      <c r="E285" s="93">
        <v>0</v>
      </c>
      <c r="F285" s="395"/>
      <c r="G285" s="93">
        <v>0</v>
      </c>
      <c r="H285" s="119">
        <v>0</v>
      </c>
      <c r="I285" s="120">
        <f t="shared" si="53"/>
        <v>0</v>
      </c>
    </row>
    <row r="286" spans="1:9">
      <c r="A286" s="31" t="s">
        <v>20</v>
      </c>
      <c r="B286" s="116">
        <v>8.5931999850579022</v>
      </c>
      <c r="C286" s="116">
        <v>7.4710484938157298E-9</v>
      </c>
      <c r="D286" s="116">
        <v>7.4710484938157298E-9</v>
      </c>
      <c r="E286" s="116">
        <v>0</v>
      </c>
      <c r="F286" s="395"/>
      <c r="G286" s="116">
        <v>0</v>
      </c>
      <c r="H286" s="117">
        <v>0</v>
      </c>
      <c r="I286" s="118">
        <f t="shared" si="53"/>
        <v>8.5931999999999977</v>
      </c>
    </row>
    <row r="287" spans="1:9" ht="15.75" thickBot="1">
      <c r="A287" s="33" t="s">
        <v>21</v>
      </c>
      <c r="B287" s="96">
        <v>9.0532539067810128E-2</v>
      </c>
      <c r="C287" s="96">
        <v>7.8649374123408477E-9</v>
      </c>
      <c r="D287" s="96">
        <v>245.95041029939713</v>
      </c>
      <c r="E287" s="96">
        <v>56.297036645283946</v>
      </c>
      <c r="F287" s="396"/>
      <c r="G287" s="96">
        <v>4.6088205083861835</v>
      </c>
      <c r="H287" s="121">
        <v>0</v>
      </c>
      <c r="I287" s="122">
        <f t="shared" si="53"/>
        <v>306.9468</v>
      </c>
    </row>
    <row r="288" spans="1:9" ht="15">
      <c r="A288" s="280" t="s">
        <v>22</v>
      </c>
      <c r="B288" s="99">
        <f>SUM(B267:B287)</f>
        <v>74.185491268761481</v>
      </c>
      <c r="C288" s="99">
        <f t="shared" ref="C288:E288" si="54">SUM(C267:C287)</f>
        <v>38.354800292349921</v>
      </c>
      <c r="D288" s="99">
        <f t="shared" si="54"/>
        <v>1474.0938513396191</v>
      </c>
      <c r="E288" s="99">
        <f t="shared" si="54"/>
        <v>88.598211762491772</v>
      </c>
      <c r="F288" s="99">
        <f>SUM(F267:F287)</f>
        <v>0</v>
      </c>
      <c r="G288" s="99">
        <f t="shared" ref="G288:H288" si="55">SUM(G267:G287)</f>
        <v>4.6088205083861835</v>
      </c>
      <c r="H288" s="100">
        <f t="shared" si="55"/>
        <v>0</v>
      </c>
      <c r="I288" s="111">
        <f>SUM(I267:I287)</f>
        <v>1679.8411751716083</v>
      </c>
    </row>
    <row r="289" spans="1:9" s="22" customFormat="1" ht="15" thickBot="1">
      <c r="A289" s="38" t="s">
        <v>108</v>
      </c>
      <c r="B289" s="125">
        <f>B288/$I288</f>
        <v>4.4162205549690067E-2</v>
      </c>
      <c r="C289" s="125">
        <f t="shared" ref="C289:I289" si="56">C288/$I288</f>
        <v>2.2832396811818648E-2</v>
      </c>
      <c r="D289" s="125">
        <f t="shared" si="56"/>
        <v>0.87751977575441287</v>
      </c>
      <c r="E289" s="125">
        <f t="shared" si="56"/>
        <v>5.2742016966836648E-2</v>
      </c>
      <c r="F289" s="125">
        <f t="shared" si="56"/>
        <v>0</v>
      </c>
      <c r="G289" s="125">
        <f t="shared" si="56"/>
        <v>2.7436049172418686E-3</v>
      </c>
      <c r="H289" s="126">
        <f t="shared" si="56"/>
        <v>0</v>
      </c>
      <c r="I289" s="127">
        <f t="shared" si="56"/>
        <v>1</v>
      </c>
    </row>
    <row r="290" spans="1:9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9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9" ht="1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9" ht="15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9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57">SUM(B294:H294)</f>
        <v>0</v>
      </c>
    </row>
    <row r="295" spans="1:9" ht="15">
      <c r="A295" s="32" t="s">
        <v>143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57"/>
        <v>0</v>
      </c>
    </row>
    <row r="296" spans="1:9" ht="15">
      <c r="A296" s="31" t="s">
        <v>9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57"/>
        <v>0</v>
      </c>
    </row>
    <row r="297" spans="1:9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57"/>
        <v>0</v>
      </c>
    </row>
    <row r="298" spans="1:9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57"/>
        <v>0</v>
      </c>
    </row>
    <row r="299" spans="1:9" ht="15">
      <c r="A299" s="32" t="s">
        <v>144</v>
      </c>
      <c r="B299" s="84">
        <v>0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57"/>
        <v>0</v>
      </c>
    </row>
    <row r="300" spans="1:9" ht="15">
      <c r="A300" s="31" t="s">
        <v>145</v>
      </c>
      <c r="B300" s="112">
        <v>0</v>
      </c>
      <c r="C300" s="112">
        <v>0</v>
      </c>
      <c r="D300" s="112">
        <v>0</v>
      </c>
      <c r="E300" s="112">
        <v>0.7445582767907305</v>
      </c>
      <c r="F300" s="395"/>
      <c r="G300" s="112">
        <v>0</v>
      </c>
      <c r="H300" s="113">
        <v>0</v>
      </c>
      <c r="I300" s="114">
        <f t="shared" si="57"/>
        <v>0.7445582767907305</v>
      </c>
    </row>
    <row r="301" spans="1:9" ht="15">
      <c r="A301" s="32" t="s">
        <v>12</v>
      </c>
      <c r="B301" s="84">
        <v>6.9662400032559368</v>
      </c>
      <c r="C301" s="84">
        <v>1.0337599967440629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57"/>
        <v>8</v>
      </c>
    </row>
    <row r="302" spans="1:9" ht="15">
      <c r="A302" s="31" t="s">
        <v>13</v>
      </c>
      <c r="B302" s="112">
        <v>119.76911773371184</v>
      </c>
      <c r="C302" s="112">
        <v>546.57606645372312</v>
      </c>
      <c r="D302" s="112">
        <v>27.65481581256503</v>
      </c>
      <c r="E302" s="112">
        <v>0</v>
      </c>
      <c r="F302" s="395"/>
      <c r="G302" s="112">
        <v>0</v>
      </c>
      <c r="H302" s="113">
        <v>0</v>
      </c>
      <c r="I302" s="114">
        <f t="shared" si="57"/>
        <v>694</v>
      </c>
    </row>
    <row r="303" spans="1:9" ht="15">
      <c r="A303" s="32" t="s">
        <v>14</v>
      </c>
      <c r="B303" s="84">
        <v>6.5995819164855907E-3</v>
      </c>
      <c r="C303" s="84">
        <v>3.6656057838735916</v>
      </c>
      <c r="D303" s="84">
        <v>1.3277946342099227</v>
      </c>
      <c r="E303" s="84">
        <v>0</v>
      </c>
      <c r="F303" s="395"/>
      <c r="G303" s="84">
        <v>0</v>
      </c>
      <c r="H303" s="115">
        <v>0</v>
      </c>
      <c r="I303" s="111">
        <f t="shared" si="57"/>
        <v>5</v>
      </c>
    </row>
    <row r="304" spans="1:9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57"/>
        <v>0</v>
      </c>
    </row>
    <row r="305" spans="1:9" ht="15">
      <c r="A305" s="32" t="s">
        <v>136</v>
      </c>
      <c r="B305" s="84">
        <v>36.523876029717997</v>
      </c>
      <c r="C305" s="84">
        <v>839.81565008945574</v>
      </c>
      <c r="D305" s="84">
        <v>70.893597157715703</v>
      </c>
      <c r="E305" s="84">
        <v>4.7668767231107081</v>
      </c>
      <c r="F305" s="395"/>
      <c r="G305" s="84">
        <v>0</v>
      </c>
      <c r="H305" s="115">
        <v>0</v>
      </c>
      <c r="I305" s="111">
        <f t="shared" si="57"/>
        <v>952.00000000000023</v>
      </c>
    </row>
    <row r="306" spans="1:9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57"/>
        <v>0</v>
      </c>
    </row>
    <row r="307" spans="1:9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57"/>
        <v>0</v>
      </c>
    </row>
    <row r="308" spans="1:9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57"/>
        <v>0</v>
      </c>
    </row>
    <row r="309" spans="1:9" ht="15">
      <c r="A309" s="33" t="s">
        <v>56</v>
      </c>
      <c r="B309" s="84">
        <v>22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57"/>
        <v>22</v>
      </c>
    </row>
    <row r="310" spans="1:9">
      <c r="A310" s="31" t="s">
        <v>18</v>
      </c>
      <c r="B310" s="116">
        <v>2</v>
      </c>
      <c r="C310" s="116">
        <v>0</v>
      </c>
      <c r="D310" s="116">
        <v>0</v>
      </c>
      <c r="E310" s="116">
        <v>0</v>
      </c>
      <c r="F310" s="395"/>
      <c r="G310" s="116">
        <v>0</v>
      </c>
      <c r="H310" s="117">
        <v>0</v>
      </c>
      <c r="I310" s="118">
        <f t="shared" si="57"/>
        <v>2</v>
      </c>
    </row>
    <row r="311" spans="1:9" ht="15">
      <c r="A311" s="33" t="s">
        <v>19</v>
      </c>
      <c r="B311" s="93">
        <v>0</v>
      </c>
      <c r="C311" s="93">
        <v>0</v>
      </c>
      <c r="D311" s="93">
        <v>0</v>
      </c>
      <c r="E311" s="93">
        <v>0</v>
      </c>
      <c r="F311" s="395"/>
      <c r="G311" s="93">
        <v>0</v>
      </c>
      <c r="H311" s="119">
        <v>0</v>
      </c>
      <c r="I311" s="120">
        <f t="shared" si="57"/>
        <v>0</v>
      </c>
    </row>
    <row r="312" spans="1:9">
      <c r="A312" s="31" t="s">
        <v>20</v>
      </c>
      <c r="B312" s="116">
        <v>7.1564932225052775</v>
      </c>
      <c r="C312" s="116">
        <v>116.7118746361236</v>
      </c>
      <c r="D312" s="116">
        <v>17.557632141371112</v>
      </c>
      <c r="E312" s="116">
        <v>0</v>
      </c>
      <c r="F312" s="395"/>
      <c r="G312" s="116">
        <v>0</v>
      </c>
      <c r="H312" s="117">
        <v>0</v>
      </c>
      <c r="I312" s="118">
        <f t="shared" si="57"/>
        <v>141.42599999999999</v>
      </c>
    </row>
    <row r="313" spans="1:9" ht="15.75" thickBot="1">
      <c r="A313" s="33" t="s">
        <v>21</v>
      </c>
      <c r="B313" s="96">
        <v>10.032037659746006</v>
      </c>
      <c r="C313" s="96">
        <v>16.405979822309405</v>
      </c>
      <c r="D313" s="96">
        <v>51.065637337417634</v>
      </c>
      <c r="E313" s="96">
        <v>567.1600168483468</v>
      </c>
      <c r="F313" s="396"/>
      <c r="G313" s="96">
        <v>55.653769737771533</v>
      </c>
      <c r="H313" s="121">
        <v>0.18495859440876258</v>
      </c>
      <c r="I313" s="122">
        <f t="shared" si="57"/>
        <v>700.50240000000008</v>
      </c>
    </row>
    <row r="314" spans="1:9" ht="15">
      <c r="A314" s="280" t="s">
        <v>22</v>
      </c>
      <c r="B314" s="99">
        <f>SUM(B293:B313)</f>
        <v>204.45436423085354</v>
      </c>
      <c r="C314" s="99">
        <f t="shared" ref="C314:E314" si="58">SUM(C293:C313)</f>
        <v>1524.2089367822296</v>
      </c>
      <c r="D314" s="99">
        <f t="shared" si="58"/>
        <v>168.4994770832794</v>
      </c>
      <c r="E314" s="99">
        <f t="shared" si="58"/>
        <v>572.67145184824824</v>
      </c>
      <c r="F314" s="99">
        <f>SUM(F293:F313)</f>
        <v>0</v>
      </c>
      <c r="G314" s="99">
        <f t="shared" ref="G314:H314" si="59">SUM(G293:G313)</f>
        <v>55.653769737771533</v>
      </c>
      <c r="H314" s="100">
        <f t="shared" si="59"/>
        <v>0.18495859440876258</v>
      </c>
      <c r="I314" s="111">
        <f>SUM(I293:I313)</f>
        <v>2525.6729582767912</v>
      </c>
    </row>
    <row r="315" spans="1:9" s="22" customFormat="1" ht="15" thickBot="1">
      <c r="A315" s="38" t="s">
        <v>108</v>
      </c>
      <c r="B315" s="125">
        <f>B314/$I314</f>
        <v>8.0950450675271943E-2</v>
      </c>
      <c r="C315" s="125">
        <f t="shared" ref="C315:I315" si="60">C314/$I314</f>
        <v>0.60348626364601154</v>
      </c>
      <c r="D315" s="125">
        <f t="shared" si="60"/>
        <v>6.6714685498411766E-2</v>
      </c>
      <c r="E315" s="125">
        <f t="shared" si="60"/>
        <v>0.22674014463019349</v>
      </c>
      <c r="F315" s="125">
        <f t="shared" si="60"/>
        <v>0</v>
      </c>
      <c r="G315" s="125">
        <f t="shared" si="60"/>
        <v>2.203522413913115E-2</v>
      </c>
      <c r="H315" s="126">
        <f t="shared" si="60"/>
        <v>7.32314109800485E-5</v>
      </c>
      <c r="I315" s="127">
        <f t="shared" si="60"/>
        <v>1</v>
      </c>
    </row>
    <row r="316" spans="1:9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9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9" ht="1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9" ht="15">
      <c r="A319" s="30" t="s">
        <v>7</v>
      </c>
      <c r="B319" s="105">
        <v>3.0752571737786938E-9</v>
      </c>
      <c r="C319" s="105">
        <v>567.99999999692477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568</v>
      </c>
    </row>
    <row r="320" spans="1:9" ht="15">
      <c r="A320" s="31" t="s">
        <v>8</v>
      </c>
      <c r="B320" s="112">
        <v>3.6457831324422708E-8</v>
      </c>
      <c r="C320" s="112">
        <v>1512.9999999635422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61">SUM(B320:H320)</f>
        <v>1513</v>
      </c>
    </row>
    <row r="321" spans="1:9" ht="15">
      <c r="A321" s="32" t="s">
        <v>143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61"/>
        <v>0</v>
      </c>
    </row>
    <row r="322" spans="1:9" ht="15">
      <c r="A322" s="31" t="s">
        <v>9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61"/>
        <v>0</v>
      </c>
    </row>
    <row r="323" spans="1:9" ht="15">
      <c r="A323" s="32" t="s">
        <v>10</v>
      </c>
      <c r="B323" s="84">
        <v>0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61"/>
        <v>0</v>
      </c>
    </row>
    <row r="324" spans="1:9" ht="15">
      <c r="A324" s="31" t="s">
        <v>11</v>
      </c>
      <c r="B324" s="112">
        <v>1.1250711954760629E-8</v>
      </c>
      <c r="C324" s="112">
        <v>0</v>
      </c>
      <c r="D324" s="112">
        <v>0</v>
      </c>
      <c r="E324" s="112">
        <v>0.41973858050739882</v>
      </c>
      <c r="F324" s="395"/>
      <c r="G324" s="112">
        <v>0</v>
      </c>
      <c r="H324" s="113">
        <v>0</v>
      </c>
      <c r="I324" s="114">
        <f t="shared" si="61"/>
        <v>0.41973859175811079</v>
      </c>
    </row>
    <row r="325" spans="1:9" ht="15">
      <c r="A325" s="32" t="s">
        <v>144</v>
      </c>
      <c r="B325" s="84">
        <v>0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61"/>
        <v>0</v>
      </c>
    </row>
    <row r="326" spans="1:9" ht="15">
      <c r="A326" s="31" t="s">
        <v>145</v>
      </c>
      <c r="B326" s="112">
        <v>6.8828317417995263E-9</v>
      </c>
      <c r="C326" s="112">
        <v>8.4434686925647782</v>
      </c>
      <c r="D326" s="112">
        <v>0</v>
      </c>
      <c r="E326" s="112">
        <v>0.80484508725773485</v>
      </c>
      <c r="F326" s="395"/>
      <c r="G326" s="112">
        <v>0</v>
      </c>
      <c r="H326" s="113">
        <v>0</v>
      </c>
      <c r="I326" s="114">
        <f t="shared" si="61"/>
        <v>9.2483137867053458</v>
      </c>
    </row>
    <row r="327" spans="1:9" ht="15">
      <c r="A327" s="32" t="s">
        <v>12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61"/>
        <v>0</v>
      </c>
    </row>
    <row r="328" spans="1:9" ht="15">
      <c r="A328" s="31" t="s">
        <v>13</v>
      </c>
      <c r="B328" s="112">
        <v>102.14181020893197</v>
      </c>
      <c r="C328" s="112">
        <v>1095.3030707464004</v>
      </c>
      <c r="D328" s="112">
        <v>126.55511904466789</v>
      </c>
      <c r="E328" s="112">
        <v>0</v>
      </c>
      <c r="F328" s="395"/>
      <c r="G328" s="112">
        <v>0</v>
      </c>
      <c r="H328" s="113">
        <v>0</v>
      </c>
      <c r="I328" s="114">
        <f t="shared" si="61"/>
        <v>1324.0000000000002</v>
      </c>
    </row>
    <row r="329" spans="1:9" ht="15">
      <c r="A329" s="32" t="s">
        <v>14</v>
      </c>
      <c r="B329" s="84">
        <v>0.55941857604338341</v>
      </c>
      <c r="C329" s="84">
        <v>0</v>
      </c>
      <c r="D329" s="84">
        <v>1.4405814239566166</v>
      </c>
      <c r="E329" s="84">
        <v>0</v>
      </c>
      <c r="F329" s="395"/>
      <c r="G329" s="84">
        <v>0</v>
      </c>
      <c r="H329" s="115">
        <v>0</v>
      </c>
      <c r="I329" s="111">
        <f t="shared" si="61"/>
        <v>2</v>
      </c>
    </row>
    <row r="330" spans="1:9" ht="15">
      <c r="A330" s="31" t="s">
        <v>146</v>
      </c>
      <c r="B330" s="112">
        <v>0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61"/>
        <v>0</v>
      </c>
    </row>
    <row r="331" spans="1:9" ht="15">
      <c r="A331" s="32" t="s">
        <v>136</v>
      </c>
      <c r="B331" s="84">
        <v>1137.3629259635532</v>
      </c>
      <c r="C331" s="84">
        <v>1811.7745301413802</v>
      </c>
      <c r="D331" s="84">
        <v>666.68320991172959</v>
      </c>
      <c r="E331" s="84">
        <v>652.17933398333696</v>
      </c>
      <c r="F331" s="395"/>
      <c r="G331" s="84">
        <v>0</v>
      </c>
      <c r="H331" s="115">
        <v>0</v>
      </c>
      <c r="I331" s="111">
        <f t="shared" si="61"/>
        <v>4268</v>
      </c>
    </row>
    <row r="332" spans="1:9" ht="15">
      <c r="A332" s="31" t="s">
        <v>15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61"/>
        <v>0</v>
      </c>
    </row>
    <row r="333" spans="1:9" ht="15">
      <c r="A333" s="32" t="s">
        <v>16</v>
      </c>
      <c r="B333" s="84">
        <v>0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61"/>
        <v>0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61"/>
        <v>0</v>
      </c>
    </row>
    <row r="335" spans="1:9" ht="15">
      <c r="A335" s="33" t="s">
        <v>56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61"/>
        <v>0</v>
      </c>
    </row>
    <row r="336" spans="1:9">
      <c r="A336" s="31" t="s">
        <v>18</v>
      </c>
      <c r="B336" s="116">
        <v>48.841123259645087</v>
      </c>
      <c r="C336" s="116">
        <v>5276.551038624254</v>
      </c>
      <c r="D336" s="116">
        <v>4.6078381161015276</v>
      </c>
      <c r="E336" s="116">
        <v>0</v>
      </c>
      <c r="F336" s="395"/>
      <c r="G336" s="116">
        <v>0</v>
      </c>
      <c r="H336" s="117">
        <v>0</v>
      </c>
      <c r="I336" s="118">
        <f t="shared" si="61"/>
        <v>5330.0000000000009</v>
      </c>
    </row>
    <row r="337" spans="1:9" ht="15">
      <c r="A337" s="33" t="s">
        <v>19</v>
      </c>
      <c r="B337" s="93">
        <v>0</v>
      </c>
      <c r="C337" s="93">
        <v>0</v>
      </c>
      <c r="D337" s="93">
        <v>0</v>
      </c>
      <c r="E337" s="93">
        <v>0</v>
      </c>
      <c r="F337" s="395"/>
      <c r="G337" s="93">
        <v>0</v>
      </c>
      <c r="H337" s="119">
        <v>0</v>
      </c>
      <c r="I337" s="120">
        <f t="shared" si="61"/>
        <v>0</v>
      </c>
    </row>
    <row r="338" spans="1:9">
      <c r="A338" s="31" t="s">
        <v>20</v>
      </c>
      <c r="B338" s="116">
        <v>0.33041408112065807</v>
      </c>
      <c r="C338" s="116">
        <v>0</v>
      </c>
      <c r="D338" s="116">
        <v>0.7927859188793418</v>
      </c>
      <c r="E338" s="116">
        <v>0</v>
      </c>
      <c r="F338" s="395"/>
      <c r="G338" s="116">
        <v>0</v>
      </c>
      <c r="H338" s="117">
        <v>0</v>
      </c>
      <c r="I338" s="118">
        <f t="shared" si="61"/>
        <v>1.1231999999999998</v>
      </c>
    </row>
    <row r="339" spans="1:9" ht="15.75" thickBot="1">
      <c r="A339" s="33" t="s">
        <v>21</v>
      </c>
      <c r="B339" s="96">
        <v>88.655726469170816</v>
      </c>
      <c r="C339" s="96">
        <v>57.711581441104833</v>
      </c>
      <c r="D339" s="96">
        <v>142.44003670126085</v>
      </c>
      <c r="E339" s="96">
        <v>4234.9293052257635</v>
      </c>
      <c r="F339" s="396"/>
      <c r="G339" s="96">
        <v>340.2413501627002</v>
      </c>
      <c r="H339" s="121">
        <v>0</v>
      </c>
      <c r="I339" s="122">
        <f t="shared" si="61"/>
        <v>4863.978000000001</v>
      </c>
    </row>
    <row r="340" spans="1:9" ht="15">
      <c r="A340" s="280" t="s">
        <v>22</v>
      </c>
      <c r="B340" s="99">
        <f>SUM(B319:B339)</f>
        <v>1377.8914186161317</v>
      </c>
      <c r="C340" s="99">
        <f t="shared" ref="C340:E340" si="62">SUM(C319:C339)</f>
        <v>10330.783689606171</v>
      </c>
      <c r="D340" s="99">
        <f t="shared" si="62"/>
        <v>942.51957111659578</v>
      </c>
      <c r="E340" s="99">
        <f t="shared" si="62"/>
        <v>4888.3332228768659</v>
      </c>
      <c r="F340" s="99">
        <f>SUM(F319:F339)</f>
        <v>0</v>
      </c>
      <c r="G340" s="99">
        <f t="shared" ref="G340:H340" si="63">SUM(G319:G339)</f>
        <v>340.2413501627002</v>
      </c>
      <c r="H340" s="100">
        <f t="shared" si="63"/>
        <v>0</v>
      </c>
      <c r="I340" s="111">
        <f>SUM(I319:I339)</f>
        <v>17879.769252378464</v>
      </c>
    </row>
    <row r="341" spans="1:9" s="22" customFormat="1" ht="15" thickBot="1">
      <c r="A341" s="38" t="s">
        <v>108</v>
      </c>
      <c r="B341" s="125">
        <f>B340/$I340</f>
        <v>7.7064272987350607E-2</v>
      </c>
      <c r="C341" s="125">
        <f t="shared" ref="C341:I341" si="64">C340/$I340</f>
        <v>0.57779177928886938</v>
      </c>
      <c r="D341" s="125">
        <f t="shared" si="64"/>
        <v>5.2714302842091582E-2</v>
      </c>
      <c r="E341" s="125">
        <f t="shared" si="64"/>
        <v>0.27340024101410554</v>
      </c>
      <c r="F341" s="125">
        <f t="shared" si="64"/>
        <v>0</v>
      </c>
      <c r="G341" s="125">
        <f t="shared" si="64"/>
        <v>1.9029403867582881E-2</v>
      </c>
      <c r="H341" s="126">
        <f t="shared" si="64"/>
        <v>0</v>
      </c>
      <c r="I341" s="127">
        <f t="shared" si="64"/>
        <v>1</v>
      </c>
    </row>
    <row r="342" spans="1:9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9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9" ht="1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9" ht="15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9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65">SUM(B346:H346)</f>
        <v>0</v>
      </c>
    </row>
    <row r="347" spans="1:9" ht="15">
      <c r="A347" s="32" t="s">
        <v>143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65"/>
        <v>0</v>
      </c>
    </row>
    <row r="348" spans="1:9" ht="15">
      <c r="A348" s="31" t="s">
        <v>9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65"/>
        <v>0</v>
      </c>
    </row>
    <row r="349" spans="1:9" ht="15">
      <c r="A349" s="32" t="s">
        <v>10</v>
      </c>
      <c r="B349" s="84">
        <v>0</v>
      </c>
      <c r="C349" s="84">
        <v>0</v>
      </c>
      <c r="D349" s="84">
        <v>0</v>
      </c>
      <c r="E349" s="84">
        <v>0</v>
      </c>
      <c r="F349" s="395"/>
      <c r="G349" s="84">
        <v>0</v>
      </c>
      <c r="H349" s="115">
        <v>0</v>
      </c>
      <c r="I349" s="111">
        <f t="shared" si="65"/>
        <v>0</v>
      </c>
    </row>
    <row r="350" spans="1:9" ht="15">
      <c r="A350" s="31" t="s">
        <v>11</v>
      </c>
      <c r="B350" s="112">
        <v>1.1250683708805274E-8</v>
      </c>
      <c r="C350" s="112">
        <v>1.1250683708805274E-8</v>
      </c>
      <c r="D350" s="112">
        <v>1.1250683708805274E-8</v>
      </c>
      <c r="E350" s="112">
        <v>1.7735755683707187E-2</v>
      </c>
      <c r="F350" s="395"/>
      <c r="G350" s="112">
        <v>0</v>
      </c>
      <c r="H350" s="113">
        <v>0</v>
      </c>
      <c r="I350" s="114">
        <f t="shared" si="65"/>
        <v>1.7735789435758313E-2</v>
      </c>
    </row>
    <row r="351" spans="1:9" ht="15">
      <c r="A351" s="32" t="s">
        <v>144</v>
      </c>
      <c r="B351" s="84">
        <v>0</v>
      </c>
      <c r="C351" s="84">
        <v>0</v>
      </c>
      <c r="D351" s="84">
        <v>0</v>
      </c>
      <c r="E351" s="84">
        <v>0</v>
      </c>
      <c r="F351" s="395"/>
      <c r="G351" s="84">
        <v>0</v>
      </c>
      <c r="H351" s="115">
        <v>0</v>
      </c>
      <c r="I351" s="111">
        <f t="shared" si="65"/>
        <v>0</v>
      </c>
    </row>
    <row r="352" spans="1:9" ht="15">
      <c r="A352" s="31" t="s">
        <v>145</v>
      </c>
      <c r="B352" s="112">
        <v>6.8828317053131163E-9</v>
      </c>
      <c r="C352" s="112">
        <v>6.8828317053131163E-9</v>
      </c>
      <c r="D352" s="112">
        <v>6.8828317053131163E-9</v>
      </c>
      <c r="E352" s="112">
        <v>4.5541696752529042</v>
      </c>
      <c r="F352" s="395"/>
      <c r="G352" s="112">
        <v>0</v>
      </c>
      <c r="H352" s="113">
        <v>0</v>
      </c>
      <c r="I352" s="114">
        <f t="shared" si="65"/>
        <v>4.5541696959013995</v>
      </c>
    </row>
    <row r="353" spans="1:9" ht="15">
      <c r="A353" s="32" t="s">
        <v>12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65"/>
        <v>0</v>
      </c>
    </row>
    <row r="354" spans="1:9" ht="15">
      <c r="A354" s="31" t="s">
        <v>13</v>
      </c>
      <c r="B354" s="112">
        <v>3.5937297504541443E-2</v>
      </c>
      <c r="C354" s="112">
        <v>1.0578108596996536</v>
      </c>
      <c r="D354" s="112">
        <v>16.906251837501685</v>
      </c>
      <c r="E354" s="112">
        <v>5.2941176408304494E-9</v>
      </c>
      <c r="F354" s="395"/>
      <c r="G354" s="112">
        <v>0</v>
      </c>
      <c r="H354" s="113">
        <v>0</v>
      </c>
      <c r="I354" s="114">
        <f t="shared" si="65"/>
        <v>18</v>
      </c>
    </row>
    <row r="355" spans="1:9" ht="15">
      <c r="A355" s="32" t="s">
        <v>14</v>
      </c>
      <c r="B355" s="84">
        <v>0</v>
      </c>
      <c r="C355" s="84">
        <v>0</v>
      </c>
      <c r="D355" s="84">
        <v>0</v>
      </c>
      <c r="E355" s="84">
        <v>0</v>
      </c>
      <c r="F355" s="395"/>
      <c r="G355" s="84">
        <v>0</v>
      </c>
      <c r="H355" s="115">
        <v>0</v>
      </c>
      <c r="I355" s="111">
        <f t="shared" si="65"/>
        <v>0</v>
      </c>
    </row>
    <row r="356" spans="1:9" ht="15">
      <c r="A356" s="31" t="s">
        <v>146</v>
      </c>
      <c r="B356" s="112">
        <v>0</v>
      </c>
      <c r="C356" s="112">
        <v>0</v>
      </c>
      <c r="D356" s="112">
        <v>0</v>
      </c>
      <c r="E356" s="112">
        <v>0</v>
      </c>
      <c r="F356" s="395"/>
      <c r="G356" s="112">
        <v>0</v>
      </c>
      <c r="H356" s="113">
        <v>0</v>
      </c>
      <c r="I356" s="114">
        <f t="shared" si="65"/>
        <v>0</v>
      </c>
    </row>
    <row r="357" spans="1:9" ht="15">
      <c r="A357" s="32" t="s">
        <v>136</v>
      </c>
      <c r="B357" s="84">
        <v>4.2020611737379561</v>
      </c>
      <c r="C357" s="84">
        <v>112.89512233475429</v>
      </c>
      <c r="D357" s="84">
        <v>143.90281647948009</v>
      </c>
      <c r="E357" s="84">
        <v>1.2027649767368176E-8</v>
      </c>
      <c r="F357" s="395"/>
      <c r="G357" s="84">
        <v>0</v>
      </c>
      <c r="H357" s="115">
        <v>0</v>
      </c>
      <c r="I357" s="111">
        <f t="shared" si="65"/>
        <v>261</v>
      </c>
    </row>
    <row r="358" spans="1:9" ht="15">
      <c r="A358" s="31" t="s">
        <v>15</v>
      </c>
      <c r="B358" s="112">
        <v>0</v>
      </c>
      <c r="C358" s="112">
        <v>0</v>
      </c>
      <c r="D358" s="112">
        <v>0</v>
      </c>
      <c r="E358" s="112">
        <v>0</v>
      </c>
      <c r="F358" s="395"/>
      <c r="G358" s="112">
        <v>0</v>
      </c>
      <c r="H358" s="113">
        <v>0</v>
      </c>
      <c r="I358" s="114">
        <f t="shared" si="65"/>
        <v>0</v>
      </c>
    </row>
    <row r="359" spans="1:9" ht="15">
      <c r="A359" s="32" t="s">
        <v>16</v>
      </c>
      <c r="B359" s="84">
        <v>0</v>
      </c>
      <c r="C359" s="84">
        <v>0</v>
      </c>
      <c r="D359" s="84">
        <v>0</v>
      </c>
      <c r="E359" s="84">
        <v>0</v>
      </c>
      <c r="F359" s="395"/>
      <c r="G359" s="84">
        <v>0</v>
      </c>
      <c r="H359" s="115">
        <v>0</v>
      </c>
      <c r="I359" s="111">
        <f t="shared" si="65"/>
        <v>0</v>
      </c>
    </row>
    <row r="360" spans="1:9" ht="15">
      <c r="A360" s="31" t="s">
        <v>17</v>
      </c>
      <c r="B360" s="112">
        <v>0.33521487234372477</v>
      </c>
      <c r="C360" s="112">
        <v>18.046227994133211</v>
      </c>
      <c r="D360" s="112">
        <v>5.618557126250332</v>
      </c>
      <c r="E360" s="112">
        <v>7.2727272639118444E-9</v>
      </c>
      <c r="F360" s="395"/>
      <c r="G360" s="112">
        <v>0</v>
      </c>
      <c r="H360" s="113">
        <v>0</v>
      </c>
      <c r="I360" s="114">
        <f t="shared" si="65"/>
        <v>23.999999999999996</v>
      </c>
    </row>
    <row r="361" spans="1:9" ht="15">
      <c r="A361" s="33" t="s">
        <v>56</v>
      </c>
      <c r="B361" s="84">
        <v>4.146037424541408</v>
      </c>
      <c r="C361" s="84">
        <v>7.031166504505789</v>
      </c>
      <c r="D361" s="84">
        <v>12.822795990952807</v>
      </c>
      <c r="E361" s="84">
        <v>7.9999998933333357E-8</v>
      </c>
      <c r="F361" s="395"/>
      <c r="G361" s="84">
        <v>0</v>
      </c>
      <c r="H361" s="115">
        <v>0</v>
      </c>
      <c r="I361" s="111">
        <f t="shared" si="65"/>
        <v>24.000000000000004</v>
      </c>
    </row>
    <row r="362" spans="1:9">
      <c r="A362" s="31" t="s">
        <v>18</v>
      </c>
      <c r="B362" s="116">
        <v>73.14339964347181</v>
      </c>
      <c r="C362" s="116">
        <v>212.97085020517665</v>
      </c>
      <c r="D362" s="116">
        <v>119.88575013322652</v>
      </c>
      <c r="E362" s="116">
        <v>1.8124999996763393E-8</v>
      </c>
      <c r="F362" s="395"/>
      <c r="G362" s="116">
        <v>0</v>
      </c>
      <c r="H362" s="117">
        <v>0</v>
      </c>
      <c r="I362" s="118">
        <f t="shared" si="65"/>
        <v>405.99999999999994</v>
      </c>
    </row>
    <row r="363" spans="1:9" ht="15">
      <c r="A363" s="33" t="s">
        <v>19</v>
      </c>
      <c r="B363" s="93">
        <v>0</v>
      </c>
      <c r="C363" s="93">
        <v>0</v>
      </c>
      <c r="D363" s="93">
        <v>0</v>
      </c>
      <c r="E363" s="93">
        <v>0</v>
      </c>
      <c r="F363" s="395"/>
      <c r="G363" s="93">
        <v>0</v>
      </c>
      <c r="H363" s="119">
        <v>0</v>
      </c>
      <c r="I363" s="120">
        <f t="shared" si="65"/>
        <v>0</v>
      </c>
    </row>
    <row r="364" spans="1:9">
      <c r="A364" s="31" t="s">
        <v>20</v>
      </c>
      <c r="B364" s="116">
        <v>9.5425244740544652</v>
      </c>
      <c r="C364" s="116">
        <v>1.3501317574292457E-4</v>
      </c>
      <c r="D364" s="116">
        <v>0.95854050529796864</v>
      </c>
      <c r="E364" s="116">
        <v>7.4718237492263677E-9</v>
      </c>
      <c r="F364" s="395"/>
      <c r="G364" s="116">
        <v>0</v>
      </c>
      <c r="H364" s="117">
        <v>0</v>
      </c>
      <c r="I364" s="118">
        <f t="shared" si="65"/>
        <v>10.501200000000001</v>
      </c>
    </row>
    <row r="365" spans="1:9" ht="15.75" thickBot="1">
      <c r="A365" s="33" t="s">
        <v>21</v>
      </c>
      <c r="B365" s="96">
        <v>2.246100547134803</v>
      </c>
      <c r="C365" s="96">
        <v>3.7101031091133896</v>
      </c>
      <c r="D365" s="96">
        <v>2.1833453779201215</v>
      </c>
      <c r="E365" s="96">
        <v>361.51433305569083</v>
      </c>
      <c r="F365" s="396"/>
      <c r="G365" s="96">
        <v>4.6507815937252301</v>
      </c>
      <c r="H365" s="121">
        <v>1.9736316415650754E-2</v>
      </c>
      <c r="I365" s="122">
        <f t="shared" si="65"/>
        <v>374.32440000000008</v>
      </c>
    </row>
    <row r="366" spans="1:9" ht="15">
      <c r="A366" s="280" t="s">
        <v>22</v>
      </c>
      <c r="B366" s="99">
        <f>SUM(B345:B365)</f>
        <v>93.651275450922213</v>
      </c>
      <c r="C366" s="99">
        <f t="shared" ref="C366:E366" si="66">SUM(C345:C365)</f>
        <v>355.71141603869222</v>
      </c>
      <c r="D366" s="99">
        <f t="shared" si="66"/>
        <v>302.27805746876305</v>
      </c>
      <c r="E366" s="99">
        <f t="shared" si="66"/>
        <v>366.08623861681878</v>
      </c>
      <c r="F366" s="99">
        <f>SUM(F345:F365)</f>
        <v>0</v>
      </c>
      <c r="G366" s="99">
        <f t="shared" ref="G366:H366" si="67">SUM(G345:G365)</f>
        <v>4.6507815937252301</v>
      </c>
      <c r="H366" s="100">
        <f t="shared" si="67"/>
        <v>1.9736316415650754E-2</v>
      </c>
      <c r="I366" s="111">
        <f>SUM(I345:I365)</f>
        <v>1122.3975054853372</v>
      </c>
    </row>
    <row r="367" spans="1:9" s="22" customFormat="1" ht="15" thickBot="1">
      <c r="A367" s="38" t="s">
        <v>108</v>
      </c>
      <c r="B367" s="125">
        <f>B366/$I366</f>
        <v>8.3438599064264984E-2</v>
      </c>
      <c r="C367" s="125">
        <f t="shared" ref="C367:I367" si="68">C366/$I366</f>
        <v>0.31692106789285729</v>
      </c>
      <c r="D367" s="125">
        <f t="shared" si="68"/>
        <v>0.26931461981292859</v>
      </c>
      <c r="E367" s="125">
        <f t="shared" si="68"/>
        <v>0.32616451553722847</v>
      </c>
      <c r="F367" s="125">
        <f t="shared" si="68"/>
        <v>0</v>
      </c>
      <c r="G367" s="125">
        <f t="shared" si="68"/>
        <v>4.1436136226213191E-3</v>
      </c>
      <c r="H367" s="126">
        <f t="shared" si="68"/>
        <v>1.7584070099226164E-5</v>
      </c>
      <c r="I367" s="127">
        <f t="shared" si="68"/>
        <v>1</v>
      </c>
    </row>
    <row r="368" spans="1:9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69">SUM(B372:H372)</f>
        <v>0</v>
      </c>
    </row>
    <row r="373" spans="1:9" ht="15">
      <c r="A373" s="32" t="s">
        <v>143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69"/>
        <v>0</v>
      </c>
    </row>
    <row r="374" spans="1:9" ht="15">
      <c r="A374" s="31" t="s">
        <v>9</v>
      </c>
      <c r="B374" s="112">
        <v>2.75</v>
      </c>
      <c r="C374" s="112">
        <v>2.75</v>
      </c>
      <c r="D374" s="112">
        <v>2.75</v>
      </c>
      <c r="E374" s="112">
        <v>2.75</v>
      </c>
      <c r="F374" s="395"/>
      <c r="G374" s="112">
        <v>0</v>
      </c>
      <c r="H374" s="113">
        <v>0</v>
      </c>
      <c r="I374" s="114">
        <f t="shared" si="69"/>
        <v>11</v>
      </c>
    </row>
    <row r="375" spans="1:9" ht="15">
      <c r="A375" s="32" t="s">
        <v>10</v>
      </c>
      <c r="B375" s="84">
        <v>0</v>
      </c>
      <c r="C375" s="84">
        <v>0</v>
      </c>
      <c r="D375" s="84">
        <v>0</v>
      </c>
      <c r="E375" s="84">
        <v>0</v>
      </c>
      <c r="F375" s="395"/>
      <c r="G375" s="84">
        <v>0</v>
      </c>
      <c r="H375" s="115">
        <v>0</v>
      </c>
      <c r="I375" s="111">
        <f t="shared" si="69"/>
        <v>0</v>
      </c>
    </row>
    <row r="376" spans="1:9" ht="15">
      <c r="A376" s="31" t="s">
        <v>11</v>
      </c>
      <c r="B376" s="112">
        <v>1.1250712046239936E-8</v>
      </c>
      <c r="C376" s="112">
        <v>1.1250712046239936E-8</v>
      </c>
      <c r="D376" s="112">
        <v>1.1250712046239936E-8</v>
      </c>
      <c r="E376" s="112">
        <v>2.410034598182845</v>
      </c>
      <c r="F376" s="395"/>
      <c r="G376" s="112">
        <v>0</v>
      </c>
      <c r="H376" s="113">
        <v>0</v>
      </c>
      <c r="I376" s="114">
        <f t="shared" si="69"/>
        <v>2.4100346319349812</v>
      </c>
    </row>
    <row r="377" spans="1:9" ht="15">
      <c r="A377" s="32" t="s">
        <v>144</v>
      </c>
      <c r="B377" s="84">
        <v>0</v>
      </c>
      <c r="C377" s="84">
        <v>0</v>
      </c>
      <c r="D377" s="84">
        <v>0</v>
      </c>
      <c r="E377" s="84">
        <v>0</v>
      </c>
      <c r="F377" s="395"/>
      <c r="G377" s="84">
        <v>0</v>
      </c>
      <c r="H377" s="115">
        <v>0</v>
      </c>
      <c r="I377" s="111">
        <f t="shared" si="69"/>
        <v>0</v>
      </c>
    </row>
    <row r="378" spans="1:9" ht="15">
      <c r="A378" s="31" t="s">
        <v>145</v>
      </c>
      <c r="B378" s="112">
        <v>6.8828317465811116E-9</v>
      </c>
      <c r="C378" s="112">
        <v>6.8828317465811116E-9</v>
      </c>
      <c r="D378" s="112">
        <v>6.8828317465811116E-9</v>
      </c>
      <c r="E378" s="112">
        <v>556.03665819127627</v>
      </c>
      <c r="F378" s="395"/>
      <c r="G378" s="112">
        <v>0</v>
      </c>
      <c r="H378" s="113">
        <v>0</v>
      </c>
      <c r="I378" s="114">
        <f t="shared" si="69"/>
        <v>556.03665821192476</v>
      </c>
    </row>
    <row r="379" spans="1:9" ht="15">
      <c r="A379" s="32" t="s">
        <v>12</v>
      </c>
      <c r="B379" s="84">
        <v>12.999999994428574</v>
      </c>
      <c r="C379" s="84">
        <v>1.8571428560816334E-9</v>
      </c>
      <c r="D379" s="84">
        <v>1.8571428560816334E-9</v>
      </c>
      <c r="E379" s="84">
        <v>1.8571428560816334E-9</v>
      </c>
      <c r="F379" s="395"/>
      <c r="G379" s="84">
        <v>0</v>
      </c>
      <c r="H379" s="115">
        <v>0</v>
      </c>
      <c r="I379" s="111">
        <f t="shared" si="69"/>
        <v>13</v>
      </c>
    </row>
    <row r="380" spans="1:9" ht="15">
      <c r="A380" s="31" t="s">
        <v>13</v>
      </c>
      <c r="B380" s="112">
        <v>41.171123801060624</v>
      </c>
      <c r="C380" s="112">
        <v>7.9715302479755815E-9</v>
      </c>
      <c r="D380" s="112">
        <v>182.82887618299631</v>
      </c>
      <c r="E380" s="112">
        <v>7.9715302479755815E-9</v>
      </c>
      <c r="F380" s="395"/>
      <c r="G380" s="112">
        <v>0</v>
      </c>
      <c r="H380" s="113">
        <v>0</v>
      </c>
      <c r="I380" s="114">
        <f t="shared" si="69"/>
        <v>223.99999999999997</v>
      </c>
    </row>
    <row r="381" spans="1:9" ht="15">
      <c r="A381" s="32" t="s">
        <v>14</v>
      </c>
      <c r="B381" s="84">
        <v>2.7044518013978487</v>
      </c>
      <c r="C381" s="84">
        <v>1.5434782595274101E-8</v>
      </c>
      <c r="D381" s="84">
        <v>68.295548167732576</v>
      </c>
      <c r="E381" s="84">
        <v>1.5434782595274101E-8</v>
      </c>
      <c r="F381" s="395"/>
      <c r="G381" s="84">
        <v>0</v>
      </c>
      <c r="H381" s="115">
        <v>0</v>
      </c>
      <c r="I381" s="111">
        <f t="shared" si="69"/>
        <v>70.999999999999986</v>
      </c>
    </row>
    <row r="382" spans="1:9" ht="15">
      <c r="A382" s="31" t="s">
        <v>146</v>
      </c>
      <c r="B382" s="112">
        <v>0</v>
      </c>
      <c r="C382" s="112">
        <v>0</v>
      </c>
      <c r="D382" s="112">
        <v>0</v>
      </c>
      <c r="E382" s="112">
        <v>0</v>
      </c>
      <c r="F382" s="395"/>
      <c r="G382" s="112">
        <v>0</v>
      </c>
      <c r="H382" s="113">
        <v>0</v>
      </c>
      <c r="I382" s="114">
        <f t="shared" si="69"/>
        <v>0</v>
      </c>
    </row>
    <row r="383" spans="1:9" ht="15">
      <c r="A383" s="32" t="s">
        <v>136</v>
      </c>
      <c r="B383" s="84">
        <v>43.43969866631619</v>
      </c>
      <c r="C383" s="84">
        <v>3.6671400175816062</v>
      </c>
      <c r="D383" s="84">
        <v>101.89316128996185</v>
      </c>
      <c r="E383" s="84">
        <v>2.6140350858848878E-8</v>
      </c>
      <c r="F383" s="395"/>
      <c r="G383" s="84">
        <v>0</v>
      </c>
      <c r="H383" s="115">
        <v>0</v>
      </c>
      <c r="I383" s="111">
        <f t="shared" si="69"/>
        <v>149</v>
      </c>
    </row>
    <row r="384" spans="1:9" ht="15">
      <c r="A384" s="31" t="s">
        <v>15</v>
      </c>
      <c r="B384" s="112">
        <v>0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69"/>
        <v>0</v>
      </c>
    </row>
    <row r="385" spans="1:9" ht="15">
      <c r="A385" s="32" t="s">
        <v>16</v>
      </c>
      <c r="B385" s="84">
        <v>0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69"/>
        <v>0</v>
      </c>
    </row>
    <row r="386" spans="1:9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69"/>
        <v>0</v>
      </c>
    </row>
    <row r="387" spans="1:9" ht="15">
      <c r="A387" s="33" t="s">
        <v>56</v>
      </c>
      <c r="B387" s="84">
        <v>5.9999999100000023</v>
      </c>
      <c r="C387" s="84">
        <v>2.9999999400000014E-8</v>
      </c>
      <c r="D387" s="84">
        <v>2.9999999400000014E-8</v>
      </c>
      <c r="E387" s="84">
        <v>2.9999999400000014E-8</v>
      </c>
      <c r="F387" s="395"/>
      <c r="G387" s="84">
        <v>0</v>
      </c>
      <c r="H387" s="115">
        <v>0</v>
      </c>
      <c r="I387" s="111">
        <f t="shared" si="69"/>
        <v>6.0000000000000018</v>
      </c>
    </row>
    <row r="388" spans="1:9">
      <c r="A388" s="31" t="s">
        <v>18</v>
      </c>
      <c r="B388" s="116">
        <v>0</v>
      </c>
      <c r="C388" s="116">
        <v>0</v>
      </c>
      <c r="D388" s="116">
        <v>0</v>
      </c>
      <c r="E388" s="116">
        <v>0</v>
      </c>
      <c r="F388" s="395"/>
      <c r="G388" s="116">
        <v>0</v>
      </c>
      <c r="H388" s="117">
        <v>0</v>
      </c>
      <c r="I388" s="118">
        <f t="shared" si="69"/>
        <v>0</v>
      </c>
    </row>
    <row r="389" spans="1:9" ht="15">
      <c r="A389" s="33" t="s">
        <v>19</v>
      </c>
      <c r="B389" s="93">
        <v>0</v>
      </c>
      <c r="C389" s="93">
        <v>0</v>
      </c>
      <c r="D389" s="93">
        <v>0</v>
      </c>
      <c r="E389" s="93">
        <v>0</v>
      </c>
      <c r="F389" s="395"/>
      <c r="G389" s="93">
        <v>0</v>
      </c>
      <c r="H389" s="119">
        <v>0</v>
      </c>
      <c r="I389" s="120">
        <f t="shared" si="69"/>
        <v>0</v>
      </c>
    </row>
    <row r="390" spans="1:9">
      <c r="A390" s="31" t="s">
        <v>20</v>
      </c>
      <c r="B390" s="116">
        <v>17.085599977581484</v>
      </c>
      <c r="C390" s="116">
        <v>7.4728389099304754E-9</v>
      </c>
      <c r="D390" s="116">
        <v>7.4728389099304754E-9</v>
      </c>
      <c r="E390" s="116">
        <v>7.4728389099304754E-9</v>
      </c>
      <c r="F390" s="395"/>
      <c r="G390" s="116">
        <v>0</v>
      </c>
      <c r="H390" s="117">
        <v>0</v>
      </c>
      <c r="I390" s="118">
        <f t="shared" si="69"/>
        <v>17.085599999999999</v>
      </c>
    </row>
    <row r="391" spans="1:9" ht="15.75" thickBot="1">
      <c r="A391" s="33" t="s">
        <v>21</v>
      </c>
      <c r="B391" s="96">
        <v>19.53502001679826</v>
      </c>
      <c r="C391" s="96">
        <v>2.4282266315029676E-2</v>
      </c>
      <c r="D391" s="96">
        <v>5.2799445391938162</v>
      </c>
      <c r="E391" s="96">
        <v>84.365734420529222</v>
      </c>
      <c r="F391" s="396"/>
      <c r="G391" s="96">
        <v>71.227018757163634</v>
      </c>
      <c r="H391" s="121">
        <v>0</v>
      </c>
      <c r="I391" s="122">
        <f t="shared" si="69"/>
        <v>180.43199999999996</v>
      </c>
    </row>
    <row r="392" spans="1:9" ht="15">
      <c r="A392" s="280" t="s">
        <v>22</v>
      </c>
      <c r="B392" s="99">
        <f>SUM(B371:B391)</f>
        <v>145.68589418571653</v>
      </c>
      <c r="C392" s="99">
        <f t="shared" ref="C392:E392" si="70">SUM(C371:C391)</f>
        <v>6.4414223647664741</v>
      </c>
      <c r="D392" s="99">
        <f t="shared" si="70"/>
        <v>361.04753023734816</v>
      </c>
      <c r="E392" s="99">
        <f t="shared" si="70"/>
        <v>645.56242729886503</v>
      </c>
      <c r="F392" s="99">
        <f>SUM(F371:F391)</f>
        <v>0</v>
      </c>
      <c r="G392" s="99">
        <f t="shared" ref="G392:H392" si="71">SUM(G371:G391)</f>
        <v>71.227018757163634</v>
      </c>
      <c r="H392" s="100">
        <f t="shared" si="71"/>
        <v>0</v>
      </c>
      <c r="I392" s="111">
        <f>SUM(I371:I391)</f>
        <v>1229.9642928438595</v>
      </c>
    </row>
    <row r="393" spans="1:9" s="22" customFormat="1" ht="15" thickBot="1">
      <c r="A393" s="38" t="s">
        <v>108</v>
      </c>
      <c r="B393" s="125">
        <f>B392/$I392</f>
        <v>0.1184472549596291</v>
      </c>
      <c r="C393" s="125">
        <f t="shared" ref="C393:I393" si="72">C392/$I392</f>
        <v>5.2370807853884538E-3</v>
      </c>
      <c r="D393" s="125">
        <f t="shared" si="72"/>
        <v>0.29354309904603232</v>
      </c>
      <c r="E393" s="125">
        <f t="shared" si="72"/>
        <v>0.52486273874360134</v>
      </c>
      <c r="F393" s="125">
        <f t="shared" si="72"/>
        <v>0</v>
      </c>
      <c r="G393" s="125">
        <f t="shared" si="72"/>
        <v>5.7909826465349021E-2</v>
      </c>
      <c r="H393" s="126">
        <f t="shared" si="72"/>
        <v>0</v>
      </c>
      <c r="I393" s="127">
        <f t="shared" si="72"/>
        <v>1</v>
      </c>
    </row>
    <row r="394" spans="1:9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9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9" ht="1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9" ht="15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9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73">SUM(B398:H398)</f>
        <v>0</v>
      </c>
    </row>
    <row r="399" spans="1:9" ht="15">
      <c r="A399" s="32" t="s">
        <v>143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73"/>
        <v>0</v>
      </c>
    </row>
    <row r="400" spans="1:9" ht="15">
      <c r="A400" s="31" t="s">
        <v>9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73"/>
        <v>0</v>
      </c>
    </row>
    <row r="401" spans="1:9" ht="15">
      <c r="A401" s="32" t="s">
        <v>10</v>
      </c>
      <c r="B401" s="84">
        <v>0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73"/>
        <v>0</v>
      </c>
    </row>
    <row r="402" spans="1:9" ht="15">
      <c r="A402" s="31" t="s">
        <v>11</v>
      </c>
      <c r="B402" s="112">
        <v>1.1250711006544477E-8</v>
      </c>
      <c r="C402" s="112">
        <v>0</v>
      </c>
      <c r="D402" s="112">
        <v>0</v>
      </c>
      <c r="E402" s="112">
        <v>0.10128052139269064</v>
      </c>
      <c r="F402" s="395"/>
      <c r="G402" s="112">
        <v>0</v>
      </c>
      <c r="H402" s="113">
        <v>0</v>
      </c>
      <c r="I402" s="114">
        <f t="shared" si="73"/>
        <v>0.10128053264340164</v>
      </c>
    </row>
    <row r="403" spans="1:9" ht="15">
      <c r="A403" s="32" t="s">
        <v>144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73"/>
        <v>0</v>
      </c>
    </row>
    <row r="404" spans="1:9" ht="15">
      <c r="A404" s="31" t="s">
        <v>145</v>
      </c>
      <c r="B404" s="112">
        <v>6.8828315447096617E-9</v>
      </c>
      <c r="C404" s="112">
        <v>0</v>
      </c>
      <c r="D404" s="112">
        <v>0</v>
      </c>
      <c r="E404" s="112">
        <v>0.23427547283797337</v>
      </c>
      <c r="F404" s="395"/>
      <c r="G404" s="112">
        <v>0</v>
      </c>
      <c r="H404" s="113">
        <v>0</v>
      </c>
      <c r="I404" s="114">
        <f t="shared" si="73"/>
        <v>0.23427547972080492</v>
      </c>
    </row>
    <row r="405" spans="1:9" ht="15">
      <c r="A405" s="32" t="s">
        <v>12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73"/>
        <v>0</v>
      </c>
    </row>
    <row r="406" spans="1:9" ht="15">
      <c r="A406" s="31" t="s">
        <v>13</v>
      </c>
      <c r="B406" s="112">
        <v>55.854849104858701</v>
      </c>
      <c r="C406" s="112">
        <v>88.098319491266039</v>
      </c>
      <c r="D406" s="112">
        <v>4.6831403875275332E-2</v>
      </c>
      <c r="E406" s="112">
        <v>0</v>
      </c>
      <c r="F406" s="395"/>
      <c r="G406" s="112">
        <v>0</v>
      </c>
      <c r="H406" s="113">
        <v>0</v>
      </c>
      <c r="I406" s="114">
        <f t="shared" si="73"/>
        <v>144</v>
      </c>
    </row>
    <row r="407" spans="1:9" ht="15">
      <c r="A407" s="32" t="s">
        <v>14</v>
      </c>
      <c r="B407" s="84">
        <v>0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73"/>
        <v>0</v>
      </c>
    </row>
    <row r="408" spans="1:9" ht="15">
      <c r="A408" s="31" t="s">
        <v>146</v>
      </c>
      <c r="B408" s="112">
        <v>0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73"/>
        <v>0</v>
      </c>
    </row>
    <row r="409" spans="1:9" ht="15">
      <c r="A409" s="32" t="s">
        <v>136</v>
      </c>
      <c r="B409" s="84">
        <v>102.11938230731377</v>
      </c>
      <c r="C409" s="84">
        <v>308.70834748298961</v>
      </c>
      <c r="D409" s="84">
        <v>43.918996669276588</v>
      </c>
      <c r="E409" s="84">
        <v>6.2532735404200483</v>
      </c>
      <c r="F409" s="395"/>
      <c r="G409" s="84">
        <v>0</v>
      </c>
      <c r="H409" s="115">
        <v>0</v>
      </c>
      <c r="I409" s="111">
        <f t="shared" si="73"/>
        <v>460.99999999999994</v>
      </c>
    </row>
    <row r="410" spans="1:9" ht="15">
      <c r="A410" s="31" t="s">
        <v>15</v>
      </c>
      <c r="B410" s="112">
        <v>0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73"/>
        <v>0</v>
      </c>
    </row>
    <row r="411" spans="1:9" ht="15">
      <c r="A411" s="32" t="s">
        <v>16</v>
      </c>
      <c r="B411" s="84">
        <v>0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73"/>
        <v>0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73"/>
        <v>0</v>
      </c>
    </row>
    <row r="413" spans="1:9" ht="15">
      <c r="A413" s="33" t="s">
        <v>56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73"/>
        <v>0</v>
      </c>
    </row>
    <row r="414" spans="1:9">
      <c r="A414" s="31" t="s">
        <v>18</v>
      </c>
      <c r="B414" s="116">
        <v>0</v>
      </c>
      <c r="C414" s="116">
        <v>0</v>
      </c>
      <c r="D414" s="116">
        <v>0</v>
      </c>
      <c r="E414" s="116">
        <v>0</v>
      </c>
      <c r="F414" s="395"/>
      <c r="G414" s="116">
        <v>0</v>
      </c>
      <c r="H414" s="117">
        <v>0</v>
      </c>
      <c r="I414" s="118">
        <f t="shared" si="73"/>
        <v>0</v>
      </c>
    </row>
    <row r="415" spans="1:9" ht="15">
      <c r="A415" s="33" t="s">
        <v>19</v>
      </c>
      <c r="B415" s="93">
        <v>0</v>
      </c>
      <c r="C415" s="93">
        <v>0</v>
      </c>
      <c r="D415" s="93">
        <v>0</v>
      </c>
      <c r="E415" s="93">
        <v>0</v>
      </c>
      <c r="F415" s="395"/>
      <c r="G415" s="93">
        <v>0</v>
      </c>
      <c r="H415" s="119">
        <v>0</v>
      </c>
      <c r="I415" s="120">
        <f t="shared" si="73"/>
        <v>0</v>
      </c>
    </row>
    <row r="416" spans="1:9">
      <c r="A416" s="31" t="s">
        <v>20</v>
      </c>
      <c r="B416" s="116">
        <v>0.14759999999999998</v>
      </c>
      <c r="C416" s="116">
        <v>0</v>
      </c>
      <c r="D416" s="116">
        <v>0</v>
      </c>
      <c r="E416" s="116">
        <v>0</v>
      </c>
      <c r="F416" s="395"/>
      <c r="G416" s="116">
        <v>0</v>
      </c>
      <c r="H416" s="117">
        <v>0</v>
      </c>
      <c r="I416" s="118">
        <f t="shared" si="73"/>
        <v>0.14759999999999998</v>
      </c>
    </row>
    <row r="417" spans="1:9" ht="15.75" thickBot="1">
      <c r="A417" s="33" t="s">
        <v>21</v>
      </c>
      <c r="B417" s="96">
        <v>7.4247487165044701</v>
      </c>
      <c r="C417" s="96">
        <v>3.4986415906335049</v>
      </c>
      <c r="D417" s="96">
        <v>0.21573556101877112</v>
      </c>
      <c r="E417" s="96">
        <v>279.96354595114502</v>
      </c>
      <c r="F417" s="396"/>
      <c r="G417" s="96">
        <v>51.224928180698228</v>
      </c>
      <c r="H417" s="121">
        <v>0</v>
      </c>
      <c r="I417" s="122">
        <f t="shared" si="73"/>
        <v>342.32759999999996</v>
      </c>
    </row>
    <row r="418" spans="1:9" ht="15">
      <c r="A418" s="280" t="s">
        <v>22</v>
      </c>
      <c r="B418" s="99">
        <f>SUM(B397:B417)</f>
        <v>165.5465801468105</v>
      </c>
      <c r="C418" s="99">
        <f t="shared" ref="C418:E418" si="74">SUM(C397:C417)</f>
        <v>400.30530856488917</v>
      </c>
      <c r="D418" s="99">
        <f t="shared" si="74"/>
        <v>44.181563634170629</v>
      </c>
      <c r="E418" s="99">
        <f t="shared" si="74"/>
        <v>286.55237548579572</v>
      </c>
      <c r="F418" s="99">
        <f>SUM(F397:F417)</f>
        <v>0</v>
      </c>
      <c r="G418" s="99">
        <f t="shared" ref="G418:H418" si="75">SUM(G397:G417)</f>
        <v>51.224928180698228</v>
      </c>
      <c r="H418" s="100">
        <f t="shared" si="75"/>
        <v>0</v>
      </c>
      <c r="I418" s="111">
        <f>SUM(I397:I417)</f>
        <v>947.8107560123641</v>
      </c>
    </row>
    <row r="419" spans="1:9" s="22" customFormat="1" ht="15" thickBot="1">
      <c r="A419" s="38" t="s">
        <v>108</v>
      </c>
      <c r="B419" s="125">
        <f>B418/$I418</f>
        <v>0.17466206106723162</v>
      </c>
      <c r="C419" s="125">
        <f t="shared" ref="C419:I419" si="76">C418/$I418</f>
        <v>0.42234729456865039</v>
      </c>
      <c r="D419" s="125">
        <f t="shared" si="76"/>
        <v>4.6614330291050513E-2</v>
      </c>
      <c r="E419" s="125">
        <f t="shared" si="76"/>
        <v>0.30233079089688836</v>
      </c>
      <c r="F419" s="125">
        <f t="shared" si="76"/>
        <v>0</v>
      </c>
      <c r="G419" s="125">
        <f t="shared" si="76"/>
        <v>5.4045523176179278E-2</v>
      </c>
      <c r="H419" s="126">
        <f t="shared" si="76"/>
        <v>0</v>
      </c>
      <c r="I419" s="127">
        <f t="shared" si="76"/>
        <v>1</v>
      </c>
    </row>
    <row r="420" spans="1:9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9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9" ht="1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9" ht="15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9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77">SUM(B424:H424)</f>
        <v>0</v>
      </c>
    </row>
    <row r="425" spans="1:9" ht="15">
      <c r="A425" s="32" t="s">
        <v>143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77"/>
        <v>0</v>
      </c>
    </row>
    <row r="426" spans="1:9" ht="15">
      <c r="A426" s="31" t="s">
        <v>9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77"/>
        <v>0</v>
      </c>
    </row>
    <row r="427" spans="1:9" ht="15">
      <c r="A427" s="32" t="s">
        <v>10</v>
      </c>
      <c r="B427" s="84">
        <v>0</v>
      </c>
      <c r="C427" s="84">
        <v>0</v>
      </c>
      <c r="D427" s="84">
        <v>0</v>
      </c>
      <c r="E427" s="84">
        <v>0</v>
      </c>
      <c r="F427" s="395"/>
      <c r="G427" s="84">
        <v>0</v>
      </c>
      <c r="H427" s="115">
        <v>0</v>
      </c>
      <c r="I427" s="111">
        <f t="shared" si="77"/>
        <v>0</v>
      </c>
    </row>
    <row r="428" spans="1:9" ht="15">
      <c r="A428" s="31" t="s">
        <v>11</v>
      </c>
      <c r="B428" s="112">
        <v>0</v>
      </c>
      <c r="C428" s="112">
        <v>0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77"/>
        <v>0</v>
      </c>
    </row>
    <row r="429" spans="1:9" ht="15">
      <c r="A429" s="32" t="s">
        <v>144</v>
      </c>
      <c r="B429" s="84">
        <v>0</v>
      </c>
      <c r="C429" s="84">
        <v>0</v>
      </c>
      <c r="D429" s="84">
        <v>0</v>
      </c>
      <c r="E429" s="84">
        <v>0</v>
      </c>
      <c r="F429" s="395"/>
      <c r="G429" s="84">
        <v>0</v>
      </c>
      <c r="H429" s="115">
        <v>0</v>
      </c>
      <c r="I429" s="111">
        <f t="shared" si="77"/>
        <v>0</v>
      </c>
    </row>
    <row r="430" spans="1:9" ht="15">
      <c r="A430" s="31" t="s">
        <v>145</v>
      </c>
      <c r="B430" s="112">
        <v>6.8828312934258401E-9</v>
      </c>
      <c r="C430" s="112">
        <v>6.8828312934258401E-9</v>
      </c>
      <c r="D430" s="112">
        <v>6.8828312934258401E-9</v>
      </c>
      <c r="E430" s="112">
        <v>0.3133877423283486</v>
      </c>
      <c r="F430" s="395"/>
      <c r="G430" s="112">
        <v>0</v>
      </c>
      <c r="H430" s="113">
        <v>0</v>
      </c>
      <c r="I430" s="114">
        <f t="shared" si="77"/>
        <v>0.31338776297684245</v>
      </c>
    </row>
    <row r="431" spans="1:9" ht="15">
      <c r="A431" s="32" t="s">
        <v>12</v>
      </c>
      <c r="B431" s="84">
        <v>0</v>
      </c>
      <c r="C431" s="84">
        <v>0</v>
      </c>
      <c r="D431" s="84">
        <v>0</v>
      </c>
      <c r="E431" s="84">
        <v>0</v>
      </c>
      <c r="F431" s="395"/>
      <c r="G431" s="84">
        <v>0</v>
      </c>
      <c r="H431" s="115">
        <v>0</v>
      </c>
      <c r="I431" s="111">
        <f t="shared" si="77"/>
        <v>0</v>
      </c>
    </row>
    <row r="432" spans="1:9" ht="15">
      <c r="A432" s="31" t="s">
        <v>13</v>
      </c>
      <c r="B432" s="112">
        <v>60.459914941389336</v>
      </c>
      <c r="C432" s="112">
        <v>6.3645911381475475</v>
      </c>
      <c r="D432" s="112">
        <v>21.175493920463115</v>
      </c>
      <c r="E432" s="112">
        <v>0</v>
      </c>
      <c r="F432" s="395"/>
      <c r="G432" s="112">
        <v>0</v>
      </c>
      <c r="H432" s="113">
        <v>0</v>
      </c>
      <c r="I432" s="114">
        <f t="shared" si="77"/>
        <v>88</v>
      </c>
    </row>
    <row r="433" spans="1:9" ht="15">
      <c r="A433" s="32" t="s">
        <v>14</v>
      </c>
      <c r="B433" s="84">
        <v>1.9333333294666667E-8</v>
      </c>
      <c r="C433" s="84">
        <v>1.9333333294666667E-8</v>
      </c>
      <c r="D433" s="84">
        <v>28.988199480648994</v>
      </c>
      <c r="E433" s="84">
        <v>1.1800480684341638E-2</v>
      </c>
      <c r="F433" s="395"/>
      <c r="G433" s="84">
        <v>0</v>
      </c>
      <c r="H433" s="115">
        <v>0</v>
      </c>
      <c r="I433" s="111">
        <f t="shared" si="77"/>
        <v>29.000000000000004</v>
      </c>
    </row>
    <row r="434" spans="1:9" ht="15">
      <c r="A434" s="31" t="s">
        <v>146</v>
      </c>
      <c r="B434" s="112">
        <v>0</v>
      </c>
      <c r="C434" s="112">
        <v>0</v>
      </c>
      <c r="D434" s="112">
        <v>0</v>
      </c>
      <c r="E434" s="112">
        <v>0</v>
      </c>
      <c r="F434" s="395"/>
      <c r="G434" s="112">
        <v>0</v>
      </c>
      <c r="H434" s="113">
        <v>0</v>
      </c>
      <c r="I434" s="114">
        <f t="shared" si="77"/>
        <v>0</v>
      </c>
    </row>
    <row r="435" spans="1:9" ht="15">
      <c r="A435" s="32" t="s">
        <v>136</v>
      </c>
      <c r="B435" s="84">
        <v>45.142597888986508</v>
      </c>
      <c r="C435" s="84">
        <v>36.276928492606039</v>
      </c>
      <c r="D435" s="84">
        <v>16.997306974834608</v>
      </c>
      <c r="E435" s="84">
        <v>5.5831666435728371</v>
      </c>
      <c r="F435" s="395"/>
      <c r="G435" s="84">
        <v>0</v>
      </c>
      <c r="H435" s="115">
        <v>0</v>
      </c>
      <c r="I435" s="111">
        <f t="shared" si="77"/>
        <v>104</v>
      </c>
    </row>
    <row r="436" spans="1:9" ht="15">
      <c r="A436" s="31" t="s">
        <v>15</v>
      </c>
      <c r="B436" s="112">
        <v>0</v>
      </c>
      <c r="C436" s="112">
        <v>0</v>
      </c>
      <c r="D436" s="112">
        <v>0</v>
      </c>
      <c r="E436" s="112">
        <v>0</v>
      </c>
      <c r="F436" s="395"/>
      <c r="G436" s="112">
        <v>0</v>
      </c>
      <c r="H436" s="113">
        <v>0</v>
      </c>
      <c r="I436" s="114">
        <f t="shared" si="77"/>
        <v>0</v>
      </c>
    </row>
    <row r="437" spans="1:9" ht="15">
      <c r="A437" s="32" t="s">
        <v>16</v>
      </c>
      <c r="B437" s="84">
        <v>0</v>
      </c>
      <c r="C437" s="84">
        <v>0</v>
      </c>
      <c r="D437" s="84">
        <v>0</v>
      </c>
      <c r="E437" s="84">
        <v>0</v>
      </c>
      <c r="F437" s="395"/>
      <c r="G437" s="84">
        <v>0</v>
      </c>
      <c r="H437" s="115">
        <v>0</v>
      </c>
      <c r="I437" s="111">
        <f t="shared" si="77"/>
        <v>0</v>
      </c>
    </row>
    <row r="438" spans="1:9" ht="15">
      <c r="A438" s="31" t="s">
        <v>17</v>
      </c>
      <c r="B438" s="112">
        <v>4.3472223174902567</v>
      </c>
      <c r="C438" s="112">
        <v>5.0807302464118721E-2</v>
      </c>
      <c r="D438" s="112">
        <v>2.601970380045624</v>
      </c>
      <c r="E438" s="112">
        <v>0</v>
      </c>
      <c r="F438" s="395"/>
      <c r="G438" s="112">
        <v>0</v>
      </c>
      <c r="H438" s="113">
        <v>0</v>
      </c>
      <c r="I438" s="114">
        <f t="shared" si="77"/>
        <v>6.9999999999999991</v>
      </c>
    </row>
    <row r="439" spans="1:9" ht="15">
      <c r="A439" s="33" t="s">
        <v>56</v>
      </c>
      <c r="B439" s="84">
        <v>1</v>
      </c>
      <c r="C439" s="84">
        <v>1</v>
      </c>
      <c r="D439" s="84">
        <v>1</v>
      </c>
      <c r="E439" s="84">
        <v>0</v>
      </c>
      <c r="F439" s="395"/>
      <c r="G439" s="84">
        <v>0</v>
      </c>
      <c r="H439" s="115">
        <v>0</v>
      </c>
      <c r="I439" s="111">
        <f t="shared" si="77"/>
        <v>3</v>
      </c>
    </row>
    <row r="440" spans="1:9">
      <c r="A440" s="31" t="s">
        <v>18</v>
      </c>
      <c r="B440" s="116">
        <v>0.66666666666666663</v>
      </c>
      <c r="C440" s="116">
        <v>0.66666666666666663</v>
      </c>
      <c r="D440" s="116">
        <v>0.66666666666666663</v>
      </c>
      <c r="E440" s="116">
        <v>0</v>
      </c>
      <c r="F440" s="395"/>
      <c r="G440" s="116">
        <v>0</v>
      </c>
      <c r="H440" s="117">
        <v>0</v>
      </c>
      <c r="I440" s="118">
        <f t="shared" si="77"/>
        <v>2</v>
      </c>
    </row>
    <row r="441" spans="1:9" ht="15">
      <c r="A441" s="33" t="s">
        <v>19</v>
      </c>
      <c r="B441" s="93">
        <v>0</v>
      </c>
      <c r="C441" s="93">
        <v>0</v>
      </c>
      <c r="D441" s="93">
        <v>0</v>
      </c>
      <c r="E441" s="93">
        <v>0</v>
      </c>
      <c r="F441" s="395"/>
      <c r="G441" s="93">
        <v>0</v>
      </c>
      <c r="H441" s="119">
        <v>0</v>
      </c>
      <c r="I441" s="120">
        <f t="shared" si="77"/>
        <v>0</v>
      </c>
    </row>
    <row r="442" spans="1:9">
      <c r="A442" s="31" t="s">
        <v>20</v>
      </c>
      <c r="B442" s="116">
        <v>2.0426016143914008</v>
      </c>
      <c r="C442" s="116">
        <v>5.0568105043857607E-3</v>
      </c>
      <c r="D442" s="116">
        <v>0.4075415751042139</v>
      </c>
      <c r="E442" s="116">
        <v>0</v>
      </c>
      <c r="F442" s="395"/>
      <c r="G442" s="116">
        <v>0</v>
      </c>
      <c r="H442" s="117">
        <v>0</v>
      </c>
      <c r="I442" s="118">
        <f t="shared" si="77"/>
        <v>2.4552</v>
      </c>
    </row>
    <row r="443" spans="1:9" ht="15.75" thickBot="1">
      <c r="A443" s="33" t="s">
        <v>21</v>
      </c>
      <c r="B443" s="96">
        <v>22.851372844046679</v>
      </c>
      <c r="C443" s="96">
        <v>7.7980879301645628E-2</v>
      </c>
      <c r="D443" s="96">
        <v>84.350621215737434</v>
      </c>
      <c r="E443" s="96">
        <v>433.88329316074913</v>
      </c>
      <c r="F443" s="396"/>
      <c r="G443" s="96">
        <v>57.503536594636472</v>
      </c>
      <c r="H443" s="121">
        <v>0.21839530552871608</v>
      </c>
      <c r="I443" s="122">
        <f t="shared" si="77"/>
        <v>598.88520000000005</v>
      </c>
    </row>
    <row r="444" spans="1:9" ht="15">
      <c r="A444" s="280" t="s">
        <v>22</v>
      </c>
      <c r="B444" s="99">
        <f>SUM(B423:B443)</f>
        <v>136.51037629918702</v>
      </c>
      <c r="C444" s="99">
        <f t="shared" ref="C444:E444" si="78">SUM(C423:C443)</f>
        <v>44.442031315906569</v>
      </c>
      <c r="D444" s="99">
        <f t="shared" si="78"/>
        <v>156.18780022038351</v>
      </c>
      <c r="E444" s="99">
        <f t="shared" si="78"/>
        <v>439.79164802733465</v>
      </c>
      <c r="F444" s="99">
        <f>SUM(F423:F443)</f>
        <v>0</v>
      </c>
      <c r="G444" s="99">
        <f t="shared" ref="G444:H444" si="79">SUM(G423:G443)</f>
        <v>57.503536594636472</v>
      </c>
      <c r="H444" s="100">
        <f t="shared" si="79"/>
        <v>0.21839530552871608</v>
      </c>
      <c r="I444" s="111">
        <f>SUM(I423:I443)</f>
        <v>834.65378776297689</v>
      </c>
    </row>
    <row r="445" spans="1:9" s="22" customFormat="1" ht="15" thickBot="1">
      <c r="A445" s="38" t="s">
        <v>108</v>
      </c>
      <c r="B445" s="125">
        <f>B444/$I444</f>
        <v>0.16355329395324439</v>
      </c>
      <c r="C445" s="125">
        <f t="shared" ref="C445:I445" si="80">C444/$I444</f>
        <v>5.3246066773409428E-2</v>
      </c>
      <c r="D445" s="125">
        <f t="shared" si="80"/>
        <v>0.18712884612791977</v>
      </c>
      <c r="E445" s="125">
        <f t="shared" si="80"/>
        <v>0.52691505684776896</v>
      </c>
      <c r="F445" s="125">
        <f t="shared" si="80"/>
        <v>0</v>
      </c>
      <c r="G445" s="125">
        <f t="shared" si="80"/>
        <v>6.8895076542761946E-2</v>
      </c>
      <c r="H445" s="126">
        <f t="shared" si="80"/>
        <v>2.6165975489556573E-4</v>
      </c>
      <c r="I445" s="127">
        <f t="shared" si="80"/>
        <v>1</v>
      </c>
    </row>
    <row r="446" spans="1:9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9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9" ht="1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0</v>
      </c>
      <c r="G449" s="385"/>
      <c r="H449" s="387"/>
      <c r="I449" s="111">
        <f>SUM(B449:H449)</f>
        <v>0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81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81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81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81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81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81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275.54454458325057</v>
      </c>
      <c r="G456" s="388"/>
      <c r="H456" s="390"/>
      <c r="I456" s="114">
        <f t="shared" si="81"/>
        <v>275.54454458325057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81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81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81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81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81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81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8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81"/>
        <v>0</v>
      </c>
    </row>
    <row r="465" spans="1:9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81"/>
        <v>0</v>
      </c>
    </row>
    <row r="466" spans="1:9">
      <c r="A466" s="31" t="s">
        <v>18</v>
      </c>
      <c r="B466" s="388"/>
      <c r="C466" s="389"/>
      <c r="D466" s="389"/>
      <c r="E466" s="390"/>
      <c r="F466" s="116">
        <v>0</v>
      </c>
      <c r="G466" s="388"/>
      <c r="H466" s="390"/>
      <c r="I466" s="118">
        <f t="shared" si="81"/>
        <v>0</v>
      </c>
    </row>
    <row r="467" spans="1:9" ht="15">
      <c r="A467" s="33" t="s">
        <v>19</v>
      </c>
      <c r="B467" s="388"/>
      <c r="C467" s="389"/>
      <c r="D467" s="389"/>
      <c r="E467" s="390"/>
      <c r="F467" s="93">
        <v>0</v>
      </c>
      <c r="G467" s="388"/>
      <c r="H467" s="390"/>
      <c r="I467" s="120">
        <f t="shared" si="81"/>
        <v>0</v>
      </c>
    </row>
    <row r="468" spans="1:9">
      <c r="A468" s="31" t="s">
        <v>20</v>
      </c>
      <c r="B468" s="388"/>
      <c r="C468" s="389"/>
      <c r="D468" s="389"/>
      <c r="E468" s="390"/>
      <c r="F468" s="116">
        <v>0</v>
      </c>
      <c r="G468" s="388"/>
      <c r="H468" s="390"/>
      <c r="I468" s="118">
        <f t="shared" si="81"/>
        <v>0</v>
      </c>
    </row>
    <row r="469" spans="1:9" ht="15.75" thickBot="1">
      <c r="A469" s="33" t="s">
        <v>21</v>
      </c>
      <c r="B469" s="391"/>
      <c r="C469" s="392"/>
      <c r="D469" s="392"/>
      <c r="E469" s="393"/>
      <c r="F469" s="96">
        <v>685.83240000000001</v>
      </c>
      <c r="G469" s="391"/>
      <c r="H469" s="393"/>
      <c r="I469" s="122">
        <f t="shared" si="81"/>
        <v>685.83240000000001</v>
      </c>
    </row>
    <row r="470" spans="1:9" ht="15">
      <c r="A470" s="280" t="s">
        <v>22</v>
      </c>
      <c r="B470" s="99">
        <f>SUM(B449:B469)</f>
        <v>0</v>
      </c>
      <c r="C470" s="99">
        <f t="shared" ref="C470:E470" si="82">SUM(C449:C469)</f>
        <v>0</v>
      </c>
      <c r="D470" s="99">
        <f t="shared" si="82"/>
        <v>0</v>
      </c>
      <c r="E470" s="99">
        <f t="shared" si="82"/>
        <v>0</v>
      </c>
      <c r="F470" s="99">
        <f>SUM(F449:F469)</f>
        <v>961.37694458325063</v>
      </c>
      <c r="G470" s="99">
        <f t="shared" ref="G470:H470" si="83">SUM(G449:G469)</f>
        <v>0</v>
      </c>
      <c r="H470" s="100">
        <f t="shared" si="83"/>
        <v>0</v>
      </c>
      <c r="I470" s="111">
        <f>SUM(I449:I469)</f>
        <v>961.37694458325063</v>
      </c>
    </row>
    <row r="471" spans="1:9" s="22" customFormat="1" ht="15" thickBot="1">
      <c r="A471" s="38" t="s">
        <v>108</v>
      </c>
      <c r="B471" s="125">
        <f>B470/$I470</f>
        <v>0</v>
      </c>
      <c r="C471" s="125">
        <f t="shared" ref="C471:I471" si="84">C470/$I470</f>
        <v>0</v>
      </c>
      <c r="D471" s="125">
        <f t="shared" si="84"/>
        <v>0</v>
      </c>
      <c r="E471" s="125">
        <f t="shared" si="84"/>
        <v>0</v>
      </c>
      <c r="F471" s="125">
        <f t="shared" si="84"/>
        <v>1</v>
      </c>
      <c r="G471" s="125">
        <f t="shared" si="84"/>
        <v>0</v>
      </c>
      <c r="H471" s="126">
        <f t="shared" si="84"/>
        <v>0</v>
      </c>
      <c r="I471" s="127">
        <f t="shared" si="84"/>
        <v>1</v>
      </c>
    </row>
    <row r="472" spans="1:9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9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9" ht="1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9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9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85">SUM(B476:H476)</f>
        <v>0</v>
      </c>
    </row>
    <row r="477" spans="1:9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85"/>
        <v>0</v>
      </c>
    </row>
    <row r="478" spans="1:9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85"/>
        <v>0</v>
      </c>
    </row>
    <row r="479" spans="1:9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85"/>
        <v>0</v>
      </c>
    </row>
    <row r="480" spans="1:9" ht="15">
      <c r="A480" s="31" t="s">
        <v>11</v>
      </c>
      <c r="B480" s="388"/>
      <c r="C480" s="389"/>
      <c r="D480" s="389"/>
      <c r="E480" s="390"/>
      <c r="F480" s="112">
        <v>15754.20022196922</v>
      </c>
      <c r="G480" s="388"/>
      <c r="H480" s="390"/>
      <c r="I480" s="114">
        <f t="shared" si="85"/>
        <v>15754.20022196922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85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15263.329086631065</v>
      </c>
      <c r="G482" s="388"/>
      <c r="H482" s="390"/>
      <c r="I482" s="114">
        <f t="shared" si="85"/>
        <v>15263.329086631065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85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85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32.215237365034397</v>
      </c>
      <c r="G485" s="388"/>
      <c r="H485" s="390"/>
      <c r="I485" s="111">
        <f t="shared" si="85"/>
        <v>32.215237365034397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85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85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85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85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85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85"/>
        <v>0</v>
      </c>
    </row>
    <row r="492" spans="1:9">
      <c r="A492" s="31" t="s">
        <v>18</v>
      </c>
      <c r="B492" s="388"/>
      <c r="C492" s="389"/>
      <c r="D492" s="389"/>
      <c r="E492" s="390"/>
      <c r="F492" s="116">
        <v>19</v>
      </c>
      <c r="G492" s="388"/>
      <c r="H492" s="390"/>
      <c r="I492" s="118">
        <f t="shared" si="85"/>
        <v>19</v>
      </c>
    </row>
    <row r="493" spans="1:9" ht="15">
      <c r="A493" s="33" t="s">
        <v>19</v>
      </c>
      <c r="B493" s="388"/>
      <c r="C493" s="389"/>
      <c r="D493" s="389"/>
      <c r="E493" s="390"/>
      <c r="F493" s="93">
        <v>0</v>
      </c>
      <c r="G493" s="388"/>
      <c r="H493" s="390"/>
      <c r="I493" s="120">
        <f t="shared" si="85"/>
        <v>0</v>
      </c>
    </row>
    <row r="494" spans="1:9">
      <c r="A494" s="31" t="s">
        <v>20</v>
      </c>
      <c r="B494" s="388"/>
      <c r="C494" s="389"/>
      <c r="D494" s="389"/>
      <c r="E494" s="390"/>
      <c r="F494" s="116">
        <v>0</v>
      </c>
      <c r="G494" s="388"/>
      <c r="H494" s="390"/>
      <c r="I494" s="118">
        <f t="shared" si="85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96">
        <v>668.13120000000004</v>
      </c>
      <c r="G495" s="391"/>
      <c r="H495" s="393"/>
      <c r="I495" s="122">
        <f t="shared" si="85"/>
        <v>668.13120000000004</v>
      </c>
    </row>
    <row r="496" spans="1:9" ht="15">
      <c r="A496" s="280" t="s">
        <v>22</v>
      </c>
      <c r="B496" s="99">
        <f>SUM(B475:B495)</f>
        <v>0</v>
      </c>
      <c r="C496" s="99">
        <f t="shared" ref="C496:E496" si="86">SUM(C475:C495)</f>
        <v>0</v>
      </c>
      <c r="D496" s="99">
        <f t="shared" si="86"/>
        <v>0</v>
      </c>
      <c r="E496" s="99">
        <f t="shared" si="86"/>
        <v>0</v>
      </c>
      <c r="F496" s="99">
        <f>SUM(F475:F495)</f>
        <v>31736.875745965321</v>
      </c>
      <c r="G496" s="99">
        <f t="shared" ref="G496:H496" si="87">SUM(G475:G495)</f>
        <v>0</v>
      </c>
      <c r="H496" s="100">
        <f t="shared" si="87"/>
        <v>0</v>
      </c>
      <c r="I496" s="111">
        <f>SUM(I475:I495)</f>
        <v>31736.875745965321</v>
      </c>
    </row>
    <row r="497" spans="1:9" s="22" customFormat="1" ht="15" thickBot="1">
      <c r="A497" s="38" t="s">
        <v>108</v>
      </c>
      <c r="B497" s="125">
        <f>B496/$I496</f>
        <v>0</v>
      </c>
      <c r="C497" s="125">
        <f t="shared" ref="C497:I497" si="88">C496/$I496</f>
        <v>0</v>
      </c>
      <c r="D497" s="125">
        <f t="shared" si="88"/>
        <v>0</v>
      </c>
      <c r="E497" s="125">
        <f t="shared" si="88"/>
        <v>0</v>
      </c>
      <c r="F497" s="125">
        <f t="shared" si="88"/>
        <v>1</v>
      </c>
      <c r="G497" s="125">
        <f t="shared" si="88"/>
        <v>0</v>
      </c>
      <c r="H497" s="126">
        <f t="shared" si="88"/>
        <v>0</v>
      </c>
      <c r="I497" s="127">
        <f t="shared" si="88"/>
        <v>1</v>
      </c>
    </row>
    <row r="498" spans="1:9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9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9" ht="1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9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9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89">SUM(B502:H502)</f>
        <v>0</v>
      </c>
    </row>
    <row r="503" spans="1:9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89"/>
        <v>0</v>
      </c>
    </row>
    <row r="504" spans="1:9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89"/>
        <v>0</v>
      </c>
    </row>
    <row r="505" spans="1:9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89"/>
        <v>0</v>
      </c>
    </row>
    <row r="506" spans="1:9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89"/>
        <v>0</v>
      </c>
    </row>
    <row r="507" spans="1:9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89"/>
        <v>0</v>
      </c>
    </row>
    <row r="508" spans="1:9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89"/>
        <v>0</v>
      </c>
    </row>
    <row r="509" spans="1:9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89"/>
        <v>0</v>
      </c>
    </row>
    <row r="510" spans="1:9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89"/>
        <v>0</v>
      </c>
    </row>
    <row r="511" spans="1:9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89"/>
        <v>0</v>
      </c>
    </row>
    <row r="512" spans="1:9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89"/>
        <v>0</v>
      </c>
    </row>
    <row r="513" spans="1:9" ht="15">
      <c r="A513" s="32" t="s">
        <v>136</v>
      </c>
      <c r="B513" s="388"/>
      <c r="C513" s="389"/>
      <c r="D513" s="389"/>
      <c r="E513" s="390"/>
      <c r="F513" s="84">
        <v>771</v>
      </c>
      <c r="G513" s="388"/>
      <c r="H513" s="390"/>
      <c r="I513" s="111">
        <f t="shared" si="89"/>
        <v>771</v>
      </c>
    </row>
    <row r="514" spans="1:9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89"/>
        <v>0</v>
      </c>
    </row>
    <row r="515" spans="1:9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89"/>
        <v>0</v>
      </c>
    </row>
    <row r="516" spans="1:9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89"/>
        <v>0</v>
      </c>
    </row>
    <row r="517" spans="1:9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89"/>
        <v>0</v>
      </c>
    </row>
    <row r="518" spans="1:9">
      <c r="A518" s="31" t="s">
        <v>18</v>
      </c>
      <c r="B518" s="388"/>
      <c r="C518" s="389"/>
      <c r="D518" s="389"/>
      <c r="E518" s="390"/>
      <c r="F518" s="116">
        <v>0</v>
      </c>
      <c r="G518" s="388"/>
      <c r="H518" s="390"/>
      <c r="I518" s="118">
        <f t="shared" si="89"/>
        <v>0</v>
      </c>
    </row>
    <row r="519" spans="1:9" ht="15">
      <c r="A519" s="33" t="s">
        <v>19</v>
      </c>
      <c r="B519" s="388"/>
      <c r="C519" s="389"/>
      <c r="D519" s="389"/>
      <c r="E519" s="390"/>
      <c r="F519" s="93">
        <v>0</v>
      </c>
      <c r="G519" s="388"/>
      <c r="H519" s="390"/>
      <c r="I519" s="120">
        <f t="shared" si="89"/>
        <v>0</v>
      </c>
    </row>
    <row r="520" spans="1:9">
      <c r="A520" s="31" t="s">
        <v>20</v>
      </c>
      <c r="B520" s="388"/>
      <c r="C520" s="389"/>
      <c r="D520" s="389"/>
      <c r="E520" s="390"/>
      <c r="F520" s="116">
        <v>0</v>
      </c>
      <c r="G520" s="388"/>
      <c r="H520" s="390"/>
      <c r="I520" s="118">
        <f t="shared" si="89"/>
        <v>0</v>
      </c>
    </row>
    <row r="521" spans="1:9" ht="15.75" thickBot="1">
      <c r="A521" s="33" t="s">
        <v>21</v>
      </c>
      <c r="B521" s="391"/>
      <c r="C521" s="392"/>
      <c r="D521" s="392"/>
      <c r="E521" s="393"/>
      <c r="F521" s="96">
        <v>0</v>
      </c>
      <c r="G521" s="391"/>
      <c r="H521" s="393"/>
      <c r="I521" s="122">
        <f t="shared" si="89"/>
        <v>0</v>
      </c>
    </row>
    <row r="522" spans="1:9" ht="15">
      <c r="A522" s="280" t="s">
        <v>22</v>
      </c>
      <c r="B522" s="99">
        <f>SUM(B501:B521)</f>
        <v>0</v>
      </c>
      <c r="C522" s="99">
        <f t="shared" ref="C522:E522" si="90">SUM(C501:C521)</f>
        <v>0</v>
      </c>
      <c r="D522" s="99">
        <f t="shared" si="90"/>
        <v>0</v>
      </c>
      <c r="E522" s="99">
        <f t="shared" si="90"/>
        <v>0</v>
      </c>
      <c r="F522" s="99">
        <f>SUM(F501:F521)</f>
        <v>771</v>
      </c>
      <c r="G522" s="99">
        <f t="shared" ref="G522:H522" si="91">SUM(G501:G521)</f>
        <v>0</v>
      </c>
      <c r="H522" s="100">
        <f t="shared" si="91"/>
        <v>0</v>
      </c>
      <c r="I522" s="111">
        <f>SUM(I501:I521)</f>
        <v>771</v>
      </c>
    </row>
    <row r="523" spans="1:9" s="22" customFormat="1" ht="15" thickBot="1">
      <c r="A523" s="38" t="s">
        <v>108</v>
      </c>
      <c r="B523" s="125">
        <f>B522/$I522</f>
        <v>0</v>
      </c>
      <c r="C523" s="125">
        <f t="shared" ref="C523:I523" si="92">C522/$I522</f>
        <v>0</v>
      </c>
      <c r="D523" s="125">
        <f t="shared" si="92"/>
        <v>0</v>
      </c>
      <c r="E523" s="125">
        <f t="shared" si="92"/>
        <v>0</v>
      </c>
      <c r="F523" s="125">
        <f t="shared" si="92"/>
        <v>1</v>
      </c>
      <c r="G523" s="125">
        <f t="shared" si="92"/>
        <v>0</v>
      </c>
      <c r="H523" s="126">
        <f t="shared" si="92"/>
        <v>0</v>
      </c>
      <c r="I523" s="127">
        <f t="shared" si="92"/>
        <v>1</v>
      </c>
    </row>
    <row r="524" spans="1:9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9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9" ht="1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9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9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93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93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93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93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9.4556365663972575E-2</v>
      </c>
      <c r="G532" s="388"/>
      <c r="H532" s="390"/>
      <c r="I532" s="114">
        <f t="shared" si="93"/>
        <v>9.4556365663972575E-2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93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0.61060746332595295</v>
      </c>
      <c r="G534" s="388"/>
      <c r="H534" s="390"/>
      <c r="I534" s="114">
        <f t="shared" si="93"/>
        <v>0.61060746332595295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93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93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93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93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93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93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93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93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93"/>
        <v>0</v>
      </c>
    </row>
    <row r="544" spans="1:9">
      <c r="A544" s="31" t="s">
        <v>18</v>
      </c>
      <c r="B544" s="388"/>
      <c r="C544" s="389"/>
      <c r="D544" s="389"/>
      <c r="E544" s="390"/>
      <c r="F544" s="116">
        <v>0</v>
      </c>
      <c r="G544" s="388"/>
      <c r="H544" s="390"/>
      <c r="I544" s="118">
        <f t="shared" si="93"/>
        <v>0</v>
      </c>
    </row>
    <row r="545" spans="1:9" ht="15">
      <c r="A545" s="33" t="s">
        <v>19</v>
      </c>
      <c r="B545" s="388"/>
      <c r="C545" s="389"/>
      <c r="D545" s="389"/>
      <c r="E545" s="390"/>
      <c r="F545" s="93">
        <v>0</v>
      </c>
      <c r="G545" s="388"/>
      <c r="H545" s="390"/>
      <c r="I545" s="120">
        <f t="shared" si="93"/>
        <v>0</v>
      </c>
    </row>
    <row r="546" spans="1:9">
      <c r="A546" s="31" t="s">
        <v>20</v>
      </c>
      <c r="B546" s="388"/>
      <c r="C546" s="389"/>
      <c r="D546" s="389"/>
      <c r="E546" s="390"/>
      <c r="F546" s="116">
        <v>0</v>
      </c>
      <c r="G546" s="388"/>
      <c r="H546" s="390"/>
      <c r="I546" s="118">
        <f t="shared" si="93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96">
        <v>0</v>
      </c>
      <c r="G547" s="391"/>
      <c r="H547" s="393"/>
      <c r="I547" s="122">
        <f t="shared" si="93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:E548" si="94">SUM(C527:C547)</f>
        <v>0</v>
      </c>
      <c r="D548" s="99">
        <f t="shared" si="94"/>
        <v>0</v>
      </c>
      <c r="E548" s="99">
        <f t="shared" si="94"/>
        <v>0</v>
      </c>
      <c r="F548" s="99">
        <f>SUM(F527:F547)</f>
        <v>0.70516382898992558</v>
      </c>
      <c r="G548" s="99">
        <f t="shared" ref="G548:H548" si="95">SUM(G527:G547)</f>
        <v>0</v>
      </c>
      <c r="H548" s="100">
        <f t="shared" si="95"/>
        <v>0</v>
      </c>
      <c r="I548" s="111">
        <f>SUM(I527:I547)</f>
        <v>0.70516382898992558</v>
      </c>
    </row>
    <row r="549" spans="1:9" ht="15" thickBot="1">
      <c r="A549" s="38" t="s">
        <v>108</v>
      </c>
      <c r="B549" s="125"/>
      <c r="C549" s="125"/>
      <c r="D549" s="125"/>
      <c r="E549" s="125"/>
      <c r="F549" s="125"/>
      <c r="G549" s="125"/>
      <c r="H549" s="126"/>
      <c r="I549" s="127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96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96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96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96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96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1081</v>
      </c>
      <c r="G559" s="388"/>
      <c r="H559" s="390"/>
      <c r="I559" s="111">
        <f t="shared" si="96"/>
        <v>1081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96"/>
        <v>0</v>
      </c>
    </row>
    <row r="561" spans="1:9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96"/>
        <v>0</v>
      </c>
    </row>
    <row r="562" spans="1:9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96"/>
        <v>0</v>
      </c>
    </row>
    <row r="563" spans="1:9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96"/>
        <v>0</v>
      </c>
    </row>
    <row r="564" spans="1:9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96"/>
        <v>0</v>
      </c>
    </row>
    <row r="565" spans="1:9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96"/>
        <v>0</v>
      </c>
    </row>
    <row r="566" spans="1:9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96"/>
        <v>0</v>
      </c>
    </row>
    <row r="567" spans="1:9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96"/>
        <v>0</v>
      </c>
    </row>
    <row r="568" spans="1:9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96"/>
        <v>0</v>
      </c>
    </row>
    <row r="569" spans="1:9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96"/>
        <v>0</v>
      </c>
    </row>
    <row r="570" spans="1:9">
      <c r="A570" s="31" t="s">
        <v>18</v>
      </c>
      <c r="B570" s="388"/>
      <c r="C570" s="389"/>
      <c r="D570" s="389"/>
      <c r="E570" s="390"/>
      <c r="F570" s="116">
        <v>0</v>
      </c>
      <c r="G570" s="388"/>
      <c r="H570" s="390"/>
      <c r="I570" s="118">
        <f t="shared" si="96"/>
        <v>0</v>
      </c>
    </row>
    <row r="571" spans="1:9" ht="15">
      <c r="A571" s="33" t="s">
        <v>19</v>
      </c>
      <c r="B571" s="388"/>
      <c r="C571" s="389"/>
      <c r="D571" s="389"/>
      <c r="E571" s="390"/>
      <c r="F571" s="93">
        <v>0</v>
      </c>
      <c r="G571" s="388"/>
      <c r="H571" s="390"/>
      <c r="I571" s="120">
        <f t="shared" si="96"/>
        <v>0</v>
      </c>
    </row>
    <row r="572" spans="1:9">
      <c r="A572" s="31" t="s">
        <v>20</v>
      </c>
      <c r="B572" s="388"/>
      <c r="C572" s="389"/>
      <c r="D572" s="389"/>
      <c r="E572" s="390"/>
      <c r="F572" s="116">
        <v>0</v>
      </c>
      <c r="G572" s="388"/>
      <c r="H572" s="390"/>
      <c r="I572" s="118">
        <f t="shared" si="96"/>
        <v>0</v>
      </c>
    </row>
    <row r="573" spans="1:9" ht="15.75" thickBot="1">
      <c r="A573" s="33" t="s">
        <v>21</v>
      </c>
      <c r="B573" s="391"/>
      <c r="C573" s="392"/>
      <c r="D573" s="392"/>
      <c r="E573" s="393"/>
      <c r="F573" s="96">
        <v>0</v>
      </c>
      <c r="G573" s="391"/>
      <c r="H573" s="393"/>
      <c r="I573" s="122">
        <f t="shared" si="96"/>
        <v>0</v>
      </c>
    </row>
    <row r="574" spans="1:9" ht="15">
      <c r="A574" s="37" t="s">
        <v>22</v>
      </c>
      <c r="B574" s="99">
        <f>SUM(B553:B573)</f>
        <v>0</v>
      </c>
      <c r="C574" s="99">
        <f t="shared" ref="C574:E574" si="97">SUM(C553:C573)</f>
        <v>0</v>
      </c>
      <c r="D574" s="99">
        <f t="shared" si="97"/>
        <v>0</v>
      </c>
      <c r="E574" s="99">
        <f t="shared" si="97"/>
        <v>0</v>
      </c>
      <c r="F574" s="99">
        <f>SUM(F553:F573)</f>
        <v>1102.7598673446746</v>
      </c>
      <c r="G574" s="99">
        <f t="shared" ref="G574:H574" si="98">SUM(G553:G573)</f>
        <v>0</v>
      </c>
      <c r="H574" s="100">
        <f t="shared" si="98"/>
        <v>0</v>
      </c>
      <c r="I574" s="111">
        <f>SUM(I553:I573)</f>
        <v>1102.7598673446746</v>
      </c>
    </row>
    <row r="575" spans="1:9" s="22" customFormat="1" ht="15" thickBot="1">
      <c r="A575" s="38" t="s">
        <v>108</v>
      </c>
      <c r="B575" s="125">
        <f>B574/$I574</f>
        <v>0</v>
      </c>
      <c r="C575" s="125">
        <f t="shared" ref="C575:I575" si="99">C574/$I574</f>
        <v>0</v>
      </c>
      <c r="D575" s="125">
        <f t="shared" si="99"/>
        <v>0</v>
      </c>
      <c r="E575" s="125">
        <f t="shared" si="99"/>
        <v>0</v>
      </c>
      <c r="F575" s="125">
        <f t="shared" si="99"/>
        <v>1</v>
      </c>
      <c r="G575" s="125">
        <f t="shared" si="99"/>
        <v>0</v>
      </c>
      <c r="H575" s="126">
        <f t="shared" si="99"/>
        <v>0</v>
      </c>
      <c r="I575" s="127">
        <f t="shared" si="99"/>
        <v>1</v>
      </c>
    </row>
    <row r="576" spans="1:9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31.075051168026221</v>
      </c>
      <c r="C579" s="105">
        <v>0</v>
      </c>
      <c r="D579" s="105">
        <v>5.9249488319737793</v>
      </c>
      <c r="E579" s="105">
        <v>0</v>
      </c>
      <c r="F579" s="394"/>
      <c r="G579" s="105">
        <v>0</v>
      </c>
      <c r="H579" s="110">
        <v>0</v>
      </c>
      <c r="I579" s="111">
        <f>SUM(B579:H579)</f>
        <v>37</v>
      </c>
    </row>
    <row r="580" spans="1:9" ht="15">
      <c r="A580" s="31" t="s">
        <v>8</v>
      </c>
      <c r="B580" s="112">
        <v>9.9338506671713827</v>
      </c>
      <c r="C580" s="112">
        <v>0</v>
      </c>
      <c r="D580" s="112">
        <v>3.0661493328286169</v>
      </c>
      <c r="E580" s="112">
        <v>0</v>
      </c>
      <c r="F580" s="395"/>
      <c r="G580" s="112">
        <v>0</v>
      </c>
      <c r="H580" s="113">
        <v>0</v>
      </c>
      <c r="I580" s="114">
        <f t="shared" ref="I580:I599" si="100">SUM(B580:H580)</f>
        <v>13</v>
      </c>
    </row>
    <row r="581" spans="1:9" ht="15">
      <c r="A581" s="32" t="s">
        <v>143</v>
      </c>
      <c r="B581" s="84">
        <v>21.721560162099237</v>
      </c>
      <c r="C581" s="84">
        <v>0</v>
      </c>
      <c r="D581" s="84">
        <v>5.2784398379007618</v>
      </c>
      <c r="E581" s="84">
        <v>0</v>
      </c>
      <c r="F581" s="395"/>
      <c r="G581" s="84">
        <v>0</v>
      </c>
      <c r="H581" s="115">
        <v>0</v>
      </c>
      <c r="I581" s="111">
        <f t="shared" si="100"/>
        <v>27</v>
      </c>
    </row>
    <row r="582" spans="1:9" ht="15">
      <c r="A582" s="31" t="s">
        <v>9</v>
      </c>
      <c r="B582" s="112">
        <v>34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00"/>
        <v>34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100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5.7254993458544325E-2</v>
      </c>
      <c r="E584" s="112">
        <v>1.6739933887004403</v>
      </c>
      <c r="F584" s="395"/>
      <c r="G584" s="112">
        <v>0</v>
      </c>
      <c r="H584" s="113">
        <v>0</v>
      </c>
      <c r="I584" s="114">
        <f t="shared" si="100"/>
        <v>1.7312483821589846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13</v>
      </c>
      <c r="F585" s="395"/>
      <c r="G585" s="84">
        <v>0</v>
      </c>
      <c r="H585" s="115">
        <v>0</v>
      </c>
      <c r="I585" s="111">
        <f t="shared" si="100"/>
        <v>13</v>
      </c>
    </row>
    <row r="586" spans="1:9" ht="15">
      <c r="A586" s="31" t="s">
        <v>145</v>
      </c>
      <c r="B586" s="112">
        <v>0</v>
      </c>
      <c r="C586" s="112">
        <v>0</v>
      </c>
      <c r="D586" s="112">
        <v>0.14050555922597241</v>
      </c>
      <c r="E586" s="112">
        <v>65.54368729519129</v>
      </c>
      <c r="F586" s="395"/>
      <c r="G586" s="112">
        <v>0</v>
      </c>
      <c r="H586" s="113">
        <v>0</v>
      </c>
      <c r="I586" s="114">
        <f t="shared" si="100"/>
        <v>65.684192854417262</v>
      </c>
    </row>
    <row r="587" spans="1:9" ht="15">
      <c r="A587" s="32" t="s">
        <v>12</v>
      </c>
      <c r="B587" s="84">
        <v>473.32365006038077</v>
      </c>
      <c r="C587" s="84">
        <v>7.1830863067330348</v>
      </c>
      <c r="D587" s="84">
        <v>8.4932636328861424</v>
      </c>
      <c r="E587" s="84">
        <v>0</v>
      </c>
      <c r="F587" s="395"/>
      <c r="G587" s="84">
        <v>0</v>
      </c>
      <c r="H587" s="115">
        <v>0</v>
      </c>
      <c r="I587" s="111">
        <f t="shared" si="100"/>
        <v>489</v>
      </c>
    </row>
    <row r="588" spans="1:9" ht="15">
      <c r="A588" s="31" t="s">
        <v>13</v>
      </c>
      <c r="B588" s="112">
        <v>809.62884460208045</v>
      </c>
      <c r="C588" s="112">
        <v>98.06613107339065</v>
      </c>
      <c r="D588" s="112">
        <v>21.145207498376234</v>
      </c>
      <c r="E588" s="112">
        <v>47.159816826152685</v>
      </c>
      <c r="F588" s="395"/>
      <c r="G588" s="112">
        <v>0</v>
      </c>
      <c r="H588" s="113">
        <v>0</v>
      </c>
      <c r="I588" s="114">
        <f t="shared" si="100"/>
        <v>976</v>
      </c>
    </row>
    <row r="589" spans="1:9" ht="15">
      <c r="A589" s="32" t="s">
        <v>14</v>
      </c>
      <c r="B589" s="84">
        <v>376.6410820252803</v>
      </c>
      <c r="C589" s="84">
        <v>2.0407523800554892</v>
      </c>
      <c r="D589" s="84">
        <v>47.801933997378441</v>
      </c>
      <c r="E589" s="84">
        <v>6.5162315972857181</v>
      </c>
      <c r="F589" s="395"/>
      <c r="G589" s="84">
        <v>0</v>
      </c>
      <c r="H589" s="115">
        <v>0</v>
      </c>
      <c r="I589" s="111">
        <f t="shared" si="100"/>
        <v>432.99999999999994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100"/>
        <v>0</v>
      </c>
    </row>
    <row r="591" spans="1:9" ht="15">
      <c r="A591" s="32" t="s">
        <v>136</v>
      </c>
      <c r="B591" s="84">
        <v>1199.5055896367426</v>
      </c>
      <c r="C591" s="84">
        <v>189.02622776900716</v>
      </c>
      <c r="D591" s="84">
        <v>36.86601151547822</v>
      </c>
      <c r="E591" s="84">
        <v>29.02901367681617</v>
      </c>
      <c r="F591" s="395"/>
      <c r="G591" s="84">
        <v>0</v>
      </c>
      <c r="H591" s="115">
        <v>0</v>
      </c>
      <c r="I591" s="111">
        <f>SUM(B591:H591)</f>
        <v>1454.4268425980442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100"/>
        <v>0</v>
      </c>
    </row>
    <row r="593" spans="1:9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100"/>
        <v>0</v>
      </c>
    </row>
    <row r="594" spans="1:9" ht="15">
      <c r="A594" s="31" t="s">
        <v>17</v>
      </c>
      <c r="B594" s="112">
        <v>64.80268883172441</v>
      </c>
      <c r="C594" s="112">
        <v>0</v>
      </c>
      <c r="D594" s="112">
        <v>1.1973111682755897</v>
      </c>
      <c r="E594" s="112">
        <v>0</v>
      </c>
      <c r="F594" s="395"/>
      <c r="G594" s="112">
        <v>0</v>
      </c>
      <c r="H594" s="113">
        <v>0</v>
      </c>
      <c r="I594" s="114">
        <f t="shared" si="100"/>
        <v>66</v>
      </c>
    </row>
    <row r="595" spans="1:9" ht="15">
      <c r="A595" s="33" t="s">
        <v>56</v>
      </c>
      <c r="B595" s="84">
        <v>119.71771559659062</v>
      </c>
      <c r="C595" s="84">
        <v>0</v>
      </c>
      <c r="D595" s="84">
        <v>21.282284403409367</v>
      </c>
      <c r="E595" s="84">
        <v>0</v>
      </c>
      <c r="F595" s="395"/>
      <c r="G595" s="84">
        <v>0</v>
      </c>
      <c r="H595" s="115">
        <v>0</v>
      </c>
      <c r="I595" s="111">
        <f t="shared" si="100"/>
        <v>141</v>
      </c>
    </row>
    <row r="596" spans="1:9">
      <c r="A596" s="31" t="s">
        <v>18</v>
      </c>
      <c r="B596" s="116">
        <v>113.82794698723937</v>
      </c>
      <c r="C596" s="116">
        <v>0</v>
      </c>
      <c r="D596" s="116">
        <v>7.0208187767606463</v>
      </c>
      <c r="E596" s="116">
        <v>0</v>
      </c>
      <c r="F596" s="395"/>
      <c r="G596" s="116">
        <v>0</v>
      </c>
      <c r="H596" s="117">
        <v>0</v>
      </c>
      <c r="I596" s="118">
        <f t="shared" si="100"/>
        <v>120.84876576400002</v>
      </c>
    </row>
    <row r="597" spans="1:9" ht="15">
      <c r="A597" s="33" t="s">
        <v>19</v>
      </c>
      <c r="B597" s="93">
        <v>244.65336378880815</v>
      </c>
      <c r="C597" s="93">
        <v>0</v>
      </c>
      <c r="D597" s="93">
        <v>0</v>
      </c>
      <c r="E597" s="93">
        <v>0</v>
      </c>
      <c r="F597" s="395"/>
      <c r="G597" s="93">
        <v>0</v>
      </c>
      <c r="H597" s="119">
        <v>0</v>
      </c>
      <c r="I597" s="120">
        <f t="shared" si="100"/>
        <v>244.65336378880815</v>
      </c>
    </row>
    <row r="598" spans="1:9">
      <c r="A598" s="31" t="s">
        <v>20</v>
      </c>
      <c r="B598" s="116">
        <v>2145.1008434547543</v>
      </c>
      <c r="C598" s="116">
        <v>13.599556545245647</v>
      </c>
      <c r="D598" s="116">
        <v>0</v>
      </c>
      <c r="E598" s="116">
        <v>0</v>
      </c>
      <c r="F598" s="395"/>
      <c r="G598" s="116">
        <v>0</v>
      </c>
      <c r="H598" s="117">
        <v>0</v>
      </c>
      <c r="I598" s="118">
        <f t="shared" si="100"/>
        <v>2158.7004000000002</v>
      </c>
    </row>
    <row r="599" spans="1:9" ht="15.75" thickBot="1">
      <c r="A599" s="33" t="s">
        <v>21</v>
      </c>
      <c r="B599" s="96">
        <v>738.51642625618604</v>
      </c>
      <c r="C599" s="96">
        <v>0</v>
      </c>
      <c r="D599" s="96">
        <v>1628.8198192282409</v>
      </c>
      <c r="E599" s="96">
        <v>358.93229563075033</v>
      </c>
      <c r="F599" s="396"/>
      <c r="G599" s="96">
        <v>1115.9261464297558</v>
      </c>
      <c r="H599" s="121">
        <v>0.29051245506759632</v>
      </c>
      <c r="I599" s="122">
        <f t="shared" si="100"/>
        <v>3842.4852000000005</v>
      </c>
    </row>
    <row r="600" spans="1:9" ht="15">
      <c r="A600" s="280" t="s">
        <v>22</v>
      </c>
      <c r="B600" s="99">
        <f>SUM(B579:B599)</f>
        <v>6382.4486132370839</v>
      </c>
      <c r="C600" s="99">
        <f t="shared" ref="C600:E600" si="101">SUM(C579:C599)</f>
        <v>309.91575407443202</v>
      </c>
      <c r="D600" s="99">
        <f t="shared" si="101"/>
        <v>1787.0939487761932</v>
      </c>
      <c r="E600" s="99">
        <f t="shared" si="101"/>
        <v>521.85503841489663</v>
      </c>
      <c r="F600" s="99">
        <f>SUM(F579:F599)</f>
        <v>0</v>
      </c>
      <c r="G600" s="99">
        <f t="shared" ref="G600:H600" si="102">SUM(G579:G599)</f>
        <v>1115.9261464297558</v>
      </c>
      <c r="H600" s="100">
        <f t="shared" si="102"/>
        <v>0.29051245506759632</v>
      </c>
      <c r="I600" s="111">
        <f>SUM(I579:I599)</f>
        <v>10117.53001338743</v>
      </c>
    </row>
    <row r="601" spans="1:9" s="22" customFormat="1" ht="15" thickBot="1">
      <c r="A601" s="38" t="s">
        <v>108</v>
      </c>
      <c r="B601" s="125">
        <f>B600/$I600</f>
        <v>0.63083070717772838</v>
      </c>
      <c r="C601" s="125">
        <f t="shared" ref="C601:I601" si="103">C600/$I600</f>
        <v>3.0631562611067534E-2</v>
      </c>
      <c r="D601" s="125">
        <f t="shared" si="103"/>
        <v>0.17663342203201035</v>
      </c>
      <c r="E601" s="125">
        <f t="shared" si="103"/>
        <v>5.1579292349455103E-2</v>
      </c>
      <c r="F601" s="125">
        <f t="shared" si="103"/>
        <v>0</v>
      </c>
      <c r="G601" s="125">
        <f t="shared" si="103"/>
        <v>0.11029630205723846</v>
      </c>
      <c r="H601" s="126">
        <f t="shared" si="103"/>
        <v>2.8713772500125297E-5</v>
      </c>
      <c r="I601" s="127">
        <f t="shared" si="103"/>
        <v>1</v>
      </c>
    </row>
    <row r="602" spans="1:9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9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9" ht="1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9" ht="15">
      <c r="A605" s="30" t="s">
        <v>7</v>
      </c>
      <c r="B605" s="105">
        <v>1126.944</v>
      </c>
      <c r="C605" s="105">
        <v>0</v>
      </c>
      <c r="D605" s="105">
        <v>77.055999999999997</v>
      </c>
      <c r="E605" s="105">
        <v>0</v>
      </c>
      <c r="F605" s="394"/>
      <c r="G605" s="105">
        <v>0</v>
      </c>
      <c r="H605" s="110">
        <v>0</v>
      </c>
      <c r="I605" s="111">
        <f>SUM(B605:H605)</f>
        <v>1204</v>
      </c>
    </row>
    <row r="606" spans="1:9" ht="15">
      <c r="A606" s="31" t="s">
        <v>8</v>
      </c>
      <c r="B606" s="112">
        <v>647.71199999999999</v>
      </c>
      <c r="C606" s="112">
        <v>0</v>
      </c>
      <c r="D606" s="112">
        <v>44.288000000000004</v>
      </c>
      <c r="E606" s="112">
        <v>0</v>
      </c>
      <c r="F606" s="395"/>
      <c r="G606" s="112">
        <v>0</v>
      </c>
      <c r="H606" s="113">
        <v>0</v>
      </c>
      <c r="I606" s="114">
        <f t="shared" ref="I606:I625" si="104">SUM(B606:H606)</f>
        <v>692</v>
      </c>
    </row>
    <row r="607" spans="1:9" ht="15">
      <c r="A607" s="32" t="s">
        <v>143</v>
      </c>
      <c r="B607" s="84">
        <v>850.82400000000007</v>
      </c>
      <c r="C607" s="84">
        <v>0</v>
      </c>
      <c r="D607" s="84">
        <v>58.176000000000002</v>
      </c>
      <c r="E607" s="84">
        <v>0</v>
      </c>
      <c r="F607" s="395"/>
      <c r="G607" s="84">
        <v>0</v>
      </c>
      <c r="H607" s="115">
        <v>0</v>
      </c>
      <c r="I607" s="111">
        <f t="shared" si="104"/>
        <v>909.00000000000011</v>
      </c>
    </row>
    <row r="608" spans="1:9" ht="15">
      <c r="A608" s="31" t="s">
        <v>9</v>
      </c>
      <c r="B608" s="112">
        <v>1568.7359999999999</v>
      </c>
      <c r="C608" s="112">
        <v>0</v>
      </c>
      <c r="D608" s="112">
        <v>107.264</v>
      </c>
      <c r="E608" s="112">
        <v>0</v>
      </c>
      <c r="F608" s="395"/>
      <c r="G608" s="112">
        <v>0</v>
      </c>
      <c r="H608" s="113">
        <v>0</v>
      </c>
      <c r="I608" s="114">
        <f t="shared" si="104"/>
        <v>1675.9999999999998</v>
      </c>
    </row>
    <row r="609" spans="1:9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104"/>
        <v>0</v>
      </c>
    </row>
    <row r="610" spans="1:9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104"/>
        <v>0</v>
      </c>
    </row>
    <row r="611" spans="1:9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04"/>
        <v>0</v>
      </c>
    </row>
    <row r="612" spans="1:9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04"/>
        <v>0</v>
      </c>
    </row>
    <row r="613" spans="1:9" ht="15">
      <c r="A613" s="32" t="s">
        <v>12</v>
      </c>
      <c r="B613" s="84">
        <v>10949.723999999998</v>
      </c>
      <c r="C613" s="84">
        <v>0</v>
      </c>
      <c r="D613" s="84">
        <v>862.27599999999995</v>
      </c>
      <c r="E613" s="84">
        <v>0</v>
      </c>
      <c r="F613" s="395"/>
      <c r="G613" s="84">
        <v>0</v>
      </c>
      <c r="H613" s="115">
        <v>0</v>
      </c>
      <c r="I613" s="111">
        <f t="shared" si="104"/>
        <v>11811.999999999998</v>
      </c>
    </row>
    <row r="614" spans="1:9" ht="15">
      <c r="A614" s="31" t="s">
        <v>13</v>
      </c>
      <c r="B614" s="112">
        <v>1301.508</v>
      </c>
      <c r="C614" s="112">
        <v>0</v>
      </c>
      <c r="D614" s="112">
        <v>102.49199999999999</v>
      </c>
      <c r="E614" s="112">
        <v>0</v>
      </c>
      <c r="F614" s="395"/>
      <c r="G614" s="112">
        <v>0</v>
      </c>
      <c r="H614" s="113">
        <v>0</v>
      </c>
      <c r="I614" s="114">
        <f t="shared" si="104"/>
        <v>1404</v>
      </c>
    </row>
    <row r="615" spans="1:9" ht="15">
      <c r="A615" s="32" t="s">
        <v>14</v>
      </c>
      <c r="B615" s="84">
        <v>37.08</v>
      </c>
      <c r="C615" s="84">
        <v>0</v>
      </c>
      <c r="D615" s="84">
        <v>2.92</v>
      </c>
      <c r="E615" s="84">
        <v>0</v>
      </c>
      <c r="F615" s="395"/>
      <c r="G615" s="84">
        <v>0</v>
      </c>
      <c r="H615" s="115">
        <v>0</v>
      </c>
      <c r="I615" s="111">
        <f t="shared" si="104"/>
        <v>40</v>
      </c>
    </row>
    <row r="616" spans="1:9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104"/>
        <v>0</v>
      </c>
    </row>
    <row r="617" spans="1:9" ht="15">
      <c r="A617" s="32" t="s">
        <v>136</v>
      </c>
      <c r="B617" s="84">
        <v>1115.9571785570815</v>
      </c>
      <c r="C617" s="84">
        <v>0</v>
      </c>
      <c r="D617" s="84">
        <v>352.40753007065729</v>
      </c>
      <c r="E617" s="84">
        <v>0</v>
      </c>
      <c r="F617" s="395"/>
      <c r="G617" s="84">
        <v>0</v>
      </c>
      <c r="H617" s="115">
        <v>0</v>
      </c>
      <c r="I617" s="111">
        <f>SUM(B617:H617)</f>
        <v>1468.3647086277388</v>
      </c>
    </row>
    <row r="618" spans="1:9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104"/>
        <v>0</v>
      </c>
    </row>
    <row r="619" spans="1:9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104"/>
        <v>0</v>
      </c>
    </row>
    <row r="620" spans="1:9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04"/>
        <v>0</v>
      </c>
    </row>
    <row r="621" spans="1:9" ht="15">
      <c r="A621" s="33" t="s">
        <v>56</v>
      </c>
      <c r="B621" s="84">
        <v>8891.625</v>
      </c>
      <c r="C621" s="84">
        <v>0</v>
      </c>
      <c r="D621" s="84">
        <v>933.375</v>
      </c>
      <c r="E621" s="84">
        <v>0</v>
      </c>
      <c r="F621" s="395"/>
      <c r="G621" s="84">
        <v>0</v>
      </c>
      <c r="H621" s="115">
        <v>0</v>
      </c>
      <c r="I621" s="111">
        <f t="shared" si="104"/>
        <v>9825</v>
      </c>
    </row>
    <row r="622" spans="1:9">
      <c r="A622" s="31" t="s">
        <v>18</v>
      </c>
      <c r="B622" s="116">
        <v>176.72219952462999</v>
      </c>
      <c r="C622" s="116">
        <v>0</v>
      </c>
      <c r="D622" s="116">
        <v>18.55094912137</v>
      </c>
      <c r="E622" s="116">
        <v>0</v>
      </c>
      <c r="F622" s="395"/>
      <c r="G622" s="116">
        <v>0</v>
      </c>
      <c r="H622" s="117">
        <v>0</v>
      </c>
      <c r="I622" s="118">
        <f t="shared" si="104"/>
        <v>195.27314864599998</v>
      </c>
    </row>
    <row r="623" spans="1:9" ht="15">
      <c r="A623" s="33" t="s">
        <v>19</v>
      </c>
      <c r="B623" s="93">
        <v>9.0837031651778866E-2</v>
      </c>
      <c r="C623" s="93">
        <v>0</v>
      </c>
      <c r="D623" s="93">
        <v>321.46202230801612</v>
      </c>
      <c r="E623" s="93">
        <v>0</v>
      </c>
      <c r="F623" s="395"/>
      <c r="G623" s="93">
        <v>0</v>
      </c>
      <c r="H623" s="119">
        <v>0</v>
      </c>
      <c r="I623" s="120">
        <f t="shared" si="104"/>
        <v>321.55285933966792</v>
      </c>
    </row>
    <row r="624" spans="1:9">
      <c r="A624" s="31" t="s">
        <v>20</v>
      </c>
      <c r="B624" s="116">
        <v>1563.5860531200001</v>
      </c>
      <c r="C624" s="116">
        <v>0</v>
      </c>
      <c r="D624" s="116">
        <v>363.91154688</v>
      </c>
      <c r="E624" s="116">
        <v>0</v>
      </c>
      <c r="F624" s="395"/>
      <c r="G624" s="116">
        <v>0</v>
      </c>
      <c r="H624" s="117">
        <v>0</v>
      </c>
      <c r="I624" s="118">
        <f t="shared" si="104"/>
        <v>1927.4976000000001</v>
      </c>
    </row>
    <row r="625" spans="1:9" ht="15.75" thickBot="1">
      <c r="A625" s="33" t="s">
        <v>21</v>
      </c>
      <c r="B625" s="96">
        <v>1527.2813151213109</v>
      </c>
      <c r="C625" s="96">
        <v>0</v>
      </c>
      <c r="D625" s="96">
        <v>1734.8729501863431</v>
      </c>
      <c r="E625" s="96">
        <v>2688.8952614543118</v>
      </c>
      <c r="F625" s="396"/>
      <c r="G625" s="96">
        <v>704.23447323803418</v>
      </c>
      <c r="H625" s="121">
        <v>0</v>
      </c>
      <c r="I625" s="122">
        <f t="shared" si="104"/>
        <v>6655.2840000000006</v>
      </c>
    </row>
    <row r="626" spans="1:9" ht="15">
      <c r="A626" s="280" t="s">
        <v>22</v>
      </c>
      <c r="B626" s="99">
        <f>SUM(B605:B625)</f>
        <v>29757.790583354676</v>
      </c>
      <c r="C626" s="99">
        <f t="shared" ref="C626:E626" si="105">SUM(C605:C625)</f>
        <v>0</v>
      </c>
      <c r="D626" s="99">
        <f t="shared" si="105"/>
        <v>4979.0519985663868</v>
      </c>
      <c r="E626" s="99">
        <f t="shared" si="105"/>
        <v>2688.8952614543118</v>
      </c>
      <c r="F626" s="99">
        <f>SUM(F605:F625)</f>
        <v>0</v>
      </c>
      <c r="G626" s="99">
        <f t="shared" ref="G626:H626" si="106">SUM(G605:G625)</f>
        <v>704.23447323803418</v>
      </c>
      <c r="H626" s="100">
        <f t="shared" si="106"/>
        <v>0</v>
      </c>
      <c r="I626" s="111">
        <f>SUM(I605:I625)</f>
        <v>38129.972316613406</v>
      </c>
    </row>
    <row r="627" spans="1:9" s="22" customFormat="1" ht="15" thickBot="1">
      <c r="A627" s="38" t="s">
        <v>108</v>
      </c>
      <c r="B627" s="125">
        <f>B626/$I626</f>
        <v>0.78043042717838707</v>
      </c>
      <c r="C627" s="125">
        <f t="shared" ref="C627:I627" si="107">C626/$I626</f>
        <v>0</v>
      </c>
      <c r="D627" s="125">
        <f t="shared" si="107"/>
        <v>0.13058105464180972</v>
      </c>
      <c r="E627" s="125">
        <f t="shared" si="107"/>
        <v>7.0519203085881804E-2</v>
      </c>
      <c r="F627" s="125">
        <f t="shared" si="107"/>
        <v>0</v>
      </c>
      <c r="G627" s="125">
        <f t="shared" si="107"/>
        <v>1.846931509392143E-2</v>
      </c>
      <c r="H627" s="126">
        <f t="shared" si="107"/>
        <v>0</v>
      </c>
      <c r="I627" s="127">
        <f t="shared" si="107"/>
        <v>1</v>
      </c>
    </row>
    <row r="628" spans="1:9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9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9" ht="1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9" ht="15">
      <c r="A631" s="30" t="s">
        <v>7</v>
      </c>
      <c r="B631" s="105">
        <v>3.5978121892405093</v>
      </c>
      <c r="C631" s="105">
        <v>0</v>
      </c>
      <c r="D631" s="105">
        <v>5.4021878107594912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9</v>
      </c>
    </row>
    <row r="632" spans="1:9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08">SUM(B632:H632)</f>
        <v>0</v>
      </c>
    </row>
    <row r="633" spans="1:9" ht="15">
      <c r="A633" s="32" t="s">
        <v>143</v>
      </c>
      <c r="B633" s="84">
        <v>36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08"/>
        <v>36</v>
      </c>
    </row>
    <row r="634" spans="1:9" ht="15">
      <c r="A634" s="31" t="s">
        <v>9</v>
      </c>
      <c r="B634" s="112">
        <v>38.875464570323651</v>
      </c>
      <c r="C634" s="112">
        <v>0</v>
      </c>
      <c r="D634" s="112">
        <v>0.12453542967634935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08"/>
        <v>39</v>
      </c>
    </row>
    <row r="635" spans="1:9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08"/>
        <v>0</v>
      </c>
    </row>
    <row r="636" spans="1:9" ht="15">
      <c r="A636" s="31" t="s">
        <v>11</v>
      </c>
      <c r="B636" s="112">
        <v>0</v>
      </c>
      <c r="C636" s="112">
        <v>0</v>
      </c>
      <c r="D636" s="112">
        <v>0</v>
      </c>
      <c r="E636" s="112">
        <v>13.929085304294517</v>
      </c>
      <c r="F636" s="112">
        <v>0</v>
      </c>
      <c r="G636" s="112">
        <v>0</v>
      </c>
      <c r="H636" s="113">
        <v>0</v>
      </c>
      <c r="I636" s="114">
        <f t="shared" si="108"/>
        <v>13.929085304294517</v>
      </c>
    </row>
    <row r="637" spans="1:9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108"/>
        <v>0</v>
      </c>
    </row>
    <row r="638" spans="1:9" ht="15">
      <c r="A638" s="31" t="s">
        <v>145</v>
      </c>
      <c r="B638" s="112">
        <v>0</v>
      </c>
      <c r="C638" s="112">
        <v>0.85844750398632319</v>
      </c>
      <c r="D638" s="112">
        <v>0</v>
      </c>
      <c r="E638" s="112">
        <v>41.665316801609862</v>
      </c>
      <c r="F638" s="112">
        <v>1645.479175491517</v>
      </c>
      <c r="G638" s="112">
        <v>0</v>
      </c>
      <c r="H638" s="113">
        <v>0</v>
      </c>
      <c r="I638" s="114">
        <f t="shared" si="108"/>
        <v>1688.0029397971132</v>
      </c>
    </row>
    <row r="639" spans="1:9" ht="15">
      <c r="A639" s="32" t="s">
        <v>12</v>
      </c>
      <c r="B639" s="84">
        <v>8.8013723332906366</v>
      </c>
      <c r="C639" s="84">
        <v>0.19862766670936355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08"/>
        <v>9</v>
      </c>
    </row>
    <row r="640" spans="1:9" ht="15">
      <c r="A640" s="31" t="s">
        <v>13</v>
      </c>
      <c r="B640" s="112">
        <v>350.26211831062119</v>
      </c>
      <c r="C640" s="112">
        <v>1.5138548289885381</v>
      </c>
      <c r="D640" s="112">
        <v>28.224026860390296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108"/>
        <v>380</v>
      </c>
    </row>
    <row r="641" spans="1:9" ht="15">
      <c r="A641" s="32" t="s">
        <v>14</v>
      </c>
      <c r="B641" s="84">
        <v>3.8673546135269778</v>
      </c>
      <c r="C641" s="84">
        <v>0</v>
      </c>
      <c r="D641" s="84">
        <v>1.8722760140337434E-2</v>
      </c>
      <c r="E641" s="84">
        <v>0.11392262633268525</v>
      </c>
      <c r="F641" s="84">
        <v>0</v>
      </c>
      <c r="G641" s="84">
        <v>0</v>
      </c>
      <c r="H641" s="115">
        <v>0</v>
      </c>
      <c r="I641" s="111">
        <f t="shared" si="108"/>
        <v>4</v>
      </c>
    </row>
    <row r="642" spans="1:9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108"/>
        <v>0</v>
      </c>
    </row>
    <row r="643" spans="1:9" ht="15">
      <c r="A643" s="32" t="s">
        <v>136</v>
      </c>
      <c r="B643" s="84">
        <v>15.09786191403923</v>
      </c>
      <c r="C643" s="84">
        <v>0</v>
      </c>
      <c r="D643" s="84">
        <v>3.9021380859607695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19</v>
      </c>
    </row>
    <row r="644" spans="1:9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08"/>
        <v>0</v>
      </c>
    </row>
    <row r="645" spans="1:9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108"/>
        <v>0</v>
      </c>
    </row>
    <row r="646" spans="1:9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08"/>
        <v>0</v>
      </c>
    </row>
    <row r="647" spans="1:9" ht="15">
      <c r="A647" s="33" t="s">
        <v>56</v>
      </c>
      <c r="B647" s="84">
        <v>383.35194698384015</v>
      </c>
      <c r="C647" s="84">
        <v>17.364542112856352</v>
      </c>
      <c r="D647" s="84">
        <v>218.28351090330352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08"/>
        <v>619</v>
      </c>
    </row>
    <row r="648" spans="1:9">
      <c r="A648" s="31" t="s">
        <v>18</v>
      </c>
      <c r="B648" s="116">
        <v>59.091592293969519</v>
      </c>
      <c r="C648" s="116">
        <v>0</v>
      </c>
      <c r="D648" s="116">
        <v>0</v>
      </c>
      <c r="E648" s="116">
        <v>0</v>
      </c>
      <c r="F648" s="116">
        <v>11.908407706030481</v>
      </c>
      <c r="G648" s="116">
        <v>0</v>
      </c>
      <c r="H648" s="117">
        <v>0</v>
      </c>
      <c r="I648" s="118">
        <f t="shared" si="108"/>
        <v>71</v>
      </c>
    </row>
    <row r="649" spans="1:9" ht="15">
      <c r="A649" s="33" t="s">
        <v>19</v>
      </c>
      <c r="B649" s="93">
        <v>4.3418600918720873</v>
      </c>
      <c r="C649" s="93">
        <v>0</v>
      </c>
      <c r="D649" s="93">
        <v>0</v>
      </c>
      <c r="E649" s="93">
        <v>0</v>
      </c>
      <c r="F649" s="93">
        <v>0</v>
      </c>
      <c r="G649" s="93">
        <v>0</v>
      </c>
      <c r="H649" s="119">
        <v>0</v>
      </c>
      <c r="I649" s="120">
        <f t="shared" si="108"/>
        <v>4.3418600918720873</v>
      </c>
    </row>
    <row r="650" spans="1:9">
      <c r="A650" s="31" t="s">
        <v>20</v>
      </c>
      <c r="B650" s="116">
        <v>27</v>
      </c>
      <c r="C650" s="116">
        <v>0</v>
      </c>
      <c r="D650" s="116">
        <v>0</v>
      </c>
      <c r="E650" s="116">
        <v>0</v>
      </c>
      <c r="F650" s="116">
        <v>0</v>
      </c>
      <c r="G650" s="116">
        <v>0</v>
      </c>
      <c r="H650" s="117">
        <v>0</v>
      </c>
      <c r="I650" s="118">
        <f t="shared" si="108"/>
        <v>27</v>
      </c>
    </row>
    <row r="651" spans="1:9" ht="15.75" thickBot="1">
      <c r="A651" s="33" t="s">
        <v>21</v>
      </c>
      <c r="B651" s="96">
        <v>253.41473031425636</v>
      </c>
      <c r="C651" s="96">
        <v>0.32926770616155654</v>
      </c>
      <c r="D651" s="96">
        <v>5.2417066146528768</v>
      </c>
      <c r="E651" s="96">
        <v>421.09593093398144</v>
      </c>
      <c r="F651" s="96">
        <v>0</v>
      </c>
      <c r="G651" s="96">
        <v>142.00207654992667</v>
      </c>
      <c r="H651" s="121">
        <v>1.9922878810211668</v>
      </c>
      <c r="I651" s="122">
        <f t="shared" si="108"/>
        <v>824.07600000000002</v>
      </c>
    </row>
    <row r="652" spans="1:9" ht="15">
      <c r="A652" s="280" t="s">
        <v>22</v>
      </c>
      <c r="B652" s="99">
        <f>SUM(B631:B651)</f>
        <v>1183.7021136149801</v>
      </c>
      <c r="C652" s="99">
        <f t="shared" ref="C652:E652" si="109">SUM(C631:C651)</f>
        <v>20.264739818702132</v>
      </c>
      <c r="D652" s="99">
        <f t="shared" si="109"/>
        <v>261.19682846488365</v>
      </c>
      <c r="E652" s="99">
        <f t="shared" si="109"/>
        <v>476.80425566621852</v>
      </c>
      <c r="F652" s="99">
        <f>SUM(F631:F651)</f>
        <v>1657.3875831975474</v>
      </c>
      <c r="G652" s="99">
        <f t="shared" ref="G652:H652" si="110">SUM(G631:G651)</f>
        <v>142.00207654992667</v>
      </c>
      <c r="H652" s="100">
        <f t="shared" si="110"/>
        <v>1.9922878810211668</v>
      </c>
      <c r="I652" s="111">
        <f>SUM(I631:I651)</f>
        <v>3743.34988519328</v>
      </c>
    </row>
    <row r="653" spans="1:9" s="22" customFormat="1" ht="15" thickBot="1">
      <c r="A653" s="38" t="s">
        <v>108</v>
      </c>
      <c r="B653" s="125">
        <f>B652/$I652</f>
        <v>0.31621466064315334</v>
      </c>
      <c r="C653" s="125">
        <f t="shared" ref="C653:I653" si="111">C652/$I652</f>
        <v>5.413530778637275E-3</v>
      </c>
      <c r="D653" s="125">
        <f t="shared" si="111"/>
        <v>6.9776226234699756E-2</v>
      </c>
      <c r="E653" s="125">
        <f t="shared" si="111"/>
        <v>0.12737368140557873</v>
      </c>
      <c r="F653" s="125">
        <f t="shared" si="111"/>
        <v>0.44275518827489235</v>
      </c>
      <c r="G653" s="125">
        <f t="shared" si="111"/>
        <v>3.7934492073960831E-2</v>
      </c>
      <c r="H653" s="126">
        <f t="shared" si="111"/>
        <v>5.3222058907760887E-4</v>
      </c>
      <c r="I653" s="127">
        <f t="shared" si="111"/>
        <v>1</v>
      </c>
    </row>
  </sheetData>
  <mergeCells count="78">
    <mergeCell ref="B266:I266"/>
    <mergeCell ref="B292:I292"/>
    <mergeCell ref="B110:I110"/>
    <mergeCell ref="B136:I136"/>
    <mergeCell ref="B162:I162"/>
    <mergeCell ref="B188:I188"/>
    <mergeCell ref="B240:I240"/>
    <mergeCell ref="B214:I214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629:A630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8"/>
  <dimension ref="A1:T653"/>
  <sheetViews>
    <sheetView tabSelected="1" topLeftCell="A594" zoomScale="60" zoomScaleNormal="60" workbookViewId="0">
      <selection activeCell="A2" sqref="A2"/>
    </sheetView>
  </sheetViews>
  <sheetFormatPr baseColWidth="10" defaultRowHeight="14.25"/>
  <cols>
    <col min="1" max="1" width="36.625" style="3" customWidth="1"/>
    <col min="2" max="9" width="16.625" style="3" customWidth="1"/>
    <col min="10" max="10" width="15.375" style="301" customWidth="1"/>
    <col min="11" max="18" width="16.625" style="3" customWidth="1"/>
    <col min="19" max="19" width="8.375" style="3" customWidth="1"/>
    <col min="20" max="20" width="36.625" style="3" customWidth="1"/>
    <col min="21" max="16384" width="11" style="3"/>
  </cols>
  <sheetData>
    <row r="1" spans="1:10" s="19" customFormat="1" ht="15" customHeight="1" thickTop="1">
      <c r="A1" s="414" t="s">
        <v>85</v>
      </c>
      <c r="B1" s="415"/>
      <c r="C1" s="415"/>
      <c r="D1" s="415"/>
      <c r="E1" s="415"/>
      <c r="F1" s="415"/>
      <c r="G1" s="415"/>
      <c r="H1" s="415"/>
      <c r="I1" s="416"/>
      <c r="J1" s="301"/>
    </row>
    <row r="2" spans="1:10" s="19" customFormat="1" ht="14.25" customHeight="1">
      <c r="A2" s="417"/>
      <c r="B2" s="418"/>
      <c r="C2" s="418"/>
      <c r="D2" s="418"/>
      <c r="E2" s="418"/>
      <c r="F2" s="418"/>
      <c r="G2" s="418"/>
      <c r="H2" s="418"/>
      <c r="I2" s="419"/>
      <c r="J2" s="301"/>
    </row>
    <row r="3" spans="1:10" s="19" customFormat="1" ht="15" customHeight="1" thickBot="1">
      <c r="A3" s="420"/>
      <c r="B3" s="421"/>
      <c r="C3" s="421"/>
      <c r="D3" s="421"/>
      <c r="E3" s="421"/>
      <c r="F3" s="421"/>
      <c r="G3" s="421"/>
      <c r="H3" s="421"/>
      <c r="I3" s="422"/>
      <c r="J3" s="301"/>
    </row>
    <row r="4" spans="1:10" s="19" customFormat="1" ht="15" customHeight="1" thickTop="1" thickBot="1">
      <c r="A4" s="27"/>
      <c r="B4" s="27"/>
      <c r="C4" s="27"/>
      <c r="D4" s="27"/>
      <c r="E4" s="27"/>
      <c r="F4" s="27"/>
      <c r="G4" s="27"/>
      <c r="H4" s="27"/>
      <c r="I4" s="27"/>
      <c r="J4" s="301"/>
    </row>
    <row r="5" spans="1:10" ht="50.1" customHeight="1">
      <c r="A5" s="408" t="s">
        <v>109</v>
      </c>
      <c r="B5" s="108" t="s">
        <v>0</v>
      </c>
      <c r="C5" s="108" t="s">
        <v>1</v>
      </c>
      <c r="D5" s="108" t="s">
        <v>2</v>
      </c>
      <c r="E5" s="108" t="s">
        <v>3</v>
      </c>
      <c r="F5" s="108" t="s">
        <v>23</v>
      </c>
      <c r="G5" s="108" t="s">
        <v>4</v>
      </c>
      <c r="H5" s="108" t="s">
        <v>5</v>
      </c>
      <c r="I5" s="109" t="s">
        <v>6</v>
      </c>
      <c r="J5" s="302"/>
    </row>
    <row r="6" spans="1:10" ht="13.5" customHeight="1">
      <c r="A6" s="409" t="s">
        <v>107</v>
      </c>
      <c r="B6" s="400" t="s">
        <v>110</v>
      </c>
      <c r="C6" s="401"/>
      <c r="D6" s="401"/>
      <c r="E6" s="401"/>
      <c r="F6" s="401"/>
      <c r="G6" s="401"/>
      <c r="H6" s="401"/>
      <c r="I6" s="402"/>
    </row>
    <row r="7" spans="1:10" ht="13.5" customHeight="1">
      <c r="A7" s="30" t="s">
        <v>7</v>
      </c>
      <c r="B7" s="105">
        <f>B33+B85</f>
        <v>1182.3757933428944</v>
      </c>
      <c r="C7" s="105">
        <f t="shared" ref="C7:E7" si="0">C33+C85</f>
        <v>618.99999999664863</v>
      </c>
      <c r="D7" s="105">
        <f t="shared" si="0"/>
        <v>1410.6242066604573</v>
      </c>
      <c r="E7" s="105">
        <f t="shared" si="0"/>
        <v>0</v>
      </c>
      <c r="F7" s="105">
        <f>F59+F85</f>
        <v>0</v>
      </c>
      <c r="G7" s="105">
        <f t="shared" ref="G7:H22" si="1">G33+G85</f>
        <v>0</v>
      </c>
      <c r="H7" s="110">
        <f t="shared" si="1"/>
        <v>0</v>
      </c>
      <c r="I7" s="111">
        <f>SUM(B7:H7)</f>
        <v>3212.0000000000005</v>
      </c>
      <c r="J7" s="301">
        <v>0</v>
      </c>
    </row>
    <row r="8" spans="1:10" ht="13.5" customHeight="1">
      <c r="A8" s="31" t="s">
        <v>8</v>
      </c>
      <c r="B8" s="112">
        <f t="shared" ref="B8:E23" si="2">B34+B86</f>
        <v>810.38570834321843</v>
      </c>
      <c r="C8" s="112">
        <f t="shared" si="2"/>
        <v>1454.9999999649397</v>
      </c>
      <c r="D8" s="112">
        <f t="shared" si="2"/>
        <v>57.6142916918418</v>
      </c>
      <c r="E8" s="112">
        <f t="shared" si="2"/>
        <v>0</v>
      </c>
      <c r="F8" s="112">
        <f t="shared" ref="F8:F27" si="3">F60+F86</f>
        <v>0</v>
      </c>
      <c r="G8" s="112">
        <f t="shared" si="1"/>
        <v>0</v>
      </c>
      <c r="H8" s="113">
        <f t="shared" si="1"/>
        <v>0</v>
      </c>
      <c r="I8" s="114">
        <f t="shared" ref="I8:I27" si="4">SUM(B8:H8)</f>
        <v>2323</v>
      </c>
      <c r="J8" s="301">
        <v>0</v>
      </c>
    </row>
    <row r="9" spans="1:10" ht="13.5" customHeight="1">
      <c r="A9" s="32" t="s">
        <v>143</v>
      </c>
      <c r="B9" s="84">
        <f t="shared" si="2"/>
        <v>1011.0055423362921</v>
      </c>
      <c r="C9" s="84">
        <f t="shared" si="2"/>
        <v>0</v>
      </c>
      <c r="D9" s="84">
        <f t="shared" si="2"/>
        <v>68.994457663707948</v>
      </c>
      <c r="E9" s="84">
        <f t="shared" si="2"/>
        <v>0</v>
      </c>
      <c r="F9" s="84">
        <f t="shared" si="3"/>
        <v>0</v>
      </c>
      <c r="G9" s="84">
        <f t="shared" si="1"/>
        <v>0</v>
      </c>
      <c r="H9" s="115">
        <f t="shared" si="1"/>
        <v>0</v>
      </c>
      <c r="I9" s="111">
        <f t="shared" si="4"/>
        <v>1080</v>
      </c>
      <c r="J9" s="301">
        <v>0</v>
      </c>
    </row>
    <row r="10" spans="1:10" ht="13.5" customHeight="1">
      <c r="A10" s="31" t="s">
        <v>9</v>
      </c>
      <c r="B10" s="112">
        <f t="shared" si="2"/>
        <v>1904.9403052826533</v>
      </c>
      <c r="C10" s="112">
        <f t="shared" si="2"/>
        <v>3.5</v>
      </c>
      <c r="D10" s="112">
        <f t="shared" si="2"/>
        <v>1895.0596947173467</v>
      </c>
      <c r="E10" s="112">
        <f t="shared" si="2"/>
        <v>3.5</v>
      </c>
      <c r="F10" s="112">
        <f t="shared" si="3"/>
        <v>0</v>
      </c>
      <c r="G10" s="112">
        <f t="shared" si="1"/>
        <v>0</v>
      </c>
      <c r="H10" s="113">
        <f t="shared" si="1"/>
        <v>0</v>
      </c>
      <c r="I10" s="114">
        <f t="shared" si="4"/>
        <v>3807</v>
      </c>
      <c r="J10" s="301">
        <v>0</v>
      </c>
    </row>
    <row r="11" spans="1:10" ht="13.5" customHeight="1">
      <c r="A11" s="32" t="s">
        <v>10</v>
      </c>
      <c r="B11" s="84">
        <f t="shared" si="2"/>
        <v>0</v>
      </c>
      <c r="C11" s="84">
        <f t="shared" si="2"/>
        <v>0</v>
      </c>
      <c r="D11" s="84">
        <f t="shared" si="2"/>
        <v>0</v>
      </c>
      <c r="E11" s="84">
        <f t="shared" si="2"/>
        <v>0</v>
      </c>
      <c r="F11" s="84">
        <f t="shared" si="3"/>
        <v>0</v>
      </c>
      <c r="G11" s="84">
        <f t="shared" si="1"/>
        <v>0</v>
      </c>
      <c r="H11" s="115">
        <f t="shared" si="1"/>
        <v>0</v>
      </c>
      <c r="I11" s="111">
        <f t="shared" si="4"/>
        <v>0</v>
      </c>
      <c r="J11" s="301">
        <v>0</v>
      </c>
    </row>
    <row r="12" spans="1:10" ht="13.5" customHeight="1">
      <c r="A12" s="31" t="s">
        <v>11</v>
      </c>
      <c r="B12" s="112">
        <f t="shared" si="2"/>
        <v>6.9944968512827798E-8</v>
      </c>
      <c r="C12" s="112">
        <f t="shared" si="2"/>
        <v>4.662995756315467E-8</v>
      </c>
      <c r="D12" s="112">
        <f t="shared" si="2"/>
        <v>5.8083931251601273E-2</v>
      </c>
      <c r="E12" s="112">
        <f t="shared" si="2"/>
        <v>47.042341170218293</v>
      </c>
      <c r="F12" s="112">
        <f t="shared" si="3"/>
        <v>16347.44705231642</v>
      </c>
      <c r="G12" s="112">
        <f t="shared" si="1"/>
        <v>0</v>
      </c>
      <c r="H12" s="113">
        <f t="shared" si="1"/>
        <v>0</v>
      </c>
      <c r="I12" s="114">
        <f t="shared" si="4"/>
        <v>16394.547477534466</v>
      </c>
      <c r="J12" s="301">
        <v>0</v>
      </c>
    </row>
    <row r="13" spans="1:10" ht="13.5" customHeight="1">
      <c r="A13" s="32" t="s">
        <v>144</v>
      </c>
      <c r="B13" s="84">
        <f t="shared" si="2"/>
        <v>0</v>
      </c>
      <c r="C13" s="84">
        <f t="shared" si="2"/>
        <v>0</v>
      </c>
      <c r="D13" s="84">
        <f t="shared" si="2"/>
        <v>0</v>
      </c>
      <c r="E13" s="84">
        <f t="shared" si="2"/>
        <v>78</v>
      </c>
      <c r="F13" s="84">
        <f t="shared" si="3"/>
        <v>1037</v>
      </c>
      <c r="G13" s="84">
        <f t="shared" si="1"/>
        <v>0</v>
      </c>
      <c r="H13" s="115">
        <f t="shared" si="1"/>
        <v>0</v>
      </c>
      <c r="I13" s="111">
        <f t="shared" si="4"/>
        <v>1115</v>
      </c>
      <c r="J13" s="301">
        <v>0</v>
      </c>
    </row>
    <row r="14" spans="1:10" ht="13.5" customHeight="1">
      <c r="A14" s="31" t="s">
        <v>145</v>
      </c>
      <c r="B14" s="112">
        <f t="shared" si="2"/>
        <v>5.2783113612521847E-8</v>
      </c>
      <c r="C14" s="112">
        <f t="shared" si="2"/>
        <v>8.9512541385485846</v>
      </c>
      <c r="D14" s="112">
        <f t="shared" si="2"/>
        <v>1.7563001314169677</v>
      </c>
      <c r="E14" s="112">
        <f t="shared" si="2"/>
        <v>680.41742508300922</v>
      </c>
      <c r="F14" s="112">
        <f t="shared" si="3"/>
        <v>16494.520309795957</v>
      </c>
      <c r="G14" s="112">
        <f t="shared" si="1"/>
        <v>0</v>
      </c>
      <c r="H14" s="113">
        <f t="shared" si="1"/>
        <v>0</v>
      </c>
      <c r="I14" s="114">
        <f t="shared" si="4"/>
        <v>17185.645289201715</v>
      </c>
      <c r="J14" s="301">
        <v>0</v>
      </c>
    </row>
    <row r="15" spans="1:10" ht="13.5" customHeight="1">
      <c r="A15" s="32" t="s">
        <v>12</v>
      </c>
      <c r="B15" s="84">
        <f t="shared" si="2"/>
        <v>11827.366334075528</v>
      </c>
      <c r="C15" s="84">
        <f t="shared" si="2"/>
        <v>11.749129682403098</v>
      </c>
      <c r="D15" s="84">
        <f t="shared" si="2"/>
        <v>908.88453623949658</v>
      </c>
      <c r="E15" s="84">
        <f t="shared" si="2"/>
        <v>2.5714285699591846E-9</v>
      </c>
      <c r="F15" s="84">
        <f t="shared" si="3"/>
        <v>0</v>
      </c>
      <c r="G15" s="84">
        <f t="shared" si="1"/>
        <v>0</v>
      </c>
      <c r="H15" s="115">
        <f t="shared" si="1"/>
        <v>0</v>
      </c>
      <c r="I15" s="111">
        <f t="shared" si="4"/>
        <v>12748</v>
      </c>
      <c r="J15" s="301">
        <v>0</v>
      </c>
    </row>
    <row r="16" spans="1:10" ht="13.5" customHeight="1">
      <c r="A16" s="31" t="s">
        <v>13</v>
      </c>
      <c r="B16" s="112">
        <f t="shared" si="2"/>
        <v>3862.6949434933204</v>
      </c>
      <c r="C16" s="112">
        <f t="shared" si="2"/>
        <v>2017.8750129402931</v>
      </c>
      <c r="D16" s="112">
        <f t="shared" si="2"/>
        <v>2252.7051020875178</v>
      </c>
      <c r="E16" s="112">
        <f t="shared" si="2"/>
        <v>46.724941478869049</v>
      </c>
      <c r="F16" s="112">
        <f t="shared" si="3"/>
        <v>0</v>
      </c>
      <c r="G16" s="112">
        <f t="shared" si="1"/>
        <v>0</v>
      </c>
      <c r="H16" s="113">
        <f t="shared" si="1"/>
        <v>0</v>
      </c>
      <c r="I16" s="114">
        <f t="shared" si="4"/>
        <v>8180.0000000000009</v>
      </c>
      <c r="J16" s="301">
        <v>0</v>
      </c>
    </row>
    <row r="17" spans="1:20" ht="13.5" customHeight="1">
      <c r="A17" s="32" t="s">
        <v>14</v>
      </c>
      <c r="B17" s="84">
        <f t="shared" si="2"/>
        <v>525.36764830986681</v>
      </c>
      <c r="C17" s="84">
        <f t="shared" si="2"/>
        <v>7.241322967782426</v>
      </c>
      <c r="D17" s="84">
        <f t="shared" si="2"/>
        <v>760.4054476679238</v>
      </c>
      <c r="E17" s="84">
        <f t="shared" si="2"/>
        <v>8.9855810544269321</v>
      </c>
      <c r="F17" s="84">
        <f t="shared" si="3"/>
        <v>31.462379525883485</v>
      </c>
      <c r="G17" s="84">
        <f t="shared" si="1"/>
        <v>0</v>
      </c>
      <c r="H17" s="115">
        <f t="shared" si="1"/>
        <v>0</v>
      </c>
      <c r="I17" s="111">
        <f t="shared" si="4"/>
        <v>1333.4623795258838</v>
      </c>
      <c r="J17" s="301">
        <v>0</v>
      </c>
    </row>
    <row r="18" spans="1:20" ht="13.5" customHeight="1">
      <c r="A18" s="31" t="s">
        <v>146</v>
      </c>
      <c r="B18" s="112">
        <f t="shared" si="2"/>
        <v>1.3674121404877051E-8</v>
      </c>
      <c r="C18" s="112">
        <f t="shared" si="2"/>
        <v>1.3674121404877051E-8</v>
      </c>
      <c r="D18" s="112">
        <f t="shared" si="2"/>
        <v>427.99999997265178</v>
      </c>
      <c r="E18" s="112">
        <f t="shared" si="2"/>
        <v>0</v>
      </c>
      <c r="F18" s="112">
        <f t="shared" si="3"/>
        <v>0</v>
      </c>
      <c r="G18" s="112">
        <f t="shared" si="1"/>
        <v>0</v>
      </c>
      <c r="H18" s="113">
        <f t="shared" si="1"/>
        <v>0</v>
      </c>
      <c r="I18" s="114">
        <f t="shared" si="4"/>
        <v>428</v>
      </c>
      <c r="J18" s="301">
        <v>0</v>
      </c>
    </row>
    <row r="19" spans="1:20" ht="13.5" customHeight="1">
      <c r="A19" s="32" t="s">
        <v>136</v>
      </c>
      <c r="B19" s="84">
        <f t="shared" si="2"/>
        <v>6099.8689502220614</v>
      </c>
      <c r="C19" s="84">
        <f t="shared" si="2"/>
        <v>4926.0372849669466</v>
      </c>
      <c r="D19" s="84">
        <f t="shared" si="2"/>
        <v>9639.1659213176172</v>
      </c>
      <c r="E19" s="84">
        <f t="shared" si="2"/>
        <v>1376.4322201391603</v>
      </c>
      <c r="F19" s="84">
        <f t="shared" si="3"/>
        <v>788</v>
      </c>
      <c r="G19" s="84">
        <f t="shared" si="1"/>
        <v>0</v>
      </c>
      <c r="H19" s="115">
        <f t="shared" si="1"/>
        <v>0</v>
      </c>
      <c r="I19" s="111">
        <f t="shared" si="4"/>
        <v>22829.504376645786</v>
      </c>
      <c r="J19" s="301">
        <v>0</v>
      </c>
    </row>
    <row r="20" spans="1:20" ht="13.5" customHeight="1">
      <c r="A20" s="31" t="s">
        <v>15</v>
      </c>
      <c r="B20" s="112">
        <f t="shared" si="2"/>
        <v>6.8252283954974176E-9</v>
      </c>
      <c r="C20" s="112">
        <f t="shared" si="2"/>
        <v>0.12771222469333721</v>
      </c>
      <c r="D20" s="112">
        <f t="shared" si="2"/>
        <v>55.77532278729592</v>
      </c>
      <c r="E20" s="112">
        <f t="shared" si="2"/>
        <v>0</v>
      </c>
      <c r="F20" s="112">
        <f t="shared" si="3"/>
        <v>0</v>
      </c>
      <c r="G20" s="112">
        <f t="shared" si="1"/>
        <v>0</v>
      </c>
      <c r="H20" s="113">
        <f t="shared" si="1"/>
        <v>0</v>
      </c>
      <c r="I20" s="114">
        <f t="shared" si="4"/>
        <v>55.903035018814485</v>
      </c>
      <c r="J20" s="301">
        <v>0</v>
      </c>
    </row>
    <row r="21" spans="1:20" ht="13.5" customHeight="1">
      <c r="A21" s="32" t="s">
        <v>16</v>
      </c>
      <c r="B21" s="84">
        <f t="shared" si="2"/>
        <v>0</v>
      </c>
      <c r="C21" s="84">
        <f t="shared" si="2"/>
        <v>0</v>
      </c>
      <c r="D21" s="84">
        <f t="shared" si="2"/>
        <v>0</v>
      </c>
      <c r="E21" s="84">
        <f t="shared" si="2"/>
        <v>0</v>
      </c>
      <c r="F21" s="84">
        <f t="shared" si="3"/>
        <v>0</v>
      </c>
      <c r="G21" s="84">
        <f t="shared" si="1"/>
        <v>0</v>
      </c>
      <c r="H21" s="115">
        <f t="shared" si="1"/>
        <v>0</v>
      </c>
      <c r="I21" s="111">
        <f t="shared" si="4"/>
        <v>0</v>
      </c>
      <c r="J21" s="301">
        <v>0</v>
      </c>
    </row>
    <row r="22" spans="1:20" ht="13.5" customHeight="1">
      <c r="A22" s="31" t="s">
        <v>17</v>
      </c>
      <c r="B22" s="112">
        <f t="shared" si="2"/>
        <v>46.035138308744642</v>
      </c>
      <c r="C22" s="112">
        <f t="shared" si="2"/>
        <v>13.578220118829602</v>
      </c>
      <c r="D22" s="112">
        <f t="shared" si="2"/>
        <v>709.38664156697121</v>
      </c>
      <c r="E22" s="112">
        <f t="shared" si="2"/>
        <v>5.4545454479338829E-9</v>
      </c>
      <c r="F22" s="112">
        <f t="shared" si="3"/>
        <v>0</v>
      </c>
      <c r="G22" s="112">
        <f t="shared" si="1"/>
        <v>0</v>
      </c>
      <c r="H22" s="113">
        <f t="shared" si="1"/>
        <v>0</v>
      </c>
      <c r="I22" s="114">
        <f t="shared" si="4"/>
        <v>769</v>
      </c>
      <c r="J22" s="301">
        <v>0</v>
      </c>
    </row>
    <row r="23" spans="1:20" ht="13.5" customHeight="1">
      <c r="A23" s="33" t="s">
        <v>56</v>
      </c>
      <c r="B23" s="84">
        <f t="shared" si="2"/>
        <v>10062.757332042122</v>
      </c>
      <c r="C23" s="84">
        <f t="shared" si="2"/>
        <v>24.81612503827926</v>
      </c>
      <c r="D23" s="84">
        <f t="shared" si="2"/>
        <v>1261.4265428396</v>
      </c>
      <c r="E23" s="84">
        <f t="shared" si="2"/>
        <v>7.9999998800000034E-8</v>
      </c>
      <c r="F23" s="84">
        <f t="shared" si="3"/>
        <v>0</v>
      </c>
      <c r="G23" s="84">
        <f t="shared" ref="G23:H27" si="5">G49+G101</f>
        <v>0</v>
      </c>
      <c r="H23" s="115">
        <f t="shared" si="5"/>
        <v>0</v>
      </c>
      <c r="I23" s="111">
        <f t="shared" si="4"/>
        <v>11349</v>
      </c>
      <c r="J23" s="301">
        <v>0</v>
      </c>
    </row>
    <row r="24" spans="1:20" ht="13.5" customHeight="1">
      <c r="A24" s="31" t="s">
        <v>18</v>
      </c>
      <c r="B24" s="112">
        <f t="shared" ref="B24:E27" si="6">B50+B102</f>
        <v>480.00602484948706</v>
      </c>
      <c r="C24" s="112">
        <f t="shared" si="6"/>
        <v>6182.9789114433506</v>
      </c>
      <c r="D24" s="112">
        <f t="shared" si="6"/>
        <v>177.90172643753931</v>
      </c>
      <c r="E24" s="112">
        <f t="shared" si="6"/>
        <v>2.2321428567442601E-8</v>
      </c>
      <c r="F24" s="112">
        <f t="shared" si="3"/>
        <v>50.754802927301725</v>
      </c>
      <c r="G24" s="112">
        <f t="shared" si="5"/>
        <v>0</v>
      </c>
      <c r="H24" s="113">
        <f t="shared" si="5"/>
        <v>0</v>
      </c>
      <c r="I24" s="114">
        <f t="shared" si="4"/>
        <v>6891.6414656800016</v>
      </c>
      <c r="J24" s="301">
        <v>0</v>
      </c>
    </row>
    <row r="25" spans="1:20" ht="13.5" customHeight="1">
      <c r="A25" s="33" t="s">
        <v>19</v>
      </c>
      <c r="B25" s="84">
        <f t="shared" si="6"/>
        <v>223.12151074024464</v>
      </c>
      <c r="C25" s="84">
        <f t="shared" si="6"/>
        <v>0</v>
      </c>
      <c r="D25" s="84">
        <f t="shared" si="6"/>
        <v>288.02687745294617</v>
      </c>
      <c r="E25" s="84">
        <f t="shared" si="6"/>
        <v>0</v>
      </c>
      <c r="F25" s="84">
        <f t="shared" si="3"/>
        <v>0</v>
      </c>
      <c r="G25" s="84">
        <f t="shared" si="5"/>
        <v>0</v>
      </c>
      <c r="H25" s="115">
        <f t="shared" si="5"/>
        <v>0</v>
      </c>
      <c r="I25" s="111">
        <f t="shared" si="4"/>
        <v>511.14838819319084</v>
      </c>
      <c r="J25" s="301">
        <v>0</v>
      </c>
    </row>
    <row r="26" spans="1:20" ht="13.5" customHeight="1">
      <c r="A26" s="31" t="s">
        <v>20</v>
      </c>
      <c r="B26" s="112">
        <f t="shared" si="6"/>
        <v>3796.4491631982255</v>
      </c>
      <c r="C26" s="112">
        <f t="shared" si="6"/>
        <v>132.57180448978372</v>
      </c>
      <c r="D26" s="112">
        <f t="shared" si="6"/>
        <v>432.38623229652399</v>
      </c>
      <c r="E26" s="112">
        <f t="shared" si="6"/>
        <v>1.5467309310993693E-8</v>
      </c>
      <c r="F26" s="112">
        <f t="shared" si="3"/>
        <v>0</v>
      </c>
      <c r="G26" s="112">
        <f t="shared" si="5"/>
        <v>0</v>
      </c>
      <c r="H26" s="113">
        <f t="shared" si="5"/>
        <v>0</v>
      </c>
      <c r="I26" s="114">
        <f t="shared" si="4"/>
        <v>4361.4071999999996</v>
      </c>
      <c r="J26" s="301">
        <v>0</v>
      </c>
    </row>
    <row r="27" spans="1:20" ht="13.5" customHeight="1" thickBot="1">
      <c r="A27" s="33" t="s">
        <v>21</v>
      </c>
      <c r="B27" s="283">
        <f t="shared" si="6"/>
        <v>2824.9684265531937</v>
      </c>
      <c r="C27" s="283">
        <f t="shared" si="6"/>
        <v>80.735656801277187</v>
      </c>
      <c r="D27" s="283">
        <f t="shared" si="6"/>
        <v>5330.6036837195697</v>
      </c>
      <c r="E27" s="283">
        <f t="shared" si="6"/>
        <v>11890.765439142378</v>
      </c>
      <c r="F27" s="283">
        <f t="shared" si="3"/>
        <v>1357.5636</v>
      </c>
      <c r="G27" s="283">
        <f t="shared" si="5"/>
        <v>3574.0976445361644</v>
      </c>
      <c r="H27" s="283">
        <f t="shared" si="5"/>
        <v>77.72944426081348</v>
      </c>
      <c r="I27" s="292">
        <f t="shared" si="4"/>
        <v>25136.463895013396</v>
      </c>
      <c r="J27" s="301">
        <v>0</v>
      </c>
    </row>
    <row r="28" spans="1:20" ht="13.5" customHeight="1">
      <c r="A28" s="280" t="s">
        <v>22</v>
      </c>
      <c r="B28" s="99">
        <f>SUM(B7:B27)</f>
        <v>44657.342821241073</v>
      </c>
      <c r="C28" s="99">
        <f t="shared" ref="C28:I28" si="7">SUM(C7:C27)</f>
        <v>15484.162434834081</v>
      </c>
      <c r="D28" s="99">
        <f t="shared" si="7"/>
        <v>25678.775069181676</v>
      </c>
      <c r="E28" s="99">
        <f t="shared" si="7"/>
        <v>14131.867948193878</v>
      </c>
      <c r="F28" s="99">
        <f t="shared" si="7"/>
        <v>36106.748144565565</v>
      </c>
      <c r="G28" s="99">
        <f t="shared" si="7"/>
        <v>3574.0976445361644</v>
      </c>
      <c r="H28" s="99">
        <f t="shared" si="7"/>
        <v>77.72944426081348</v>
      </c>
      <c r="I28" s="111">
        <f t="shared" si="7"/>
        <v>139710.72350681326</v>
      </c>
      <c r="J28" s="301">
        <v>0</v>
      </c>
    </row>
    <row r="29" spans="1:20" s="22" customFormat="1" ht="13.5" customHeight="1" thickBot="1">
      <c r="A29" s="286" t="s">
        <v>108</v>
      </c>
      <c r="B29" s="287">
        <f>B28/$I28</f>
        <v>0.31964148277467958</v>
      </c>
      <c r="C29" s="287">
        <f t="shared" ref="C29:I29" si="8">C28/$I28</f>
        <v>0.11083016425778489</v>
      </c>
      <c r="D29" s="287">
        <f t="shared" si="8"/>
        <v>0.18379959980616237</v>
      </c>
      <c r="E29" s="287">
        <f t="shared" si="8"/>
        <v>0.10115091807898847</v>
      </c>
      <c r="F29" s="287">
        <f t="shared" si="8"/>
        <v>0.2584393469467986</v>
      </c>
      <c r="G29" s="287">
        <f t="shared" si="8"/>
        <v>2.5582128234858555E-2</v>
      </c>
      <c r="H29" s="287">
        <f t="shared" si="8"/>
        <v>5.5635990072746893E-4</v>
      </c>
      <c r="I29" s="288">
        <f t="shared" si="8"/>
        <v>1</v>
      </c>
      <c r="J29" s="301"/>
    </row>
    <row r="30" spans="1:20" ht="13.5" customHeight="1" thickBot="1">
      <c r="A30" s="19"/>
      <c r="B30" s="6"/>
      <c r="C30" s="6"/>
      <c r="D30" s="6"/>
      <c r="E30" s="6"/>
      <c r="F30" s="6"/>
      <c r="G30" s="6"/>
      <c r="H30" s="6"/>
      <c r="I30" s="6"/>
    </row>
    <row r="31" spans="1:20" ht="28.5" customHeight="1">
      <c r="A31" s="410" t="s">
        <v>49</v>
      </c>
      <c r="B31" s="108" t="s">
        <v>0</v>
      </c>
      <c r="C31" s="108" t="s">
        <v>1</v>
      </c>
      <c r="D31" s="108" t="s">
        <v>2</v>
      </c>
      <c r="E31" s="108" t="s">
        <v>3</v>
      </c>
      <c r="F31" s="108" t="s">
        <v>23</v>
      </c>
      <c r="G31" s="108" t="s">
        <v>4</v>
      </c>
      <c r="H31" s="108" t="s">
        <v>5</v>
      </c>
      <c r="I31" s="109" t="s">
        <v>6</v>
      </c>
      <c r="T31" s="18"/>
    </row>
    <row r="32" spans="1:20" ht="13.5" customHeight="1">
      <c r="A32" s="411" t="s">
        <v>49</v>
      </c>
      <c r="B32" s="400" t="s">
        <v>110</v>
      </c>
      <c r="C32" s="401"/>
      <c r="D32" s="401"/>
      <c r="E32" s="401"/>
      <c r="F32" s="401"/>
      <c r="G32" s="401"/>
      <c r="H32" s="401"/>
      <c r="I32" s="402"/>
    </row>
    <row r="33" spans="1:10" ht="13.5" customHeight="1">
      <c r="A33" s="30" t="s">
        <v>7</v>
      </c>
      <c r="B33" s="105">
        <f>B111+B137+B163+B189+B215+B241+B267+B293+B319+B345+B371+B397+B423</f>
        <v>3.3513806171989641E-9</v>
      </c>
      <c r="C33" s="105">
        <f t="shared" ref="C33:E33" si="9">C111+C137+C163+C189+C215+C241+C267+C293+C319+C345+C371+C397+C423</f>
        <v>618.99999999664863</v>
      </c>
      <c r="D33" s="105">
        <f t="shared" si="9"/>
        <v>1320</v>
      </c>
      <c r="E33" s="105">
        <f t="shared" si="9"/>
        <v>0</v>
      </c>
      <c r="F33" s="105"/>
      <c r="G33" s="105">
        <f t="shared" ref="G33:H48" si="10">G111+G137+G163+G189+G215+G241+G267+G293+G319+G345+G371+G397+G423</f>
        <v>0</v>
      </c>
      <c r="H33" s="110">
        <f t="shared" si="10"/>
        <v>0</v>
      </c>
      <c r="I33" s="111">
        <f>SUM(B33:H33)</f>
        <v>1939</v>
      </c>
      <c r="J33" s="301">
        <v>0</v>
      </c>
    </row>
    <row r="34" spans="1:10" ht="13.5" customHeight="1">
      <c r="A34" s="31" t="s">
        <v>8</v>
      </c>
      <c r="B34" s="112">
        <f t="shared" ref="B34:E49" si="11">B112+B138+B164+B190+B216+B242+B268+B294+B320+B346+B372+B398+B424</f>
        <v>3.5060240963010599E-8</v>
      </c>
      <c r="C34" s="112">
        <f t="shared" si="11"/>
        <v>1454.9999999649397</v>
      </c>
      <c r="D34" s="112">
        <f t="shared" si="11"/>
        <v>0</v>
      </c>
      <c r="E34" s="112">
        <f t="shared" si="11"/>
        <v>0</v>
      </c>
      <c r="F34" s="112"/>
      <c r="G34" s="112">
        <f t="shared" si="10"/>
        <v>0</v>
      </c>
      <c r="H34" s="113">
        <f t="shared" si="10"/>
        <v>0</v>
      </c>
      <c r="I34" s="114">
        <f t="shared" ref="I34:I53" si="12">SUM(B34:H34)</f>
        <v>1455</v>
      </c>
      <c r="J34" s="301">
        <v>0</v>
      </c>
    </row>
    <row r="35" spans="1:10" ht="13.5" customHeight="1">
      <c r="A35" s="32" t="s">
        <v>143</v>
      </c>
      <c r="B35" s="84">
        <f t="shared" si="11"/>
        <v>0</v>
      </c>
      <c r="C35" s="84">
        <f t="shared" si="11"/>
        <v>0</v>
      </c>
      <c r="D35" s="84">
        <f t="shared" si="11"/>
        <v>0</v>
      </c>
      <c r="E35" s="84">
        <f t="shared" si="11"/>
        <v>0</v>
      </c>
      <c r="F35" s="84"/>
      <c r="G35" s="84">
        <f t="shared" si="10"/>
        <v>0</v>
      </c>
      <c r="H35" s="115">
        <f t="shared" si="10"/>
        <v>0</v>
      </c>
      <c r="I35" s="111">
        <f t="shared" si="12"/>
        <v>0</v>
      </c>
      <c r="J35" s="301">
        <v>0</v>
      </c>
    </row>
    <row r="36" spans="1:10" ht="13.5" customHeight="1">
      <c r="A36" s="31" t="s">
        <v>9</v>
      </c>
      <c r="B36" s="112">
        <f t="shared" si="11"/>
        <v>3.5000000092031249</v>
      </c>
      <c r="C36" s="112">
        <f t="shared" si="11"/>
        <v>3.5</v>
      </c>
      <c r="D36" s="112">
        <f t="shared" si="11"/>
        <v>1770.4999999907971</v>
      </c>
      <c r="E36" s="112">
        <f t="shared" si="11"/>
        <v>3.5</v>
      </c>
      <c r="F36" s="112"/>
      <c r="G36" s="112">
        <f t="shared" si="10"/>
        <v>0</v>
      </c>
      <c r="H36" s="113">
        <f t="shared" si="10"/>
        <v>0</v>
      </c>
      <c r="I36" s="114">
        <f t="shared" si="12"/>
        <v>1781.0000000000002</v>
      </c>
      <c r="J36" s="301">
        <v>0</v>
      </c>
    </row>
    <row r="37" spans="1:10" ht="13.5" customHeight="1">
      <c r="A37" s="32" t="s">
        <v>10</v>
      </c>
      <c r="B37" s="84">
        <f t="shared" si="11"/>
        <v>0</v>
      </c>
      <c r="C37" s="84">
        <f t="shared" si="11"/>
        <v>0</v>
      </c>
      <c r="D37" s="84">
        <f t="shared" si="11"/>
        <v>0</v>
      </c>
      <c r="E37" s="84">
        <f t="shared" si="11"/>
        <v>0</v>
      </c>
      <c r="F37" s="84"/>
      <c r="G37" s="84">
        <f t="shared" si="10"/>
        <v>0</v>
      </c>
      <c r="H37" s="115">
        <f t="shared" si="10"/>
        <v>0</v>
      </c>
      <c r="I37" s="111">
        <f t="shared" si="12"/>
        <v>0</v>
      </c>
      <c r="J37" s="301">
        <v>0</v>
      </c>
    </row>
    <row r="38" spans="1:10" ht="13.5" customHeight="1">
      <c r="A38" s="31" t="s">
        <v>11</v>
      </c>
      <c r="B38" s="112">
        <f t="shared" si="11"/>
        <v>6.9944968512827798E-8</v>
      </c>
      <c r="C38" s="112">
        <f t="shared" si="11"/>
        <v>4.662995756315467E-8</v>
      </c>
      <c r="D38" s="112">
        <f t="shared" si="11"/>
        <v>4.662995756315467E-8</v>
      </c>
      <c r="E38" s="112">
        <f t="shared" si="11"/>
        <v>31.433146116954102</v>
      </c>
      <c r="F38" s="112"/>
      <c r="G38" s="112">
        <f t="shared" si="10"/>
        <v>0</v>
      </c>
      <c r="H38" s="113">
        <f t="shared" si="10"/>
        <v>0</v>
      </c>
      <c r="I38" s="114">
        <f t="shared" si="12"/>
        <v>31.433146280158986</v>
      </c>
      <c r="J38" s="301">
        <v>0</v>
      </c>
    </row>
    <row r="39" spans="1:10" ht="13.5" customHeight="1">
      <c r="A39" s="32" t="s">
        <v>144</v>
      </c>
      <c r="B39" s="84">
        <f t="shared" si="11"/>
        <v>0</v>
      </c>
      <c r="C39" s="84">
        <f t="shared" si="11"/>
        <v>0</v>
      </c>
      <c r="D39" s="84">
        <f t="shared" si="11"/>
        <v>0</v>
      </c>
      <c r="E39" s="84">
        <f t="shared" si="11"/>
        <v>0</v>
      </c>
      <c r="F39" s="84"/>
      <c r="G39" s="84">
        <f t="shared" si="10"/>
        <v>0</v>
      </c>
      <c r="H39" s="115">
        <f t="shared" si="10"/>
        <v>0</v>
      </c>
      <c r="I39" s="111">
        <f t="shared" si="12"/>
        <v>0</v>
      </c>
      <c r="J39" s="301">
        <v>0</v>
      </c>
    </row>
    <row r="40" spans="1:10" ht="13.5" customHeight="1">
      <c r="A40" s="31" t="s">
        <v>145</v>
      </c>
      <c r="B40" s="112">
        <f t="shared" si="11"/>
        <v>5.2783113612521847E-8</v>
      </c>
      <c r="C40" s="112">
        <f t="shared" si="11"/>
        <v>8.0939174741650426</v>
      </c>
      <c r="D40" s="112">
        <f t="shared" si="11"/>
        <v>1.6244295185929392</v>
      </c>
      <c r="E40" s="112">
        <f t="shared" si="11"/>
        <v>577.29040631194721</v>
      </c>
      <c r="F40" s="112"/>
      <c r="G40" s="112">
        <f t="shared" si="10"/>
        <v>0</v>
      </c>
      <c r="H40" s="113">
        <f t="shared" si="10"/>
        <v>0</v>
      </c>
      <c r="I40" s="114">
        <f t="shared" si="12"/>
        <v>587.00875335748833</v>
      </c>
      <c r="J40" s="301">
        <v>0</v>
      </c>
    </row>
    <row r="41" spans="1:10" ht="13.5" customHeight="1">
      <c r="A41" s="32" t="s">
        <v>12</v>
      </c>
      <c r="B41" s="84">
        <f t="shared" si="11"/>
        <v>36.179019747762823</v>
      </c>
      <c r="C41" s="84">
        <f t="shared" si="11"/>
        <v>2.1566345986789743</v>
      </c>
      <c r="D41" s="84">
        <f t="shared" si="11"/>
        <v>18.664345650986785</v>
      </c>
      <c r="E41" s="84">
        <f t="shared" si="11"/>
        <v>2.5714285699591846E-9</v>
      </c>
      <c r="F41" s="84"/>
      <c r="G41" s="84">
        <f t="shared" si="10"/>
        <v>0</v>
      </c>
      <c r="H41" s="115">
        <f t="shared" si="10"/>
        <v>0</v>
      </c>
      <c r="I41" s="111">
        <f t="shared" si="12"/>
        <v>57.000000000000014</v>
      </c>
      <c r="J41" s="301">
        <v>0</v>
      </c>
    </row>
    <row r="42" spans="1:10" ht="13.5" customHeight="1">
      <c r="A42" s="31" t="s">
        <v>13</v>
      </c>
      <c r="B42" s="112">
        <f t="shared" si="11"/>
        <v>643.05815501335644</v>
      </c>
      <c r="C42" s="112">
        <f t="shared" si="11"/>
        <v>1918.4981715621984</v>
      </c>
      <c r="D42" s="112">
        <f t="shared" si="11"/>
        <v>2040.4436734116514</v>
      </c>
      <c r="E42" s="112">
        <f t="shared" si="11"/>
        <v>1.279359429905806E-8</v>
      </c>
      <c r="F42" s="112"/>
      <c r="G42" s="112">
        <f t="shared" si="10"/>
        <v>0</v>
      </c>
      <c r="H42" s="113">
        <f t="shared" si="10"/>
        <v>0</v>
      </c>
      <c r="I42" s="114">
        <f t="shared" si="12"/>
        <v>4602</v>
      </c>
      <c r="J42" s="301">
        <v>0</v>
      </c>
    </row>
    <row r="43" spans="1:10" ht="13.5" customHeight="1">
      <c r="A43" s="32" t="s">
        <v>14</v>
      </c>
      <c r="B43" s="84">
        <f t="shared" si="11"/>
        <v>106.59380112749422</v>
      </c>
      <c r="C43" s="84">
        <f t="shared" si="11"/>
        <v>5.1487269937763358</v>
      </c>
      <c r="D43" s="84">
        <f t="shared" si="11"/>
        <v>709.03910376216947</v>
      </c>
      <c r="E43" s="84">
        <f t="shared" si="11"/>
        <v>2.2183681165599611</v>
      </c>
      <c r="F43" s="84"/>
      <c r="G43" s="84">
        <f t="shared" si="10"/>
        <v>0</v>
      </c>
      <c r="H43" s="115">
        <f t="shared" si="10"/>
        <v>0</v>
      </c>
      <c r="I43" s="111">
        <f t="shared" si="12"/>
        <v>823</v>
      </c>
      <c r="J43" s="301">
        <v>0</v>
      </c>
    </row>
    <row r="44" spans="1:10" ht="13.5" customHeight="1">
      <c r="A44" s="31" t="s">
        <v>146</v>
      </c>
      <c r="B44" s="112">
        <f t="shared" si="11"/>
        <v>1.3674121404877051E-8</v>
      </c>
      <c r="C44" s="112">
        <f t="shared" si="11"/>
        <v>1.3674121404877051E-8</v>
      </c>
      <c r="D44" s="112">
        <f t="shared" si="11"/>
        <v>427.99999997265178</v>
      </c>
      <c r="E44" s="112">
        <f t="shared" si="11"/>
        <v>0</v>
      </c>
      <c r="F44" s="112"/>
      <c r="G44" s="112">
        <f t="shared" si="10"/>
        <v>0</v>
      </c>
      <c r="H44" s="113">
        <f t="shared" si="10"/>
        <v>0</v>
      </c>
      <c r="I44" s="114">
        <f t="shared" si="12"/>
        <v>428</v>
      </c>
      <c r="J44" s="301">
        <v>0</v>
      </c>
    </row>
    <row r="45" spans="1:10" ht="13.5" customHeight="1">
      <c r="A45" s="32" t="s">
        <v>136</v>
      </c>
      <c r="B45" s="84">
        <f t="shared" si="11"/>
        <v>3323.879215529199</v>
      </c>
      <c r="C45" s="84">
        <f t="shared" si="11"/>
        <v>4701.335955282424</v>
      </c>
      <c r="D45" s="84">
        <f t="shared" si="11"/>
        <v>9169.8602964193615</v>
      </c>
      <c r="E45" s="84">
        <f t="shared" si="11"/>
        <v>1341.9245327690151</v>
      </c>
      <c r="F45" s="84"/>
      <c r="G45" s="84">
        <f t="shared" si="10"/>
        <v>0</v>
      </c>
      <c r="H45" s="115">
        <f t="shared" si="10"/>
        <v>0</v>
      </c>
      <c r="I45" s="111">
        <f t="shared" si="12"/>
        <v>18537</v>
      </c>
      <c r="J45" s="301">
        <v>0</v>
      </c>
    </row>
    <row r="46" spans="1:10" ht="13.5" customHeight="1">
      <c r="A46" s="31" t="s">
        <v>15</v>
      </c>
      <c r="B46" s="112">
        <f t="shared" si="11"/>
        <v>6.8252283954974176E-9</v>
      </c>
      <c r="C46" s="112">
        <f t="shared" si="11"/>
        <v>0.12771222469333721</v>
      </c>
      <c r="D46" s="112">
        <f t="shared" si="11"/>
        <v>55.77532278729592</v>
      </c>
      <c r="E46" s="112">
        <f t="shared" si="11"/>
        <v>0</v>
      </c>
      <c r="F46" s="112"/>
      <c r="G46" s="112">
        <f t="shared" si="10"/>
        <v>0</v>
      </c>
      <c r="H46" s="113">
        <f t="shared" si="10"/>
        <v>0</v>
      </c>
      <c r="I46" s="114">
        <f t="shared" si="12"/>
        <v>55.903035018814485</v>
      </c>
      <c r="J46" s="301">
        <v>0</v>
      </c>
    </row>
    <row r="47" spans="1:10" ht="13.5" customHeight="1">
      <c r="A47" s="32" t="s">
        <v>16</v>
      </c>
      <c r="B47" s="84">
        <f t="shared" si="11"/>
        <v>0</v>
      </c>
      <c r="C47" s="84">
        <f t="shared" si="11"/>
        <v>0</v>
      </c>
      <c r="D47" s="84">
        <f t="shared" si="11"/>
        <v>0</v>
      </c>
      <c r="E47" s="84">
        <f t="shared" si="11"/>
        <v>0</v>
      </c>
      <c r="F47" s="84"/>
      <c r="G47" s="84">
        <f t="shared" si="10"/>
        <v>0</v>
      </c>
      <c r="H47" s="115">
        <f t="shared" si="10"/>
        <v>0</v>
      </c>
      <c r="I47" s="111">
        <f t="shared" si="12"/>
        <v>0</v>
      </c>
      <c r="J47" s="301">
        <v>0</v>
      </c>
    </row>
    <row r="48" spans="1:10" ht="13.5" customHeight="1">
      <c r="A48" s="31" t="s">
        <v>17</v>
      </c>
      <c r="B48" s="112">
        <f t="shared" si="11"/>
        <v>4.7970635976472851</v>
      </c>
      <c r="C48" s="112">
        <f t="shared" si="11"/>
        <v>13.578220118829602</v>
      </c>
      <c r="D48" s="112">
        <f t="shared" si="11"/>
        <v>708.6247162780686</v>
      </c>
      <c r="E48" s="112">
        <f t="shared" si="11"/>
        <v>5.4545454479338829E-9</v>
      </c>
      <c r="F48" s="112"/>
      <c r="G48" s="112">
        <f t="shared" si="10"/>
        <v>0</v>
      </c>
      <c r="H48" s="113">
        <f t="shared" si="10"/>
        <v>0</v>
      </c>
      <c r="I48" s="114">
        <f t="shared" si="12"/>
        <v>727.00000000000011</v>
      </c>
      <c r="J48" s="301">
        <v>0</v>
      </c>
    </row>
    <row r="49" spans="1:10" ht="13.5" customHeight="1">
      <c r="A49" s="33" t="s">
        <v>56</v>
      </c>
      <c r="B49" s="84">
        <f t="shared" si="11"/>
        <v>43.109528008406059</v>
      </c>
      <c r="C49" s="84">
        <f t="shared" si="11"/>
        <v>6.273374898379342</v>
      </c>
      <c r="D49" s="84">
        <f t="shared" si="11"/>
        <v>10.617097013214606</v>
      </c>
      <c r="E49" s="84">
        <f t="shared" si="11"/>
        <v>7.9999998800000034E-8</v>
      </c>
      <c r="F49" s="84"/>
      <c r="G49" s="84">
        <f t="shared" ref="G49:H53" si="13">G127+G153+G179+G205+G231+G257+G283+G309+G335+G361+G387+G413+G439</f>
        <v>0</v>
      </c>
      <c r="H49" s="115">
        <f t="shared" si="13"/>
        <v>0</v>
      </c>
      <c r="I49" s="111">
        <f t="shared" si="12"/>
        <v>60.000000000000007</v>
      </c>
      <c r="J49" s="301">
        <v>0</v>
      </c>
    </row>
    <row r="50" spans="1:10" ht="13.5" customHeight="1">
      <c r="A50" s="31" t="s">
        <v>18</v>
      </c>
      <c r="B50" s="112">
        <f t="shared" ref="B50:E53" si="14">B128+B154+B180+B206+B232+B258+B284+B310+B336+B362+B388+B414+B440</f>
        <v>147.54210284883075</v>
      </c>
      <c r="C50" s="112">
        <f t="shared" si="14"/>
        <v>6182.9789114433506</v>
      </c>
      <c r="D50" s="112">
        <f t="shared" si="14"/>
        <v>153.47898568549735</v>
      </c>
      <c r="E50" s="112">
        <f t="shared" si="14"/>
        <v>2.2321428567442601E-8</v>
      </c>
      <c r="F50" s="112"/>
      <c r="G50" s="112">
        <f t="shared" si="13"/>
        <v>0</v>
      </c>
      <c r="H50" s="113">
        <f t="shared" si="13"/>
        <v>0</v>
      </c>
      <c r="I50" s="114">
        <f t="shared" si="12"/>
        <v>6484.0000000000009</v>
      </c>
      <c r="J50" s="301">
        <v>0</v>
      </c>
    </row>
    <row r="51" spans="1:10" ht="13.5" customHeight="1">
      <c r="A51" s="33" t="s">
        <v>19</v>
      </c>
      <c r="B51" s="84">
        <f t="shared" si="14"/>
        <v>0</v>
      </c>
      <c r="C51" s="84">
        <f t="shared" si="14"/>
        <v>0</v>
      </c>
      <c r="D51" s="84">
        <f t="shared" si="14"/>
        <v>0</v>
      </c>
      <c r="E51" s="84">
        <f t="shared" si="14"/>
        <v>0</v>
      </c>
      <c r="F51" s="84"/>
      <c r="G51" s="84">
        <f t="shared" si="13"/>
        <v>0</v>
      </c>
      <c r="H51" s="115">
        <f t="shared" si="13"/>
        <v>0</v>
      </c>
      <c r="I51" s="111">
        <f t="shared" si="12"/>
        <v>0</v>
      </c>
      <c r="J51" s="301">
        <v>0</v>
      </c>
    </row>
    <row r="52" spans="1:10" ht="13.5" customHeight="1">
      <c r="A52" s="31" t="s">
        <v>20</v>
      </c>
      <c r="B52" s="112">
        <f t="shared" si="14"/>
        <v>192.46646066073475</v>
      </c>
      <c r="C52" s="112">
        <f t="shared" si="14"/>
        <v>120.77847182727402</v>
      </c>
      <c r="D52" s="112">
        <f t="shared" si="14"/>
        <v>33.424267496523953</v>
      </c>
      <c r="E52" s="112">
        <f t="shared" si="14"/>
        <v>1.5467309310993693E-8</v>
      </c>
      <c r="F52" s="112"/>
      <c r="G52" s="112">
        <f t="shared" si="13"/>
        <v>0</v>
      </c>
      <c r="H52" s="113">
        <f t="shared" si="13"/>
        <v>0</v>
      </c>
      <c r="I52" s="114">
        <f t="shared" si="12"/>
        <v>346.66920000000005</v>
      </c>
      <c r="J52" s="301">
        <v>0</v>
      </c>
    </row>
    <row r="53" spans="1:10" ht="13.5" customHeight="1" thickBot="1">
      <c r="A53" s="33" t="s">
        <v>21</v>
      </c>
      <c r="B53" s="283">
        <f t="shared" si="14"/>
        <v>234.86174310000612</v>
      </c>
      <c r="C53" s="283">
        <f t="shared" si="14"/>
        <v>80.409150852993534</v>
      </c>
      <c r="D53" s="283">
        <f t="shared" si="14"/>
        <v>1876.4068374878379</v>
      </c>
      <c r="E53" s="283">
        <f t="shared" si="14"/>
        <v>8488.1828739268331</v>
      </c>
      <c r="F53" s="283"/>
      <c r="G53" s="283">
        <f t="shared" si="13"/>
        <v>1626.5208037792472</v>
      </c>
      <c r="H53" s="283">
        <f t="shared" si="13"/>
        <v>75.462485866479355</v>
      </c>
      <c r="I53" s="292">
        <f t="shared" si="12"/>
        <v>12381.843895013397</v>
      </c>
      <c r="J53" s="301">
        <v>0</v>
      </c>
    </row>
    <row r="54" spans="1:10" ht="13.5" customHeight="1">
      <c r="A54" s="280" t="s">
        <v>22</v>
      </c>
      <c r="B54" s="99">
        <f>SUM(B33:B53)</f>
        <v>4735.9870898242789</v>
      </c>
      <c r="C54" s="99">
        <f t="shared" ref="C54:I54" si="15">SUM(C33:C53)</f>
        <v>15116.879247298657</v>
      </c>
      <c r="D54" s="99">
        <f t="shared" si="15"/>
        <v>18296.459075521281</v>
      </c>
      <c r="E54" s="99">
        <f t="shared" si="15"/>
        <v>10444.549327379918</v>
      </c>
      <c r="F54" s="99">
        <f t="shared" si="15"/>
        <v>0</v>
      </c>
      <c r="G54" s="99">
        <f t="shared" si="15"/>
        <v>1626.5208037792472</v>
      </c>
      <c r="H54" s="99">
        <f t="shared" si="15"/>
        <v>75.462485866479355</v>
      </c>
      <c r="I54" s="111">
        <f t="shared" si="15"/>
        <v>50295.858029669864</v>
      </c>
      <c r="J54" s="301">
        <v>0</v>
      </c>
    </row>
    <row r="55" spans="1:10" s="22" customFormat="1" ht="13.5" customHeight="1" thickBot="1">
      <c r="A55" s="286" t="s">
        <v>108</v>
      </c>
      <c r="B55" s="289">
        <f>B54/$I54</f>
        <v>9.4162566767038519E-2</v>
      </c>
      <c r="C55" s="289">
        <f t="shared" ref="C55:I55" si="16">C54/$I54</f>
        <v>0.30055912831591636</v>
      </c>
      <c r="D55" s="289">
        <f t="shared" si="16"/>
        <v>0.3637766566131167</v>
      </c>
      <c r="E55" s="289">
        <f t="shared" si="16"/>
        <v>0.20766221586713182</v>
      </c>
      <c r="F55" s="289">
        <f t="shared" si="16"/>
        <v>0</v>
      </c>
      <c r="G55" s="289">
        <f t="shared" si="16"/>
        <v>3.2339060660218813E-2</v>
      </c>
      <c r="H55" s="290">
        <f t="shared" si="16"/>
        <v>1.5003717765777755E-3</v>
      </c>
      <c r="I55" s="288">
        <f t="shared" si="16"/>
        <v>1</v>
      </c>
      <c r="J55" s="301"/>
    </row>
    <row r="56" spans="1:10" ht="15" thickBot="1">
      <c r="A56" s="19"/>
      <c r="B56" s="6"/>
      <c r="C56" s="6"/>
      <c r="D56" s="6"/>
      <c r="E56" s="6"/>
      <c r="F56" s="6"/>
      <c r="G56" s="6"/>
      <c r="H56" s="6"/>
      <c r="I56" s="6"/>
    </row>
    <row r="57" spans="1:10" ht="28.5">
      <c r="A57" s="412" t="s">
        <v>48</v>
      </c>
      <c r="B57" s="108" t="s">
        <v>0</v>
      </c>
      <c r="C57" s="108" t="s">
        <v>1</v>
      </c>
      <c r="D57" s="108" t="s">
        <v>2</v>
      </c>
      <c r="E57" s="108" t="s">
        <v>3</v>
      </c>
      <c r="F57" s="108" t="s">
        <v>23</v>
      </c>
      <c r="G57" s="108" t="s">
        <v>4</v>
      </c>
      <c r="H57" s="108" t="s">
        <v>5</v>
      </c>
      <c r="I57" s="109" t="s">
        <v>6</v>
      </c>
    </row>
    <row r="58" spans="1:10" ht="13.5" customHeight="1">
      <c r="A58" s="413" t="s">
        <v>48</v>
      </c>
      <c r="B58" s="400" t="s">
        <v>111</v>
      </c>
      <c r="C58" s="401"/>
      <c r="D58" s="401"/>
      <c r="E58" s="401"/>
      <c r="F58" s="401"/>
      <c r="G58" s="401"/>
      <c r="H58" s="401"/>
      <c r="I58" s="402"/>
    </row>
    <row r="59" spans="1:10" ht="13.5" customHeight="1">
      <c r="A59" s="30" t="s">
        <v>7</v>
      </c>
      <c r="B59" s="385"/>
      <c r="C59" s="386"/>
      <c r="D59" s="386"/>
      <c r="E59" s="387"/>
      <c r="F59" s="105">
        <f>F449+F475+F501+F527+F553</f>
        <v>0</v>
      </c>
      <c r="G59" s="385"/>
      <c r="H59" s="387"/>
      <c r="I59" s="111">
        <f>SUM(B59:H59)</f>
        <v>0</v>
      </c>
      <c r="J59" s="301">
        <v>0</v>
      </c>
    </row>
    <row r="60" spans="1:10" ht="13.5" customHeight="1">
      <c r="A60" s="31" t="s">
        <v>8</v>
      </c>
      <c r="B60" s="388"/>
      <c r="C60" s="389"/>
      <c r="D60" s="389"/>
      <c r="E60" s="390"/>
      <c r="F60" s="112">
        <f t="shared" ref="F60:F79" si="17">F450+F476+F502+F528+F554</f>
        <v>0</v>
      </c>
      <c r="G60" s="388"/>
      <c r="H60" s="390"/>
      <c r="I60" s="114">
        <f t="shared" ref="I60:I79" si="18">SUM(B60:H60)</f>
        <v>0</v>
      </c>
      <c r="J60" s="301">
        <v>0</v>
      </c>
    </row>
    <row r="61" spans="1:10" ht="13.5" customHeight="1">
      <c r="A61" s="32" t="s">
        <v>143</v>
      </c>
      <c r="B61" s="388"/>
      <c r="C61" s="389"/>
      <c r="D61" s="389"/>
      <c r="E61" s="390"/>
      <c r="F61" s="84">
        <f t="shared" si="17"/>
        <v>0</v>
      </c>
      <c r="G61" s="388"/>
      <c r="H61" s="390"/>
      <c r="I61" s="111">
        <f t="shared" si="18"/>
        <v>0</v>
      </c>
      <c r="J61" s="301">
        <v>0</v>
      </c>
    </row>
    <row r="62" spans="1:10" ht="13.5" customHeight="1">
      <c r="A62" s="31" t="s">
        <v>9</v>
      </c>
      <c r="B62" s="388"/>
      <c r="C62" s="389"/>
      <c r="D62" s="389"/>
      <c r="E62" s="390"/>
      <c r="F62" s="112">
        <f t="shared" si="17"/>
        <v>0</v>
      </c>
      <c r="G62" s="388"/>
      <c r="H62" s="390"/>
      <c r="I62" s="114">
        <f t="shared" si="18"/>
        <v>0</v>
      </c>
      <c r="J62" s="301">
        <v>0</v>
      </c>
    </row>
    <row r="63" spans="1:10" ht="13.5" customHeight="1">
      <c r="A63" s="32" t="s">
        <v>10</v>
      </c>
      <c r="B63" s="388"/>
      <c r="C63" s="389"/>
      <c r="D63" s="389"/>
      <c r="E63" s="390"/>
      <c r="F63" s="84">
        <f t="shared" si="17"/>
        <v>0</v>
      </c>
      <c r="G63" s="388"/>
      <c r="H63" s="390"/>
      <c r="I63" s="111">
        <f t="shared" si="18"/>
        <v>0</v>
      </c>
      <c r="J63" s="301">
        <v>0</v>
      </c>
    </row>
    <row r="64" spans="1:10" ht="13.5" customHeight="1">
      <c r="A64" s="31" t="s">
        <v>11</v>
      </c>
      <c r="B64" s="388"/>
      <c r="C64" s="389"/>
      <c r="D64" s="389"/>
      <c r="E64" s="390"/>
      <c r="F64" s="112">
        <f t="shared" si="17"/>
        <v>16347.44705231642</v>
      </c>
      <c r="G64" s="388"/>
      <c r="H64" s="390"/>
      <c r="I64" s="114">
        <f t="shared" si="18"/>
        <v>16347.44705231642</v>
      </c>
      <c r="J64" s="301">
        <v>0</v>
      </c>
    </row>
    <row r="65" spans="1:10" ht="13.5" customHeight="1">
      <c r="A65" s="32" t="s">
        <v>144</v>
      </c>
      <c r="B65" s="388"/>
      <c r="C65" s="389"/>
      <c r="D65" s="389"/>
      <c r="E65" s="390"/>
      <c r="F65" s="84">
        <f t="shared" si="17"/>
        <v>1037</v>
      </c>
      <c r="G65" s="388"/>
      <c r="H65" s="390"/>
      <c r="I65" s="111">
        <f t="shared" si="18"/>
        <v>1037</v>
      </c>
      <c r="J65" s="301">
        <v>0</v>
      </c>
    </row>
    <row r="66" spans="1:10" ht="13.5" customHeight="1">
      <c r="A66" s="31" t="s">
        <v>145</v>
      </c>
      <c r="B66" s="388"/>
      <c r="C66" s="389"/>
      <c r="D66" s="389"/>
      <c r="E66" s="390"/>
      <c r="F66" s="112">
        <f t="shared" si="17"/>
        <v>14851.170400712925</v>
      </c>
      <c r="G66" s="388"/>
      <c r="H66" s="390"/>
      <c r="I66" s="114">
        <f t="shared" si="18"/>
        <v>14851.170400712925</v>
      </c>
      <c r="J66" s="301">
        <v>0</v>
      </c>
    </row>
    <row r="67" spans="1:10" ht="13.5" customHeight="1">
      <c r="A67" s="32" t="s">
        <v>12</v>
      </c>
      <c r="B67" s="388"/>
      <c r="C67" s="389"/>
      <c r="D67" s="389"/>
      <c r="E67" s="390"/>
      <c r="F67" s="84">
        <f t="shared" si="17"/>
        <v>0</v>
      </c>
      <c r="G67" s="388"/>
      <c r="H67" s="390"/>
      <c r="I67" s="111">
        <f t="shared" si="18"/>
        <v>0</v>
      </c>
      <c r="J67" s="301">
        <v>0</v>
      </c>
    </row>
    <row r="68" spans="1:10" ht="13.5" customHeight="1">
      <c r="A68" s="31" t="s">
        <v>13</v>
      </c>
      <c r="B68" s="388"/>
      <c r="C68" s="389"/>
      <c r="D68" s="389"/>
      <c r="E68" s="390"/>
      <c r="F68" s="112">
        <f t="shared" si="17"/>
        <v>0</v>
      </c>
      <c r="G68" s="388"/>
      <c r="H68" s="390"/>
      <c r="I68" s="114">
        <f t="shared" si="18"/>
        <v>0</v>
      </c>
      <c r="J68" s="301">
        <v>0</v>
      </c>
    </row>
    <row r="69" spans="1:10" ht="13.5" customHeight="1">
      <c r="A69" s="32" t="s">
        <v>14</v>
      </c>
      <c r="B69" s="388"/>
      <c r="C69" s="389"/>
      <c r="D69" s="389"/>
      <c r="E69" s="390"/>
      <c r="F69" s="84">
        <f t="shared" si="17"/>
        <v>31.462379525883485</v>
      </c>
      <c r="G69" s="388"/>
      <c r="H69" s="390"/>
      <c r="I69" s="111">
        <f t="shared" si="18"/>
        <v>31.462379525883485</v>
      </c>
      <c r="J69" s="301">
        <v>0</v>
      </c>
    </row>
    <row r="70" spans="1:10" ht="13.5" customHeight="1">
      <c r="A70" s="31" t="s">
        <v>146</v>
      </c>
      <c r="B70" s="388"/>
      <c r="C70" s="389"/>
      <c r="D70" s="389"/>
      <c r="E70" s="390"/>
      <c r="F70" s="112">
        <f t="shared" si="17"/>
        <v>0</v>
      </c>
      <c r="G70" s="388"/>
      <c r="H70" s="390"/>
      <c r="I70" s="114">
        <f t="shared" si="18"/>
        <v>0</v>
      </c>
      <c r="J70" s="301">
        <v>0</v>
      </c>
    </row>
    <row r="71" spans="1:10" ht="13.5" customHeight="1">
      <c r="A71" s="32" t="s">
        <v>136</v>
      </c>
      <c r="B71" s="388"/>
      <c r="C71" s="389"/>
      <c r="D71" s="389"/>
      <c r="E71" s="390"/>
      <c r="F71" s="84">
        <f t="shared" si="17"/>
        <v>788</v>
      </c>
      <c r="G71" s="388"/>
      <c r="H71" s="390"/>
      <c r="I71" s="111">
        <f t="shared" si="18"/>
        <v>788</v>
      </c>
      <c r="J71" s="301">
        <v>0</v>
      </c>
    </row>
    <row r="72" spans="1:10" ht="13.5" customHeight="1">
      <c r="A72" s="31" t="s">
        <v>15</v>
      </c>
      <c r="B72" s="388"/>
      <c r="C72" s="389"/>
      <c r="D72" s="389"/>
      <c r="E72" s="390"/>
      <c r="F72" s="112">
        <f t="shared" si="17"/>
        <v>0</v>
      </c>
      <c r="G72" s="388"/>
      <c r="H72" s="390"/>
      <c r="I72" s="114">
        <f t="shared" si="18"/>
        <v>0</v>
      </c>
      <c r="J72" s="301">
        <v>0</v>
      </c>
    </row>
    <row r="73" spans="1:10" ht="13.5" customHeight="1">
      <c r="A73" s="32" t="s">
        <v>16</v>
      </c>
      <c r="B73" s="388"/>
      <c r="C73" s="389"/>
      <c r="D73" s="389"/>
      <c r="E73" s="390"/>
      <c r="F73" s="128">
        <f t="shared" si="17"/>
        <v>0</v>
      </c>
      <c r="G73" s="388"/>
      <c r="H73" s="390"/>
      <c r="I73" s="111">
        <f t="shared" si="18"/>
        <v>0</v>
      </c>
      <c r="J73" s="301">
        <v>0</v>
      </c>
    </row>
    <row r="74" spans="1:10" ht="13.5" customHeight="1">
      <c r="A74" s="31" t="s">
        <v>17</v>
      </c>
      <c r="B74" s="388"/>
      <c r="C74" s="389"/>
      <c r="D74" s="389"/>
      <c r="E74" s="390"/>
      <c r="F74" s="112">
        <f t="shared" si="17"/>
        <v>0</v>
      </c>
      <c r="G74" s="388"/>
      <c r="H74" s="390"/>
      <c r="I74" s="114">
        <f t="shared" si="18"/>
        <v>0</v>
      </c>
      <c r="J74" s="301">
        <v>0</v>
      </c>
    </row>
    <row r="75" spans="1:10" ht="13.5" customHeight="1">
      <c r="A75" s="33" t="s">
        <v>56</v>
      </c>
      <c r="B75" s="388"/>
      <c r="C75" s="389"/>
      <c r="D75" s="389"/>
      <c r="E75" s="390"/>
      <c r="F75" s="84">
        <f t="shared" si="17"/>
        <v>0</v>
      </c>
      <c r="G75" s="388"/>
      <c r="H75" s="390"/>
      <c r="I75" s="111">
        <f t="shared" si="18"/>
        <v>0</v>
      </c>
      <c r="J75" s="301">
        <v>0</v>
      </c>
    </row>
    <row r="76" spans="1:10" ht="13.5" customHeight="1">
      <c r="A76" s="31" t="s">
        <v>18</v>
      </c>
      <c r="B76" s="388"/>
      <c r="C76" s="389"/>
      <c r="D76" s="389"/>
      <c r="E76" s="390"/>
      <c r="F76" s="112">
        <f t="shared" si="17"/>
        <v>18</v>
      </c>
      <c r="G76" s="388"/>
      <c r="H76" s="390"/>
      <c r="I76" s="114">
        <f t="shared" si="18"/>
        <v>18</v>
      </c>
      <c r="J76" s="301">
        <v>0</v>
      </c>
    </row>
    <row r="77" spans="1:10" ht="13.5" customHeight="1">
      <c r="A77" s="33" t="s">
        <v>19</v>
      </c>
      <c r="B77" s="388"/>
      <c r="C77" s="389"/>
      <c r="D77" s="389"/>
      <c r="E77" s="390"/>
      <c r="F77" s="84">
        <f t="shared" si="17"/>
        <v>0</v>
      </c>
      <c r="G77" s="388"/>
      <c r="H77" s="390"/>
      <c r="I77" s="111">
        <f t="shared" si="18"/>
        <v>0</v>
      </c>
      <c r="J77" s="301">
        <v>0</v>
      </c>
    </row>
    <row r="78" spans="1:10" ht="13.5" customHeight="1">
      <c r="A78" s="31" t="s">
        <v>20</v>
      </c>
      <c r="B78" s="388"/>
      <c r="C78" s="389"/>
      <c r="D78" s="389"/>
      <c r="E78" s="390"/>
      <c r="F78" s="112">
        <f t="shared" si="17"/>
        <v>0</v>
      </c>
      <c r="G78" s="388"/>
      <c r="H78" s="390"/>
      <c r="I78" s="114">
        <f t="shared" si="18"/>
        <v>0</v>
      </c>
      <c r="J78" s="301">
        <v>0</v>
      </c>
    </row>
    <row r="79" spans="1:10" ht="13.5" customHeight="1" thickBot="1">
      <c r="A79" s="33" t="s">
        <v>21</v>
      </c>
      <c r="B79" s="391"/>
      <c r="C79" s="392"/>
      <c r="D79" s="392"/>
      <c r="E79" s="393"/>
      <c r="F79" s="283">
        <f t="shared" si="17"/>
        <v>1357.5636</v>
      </c>
      <c r="G79" s="391"/>
      <c r="H79" s="393"/>
      <c r="I79" s="292">
        <f t="shared" si="18"/>
        <v>1357.5636</v>
      </c>
      <c r="J79" s="301">
        <v>0</v>
      </c>
    </row>
    <row r="80" spans="1:10" ht="13.5" customHeight="1">
      <c r="A80" s="280" t="s">
        <v>22</v>
      </c>
      <c r="B80" s="99">
        <f>SUM(B59:B79)</f>
        <v>0</v>
      </c>
      <c r="C80" s="99">
        <f t="shared" ref="C80:E80" si="19">SUM(C59:C79)</f>
        <v>0</v>
      </c>
      <c r="D80" s="99">
        <f t="shared" si="19"/>
        <v>0</v>
      </c>
      <c r="E80" s="99">
        <f t="shared" si="19"/>
        <v>0</v>
      </c>
      <c r="F80" s="99">
        <f>SUM(F59:F79)</f>
        <v>34430.643432555233</v>
      </c>
      <c r="G80" s="99">
        <f t="shared" ref="G80:I80" si="20">SUM(G59:G79)</f>
        <v>0</v>
      </c>
      <c r="H80" s="100">
        <f t="shared" si="20"/>
        <v>0</v>
      </c>
      <c r="I80" s="111">
        <f t="shared" si="20"/>
        <v>34430.643432555233</v>
      </c>
      <c r="J80" s="301">
        <v>0</v>
      </c>
    </row>
    <row r="81" spans="1:10" s="22" customFormat="1" ht="15" thickBot="1">
      <c r="A81" s="286" t="s">
        <v>108</v>
      </c>
      <c r="B81" s="289">
        <f>B80/$I80</f>
        <v>0</v>
      </c>
      <c r="C81" s="289">
        <f t="shared" ref="C81:I81" si="21">C80/$I80</f>
        <v>0</v>
      </c>
      <c r="D81" s="289">
        <f t="shared" si="21"/>
        <v>0</v>
      </c>
      <c r="E81" s="289">
        <f t="shared" si="21"/>
        <v>0</v>
      </c>
      <c r="F81" s="289">
        <f t="shared" si="21"/>
        <v>1</v>
      </c>
      <c r="G81" s="289">
        <f t="shared" si="21"/>
        <v>0</v>
      </c>
      <c r="H81" s="289">
        <f t="shared" si="21"/>
        <v>0</v>
      </c>
      <c r="I81" s="291">
        <f t="shared" si="21"/>
        <v>1</v>
      </c>
      <c r="J81" s="301"/>
    </row>
    <row r="82" spans="1:10" ht="15" thickBot="1">
      <c r="A82" s="6"/>
      <c r="B82" s="6"/>
      <c r="C82" s="6"/>
      <c r="D82" s="6"/>
      <c r="E82" s="6"/>
      <c r="F82" s="6"/>
      <c r="G82" s="6"/>
      <c r="H82" s="6"/>
      <c r="I82" s="6"/>
    </row>
    <row r="83" spans="1:10" ht="28.5" customHeight="1">
      <c r="A83" s="406" t="s">
        <v>50</v>
      </c>
      <c r="B83" s="108" t="s">
        <v>0</v>
      </c>
      <c r="C83" s="108" t="s">
        <v>1</v>
      </c>
      <c r="D83" s="108" t="s">
        <v>2</v>
      </c>
      <c r="E83" s="108" t="s">
        <v>3</v>
      </c>
      <c r="F83" s="108" t="s">
        <v>23</v>
      </c>
      <c r="G83" s="108" t="s">
        <v>4</v>
      </c>
      <c r="H83" s="108" t="s">
        <v>5</v>
      </c>
      <c r="I83" s="109" t="s">
        <v>6</v>
      </c>
    </row>
    <row r="84" spans="1:10" ht="15" customHeight="1">
      <c r="A84" s="456"/>
      <c r="B84" s="400" t="s">
        <v>111</v>
      </c>
      <c r="C84" s="401"/>
      <c r="D84" s="401"/>
      <c r="E84" s="401"/>
      <c r="F84" s="401"/>
      <c r="G84" s="401"/>
      <c r="H84" s="401"/>
      <c r="I84" s="402"/>
    </row>
    <row r="85" spans="1:10" ht="15">
      <c r="A85" s="30" t="s">
        <v>7</v>
      </c>
      <c r="B85" s="105">
        <f>B579+B605+B631</f>
        <v>1182.375793339543</v>
      </c>
      <c r="C85" s="105">
        <f t="shared" ref="C85:H85" si="22">C579+C605+C631</f>
        <v>0</v>
      </c>
      <c r="D85" s="105">
        <f t="shared" si="22"/>
        <v>90.624206660457332</v>
      </c>
      <c r="E85" s="105">
        <f t="shared" si="22"/>
        <v>0</v>
      </c>
      <c r="F85" s="105">
        <f t="shared" si="22"/>
        <v>0</v>
      </c>
      <c r="G85" s="105">
        <f t="shared" si="22"/>
        <v>0</v>
      </c>
      <c r="H85" s="110">
        <f t="shared" si="22"/>
        <v>0</v>
      </c>
      <c r="I85" s="111">
        <f>SUM(B85:H85)</f>
        <v>1273.0000000000002</v>
      </c>
      <c r="J85" s="301">
        <v>0</v>
      </c>
    </row>
    <row r="86" spans="1:10" ht="15">
      <c r="A86" s="31" t="s">
        <v>8</v>
      </c>
      <c r="B86" s="112">
        <f t="shared" ref="B86:H101" si="23">B580+B606+B632</f>
        <v>810.3857083081582</v>
      </c>
      <c r="C86" s="112">
        <f t="shared" si="23"/>
        <v>0</v>
      </c>
      <c r="D86" s="112">
        <f t="shared" si="23"/>
        <v>57.6142916918418</v>
      </c>
      <c r="E86" s="112">
        <f t="shared" si="23"/>
        <v>0</v>
      </c>
      <c r="F86" s="112">
        <f t="shared" si="23"/>
        <v>0</v>
      </c>
      <c r="G86" s="112">
        <f t="shared" si="23"/>
        <v>0</v>
      </c>
      <c r="H86" s="113">
        <f t="shared" si="23"/>
        <v>0</v>
      </c>
      <c r="I86" s="114">
        <f t="shared" ref="I86:I105" si="24">SUM(B86:H86)</f>
        <v>868</v>
      </c>
      <c r="J86" s="301">
        <v>0</v>
      </c>
    </row>
    <row r="87" spans="1:10" ht="15">
      <c r="A87" s="32" t="s">
        <v>143</v>
      </c>
      <c r="B87" s="84">
        <f t="shared" si="23"/>
        <v>1011.0055423362921</v>
      </c>
      <c r="C87" s="84">
        <f t="shared" si="23"/>
        <v>0</v>
      </c>
      <c r="D87" s="84">
        <f t="shared" si="23"/>
        <v>68.994457663707948</v>
      </c>
      <c r="E87" s="84">
        <f t="shared" si="23"/>
        <v>0</v>
      </c>
      <c r="F87" s="84">
        <f t="shared" si="23"/>
        <v>0</v>
      </c>
      <c r="G87" s="84">
        <f t="shared" si="23"/>
        <v>0</v>
      </c>
      <c r="H87" s="115">
        <f t="shared" si="23"/>
        <v>0</v>
      </c>
      <c r="I87" s="111">
        <f t="shared" si="24"/>
        <v>1080</v>
      </c>
      <c r="J87" s="301">
        <v>0</v>
      </c>
    </row>
    <row r="88" spans="1:10" ht="15">
      <c r="A88" s="31" t="s">
        <v>9</v>
      </c>
      <c r="B88" s="112">
        <f t="shared" si="23"/>
        <v>1901.4403052734501</v>
      </c>
      <c r="C88" s="112">
        <f t="shared" si="23"/>
        <v>0</v>
      </c>
      <c r="D88" s="112">
        <f t="shared" si="23"/>
        <v>124.55969472654964</v>
      </c>
      <c r="E88" s="112">
        <f t="shared" si="23"/>
        <v>0</v>
      </c>
      <c r="F88" s="112">
        <f t="shared" si="23"/>
        <v>0</v>
      </c>
      <c r="G88" s="112">
        <f t="shared" si="23"/>
        <v>0</v>
      </c>
      <c r="H88" s="113">
        <f t="shared" si="23"/>
        <v>0</v>
      </c>
      <c r="I88" s="114">
        <f t="shared" si="24"/>
        <v>2025.9999999999998</v>
      </c>
      <c r="J88" s="301">
        <v>0</v>
      </c>
    </row>
    <row r="89" spans="1:10" ht="15">
      <c r="A89" s="32" t="s">
        <v>10</v>
      </c>
      <c r="B89" s="84">
        <f t="shared" si="23"/>
        <v>0</v>
      </c>
      <c r="C89" s="84">
        <f t="shared" si="23"/>
        <v>0</v>
      </c>
      <c r="D89" s="84">
        <f t="shared" si="23"/>
        <v>0</v>
      </c>
      <c r="E89" s="84">
        <f t="shared" si="23"/>
        <v>0</v>
      </c>
      <c r="F89" s="84">
        <f t="shared" si="23"/>
        <v>0</v>
      </c>
      <c r="G89" s="84">
        <f t="shared" si="23"/>
        <v>0</v>
      </c>
      <c r="H89" s="115">
        <f t="shared" si="23"/>
        <v>0</v>
      </c>
      <c r="I89" s="111">
        <f t="shared" si="24"/>
        <v>0</v>
      </c>
      <c r="J89" s="301">
        <v>0</v>
      </c>
    </row>
    <row r="90" spans="1:10" ht="15">
      <c r="A90" s="31" t="s">
        <v>11</v>
      </c>
      <c r="B90" s="112">
        <f t="shared" si="23"/>
        <v>0</v>
      </c>
      <c r="C90" s="112">
        <f t="shared" si="23"/>
        <v>0</v>
      </c>
      <c r="D90" s="112">
        <f t="shared" si="23"/>
        <v>5.8083884621643711E-2</v>
      </c>
      <c r="E90" s="112">
        <f t="shared" si="23"/>
        <v>15.609195053264187</v>
      </c>
      <c r="F90" s="112">
        <f t="shared" si="23"/>
        <v>0</v>
      </c>
      <c r="G90" s="112">
        <f t="shared" si="23"/>
        <v>0</v>
      </c>
      <c r="H90" s="113">
        <f t="shared" si="23"/>
        <v>0</v>
      </c>
      <c r="I90" s="114">
        <f t="shared" si="24"/>
        <v>15.667278937885831</v>
      </c>
      <c r="J90" s="301">
        <v>0</v>
      </c>
    </row>
    <row r="91" spans="1:10" ht="15">
      <c r="A91" s="32" t="s">
        <v>144</v>
      </c>
      <c r="B91" s="84">
        <f t="shared" si="23"/>
        <v>0</v>
      </c>
      <c r="C91" s="84">
        <f t="shared" si="23"/>
        <v>0</v>
      </c>
      <c r="D91" s="84">
        <f t="shared" si="23"/>
        <v>0</v>
      </c>
      <c r="E91" s="84">
        <f t="shared" si="23"/>
        <v>78</v>
      </c>
      <c r="F91" s="84">
        <f t="shared" si="23"/>
        <v>0</v>
      </c>
      <c r="G91" s="84">
        <f t="shared" si="23"/>
        <v>0</v>
      </c>
      <c r="H91" s="115">
        <f t="shared" si="23"/>
        <v>0</v>
      </c>
      <c r="I91" s="111">
        <f t="shared" si="24"/>
        <v>78</v>
      </c>
      <c r="J91" s="301">
        <v>0</v>
      </c>
    </row>
    <row r="92" spans="1:10" ht="15">
      <c r="A92" s="31" t="s">
        <v>145</v>
      </c>
      <c r="B92" s="112">
        <f t="shared" si="23"/>
        <v>0</v>
      </c>
      <c r="C92" s="112">
        <f t="shared" si="23"/>
        <v>0.85733666438354295</v>
      </c>
      <c r="D92" s="112">
        <f t="shared" si="23"/>
        <v>0.13187061282402865</v>
      </c>
      <c r="E92" s="112">
        <f t="shared" si="23"/>
        <v>103.12701877106205</v>
      </c>
      <c r="F92" s="112">
        <f t="shared" si="23"/>
        <v>1643.3499090830317</v>
      </c>
      <c r="G92" s="112">
        <f t="shared" si="23"/>
        <v>0</v>
      </c>
      <c r="H92" s="113">
        <f t="shared" si="23"/>
        <v>0</v>
      </c>
      <c r="I92" s="114">
        <f t="shared" si="24"/>
        <v>1747.4661351313014</v>
      </c>
      <c r="J92" s="301">
        <v>0</v>
      </c>
    </row>
    <row r="93" spans="1:10" ht="15">
      <c r="A93" s="32" t="s">
        <v>12</v>
      </c>
      <c r="B93" s="84">
        <f t="shared" si="23"/>
        <v>11791.187314327766</v>
      </c>
      <c r="C93" s="84">
        <f t="shared" si="23"/>
        <v>9.5924950837241241</v>
      </c>
      <c r="D93" s="84">
        <f t="shared" si="23"/>
        <v>890.22019058850981</v>
      </c>
      <c r="E93" s="84">
        <f t="shared" si="23"/>
        <v>0</v>
      </c>
      <c r="F93" s="84">
        <f t="shared" si="23"/>
        <v>0</v>
      </c>
      <c r="G93" s="84">
        <f t="shared" si="23"/>
        <v>0</v>
      </c>
      <c r="H93" s="115">
        <f t="shared" si="23"/>
        <v>0</v>
      </c>
      <c r="I93" s="111">
        <f t="shared" si="24"/>
        <v>12691</v>
      </c>
      <c r="J93" s="301">
        <v>0</v>
      </c>
    </row>
    <row r="94" spans="1:10" ht="15">
      <c r="A94" s="31" t="s">
        <v>13</v>
      </c>
      <c r="B94" s="112">
        <f t="shared" si="23"/>
        <v>3219.6367884799638</v>
      </c>
      <c r="C94" s="112">
        <f t="shared" si="23"/>
        <v>99.37684137809461</v>
      </c>
      <c r="D94" s="112">
        <f t="shared" si="23"/>
        <v>212.26142867586628</v>
      </c>
      <c r="E94" s="112">
        <f t="shared" si="23"/>
        <v>46.724941466075457</v>
      </c>
      <c r="F94" s="112">
        <f t="shared" si="23"/>
        <v>0</v>
      </c>
      <c r="G94" s="112">
        <f t="shared" si="23"/>
        <v>0</v>
      </c>
      <c r="H94" s="113">
        <f t="shared" si="23"/>
        <v>0</v>
      </c>
      <c r="I94" s="114">
        <f t="shared" si="24"/>
        <v>3578</v>
      </c>
      <c r="J94" s="301">
        <v>0</v>
      </c>
    </row>
    <row r="95" spans="1:10" ht="15">
      <c r="A95" s="32" t="s">
        <v>14</v>
      </c>
      <c r="B95" s="84">
        <f t="shared" si="23"/>
        <v>418.77384718237261</v>
      </c>
      <c r="C95" s="84">
        <f t="shared" si="23"/>
        <v>2.0925959740060902</v>
      </c>
      <c r="D95" s="84">
        <f t="shared" si="23"/>
        <v>51.366343905754277</v>
      </c>
      <c r="E95" s="84">
        <f t="shared" si="23"/>
        <v>6.7672129378669705</v>
      </c>
      <c r="F95" s="84">
        <f t="shared" si="23"/>
        <v>0</v>
      </c>
      <c r="G95" s="84">
        <f t="shared" si="23"/>
        <v>0</v>
      </c>
      <c r="H95" s="115">
        <f t="shared" si="23"/>
        <v>0</v>
      </c>
      <c r="I95" s="111">
        <f t="shared" si="24"/>
        <v>478.99999999999994</v>
      </c>
      <c r="J95" s="301">
        <v>0</v>
      </c>
    </row>
    <row r="96" spans="1:10" ht="15">
      <c r="A96" s="31" t="s">
        <v>146</v>
      </c>
      <c r="B96" s="112">
        <f t="shared" si="23"/>
        <v>0</v>
      </c>
      <c r="C96" s="112">
        <f t="shared" si="23"/>
        <v>0</v>
      </c>
      <c r="D96" s="112">
        <f t="shared" si="23"/>
        <v>0</v>
      </c>
      <c r="E96" s="112">
        <f t="shared" si="23"/>
        <v>0</v>
      </c>
      <c r="F96" s="112">
        <f t="shared" si="23"/>
        <v>0</v>
      </c>
      <c r="G96" s="112">
        <f t="shared" si="23"/>
        <v>0</v>
      </c>
      <c r="H96" s="113">
        <f t="shared" si="23"/>
        <v>0</v>
      </c>
      <c r="I96" s="114">
        <f t="shared" si="24"/>
        <v>0</v>
      </c>
      <c r="J96" s="301">
        <v>0</v>
      </c>
    </row>
    <row r="97" spans="1:10" ht="15">
      <c r="A97" s="32" t="s">
        <v>136</v>
      </c>
      <c r="B97" s="84">
        <f t="shared" si="23"/>
        <v>2775.9897346928624</v>
      </c>
      <c r="C97" s="84">
        <f t="shared" si="23"/>
        <v>224.70132968452276</v>
      </c>
      <c r="D97" s="84">
        <f t="shared" si="23"/>
        <v>469.30562489825502</v>
      </c>
      <c r="E97" s="84">
        <f t="shared" si="23"/>
        <v>34.507687370145369</v>
      </c>
      <c r="F97" s="84">
        <f t="shared" si="23"/>
        <v>0</v>
      </c>
      <c r="G97" s="84">
        <f t="shared" si="23"/>
        <v>0</v>
      </c>
      <c r="H97" s="115">
        <f t="shared" si="23"/>
        <v>0</v>
      </c>
      <c r="I97" s="111">
        <f t="shared" si="24"/>
        <v>3504.5043766457857</v>
      </c>
      <c r="J97" s="301">
        <v>0</v>
      </c>
    </row>
    <row r="98" spans="1:10" ht="15">
      <c r="A98" s="31" t="s">
        <v>15</v>
      </c>
      <c r="B98" s="112">
        <f t="shared" si="23"/>
        <v>0</v>
      </c>
      <c r="C98" s="112">
        <f t="shared" si="23"/>
        <v>0</v>
      </c>
      <c r="D98" s="112">
        <f t="shared" si="23"/>
        <v>0</v>
      </c>
      <c r="E98" s="112">
        <f t="shared" si="23"/>
        <v>0</v>
      </c>
      <c r="F98" s="112">
        <f t="shared" si="23"/>
        <v>0</v>
      </c>
      <c r="G98" s="112">
        <f t="shared" si="23"/>
        <v>0</v>
      </c>
      <c r="H98" s="113">
        <f t="shared" si="23"/>
        <v>0</v>
      </c>
      <c r="I98" s="114">
        <f t="shared" si="24"/>
        <v>0</v>
      </c>
      <c r="J98" s="301">
        <v>0</v>
      </c>
    </row>
    <row r="99" spans="1:10" ht="15">
      <c r="A99" s="32" t="s">
        <v>16</v>
      </c>
      <c r="B99" s="84">
        <f t="shared" si="23"/>
        <v>0</v>
      </c>
      <c r="C99" s="84">
        <f t="shared" si="23"/>
        <v>0</v>
      </c>
      <c r="D99" s="84">
        <f t="shared" si="23"/>
        <v>0</v>
      </c>
      <c r="E99" s="84">
        <f t="shared" si="23"/>
        <v>0</v>
      </c>
      <c r="F99" s="84">
        <f t="shared" si="23"/>
        <v>0</v>
      </c>
      <c r="G99" s="84">
        <f t="shared" si="23"/>
        <v>0</v>
      </c>
      <c r="H99" s="115">
        <f t="shared" si="23"/>
        <v>0</v>
      </c>
      <c r="I99" s="111">
        <f t="shared" si="24"/>
        <v>0</v>
      </c>
      <c r="J99" s="301">
        <v>0</v>
      </c>
    </row>
    <row r="100" spans="1:10" ht="15">
      <c r="A100" s="31" t="s">
        <v>17</v>
      </c>
      <c r="B100" s="112">
        <f t="shared" si="23"/>
        <v>41.238074711097354</v>
      </c>
      <c r="C100" s="112">
        <f t="shared" si="23"/>
        <v>0</v>
      </c>
      <c r="D100" s="112">
        <f t="shared" si="23"/>
        <v>0.76192528890264799</v>
      </c>
      <c r="E100" s="112">
        <f t="shared" si="23"/>
        <v>0</v>
      </c>
      <c r="F100" s="112">
        <f t="shared" si="23"/>
        <v>0</v>
      </c>
      <c r="G100" s="112">
        <f t="shared" si="23"/>
        <v>0</v>
      </c>
      <c r="H100" s="113">
        <f t="shared" si="23"/>
        <v>0</v>
      </c>
      <c r="I100" s="114">
        <f t="shared" si="24"/>
        <v>42</v>
      </c>
      <c r="J100" s="301">
        <v>0</v>
      </c>
    </row>
    <row r="101" spans="1:10" ht="15">
      <c r="A101" s="33" t="s">
        <v>56</v>
      </c>
      <c r="B101" s="84">
        <f t="shared" si="23"/>
        <v>10019.647804033715</v>
      </c>
      <c r="C101" s="84">
        <f t="shared" si="23"/>
        <v>18.542750139899919</v>
      </c>
      <c r="D101" s="84">
        <f t="shared" si="23"/>
        <v>1250.8094458263854</v>
      </c>
      <c r="E101" s="84">
        <f t="shared" si="23"/>
        <v>0</v>
      </c>
      <c r="F101" s="84">
        <f t="shared" si="23"/>
        <v>0</v>
      </c>
      <c r="G101" s="84">
        <f t="shared" si="23"/>
        <v>0</v>
      </c>
      <c r="H101" s="115">
        <f t="shared" si="23"/>
        <v>0</v>
      </c>
      <c r="I101" s="111">
        <f t="shared" si="24"/>
        <v>11289.000000000002</v>
      </c>
      <c r="J101" s="301">
        <v>0</v>
      </c>
    </row>
    <row r="102" spans="1:10">
      <c r="A102" s="31" t="s">
        <v>18</v>
      </c>
      <c r="B102" s="112">
        <f t="shared" ref="B102:H105" si="25">B596+B622+B648</f>
        <v>332.46392200065634</v>
      </c>
      <c r="C102" s="112">
        <f t="shared" si="25"/>
        <v>0</v>
      </c>
      <c r="D102" s="112">
        <f t="shared" si="25"/>
        <v>24.422740752041957</v>
      </c>
      <c r="E102" s="112">
        <f t="shared" si="25"/>
        <v>0</v>
      </c>
      <c r="F102" s="112">
        <f t="shared" si="25"/>
        <v>32.754802927301725</v>
      </c>
      <c r="G102" s="112">
        <f t="shared" si="25"/>
        <v>0</v>
      </c>
      <c r="H102" s="113">
        <f t="shared" si="25"/>
        <v>0</v>
      </c>
      <c r="I102" s="281">
        <f t="shared" si="24"/>
        <v>389.64146568000001</v>
      </c>
      <c r="J102" s="301">
        <v>0</v>
      </c>
    </row>
    <row r="103" spans="1:10" ht="15">
      <c r="A103" s="33" t="s">
        <v>19</v>
      </c>
      <c r="B103" s="84">
        <f t="shared" si="25"/>
        <v>223.12151074024464</v>
      </c>
      <c r="C103" s="84">
        <f t="shared" si="25"/>
        <v>0</v>
      </c>
      <c r="D103" s="84">
        <f t="shared" si="25"/>
        <v>288.02687745294617</v>
      </c>
      <c r="E103" s="84">
        <f t="shared" si="25"/>
        <v>0</v>
      </c>
      <c r="F103" s="84">
        <f t="shared" si="25"/>
        <v>0</v>
      </c>
      <c r="G103" s="84">
        <f t="shared" si="25"/>
        <v>0</v>
      </c>
      <c r="H103" s="115">
        <f t="shared" si="25"/>
        <v>0</v>
      </c>
      <c r="I103" s="282">
        <f t="shared" si="24"/>
        <v>511.14838819319084</v>
      </c>
      <c r="J103" s="301">
        <v>0</v>
      </c>
    </row>
    <row r="104" spans="1:10">
      <c r="A104" s="31" t="s">
        <v>20</v>
      </c>
      <c r="B104" s="112">
        <f t="shared" si="25"/>
        <v>3603.9827025374907</v>
      </c>
      <c r="C104" s="112">
        <f t="shared" si="25"/>
        <v>11.793332662509687</v>
      </c>
      <c r="D104" s="112">
        <f t="shared" si="25"/>
        <v>398.96196480000003</v>
      </c>
      <c r="E104" s="112">
        <f t="shared" si="25"/>
        <v>0</v>
      </c>
      <c r="F104" s="112">
        <f t="shared" si="25"/>
        <v>0</v>
      </c>
      <c r="G104" s="112">
        <f t="shared" si="25"/>
        <v>0</v>
      </c>
      <c r="H104" s="113">
        <f t="shared" si="25"/>
        <v>0</v>
      </c>
      <c r="I104" s="281">
        <f t="shared" si="24"/>
        <v>4014.7380000000003</v>
      </c>
      <c r="J104" s="301">
        <v>0</v>
      </c>
    </row>
    <row r="105" spans="1:10" ht="15.75" thickBot="1">
      <c r="A105" s="33" t="s">
        <v>21</v>
      </c>
      <c r="B105" s="283">
        <f t="shared" si="25"/>
        <v>2590.1066834531875</v>
      </c>
      <c r="C105" s="283">
        <f t="shared" si="25"/>
        <v>0.32650594828365609</v>
      </c>
      <c r="D105" s="283">
        <f t="shared" si="25"/>
        <v>3454.1968462317323</v>
      </c>
      <c r="E105" s="283">
        <f t="shared" si="25"/>
        <v>3402.5825652155454</v>
      </c>
      <c r="F105" s="283">
        <f t="shared" si="25"/>
        <v>0</v>
      </c>
      <c r="G105" s="283">
        <f t="shared" si="25"/>
        <v>1947.5768407569171</v>
      </c>
      <c r="H105" s="284">
        <f t="shared" si="25"/>
        <v>2.2669583943341283</v>
      </c>
      <c r="I105" s="285">
        <f t="shared" si="24"/>
        <v>11397.056399999999</v>
      </c>
      <c r="J105" s="301">
        <v>0</v>
      </c>
    </row>
    <row r="106" spans="1:10" ht="15">
      <c r="A106" s="280" t="s">
        <v>22</v>
      </c>
      <c r="B106" s="99">
        <f>SUM(B85:B105)</f>
        <v>39921.355731416807</v>
      </c>
      <c r="C106" s="99">
        <f t="shared" ref="C106:E106" si="26">SUM(C85:C105)</f>
        <v>367.28318753542436</v>
      </c>
      <c r="D106" s="99">
        <f t="shared" si="26"/>
        <v>7382.315993660397</v>
      </c>
      <c r="E106" s="99">
        <f t="shared" si="26"/>
        <v>3687.3186208139596</v>
      </c>
      <c r="F106" s="99">
        <f>SUM(F85:F105)</f>
        <v>1676.1047120103333</v>
      </c>
      <c r="G106" s="99">
        <f t="shared" ref="G106:H106" si="27">SUM(G85:G105)</f>
        <v>1947.5768407569171</v>
      </c>
      <c r="H106" s="100">
        <f t="shared" si="27"/>
        <v>2.2669583943341283</v>
      </c>
      <c r="I106" s="111">
        <f>SUM(I85:I105)</f>
        <v>54984.222044588161</v>
      </c>
      <c r="J106" s="301">
        <v>0</v>
      </c>
    </row>
    <row r="107" spans="1:10" s="22" customFormat="1" ht="13.5" customHeight="1" thickBot="1">
      <c r="A107" s="286" t="s">
        <v>108</v>
      </c>
      <c r="B107" s="289">
        <f>B106/$I106</f>
        <v>0.72605111515524434</v>
      </c>
      <c r="C107" s="289">
        <f t="shared" ref="C107:I107" si="28">C106/$I106</f>
        <v>6.6797923818506461E-3</v>
      </c>
      <c r="D107" s="289">
        <f t="shared" si="28"/>
        <v>0.1342624432818906</v>
      </c>
      <c r="E107" s="289">
        <f t="shared" si="28"/>
        <v>6.7061394772918947E-2</v>
      </c>
      <c r="F107" s="289">
        <f t="shared" si="28"/>
        <v>3.0483375951943736E-2</v>
      </c>
      <c r="G107" s="289">
        <f t="shared" si="28"/>
        <v>3.5420649203285547E-2</v>
      </c>
      <c r="H107" s="290">
        <f t="shared" si="28"/>
        <v>4.1229252866318482E-5</v>
      </c>
      <c r="I107" s="291">
        <f t="shared" si="28"/>
        <v>1</v>
      </c>
      <c r="J107" s="301"/>
    </row>
    <row r="108" spans="1:10" ht="13.5" customHeight="1" thickBot="1">
      <c r="A108" s="40"/>
      <c r="B108" s="7"/>
      <c r="C108" s="7"/>
      <c r="D108" s="7"/>
      <c r="E108" s="7"/>
      <c r="F108" s="7"/>
      <c r="G108" s="7"/>
      <c r="H108" s="7"/>
      <c r="I108" s="7"/>
    </row>
    <row r="109" spans="1:10" ht="28.5">
      <c r="A109" s="410" t="s">
        <v>28</v>
      </c>
      <c r="B109" s="108" t="s">
        <v>0</v>
      </c>
      <c r="C109" s="108" t="s">
        <v>1</v>
      </c>
      <c r="D109" s="108" t="s">
        <v>2</v>
      </c>
      <c r="E109" s="108" t="s">
        <v>3</v>
      </c>
      <c r="F109" s="108" t="s">
        <v>23</v>
      </c>
      <c r="G109" s="108" t="s">
        <v>4</v>
      </c>
      <c r="H109" s="108" t="s">
        <v>5</v>
      </c>
      <c r="I109" s="109" t="s">
        <v>6</v>
      </c>
    </row>
    <row r="110" spans="1:10" ht="15" customHeight="1">
      <c r="A110" s="411" t="s">
        <v>28</v>
      </c>
      <c r="B110" s="400" t="s">
        <v>111</v>
      </c>
      <c r="C110" s="401"/>
      <c r="D110" s="401"/>
      <c r="E110" s="401"/>
      <c r="F110" s="401"/>
      <c r="G110" s="401"/>
      <c r="H110" s="401"/>
      <c r="I110" s="402"/>
    </row>
    <row r="111" spans="1:10" ht="15">
      <c r="A111" s="30" t="s">
        <v>7</v>
      </c>
      <c r="B111" s="105">
        <v>0</v>
      </c>
      <c r="C111" s="105">
        <v>0</v>
      </c>
      <c r="D111" s="105">
        <v>0</v>
      </c>
      <c r="E111" s="105">
        <v>0</v>
      </c>
      <c r="F111" s="394"/>
      <c r="G111" s="105">
        <v>0</v>
      </c>
      <c r="H111" s="110">
        <v>0</v>
      </c>
      <c r="I111" s="111">
        <f>SUM(B111:H111)</f>
        <v>0</v>
      </c>
    </row>
    <row r="112" spans="1:10" ht="15">
      <c r="A112" s="31" t="s">
        <v>8</v>
      </c>
      <c r="B112" s="112">
        <v>0</v>
      </c>
      <c r="C112" s="112">
        <v>0</v>
      </c>
      <c r="D112" s="112">
        <v>0</v>
      </c>
      <c r="E112" s="112">
        <v>0</v>
      </c>
      <c r="F112" s="395"/>
      <c r="G112" s="112">
        <v>0</v>
      </c>
      <c r="H112" s="113">
        <v>0</v>
      </c>
      <c r="I112" s="114">
        <f t="shared" ref="I112:I131" si="29">SUM(B112:H112)</f>
        <v>0</v>
      </c>
    </row>
    <row r="113" spans="1:9" ht="15">
      <c r="A113" s="32" t="s">
        <v>143</v>
      </c>
      <c r="B113" s="84">
        <v>0</v>
      </c>
      <c r="C113" s="84">
        <v>0</v>
      </c>
      <c r="D113" s="84">
        <v>0</v>
      </c>
      <c r="E113" s="84">
        <v>0</v>
      </c>
      <c r="F113" s="395"/>
      <c r="G113" s="84">
        <v>0</v>
      </c>
      <c r="H113" s="115">
        <v>0</v>
      </c>
      <c r="I113" s="111">
        <f t="shared" si="29"/>
        <v>0</v>
      </c>
    </row>
    <row r="114" spans="1:9" ht="15">
      <c r="A114" s="31" t="s">
        <v>9</v>
      </c>
      <c r="B114" s="112">
        <v>9.2031249999520664E-9</v>
      </c>
      <c r="C114" s="112">
        <v>0</v>
      </c>
      <c r="D114" s="112">
        <v>1766.9999999907971</v>
      </c>
      <c r="E114" s="112">
        <v>0</v>
      </c>
      <c r="F114" s="395"/>
      <c r="G114" s="112">
        <v>0</v>
      </c>
      <c r="H114" s="113">
        <v>0</v>
      </c>
      <c r="I114" s="114">
        <f t="shared" si="29"/>
        <v>1767.0000000000002</v>
      </c>
    </row>
    <row r="115" spans="1:9" ht="15">
      <c r="A115" s="32" t="s">
        <v>10</v>
      </c>
      <c r="B115" s="84">
        <v>0</v>
      </c>
      <c r="C115" s="84">
        <v>0</v>
      </c>
      <c r="D115" s="84">
        <v>0</v>
      </c>
      <c r="E115" s="84">
        <v>0</v>
      </c>
      <c r="F115" s="395"/>
      <c r="G115" s="84">
        <v>0</v>
      </c>
      <c r="H115" s="115">
        <v>0</v>
      </c>
      <c r="I115" s="111">
        <f t="shared" si="29"/>
        <v>0</v>
      </c>
    </row>
    <row r="116" spans="1:9" ht="15">
      <c r="A116" s="31" t="s">
        <v>11</v>
      </c>
      <c r="B116" s="112">
        <v>0</v>
      </c>
      <c r="C116" s="112">
        <v>0</v>
      </c>
      <c r="D116" s="112">
        <v>0</v>
      </c>
      <c r="E116" s="112">
        <v>0</v>
      </c>
      <c r="F116" s="395"/>
      <c r="G116" s="112">
        <v>0</v>
      </c>
      <c r="H116" s="113">
        <v>0</v>
      </c>
      <c r="I116" s="114">
        <f t="shared" si="29"/>
        <v>0</v>
      </c>
    </row>
    <row r="117" spans="1:9" ht="15">
      <c r="A117" s="32" t="s">
        <v>144</v>
      </c>
      <c r="B117" s="84">
        <v>0</v>
      </c>
      <c r="C117" s="84">
        <v>0</v>
      </c>
      <c r="D117" s="84">
        <v>0</v>
      </c>
      <c r="E117" s="84">
        <v>0</v>
      </c>
      <c r="F117" s="395"/>
      <c r="G117" s="84">
        <v>0</v>
      </c>
      <c r="H117" s="115">
        <v>0</v>
      </c>
      <c r="I117" s="111">
        <f t="shared" si="29"/>
        <v>0</v>
      </c>
    </row>
    <row r="118" spans="1:9" ht="15">
      <c r="A118" s="31" t="s">
        <v>145</v>
      </c>
      <c r="B118" s="112">
        <v>0</v>
      </c>
      <c r="C118" s="112">
        <v>0</v>
      </c>
      <c r="D118" s="112">
        <v>0</v>
      </c>
      <c r="E118" s="112">
        <v>0</v>
      </c>
      <c r="F118" s="395"/>
      <c r="G118" s="112">
        <v>0</v>
      </c>
      <c r="H118" s="113">
        <v>0</v>
      </c>
      <c r="I118" s="114">
        <f t="shared" si="29"/>
        <v>0</v>
      </c>
    </row>
    <row r="119" spans="1:9" ht="15">
      <c r="A119" s="32" t="s">
        <v>12</v>
      </c>
      <c r="B119" s="84">
        <v>0</v>
      </c>
      <c r="C119" s="84">
        <v>0</v>
      </c>
      <c r="D119" s="84">
        <v>0</v>
      </c>
      <c r="E119" s="84">
        <v>0</v>
      </c>
      <c r="F119" s="395"/>
      <c r="G119" s="84">
        <v>0</v>
      </c>
      <c r="H119" s="115">
        <v>0</v>
      </c>
      <c r="I119" s="111">
        <f t="shared" si="29"/>
        <v>0</v>
      </c>
    </row>
    <row r="120" spans="1:9" ht="15">
      <c r="A120" s="31" t="s">
        <v>13</v>
      </c>
      <c r="B120" s="112">
        <v>0</v>
      </c>
      <c r="C120" s="112">
        <v>0</v>
      </c>
      <c r="D120" s="112">
        <v>0</v>
      </c>
      <c r="E120" s="112">
        <v>0</v>
      </c>
      <c r="F120" s="395"/>
      <c r="G120" s="112">
        <v>0</v>
      </c>
      <c r="H120" s="113">
        <v>0</v>
      </c>
      <c r="I120" s="114">
        <f t="shared" si="29"/>
        <v>0</v>
      </c>
    </row>
    <row r="121" spans="1:9" ht="15">
      <c r="A121" s="32" t="s">
        <v>14</v>
      </c>
      <c r="B121" s="84">
        <v>19.55115385946095</v>
      </c>
      <c r="C121" s="84">
        <v>0</v>
      </c>
      <c r="D121" s="84">
        <v>141.44884614053905</v>
      </c>
      <c r="E121" s="84">
        <v>0</v>
      </c>
      <c r="F121" s="395"/>
      <c r="G121" s="84">
        <v>0</v>
      </c>
      <c r="H121" s="115">
        <v>0</v>
      </c>
      <c r="I121" s="111">
        <f t="shared" si="29"/>
        <v>161</v>
      </c>
    </row>
    <row r="122" spans="1:9" ht="15">
      <c r="A122" s="31" t="s">
        <v>146</v>
      </c>
      <c r="B122" s="112">
        <v>0</v>
      </c>
      <c r="C122" s="112">
        <v>0</v>
      </c>
      <c r="D122" s="112">
        <v>0</v>
      </c>
      <c r="E122" s="112">
        <v>0</v>
      </c>
      <c r="F122" s="395"/>
      <c r="G122" s="112">
        <v>0</v>
      </c>
      <c r="H122" s="113">
        <v>0</v>
      </c>
      <c r="I122" s="114">
        <f t="shared" si="29"/>
        <v>0</v>
      </c>
    </row>
    <row r="123" spans="1:9" ht="15">
      <c r="A123" s="32" t="s">
        <v>136</v>
      </c>
      <c r="B123" s="84">
        <v>87.195120436110301</v>
      </c>
      <c r="C123" s="84">
        <v>1251.9637529162524</v>
      </c>
      <c r="D123" s="84">
        <v>3290.4645042361062</v>
      </c>
      <c r="E123" s="84">
        <v>0.37662241153072074</v>
      </c>
      <c r="F123" s="395"/>
      <c r="G123" s="84">
        <v>0</v>
      </c>
      <c r="H123" s="115">
        <v>0</v>
      </c>
      <c r="I123" s="111">
        <f t="shared" si="29"/>
        <v>4629.9999999999991</v>
      </c>
    </row>
    <row r="124" spans="1:9" ht="15">
      <c r="A124" s="31" t="s">
        <v>15</v>
      </c>
      <c r="B124" s="112">
        <v>6.8252283954974176E-9</v>
      </c>
      <c r="C124" s="112">
        <v>0.12771222469333721</v>
      </c>
      <c r="D124" s="112">
        <v>55.77532278729592</v>
      </c>
      <c r="E124" s="112">
        <v>0</v>
      </c>
      <c r="F124" s="395"/>
      <c r="G124" s="112">
        <v>0</v>
      </c>
      <c r="H124" s="113">
        <v>0</v>
      </c>
      <c r="I124" s="114">
        <f t="shared" si="29"/>
        <v>55.903035018814485</v>
      </c>
    </row>
    <row r="125" spans="1:9" ht="15">
      <c r="A125" s="32" t="s">
        <v>16</v>
      </c>
      <c r="B125" s="84">
        <v>0</v>
      </c>
      <c r="C125" s="84">
        <v>0</v>
      </c>
      <c r="D125" s="84">
        <v>0</v>
      </c>
      <c r="E125" s="84">
        <v>0</v>
      </c>
      <c r="F125" s="395"/>
      <c r="G125" s="84">
        <v>0</v>
      </c>
      <c r="H125" s="115">
        <v>0</v>
      </c>
      <c r="I125" s="111">
        <f t="shared" si="29"/>
        <v>0</v>
      </c>
    </row>
    <row r="126" spans="1:9" ht="15">
      <c r="A126" s="31" t="s">
        <v>17</v>
      </c>
      <c r="B126" s="112">
        <v>0</v>
      </c>
      <c r="C126" s="112">
        <v>0</v>
      </c>
      <c r="D126" s="112">
        <v>0</v>
      </c>
      <c r="E126" s="112">
        <v>0</v>
      </c>
      <c r="F126" s="395"/>
      <c r="G126" s="112">
        <v>0</v>
      </c>
      <c r="H126" s="113">
        <v>0</v>
      </c>
      <c r="I126" s="114">
        <f t="shared" si="29"/>
        <v>0</v>
      </c>
    </row>
    <row r="127" spans="1:9" ht="15">
      <c r="A127" s="33" t="s">
        <v>56</v>
      </c>
      <c r="B127" s="84">
        <v>0</v>
      </c>
      <c r="C127" s="84">
        <v>0</v>
      </c>
      <c r="D127" s="84">
        <v>0</v>
      </c>
      <c r="E127" s="84">
        <v>0</v>
      </c>
      <c r="F127" s="395"/>
      <c r="G127" s="84">
        <v>0</v>
      </c>
      <c r="H127" s="115">
        <v>0</v>
      </c>
      <c r="I127" s="111">
        <f t="shared" si="29"/>
        <v>0</v>
      </c>
    </row>
    <row r="128" spans="1:9">
      <c r="A128" s="31" t="s">
        <v>18</v>
      </c>
      <c r="B128" s="112">
        <v>0</v>
      </c>
      <c r="C128" s="112">
        <v>0</v>
      </c>
      <c r="D128" s="112">
        <v>0</v>
      </c>
      <c r="E128" s="112">
        <v>0</v>
      </c>
      <c r="F128" s="395"/>
      <c r="G128" s="112">
        <v>0</v>
      </c>
      <c r="H128" s="113">
        <v>0</v>
      </c>
      <c r="I128" s="281">
        <f t="shared" si="29"/>
        <v>0</v>
      </c>
    </row>
    <row r="129" spans="1:10" ht="15">
      <c r="A129" s="33" t="s">
        <v>19</v>
      </c>
      <c r="B129" s="84">
        <v>0</v>
      </c>
      <c r="C129" s="84">
        <v>0</v>
      </c>
      <c r="D129" s="84">
        <v>0</v>
      </c>
      <c r="E129" s="84">
        <v>0</v>
      </c>
      <c r="F129" s="395"/>
      <c r="G129" s="84">
        <v>0</v>
      </c>
      <c r="H129" s="115">
        <v>0</v>
      </c>
      <c r="I129" s="282">
        <f t="shared" si="29"/>
        <v>0</v>
      </c>
    </row>
    <row r="130" spans="1:10">
      <c r="A130" s="31" t="s">
        <v>20</v>
      </c>
      <c r="B130" s="112">
        <v>0.1302659330095173</v>
      </c>
      <c r="C130" s="112">
        <v>0</v>
      </c>
      <c r="D130" s="112">
        <v>0.80573406699048267</v>
      </c>
      <c r="E130" s="112">
        <v>0</v>
      </c>
      <c r="F130" s="395"/>
      <c r="G130" s="112">
        <v>0</v>
      </c>
      <c r="H130" s="113">
        <v>0</v>
      </c>
      <c r="I130" s="281">
        <f t="shared" si="29"/>
        <v>0.93599999999999994</v>
      </c>
    </row>
    <row r="131" spans="1:10" ht="15.75" thickBot="1">
      <c r="A131" s="33" t="s">
        <v>21</v>
      </c>
      <c r="B131" s="283">
        <v>16.100577528607278</v>
      </c>
      <c r="C131" s="283">
        <v>0</v>
      </c>
      <c r="D131" s="283">
        <v>0</v>
      </c>
      <c r="E131" s="283">
        <v>1433.2101986588539</v>
      </c>
      <c r="F131" s="396"/>
      <c r="G131" s="283">
        <v>463.94882381253882</v>
      </c>
      <c r="H131" s="284">
        <v>0</v>
      </c>
      <c r="I131" s="285">
        <f t="shared" si="29"/>
        <v>1913.2596000000001</v>
      </c>
    </row>
    <row r="132" spans="1:10" ht="15">
      <c r="A132" s="280" t="s">
        <v>22</v>
      </c>
      <c r="B132" s="99">
        <f>SUM(B111:B131)</f>
        <v>122.97711777321639</v>
      </c>
      <c r="C132" s="99">
        <f t="shared" ref="C132:E132" si="30">SUM(C111:C131)</f>
        <v>1252.0914651409457</v>
      </c>
      <c r="D132" s="99">
        <f t="shared" si="30"/>
        <v>5255.4944072217286</v>
      </c>
      <c r="E132" s="99">
        <f t="shared" si="30"/>
        <v>1433.5868210703845</v>
      </c>
      <c r="F132" s="99">
        <f>SUM(F111:F131)</f>
        <v>0</v>
      </c>
      <c r="G132" s="99">
        <f t="shared" ref="G132:H132" si="31">SUM(G111:G131)</f>
        <v>463.94882381253882</v>
      </c>
      <c r="H132" s="100">
        <f t="shared" si="31"/>
        <v>0</v>
      </c>
      <c r="I132" s="111">
        <f>SUM(I111:I131)</f>
        <v>8528.0986350188123</v>
      </c>
    </row>
    <row r="133" spans="1:10" s="22" customFormat="1" ht="15" thickBot="1">
      <c r="A133" s="286" t="s">
        <v>108</v>
      </c>
      <c r="B133" s="289">
        <f>B132/$I132</f>
        <v>1.4420226950499514E-2</v>
      </c>
      <c r="C133" s="289">
        <f t="shared" ref="C133:I133" si="32">C132/$I132</f>
        <v>0.14681953372343748</v>
      </c>
      <c r="D133" s="289">
        <f t="shared" si="32"/>
        <v>0.61625628784840336</v>
      </c>
      <c r="E133" s="289">
        <f t="shared" si="32"/>
        <v>0.16810157602817433</v>
      </c>
      <c r="F133" s="289">
        <f t="shared" si="32"/>
        <v>0</v>
      </c>
      <c r="G133" s="289">
        <f t="shared" si="32"/>
        <v>5.440237544948557E-2</v>
      </c>
      <c r="H133" s="290">
        <f t="shared" si="32"/>
        <v>0</v>
      </c>
      <c r="I133" s="291">
        <f t="shared" si="32"/>
        <v>1</v>
      </c>
      <c r="J133" s="301"/>
    </row>
    <row r="134" spans="1:10" ht="15" thickBot="1">
      <c r="A134" s="40"/>
      <c r="B134" s="6"/>
      <c r="C134" s="6"/>
      <c r="D134" s="6"/>
      <c r="E134" s="6"/>
      <c r="F134" s="6"/>
      <c r="G134" s="6"/>
      <c r="H134" s="6"/>
      <c r="I134" s="6"/>
    </row>
    <row r="135" spans="1:10" ht="28.5">
      <c r="A135" s="410" t="s">
        <v>29</v>
      </c>
      <c r="B135" s="108" t="s">
        <v>0</v>
      </c>
      <c r="C135" s="108" t="s">
        <v>1</v>
      </c>
      <c r="D135" s="108" t="s">
        <v>2</v>
      </c>
      <c r="E135" s="108" t="s">
        <v>3</v>
      </c>
      <c r="F135" s="108" t="s">
        <v>23</v>
      </c>
      <c r="G135" s="108" t="s">
        <v>4</v>
      </c>
      <c r="H135" s="108" t="s">
        <v>5</v>
      </c>
      <c r="I135" s="109" t="s">
        <v>6</v>
      </c>
    </row>
    <row r="136" spans="1:10" ht="15" customHeight="1">
      <c r="A136" s="411" t="s">
        <v>29</v>
      </c>
      <c r="B136" s="400" t="s">
        <v>111</v>
      </c>
      <c r="C136" s="401"/>
      <c r="D136" s="401"/>
      <c r="E136" s="401"/>
      <c r="F136" s="401"/>
      <c r="G136" s="401"/>
      <c r="H136" s="401"/>
      <c r="I136" s="402"/>
    </row>
    <row r="137" spans="1:10" ht="15">
      <c r="A137" s="30" t="s">
        <v>7</v>
      </c>
      <c r="B137" s="105">
        <v>0</v>
      </c>
      <c r="C137" s="105">
        <v>0</v>
      </c>
      <c r="D137" s="105">
        <v>0</v>
      </c>
      <c r="E137" s="105">
        <v>0</v>
      </c>
      <c r="F137" s="394"/>
      <c r="G137" s="105">
        <v>0</v>
      </c>
      <c r="H137" s="110">
        <v>0</v>
      </c>
      <c r="I137" s="111">
        <f>SUM(B137:H137)</f>
        <v>0</v>
      </c>
    </row>
    <row r="138" spans="1:10" ht="15">
      <c r="A138" s="31" t="s">
        <v>8</v>
      </c>
      <c r="B138" s="112">
        <v>0</v>
      </c>
      <c r="C138" s="112">
        <v>0</v>
      </c>
      <c r="D138" s="112">
        <v>0</v>
      </c>
      <c r="E138" s="112">
        <v>0</v>
      </c>
      <c r="F138" s="395"/>
      <c r="G138" s="112">
        <v>0</v>
      </c>
      <c r="H138" s="113">
        <v>0</v>
      </c>
      <c r="I138" s="114">
        <f t="shared" ref="I138:I157" si="33">SUM(B138:H138)</f>
        <v>0</v>
      </c>
    </row>
    <row r="139" spans="1:10" ht="15">
      <c r="A139" s="32" t="s">
        <v>143</v>
      </c>
      <c r="B139" s="84">
        <v>0</v>
      </c>
      <c r="C139" s="84">
        <v>0</v>
      </c>
      <c r="D139" s="84">
        <v>0</v>
      </c>
      <c r="E139" s="84">
        <v>0</v>
      </c>
      <c r="F139" s="395"/>
      <c r="G139" s="84">
        <v>0</v>
      </c>
      <c r="H139" s="115">
        <v>0</v>
      </c>
      <c r="I139" s="111">
        <f t="shared" si="33"/>
        <v>0</v>
      </c>
    </row>
    <row r="140" spans="1:10" ht="15">
      <c r="A140" s="31" t="s">
        <v>9</v>
      </c>
      <c r="B140" s="112">
        <v>0</v>
      </c>
      <c r="C140" s="112">
        <v>0</v>
      </c>
      <c r="D140" s="112">
        <v>0</v>
      </c>
      <c r="E140" s="112">
        <v>0</v>
      </c>
      <c r="F140" s="395"/>
      <c r="G140" s="112">
        <v>0</v>
      </c>
      <c r="H140" s="113">
        <v>0</v>
      </c>
      <c r="I140" s="114">
        <f t="shared" si="33"/>
        <v>0</v>
      </c>
    </row>
    <row r="141" spans="1:10" ht="15">
      <c r="A141" s="32" t="s">
        <v>10</v>
      </c>
      <c r="B141" s="84">
        <v>0</v>
      </c>
      <c r="C141" s="84">
        <v>0</v>
      </c>
      <c r="D141" s="84">
        <v>0</v>
      </c>
      <c r="E141" s="84">
        <v>0</v>
      </c>
      <c r="F141" s="395"/>
      <c r="G141" s="84">
        <v>0</v>
      </c>
      <c r="H141" s="115">
        <v>0</v>
      </c>
      <c r="I141" s="111">
        <f t="shared" si="33"/>
        <v>0</v>
      </c>
    </row>
    <row r="142" spans="1:10" ht="15">
      <c r="A142" s="31" t="s">
        <v>11</v>
      </c>
      <c r="B142" s="112">
        <v>0</v>
      </c>
      <c r="C142" s="112">
        <v>0</v>
      </c>
      <c r="D142" s="112">
        <v>0</v>
      </c>
      <c r="E142" s="112">
        <v>0</v>
      </c>
      <c r="F142" s="395"/>
      <c r="G142" s="112">
        <v>0</v>
      </c>
      <c r="H142" s="113">
        <v>0</v>
      </c>
      <c r="I142" s="114">
        <f t="shared" si="33"/>
        <v>0</v>
      </c>
    </row>
    <row r="143" spans="1:10" ht="15">
      <c r="A143" s="32" t="s">
        <v>144</v>
      </c>
      <c r="B143" s="84">
        <v>0</v>
      </c>
      <c r="C143" s="84">
        <v>0</v>
      </c>
      <c r="D143" s="84">
        <v>0</v>
      </c>
      <c r="E143" s="84">
        <v>0</v>
      </c>
      <c r="F143" s="395"/>
      <c r="G143" s="84">
        <v>0</v>
      </c>
      <c r="H143" s="115">
        <v>0</v>
      </c>
      <c r="I143" s="111">
        <f t="shared" si="33"/>
        <v>0</v>
      </c>
    </row>
    <row r="144" spans="1:10" ht="15">
      <c r="A144" s="31" t="s">
        <v>145</v>
      </c>
      <c r="B144" s="112">
        <v>0</v>
      </c>
      <c r="C144" s="112">
        <v>0</v>
      </c>
      <c r="D144" s="112">
        <v>1.6244294790056037</v>
      </c>
      <c r="E144" s="112">
        <v>1.7768414160575048</v>
      </c>
      <c r="F144" s="395"/>
      <c r="G144" s="112">
        <v>0</v>
      </c>
      <c r="H144" s="113">
        <v>0</v>
      </c>
      <c r="I144" s="114">
        <f t="shared" si="33"/>
        <v>3.4012708950631083</v>
      </c>
    </row>
    <row r="145" spans="1:10" ht="15">
      <c r="A145" s="32" t="s">
        <v>12</v>
      </c>
      <c r="B145" s="84">
        <v>0</v>
      </c>
      <c r="C145" s="84">
        <v>0</v>
      </c>
      <c r="D145" s="84">
        <v>0</v>
      </c>
      <c r="E145" s="84">
        <v>0</v>
      </c>
      <c r="F145" s="395"/>
      <c r="G145" s="84">
        <v>0</v>
      </c>
      <c r="H145" s="115">
        <v>0</v>
      </c>
      <c r="I145" s="111">
        <f t="shared" si="33"/>
        <v>0</v>
      </c>
    </row>
    <row r="146" spans="1:10" ht="15">
      <c r="A146" s="31" t="s">
        <v>13</v>
      </c>
      <c r="B146" s="112">
        <v>4.5152837952375853</v>
      </c>
      <c r="C146" s="112">
        <v>38.248458614595116</v>
      </c>
      <c r="D146" s="112">
        <v>2.2362575901673023</v>
      </c>
      <c r="E146" s="112">
        <v>0</v>
      </c>
      <c r="F146" s="395"/>
      <c r="G146" s="112">
        <v>0</v>
      </c>
      <c r="H146" s="113">
        <v>0</v>
      </c>
      <c r="I146" s="114">
        <f t="shared" si="33"/>
        <v>45.000000000000007</v>
      </c>
    </row>
    <row r="147" spans="1:10" ht="15">
      <c r="A147" s="32" t="s">
        <v>14</v>
      </c>
      <c r="B147" s="84">
        <v>0</v>
      </c>
      <c r="C147" s="84">
        <v>0</v>
      </c>
      <c r="D147" s="84">
        <v>0</v>
      </c>
      <c r="E147" s="84">
        <v>0</v>
      </c>
      <c r="F147" s="395"/>
      <c r="G147" s="84">
        <v>0</v>
      </c>
      <c r="H147" s="115">
        <v>0</v>
      </c>
      <c r="I147" s="111">
        <f t="shared" si="33"/>
        <v>0</v>
      </c>
    </row>
    <row r="148" spans="1:10" ht="15">
      <c r="A148" s="31" t="s">
        <v>146</v>
      </c>
      <c r="B148" s="112">
        <v>0</v>
      </c>
      <c r="C148" s="112">
        <v>0</v>
      </c>
      <c r="D148" s="112">
        <v>0</v>
      </c>
      <c r="E148" s="112">
        <v>0</v>
      </c>
      <c r="F148" s="395"/>
      <c r="G148" s="112">
        <v>0</v>
      </c>
      <c r="H148" s="113">
        <v>0</v>
      </c>
      <c r="I148" s="114">
        <f t="shared" si="33"/>
        <v>0</v>
      </c>
    </row>
    <row r="149" spans="1:10" ht="15">
      <c r="A149" s="32" t="s">
        <v>136</v>
      </c>
      <c r="B149" s="84">
        <v>1.8813634994926398</v>
      </c>
      <c r="C149" s="84">
        <v>86.183011697249995</v>
      </c>
      <c r="D149" s="84">
        <v>17.935624803257369</v>
      </c>
      <c r="E149" s="84">
        <v>0</v>
      </c>
      <c r="F149" s="395"/>
      <c r="G149" s="84">
        <v>0</v>
      </c>
      <c r="H149" s="115">
        <v>0</v>
      </c>
      <c r="I149" s="111">
        <f t="shared" si="33"/>
        <v>106</v>
      </c>
    </row>
    <row r="150" spans="1:10" ht="15">
      <c r="A150" s="31" t="s">
        <v>15</v>
      </c>
      <c r="B150" s="112">
        <v>0</v>
      </c>
      <c r="C150" s="112">
        <v>0</v>
      </c>
      <c r="D150" s="112">
        <v>0</v>
      </c>
      <c r="E150" s="112">
        <v>0</v>
      </c>
      <c r="F150" s="395"/>
      <c r="G150" s="112">
        <v>0</v>
      </c>
      <c r="H150" s="113">
        <v>0</v>
      </c>
      <c r="I150" s="114">
        <f t="shared" si="33"/>
        <v>0</v>
      </c>
    </row>
    <row r="151" spans="1:10" ht="15">
      <c r="A151" s="32" t="s">
        <v>16</v>
      </c>
      <c r="B151" s="84">
        <v>0</v>
      </c>
      <c r="C151" s="84">
        <v>0</v>
      </c>
      <c r="D151" s="84">
        <v>0</v>
      </c>
      <c r="E151" s="84">
        <v>0</v>
      </c>
      <c r="F151" s="395"/>
      <c r="G151" s="84">
        <v>0</v>
      </c>
      <c r="H151" s="115">
        <v>0</v>
      </c>
      <c r="I151" s="111">
        <f t="shared" si="33"/>
        <v>0</v>
      </c>
    </row>
    <row r="152" spans="1:10" ht="15">
      <c r="A152" s="31" t="s">
        <v>17</v>
      </c>
      <c r="B152" s="112">
        <v>0</v>
      </c>
      <c r="C152" s="112">
        <v>0</v>
      </c>
      <c r="D152" s="112">
        <v>0</v>
      </c>
      <c r="E152" s="112">
        <v>0</v>
      </c>
      <c r="F152" s="395"/>
      <c r="G152" s="112">
        <v>0</v>
      </c>
      <c r="H152" s="113">
        <v>0</v>
      </c>
      <c r="I152" s="114">
        <f t="shared" si="33"/>
        <v>0</v>
      </c>
    </row>
    <row r="153" spans="1:10" ht="15">
      <c r="A153" s="33" t="s">
        <v>56</v>
      </c>
      <c r="B153" s="84">
        <v>0</v>
      </c>
      <c r="C153" s="84">
        <v>0</v>
      </c>
      <c r="D153" s="84">
        <v>0</v>
      </c>
      <c r="E153" s="84">
        <v>0</v>
      </c>
      <c r="F153" s="395"/>
      <c r="G153" s="84">
        <v>0</v>
      </c>
      <c r="H153" s="115">
        <v>0</v>
      </c>
      <c r="I153" s="111">
        <f t="shared" si="33"/>
        <v>0</v>
      </c>
    </row>
    <row r="154" spans="1:10">
      <c r="A154" s="31" t="s">
        <v>18</v>
      </c>
      <c r="B154" s="112">
        <v>0</v>
      </c>
      <c r="C154" s="112">
        <v>0</v>
      </c>
      <c r="D154" s="112">
        <v>0</v>
      </c>
      <c r="E154" s="112">
        <v>0</v>
      </c>
      <c r="F154" s="395"/>
      <c r="G154" s="112">
        <v>0</v>
      </c>
      <c r="H154" s="113">
        <v>0</v>
      </c>
      <c r="I154" s="281">
        <f t="shared" si="33"/>
        <v>0</v>
      </c>
    </row>
    <row r="155" spans="1:10" ht="15">
      <c r="A155" s="33" t="s">
        <v>19</v>
      </c>
      <c r="B155" s="84">
        <v>0</v>
      </c>
      <c r="C155" s="84">
        <v>0</v>
      </c>
      <c r="D155" s="84">
        <v>0</v>
      </c>
      <c r="E155" s="84">
        <v>0</v>
      </c>
      <c r="F155" s="395"/>
      <c r="G155" s="84">
        <v>0</v>
      </c>
      <c r="H155" s="115">
        <v>0</v>
      </c>
      <c r="I155" s="282">
        <f t="shared" si="33"/>
        <v>0</v>
      </c>
    </row>
    <row r="156" spans="1:10">
      <c r="A156" s="31" t="s">
        <v>20</v>
      </c>
      <c r="B156" s="112">
        <v>1.9193629988105825</v>
      </c>
      <c r="C156" s="112">
        <v>0</v>
      </c>
      <c r="D156" s="112">
        <v>7.8637001189417577E-2</v>
      </c>
      <c r="E156" s="112">
        <v>0</v>
      </c>
      <c r="F156" s="395"/>
      <c r="G156" s="112">
        <v>0</v>
      </c>
      <c r="H156" s="113">
        <v>0</v>
      </c>
      <c r="I156" s="281">
        <f t="shared" si="33"/>
        <v>1.998</v>
      </c>
    </row>
    <row r="157" spans="1:10" ht="15.75" thickBot="1">
      <c r="A157" s="33" t="s">
        <v>21</v>
      </c>
      <c r="B157" s="283">
        <v>2.7473322762379748</v>
      </c>
      <c r="C157" s="283">
        <v>1.5120849110148006E-2</v>
      </c>
      <c r="D157" s="283">
        <v>12.613938334761384</v>
      </c>
      <c r="E157" s="283">
        <v>279.80854062761864</v>
      </c>
      <c r="F157" s="396"/>
      <c r="G157" s="283">
        <v>5.338793799565507</v>
      </c>
      <c r="H157" s="284">
        <v>33.160274112706411</v>
      </c>
      <c r="I157" s="285">
        <f t="shared" si="33"/>
        <v>333.68400000000008</v>
      </c>
    </row>
    <row r="158" spans="1:10" ht="15">
      <c r="A158" s="280" t="s">
        <v>22</v>
      </c>
      <c r="B158" s="99">
        <f>SUM(B137:B157)</f>
        <v>11.063342569778783</v>
      </c>
      <c r="C158" s="99">
        <f t="shared" ref="C158:E158" si="34">SUM(C137:C157)</f>
        <v>124.44659116095526</v>
      </c>
      <c r="D158" s="99">
        <f t="shared" si="34"/>
        <v>34.488887208381072</v>
      </c>
      <c r="E158" s="99">
        <f t="shared" si="34"/>
        <v>281.58538204367613</v>
      </c>
      <c r="F158" s="99">
        <f>SUM(F137:F157)</f>
        <v>0</v>
      </c>
      <c r="G158" s="99">
        <f t="shared" ref="G158:H158" si="35">SUM(G137:G157)</f>
        <v>5.338793799565507</v>
      </c>
      <c r="H158" s="100">
        <f t="shared" si="35"/>
        <v>33.160274112706411</v>
      </c>
      <c r="I158" s="111">
        <f>SUM(I137:I157)</f>
        <v>490.08327089506315</v>
      </c>
    </row>
    <row r="159" spans="1:10" s="22" customFormat="1" ht="15" thickBot="1">
      <c r="A159" s="286" t="s">
        <v>108</v>
      </c>
      <c r="B159" s="289">
        <f>B158/$I158</f>
        <v>2.2574413832925282E-2</v>
      </c>
      <c r="C159" s="289">
        <f t="shared" ref="C159:I159" si="36">C158/$I158</f>
        <v>0.2539294820932621</v>
      </c>
      <c r="D159" s="289">
        <f t="shared" si="36"/>
        <v>7.0373524779559035E-2</v>
      </c>
      <c r="E159" s="289">
        <f t="shared" si="36"/>
        <v>0.57456640282661131</v>
      </c>
      <c r="F159" s="289">
        <f t="shared" si="36"/>
        <v>0</v>
      </c>
      <c r="G159" s="289">
        <f t="shared" si="36"/>
        <v>1.0893646277325496E-2</v>
      </c>
      <c r="H159" s="290">
        <f t="shared" si="36"/>
        <v>6.7662530190316789E-2</v>
      </c>
      <c r="I159" s="291">
        <f t="shared" si="36"/>
        <v>1</v>
      </c>
      <c r="J159" s="301"/>
    </row>
    <row r="160" spans="1:10" ht="15" thickBot="1">
      <c r="A160" s="6"/>
      <c r="B160" s="6"/>
      <c r="C160" s="6"/>
      <c r="D160" s="6"/>
      <c r="E160" s="6"/>
      <c r="F160" s="6"/>
      <c r="G160" s="6"/>
      <c r="H160" s="6"/>
      <c r="I160" s="6"/>
    </row>
    <row r="161" spans="1:9" ht="28.5">
      <c r="A161" s="410" t="s">
        <v>30</v>
      </c>
      <c r="B161" s="108" t="s">
        <v>0</v>
      </c>
      <c r="C161" s="108" t="s">
        <v>1</v>
      </c>
      <c r="D161" s="108" t="s">
        <v>2</v>
      </c>
      <c r="E161" s="108" t="s">
        <v>3</v>
      </c>
      <c r="F161" s="108" t="s">
        <v>23</v>
      </c>
      <c r="G161" s="108" t="s">
        <v>4</v>
      </c>
      <c r="H161" s="108" t="s">
        <v>5</v>
      </c>
      <c r="I161" s="109" t="s">
        <v>6</v>
      </c>
    </row>
    <row r="162" spans="1:9" ht="15" customHeight="1">
      <c r="A162" s="411" t="s">
        <v>30</v>
      </c>
      <c r="B162" s="400" t="s">
        <v>111</v>
      </c>
      <c r="C162" s="401"/>
      <c r="D162" s="401"/>
      <c r="E162" s="401"/>
      <c r="F162" s="401"/>
      <c r="G162" s="401"/>
      <c r="H162" s="401"/>
      <c r="I162" s="402"/>
    </row>
    <row r="163" spans="1:9" ht="15">
      <c r="A163" s="30" t="s">
        <v>7</v>
      </c>
      <c r="B163" s="105">
        <v>0</v>
      </c>
      <c r="C163" s="105">
        <v>0</v>
      </c>
      <c r="D163" s="105">
        <v>0</v>
      </c>
      <c r="E163" s="105">
        <v>0</v>
      </c>
      <c r="F163" s="394"/>
      <c r="G163" s="105">
        <v>0</v>
      </c>
      <c r="H163" s="110">
        <v>0</v>
      </c>
      <c r="I163" s="111">
        <f>SUM(B163:H163)</f>
        <v>0</v>
      </c>
    </row>
    <row r="164" spans="1:9" ht="15">
      <c r="A164" s="31" t="s">
        <v>8</v>
      </c>
      <c r="B164" s="112">
        <v>0</v>
      </c>
      <c r="C164" s="112">
        <v>0</v>
      </c>
      <c r="D164" s="112">
        <v>0</v>
      </c>
      <c r="E164" s="112">
        <v>0</v>
      </c>
      <c r="F164" s="395"/>
      <c r="G164" s="112">
        <v>0</v>
      </c>
      <c r="H164" s="113">
        <v>0</v>
      </c>
      <c r="I164" s="114">
        <f t="shared" ref="I164:I183" si="37">SUM(B164:H164)</f>
        <v>0</v>
      </c>
    </row>
    <row r="165" spans="1:9" ht="15">
      <c r="A165" s="32" t="s">
        <v>143</v>
      </c>
      <c r="B165" s="84">
        <v>0</v>
      </c>
      <c r="C165" s="84">
        <v>0</v>
      </c>
      <c r="D165" s="84">
        <v>0</v>
      </c>
      <c r="E165" s="84">
        <v>0</v>
      </c>
      <c r="F165" s="395"/>
      <c r="G165" s="84">
        <v>0</v>
      </c>
      <c r="H165" s="115">
        <v>0</v>
      </c>
      <c r="I165" s="111">
        <f t="shared" si="37"/>
        <v>0</v>
      </c>
    </row>
    <row r="166" spans="1:9" ht="15">
      <c r="A166" s="31" t="s">
        <v>9</v>
      </c>
      <c r="B166" s="112">
        <v>0</v>
      </c>
      <c r="C166" s="112">
        <v>0</v>
      </c>
      <c r="D166" s="112">
        <v>0</v>
      </c>
      <c r="E166" s="112">
        <v>0</v>
      </c>
      <c r="F166" s="395"/>
      <c r="G166" s="112">
        <v>0</v>
      </c>
      <c r="H166" s="113">
        <v>0</v>
      </c>
      <c r="I166" s="114">
        <f t="shared" si="37"/>
        <v>0</v>
      </c>
    </row>
    <row r="167" spans="1:9" ht="15">
      <c r="A167" s="32" t="s">
        <v>10</v>
      </c>
      <c r="B167" s="84">
        <v>0</v>
      </c>
      <c r="C167" s="84">
        <v>0</v>
      </c>
      <c r="D167" s="84">
        <v>0</v>
      </c>
      <c r="E167" s="84">
        <v>0</v>
      </c>
      <c r="F167" s="395"/>
      <c r="G167" s="84">
        <v>0</v>
      </c>
      <c r="H167" s="115">
        <v>0</v>
      </c>
      <c r="I167" s="111">
        <f t="shared" si="37"/>
        <v>0</v>
      </c>
    </row>
    <row r="168" spans="1:9" ht="15">
      <c r="A168" s="31" t="s">
        <v>11</v>
      </c>
      <c r="B168" s="112">
        <v>0</v>
      </c>
      <c r="C168" s="112">
        <v>0</v>
      </c>
      <c r="D168" s="112">
        <v>0</v>
      </c>
      <c r="E168" s="112">
        <v>0</v>
      </c>
      <c r="F168" s="395"/>
      <c r="G168" s="112">
        <v>0</v>
      </c>
      <c r="H168" s="113">
        <v>0</v>
      </c>
      <c r="I168" s="114">
        <f t="shared" si="37"/>
        <v>0</v>
      </c>
    </row>
    <row r="169" spans="1:9" ht="15">
      <c r="A169" s="32" t="s">
        <v>144</v>
      </c>
      <c r="B169" s="84">
        <v>0</v>
      </c>
      <c r="C169" s="84">
        <v>0</v>
      </c>
      <c r="D169" s="84">
        <v>0</v>
      </c>
      <c r="E169" s="84">
        <v>0</v>
      </c>
      <c r="F169" s="395"/>
      <c r="G169" s="84">
        <v>0</v>
      </c>
      <c r="H169" s="115">
        <v>0</v>
      </c>
      <c r="I169" s="111">
        <f t="shared" si="37"/>
        <v>0</v>
      </c>
    </row>
    <row r="170" spans="1:9" ht="15">
      <c r="A170" s="31" t="s">
        <v>145</v>
      </c>
      <c r="B170" s="112">
        <v>0</v>
      </c>
      <c r="C170" s="112">
        <v>0</v>
      </c>
      <c r="D170" s="112">
        <v>0</v>
      </c>
      <c r="E170" s="112">
        <v>0.1560727658412806</v>
      </c>
      <c r="F170" s="395"/>
      <c r="G170" s="112">
        <v>0</v>
      </c>
      <c r="H170" s="113">
        <v>0</v>
      </c>
      <c r="I170" s="114">
        <f t="shared" si="37"/>
        <v>0.1560727658412806</v>
      </c>
    </row>
    <row r="171" spans="1:9" ht="15">
      <c r="A171" s="32" t="s">
        <v>12</v>
      </c>
      <c r="B171" s="84">
        <v>0</v>
      </c>
      <c r="C171" s="84">
        <v>0</v>
      </c>
      <c r="D171" s="84">
        <v>0</v>
      </c>
      <c r="E171" s="84">
        <v>0</v>
      </c>
      <c r="F171" s="395"/>
      <c r="G171" s="84">
        <v>0</v>
      </c>
      <c r="H171" s="115">
        <v>0</v>
      </c>
      <c r="I171" s="111">
        <f t="shared" si="37"/>
        <v>0</v>
      </c>
    </row>
    <row r="172" spans="1:9" ht="15">
      <c r="A172" s="31" t="s">
        <v>13</v>
      </c>
      <c r="B172" s="112">
        <v>10.004873736676151</v>
      </c>
      <c r="C172" s="112">
        <v>0</v>
      </c>
      <c r="D172" s="112">
        <v>24.995126263323851</v>
      </c>
      <c r="E172" s="112">
        <v>0</v>
      </c>
      <c r="F172" s="395"/>
      <c r="G172" s="112">
        <v>0</v>
      </c>
      <c r="H172" s="113">
        <v>0</v>
      </c>
      <c r="I172" s="114">
        <f t="shared" si="37"/>
        <v>35</v>
      </c>
    </row>
    <row r="173" spans="1:9" ht="15">
      <c r="A173" s="32" t="s">
        <v>14</v>
      </c>
      <c r="B173" s="84">
        <v>0</v>
      </c>
      <c r="C173" s="84">
        <v>0</v>
      </c>
      <c r="D173" s="84">
        <v>4</v>
      </c>
      <c r="E173" s="84">
        <v>0</v>
      </c>
      <c r="F173" s="395"/>
      <c r="G173" s="84">
        <v>0</v>
      </c>
      <c r="H173" s="115">
        <v>0</v>
      </c>
      <c r="I173" s="111">
        <f t="shared" si="37"/>
        <v>4</v>
      </c>
    </row>
    <row r="174" spans="1:9" ht="15">
      <c r="A174" s="31" t="s">
        <v>146</v>
      </c>
      <c r="B174" s="112">
        <v>0</v>
      </c>
      <c r="C174" s="112">
        <v>0</v>
      </c>
      <c r="D174" s="112">
        <v>0</v>
      </c>
      <c r="E174" s="112">
        <v>0</v>
      </c>
      <c r="F174" s="395"/>
      <c r="G174" s="112">
        <v>0</v>
      </c>
      <c r="H174" s="113">
        <v>0</v>
      </c>
      <c r="I174" s="114">
        <f t="shared" si="37"/>
        <v>0</v>
      </c>
    </row>
    <row r="175" spans="1:9" ht="15">
      <c r="A175" s="32" t="s">
        <v>136</v>
      </c>
      <c r="B175" s="84">
        <v>12.993749959948477</v>
      </c>
      <c r="C175" s="84">
        <v>6.7675781041398322</v>
      </c>
      <c r="D175" s="84">
        <v>225.23867193591167</v>
      </c>
      <c r="E175" s="84">
        <v>0</v>
      </c>
      <c r="F175" s="395"/>
      <c r="G175" s="84">
        <v>0</v>
      </c>
      <c r="H175" s="115">
        <v>0</v>
      </c>
      <c r="I175" s="111">
        <f t="shared" si="37"/>
        <v>244.99999999999997</v>
      </c>
    </row>
    <row r="176" spans="1:9" ht="15">
      <c r="A176" s="31" t="s">
        <v>15</v>
      </c>
      <c r="B176" s="112">
        <v>0</v>
      </c>
      <c r="C176" s="112">
        <v>0</v>
      </c>
      <c r="D176" s="112">
        <v>0</v>
      </c>
      <c r="E176" s="112">
        <v>0</v>
      </c>
      <c r="F176" s="395"/>
      <c r="G176" s="112">
        <v>0</v>
      </c>
      <c r="H176" s="113">
        <v>0</v>
      </c>
      <c r="I176" s="114">
        <f t="shared" si="37"/>
        <v>0</v>
      </c>
    </row>
    <row r="177" spans="1:10" ht="15">
      <c r="A177" s="32" t="s">
        <v>16</v>
      </c>
      <c r="B177" s="84">
        <v>0</v>
      </c>
      <c r="C177" s="84">
        <v>0</v>
      </c>
      <c r="D177" s="84">
        <v>0</v>
      </c>
      <c r="E177" s="84">
        <v>0</v>
      </c>
      <c r="F177" s="395"/>
      <c r="G177" s="84">
        <v>0</v>
      </c>
      <c r="H177" s="115">
        <v>0</v>
      </c>
      <c r="I177" s="111">
        <f t="shared" si="37"/>
        <v>0</v>
      </c>
    </row>
    <row r="178" spans="1:10" ht="15">
      <c r="A178" s="31" t="s">
        <v>17</v>
      </c>
      <c r="B178" s="112">
        <v>0</v>
      </c>
      <c r="C178" s="112">
        <v>0</v>
      </c>
      <c r="D178" s="112">
        <v>0</v>
      </c>
      <c r="E178" s="112">
        <v>0</v>
      </c>
      <c r="F178" s="395"/>
      <c r="G178" s="112">
        <v>0</v>
      </c>
      <c r="H178" s="113">
        <v>0</v>
      </c>
      <c r="I178" s="114">
        <f t="shared" si="37"/>
        <v>0</v>
      </c>
    </row>
    <row r="179" spans="1:10" ht="15">
      <c r="A179" s="33" t="s">
        <v>56</v>
      </c>
      <c r="B179" s="84">
        <v>0</v>
      </c>
      <c r="C179" s="84">
        <v>0</v>
      </c>
      <c r="D179" s="84">
        <v>0</v>
      </c>
      <c r="E179" s="84">
        <v>0</v>
      </c>
      <c r="F179" s="395"/>
      <c r="G179" s="84">
        <v>0</v>
      </c>
      <c r="H179" s="115">
        <v>0</v>
      </c>
      <c r="I179" s="111">
        <f t="shared" si="37"/>
        <v>0</v>
      </c>
    </row>
    <row r="180" spans="1:10">
      <c r="A180" s="31" t="s">
        <v>18</v>
      </c>
      <c r="B180" s="112">
        <v>0</v>
      </c>
      <c r="C180" s="112">
        <v>0</v>
      </c>
      <c r="D180" s="112">
        <v>0</v>
      </c>
      <c r="E180" s="112">
        <v>0</v>
      </c>
      <c r="F180" s="395"/>
      <c r="G180" s="112">
        <v>0</v>
      </c>
      <c r="H180" s="113">
        <v>0</v>
      </c>
      <c r="I180" s="281">
        <f t="shared" si="37"/>
        <v>0</v>
      </c>
    </row>
    <row r="181" spans="1:10" ht="15">
      <c r="A181" s="33" t="s">
        <v>19</v>
      </c>
      <c r="B181" s="84">
        <v>0</v>
      </c>
      <c r="C181" s="84">
        <v>0</v>
      </c>
      <c r="D181" s="84">
        <v>0</v>
      </c>
      <c r="E181" s="84">
        <v>0</v>
      </c>
      <c r="F181" s="395"/>
      <c r="G181" s="84">
        <v>0</v>
      </c>
      <c r="H181" s="115">
        <v>0</v>
      </c>
      <c r="I181" s="282">
        <f t="shared" si="37"/>
        <v>0</v>
      </c>
    </row>
    <row r="182" spans="1:10">
      <c r="A182" s="31" t="s">
        <v>20</v>
      </c>
      <c r="B182" s="112">
        <v>0</v>
      </c>
      <c r="C182" s="112">
        <v>0</v>
      </c>
      <c r="D182" s="112">
        <v>0</v>
      </c>
      <c r="E182" s="112">
        <v>0</v>
      </c>
      <c r="F182" s="395"/>
      <c r="G182" s="112">
        <v>0</v>
      </c>
      <c r="H182" s="113">
        <v>0</v>
      </c>
      <c r="I182" s="281">
        <f t="shared" si="37"/>
        <v>0</v>
      </c>
    </row>
    <row r="183" spans="1:10" ht="15.75" thickBot="1">
      <c r="A183" s="33" t="s">
        <v>21</v>
      </c>
      <c r="B183" s="283">
        <v>3.0665366693520353</v>
      </c>
      <c r="C183" s="283">
        <v>0</v>
      </c>
      <c r="D183" s="283">
        <v>75.80927301082076</v>
      </c>
      <c r="E183" s="283">
        <v>79.751927755017391</v>
      </c>
      <c r="F183" s="396"/>
      <c r="G183" s="283">
        <v>7.1327124226295986</v>
      </c>
      <c r="H183" s="284">
        <v>22.79315014218022</v>
      </c>
      <c r="I183" s="285">
        <f t="shared" si="37"/>
        <v>188.55359999999999</v>
      </c>
    </row>
    <row r="184" spans="1:10" ht="15">
      <c r="A184" s="280" t="s">
        <v>22</v>
      </c>
      <c r="B184" s="99">
        <f>SUM(B163:B183)</f>
        <v>26.065160365976663</v>
      </c>
      <c r="C184" s="99">
        <f t="shared" ref="C184:E184" si="38">SUM(C163:C183)</f>
        <v>6.7675781041398322</v>
      </c>
      <c r="D184" s="99">
        <f t="shared" si="38"/>
        <v>330.04307121005627</v>
      </c>
      <c r="E184" s="99">
        <f t="shared" si="38"/>
        <v>79.908000520858678</v>
      </c>
      <c r="F184" s="99">
        <f>SUM(F163:F183)</f>
        <v>0</v>
      </c>
      <c r="G184" s="99">
        <f t="shared" ref="G184:H184" si="39">SUM(G163:G183)</f>
        <v>7.1327124226295986</v>
      </c>
      <c r="H184" s="100">
        <f t="shared" si="39"/>
        <v>22.79315014218022</v>
      </c>
      <c r="I184" s="111">
        <f>SUM(I163:I183)</f>
        <v>472.70967276584122</v>
      </c>
    </row>
    <row r="185" spans="1:10" s="22" customFormat="1" ht="15" thickBot="1">
      <c r="A185" s="286" t="s">
        <v>108</v>
      </c>
      <c r="B185" s="289">
        <f>B184/$I184</f>
        <v>5.5139892131820523E-2</v>
      </c>
      <c r="C185" s="289">
        <f t="shared" ref="C185:I185" si="40">C184/$I184</f>
        <v>1.4316563620419465E-2</v>
      </c>
      <c r="D185" s="289">
        <f t="shared" si="40"/>
        <v>0.69819402949586884</v>
      </c>
      <c r="E185" s="289">
        <f t="shared" si="40"/>
        <v>0.16904244851456943</v>
      </c>
      <c r="F185" s="289">
        <f t="shared" si="40"/>
        <v>0</v>
      </c>
      <c r="G185" s="289">
        <f t="shared" si="40"/>
        <v>1.5088991898337605E-2</v>
      </c>
      <c r="H185" s="290">
        <f t="shared" si="40"/>
        <v>4.8218074338984188E-2</v>
      </c>
      <c r="I185" s="291">
        <f t="shared" si="40"/>
        <v>1</v>
      </c>
      <c r="J185" s="301"/>
    </row>
    <row r="186" spans="1:10" ht="15" thickBot="1">
      <c r="A186" s="6"/>
      <c r="B186" s="6"/>
      <c r="C186" s="6"/>
      <c r="D186" s="6"/>
      <c r="E186" s="6"/>
      <c r="F186" s="6"/>
      <c r="G186" s="6"/>
      <c r="H186" s="6"/>
      <c r="I186" s="6"/>
    </row>
    <row r="187" spans="1:10" ht="28.5">
      <c r="A187" s="410" t="s">
        <v>31</v>
      </c>
      <c r="B187" s="108" t="s">
        <v>0</v>
      </c>
      <c r="C187" s="108" t="s">
        <v>1</v>
      </c>
      <c r="D187" s="108" t="s">
        <v>2</v>
      </c>
      <c r="E187" s="108" t="s">
        <v>3</v>
      </c>
      <c r="F187" s="108" t="s">
        <v>23</v>
      </c>
      <c r="G187" s="108" t="s">
        <v>4</v>
      </c>
      <c r="H187" s="108" t="s">
        <v>5</v>
      </c>
      <c r="I187" s="109" t="s">
        <v>6</v>
      </c>
    </row>
    <row r="188" spans="1:10" ht="15" customHeight="1">
      <c r="A188" s="411" t="s">
        <v>31</v>
      </c>
      <c r="B188" s="400" t="s">
        <v>111</v>
      </c>
      <c r="C188" s="401"/>
      <c r="D188" s="401"/>
      <c r="E188" s="401"/>
      <c r="F188" s="401"/>
      <c r="G188" s="401"/>
      <c r="H188" s="401"/>
      <c r="I188" s="402"/>
    </row>
    <row r="189" spans="1:10" ht="15">
      <c r="A189" s="30" t="s">
        <v>7</v>
      </c>
      <c r="B189" s="105">
        <v>0</v>
      </c>
      <c r="C189" s="105">
        <v>0</v>
      </c>
      <c r="D189" s="105">
        <v>1320</v>
      </c>
      <c r="E189" s="105">
        <v>0</v>
      </c>
      <c r="F189" s="394"/>
      <c r="G189" s="105">
        <v>0</v>
      </c>
      <c r="H189" s="110">
        <v>0</v>
      </c>
      <c r="I189" s="111">
        <f>SUM(B189:H189)</f>
        <v>1320</v>
      </c>
    </row>
    <row r="190" spans="1:10" ht="15">
      <c r="A190" s="31" t="s">
        <v>8</v>
      </c>
      <c r="B190" s="112">
        <v>0</v>
      </c>
      <c r="C190" s="112">
        <v>0</v>
      </c>
      <c r="D190" s="112">
        <v>0</v>
      </c>
      <c r="E190" s="112">
        <v>0</v>
      </c>
      <c r="F190" s="395"/>
      <c r="G190" s="112">
        <v>0</v>
      </c>
      <c r="H190" s="113">
        <v>0</v>
      </c>
      <c r="I190" s="114">
        <f t="shared" ref="I190:I209" si="41">SUM(B190:H190)</f>
        <v>0</v>
      </c>
    </row>
    <row r="191" spans="1:10" ht="15">
      <c r="A191" s="32" t="s">
        <v>143</v>
      </c>
      <c r="B191" s="84">
        <v>0</v>
      </c>
      <c r="C191" s="84">
        <v>0</v>
      </c>
      <c r="D191" s="84">
        <v>0</v>
      </c>
      <c r="E191" s="84">
        <v>0</v>
      </c>
      <c r="F191" s="395"/>
      <c r="G191" s="84">
        <v>0</v>
      </c>
      <c r="H191" s="115">
        <v>0</v>
      </c>
      <c r="I191" s="111">
        <f t="shared" si="41"/>
        <v>0</v>
      </c>
    </row>
    <row r="192" spans="1:10" ht="15">
      <c r="A192" s="31" t="s">
        <v>9</v>
      </c>
      <c r="B192" s="112">
        <v>0</v>
      </c>
      <c r="C192" s="112">
        <v>0</v>
      </c>
      <c r="D192" s="112">
        <v>0</v>
      </c>
      <c r="E192" s="112">
        <v>0</v>
      </c>
      <c r="F192" s="395"/>
      <c r="G192" s="112">
        <v>0</v>
      </c>
      <c r="H192" s="113">
        <v>0</v>
      </c>
      <c r="I192" s="114">
        <f t="shared" si="41"/>
        <v>0</v>
      </c>
    </row>
    <row r="193" spans="1:9" ht="15">
      <c r="A193" s="32" t="s">
        <v>10</v>
      </c>
      <c r="B193" s="84">
        <v>0</v>
      </c>
      <c r="C193" s="84">
        <v>0</v>
      </c>
      <c r="D193" s="84">
        <v>0</v>
      </c>
      <c r="E193" s="84">
        <v>0</v>
      </c>
      <c r="F193" s="395"/>
      <c r="G193" s="84">
        <v>0</v>
      </c>
      <c r="H193" s="115">
        <v>0</v>
      </c>
      <c r="I193" s="111">
        <f t="shared" si="41"/>
        <v>0</v>
      </c>
    </row>
    <row r="194" spans="1:9" ht="15">
      <c r="A194" s="31" t="s">
        <v>11</v>
      </c>
      <c r="B194" s="112">
        <v>0</v>
      </c>
      <c r="C194" s="112">
        <v>0</v>
      </c>
      <c r="D194" s="112">
        <v>0</v>
      </c>
      <c r="E194" s="112">
        <v>0</v>
      </c>
      <c r="F194" s="395"/>
      <c r="G194" s="112">
        <v>0</v>
      </c>
      <c r="H194" s="113">
        <v>0</v>
      </c>
      <c r="I194" s="114">
        <f t="shared" si="41"/>
        <v>0</v>
      </c>
    </row>
    <row r="195" spans="1:9" ht="15">
      <c r="A195" s="32" t="s">
        <v>144</v>
      </c>
      <c r="B195" s="84">
        <v>0</v>
      </c>
      <c r="C195" s="84">
        <v>0</v>
      </c>
      <c r="D195" s="84">
        <v>0</v>
      </c>
      <c r="E195" s="84">
        <v>0</v>
      </c>
      <c r="F195" s="395"/>
      <c r="G195" s="84">
        <v>0</v>
      </c>
      <c r="H195" s="115">
        <v>0</v>
      </c>
      <c r="I195" s="111">
        <f t="shared" si="41"/>
        <v>0</v>
      </c>
    </row>
    <row r="196" spans="1:9" ht="15">
      <c r="A196" s="31" t="s">
        <v>145</v>
      </c>
      <c r="B196" s="112">
        <v>6.5978892860514097E-9</v>
      </c>
      <c r="C196" s="112">
        <v>6.5978892860514097E-9</v>
      </c>
      <c r="D196" s="112">
        <v>6.5978892860514097E-9</v>
      </c>
      <c r="E196" s="112">
        <v>4.3776136699146946</v>
      </c>
      <c r="F196" s="395"/>
      <c r="G196" s="112">
        <v>0</v>
      </c>
      <c r="H196" s="113">
        <v>0</v>
      </c>
      <c r="I196" s="114">
        <f t="shared" si="41"/>
        <v>4.3776136897083626</v>
      </c>
    </row>
    <row r="197" spans="1:9" ht="15">
      <c r="A197" s="32" t="s">
        <v>12</v>
      </c>
      <c r="B197" s="84">
        <v>0.75740709029200826</v>
      </c>
      <c r="C197" s="84">
        <v>0.23524568684296412</v>
      </c>
      <c r="D197" s="84">
        <v>11.007347222865029</v>
      </c>
      <c r="E197" s="84">
        <v>0</v>
      </c>
      <c r="F197" s="395"/>
      <c r="G197" s="84">
        <v>0</v>
      </c>
      <c r="H197" s="115">
        <v>0</v>
      </c>
      <c r="I197" s="111">
        <f t="shared" si="41"/>
        <v>12.000000000000002</v>
      </c>
    </row>
    <row r="198" spans="1:9" ht="15">
      <c r="A198" s="31" t="s">
        <v>13</v>
      </c>
      <c r="B198" s="112">
        <v>76.950612487709421</v>
      </c>
      <c r="C198" s="112">
        <v>34.187573071064286</v>
      </c>
      <c r="D198" s="112">
        <v>1553.8618144412262</v>
      </c>
      <c r="E198" s="112">
        <v>0</v>
      </c>
      <c r="F198" s="395"/>
      <c r="G198" s="112">
        <v>0</v>
      </c>
      <c r="H198" s="113">
        <v>0</v>
      </c>
      <c r="I198" s="114">
        <f t="shared" si="41"/>
        <v>1665</v>
      </c>
    </row>
    <row r="199" spans="1:9" ht="15">
      <c r="A199" s="32" t="s">
        <v>14</v>
      </c>
      <c r="B199" s="84">
        <v>56.346182558148236</v>
      </c>
      <c r="C199" s="84">
        <v>1.0474040631344872E-8</v>
      </c>
      <c r="D199" s="84">
        <v>407.65381743137772</v>
      </c>
      <c r="E199" s="84">
        <v>0</v>
      </c>
      <c r="F199" s="395"/>
      <c r="G199" s="84">
        <v>0</v>
      </c>
      <c r="H199" s="115">
        <v>0</v>
      </c>
      <c r="I199" s="111">
        <f t="shared" si="41"/>
        <v>464</v>
      </c>
    </row>
    <row r="200" spans="1:9" ht="15">
      <c r="A200" s="31" t="s">
        <v>146</v>
      </c>
      <c r="B200" s="112">
        <v>1.3674121404877051E-8</v>
      </c>
      <c r="C200" s="112">
        <v>1.3674121404877051E-8</v>
      </c>
      <c r="D200" s="112">
        <v>427.99999997265178</v>
      </c>
      <c r="E200" s="112">
        <v>0</v>
      </c>
      <c r="F200" s="395"/>
      <c r="G200" s="112">
        <v>0</v>
      </c>
      <c r="H200" s="113">
        <v>0</v>
      </c>
      <c r="I200" s="114">
        <f t="shared" si="41"/>
        <v>428</v>
      </c>
    </row>
    <row r="201" spans="1:9" ht="15">
      <c r="A201" s="32" t="s">
        <v>136</v>
      </c>
      <c r="B201" s="84">
        <v>442.55861303584663</v>
      </c>
      <c r="C201" s="84">
        <v>23.777066611466562</v>
      </c>
      <c r="D201" s="84">
        <v>2475.8759180895349</v>
      </c>
      <c r="E201" s="84">
        <v>188.78840226315245</v>
      </c>
      <c r="F201" s="395"/>
      <c r="G201" s="84">
        <v>0</v>
      </c>
      <c r="H201" s="115">
        <v>0</v>
      </c>
      <c r="I201" s="111">
        <f t="shared" si="41"/>
        <v>3131.0000000000005</v>
      </c>
    </row>
    <row r="202" spans="1:9" ht="15">
      <c r="A202" s="31" t="s">
        <v>15</v>
      </c>
      <c r="B202" s="112">
        <v>0</v>
      </c>
      <c r="C202" s="112">
        <v>0</v>
      </c>
      <c r="D202" s="112">
        <v>0</v>
      </c>
      <c r="E202" s="112">
        <v>0</v>
      </c>
      <c r="F202" s="395"/>
      <c r="G202" s="112">
        <v>0</v>
      </c>
      <c r="H202" s="113">
        <v>0</v>
      </c>
      <c r="I202" s="114">
        <f t="shared" si="41"/>
        <v>0</v>
      </c>
    </row>
    <row r="203" spans="1:9" ht="15">
      <c r="A203" s="32" t="s">
        <v>16</v>
      </c>
      <c r="B203" s="84">
        <v>0</v>
      </c>
      <c r="C203" s="84">
        <v>0</v>
      </c>
      <c r="D203" s="84">
        <v>0</v>
      </c>
      <c r="E203" s="84">
        <v>0</v>
      </c>
      <c r="F203" s="395"/>
      <c r="G203" s="84">
        <v>0</v>
      </c>
      <c r="H203" s="115">
        <v>0</v>
      </c>
      <c r="I203" s="111">
        <f t="shared" si="41"/>
        <v>0</v>
      </c>
    </row>
    <row r="204" spans="1:9" ht="15">
      <c r="A204" s="31" t="s">
        <v>17</v>
      </c>
      <c r="B204" s="112">
        <v>0.81946188554069943</v>
      </c>
      <c r="C204" s="112">
        <v>6.8318756071866325E-9</v>
      </c>
      <c r="D204" s="112">
        <v>702.1805381076274</v>
      </c>
      <c r="E204" s="112">
        <v>0</v>
      </c>
      <c r="F204" s="395"/>
      <c r="G204" s="112">
        <v>0</v>
      </c>
      <c r="H204" s="113">
        <v>0</v>
      </c>
      <c r="I204" s="114">
        <f t="shared" si="41"/>
        <v>703</v>
      </c>
    </row>
    <row r="205" spans="1:9" ht="15">
      <c r="A205" s="33" t="s">
        <v>56</v>
      </c>
      <c r="B205" s="84">
        <v>0</v>
      </c>
      <c r="C205" s="84">
        <v>0</v>
      </c>
      <c r="D205" s="84">
        <v>0</v>
      </c>
      <c r="E205" s="84">
        <v>0</v>
      </c>
      <c r="F205" s="395"/>
      <c r="G205" s="84">
        <v>0</v>
      </c>
      <c r="H205" s="115">
        <v>0</v>
      </c>
      <c r="I205" s="111">
        <f t="shared" si="41"/>
        <v>0</v>
      </c>
    </row>
    <row r="206" spans="1:9">
      <c r="A206" s="31" t="s">
        <v>18</v>
      </c>
      <c r="B206" s="112">
        <v>0</v>
      </c>
      <c r="C206" s="112">
        <v>0</v>
      </c>
      <c r="D206" s="112">
        <v>0</v>
      </c>
      <c r="E206" s="112">
        <v>0</v>
      </c>
      <c r="F206" s="395"/>
      <c r="G206" s="112">
        <v>0</v>
      </c>
      <c r="H206" s="113">
        <v>0</v>
      </c>
      <c r="I206" s="281">
        <f t="shared" si="41"/>
        <v>0</v>
      </c>
    </row>
    <row r="207" spans="1:9" ht="15">
      <c r="A207" s="33" t="s">
        <v>19</v>
      </c>
      <c r="B207" s="84">
        <v>0</v>
      </c>
      <c r="C207" s="84">
        <v>0</v>
      </c>
      <c r="D207" s="84">
        <v>0</v>
      </c>
      <c r="E207" s="84">
        <v>0</v>
      </c>
      <c r="F207" s="395"/>
      <c r="G207" s="84">
        <v>0</v>
      </c>
      <c r="H207" s="115">
        <v>0</v>
      </c>
      <c r="I207" s="282">
        <f t="shared" si="41"/>
        <v>0</v>
      </c>
    </row>
    <row r="208" spans="1:9">
      <c r="A208" s="31" t="s">
        <v>20</v>
      </c>
      <c r="B208" s="112">
        <v>0</v>
      </c>
      <c r="C208" s="112">
        <v>0</v>
      </c>
      <c r="D208" s="112">
        <v>0</v>
      </c>
      <c r="E208" s="112">
        <v>0</v>
      </c>
      <c r="F208" s="395"/>
      <c r="G208" s="112">
        <v>0</v>
      </c>
      <c r="H208" s="113">
        <v>0</v>
      </c>
      <c r="I208" s="281">
        <f t="shared" si="41"/>
        <v>0</v>
      </c>
    </row>
    <row r="209" spans="1:10" ht="15.75" thickBot="1">
      <c r="A209" s="33" t="s">
        <v>21</v>
      </c>
      <c r="B209" s="283">
        <v>2.595990887146244</v>
      </c>
      <c r="C209" s="283">
        <v>0.91675827396285936</v>
      </c>
      <c r="D209" s="283">
        <v>695.1264446237941</v>
      </c>
      <c r="E209" s="283">
        <v>477.29332088882558</v>
      </c>
      <c r="F209" s="396"/>
      <c r="G209" s="283">
        <v>37.340040986896383</v>
      </c>
      <c r="H209" s="284">
        <v>2.2566443393745712</v>
      </c>
      <c r="I209" s="285">
        <f t="shared" si="41"/>
        <v>1215.5291999999997</v>
      </c>
    </row>
    <row r="210" spans="1:10" ht="15">
      <c r="A210" s="280" t="s">
        <v>22</v>
      </c>
      <c r="B210" s="99">
        <f>SUM(B189:B209)</f>
        <v>580.02826796495526</v>
      </c>
      <c r="C210" s="99">
        <f t="shared" ref="C210:E210" si="42">SUM(C189:C209)</f>
        <v>59.116643680914606</v>
      </c>
      <c r="D210" s="99">
        <f t="shared" si="42"/>
        <v>7593.705879895675</v>
      </c>
      <c r="E210" s="99">
        <f t="shared" si="42"/>
        <v>670.45933682189275</v>
      </c>
      <c r="F210" s="99">
        <f>SUM(F189:F209)</f>
        <v>0</v>
      </c>
      <c r="G210" s="99">
        <f t="shared" ref="G210:H210" si="43">SUM(G189:G209)</f>
        <v>37.340040986896383</v>
      </c>
      <c r="H210" s="100">
        <f t="shared" si="43"/>
        <v>2.2566443393745712</v>
      </c>
      <c r="I210" s="111">
        <f>SUM(I189:I209)</f>
        <v>8942.9068136897076</v>
      </c>
    </row>
    <row r="211" spans="1:10" s="22" customFormat="1" ht="15" thickBot="1">
      <c r="A211" s="286" t="s">
        <v>108</v>
      </c>
      <c r="B211" s="289">
        <f>B210/$I210</f>
        <v>6.4859030743455143E-2</v>
      </c>
      <c r="C211" s="289">
        <f t="shared" ref="C211:I211" si="44">C210/$I210</f>
        <v>6.6104505964905587E-3</v>
      </c>
      <c r="D211" s="289">
        <f t="shared" si="44"/>
        <v>0.84913172395705949</v>
      </c>
      <c r="E211" s="289">
        <f t="shared" si="44"/>
        <v>7.4971074930084328E-2</v>
      </c>
      <c r="F211" s="289">
        <f t="shared" si="44"/>
        <v>0</v>
      </c>
      <c r="G211" s="289">
        <f t="shared" si="44"/>
        <v>4.1753807531279023E-3</v>
      </c>
      <c r="H211" s="290">
        <f t="shared" si="44"/>
        <v>2.5233901978270913E-4</v>
      </c>
      <c r="I211" s="291">
        <f t="shared" si="44"/>
        <v>1</v>
      </c>
      <c r="J211" s="301"/>
    </row>
    <row r="212" spans="1:10" ht="15" thickBot="1">
      <c r="A212" s="6"/>
      <c r="B212" s="6"/>
      <c r="C212" s="6"/>
      <c r="D212" s="6"/>
      <c r="E212" s="6"/>
      <c r="F212" s="6"/>
      <c r="G212" s="6"/>
      <c r="H212" s="6"/>
      <c r="I212" s="6"/>
    </row>
    <row r="213" spans="1:10" ht="28.5">
      <c r="A213" s="410" t="s">
        <v>32</v>
      </c>
      <c r="B213" s="108" t="s">
        <v>0</v>
      </c>
      <c r="C213" s="108" t="s">
        <v>1</v>
      </c>
      <c r="D213" s="108" t="s">
        <v>2</v>
      </c>
      <c r="E213" s="108" t="s">
        <v>3</v>
      </c>
      <c r="F213" s="108" t="s">
        <v>23</v>
      </c>
      <c r="G213" s="108" t="s">
        <v>4</v>
      </c>
      <c r="H213" s="108" t="s">
        <v>5</v>
      </c>
      <c r="I213" s="109" t="s">
        <v>6</v>
      </c>
    </row>
    <row r="214" spans="1:10" ht="15" customHeight="1">
      <c r="A214" s="411" t="s">
        <v>32</v>
      </c>
      <c r="B214" s="400" t="s">
        <v>111</v>
      </c>
      <c r="C214" s="401"/>
      <c r="D214" s="401"/>
      <c r="E214" s="401"/>
      <c r="F214" s="401"/>
      <c r="G214" s="401"/>
      <c r="H214" s="401"/>
      <c r="I214" s="402"/>
    </row>
    <row r="215" spans="1:10" ht="15">
      <c r="A215" s="30" t="s">
        <v>7</v>
      </c>
      <c r="B215" s="105">
        <v>0</v>
      </c>
      <c r="C215" s="105">
        <v>0</v>
      </c>
      <c r="D215" s="105">
        <v>0</v>
      </c>
      <c r="E215" s="105">
        <v>0</v>
      </c>
      <c r="F215" s="394"/>
      <c r="G215" s="105">
        <v>0</v>
      </c>
      <c r="H215" s="110">
        <v>0</v>
      </c>
      <c r="I215" s="111">
        <f>SUM(B215:H215)</f>
        <v>0</v>
      </c>
    </row>
    <row r="216" spans="1:10" ht="15">
      <c r="A216" s="31" t="s">
        <v>8</v>
      </c>
      <c r="B216" s="112">
        <v>0</v>
      </c>
      <c r="C216" s="112">
        <v>0</v>
      </c>
      <c r="D216" s="112">
        <v>0</v>
      </c>
      <c r="E216" s="112">
        <v>0</v>
      </c>
      <c r="F216" s="395"/>
      <c r="G216" s="112">
        <v>0</v>
      </c>
      <c r="H216" s="113">
        <v>0</v>
      </c>
      <c r="I216" s="114">
        <f t="shared" ref="I216:I235" si="45">SUM(B216:H216)</f>
        <v>0</v>
      </c>
    </row>
    <row r="217" spans="1:10" ht="15">
      <c r="A217" s="32" t="s">
        <v>143</v>
      </c>
      <c r="B217" s="84">
        <v>0</v>
      </c>
      <c r="C217" s="84">
        <v>0</v>
      </c>
      <c r="D217" s="84">
        <v>0</v>
      </c>
      <c r="E217" s="84">
        <v>0</v>
      </c>
      <c r="F217" s="395"/>
      <c r="G217" s="84">
        <v>0</v>
      </c>
      <c r="H217" s="115">
        <v>0</v>
      </c>
      <c r="I217" s="111">
        <f t="shared" si="45"/>
        <v>0</v>
      </c>
    </row>
    <row r="218" spans="1:10" ht="15">
      <c r="A218" s="31" t="s">
        <v>9</v>
      </c>
      <c r="B218" s="112">
        <v>0</v>
      </c>
      <c r="C218" s="112">
        <v>0</v>
      </c>
      <c r="D218" s="112">
        <v>0</v>
      </c>
      <c r="E218" s="112">
        <v>0</v>
      </c>
      <c r="F218" s="395"/>
      <c r="G218" s="112">
        <v>0</v>
      </c>
      <c r="H218" s="113">
        <v>0</v>
      </c>
      <c r="I218" s="114">
        <f t="shared" si="45"/>
        <v>0</v>
      </c>
    </row>
    <row r="219" spans="1:10" ht="15">
      <c r="A219" s="32" t="s">
        <v>10</v>
      </c>
      <c r="B219" s="84">
        <v>0</v>
      </c>
      <c r="C219" s="84">
        <v>0</v>
      </c>
      <c r="D219" s="84">
        <v>0</v>
      </c>
      <c r="E219" s="84">
        <v>0</v>
      </c>
      <c r="F219" s="395"/>
      <c r="G219" s="84">
        <v>0</v>
      </c>
      <c r="H219" s="115">
        <v>0</v>
      </c>
      <c r="I219" s="111">
        <f t="shared" si="45"/>
        <v>0</v>
      </c>
    </row>
    <row r="220" spans="1:10" ht="15">
      <c r="A220" s="31" t="s">
        <v>11</v>
      </c>
      <c r="B220" s="112">
        <v>0</v>
      </c>
      <c r="C220" s="112">
        <v>0</v>
      </c>
      <c r="D220" s="112">
        <v>0</v>
      </c>
      <c r="E220" s="112">
        <v>28.202038019735355</v>
      </c>
      <c r="F220" s="395"/>
      <c r="G220" s="112">
        <v>0</v>
      </c>
      <c r="H220" s="113">
        <v>0</v>
      </c>
      <c r="I220" s="114">
        <f t="shared" si="45"/>
        <v>28.202038019735355</v>
      </c>
    </row>
    <row r="221" spans="1:10" ht="15">
      <c r="A221" s="32" t="s">
        <v>144</v>
      </c>
      <c r="B221" s="84">
        <v>0</v>
      </c>
      <c r="C221" s="84">
        <v>0</v>
      </c>
      <c r="D221" s="84">
        <v>0</v>
      </c>
      <c r="E221" s="84">
        <v>0</v>
      </c>
      <c r="F221" s="395"/>
      <c r="G221" s="84">
        <v>0</v>
      </c>
      <c r="H221" s="115">
        <v>0</v>
      </c>
      <c r="I221" s="111">
        <f t="shared" si="45"/>
        <v>0</v>
      </c>
    </row>
    <row r="222" spans="1:10" ht="15">
      <c r="A222" s="31" t="s">
        <v>145</v>
      </c>
      <c r="B222" s="112">
        <v>0</v>
      </c>
      <c r="C222" s="112">
        <v>0</v>
      </c>
      <c r="D222" s="112">
        <v>0</v>
      </c>
      <c r="E222" s="112">
        <v>1.9947180645754742E-3</v>
      </c>
      <c r="F222" s="395"/>
      <c r="G222" s="112">
        <v>0</v>
      </c>
      <c r="H222" s="113">
        <v>0</v>
      </c>
      <c r="I222" s="114">
        <f t="shared" si="45"/>
        <v>1.9947180645754742E-3</v>
      </c>
    </row>
    <row r="223" spans="1:10" ht="15">
      <c r="A223" s="32" t="s">
        <v>12</v>
      </c>
      <c r="B223" s="84">
        <v>0</v>
      </c>
      <c r="C223" s="84">
        <v>0</v>
      </c>
      <c r="D223" s="84">
        <v>0</v>
      </c>
      <c r="E223" s="84">
        <v>0</v>
      </c>
      <c r="F223" s="395"/>
      <c r="G223" s="84">
        <v>0</v>
      </c>
      <c r="H223" s="115">
        <v>0</v>
      </c>
      <c r="I223" s="111">
        <f t="shared" si="45"/>
        <v>0</v>
      </c>
    </row>
    <row r="224" spans="1:10" ht="15">
      <c r="A224" s="31" t="s">
        <v>13</v>
      </c>
      <c r="B224" s="112">
        <v>0</v>
      </c>
      <c r="C224" s="112">
        <v>0</v>
      </c>
      <c r="D224" s="112">
        <v>29</v>
      </c>
      <c r="E224" s="112">
        <v>0</v>
      </c>
      <c r="F224" s="395"/>
      <c r="G224" s="112">
        <v>0</v>
      </c>
      <c r="H224" s="113">
        <v>0</v>
      </c>
      <c r="I224" s="114">
        <f t="shared" si="45"/>
        <v>29</v>
      </c>
    </row>
    <row r="225" spans="1:10" ht="15">
      <c r="A225" s="32" t="s">
        <v>14</v>
      </c>
      <c r="B225" s="84">
        <v>0</v>
      </c>
      <c r="C225" s="84">
        <v>0</v>
      </c>
      <c r="D225" s="84">
        <v>0</v>
      </c>
      <c r="E225" s="84">
        <v>0</v>
      </c>
      <c r="F225" s="395"/>
      <c r="G225" s="84">
        <v>0</v>
      </c>
      <c r="H225" s="115">
        <v>0</v>
      </c>
      <c r="I225" s="111">
        <f t="shared" si="45"/>
        <v>0</v>
      </c>
    </row>
    <row r="226" spans="1:10" ht="15">
      <c r="A226" s="31" t="s">
        <v>146</v>
      </c>
      <c r="B226" s="112">
        <v>0</v>
      </c>
      <c r="C226" s="112">
        <v>0</v>
      </c>
      <c r="D226" s="112">
        <v>0</v>
      </c>
      <c r="E226" s="112">
        <v>0</v>
      </c>
      <c r="F226" s="395"/>
      <c r="G226" s="112">
        <v>0</v>
      </c>
      <c r="H226" s="113">
        <v>0</v>
      </c>
      <c r="I226" s="114">
        <f t="shared" si="45"/>
        <v>0</v>
      </c>
    </row>
    <row r="227" spans="1:10" ht="15">
      <c r="A227" s="32" t="s">
        <v>136</v>
      </c>
      <c r="B227" s="84">
        <v>384.12213085985979</v>
      </c>
      <c r="C227" s="84">
        <v>0</v>
      </c>
      <c r="D227" s="84">
        <v>181.38373176949455</v>
      </c>
      <c r="E227" s="84">
        <v>397.49413737064566</v>
      </c>
      <c r="F227" s="395"/>
      <c r="G227" s="84">
        <v>0</v>
      </c>
      <c r="H227" s="115">
        <v>0</v>
      </c>
      <c r="I227" s="111">
        <f t="shared" si="45"/>
        <v>963</v>
      </c>
    </row>
    <row r="228" spans="1:10" ht="15">
      <c r="A228" s="31" t="s">
        <v>15</v>
      </c>
      <c r="B228" s="112">
        <v>0</v>
      </c>
      <c r="C228" s="112">
        <v>0</v>
      </c>
      <c r="D228" s="112">
        <v>0</v>
      </c>
      <c r="E228" s="112">
        <v>0</v>
      </c>
      <c r="F228" s="395"/>
      <c r="G228" s="112">
        <v>0</v>
      </c>
      <c r="H228" s="113">
        <v>0</v>
      </c>
      <c r="I228" s="114">
        <f t="shared" si="45"/>
        <v>0</v>
      </c>
    </row>
    <row r="229" spans="1:10" ht="15">
      <c r="A229" s="32" t="s">
        <v>16</v>
      </c>
      <c r="B229" s="84">
        <v>0</v>
      </c>
      <c r="C229" s="84">
        <v>0</v>
      </c>
      <c r="D229" s="84">
        <v>0</v>
      </c>
      <c r="E229" s="84">
        <v>0</v>
      </c>
      <c r="F229" s="395"/>
      <c r="G229" s="84">
        <v>0</v>
      </c>
      <c r="H229" s="115">
        <v>0</v>
      </c>
      <c r="I229" s="111">
        <f t="shared" si="45"/>
        <v>0</v>
      </c>
    </row>
    <row r="230" spans="1:10" ht="15">
      <c r="A230" s="31" t="s">
        <v>17</v>
      </c>
      <c r="B230" s="112">
        <v>0</v>
      </c>
      <c r="C230" s="112">
        <v>0</v>
      </c>
      <c r="D230" s="112">
        <v>0</v>
      </c>
      <c r="E230" s="112">
        <v>0</v>
      </c>
      <c r="F230" s="395"/>
      <c r="G230" s="112">
        <v>0</v>
      </c>
      <c r="H230" s="113">
        <v>0</v>
      </c>
      <c r="I230" s="114">
        <f t="shared" si="45"/>
        <v>0</v>
      </c>
    </row>
    <row r="231" spans="1:10" ht="15">
      <c r="A231" s="33" t="s">
        <v>56</v>
      </c>
      <c r="B231" s="84">
        <v>0</v>
      </c>
      <c r="C231" s="84">
        <v>0</v>
      </c>
      <c r="D231" s="84">
        <v>0</v>
      </c>
      <c r="E231" s="84">
        <v>0</v>
      </c>
      <c r="F231" s="395"/>
      <c r="G231" s="84">
        <v>0</v>
      </c>
      <c r="H231" s="115">
        <v>0</v>
      </c>
      <c r="I231" s="111">
        <f t="shared" si="45"/>
        <v>0</v>
      </c>
    </row>
    <row r="232" spans="1:10">
      <c r="A232" s="31" t="s">
        <v>18</v>
      </c>
      <c r="B232" s="112">
        <v>0</v>
      </c>
      <c r="C232" s="112">
        <v>0</v>
      </c>
      <c r="D232" s="112">
        <v>0</v>
      </c>
      <c r="E232" s="112">
        <v>0</v>
      </c>
      <c r="F232" s="395"/>
      <c r="G232" s="112">
        <v>0</v>
      </c>
      <c r="H232" s="113">
        <v>0</v>
      </c>
      <c r="I232" s="281">
        <f t="shared" si="45"/>
        <v>0</v>
      </c>
    </row>
    <row r="233" spans="1:10" ht="15">
      <c r="A233" s="33" t="s">
        <v>19</v>
      </c>
      <c r="B233" s="84">
        <v>0</v>
      </c>
      <c r="C233" s="84">
        <v>0</v>
      </c>
      <c r="D233" s="84">
        <v>0</v>
      </c>
      <c r="E233" s="84">
        <v>0</v>
      </c>
      <c r="F233" s="395"/>
      <c r="G233" s="84">
        <v>0</v>
      </c>
      <c r="H233" s="115">
        <v>0</v>
      </c>
      <c r="I233" s="282">
        <f t="shared" si="45"/>
        <v>0</v>
      </c>
    </row>
    <row r="234" spans="1:10">
      <c r="A234" s="31" t="s">
        <v>20</v>
      </c>
      <c r="B234" s="112">
        <v>45.007091789856176</v>
      </c>
      <c r="C234" s="112">
        <v>0</v>
      </c>
      <c r="D234" s="112">
        <v>10.364508210143821</v>
      </c>
      <c r="E234" s="112">
        <v>0</v>
      </c>
      <c r="F234" s="395"/>
      <c r="G234" s="112">
        <v>0</v>
      </c>
      <c r="H234" s="113">
        <v>0</v>
      </c>
      <c r="I234" s="281">
        <f t="shared" si="45"/>
        <v>55.371600000000001</v>
      </c>
    </row>
    <row r="235" spans="1:10" ht="15.75" thickBot="1">
      <c r="A235" s="33" t="s">
        <v>21</v>
      </c>
      <c r="B235" s="283">
        <v>37.307145211673415</v>
      </c>
      <c r="C235" s="283">
        <v>0</v>
      </c>
      <c r="D235" s="283">
        <v>137.46861546238958</v>
      </c>
      <c r="E235" s="283">
        <v>101.81871415714267</v>
      </c>
      <c r="F235" s="396"/>
      <c r="G235" s="283">
        <v>30.741633622517952</v>
      </c>
      <c r="H235" s="284">
        <v>3.5922915462763938</v>
      </c>
      <c r="I235" s="285">
        <f t="shared" si="45"/>
        <v>310.92840000000001</v>
      </c>
    </row>
    <row r="236" spans="1:10" ht="15">
      <c r="A236" s="280" t="s">
        <v>22</v>
      </c>
      <c r="B236" s="99">
        <f>SUM(B215:B235)</f>
        <v>466.43636786138939</v>
      </c>
      <c r="C236" s="99">
        <f t="shared" ref="C236:E236" si="46">SUM(C215:C235)</f>
        <v>0</v>
      </c>
      <c r="D236" s="99">
        <f t="shared" si="46"/>
        <v>358.21685544202796</v>
      </c>
      <c r="E236" s="99">
        <f t="shared" si="46"/>
        <v>527.51688426558826</v>
      </c>
      <c r="F236" s="99">
        <f>SUM(F215:F235)</f>
        <v>0</v>
      </c>
      <c r="G236" s="99">
        <f t="shared" ref="G236:H236" si="47">SUM(G215:G235)</f>
        <v>30.741633622517952</v>
      </c>
      <c r="H236" s="100">
        <f t="shared" si="47"/>
        <v>3.5922915462763938</v>
      </c>
      <c r="I236" s="111">
        <f>SUM(I215:I235)</f>
        <v>1386.5040327377999</v>
      </c>
    </row>
    <row r="237" spans="1:10" s="22" customFormat="1" ht="15" thickBot="1">
      <c r="A237" s="286" t="s">
        <v>108</v>
      </c>
      <c r="B237" s="289">
        <f>B236/$I236</f>
        <v>0.33641183642312322</v>
      </c>
      <c r="C237" s="289">
        <f t="shared" ref="C237:I237" si="48">C236/$I236</f>
        <v>0</v>
      </c>
      <c r="D237" s="289">
        <f t="shared" si="48"/>
        <v>0.2583597645473058</v>
      </c>
      <c r="E237" s="289">
        <f t="shared" si="48"/>
        <v>0.38046545254105751</v>
      </c>
      <c r="F237" s="289">
        <f t="shared" si="48"/>
        <v>0</v>
      </c>
      <c r="G237" s="289">
        <f t="shared" si="48"/>
        <v>2.2172047752227104E-2</v>
      </c>
      <c r="H237" s="290">
        <f t="shared" si="48"/>
        <v>2.5908987362864219E-3</v>
      </c>
      <c r="I237" s="291">
        <f t="shared" si="48"/>
        <v>1</v>
      </c>
      <c r="J237" s="301"/>
    </row>
    <row r="238" spans="1:10" ht="15" thickBot="1">
      <c r="A238" s="6"/>
      <c r="B238" s="6"/>
      <c r="C238" s="6"/>
      <c r="D238" s="6"/>
      <c r="E238" s="6"/>
      <c r="F238" s="6"/>
      <c r="G238" s="6"/>
      <c r="H238" s="6"/>
      <c r="I238" s="6"/>
    </row>
    <row r="239" spans="1:10" ht="28.5">
      <c r="A239" s="410" t="s">
        <v>65</v>
      </c>
      <c r="B239" s="108" t="s">
        <v>0</v>
      </c>
      <c r="C239" s="108" t="s">
        <v>1</v>
      </c>
      <c r="D239" s="108" t="s">
        <v>2</v>
      </c>
      <c r="E239" s="108" t="s">
        <v>3</v>
      </c>
      <c r="F239" s="108" t="s">
        <v>23</v>
      </c>
      <c r="G239" s="108" t="s">
        <v>4</v>
      </c>
      <c r="H239" s="108" t="s">
        <v>5</v>
      </c>
      <c r="I239" s="109" t="s">
        <v>6</v>
      </c>
    </row>
    <row r="240" spans="1:10" ht="15" customHeight="1">
      <c r="A240" s="411" t="s">
        <v>65</v>
      </c>
      <c r="B240" s="400" t="s">
        <v>110</v>
      </c>
      <c r="C240" s="401"/>
      <c r="D240" s="401"/>
      <c r="E240" s="401"/>
      <c r="F240" s="401"/>
      <c r="G240" s="401"/>
      <c r="H240" s="401"/>
      <c r="I240" s="402"/>
    </row>
    <row r="241" spans="1:9" ht="15">
      <c r="A241" s="30" t="s">
        <v>7</v>
      </c>
      <c r="B241" s="105">
        <v>0</v>
      </c>
      <c r="C241" s="105">
        <v>0</v>
      </c>
      <c r="D241" s="105">
        <v>0</v>
      </c>
      <c r="E241" s="105">
        <v>0</v>
      </c>
      <c r="F241" s="394"/>
      <c r="G241" s="105">
        <v>0</v>
      </c>
      <c r="H241" s="110">
        <v>0</v>
      </c>
      <c r="I241" s="111">
        <f>SUM(B241:H241)</f>
        <v>0</v>
      </c>
    </row>
    <row r="242" spans="1:9" ht="15">
      <c r="A242" s="31" t="s">
        <v>8</v>
      </c>
      <c r="B242" s="112">
        <v>0</v>
      </c>
      <c r="C242" s="112">
        <v>0</v>
      </c>
      <c r="D242" s="112">
        <v>0</v>
      </c>
      <c r="E242" s="112">
        <v>0</v>
      </c>
      <c r="F242" s="395"/>
      <c r="G242" s="112">
        <v>0</v>
      </c>
      <c r="H242" s="113">
        <v>0</v>
      </c>
      <c r="I242" s="114">
        <f t="shared" ref="I242:I261" si="49">SUM(B242:H242)</f>
        <v>0</v>
      </c>
    </row>
    <row r="243" spans="1:9" ht="15">
      <c r="A243" s="32" t="s">
        <v>143</v>
      </c>
      <c r="B243" s="84">
        <v>0</v>
      </c>
      <c r="C243" s="84">
        <v>0</v>
      </c>
      <c r="D243" s="84">
        <v>0</v>
      </c>
      <c r="E243" s="84">
        <v>0</v>
      </c>
      <c r="F243" s="395"/>
      <c r="G243" s="84">
        <v>0</v>
      </c>
      <c r="H243" s="115">
        <v>0</v>
      </c>
      <c r="I243" s="111">
        <f t="shared" si="49"/>
        <v>0</v>
      </c>
    </row>
    <row r="244" spans="1:9" ht="15">
      <c r="A244" s="31" t="s">
        <v>9</v>
      </c>
      <c r="B244" s="112">
        <v>0</v>
      </c>
      <c r="C244" s="112">
        <v>0</v>
      </c>
      <c r="D244" s="112">
        <v>0</v>
      </c>
      <c r="E244" s="112">
        <v>0</v>
      </c>
      <c r="F244" s="395"/>
      <c r="G244" s="112">
        <v>0</v>
      </c>
      <c r="H244" s="113">
        <v>0</v>
      </c>
      <c r="I244" s="114">
        <f t="shared" si="49"/>
        <v>0</v>
      </c>
    </row>
    <row r="245" spans="1:9" ht="15">
      <c r="A245" s="32" t="s">
        <v>10</v>
      </c>
      <c r="B245" s="84">
        <v>0</v>
      </c>
      <c r="C245" s="84">
        <v>0</v>
      </c>
      <c r="D245" s="84">
        <v>0</v>
      </c>
      <c r="E245" s="84">
        <v>0</v>
      </c>
      <c r="F245" s="395"/>
      <c r="G245" s="84">
        <v>0</v>
      </c>
      <c r="H245" s="115">
        <v>0</v>
      </c>
      <c r="I245" s="111">
        <f t="shared" si="49"/>
        <v>0</v>
      </c>
    </row>
    <row r="246" spans="1:9" ht="15">
      <c r="A246" s="31" t="s">
        <v>11</v>
      </c>
      <c r="B246" s="112">
        <v>1.1657503794741715E-8</v>
      </c>
      <c r="C246" s="112">
        <v>1.1657503794741715E-8</v>
      </c>
      <c r="D246" s="112">
        <v>1.1657503794741715E-8</v>
      </c>
      <c r="E246" s="112">
        <v>0.16413957191304912</v>
      </c>
      <c r="F246" s="395"/>
      <c r="G246" s="112">
        <v>0</v>
      </c>
      <c r="H246" s="113">
        <v>0</v>
      </c>
      <c r="I246" s="114">
        <f t="shared" si="49"/>
        <v>0.16413960688556051</v>
      </c>
    </row>
    <row r="247" spans="1:9" ht="15">
      <c r="A247" s="32" t="s">
        <v>144</v>
      </c>
      <c r="B247" s="84">
        <v>0</v>
      </c>
      <c r="C247" s="84">
        <v>0</v>
      </c>
      <c r="D247" s="84">
        <v>0</v>
      </c>
      <c r="E247" s="84">
        <v>0</v>
      </c>
      <c r="F247" s="395"/>
      <c r="G247" s="84">
        <v>0</v>
      </c>
      <c r="H247" s="115">
        <v>0</v>
      </c>
      <c r="I247" s="111">
        <f t="shared" si="49"/>
        <v>0</v>
      </c>
    </row>
    <row r="248" spans="1:9" ht="15">
      <c r="A248" s="31" t="s">
        <v>145</v>
      </c>
      <c r="B248" s="112">
        <v>6.5978891090700379E-9</v>
      </c>
      <c r="C248" s="112">
        <v>6.5978891090700379E-9</v>
      </c>
      <c r="D248" s="112">
        <v>6.5978891090700379E-9</v>
      </c>
      <c r="E248" s="112">
        <v>0.63146750519309547</v>
      </c>
      <c r="F248" s="395"/>
      <c r="G248" s="112">
        <v>0</v>
      </c>
      <c r="H248" s="113">
        <v>0</v>
      </c>
      <c r="I248" s="114">
        <f t="shared" si="49"/>
        <v>0.63146752498676284</v>
      </c>
    </row>
    <row r="249" spans="1:9" ht="15">
      <c r="A249" s="32" t="s">
        <v>12</v>
      </c>
      <c r="B249" s="84">
        <v>5.8649115495997481</v>
      </c>
      <c r="C249" s="84">
        <v>1.284213716787379E-2</v>
      </c>
      <c r="D249" s="84">
        <v>3.122246313232377</v>
      </c>
      <c r="E249" s="84">
        <v>0</v>
      </c>
      <c r="F249" s="395"/>
      <c r="G249" s="84">
        <v>0</v>
      </c>
      <c r="H249" s="115">
        <v>0</v>
      </c>
      <c r="I249" s="111">
        <f t="shared" si="49"/>
        <v>8.9999999999999982</v>
      </c>
    </row>
    <row r="250" spans="1:9" ht="15">
      <c r="A250" s="31" t="s">
        <v>13</v>
      </c>
      <c r="B250" s="112">
        <v>134.26730071682647</v>
      </c>
      <c r="C250" s="112">
        <v>6.7633575405510581E-4</v>
      </c>
      <c r="D250" s="112">
        <v>37.73202294741948</v>
      </c>
      <c r="E250" s="112">
        <v>0</v>
      </c>
      <c r="F250" s="395"/>
      <c r="G250" s="112">
        <v>0</v>
      </c>
      <c r="H250" s="113">
        <v>0</v>
      </c>
      <c r="I250" s="114">
        <f t="shared" si="49"/>
        <v>172</v>
      </c>
    </row>
    <row r="251" spans="1:9" ht="15">
      <c r="A251" s="32" t="s">
        <v>14</v>
      </c>
      <c r="B251" s="84">
        <v>26.699692492326772</v>
      </c>
      <c r="C251" s="84">
        <v>1.1624999995640626E-8</v>
      </c>
      <c r="D251" s="84">
        <v>64.842519134487119</v>
      </c>
      <c r="E251" s="84">
        <v>1.4577883615611062</v>
      </c>
      <c r="F251" s="395"/>
      <c r="G251" s="84">
        <v>0</v>
      </c>
      <c r="H251" s="115">
        <v>0</v>
      </c>
      <c r="I251" s="111">
        <f t="shared" si="49"/>
        <v>92.999999999999986</v>
      </c>
    </row>
    <row r="252" spans="1:9" ht="15">
      <c r="A252" s="31" t="s">
        <v>146</v>
      </c>
      <c r="B252" s="112">
        <v>0</v>
      </c>
      <c r="C252" s="112">
        <v>0</v>
      </c>
      <c r="D252" s="112">
        <v>0</v>
      </c>
      <c r="E252" s="112">
        <v>0</v>
      </c>
      <c r="F252" s="395"/>
      <c r="G252" s="112">
        <v>0</v>
      </c>
      <c r="H252" s="113">
        <v>0</v>
      </c>
      <c r="I252" s="114">
        <f t="shared" si="49"/>
        <v>0</v>
      </c>
    </row>
    <row r="253" spans="1:9" ht="15">
      <c r="A253" s="32" t="s">
        <v>136</v>
      </c>
      <c r="B253" s="84">
        <v>847.0776765904111</v>
      </c>
      <c r="C253" s="84">
        <v>57.626211669347697</v>
      </c>
      <c r="D253" s="84">
        <v>773.29611174024126</v>
      </c>
      <c r="E253" s="84">
        <v>0</v>
      </c>
      <c r="F253" s="395"/>
      <c r="G253" s="84">
        <v>0</v>
      </c>
      <c r="H253" s="115">
        <v>0</v>
      </c>
      <c r="I253" s="111">
        <f t="shared" si="49"/>
        <v>1678</v>
      </c>
    </row>
    <row r="254" spans="1:9" ht="15">
      <c r="A254" s="31" t="s">
        <v>15</v>
      </c>
      <c r="B254" s="112">
        <v>0</v>
      </c>
      <c r="C254" s="112">
        <v>0</v>
      </c>
      <c r="D254" s="112">
        <v>0</v>
      </c>
      <c r="E254" s="112">
        <v>0</v>
      </c>
      <c r="F254" s="395"/>
      <c r="G254" s="112">
        <v>0</v>
      </c>
      <c r="H254" s="113">
        <v>0</v>
      </c>
      <c r="I254" s="114">
        <f t="shared" si="49"/>
        <v>0</v>
      </c>
    </row>
    <row r="255" spans="1:9" ht="15">
      <c r="A255" s="32" t="s">
        <v>16</v>
      </c>
      <c r="B255" s="84">
        <v>0</v>
      </c>
      <c r="C255" s="84">
        <v>0</v>
      </c>
      <c r="D255" s="84">
        <v>0</v>
      </c>
      <c r="E255" s="84">
        <v>0</v>
      </c>
      <c r="F255" s="395"/>
      <c r="G255" s="84">
        <v>0</v>
      </c>
      <c r="H255" s="115">
        <v>0</v>
      </c>
      <c r="I255" s="111">
        <f t="shared" si="49"/>
        <v>0</v>
      </c>
    </row>
    <row r="256" spans="1:9" ht="15">
      <c r="A256" s="31" t="s">
        <v>17</v>
      </c>
      <c r="B256" s="112">
        <v>0</v>
      </c>
      <c r="C256" s="112">
        <v>0</v>
      </c>
      <c r="D256" s="112">
        <v>0</v>
      </c>
      <c r="E256" s="112">
        <v>0</v>
      </c>
      <c r="F256" s="395"/>
      <c r="G256" s="112">
        <v>0</v>
      </c>
      <c r="H256" s="113">
        <v>0</v>
      </c>
      <c r="I256" s="114">
        <f t="shared" si="49"/>
        <v>0</v>
      </c>
    </row>
    <row r="257" spans="1:10" ht="15">
      <c r="A257" s="33" t="s">
        <v>56</v>
      </c>
      <c r="B257" s="84">
        <v>0</v>
      </c>
      <c r="C257" s="84">
        <v>0</v>
      </c>
      <c r="D257" s="84">
        <v>0</v>
      </c>
      <c r="E257" s="84">
        <v>0</v>
      </c>
      <c r="F257" s="395"/>
      <c r="G257" s="84">
        <v>0</v>
      </c>
      <c r="H257" s="115">
        <v>0</v>
      </c>
      <c r="I257" s="111">
        <f t="shared" si="49"/>
        <v>0</v>
      </c>
    </row>
    <row r="258" spans="1:10">
      <c r="A258" s="31" t="s">
        <v>18</v>
      </c>
      <c r="B258" s="112">
        <v>0</v>
      </c>
      <c r="C258" s="112">
        <v>0</v>
      </c>
      <c r="D258" s="112">
        <v>0</v>
      </c>
      <c r="E258" s="112">
        <v>0</v>
      </c>
      <c r="F258" s="395"/>
      <c r="G258" s="112">
        <v>0</v>
      </c>
      <c r="H258" s="113">
        <v>0</v>
      </c>
      <c r="I258" s="281">
        <f t="shared" si="49"/>
        <v>0</v>
      </c>
    </row>
    <row r="259" spans="1:10" ht="15">
      <c r="A259" s="33" t="s">
        <v>19</v>
      </c>
      <c r="B259" s="84">
        <v>0</v>
      </c>
      <c r="C259" s="84">
        <v>0</v>
      </c>
      <c r="D259" s="84">
        <v>0</v>
      </c>
      <c r="E259" s="84">
        <v>0</v>
      </c>
      <c r="F259" s="395"/>
      <c r="G259" s="84">
        <v>0</v>
      </c>
      <c r="H259" s="115">
        <v>0</v>
      </c>
      <c r="I259" s="282">
        <f t="shared" si="49"/>
        <v>0</v>
      </c>
    </row>
    <row r="260" spans="1:10">
      <c r="A260" s="31" t="s">
        <v>20</v>
      </c>
      <c r="B260" s="112">
        <v>98.941474915830725</v>
      </c>
      <c r="C260" s="112">
        <v>7.7328763319022444E-9</v>
      </c>
      <c r="D260" s="112">
        <v>1.7721250764364045</v>
      </c>
      <c r="E260" s="112">
        <v>0</v>
      </c>
      <c r="F260" s="395"/>
      <c r="G260" s="112">
        <v>0</v>
      </c>
      <c r="H260" s="113">
        <v>0</v>
      </c>
      <c r="I260" s="281">
        <f t="shared" si="49"/>
        <v>100.71360000000001</v>
      </c>
    </row>
    <row r="261" spans="1:10" ht="15.75" thickBot="1">
      <c r="A261" s="33" t="s">
        <v>21</v>
      </c>
      <c r="B261" s="283">
        <v>26.777472208858768</v>
      </c>
      <c r="C261" s="283">
        <v>6.5526060705994191E-2</v>
      </c>
      <c r="D261" s="283">
        <v>421.45172559504954</v>
      </c>
      <c r="E261" s="283">
        <v>266.57699164253711</v>
      </c>
      <c r="F261" s="396"/>
      <c r="G261" s="283">
        <v>512.10116422064516</v>
      </c>
      <c r="H261" s="284">
        <v>13.25261528559899</v>
      </c>
      <c r="I261" s="285">
        <f t="shared" si="49"/>
        <v>1240.2254950133956</v>
      </c>
    </row>
    <row r="262" spans="1:10" ht="15">
      <c r="A262" s="280" t="s">
        <v>22</v>
      </c>
      <c r="B262" s="99">
        <f>SUM(B241:B261)</f>
        <v>1139.6285284921091</v>
      </c>
      <c r="C262" s="99">
        <f t="shared" ref="C262:E262" si="50">SUM(C241:C261)</f>
        <v>57.705256240588888</v>
      </c>
      <c r="D262" s="99">
        <f t="shared" si="50"/>
        <v>1302.2167508251216</v>
      </c>
      <c r="E262" s="99">
        <f t="shared" si="50"/>
        <v>268.83038708120438</v>
      </c>
      <c r="F262" s="99">
        <f>SUM(F241:F261)</f>
        <v>0</v>
      </c>
      <c r="G262" s="99">
        <f t="shared" ref="G262:H262" si="51">SUM(G241:G261)</f>
        <v>512.10116422064516</v>
      </c>
      <c r="H262" s="100">
        <f t="shared" si="51"/>
        <v>13.25261528559899</v>
      </c>
      <c r="I262" s="111">
        <f>SUM(I241:I261)</f>
        <v>3293.7347021452679</v>
      </c>
    </row>
    <row r="263" spans="1:10" s="22" customFormat="1" ht="15" thickBot="1">
      <c r="A263" s="286" t="s">
        <v>108</v>
      </c>
      <c r="B263" s="289">
        <f>B262/$I262</f>
        <v>0.34599888319780242</v>
      </c>
      <c r="C263" s="289">
        <f t="shared" ref="C263:I263" si="52">C262/$I262</f>
        <v>1.7519703758473452E-2</v>
      </c>
      <c r="D263" s="289">
        <f t="shared" si="52"/>
        <v>0.39536176061082418</v>
      </c>
      <c r="E263" s="289">
        <f t="shared" si="52"/>
        <v>8.1618712917622169E-2</v>
      </c>
      <c r="F263" s="289">
        <f t="shared" si="52"/>
        <v>0</v>
      </c>
      <c r="G263" s="289">
        <f t="shared" si="52"/>
        <v>0.15547735641462093</v>
      </c>
      <c r="H263" s="290">
        <f t="shared" si="52"/>
        <v>4.0235831006569314E-3</v>
      </c>
      <c r="I263" s="291">
        <f t="shared" si="52"/>
        <v>1</v>
      </c>
      <c r="J263" s="301"/>
    </row>
    <row r="264" spans="1:10" ht="15" thickBot="1">
      <c r="A264" s="6"/>
      <c r="B264" s="6"/>
      <c r="C264" s="6"/>
      <c r="D264" s="6"/>
      <c r="E264" s="6"/>
      <c r="F264" s="6"/>
      <c r="G264" s="6"/>
      <c r="H264" s="6"/>
      <c r="I264" s="6"/>
    </row>
    <row r="265" spans="1:10" ht="28.5">
      <c r="A265" s="410" t="s">
        <v>33</v>
      </c>
      <c r="B265" s="108" t="s">
        <v>0</v>
      </c>
      <c r="C265" s="108" t="s">
        <v>1</v>
      </c>
      <c r="D265" s="108" t="s">
        <v>2</v>
      </c>
      <c r="E265" s="108" t="s">
        <v>3</v>
      </c>
      <c r="F265" s="108" t="s">
        <v>23</v>
      </c>
      <c r="G265" s="108" t="s">
        <v>4</v>
      </c>
      <c r="H265" s="108" t="s">
        <v>5</v>
      </c>
      <c r="I265" s="109" t="s">
        <v>6</v>
      </c>
    </row>
    <row r="266" spans="1:10" ht="15" customHeight="1">
      <c r="A266" s="411" t="s">
        <v>33</v>
      </c>
      <c r="B266" s="400" t="s">
        <v>111</v>
      </c>
      <c r="C266" s="401"/>
      <c r="D266" s="401"/>
      <c r="E266" s="401"/>
      <c r="F266" s="401"/>
      <c r="G266" s="401"/>
      <c r="H266" s="401"/>
      <c r="I266" s="402"/>
    </row>
    <row r="267" spans="1:10" ht="15">
      <c r="A267" s="30" t="s">
        <v>7</v>
      </c>
      <c r="B267" s="105">
        <v>0</v>
      </c>
      <c r="C267" s="105">
        <v>0</v>
      </c>
      <c r="D267" s="105">
        <v>0</v>
      </c>
      <c r="E267" s="105">
        <v>0</v>
      </c>
      <c r="F267" s="394"/>
      <c r="G267" s="105">
        <v>0</v>
      </c>
      <c r="H267" s="110">
        <v>0</v>
      </c>
      <c r="I267" s="111">
        <f>SUM(B267:H267)</f>
        <v>0</v>
      </c>
    </row>
    <row r="268" spans="1:10" ht="15">
      <c r="A268" s="31" t="s">
        <v>8</v>
      </c>
      <c r="B268" s="112">
        <v>0</v>
      </c>
      <c r="C268" s="112">
        <v>0</v>
      </c>
      <c r="D268" s="112">
        <v>0</v>
      </c>
      <c r="E268" s="112">
        <v>0</v>
      </c>
      <c r="F268" s="395"/>
      <c r="G268" s="112">
        <v>0</v>
      </c>
      <c r="H268" s="113">
        <v>0</v>
      </c>
      <c r="I268" s="114">
        <f t="shared" ref="I268:I287" si="53">SUM(B268:H268)</f>
        <v>0</v>
      </c>
    </row>
    <row r="269" spans="1:10" ht="15">
      <c r="A269" s="32" t="s">
        <v>143</v>
      </c>
      <c r="B269" s="84">
        <v>0</v>
      </c>
      <c r="C269" s="84">
        <v>0</v>
      </c>
      <c r="D269" s="84">
        <v>0</v>
      </c>
      <c r="E269" s="84">
        <v>0</v>
      </c>
      <c r="F269" s="395"/>
      <c r="G269" s="84">
        <v>0</v>
      </c>
      <c r="H269" s="115">
        <v>0</v>
      </c>
      <c r="I269" s="111">
        <f t="shared" si="53"/>
        <v>0</v>
      </c>
    </row>
    <row r="270" spans="1:10" ht="15">
      <c r="A270" s="31" t="s">
        <v>9</v>
      </c>
      <c r="B270" s="112">
        <v>0</v>
      </c>
      <c r="C270" s="112">
        <v>0</v>
      </c>
      <c r="D270" s="112">
        <v>0</v>
      </c>
      <c r="E270" s="112">
        <v>0</v>
      </c>
      <c r="F270" s="395"/>
      <c r="G270" s="112">
        <v>0</v>
      </c>
      <c r="H270" s="113">
        <v>0</v>
      </c>
      <c r="I270" s="114">
        <f t="shared" si="53"/>
        <v>0</v>
      </c>
    </row>
    <row r="271" spans="1:10" ht="15">
      <c r="A271" s="32" t="s">
        <v>10</v>
      </c>
      <c r="B271" s="84">
        <v>0</v>
      </c>
      <c r="C271" s="84">
        <v>0</v>
      </c>
      <c r="D271" s="84">
        <v>0</v>
      </c>
      <c r="E271" s="84">
        <v>0</v>
      </c>
      <c r="F271" s="395"/>
      <c r="G271" s="84">
        <v>0</v>
      </c>
      <c r="H271" s="115">
        <v>0</v>
      </c>
      <c r="I271" s="111">
        <f t="shared" si="53"/>
        <v>0</v>
      </c>
    </row>
    <row r="272" spans="1:10" ht="15">
      <c r="A272" s="31" t="s">
        <v>11</v>
      </c>
      <c r="B272" s="112">
        <v>1.1657471008701352E-8</v>
      </c>
      <c r="C272" s="112">
        <v>1.1657471008701352E-8</v>
      </c>
      <c r="D272" s="112">
        <v>1.1657471008701352E-8</v>
      </c>
      <c r="E272" s="112">
        <v>1.1559159964285482E-2</v>
      </c>
      <c r="F272" s="395"/>
      <c r="G272" s="112">
        <v>0</v>
      </c>
      <c r="H272" s="113">
        <v>0</v>
      </c>
      <c r="I272" s="114">
        <f t="shared" si="53"/>
        <v>1.1559194936698509E-2</v>
      </c>
    </row>
    <row r="273" spans="1:9" ht="15">
      <c r="A273" s="32" t="s">
        <v>144</v>
      </c>
      <c r="B273" s="84">
        <v>0</v>
      </c>
      <c r="C273" s="84">
        <v>0</v>
      </c>
      <c r="D273" s="84">
        <v>0</v>
      </c>
      <c r="E273" s="84">
        <v>0</v>
      </c>
      <c r="F273" s="395"/>
      <c r="G273" s="84">
        <v>0</v>
      </c>
      <c r="H273" s="115">
        <v>0</v>
      </c>
      <c r="I273" s="111">
        <f t="shared" si="53"/>
        <v>0</v>
      </c>
    </row>
    <row r="274" spans="1:9" ht="15">
      <c r="A274" s="31" t="s">
        <v>145</v>
      </c>
      <c r="B274" s="112">
        <v>6.5978893116650888E-9</v>
      </c>
      <c r="C274" s="112">
        <v>6.5978893116650888E-9</v>
      </c>
      <c r="D274" s="112">
        <v>6.5978893116650888E-9</v>
      </c>
      <c r="E274" s="112">
        <v>30.95324443643619</v>
      </c>
      <c r="F274" s="395"/>
      <c r="G274" s="112">
        <v>0</v>
      </c>
      <c r="H274" s="113">
        <v>0</v>
      </c>
      <c r="I274" s="114">
        <f t="shared" si="53"/>
        <v>30.953244456229857</v>
      </c>
    </row>
    <row r="275" spans="1:9" ht="15">
      <c r="A275" s="32" t="s">
        <v>12</v>
      </c>
      <c r="B275" s="84">
        <v>0.97070657937003857</v>
      </c>
      <c r="C275" s="84">
        <v>4.0277437374774558E-2</v>
      </c>
      <c r="D275" s="84">
        <v>3.9890159832551877</v>
      </c>
      <c r="E275" s="84">
        <v>0</v>
      </c>
      <c r="F275" s="395"/>
      <c r="G275" s="84">
        <v>0</v>
      </c>
      <c r="H275" s="115">
        <v>0</v>
      </c>
      <c r="I275" s="111">
        <f t="shared" si="53"/>
        <v>5.0000000000000009</v>
      </c>
    </row>
    <row r="276" spans="1:9" ht="15">
      <c r="A276" s="31" t="s">
        <v>13</v>
      </c>
      <c r="B276" s="112">
        <v>34.025205081356354</v>
      </c>
      <c r="C276" s="112">
        <v>38.32257830078975</v>
      </c>
      <c r="D276" s="112">
        <v>19.652216617853902</v>
      </c>
      <c r="E276" s="112">
        <v>0</v>
      </c>
      <c r="F276" s="395"/>
      <c r="G276" s="112">
        <v>0</v>
      </c>
      <c r="H276" s="113">
        <v>0</v>
      </c>
      <c r="I276" s="114">
        <f t="shared" si="53"/>
        <v>92</v>
      </c>
    </row>
    <row r="277" spans="1:9" ht="15">
      <c r="A277" s="32" t="s">
        <v>14</v>
      </c>
      <c r="B277" s="84">
        <v>0</v>
      </c>
      <c r="C277" s="84">
        <v>0</v>
      </c>
      <c r="D277" s="84">
        <v>0</v>
      </c>
      <c r="E277" s="84">
        <v>0</v>
      </c>
      <c r="F277" s="395"/>
      <c r="G277" s="84">
        <v>0</v>
      </c>
      <c r="H277" s="115">
        <v>0</v>
      </c>
      <c r="I277" s="111">
        <f t="shared" si="53"/>
        <v>0</v>
      </c>
    </row>
    <row r="278" spans="1:9" ht="15">
      <c r="A278" s="31" t="s">
        <v>146</v>
      </c>
      <c r="B278" s="112">
        <v>0</v>
      </c>
      <c r="C278" s="112">
        <v>0</v>
      </c>
      <c r="D278" s="112">
        <v>0</v>
      </c>
      <c r="E278" s="112">
        <v>0</v>
      </c>
      <c r="F278" s="395"/>
      <c r="G278" s="112">
        <v>0</v>
      </c>
      <c r="H278" s="113">
        <v>0</v>
      </c>
      <c r="I278" s="114">
        <f t="shared" si="53"/>
        <v>0</v>
      </c>
    </row>
    <row r="279" spans="1:9" ht="15">
      <c r="A279" s="32" t="s">
        <v>136</v>
      </c>
      <c r="B279" s="84">
        <v>28.24100872972161</v>
      </c>
      <c r="C279" s="84">
        <v>7.5347912523352944E-9</v>
      </c>
      <c r="D279" s="84">
        <v>1108.7589912627436</v>
      </c>
      <c r="E279" s="84">
        <v>0</v>
      </c>
      <c r="F279" s="395"/>
      <c r="G279" s="84">
        <v>0</v>
      </c>
      <c r="H279" s="115">
        <v>0</v>
      </c>
      <c r="I279" s="111">
        <f t="shared" si="53"/>
        <v>1137</v>
      </c>
    </row>
    <row r="280" spans="1:9" ht="15">
      <c r="A280" s="31" t="s">
        <v>15</v>
      </c>
      <c r="B280" s="112">
        <v>0</v>
      </c>
      <c r="C280" s="112">
        <v>0</v>
      </c>
      <c r="D280" s="112">
        <v>0</v>
      </c>
      <c r="E280" s="112">
        <v>0</v>
      </c>
      <c r="F280" s="395"/>
      <c r="G280" s="112">
        <v>0</v>
      </c>
      <c r="H280" s="113">
        <v>0</v>
      </c>
      <c r="I280" s="114">
        <f t="shared" si="53"/>
        <v>0</v>
      </c>
    </row>
    <row r="281" spans="1:9" ht="15">
      <c r="A281" s="32" t="s">
        <v>16</v>
      </c>
      <c r="B281" s="84">
        <v>0</v>
      </c>
      <c r="C281" s="84">
        <v>0</v>
      </c>
      <c r="D281" s="84">
        <v>0</v>
      </c>
      <c r="E281" s="84">
        <v>0</v>
      </c>
      <c r="F281" s="395"/>
      <c r="G281" s="84">
        <v>0</v>
      </c>
      <c r="H281" s="115">
        <v>0</v>
      </c>
      <c r="I281" s="111">
        <f t="shared" si="53"/>
        <v>0</v>
      </c>
    </row>
    <row r="282" spans="1:9" ht="15">
      <c r="A282" s="31" t="s">
        <v>17</v>
      </c>
      <c r="B282" s="112">
        <v>0</v>
      </c>
      <c r="C282" s="112">
        <v>0</v>
      </c>
      <c r="D282" s="112">
        <v>0</v>
      </c>
      <c r="E282" s="112">
        <v>0</v>
      </c>
      <c r="F282" s="395"/>
      <c r="G282" s="112">
        <v>0</v>
      </c>
      <c r="H282" s="113">
        <v>0</v>
      </c>
      <c r="I282" s="114">
        <f t="shared" si="53"/>
        <v>0</v>
      </c>
    </row>
    <row r="283" spans="1:9" ht="15">
      <c r="A283" s="33" t="s">
        <v>56</v>
      </c>
      <c r="B283" s="84">
        <v>0</v>
      </c>
      <c r="C283" s="84">
        <v>0</v>
      </c>
      <c r="D283" s="84">
        <v>0</v>
      </c>
      <c r="E283" s="84">
        <v>0</v>
      </c>
      <c r="F283" s="395"/>
      <c r="G283" s="84">
        <v>0</v>
      </c>
      <c r="H283" s="115">
        <v>0</v>
      </c>
      <c r="I283" s="111">
        <f t="shared" si="53"/>
        <v>0</v>
      </c>
    </row>
    <row r="284" spans="1:9">
      <c r="A284" s="31" t="s">
        <v>18</v>
      </c>
      <c r="B284" s="112">
        <v>0</v>
      </c>
      <c r="C284" s="112">
        <v>0</v>
      </c>
      <c r="D284" s="112">
        <v>0</v>
      </c>
      <c r="E284" s="112">
        <v>0</v>
      </c>
      <c r="F284" s="395"/>
      <c r="G284" s="112">
        <v>0</v>
      </c>
      <c r="H284" s="113">
        <v>0</v>
      </c>
      <c r="I284" s="281">
        <f t="shared" si="53"/>
        <v>0</v>
      </c>
    </row>
    <row r="285" spans="1:9" ht="15">
      <c r="A285" s="33" t="s">
        <v>19</v>
      </c>
      <c r="B285" s="84">
        <v>0</v>
      </c>
      <c r="C285" s="84">
        <v>0</v>
      </c>
      <c r="D285" s="84">
        <v>0</v>
      </c>
      <c r="E285" s="84">
        <v>0</v>
      </c>
      <c r="F285" s="395"/>
      <c r="G285" s="84">
        <v>0</v>
      </c>
      <c r="H285" s="115">
        <v>0</v>
      </c>
      <c r="I285" s="282">
        <f t="shared" si="53"/>
        <v>0</v>
      </c>
    </row>
    <row r="286" spans="1:9">
      <c r="A286" s="31" t="s">
        <v>20</v>
      </c>
      <c r="B286" s="112">
        <v>8.8919999845383391</v>
      </c>
      <c r="C286" s="112">
        <v>7.7308294008063887E-9</v>
      </c>
      <c r="D286" s="112">
        <v>7.7308294008063887E-9</v>
      </c>
      <c r="E286" s="112">
        <v>0</v>
      </c>
      <c r="F286" s="395"/>
      <c r="G286" s="112">
        <v>0</v>
      </c>
      <c r="H286" s="113">
        <v>0</v>
      </c>
      <c r="I286" s="281">
        <f t="shared" si="53"/>
        <v>8.8919999999999977</v>
      </c>
    </row>
    <row r="287" spans="1:9" ht="15.75" thickBot="1">
      <c r="A287" s="33" t="s">
        <v>21</v>
      </c>
      <c r="B287" s="283">
        <v>9.5026090846834707E-2</v>
      </c>
      <c r="C287" s="283">
        <v>8.2553109052865162E-9</v>
      </c>
      <c r="D287" s="283">
        <v>258.15807524652604</v>
      </c>
      <c r="E287" s="283">
        <v>59.091320907893078</v>
      </c>
      <c r="F287" s="396"/>
      <c r="G287" s="283">
        <v>4.8375777464787957</v>
      </c>
      <c r="H287" s="284">
        <v>0</v>
      </c>
      <c r="I287" s="285">
        <f t="shared" si="53"/>
        <v>322.18200000000007</v>
      </c>
    </row>
    <row r="288" spans="1:9" ht="15">
      <c r="A288" s="280" t="s">
        <v>22</v>
      </c>
      <c r="B288" s="99">
        <f>SUM(B267:B287)</f>
        <v>72.223946484088543</v>
      </c>
      <c r="C288" s="99">
        <f t="shared" ref="C288:E288" si="54">SUM(C267:C287)</f>
        <v>38.362855779940823</v>
      </c>
      <c r="D288" s="99">
        <f t="shared" si="54"/>
        <v>1390.5582991363651</v>
      </c>
      <c r="E288" s="99">
        <f t="shared" si="54"/>
        <v>90.05612450429355</v>
      </c>
      <c r="F288" s="99">
        <f>SUM(F267:F287)</f>
        <v>0</v>
      </c>
      <c r="G288" s="99">
        <f t="shared" ref="G288:H288" si="55">SUM(G267:G287)</f>
        <v>4.8375777464787957</v>
      </c>
      <c r="H288" s="100">
        <f t="shared" si="55"/>
        <v>0</v>
      </c>
      <c r="I288" s="111">
        <f>SUM(I267:I287)</f>
        <v>1596.0388036511667</v>
      </c>
    </row>
    <row r="289" spans="1:10" s="22" customFormat="1" ht="15" thickBot="1">
      <c r="A289" s="286" t="s">
        <v>108</v>
      </c>
      <c r="B289" s="289">
        <f>B288/$I288</f>
        <v>4.5251999086028456E-2</v>
      </c>
      <c r="C289" s="289">
        <f t="shared" ref="C289:I289" si="56">C288/$I288</f>
        <v>2.4036292659163617E-2</v>
      </c>
      <c r="D289" s="289">
        <f t="shared" si="56"/>
        <v>0.87125594688253472</v>
      </c>
      <c r="E289" s="289">
        <f t="shared" si="56"/>
        <v>5.642477131400396E-2</v>
      </c>
      <c r="F289" s="289">
        <f t="shared" si="56"/>
        <v>0</v>
      </c>
      <c r="G289" s="289">
        <f t="shared" si="56"/>
        <v>3.0309900582693515E-3</v>
      </c>
      <c r="H289" s="290">
        <f t="shared" si="56"/>
        <v>0</v>
      </c>
      <c r="I289" s="291">
        <f t="shared" si="56"/>
        <v>1</v>
      </c>
      <c r="J289" s="301"/>
    </row>
    <row r="290" spans="1:10" ht="15" thickBot="1">
      <c r="A290" s="6"/>
      <c r="B290" s="6"/>
      <c r="C290" s="6"/>
      <c r="D290" s="6"/>
      <c r="E290" s="6"/>
      <c r="F290" s="6"/>
      <c r="G290" s="6"/>
      <c r="H290" s="6"/>
      <c r="I290" s="6"/>
    </row>
    <row r="291" spans="1:10" ht="28.5" customHeight="1">
      <c r="A291" s="410" t="s">
        <v>34</v>
      </c>
      <c r="B291" s="108" t="s">
        <v>0</v>
      </c>
      <c r="C291" s="108" t="s">
        <v>1</v>
      </c>
      <c r="D291" s="108" t="s">
        <v>2</v>
      </c>
      <c r="E291" s="108" t="s">
        <v>3</v>
      </c>
      <c r="F291" s="108" t="s">
        <v>23</v>
      </c>
      <c r="G291" s="108" t="s">
        <v>4</v>
      </c>
      <c r="H291" s="108" t="s">
        <v>5</v>
      </c>
      <c r="I291" s="109" t="s">
        <v>6</v>
      </c>
    </row>
    <row r="292" spans="1:10" ht="15" customHeight="1">
      <c r="A292" s="411" t="s">
        <v>34</v>
      </c>
      <c r="B292" s="400" t="s">
        <v>111</v>
      </c>
      <c r="C292" s="401"/>
      <c r="D292" s="401"/>
      <c r="E292" s="401"/>
      <c r="F292" s="401"/>
      <c r="G292" s="401"/>
      <c r="H292" s="401"/>
      <c r="I292" s="402"/>
    </row>
    <row r="293" spans="1:10" ht="15">
      <c r="A293" s="30" t="s">
        <v>7</v>
      </c>
      <c r="B293" s="105">
        <v>0</v>
      </c>
      <c r="C293" s="105">
        <v>0</v>
      </c>
      <c r="D293" s="105">
        <v>0</v>
      </c>
      <c r="E293" s="105">
        <v>0</v>
      </c>
      <c r="F293" s="394"/>
      <c r="G293" s="105">
        <v>0</v>
      </c>
      <c r="H293" s="110">
        <v>0</v>
      </c>
      <c r="I293" s="111">
        <f>SUM(B293:H293)</f>
        <v>0</v>
      </c>
    </row>
    <row r="294" spans="1:10" ht="15">
      <c r="A294" s="31" t="s">
        <v>8</v>
      </c>
      <c r="B294" s="112">
        <v>0</v>
      </c>
      <c r="C294" s="112">
        <v>0</v>
      </c>
      <c r="D294" s="112">
        <v>0</v>
      </c>
      <c r="E294" s="112">
        <v>0</v>
      </c>
      <c r="F294" s="395"/>
      <c r="G294" s="112">
        <v>0</v>
      </c>
      <c r="H294" s="113">
        <v>0</v>
      </c>
      <c r="I294" s="114">
        <f t="shared" ref="I294:I313" si="57">SUM(B294:H294)</f>
        <v>0</v>
      </c>
    </row>
    <row r="295" spans="1:10" ht="15">
      <c r="A295" s="32" t="s">
        <v>143</v>
      </c>
      <c r="B295" s="84">
        <v>0</v>
      </c>
      <c r="C295" s="84">
        <v>0</v>
      </c>
      <c r="D295" s="84">
        <v>0</v>
      </c>
      <c r="E295" s="84">
        <v>0</v>
      </c>
      <c r="F295" s="395"/>
      <c r="G295" s="84">
        <v>0</v>
      </c>
      <c r="H295" s="115">
        <v>0</v>
      </c>
      <c r="I295" s="111">
        <f t="shared" si="57"/>
        <v>0</v>
      </c>
    </row>
    <row r="296" spans="1:10" ht="15">
      <c r="A296" s="31" t="s">
        <v>9</v>
      </c>
      <c r="B296" s="112">
        <v>0</v>
      </c>
      <c r="C296" s="112">
        <v>0</v>
      </c>
      <c r="D296" s="112">
        <v>0</v>
      </c>
      <c r="E296" s="112">
        <v>0</v>
      </c>
      <c r="F296" s="395"/>
      <c r="G296" s="112">
        <v>0</v>
      </c>
      <c r="H296" s="113">
        <v>0</v>
      </c>
      <c r="I296" s="114">
        <f t="shared" si="57"/>
        <v>0</v>
      </c>
    </row>
    <row r="297" spans="1:10" ht="15">
      <c r="A297" s="32" t="s">
        <v>10</v>
      </c>
      <c r="B297" s="84">
        <v>0</v>
      </c>
      <c r="C297" s="84">
        <v>0</v>
      </c>
      <c r="D297" s="84">
        <v>0</v>
      </c>
      <c r="E297" s="84">
        <v>0</v>
      </c>
      <c r="F297" s="395"/>
      <c r="G297" s="84">
        <v>0</v>
      </c>
      <c r="H297" s="115">
        <v>0</v>
      </c>
      <c r="I297" s="111">
        <f t="shared" si="57"/>
        <v>0</v>
      </c>
    </row>
    <row r="298" spans="1:10" ht="15">
      <c r="A298" s="31" t="s">
        <v>11</v>
      </c>
      <c r="B298" s="112">
        <v>0</v>
      </c>
      <c r="C298" s="112">
        <v>0</v>
      </c>
      <c r="D298" s="112">
        <v>0</v>
      </c>
      <c r="E298" s="112">
        <v>0</v>
      </c>
      <c r="F298" s="395"/>
      <c r="G298" s="112">
        <v>0</v>
      </c>
      <c r="H298" s="113">
        <v>0</v>
      </c>
      <c r="I298" s="114">
        <f t="shared" si="57"/>
        <v>0</v>
      </c>
    </row>
    <row r="299" spans="1:10" ht="15">
      <c r="A299" s="32" t="s">
        <v>144</v>
      </c>
      <c r="B299" s="84">
        <v>0</v>
      </c>
      <c r="C299" s="84">
        <v>0</v>
      </c>
      <c r="D299" s="84">
        <v>0</v>
      </c>
      <c r="E299" s="84">
        <v>0</v>
      </c>
      <c r="F299" s="395"/>
      <c r="G299" s="84">
        <v>0</v>
      </c>
      <c r="H299" s="115">
        <v>0</v>
      </c>
      <c r="I299" s="111">
        <f t="shared" si="57"/>
        <v>0</v>
      </c>
    </row>
    <row r="300" spans="1:10" ht="15">
      <c r="A300" s="31" t="s">
        <v>145</v>
      </c>
      <c r="B300" s="112">
        <v>0</v>
      </c>
      <c r="C300" s="112">
        <v>0</v>
      </c>
      <c r="D300" s="112">
        <v>0</v>
      </c>
      <c r="E300" s="112">
        <v>0.71373430008479855</v>
      </c>
      <c r="F300" s="395"/>
      <c r="G300" s="112">
        <v>0</v>
      </c>
      <c r="H300" s="113">
        <v>0</v>
      </c>
      <c r="I300" s="114">
        <f t="shared" si="57"/>
        <v>0.71373430008479855</v>
      </c>
    </row>
    <row r="301" spans="1:10" ht="15">
      <c r="A301" s="32" t="s">
        <v>12</v>
      </c>
      <c r="B301" s="84">
        <v>9.5785800044769136</v>
      </c>
      <c r="C301" s="84">
        <v>1.4214199955230866</v>
      </c>
      <c r="D301" s="84">
        <v>0</v>
      </c>
      <c r="E301" s="84">
        <v>0</v>
      </c>
      <c r="F301" s="395"/>
      <c r="G301" s="84">
        <v>0</v>
      </c>
      <c r="H301" s="115">
        <v>0</v>
      </c>
      <c r="I301" s="111">
        <f t="shared" si="57"/>
        <v>11</v>
      </c>
    </row>
    <row r="302" spans="1:10" ht="15">
      <c r="A302" s="31" t="s">
        <v>13</v>
      </c>
      <c r="B302" s="112">
        <v>130.81410841808872</v>
      </c>
      <c r="C302" s="112">
        <v>596.98077575204923</v>
      </c>
      <c r="D302" s="112">
        <v>30.205115829862095</v>
      </c>
      <c r="E302" s="112">
        <v>0</v>
      </c>
      <c r="F302" s="395"/>
      <c r="G302" s="112">
        <v>0</v>
      </c>
      <c r="H302" s="113">
        <v>0</v>
      </c>
      <c r="I302" s="114">
        <f t="shared" si="57"/>
        <v>758</v>
      </c>
    </row>
    <row r="303" spans="1:10" ht="15">
      <c r="A303" s="32" t="s">
        <v>14</v>
      </c>
      <c r="B303" s="84">
        <v>7.9194982997827096E-3</v>
      </c>
      <c r="C303" s="84">
        <v>4.3987269406483103</v>
      </c>
      <c r="D303" s="84">
        <v>1.5933535610519074</v>
      </c>
      <c r="E303" s="84">
        <v>0</v>
      </c>
      <c r="F303" s="395"/>
      <c r="G303" s="84">
        <v>0</v>
      </c>
      <c r="H303" s="115">
        <v>0</v>
      </c>
      <c r="I303" s="111">
        <f t="shared" si="57"/>
        <v>6.0000000000000009</v>
      </c>
    </row>
    <row r="304" spans="1:10" ht="15">
      <c r="A304" s="31" t="s">
        <v>146</v>
      </c>
      <c r="B304" s="112">
        <v>0</v>
      </c>
      <c r="C304" s="112">
        <v>0</v>
      </c>
      <c r="D304" s="112">
        <v>0</v>
      </c>
      <c r="E304" s="112">
        <v>0</v>
      </c>
      <c r="F304" s="395"/>
      <c r="G304" s="112">
        <v>0</v>
      </c>
      <c r="H304" s="113">
        <v>0</v>
      </c>
      <c r="I304" s="114">
        <f t="shared" si="57"/>
        <v>0</v>
      </c>
    </row>
    <row r="305" spans="1:10" ht="15">
      <c r="A305" s="32" t="s">
        <v>136</v>
      </c>
      <c r="B305" s="84">
        <v>32.457141933972082</v>
      </c>
      <c r="C305" s="84">
        <v>746.30676468033562</v>
      </c>
      <c r="D305" s="84">
        <v>62.999982348138118</v>
      </c>
      <c r="E305" s="84">
        <v>4.2361110375542639</v>
      </c>
      <c r="F305" s="395"/>
      <c r="G305" s="84">
        <v>0</v>
      </c>
      <c r="H305" s="115">
        <v>0</v>
      </c>
      <c r="I305" s="111">
        <f t="shared" si="57"/>
        <v>846</v>
      </c>
    </row>
    <row r="306" spans="1:10" ht="15">
      <c r="A306" s="31" t="s">
        <v>15</v>
      </c>
      <c r="B306" s="112">
        <v>0</v>
      </c>
      <c r="C306" s="112">
        <v>0</v>
      </c>
      <c r="D306" s="112">
        <v>0</v>
      </c>
      <c r="E306" s="112">
        <v>0</v>
      </c>
      <c r="F306" s="395"/>
      <c r="G306" s="112">
        <v>0</v>
      </c>
      <c r="H306" s="113">
        <v>0</v>
      </c>
      <c r="I306" s="114">
        <f t="shared" si="57"/>
        <v>0</v>
      </c>
    </row>
    <row r="307" spans="1:10" ht="15">
      <c r="A307" s="32" t="s">
        <v>16</v>
      </c>
      <c r="B307" s="84">
        <v>0</v>
      </c>
      <c r="C307" s="84">
        <v>0</v>
      </c>
      <c r="D307" s="84">
        <v>0</v>
      </c>
      <c r="E307" s="84">
        <v>0</v>
      </c>
      <c r="F307" s="395"/>
      <c r="G307" s="84">
        <v>0</v>
      </c>
      <c r="H307" s="115">
        <v>0</v>
      </c>
      <c r="I307" s="111">
        <f t="shared" si="57"/>
        <v>0</v>
      </c>
    </row>
    <row r="308" spans="1:10" ht="15">
      <c r="A308" s="31" t="s">
        <v>17</v>
      </c>
      <c r="B308" s="112">
        <v>0</v>
      </c>
      <c r="C308" s="112">
        <v>0</v>
      </c>
      <c r="D308" s="112">
        <v>0</v>
      </c>
      <c r="E308" s="112">
        <v>0</v>
      </c>
      <c r="F308" s="395"/>
      <c r="G308" s="112">
        <v>0</v>
      </c>
      <c r="H308" s="113">
        <v>0</v>
      </c>
      <c r="I308" s="114">
        <f t="shared" si="57"/>
        <v>0</v>
      </c>
    </row>
    <row r="309" spans="1:10" ht="15">
      <c r="A309" s="33" t="s">
        <v>56</v>
      </c>
      <c r="B309" s="84">
        <v>35</v>
      </c>
      <c r="C309" s="84">
        <v>0</v>
      </c>
      <c r="D309" s="84">
        <v>0</v>
      </c>
      <c r="E309" s="84">
        <v>0</v>
      </c>
      <c r="F309" s="395"/>
      <c r="G309" s="84">
        <v>0</v>
      </c>
      <c r="H309" s="115">
        <v>0</v>
      </c>
      <c r="I309" s="111">
        <f t="shared" si="57"/>
        <v>35</v>
      </c>
    </row>
    <row r="310" spans="1:10">
      <c r="A310" s="31" t="s">
        <v>18</v>
      </c>
      <c r="B310" s="112">
        <v>2</v>
      </c>
      <c r="C310" s="112">
        <v>0</v>
      </c>
      <c r="D310" s="112">
        <v>0</v>
      </c>
      <c r="E310" s="112">
        <v>0</v>
      </c>
      <c r="F310" s="395"/>
      <c r="G310" s="112">
        <v>0</v>
      </c>
      <c r="H310" s="113">
        <v>0</v>
      </c>
      <c r="I310" s="281">
        <f t="shared" si="57"/>
        <v>2</v>
      </c>
    </row>
    <row r="311" spans="1:10" ht="15">
      <c r="A311" s="33" t="s">
        <v>19</v>
      </c>
      <c r="B311" s="84">
        <v>0</v>
      </c>
      <c r="C311" s="84">
        <v>0</v>
      </c>
      <c r="D311" s="84">
        <v>0</v>
      </c>
      <c r="E311" s="84">
        <v>0</v>
      </c>
      <c r="F311" s="395"/>
      <c r="G311" s="84">
        <v>0</v>
      </c>
      <c r="H311" s="115">
        <v>0</v>
      </c>
      <c r="I311" s="282">
        <f t="shared" si="57"/>
        <v>0</v>
      </c>
    </row>
    <row r="312" spans="1:10">
      <c r="A312" s="31" t="s">
        <v>20</v>
      </c>
      <c r="B312" s="112">
        <v>7.4055176907543494</v>
      </c>
      <c r="C312" s="112">
        <v>120.77309730705606</v>
      </c>
      <c r="D312" s="112">
        <v>18.168585002189605</v>
      </c>
      <c r="E312" s="112">
        <v>0</v>
      </c>
      <c r="F312" s="395"/>
      <c r="G312" s="112">
        <v>0</v>
      </c>
      <c r="H312" s="113">
        <v>0</v>
      </c>
      <c r="I312" s="281">
        <f t="shared" si="57"/>
        <v>146.34720000000002</v>
      </c>
    </row>
    <row r="313" spans="1:10" ht="15.75" thickBot="1">
      <c r="A313" s="33" t="s">
        <v>21</v>
      </c>
      <c r="B313" s="283">
        <v>9.9099007049298944</v>
      </c>
      <c r="C313" s="283">
        <v>16.206242093621274</v>
      </c>
      <c r="D313" s="283">
        <v>50.443929001417018</v>
      </c>
      <c r="E313" s="283">
        <v>560.25501911002425</v>
      </c>
      <c r="F313" s="396"/>
      <c r="G313" s="283">
        <v>54.976202309263634</v>
      </c>
      <c r="H313" s="284">
        <v>0.18270678074394761</v>
      </c>
      <c r="I313" s="285">
        <f t="shared" si="57"/>
        <v>691.97400000000005</v>
      </c>
    </row>
    <row r="314" spans="1:10" ht="15">
      <c r="A314" s="280" t="s">
        <v>22</v>
      </c>
      <c r="B314" s="99">
        <f>SUM(B293:B313)</f>
        <v>227.17316825052174</v>
      </c>
      <c r="C314" s="99">
        <f t="shared" ref="C314:E314" si="58">SUM(C293:C313)</f>
        <v>1486.0870267692337</v>
      </c>
      <c r="D314" s="99">
        <f t="shared" si="58"/>
        <v>163.41096574265873</v>
      </c>
      <c r="E314" s="99">
        <f t="shared" si="58"/>
        <v>565.20486444766334</v>
      </c>
      <c r="F314" s="99">
        <f>SUM(F293:F313)</f>
        <v>0</v>
      </c>
      <c r="G314" s="99">
        <f t="shared" ref="G314:H314" si="59">SUM(G293:G313)</f>
        <v>54.976202309263634</v>
      </c>
      <c r="H314" s="100">
        <f t="shared" si="59"/>
        <v>0.18270678074394761</v>
      </c>
      <c r="I314" s="111">
        <f>SUM(I293:I313)</f>
        <v>2497.0349343000848</v>
      </c>
    </row>
    <row r="315" spans="1:10" s="22" customFormat="1" ht="15" thickBot="1">
      <c r="A315" s="286" t="s">
        <v>108</v>
      </c>
      <c r="B315" s="289">
        <f>B314/$I314</f>
        <v>9.0977168613060697E-2</v>
      </c>
      <c r="C315" s="289">
        <f t="shared" ref="C315:I315" si="60">C314/$I314</f>
        <v>0.59514066317449488</v>
      </c>
      <c r="D315" s="289">
        <f t="shared" si="60"/>
        <v>6.5442002231523674E-2</v>
      </c>
      <c r="E315" s="289">
        <f t="shared" si="60"/>
        <v>0.226350403305867</v>
      </c>
      <c r="F315" s="289">
        <f t="shared" si="60"/>
        <v>0</v>
      </c>
      <c r="G315" s="289">
        <f t="shared" si="60"/>
        <v>2.2016593181814408E-2</v>
      </c>
      <c r="H315" s="290">
        <f t="shared" si="60"/>
        <v>7.3169493239452838E-5</v>
      </c>
      <c r="I315" s="291">
        <f t="shared" si="60"/>
        <v>1</v>
      </c>
      <c r="J315" s="301"/>
    </row>
    <row r="316" spans="1:10" ht="15" thickBot="1">
      <c r="A316" s="6"/>
      <c r="B316" s="6"/>
      <c r="C316" s="6"/>
      <c r="D316" s="6"/>
      <c r="E316" s="6"/>
      <c r="F316" s="6"/>
      <c r="G316" s="6"/>
      <c r="H316" s="6"/>
      <c r="I316" s="6"/>
    </row>
    <row r="317" spans="1:10" ht="28.5">
      <c r="A317" s="410" t="s">
        <v>35</v>
      </c>
      <c r="B317" s="108" t="s">
        <v>0</v>
      </c>
      <c r="C317" s="108" t="s">
        <v>1</v>
      </c>
      <c r="D317" s="108" t="s">
        <v>2</v>
      </c>
      <c r="E317" s="108" t="s">
        <v>3</v>
      </c>
      <c r="F317" s="108" t="s">
        <v>23</v>
      </c>
      <c r="G317" s="108" t="s">
        <v>4</v>
      </c>
      <c r="H317" s="108" t="s">
        <v>5</v>
      </c>
      <c r="I317" s="109" t="s">
        <v>6</v>
      </c>
    </row>
    <row r="318" spans="1:10" ht="15" customHeight="1">
      <c r="A318" s="411" t="s">
        <v>35</v>
      </c>
      <c r="B318" s="400" t="s">
        <v>111</v>
      </c>
      <c r="C318" s="401"/>
      <c r="D318" s="401"/>
      <c r="E318" s="401"/>
      <c r="F318" s="401"/>
      <c r="G318" s="401"/>
      <c r="H318" s="401"/>
      <c r="I318" s="402"/>
    </row>
    <row r="319" spans="1:10" ht="15">
      <c r="A319" s="30" t="s">
        <v>7</v>
      </c>
      <c r="B319" s="105">
        <v>3.3513806171989641E-9</v>
      </c>
      <c r="C319" s="105">
        <v>618.99999999664863</v>
      </c>
      <c r="D319" s="105">
        <v>0</v>
      </c>
      <c r="E319" s="105">
        <v>0</v>
      </c>
      <c r="F319" s="394"/>
      <c r="G319" s="105">
        <v>0</v>
      </c>
      <c r="H319" s="110">
        <v>0</v>
      </c>
      <c r="I319" s="111">
        <f>SUM(B319:H319)</f>
        <v>619</v>
      </c>
    </row>
    <row r="320" spans="1:10" ht="15">
      <c r="A320" s="31" t="s">
        <v>8</v>
      </c>
      <c r="B320" s="112">
        <v>3.5060240963010599E-8</v>
      </c>
      <c r="C320" s="112">
        <v>1454.9999999649397</v>
      </c>
      <c r="D320" s="112">
        <v>0</v>
      </c>
      <c r="E320" s="112">
        <v>0</v>
      </c>
      <c r="F320" s="395"/>
      <c r="G320" s="112">
        <v>0</v>
      </c>
      <c r="H320" s="113">
        <v>0</v>
      </c>
      <c r="I320" s="114">
        <f t="shared" ref="I320:I339" si="61">SUM(B320:H320)</f>
        <v>1455</v>
      </c>
    </row>
    <row r="321" spans="1:9" ht="15">
      <c r="A321" s="32" t="s">
        <v>143</v>
      </c>
      <c r="B321" s="84">
        <v>0</v>
      </c>
      <c r="C321" s="84">
        <v>0</v>
      </c>
      <c r="D321" s="84">
        <v>0</v>
      </c>
      <c r="E321" s="84">
        <v>0</v>
      </c>
      <c r="F321" s="395"/>
      <c r="G321" s="84">
        <v>0</v>
      </c>
      <c r="H321" s="115">
        <v>0</v>
      </c>
      <c r="I321" s="111">
        <f t="shared" si="61"/>
        <v>0</v>
      </c>
    </row>
    <row r="322" spans="1:9" ht="15">
      <c r="A322" s="31" t="s">
        <v>9</v>
      </c>
      <c r="B322" s="112">
        <v>0</v>
      </c>
      <c r="C322" s="112">
        <v>0</v>
      </c>
      <c r="D322" s="112">
        <v>0</v>
      </c>
      <c r="E322" s="112">
        <v>0</v>
      </c>
      <c r="F322" s="395"/>
      <c r="G322" s="112">
        <v>0</v>
      </c>
      <c r="H322" s="113">
        <v>0</v>
      </c>
      <c r="I322" s="114">
        <f t="shared" si="61"/>
        <v>0</v>
      </c>
    </row>
    <row r="323" spans="1:9" ht="15">
      <c r="A323" s="32" t="s">
        <v>10</v>
      </c>
      <c r="B323" s="84">
        <v>0</v>
      </c>
      <c r="C323" s="84">
        <v>0</v>
      </c>
      <c r="D323" s="84">
        <v>0</v>
      </c>
      <c r="E323" s="84">
        <v>0</v>
      </c>
      <c r="F323" s="395"/>
      <c r="G323" s="84">
        <v>0</v>
      </c>
      <c r="H323" s="115">
        <v>0</v>
      </c>
      <c r="I323" s="111">
        <f t="shared" si="61"/>
        <v>0</v>
      </c>
    </row>
    <row r="324" spans="1:9" ht="15">
      <c r="A324" s="31" t="s">
        <v>11</v>
      </c>
      <c r="B324" s="112">
        <v>1.1657505966087046E-8</v>
      </c>
      <c r="C324" s="112">
        <v>0</v>
      </c>
      <c r="D324" s="112">
        <v>0</v>
      </c>
      <c r="E324" s="112">
        <v>0.43491514369376777</v>
      </c>
      <c r="F324" s="395"/>
      <c r="G324" s="112">
        <v>0</v>
      </c>
      <c r="H324" s="113">
        <v>0</v>
      </c>
      <c r="I324" s="114">
        <f t="shared" si="61"/>
        <v>0.43491515535127373</v>
      </c>
    </row>
    <row r="325" spans="1:9" ht="15">
      <c r="A325" s="32" t="s">
        <v>144</v>
      </c>
      <c r="B325" s="84">
        <v>0</v>
      </c>
      <c r="C325" s="84">
        <v>0</v>
      </c>
      <c r="D325" s="84">
        <v>0</v>
      </c>
      <c r="E325" s="84">
        <v>0</v>
      </c>
      <c r="F325" s="395"/>
      <c r="G325" s="84">
        <v>0</v>
      </c>
      <c r="H325" s="115">
        <v>0</v>
      </c>
      <c r="I325" s="111">
        <f t="shared" si="61"/>
        <v>0</v>
      </c>
    </row>
    <row r="326" spans="1:9" ht="15">
      <c r="A326" s="31" t="s">
        <v>145</v>
      </c>
      <c r="B326" s="112">
        <v>6.5978893109739149E-9</v>
      </c>
      <c r="C326" s="112">
        <v>8.0939174345777101</v>
      </c>
      <c r="D326" s="112">
        <v>0</v>
      </c>
      <c r="E326" s="112">
        <v>0.77152529618852728</v>
      </c>
      <c r="F326" s="395"/>
      <c r="G326" s="112">
        <v>0</v>
      </c>
      <c r="H326" s="113">
        <v>0</v>
      </c>
      <c r="I326" s="114">
        <f t="shared" si="61"/>
        <v>8.8654427373641251</v>
      </c>
    </row>
    <row r="327" spans="1:9" ht="15">
      <c r="A327" s="32" t="s">
        <v>12</v>
      </c>
      <c r="B327" s="84">
        <v>0</v>
      </c>
      <c r="C327" s="84">
        <v>0</v>
      </c>
      <c r="D327" s="84">
        <v>0</v>
      </c>
      <c r="E327" s="84">
        <v>0</v>
      </c>
      <c r="F327" s="395"/>
      <c r="G327" s="84">
        <v>0</v>
      </c>
      <c r="H327" s="115">
        <v>0</v>
      </c>
      <c r="I327" s="111">
        <f t="shared" si="61"/>
        <v>0</v>
      </c>
    </row>
    <row r="328" spans="1:9" ht="15">
      <c r="A328" s="31" t="s">
        <v>13</v>
      </c>
      <c r="B328" s="112">
        <v>104.30190891425681</v>
      </c>
      <c r="C328" s="112">
        <v>1118.4665797954178</v>
      </c>
      <c r="D328" s="112">
        <v>129.23151129032553</v>
      </c>
      <c r="E328" s="112">
        <v>0</v>
      </c>
      <c r="F328" s="395"/>
      <c r="G328" s="112">
        <v>0</v>
      </c>
      <c r="H328" s="113">
        <v>0</v>
      </c>
      <c r="I328" s="114">
        <f t="shared" si="61"/>
        <v>1352</v>
      </c>
    </row>
    <row r="329" spans="1:9" ht="15">
      <c r="A329" s="32" t="s">
        <v>14</v>
      </c>
      <c r="B329" s="84">
        <v>0.83912786406507511</v>
      </c>
      <c r="C329" s="84">
        <v>0</v>
      </c>
      <c r="D329" s="84">
        <v>2.160872135934925</v>
      </c>
      <c r="E329" s="84">
        <v>0</v>
      </c>
      <c r="F329" s="395"/>
      <c r="G329" s="84">
        <v>0</v>
      </c>
      <c r="H329" s="115">
        <v>0</v>
      </c>
      <c r="I329" s="111">
        <f t="shared" si="61"/>
        <v>3</v>
      </c>
    </row>
    <row r="330" spans="1:9" ht="15">
      <c r="A330" s="31" t="s">
        <v>146</v>
      </c>
      <c r="B330" s="112">
        <v>0</v>
      </c>
      <c r="C330" s="112">
        <v>0</v>
      </c>
      <c r="D330" s="112">
        <v>0</v>
      </c>
      <c r="E330" s="112">
        <v>0</v>
      </c>
      <c r="F330" s="395"/>
      <c r="G330" s="112">
        <v>0</v>
      </c>
      <c r="H330" s="113">
        <v>0</v>
      </c>
      <c r="I330" s="114">
        <f t="shared" si="61"/>
        <v>0</v>
      </c>
    </row>
    <row r="331" spans="1:9" ht="15">
      <c r="A331" s="32" t="s">
        <v>136</v>
      </c>
      <c r="B331" s="84">
        <v>1287.9276057127115</v>
      </c>
      <c r="C331" s="84">
        <v>2051.6181593658134</v>
      </c>
      <c r="D331" s="84">
        <v>754.93907064278096</v>
      </c>
      <c r="E331" s="84">
        <v>738.51516427869444</v>
      </c>
      <c r="F331" s="395"/>
      <c r="G331" s="84">
        <v>0</v>
      </c>
      <c r="H331" s="115">
        <v>0</v>
      </c>
      <c r="I331" s="111">
        <f t="shared" si="61"/>
        <v>4833</v>
      </c>
    </row>
    <row r="332" spans="1:9" ht="15">
      <c r="A332" s="31" t="s">
        <v>15</v>
      </c>
      <c r="B332" s="112">
        <v>0</v>
      </c>
      <c r="C332" s="112">
        <v>0</v>
      </c>
      <c r="D332" s="112">
        <v>0</v>
      </c>
      <c r="E332" s="112">
        <v>0</v>
      </c>
      <c r="F332" s="395"/>
      <c r="G332" s="112">
        <v>0</v>
      </c>
      <c r="H332" s="113">
        <v>0</v>
      </c>
      <c r="I332" s="114">
        <f t="shared" si="61"/>
        <v>0</v>
      </c>
    </row>
    <row r="333" spans="1:9" ht="15">
      <c r="A333" s="32" t="s">
        <v>16</v>
      </c>
      <c r="B333" s="84">
        <v>0</v>
      </c>
      <c r="C333" s="84">
        <v>0</v>
      </c>
      <c r="D333" s="84">
        <v>0</v>
      </c>
      <c r="E333" s="84">
        <v>0</v>
      </c>
      <c r="F333" s="395"/>
      <c r="G333" s="84">
        <v>0</v>
      </c>
      <c r="H333" s="115">
        <v>0</v>
      </c>
      <c r="I333" s="111">
        <f t="shared" si="61"/>
        <v>0</v>
      </c>
    </row>
    <row r="334" spans="1:9" ht="15">
      <c r="A334" s="31" t="s">
        <v>17</v>
      </c>
      <c r="B334" s="112">
        <v>0</v>
      </c>
      <c r="C334" s="112">
        <v>0</v>
      </c>
      <c r="D334" s="112">
        <v>0</v>
      </c>
      <c r="E334" s="112">
        <v>0</v>
      </c>
      <c r="F334" s="395"/>
      <c r="G334" s="112">
        <v>0</v>
      </c>
      <c r="H334" s="113">
        <v>0</v>
      </c>
      <c r="I334" s="114">
        <f t="shared" si="61"/>
        <v>0</v>
      </c>
    </row>
    <row r="335" spans="1:9" ht="15">
      <c r="A335" s="33" t="s">
        <v>56</v>
      </c>
      <c r="B335" s="84">
        <v>0</v>
      </c>
      <c r="C335" s="84">
        <v>0</v>
      </c>
      <c r="D335" s="84">
        <v>0</v>
      </c>
      <c r="E335" s="84">
        <v>0</v>
      </c>
      <c r="F335" s="395"/>
      <c r="G335" s="84">
        <v>0</v>
      </c>
      <c r="H335" s="115">
        <v>0</v>
      </c>
      <c r="I335" s="111">
        <f t="shared" si="61"/>
        <v>0</v>
      </c>
    </row>
    <row r="336" spans="1:9">
      <c r="A336" s="31" t="s">
        <v>18</v>
      </c>
      <c r="B336" s="112">
        <v>54.797357803504241</v>
      </c>
      <c r="C336" s="112">
        <v>5920.032872602821</v>
      </c>
      <c r="D336" s="112">
        <v>5.169769593674884</v>
      </c>
      <c r="E336" s="112">
        <v>0</v>
      </c>
      <c r="F336" s="395"/>
      <c r="G336" s="112">
        <v>0</v>
      </c>
      <c r="H336" s="113">
        <v>0</v>
      </c>
      <c r="I336" s="281">
        <f t="shared" si="61"/>
        <v>5980</v>
      </c>
    </row>
    <row r="337" spans="1:10" ht="15">
      <c r="A337" s="33" t="s">
        <v>19</v>
      </c>
      <c r="B337" s="84">
        <v>0</v>
      </c>
      <c r="C337" s="84">
        <v>0</v>
      </c>
      <c r="D337" s="84">
        <v>0</v>
      </c>
      <c r="E337" s="84">
        <v>0</v>
      </c>
      <c r="F337" s="395"/>
      <c r="G337" s="84">
        <v>0</v>
      </c>
      <c r="H337" s="115">
        <v>0</v>
      </c>
      <c r="I337" s="282">
        <f t="shared" si="61"/>
        <v>0</v>
      </c>
    </row>
    <row r="338" spans="1:10">
      <c r="A338" s="31" t="s">
        <v>20</v>
      </c>
      <c r="B338" s="112">
        <v>0.34206329551914283</v>
      </c>
      <c r="C338" s="112">
        <v>0</v>
      </c>
      <c r="D338" s="112">
        <v>0.82073670448085712</v>
      </c>
      <c r="E338" s="112">
        <v>0</v>
      </c>
      <c r="F338" s="395"/>
      <c r="G338" s="112">
        <v>0</v>
      </c>
      <c r="H338" s="113">
        <v>0</v>
      </c>
      <c r="I338" s="281">
        <f t="shared" si="61"/>
        <v>1.1627999999999998</v>
      </c>
    </row>
    <row r="339" spans="1:10" ht="15.75" thickBot="1">
      <c r="A339" s="33" t="s">
        <v>21</v>
      </c>
      <c r="B339" s="283">
        <v>86.094621551478852</v>
      </c>
      <c r="C339" s="283">
        <v>56.044397369380015</v>
      </c>
      <c r="D339" s="283">
        <v>138.32519953280473</v>
      </c>
      <c r="E339" s="283">
        <v>4112.5897937057362</v>
      </c>
      <c r="F339" s="396"/>
      <c r="G339" s="283">
        <v>330.41238784060062</v>
      </c>
      <c r="H339" s="284">
        <v>0</v>
      </c>
      <c r="I339" s="285">
        <f t="shared" si="61"/>
        <v>4723.4664000000002</v>
      </c>
    </row>
    <row r="340" spans="1:10" ht="15">
      <c r="A340" s="280" t="s">
        <v>22</v>
      </c>
      <c r="B340" s="99">
        <f>SUM(B319:B339)</f>
        <v>1534.3026851982027</v>
      </c>
      <c r="C340" s="99">
        <f t="shared" ref="C340:E340" si="62">SUM(C319:C339)</f>
        <v>11228.255926529597</v>
      </c>
      <c r="D340" s="99">
        <f t="shared" si="62"/>
        <v>1030.647159900002</v>
      </c>
      <c r="E340" s="99">
        <f t="shared" si="62"/>
        <v>4852.3113984243128</v>
      </c>
      <c r="F340" s="99">
        <f>SUM(F319:F339)</f>
        <v>0</v>
      </c>
      <c r="G340" s="99">
        <f t="shared" ref="G340:H340" si="63">SUM(G319:G339)</f>
        <v>330.41238784060062</v>
      </c>
      <c r="H340" s="100">
        <f t="shared" si="63"/>
        <v>0</v>
      </c>
      <c r="I340" s="111">
        <f>SUM(I319:I339)</f>
        <v>18975.929557892716</v>
      </c>
    </row>
    <row r="341" spans="1:10" s="22" customFormat="1" ht="15" thickBot="1">
      <c r="A341" s="286" t="s">
        <v>108</v>
      </c>
      <c r="B341" s="289">
        <f>B340/$I340</f>
        <v>8.0855205565412494E-2</v>
      </c>
      <c r="C341" s="289">
        <f t="shared" ref="C341:I341" si="64">C340/$I340</f>
        <v>0.59171045572623315</v>
      </c>
      <c r="D341" s="289">
        <f t="shared" si="64"/>
        <v>5.4313395122787107E-2</v>
      </c>
      <c r="E341" s="289">
        <f t="shared" si="64"/>
        <v>0.25570875901602808</v>
      </c>
      <c r="F341" s="289">
        <f t="shared" si="64"/>
        <v>0</v>
      </c>
      <c r="G341" s="289">
        <f t="shared" si="64"/>
        <v>1.7412184569539108E-2</v>
      </c>
      <c r="H341" s="290">
        <f t="shared" si="64"/>
        <v>0</v>
      </c>
      <c r="I341" s="291">
        <f t="shared" si="64"/>
        <v>1</v>
      </c>
      <c r="J341" s="301"/>
    </row>
    <row r="342" spans="1:10" ht="15" thickBot="1">
      <c r="A342" s="6"/>
      <c r="B342" s="6"/>
      <c r="C342" s="6"/>
      <c r="D342" s="6"/>
      <c r="E342" s="6"/>
      <c r="F342" s="6"/>
      <c r="G342" s="6"/>
      <c r="H342" s="6"/>
      <c r="I342" s="6"/>
    </row>
    <row r="343" spans="1:10" ht="28.5">
      <c r="A343" s="410" t="s">
        <v>36</v>
      </c>
      <c r="B343" s="108" t="s">
        <v>0</v>
      </c>
      <c r="C343" s="108" t="s">
        <v>1</v>
      </c>
      <c r="D343" s="108" t="s">
        <v>2</v>
      </c>
      <c r="E343" s="108" t="s">
        <v>3</v>
      </c>
      <c r="F343" s="108" t="s">
        <v>23</v>
      </c>
      <c r="G343" s="108" t="s">
        <v>4</v>
      </c>
      <c r="H343" s="108" t="s">
        <v>5</v>
      </c>
      <c r="I343" s="109" t="s">
        <v>6</v>
      </c>
    </row>
    <row r="344" spans="1:10" ht="15" customHeight="1">
      <c r="A344" s="411" t="s">
        <v>36</v>
      </c>
      <c r="B344" s="400" t="s">
        <v>111</v>
      </c>
      <c r="C344" s="401"/>
      <c r="D344" s="401"/>
      <c r="E344" s="401"/>
      <c r="F344" s="401"/>
      <c r="G344" s="401"/>
      <c r="H344" s="401"/>
      <c r="I344" s="402"/>
    </row>
    <row r="345" spans="1:10" ht="15">
      <c r="A345" s="30" t="s">
        <v>7</v>
      </c>
      <c r="B345" s="105">
        <v>0</v>
      </c>
      <c r="C345" s="105">
        <v>0</v>
      </c>
      <c r="D345" s="105">
        <v>0</v>
      </c>
      <c r="E345" s="105">
        <v>0</v>
      </c>
      <c r="F345" s="394"/>
      <c r="G345" s="105">
        <v>0</v>
      </c>
      <c r="H345" s="110">
        <v>0</v>
      </c>
      <c r="I345" s="111">
        <f>SUM(B345:H345)</f>
        <v>0</v>
      </c>
    </row>
    <row r="346" spans="1:10" ht="15">
      <c r="A346" s="31" t="s">
        <v>8</v>
      </c>
      <c r="B346" s="112">
        <v>0</v>
      </c>
      <c r="C346" s="112">
        <v>0</v>
      </c>
      <c r="D346" s="112">
        <v>0</v>
      </c>
      <c r="E346" s="112">
        <v>0</v>
      </c>
      <c r="F346" s="395"/>
      <c r="G346" s="112">
        <v>0</v>
      </c>
      <c r="H346" s="113">
        <v>0</v>
      </c>
      <c r="I346" s="114">
        <f t="shared" ref="I346:I365" si="65">SUM(B346:H346)</f>
        <v>0</v>
      </c>
    </row>
    <row r="347" spans="1:10" ht="15">
      <c r="A347" s="32" t="s">
        <v>143</v>
      </c>
      <c r="B347" s="84">
        <v>0</v>
      </c>
      <c r="C347" s="84">
        <v>0</v>
      </c>
      <c r="D347" s="84">
        <v>0</v>
      </c>
      <c r="E347" s="84">
        <v>0</v>
      </c>
      <c r="F347" s="395"/>
      <c r="G347" s="84">
        <v>0</v>
      </c>
      <c r="H347" s="115">
        <v>0</v>
      </c>
      <c r="I347" s="111">
        <f t="shared" si="65"/>
        <v>0</v>
      </c>
    </row>
    <row r="348" spans="1:10" ht="15">
      <c r="A348" s="31" t="s">
        <v>9</v>
      </c>
      <c r="B348" s="112">
        <v>0</v>
      </c>
      <c r="C348" s="112">
        <v>0</v>
      </c>
      <c r="D348" s="112">
        <v>0</v>
      </c>
      <c r="E348" s="112">
        <v>0</v>
      </c>
      <c r="F348" s="395"/>
      <c r="G348" s="112">
        <v>0</v>
      </c>
      <c r="H348" s="113">
        <v>0</v>
      </c>
      <c r="I348" s="114">
        <f t="shared" si="65"/>
        <v>0</v>
      </c>
    </row>
    <row r="349" spans="1:10" ht="15">
      <c r="A349" s="32" t="s">
        <v>10</v>
      </c>
      <c r="B349" s="84">
        <v>0</v>
      </c>
      <c r="C349" s="84">
        <v>0</v>
      </c>
      <c r="D349" s="84">
        <v>0</v>
      </c>
      <c r="E349" s="84">
        <v>0</v>
      </c>
      <c r="F349" s="395"/>
      <c r="G349" s="84">
        <v>0</v>
      </c>
      <c r="H349" s="115">
        <v>0</v>
      </c>
      <c r="I349" s="111">
        <f t="shared" si="65"/>
        <v>0</v>
      </c>
    </row>
    <row r="350" spans="1:10" ht="15">
      <c r="A350" s="31" t="s">
        <v>11</v>
      </c>
      <c r="B350" s="112">
        <v>1.1657476698837614E-8</v>
      </c>
      <c r="C350" s="112">
        <v>1.1657476698837614E-8</v>
      </c>
      <c r="D350" s="112">
        <v>1.1657476698837614E-8</v>
      </c>
      <c r="E350" s="112">
        <v>1.8377030585019341E-2</v>
      </c>
      <c r="F350" s="395"/>
      <c r="G350" s="112">
        <v>0</v>
      </c>
      <c r="H350" s="113">
        <v>0</v>
      </c>
      <c r="I350" s="114">
        <f t="shared" si="65"/>
        <v>1.8377065557449439E-2</v>
      </c>
    </row>
    <row r="351" spans="1:10" ht="15">
      <c r="A351" s="32" t="s">
        <v>144</v>
      </c>
      <c r="B351" s="84">
        <v>0</v>
      </c>
      <c r="C351" s="84">
        <v>0</v>
      </c>
      <c r="D351" s="84">
        <v>0</v>
      </c>
      <c r="E351" s="84">
        <v>0</v>
      </c>
      <c r="F351" s="395"/>
      <c r="G351" s="84">
        <v>0</v>
      </c>
      <c r="H351" s="115">
        <v>0</v>
      </c>
      <c r="I351" s="111">
        <f t="shared" si="65"/>
        <v>0</v>
      </c>
    </row>
    <row r="352" spans="1:10" ht="15">
      <c r="A352" s="31" t="s">
        <v>145</v>
      </c>
      <c r="B352" s="112">
        <v>6.5978892759980079E-9</v>
      </c>
      <c r="C352" s="112">
        <v>6.5978892759980079E-9</v>
      </c>
      <c r="D352" s="112">
        <v>6.5978892759980079E-9</v>
      </c>
      <c r="E352" s="112">
        <v>4.3656315522332703</v>
      </c>
      <c r="F352" s="395"/>
      <c r="G352" s="112">
        <v>0</v>
      </c>
      <c r="H352" s="113">
        <v>0</v>
      </c>
      <c r="I352" s="114">
        <f t="shared" si="65"/>
        <v>4.3656315720269383</v>
      </c>
    </row>
    <row r="353" spans="1:10" ht="15">
      <c r="A353" s="32" t="s">
        <v>12</v>
      </c>
      <c r="B353" s="84">
        <v>0</v>
      </c>
      <c r="C353" s="84">
        <v>0</v>
      </c>
      <c r="D353" s="84">
        <v>0</v>
      </c>
      <c r="E353" s="84">
        <v>0</v>
      </c>
      <c r="F353" s="395"/>
      <c r="G353" s="84">
        <v>0</v>
      </c>
      <c r="H353" s="115">
        <v>0</v>
      </c>
      <c r="I353" s="111">
        <f t="shared" si="65"/>
        <v>0</v>
      </c>
    </row>
    <row r="354" spans="1:10" ht="15">
      <c r="A354" s="31" t="s">
        <v>13</v>
      </c>
      <c r="B354" s="112">
        <v>3.3940780976511362E-2</v>
      </c>
      <c r="C354" s="112">
        <v>0.99904358971633955</v>
      </c>
      <c r="D354" s="112">
        <v>15.967015624307148</v>
      </c>
      <c r="E354" s="112">
        <v>4.9999999941176466E-9</v>
      </c>
      <c r="F354" s="395"/>
      <c r="G354" s="112">
        <v>0</v>
      </c>
      <c r="H354" s="113">
        <v>0</v>
      </c>
      <c r="I354" s="114">
        <f t="shared" si="65"/>
        <v>17</v>
      </c>
    </row>
    <row r="355" spans="1:10" ht="15">
      <c r="A355" s="32" t="s">
        <v>14</v>
      </c>
      <c r="B355" s="84">
        <v>0.75</v>
      </c>
      <c r="C355" s="84">
        <v>0.75</v>
      </c>
      <c r="D355" s="84">
        <v>0.75</v>
      </c>
      <c r="E355" s="84">
        <v>0.75</v>
      </c>
      <c r="F355" s="395"/>
      <c r="G355" s="84">
        <v>0</v>
      </c>
      <c r="H355" s="115">
        <v>0</v>
      </c>
      <c r="I355" s="111">
        <f t="shared" si="65"/>
        <v>3</v>
      </c>
    </row>
    <row r="356" spans="1:10" ht="15">
      <c r="A356" s="31" t="s">
        <v>146</v>
      </c>
      <c r="B356" s="112">
        <v>0</v>
      </c>
      <c r="C356" s="112">
        <v>0</v>
      </c>
      <c r="D356" s="112">
        <v>0</v>
      </c>
      <c r="E356" s="112">
        <v>0</v>
      </c>
      <c r="F356" s="395"/>
      <c r="G356" s="112">
        <v>0</v>
      </c>
      <c r="H356" s="113">
        <v>0</v>
      </c>
      <c r="I356" s="114">
        <f t="shared" si="65"/>
        <v>0</v>
      </c>
    </row>
    <row r="357" spans="1:10" ht="15">
      <c r="A357" s="32" t="s">
        <v>136</v>
      </c>
      <c r="B357" s="84">
        <v>3.6385663803248205</v>
      </c>
      <c r="C357" s="84">
        <v>97.75592968449989</v>
      </c>
      <c r="D357" s="84">
        <v>124.60550392476054</v>
      </c>
      <c r="E357" s="84">
        <v>1.0414746541859034E-8</v>
      </c>
      <c r="F357" s="395"/>
      <c r="G357" s="84">
        <v>0</v>
      </c>
      <c r="H357" s="115">
        <v>0</v>
      </c>
      <c r="I357" s="111">
        <f t="shared" si="65"/>
        <v>226</v>
      </c>
    </row>
    <row r="358" spans="1:10" ht="15">
      <c r="A358" s="31" t="s">
        <v>15</v>
      </c>
      <c r="B358" s="112">
        <v>0</v>
      </c>
      <c r="C358" s="112">
        <v>0</v>
      </c>
      <c r="D358" s="112">
        <v>0</v>
      </c>
      <c r="E358" s="112">
        <v>0</v>
      </c>
      <c r="F358" s="395"/>
      <c r="G358" s="112">
        <v>0</v>
      </c>
      <c r="H358" s="113">
        <v>0</v>
      </c>
      <c r="I358" s="114">
        <f t="shared" si="65"/>
        <v>0</v>
      </c>
    </row>
    <row r="359" spans="1:10" ht="15">
      <c r="A359" s="32" t="s">
        <v>16</v>
      </c>
      <c r="B359" s="84">
        <v>0</v>
      </c>
      <c r="C359" s="84">
        <v>0</v>
      </c>
      <c r="D359" s="84">
        <v>0</v>
      </c>
      <c r="E359" s="84">
        <v>0</v>
      </c>
      <c r="F359" s="395"/>
      <c r="G359" s="84">
        <v>0</v>
      </c>
      <c r="H359" s="115">
        <v>0</v>
      </c>
      <c r="I359" s="111">
        <f t="shared" si="65"/>
        <v>0</v>
      </c>
    </row>
    <row r="360" spans="1:10" ht="15">
      <c r="A360" s="31" t="s">
        <v>17</v>
      </c>
      <c r="B360" s="112">
        <v>0.25141115425779359</v>
      </c>
      <c r="C360" s="112">
        <v>13.53467099559991</v>
      </c>
      <c r="D360" s="112">
        <v>4.2139178446877485</v>
      </c>
      <c r="E360" s="112">
        <v>5.4545454479338829E-9</v>
      </c>
      <c r="F360" s="395"/>
      <c r="G360" s="112">
        <v>0</v>
      </c>
      <c r="H360" s="113">
        <v>0</v>
      </c>
      <c r="I360" s="114">
        <f t="shared" si="65"/>
        <v>17.999999999999996</v>
      </c>
    </row>
    <row r="361" spans="1:10" ht="15">
      <c r="A361" s="33" t="s">
        <v>56</v>
      </c>
      <c r="B361" s="84">
        <v>3.1095280684060556</v>
      </c>
      <c r="C361" s="84">
        <v>5.2733748783793422</v>
      </c>
      <c r="D361" s="84">
        <v>9.6170969932146058</v>
      </c>
      <c r="E361" s="84">
        <v>5.9999999200000021E-8</v>
      </c>
      <c r="F361" s="395"/>
      <c r="G361" s="84">
        <v>0</v>
      </c>
      <c r="H361" s="115">
        <v>0</v>
      </c>
      <c r="I361" s="111">
        <f t="shared" si="65"/>
        <v>18</v>
      </c>
    </row>
    <row r="362" spans="1:10">
      <c r="A362" s="31" t="s">
        <v>18</v>
      </c>
      <c r="B362" s="112">
        <v>90.078078378659853</v>
      </c>
      <c r="C362" s="112">
        <v>262.2793721738629</v>
      </c>
      <c r="D362" s="112">
        <v>147.64254942515581</v>
      </c>
      <c r="E362" s="112">
        <v>2.2321428567442601E-8</v>
      </c>
      <c r="F362" s="395"/>
      <c r="G362" s="112">
        <v>0</v>
      </c>
      <c r="H362" s="113">
        <v>0</v>
      </c>
      <c r="I362" s="281">
        <f t="shared" si="65"/>
        <v>500.00000000000006</v>
      </c>
    </row>
    <row r="363" spans="1:10" ht="15">
      <c r="A363" s="33" t="s">
        <v>19</v>
      </c>
      <c r="B363" s="84">
        <v>0</v>
      </c>
      <c r="C363" s="84">
        <v>0</v>
      </c>
      <c r="D363" s="84">
        <v>0</v>
      </c>
      <c r="E363" s="84">
        <v>0</v>
      </c>
      <c r="F363" s="395"/>
      <c r="G363" s="84">
        <v>0</v>
      </c>
      <c r="H363" s="115">
        <v>0</v>
      </c>
      <c r="I363" s="282">
        <f t="shared" si="65"/>
        <v>0</v>
      </c>
    </row>
    <row r="364" spans="1:10">
      <c r="A364" s="31" t="s">
        <v>20</v>
      </c>
      <c r="B364" s="112">
        <v>9.8762020525095746</v>
      </c>
      <c r="C364" s="112">
        <v>1.3973423982443923E-4</v>
      </c>
      <c r="D364" s="112">
        <v>0.99205820551750667</v>
      </c>
      <c r="E364" s="112">
        <v>7.7330942402860474E-9</v>
      </c>
      <c r="F364" s="395"/>
      <c r="G364" s="112">
        <v>0</v>
      </c>
      <c r="H364" s="113">
        <v>0</v>
      </c>
      <c r="I364" s="281">
        <f t="shared" si="65"/>
        <v>10.868400000000001</v>
      </c>
    </row>
    <row r="365" spans="1:10" ht="15.75" thickBot="1">
      <c r="A365" s="33" t="s">
        <v>21</v>
      </c>
      <c r="B365" s="283">
        <v>2.1287828957678041</v>
      </c>
      <c r="C365" s="283">
        <v>3.5163181142048514</v>
      </c>
      <c r="D365" s="283">
        <v>2.0693055357646455</v>
      </c>
      <c r="E365" s="283">
        <v>342.63182463739997</v>
      </c>
      <c r="F365" s="396"/>
      <c r="G365" s="283">
        <v>4.4078633618176157</v>
      </c>
      <c r="H365" s="284">
        <v>1.870545504505285E-2</v>
      </c>
      <c r="I365" s="285">
        <f t="shared" si="65"/>
        <v>354.7727999999999</v>
      </c>
    </row>
    <row r="366" spans="1:10" ht="15">
      <c r="A366" s="280" t="s">
        <v>22</v>
      </c>
      <c r="B366" s="99">
        <f>SUM(B345:B365)</f>
        <v>109.86650972915777</v>
      </c>
      <c r="C366" s="99">
        <f t="shared" ref="C366:E366" si="66">SUM(C345:C365)</f>
        <v>384.10884918875843</v>
      </c>
      <c r="D366" s="99">
        <f t="shared" si="66"/>
        <v>305.85744757166339</v>
      </c>
      <c r="E366" s="99">
        <f t="shared" si="66"/>
        <v>347.76583333114206</v>
      </c>
      <c r="F366" s="99">
        <f>SUM(F345:F365)</f>
        <v>0</v>
      </c>
      <c r="G366" s="99">
        <f t="shared" ref="G366:H366" si="67">SUM(G345:G365)</f>
        <v>4.4078633618176157</v>
      </c>
      <c r="H366" s="100">
        <f t="shared" si="67"/>
        <v>1.870545504505285E-2</v>
      </c>
      <c r="I366" s="111">
        <f>SUM(I345:I365)</f>
        <v>1152.0252086375842</v>
      </c>
    </row>
    <row r="367" spans="1:10" s="22" customFormat="1" ht="15" thickBot="1">
      <c r="A367" s="286" t="s">
        <v>108</v>
      </c>
      <c r="B367" s="289">
        <f>B366/$I366</f>
        <v>9.5368147246611759E-2</v>
      </c>
      <c r="C367" s="289">
        <f t="shared" ref="C367:I367" si="68">C366/$I366</f>
        <v>0.33342052440242675</v>
      </c>
      <c r="D367" s="289">
        <f t="shared" si="68"/>
        <v>0.26549544686906512</v>
      </c>
      <c r="E367" s="289">
        <f t="shared" si="68"/>
        <v>0.3018734579101956</v>
      </c>
      <c r="F367" s="289">
        <f t="shared" si="68"/>
        <v>0</v>
      </c>
      <c r="G367" s="289">
        <f t="shared" si="68"/>
        <v>3.8261865528363506E-3</v>
      </c>
      <c r="H367" s="290">
        <f t="shared" si="68"/>
        <v>1.6237018864521569E-5</v>
      </c>
      <c r="I367" s="291">
        <f t="shared" si="68"/>
        <v>1</v>
      </c>
      <c r="J367" s="301"/>
    </row>
    <row r="368" spans="1:10" ht="15" thickBot="1">
      <c r="A368" s="6"/>
      <c r="B368" s="6"/>
      <c r="C368" s="6"/>
      <c r="D368" s="6"/>
      <c r="E368" s="6"/>
      <c r="F368" s="6"/>
      <c r="G368" s="6"/>
      <c r="H368" s="6"/>
      <c r="I368" s="6"/>
    </row>
    <row r="369" spans="1:9" ht="28.5">
      <c r="A369" s="410" t="s">
        <v>37</v>
      </c>
      <c r="B369" s="108" t="s">
        <v>0</v>
      </c>
      <c r="C369" s="108" t="s">
        <v>1</v>
      </c>
      <c r="D369" s="108" t="s">
        <v>2</v>
      </c>
      <c r="E369" s="108" t="s">
        <v>3</v>
      </c>
      <c r="F369" s="108" t="s">
        <v>23</v>
      </c>
      <c r="G369" s="108" t="s">
        <v>4</v>
      </c>
      <c r="H369" s="108" t="s">
        <v>5</v>
      </c>
      <c r="I369" s="109" t="s">
        <v>6</v>
      </c>
    </row>
    <row r="370" spans="1:9" ht="15" customHeight="1">
      <c r="A370" s="411" t="s">
        <v>37</v>
      </c>
      <c r="B370" s="400" t="s">
        <v>110</v>
      </c>
      <c r="C370" s="401"/>
      <c r="D370" s="401"/>
      <c r="E370" s="401"/>
      <c r="F370" s="401"/>
      <c r="G370" s="401"/>
      <c r="H370" s="401"/>
      <c r="I370" s="402"/>
    </row>
    <row r="371" spans="1:9" ht="15">
      <c r="A371" s="30" t="s">
        <v>7</v>
      </c>
      <c r="B371" s="105">
        <v>0</v>
      </c>
      <c r="C371" s="105">
        <v>0</v>
      </c>
      <c r="D371" s="105">
        <v>0</v>
      </c>
      <c r="E371" s="105">
        <v>0</v>
      </c>
      <c r="F371" s="394"/>
      <c r="G371" s="105">
        <v>0</v>
      </c>
      <c r="H371" s="110">
        <v>0</v>
      </c>
      <c r="I371" s="111">
        <f>SUM(B371:H371)</f>
        <v>0</v>
      </c>
    </row>
    <row r="372" spans="1:9" ht="15">
      <c r="A372" s="31" t="s">
        <v>8</v>
      </c>
      <c r="B372" s="112">
        <v>0</v>
      </c>
      <c r="C372" s="112">
        <v>0</v>
      </c>
      <c r="D372" s="112">
        <v>0</v>
      </c>
      <c r="E372" s="112">
        <v>0</v>
      </c>
      <c r="F372" s="395"/>
      <c r="G372" s="112">
        <v>0</v>
      </c>
      <c r="H372" s="113">
        <v>0</v>
      </c>
      <c r="I372" s="114">
        <f t="shared" ref="I372:I391" si="69">SUM(B372:H372)</f>
        <v>0</v>
      </c>
    </row>
    <row r="373" spans="1:9" ht="15">
      <c r="A373" s="32" t="s">
        <v>143</v>
      </c>
      <c r="B373" s="84">
        <v>0</v>
      </c>
      <c r="C373" s="84">
        <v>0</v>
      </c>
      <c r="D373" s="84">
        <v>0</v>
      </c>
      <c r="E373" s="84">
        <v>0</v>
      </c>
      <c r="F373" s="395"/>
      <c r="G373" s="84">
        <v>0</v>
      </c>
      <c r="H373" s="115">
        <v>0</v>
      </c>
      <c r="I373" s="111">
        <f t="shared" si="69"/>
        <v>0</v>
      </c>
    </row>
    <row r="374" spans="1:9" ht="15">
      <c r="A374" s="31" t="s">
        <v>9</v>
      </c>
      <c r="B374" s="112">
        <v>3.5</v>
      </c>
      <c r="C374" s="112">
        <v>3.5</v>
      </c>
      <c r="D374" s="112">
        <v>3.5</v>
      </c>
      <c r="E374" s="112">
        <v>3.5</v>
      </c>
      <c r="F374" s="395"/>
      <c r="G374" s="112">
        <v>0</v>
      </c>
      <c r="H374" s="113">
        <v>0</v>
      </c>
      <c r="I374" s="114">
        <f t="shared" si="69"/>
        <v>14</v>
      </c>
    </row>
    <row r="375" spans="1:9" ht="15">
      <c r="A375" s="32" t="s">
        <v>10</v>
      </c>
      <c r="B375" s="84">
        <v>0</v>
      </c>
      <c r="C375" s="84">
        <v>0</v>
      </c>
      <c r="D375" s="84">
        <v>0</v>
      </c>
      <c r="E375" s="84">
        <v>0</v>
      </c>
      <c r="F375" s="395"/>
      <c r="G375" s="84">
        <v>0</v>
      </c>
      <c r="H375" s="115">
        <v>0</v>
      </c>
      <c r="I375" s="111">
        <f t="shared" si="69"/>
        <v>0</v>
      </c>
    </row>
    <row r="376" spans="1:9" ht="15">
      <c r="A376" s="31" t="s">
        <v>11</v>
      </c>
      <c r="B376" s="112">
        <v>1.1657506060873989E-8</v>
      </c>
      <c r="C376" s="112">
        <v>1.1657506060873989E-8</v>
      </c>
      <c r="D376" s="112">
        <v>1.1657506060873989E-8</v>
      </c>
      <c r="E376" s="112">
        <v>2.4971746516810072</v>
      </c>
      <c r="F376" s="395"/>
      <c r="G376" s="112">
        <v>0</v>
      </c>
      <c r="H376" s="113">
        <v>0</v>
      </c>
      <c r="I376" s="114">
        <f t="shared" si="69"/>
        <v>2.4971746866535254</v>
      </c>
    </row>
    <row r="377" spans="1:9" ht="15">
      <c r="A377" s="32" t="s">
        <v>144</v>
      </c>
      <c r="B377" s="84">
        <v>0</v>
      </c>
      <c r="C377" s="84">
        <v>0</v>
      </c>
      <c r="D377" s="84">
        <v>0</v>
      </c>
      <c r="E377" s="84">
        <v>0</v>
      </c>
      <c r="F377" s="395"/>
      <c r="G377" s="84">
        <v>0</v>
      </c>
      <c r="H377" s="115">
        <v>0</v>
      </c>
      <c r="I377" s="111">
        <f t="shared" si="69"/>
        <v>0</v>
      </c>
    </row>
    <row r="378" spans="1:9" ht="15">
      <c r="A378" s="31" t="s">
        <v>145</v>
      </c>
      <c r="B378" s="112">
        <v>6.5978893155575493E-9</v>
      </c>
      <c r="C378" s="112">
        <v>6.5978893155575493E-9</v>
      </c>
      <c r="D378" s="112">
        <v>6.5978893155575493E-9</v>
      </c>
      <c r="E378" s="112">
        <v>533.01729015254125</v>
      </c>
      <c r="F378" s="395"/>
      <c r="G378" s="112">
        <v>0</v>
      </c>
      <c r="H378" s="113">
        <v>0</v>
      </c>
      <c r="I378" s="114">
        <f t="shared" si="69"/>
        <v>533.01729017233492</v>
      </c>
    </row>
    <row r="379" spans="1:9" ht="15">
      <c r="A379" s="32" t="s">
        <v>12</v>
      </c>
      <c r="B379" s="84">
        <v>17.999999992285719</v>
      </c>
      <c r="C379" s="84">
        <v>2.5714285699591846E-9</v>
      </c>
      <c r="D379" s="84">
        <v>2.5714285699591846E-9</v>
      </c>
      <c r="E379" s="84">
        <v>2.5714285699591846E-9</v>
      </c>
      <c r="F379" s="395"/>
      <c r="G379" s="84">
        <v>0</v>
      </c>
      <c r="H379" s="115">
        <v>0</v>
      </c>
      <c r="I379" s="111">
        <f t="shared" si="69"/>
        <v>18.000000000000007</v>
      </c>
    </row>
    <row r="380" spans="1:9" ht="15">
      <c r="A380" s="31" t="s">
        <v>13</v>
      </c>
      <c r="B380" s="112">
        <v>40.252125501929804</v>
      </c>
      <c r="C380" s="112">
        <v>7.7935943049404122E-9</v>
      </c>
      <c r="D380" s="112">
        <v>178.74787448248298</v>
      </c>
      <c r="E380" s="112">
        <v>7.7935943049404122E-9</v>
      </c>
      <c r="F380" s="395"/>
      <c r="G380" s="112">
        <v>0</v>
      </c>
      <c r="H380" s="113">
        <v>0</v>
      </c>
      <c r="I380" s="114">
        <f t="shared" si="69"/>
        <v>218.99999999999997</v>
      </c>
    </row>
    <row r="381" spans="1:9" ht="15">
      <c r="A381" s="32" t="s">
        <v>14</v>
      </c>
      <c r="B381" s="84">
        <v>2.3997248378600631</v>
      </c>
      <c r="C381" s="84">
        <v>1.369565216200378E-8</v>
      </c>
      <c r="D381" s="84">
        <v>60.600275134748628</v>
      </c>
      <c r="E381" s="84">
        <v>1.369565216200378E-8</v>
      </c>
      <c r="F381" s="395"/>
      <c r="G381" s="84">
        <v>0</v>
      </c>
      <c r="H381" s="115">
        <v>0</v>
      </c>
      <c r="I381" s="111">
        <f t="shared" si="69"/>
        <v>63</v>
      </c>
    </row>
    <row r="382" spans="1:9" ht="15">
      <c r="A382" s="31" t="s">
        <v>146</v>
      </c>
      <c r="B382" s="112">
        <v>0</v>
      </c>
      <c r="C382" s="112">
        <v>0</v>
      </c>
      <c r="D382" s="112">
        <v>0</v>
      </c>
      <c r="E382" s="112">
        <v>0</v>
      </c>
      <c r="F382" s="395"/>
      <c r="G382" s="112">
        <v>0</v>
      </c>
      <c r="H382" s="113">
        <v>0</v>
      </c>
      <c r="I382" s="114">
        <f t="shared" si="69"/>
        <v>0</v>
      </c>
    </row>
    <row r="383" spans="1:9" ht="15">
      <c r="A383" s="32" t="s">
        <v>136</v>
      </c>
      <c r="B383" s="84">
        <v>37.900408232356412</v>
      </c>
      <c r="C383" s="84">
        <v>3.1995181361450253</v>
      </c>
      <c r="D383" s="84">
        <v>88.900073608691557</v>
      </c>
      <c r="E383" s="84">
        <v>2.2807017527854726E-8</v>
      </c>
      <c r="F383" s="395"/>
      <c r="G383" s="84">
        <v>0</v>
      </c>
      <c r="H383" s="115">
        <v>0</v>
      </c>
      <c r="I383" s="111">
        <f t="shared" si="69"/>
        <v>130.00000000000003</v>
      </c>
    </row>
    <row r="384" spans="1:9" ht="15">
      <c r="A384" s="31" t="s">
        <v>15</v>
      </c>
      <c r="B384" s="112">
        <v>0</v>
      </c>
      <c r="C384" s="112">
        <v>0</v>
      </c>
      <c r="D384" s="112">
        <v>0</v>
      </c>
      <c r="E384" s="112">
        <v>0</v>
      </c>
      <c r="F384" s="395"/>
      <c r="G384" s="112">
        <v>0</v>
      </c>
      <c r="H384" s="113">
        <v>0</v>
      </c>
      <c r="I384" s="114">
        <f t="shared" si="69"/>
        <v>0</v>
      </c>
    </row>
    <row r="385" spans="1:10" ht="15">
      <c r="A385" s="32" t="s">
        <v>16</v>
      </c>
      <c r="B385" s="84">
        <v>0</v>
      </c>
      <c r="C385" s="84">
        <v>0</v>
      </c>
      <c r="D385" s="84">
        <v>0</v>
      </c>
      <c r="E385" s="84">
        <v>0</v>
      </c>
      <c r="F385" s="395"/>
      <c r="G385" s="84">
        <v>0</v>
      </c>
      <c r="H385" s="115">
        <v>0</v>
      </c>
      <c r="I385" s="111">
        <f t="shared" si="69"/>
        <v>0</v>
      </c>
    </row>
    <row r="386" spans="1:10" ht="15">
      <c r="A386" s="31" t="s">
        <v>17</v>
      </c>
      <c r="B386" s="112">
        <v>0</v>
      </c>
      <c r="C386" s="112">
        <v>0</v>
      </c>
      <c r="D386" s="112">
        <v>0</v>
      </c>
      <c r="E386" s="112">
        <v>0</v>
      </c>
      <c r="F386" s="395"/>
      <c r="G386" s="112">
        <v>0</v>
      </c>
      <c r="H386" s="113">
        <v>0</v>
      </c>
      <c r="I386" s="114">
        <f t="shared" si="69"/>
        <v>0</v>
      </c>
    </row>
    <row r="387" spans="1:10" ht="15">
      <c r="A387" s="33" t="s">
        <v>56</v>
      </c>
      <c r="B387" s="84">
        <v>3.9999999400000017</v>
      </c>
      <c r="C387" s="84">
        <v>1.999999960000001E-8</v>
      </c>
      <c r="D387" s="84">
        <v>1.999999960000001E-8</v>
      </c>
      <c r="E387" s="84">
        <v>1.999999960000001E-8</v>
      </c>
      <c r="F387" s="395"/>
      <c r="G387" s="84">
        <v>0</v>
      </c>
      <c r="H387" s="115">
        <v>0</v>
      </c>
      <c r="I387" s="111">
        <f t="shared" si="69"/>
        <v>4</v>
      </c>
    </row>
    <row r="388" spans="1:10">
      <c r="A388" s="31" t="s">
        <v>18</v>
      </c>
      <c r="B388" s="112">
        <v>0</v>
      </c>
      <c r="C388" s="112">
        <v>0</v>
      </c>
      <c r="D388" s="112">
        <v>0</v>
      </c>
      <c r="E388" s="112">
        <v>0</v>
      </c>
      <c r="F388" s="395"/>
      <c r="G388" s="112">
        <v>0</v>
      </c>
      <c r="H388" s="113">
        <v>0</v>
      </c>
      <c r="I388" s="281">
        <f t="shared" si="69"/>
        <v>0</v>
      </c>
    </row>
    <row r="389" spans="1:10" ht="15">
      <c r="A389" s="33" t="s">
        <v>19</v>
      </c>
      <c r="B389" s="84">
        <v>0</v>
      </c>
      <c r="C389" s="84">
        <v>0</v>
      </c>
      <c r="D389" s="84">
        <v>0</v>
      </c>
      <c r="E389" s="84">
        <v>0</v>
      </c>
      <c r="F389" s="395"/>
      <c r="G389" s="84">
        <v>0</v>
      </c>
      <c r="H389" s="115">
        <v>0</v>
      </c>
      <c r="I389" s="282">
        <f t="shared" si="69"/>
        <v>0</v>
      </c>
    </row>
    <row r="390" spans="1:10">
      <c r="A390" s="31" t="s">
        <v>20</v>
      </c>
      <c r="B390" s="112">
        <v>17.683199976797354</v>
      </c>
      <c r="C390" s="112">
        <v>7.7342150707076459E-9</v>
      </c>
      <c r="D390" s="112">
        <v>7.7342150707076459E-9</v>
      </c>
      <c r="E390" s="112">
        <v>7.7342150707076459E-9</v>
      </c>
      <c r="F390" s="395"/>
      <c r="G390" s="112">
        <v>0</v>
      </c>
      <c r="H390" s="113">
        <v>0</v>
      </c>
      <c r="I390" s="281">
        <f t="shared" si="69"/>
        <v>17.683199999999999</v>
      </c>
    </row>
    <row r="391" spans="1:10" ht="15.75" thickBot="1">
      <c r="A391" s="33" t="s">
        <v>21</v>
      </c>
      <c r="B391" s="283">
        <v>18.944915860664331</v>
      </c>
      <c r="C391" s="283">
        <v>2.3548759706870162E-2</v>
      </c>
      <c r="D391" s="283">
        <v>5.1204506039915136</v>
      </c>
      <c r="E391" s="283">
        <v>81.81725632969362</v>
      </c>
      <c r="F391" s="396"/>
      <c r="G391" s="283">
        <v>69.075428445943658</v>
      </c>
      <c r="H391" s="284">
        <v>0</v>
      </c>
      <c r="I391" s="285">
        <f t="shared" si="69"/>
        <v>174.98159999999999</v>
      </c>
    </row>
    <row r="392" spans="1:10" ht="15">
      <c r="A392" s="280" t="s">
        <v>22</v>
      </c>
      <c r="B392" s="99">
        <f>SUM(B371:B391)</f>
        <v>142.68037436014907</v>
      </c>
      <c r="C392" s="99">
        <f t="shared" ref="C392:E392" si="70">SUM(C371:C391)</f>
        <v>6.7230669659021807</v>
      </c>
      <c r="D392" s="99">
        <f t="shared" si="70"/>
        <v>336.86867387847576</v>
      </c>
      <c r="E392" s="99">
        <f t="shared" si="70"/>
        <v>620.83172120851782</v>
      </c>
      <c r="F392" s="99">
        <f>SUM(F371:F391)</f>
        <v>0</v>
      </c>
      <c r="G392" s="99">
        <f t="shared" ref="G392:H392" si="71">SUM(G371:G391)</f>
        <v>69.075428445943658</v>
      </c>
      <c r="H392" s="100">
        <f t="shared" si="71"/>
        <v>0</v>
      </c>
      <c r="I392" s="111">
        <f>SUM(I371:I391)</f>
        <v>1176.1792648589885</v>
      </c>
    </row>
    <row r="393" spans="1:10" s="22" customFormat="1" ht="15" thickBot="1">
      <c r="A393" s="286" t="s">
        <v>108</v>
      </c>
      <c r="B393" s="289">
        <f>B392/$I392</f>
        <v>0.1213083571722844</v>
      </c>
      <c r="C393" s="289">
        <f t="shared" ref="C393:I393" si="72">C392/$I392</f>
        <v>5.7160223503074639E-3</v>
      </c>
      <c r="D393" s="289">
        <f t="shared" si="72"/>
        <v>0.28640929486107097</v>
      </c>
      <c r="E393" s="289">
        <f t="shared" si="72"/>
        <v>0.52783766876127425</v>
      </c>
      <c r="F393" s="289">
        <f t="shared" si="72"/>
        <v>0</v>
      </c>
      <c r="G393" s="289">
        <f t="shared" si="72"/>
        <v>5.8728656855062886E-2</v>
      </c>
      <c r="H393" s="290">
        <f t="shared" si="72"/>
        <v>0</v>
      </c>
      <c r="I393" s="291">
        <f t="shared" si="72"/>
        <v>1</v>
      </c>
      <c r="J393" s="301"/>
    </row>
    <row r="394" spans="1:10" ht="15" thickBot="1">
      <c r="A394" s="6"/>
      <c r="B394" s="6"/>
      <c r="C394" s="6"/>
      <c r="D394" s="6"/>
      <c r="E394" s="6"/>
      <c r="F394" s="6"/>
      <c r="G394" s="6"/>
      <c r="H394" s="6"/>
      <c r="I394" s="6"/>
    </row>
    <row r="395" spans="1:10" ht="28.5">
      <c r="A395" s="410" t="s">
        <v>38</v>
      </c>
      <c r="B395" s="108" t="s">
        <v>0</v>
      </c>
      <c r="C395" s="108" t="s">
        <v>1</v>
      </c>
      <c r="D395" s="108" t="s">
        <v>2</v>
      </c>
      <c r="E395" s="108" t="s">
        <v>3</v>
      </c>
      <c r="F395" s="108" t="s">
        <v>23</v>
      </c>
      <c r="G395" s="108" t="s">
        <v>4</v>
      </c>
      <c r="H395" s="108" t="s">
        <v>5</v>
      </c>
      <c r="I395" s="109" t="s">
        <v>6</v>
      </c>
    </row>
    <row r="396" spans="1:10" ht="15" customHeight="1">
      <c r="A396" s="411" t="s">
        <v>38</v>
      </c>
      <c r="B396" s="400" t="s">
        <v>110</v>
      </c>
      <c r="C396" s="401"/>
      <c r="D396" s="401"/>
      <c r="E396" s="401"/>
      <c r="F396" s="401"/>
      <c r="G396" s="401"/>
      <c r="H396" s="401"/>
      <c r="I396" s="402"/>
    </row>
    <row r="397" spans="1:10" ht="15">
      <c r="A397" s="30" t="s">
        <v>7</v>
      </c>
      <c r="B397" s="105">
        <v>0</v>
      </c>
      <c r="C397" s="105">
        <v>0</v>
      </c>
      <c r="D397" s="105">
        <v>0</v>
      </c>
      <c r="E397" s="105">
        <v>0</v>
      </c>
      <c r="F397" s="394"/>
      <c r="G397" s="105">
        <v>0</v>
      </c>
      <c r="H397" s="110">
        <v>0</v>
      </c>
      <c r="I397" s="111">
        <f>SUM(B397:H397)</f>
        <v>0</v>
      </c>
    </row>
    <row r="398" spans="1:10" ht="15">
      <c r="A398" s="31" t="s">
        <v>8</v>
      </c>
      <c r="B398" s="112">
        <v>0</v>
      </c>
      <c r="C398" s="112">
        <v>0</v>
      </c>
      <c r="D398" s="112">
        <v>0</v>
      </c>
      <c r="E398" s="112">
        <v>0</v>
      </c>
      <c r="F398" s="395"/>
      <c r="G398" s="112">
        <v>0</v>
      </c>
      <c r="H398" s="113">
        <v>0</v>
      </c>
      <c r="I398" s="114">
        <f t="shared" ref="I398:I417" si="73">SUM(B398:H398)</f>
        <v>0</v>
      </c>
    </row>
    <row r="399" spans="1:10" ht="15">
      <c r="A399" s="32" t="s">
        <v>143</v>
      </c>
      <c r="B399" s="84">
        <v>0</v>
      </c>
      <c r="C399" s="84">
        <v>0</v>
      </c>
      <c r="D399" s="84">
        <v>0</v>
      </c>
      <c r="E399" s="84">
        <v>0</v>
      </c>
      <c r="F399" s="395"/>
      <c r="G399" s="84">
        <v>0</v>
      </c>
      <c r="H399" s="115">
        <v>0</v>
      </c>
      <c r="I399" s="111">
        <f t="shared" si="73"/>
        <v>0</v>
      </c>
    </row>
    <row r="400" spans="1:10" ht="15">
      <c r="A400" s="31" t="s">
        <v>9</v>
      </c>
      <c r="B400" s="112">
        <v>0</v>
      </c>
      <c r="C400" s="112">
        <v>0</v>
      </c>
      <c r="D400" s="112">
        <v>0</v>
      </c>
      <c r="E400" s="112">
        <v>0</v>
      </c>
      <c r="F400" s="395"/>
      <c r="G400" s="112">
        <v>0</v>
      </c>
      <c r="H400" s="113">
        <v>0</v>
      </c>
      <c r="I400" s="114">
        <f t="shared" si="73"/>
        <v>0</v>
      </c>
    </row>
    <row r="401" spans="1:9" ht="15">
      <c r="A401" s="32" t="s">
        <v>10</v>
      </c>
      <c r="B401" s="84">
        <v>0</v>
      </c>
      <c r="C401" s="84">
        <v>0</v>
      </c>
      <c r="D401" s="84">
        <v>0</v>
      </c>
      <c r="E401" s="84">
        <v>0</v>
      </c>
      <c r="F401" s="395"/>
      <c r="G401" s="84">
        <v>0</v>
      </c>
      <c r="H401" s="115">
        <v>0</v>
      </c>
      <c r="I401" s="111">
        <f t="shared" si="73"/>
        <v>0</v>
      </c>
    </row>
    <row r="402" spans="1:9" ht="15">
      <c r="A402" s="31" t="s">
        <v>11</v>
      </c>
      <c r="B402" s="112">
        <v>1.1657504983586073E-8</v>
      </c>
      <c r="C402" s="112">
        <v>0</v>
      </c>
      <c r="D402" s="112">
        <v>0</v>
      </c>
      <c r="E402" s="112">
        <v>0.10494253938161711</v>
      </c>
      <c r="F402" s="395"/>
      <c r="G402" s="112">
        <v>0</v>
      </c>
      <c r="H402" s="113">
        <v>0</v>
      </c>
      <c r="I402" s="114">
        <f t="shared" si="73"/>
        <v>0.1049425510391221</v>
      </c>
    </row>
    <row r="403" spans="1:9" ht="15">
      <c r="A403" s="32" t="s">
        <v>144</v>
      </c>
      <c r="B403" s="84">
        <v>0</v>
      </c>
      <c r="C403" s="84">
        <v>0</v>
      </c>
      <c r="D403" s="84">
        <v>0</v>
      </c>
      <c r="E403" s="84">
        <v>0</v>
      </c>
      <c r="F403" s="395"/>
      <c r="G403" s="84">
        <v>0</v>
      </c>
      <c r="H403" s="115">
        <v>0</v>
      </c>
      <c r="I403" s="111">
        <f t="shared" si="73"/>
        <v>0</v>
      </c>
    </row>
    <row r="404" spans="1:9" ht="15">
      <c r="A404" s="31" t="s">
        <v>145</v>
      </c>
      <c r="B404" s="112">
        <v>6.5978891220433765E-9</v>
      </c>
      <c r="C404" s="112">
        <v>0</v>
      </c>
      <c r="D404" s="112">
        <v>0</v>
      </c>
      <c r="E404" s="112">
        <v>0.22457669983036557</v>
      </c>
      <c r="F404" s="395"/>
      <c r="G404" s="112">
        <v>0</v>
      </c>
      <c r="H404" s="113">
        <v>0</v>
      </c>
      <c r="I404" s="114">
        <f t="shared" si="73"/>
        <v>0.2245767064282547</v>
      </c>
    </row>
    <row r="405" spans="1:9" ht="15">
      <c r="A405" s="32" t="s">
        <v>12</v>
      </c>
      <c r="B405" s="84">
        <v>0</v>
      </c>
      <c r="C405" s="84">
        <v>0</v>
      </c>
      <c r="D405" s="84">
        <v>0</v>
      </c>
      <c r="E405" s="84">
        <v>0</v>
      </c>
      <c r="F405" s="395"/>
      <c r="G405" s="84">
        <v>0</v>
      </c>
      <c r="H405" s="115">
        <v>0</v>
      </c>
      <c r="I405" s="111">
        <f t="shared" si="73"/>
        <v>0</v>
      </c>
    </row>
    <row r="406" spans="1:9" ht="15">
      <c r="A406" s="31" t="s">
        <v>13</v>
      </c>
      <c r="B406" s="112">
        <v>54.303325518612624</v>
      </c>
      <c r="C406" s="112">
        <v>85.651143949841995</v>
      </c>
      <c r="D406" s="112">
        <v>4.5530531545406573E-2</v>
      </c>
      <c r="E406" s="112">
        <v>0</v>
      </c>
      <c r="F406" s="395"/>
      <c r="G406" s="112">
        <v>0</v>
      </c>
      <c r="H406" s="113">
        <v>0</v>
      </c>
      <c r="I406" s="114">
        <f t="shared" si="73"/>
        <v>140.00000000000003</v>
      </c>
    </row>
    <row r="407" spans="1:9" ht="15">
      <c r="A407" s="32" t="s">
        <v>14</v>
      </c>
      <c r="B407" s="84">
        <v>0</v>
      </c>
      <c r="C407" s="84">
        <v>0</v>
      </c>
      <c r="D407" s="84">
        <v>0</v>
      </c>
      <c r="E407" s="84">
        <v>0</v>
      </c>
      <c r="F407" s="395"/>
      <c r="G407" s="84">
        <v>0</v>
      </c>
      <c r="H407" s="115">
        <v>0</v>
      </c>
      <c r="I407" s="111">
        <f t="shared" si="73"/>
        <v>0</v>
      </c>
    </row>
    <row r="408" spans="1:9" ht="15">
      <c r="A408" s="31" t="s">
        <v>146</v>
      </c>
      <c r="B408" s="112">
        <v>0</v>
      </c>
      <c r="C408" s="112">
        <v>0</v>
      </c>
      <c r="D408" s="112">
        <v>0</v>
      </c>
      <c r="E408" s="112">
        <v>0</v>
      </c>
      <c r="F408" s="395"/>
      <c r="G408" s="112">
        <v>0</v>
      </c>
      <c r="H408" s="113">
        <v>0</v>
      </c>
      <c r="I408" s="114">
        <f t="shared" si="73"/>
        <v>0</v>
      </c>
    </row>
    <row r="409" spans="1:9" ht="15">
      <c r="A409" s="32" t="s">
        <v>136</v>
      </c>
      <c r="B409" s="84">
        <v>112.3091688282171</v>
      </c>
      <c r="C409" s="84">
        <v>339.51221729691048</v>
      </c>
      <c r="D409" s="84">
        <v>48.301369438879021</v>
      </c>
      <c r="E409" s="84">
        <v>6.8772444359934157</v>
      </c>
      <c r="F409" s="395"/>
      <c r="G409" s="84">
        <v>0</v>
      </c>
      <c r="H409" s="115">
        <v>0</v>
      </c>
      <c r="I409" s="111">
        <f t="shared" si="73"/>
        <v>507</v>
      </c>
    </row>
    <row r="410" spans="1:9" ht="15">
      <c r="A410" s="31" t="s">
        <v>15</v>
      </c>
      <c r="B410" s="112">
        <v>0</v>
      </c>
      <c r="C410" s="112">
        <v>0</v>
      </c>
      <c r="D410" s="112">
        <v>0</v>
      </c>
      <c r="E410" s="112">
        <v>0</v>
      </c>
      <c r="F410" s="395"/>
      <c r="G410" s="112">
        <v>0</v>
      </c>
      <c r="H410" s="113">
        <v>0</v>
      </c>
      <c r="I410" s="114">
        <f t="shared" si="73"/>
        <v>0</v>
      </c>
    </row>
    <row r="411" spans="1:9" ht="15">
      <c r="A411" s="32" t="s">
        <v>16</v>
      </c>
      <c r="B411" s="84">
        <v>0</v>
      </c>
      <c r="C411" s="84">
        <v>0</v>
      </c>
      <c r="D411" s="84">
        <v>0</v>
      </c>
      <c r="E411" s="84">
        <v>0</v>
      </c>
      <c r="F411" s="395"/>
      <c r="G411" s="84">
        <v>0</v>
      </c>
      <c r="H411" s="115">
        <v>0</v>
      </c>
      <c r="I411" s="111">
        <f t="shared" si="73"/>
        <v>0</v>
      </c>
    </row>
    <row r="412" spans="1:9" ht="15">
      <c r="A412" s="31" t="s">
        <v>17</v>
      </c>
      <c r="B412" s="112">
        <v>0</v>
      </c>
      <c r="C412" s="112">
        <v>0</v>
      </c>
      <c r="D412" s="112">
        <v>0</v>
      </c>
      <c r="E412" s="112">
        <v>0</v>
      </c>
      <c r="F412" s="395"/>
      <c r="G412" s="112">
        <v>0</v>
      </c>
      <c r="H412" s="113">
        <v>0</v>
      </c>
      <c r="I412" s="114">
        <f t="shared" si="73"/>
        <v>0</v>
      </c>
    </row>
    <row r="413" spans="1:9" ht="15">
      <c r="A413" s="33" t="s">
        <v>56</v>
      </c>
      <c r="B413" s="84">
        <v>0</v>
      </c>
      <c r="C413" s="84">
        <v>0</v>
      </c>
      <c r="D413" s="84">
        <v>0</v>
      </c>
      <c r="E413" s="84">
        <v>0</v>
      </c>
      <c r="F413" s="395"/>
      <c r="G413" s="84">
        <v>0</v>
      </c>
      <c r="H413" s="115">
        <v>0</v>
      </c>
      <c r="I413" s="111">
        <f t="shared" si="73"/>
        <v>0</v>
      </c>
    </row>
    <row r="414" spans="1:9">
      <c r="A414" s="31" t="s">
        <v>18</v>
      </c>
      <c r="B414" s="112">
        <v>0</v>
      </c>
      <c r="C414" s="112">
        <v>0</v>
      </c>
      <c r="D414" s="112">
        <v>0</v>
      </c>
      <c r="E414" s="112">
        <v>0</v>
      </c>
      <c r="F414" s="395"/>
      <c r="G414" s="112">
        <v>0</v>
      </c>
      <c r="H414" s="113">
        <v>0</v>
      </c>
      <c r="I414" s="281">
        <f t="shared" si="73"/>
        <v>0</v>
      </c>
    </row>
    <row r="415" spans="1:9" ht="15">
      <c r="A415" s="33" t="s">
        <v>19</v>
      </c>
      <c r="B415" s="84">
        <v>0</v>
      </c>
      <c r="C415" s="84">
        <v>0</v>
      </c>
      <c r="D415" s="84">
        <v>0</v>
      </c>
      <c r="E415" s="84">
        <v>0</v>
      </c>
      <c r="F415" s="395"/>
      <c r="G415" s="84">
        <v>0</v>
      </c>
      <c r="H415" s="115">
        <v>0</v>
      </c>
      <c r="I415" s="282">
        <f t="shared" si="73"/>
        <v>0</v>
      </c>
    </row>
    <row r="416" spans="1:9">
      <c r="A416" s="31" t="s">
        <v>20</v>
      </c>
      <c r="B416" s="112">
        <v>0.15480000000000002</v>
      </c>
      <c r="C416" s="112">
        <v>0</v>
      </c>
      <c r="D416" s="112">
        <v>0</v>
      </c>
      <c r="E416" s="112">
        <v>0</v>
      </c>
      <c r="F416" s="395"/>
      <c r="G416" s="112">
        <v>0</v>
      </c>
      <c r="H416" s="113">
        <v>0</v>
      </c>
      <c r="I416" s="281">
        <f t="shared" si="73"/>
        <v>0.15480000000000002</v>
      </c>
    </row>
    <row r="417" spans="1:10" ht="15.75" thickBot="1">
      <c r="A417" s="33" t="s">
        <v>21</v>
      </c>
      <c r="B417" s="283">
        <v>7.5287518849471606</v>
      </c>
      <c r="C417" s="283">
        <v>3.5476492843029774</v>
      </c>
      <c r="D417" s="283">
        <v>0.2187575059691555</v>
      </c>
      <c r="E417" s="283">
        <v>283.88517305788412</v>
      </c>
      <c r="F417" s="396"/>
      <c r="G417" s="283">
        <v>51.942468266896597</v>
      </c>
      <c r="H417" s="284">
        <v>0</v>
      </c>
      <c r="I417" s="285">
        <f t="shared" si="73"/>
        <v>347.12279999999998</v>
      </c>
    </row>
    <row r="418" spans="1:10" ht="15">
      <c r="A418" s="280" t="s">
        <v>22</v>
      </c>
      <c r="B418" s="99">
        <f>SUM(B397:B417)</f>
        <v>174.29604625003228</v>
      </c>
      <c r="C418" s="99">
        <f t="shared" ref="C418:E418" si="74">SUM(C397:C417)</f>
        <v>428.71101053105542</v>
      </c>
      <c r="D418" s="99">
        <f t="shared" si="74"/>
        <v>48.565657476393589</v>
      </c>
      <c r="E418" s="99">
        <f t="shared" si="74"/>
        <v>291.09193673308954</v>
      </c>
      <c r="F418" s="99">
        <f>SUM(F397:F417)</f>
        <v>0</v>
      </c>
      <c r="G418" s="99">
        <f t="shared" ref="G418:H418" si="75">SUM(G397:G417)</f>
        <v>51.942468266896597</v>
      </c>
      <c r="H418" s="100">
        <f t="shared" si="75"/>
        <v>0</v>
      </c>
      <c r="I418" s="111">
        <f>SUM(I397:I417)</f>
        <v>994.60711925746739</v>
      </c>
    </row>
    <row r="419" spans="1:10" s="22" customFormat="1" ht="15" thickBot="1">
      <c r="A419" s="286" t="s">
        <v>108</v>
      </c>
      <c r="B419" s="289">
        <f>B418/$I418</f>
        <v>0.17524110060679488</v>
      </c>
      <c r="C419" s="289">
        <f t="shared" ref="C419:I419" si="76">C418/$I418</f>
        <v>0.43103553376041925</v>
      </c>
      <c r="D419" s="289">
        <f t="shared" si="76"/>
        <v>4.882898637670189E-2</v>
      </c>
      <c r="E419" s="289">
        <f t="shared" si="76"/>
        <v>0.29267027261016065</v>
      </c>
      <c r="F419" s="289">
        <f t="shared" si="76"/>
        <v>0</v>
      </c>
      <c r="G419" s="289">
        <f t="shared" si="76"/>
        <v>5.222410664592337E-2</v>
      </c>
      <c r="H419" s="290">
        <f t="shared" si="76"/>
        <v>0</v>
      </c>
      <c r="I419" s="291">
        <f t="shared" si="76"/>
        <v>1</v>
      </c>
      <c r="J419" s="301"/>
    </row>
    <row r="420" spans="1:10" ht="15" thickBot="1">
      <c r="A420" s="6"/>
      <c r="B420" s="6"/>
      <c r="C420" s="6"/>
      <c r="D420" s="6"/>
      <c r="E420" s="6"/>
      <c r="F420" s="6"/>
      <c r="G420" s="6"/>
      <c r="H420" s="6"/>
      <c r="I420" s="6"/>
    </row>
    <row r="421" spans="1:10" ht="28.5" customHeight="1">
      <c r="A421" s="410" t="s">
        <v>39</v>
      </c>
      <c r="B421" s="108" t="s">
        <v>0</v>
      </c>
      <c r="C421" s="108" t="s">
        <v>1</v>
      </c>
      <c r="D421" s="108" t="s">
        <v>2</v>
      </c>
      <c r="E421" s="108" t="s">
        <v>3</v>
      </c>
      <c r="F421" s="108" t="s">
        <v>23</v>
      </c>
      <c r="G421" s="108" t="s">
        <v>4</v>
      </c>
      <c r="H421" s="108" t="s">
        <v>5</v>
      </c>
      <c r="I421" s="109" t="s">
        <v>6</v>
      </c>
    </row>
    <row r="422" spans="1:10" ht="15" customHeight="1">
      <c r="A422" s="411" t="s">
        <v>39</v>
      </c>
      <c r="B422" s="400" t="s">
        <v>111</v>
      </c>
      <c r="C422" s="401"/>
      <c r="D422" s="401"/>
      <c r="E422" s="401"/>
      <c r="F422" s="401"/>
      <c r="G422" s="401"/>
      <c r="H422" s="401"/>
      <c r="I422" s="402"/>
    </row>
    <row r="423" spans="1:10" ht="15">
      <c r="A423" s="30" t="s">
        <v>7</v>
      </c>
      <c r="B423" s="105">
        <v>0</v>
      </c>
      <c r="C423" s="105">
        <v>0</v>
      </c>
      <c r="D423" s="105">
        <v>0</v>
      </c>
      <c r="E423" s="105">
        <v>0</v>
      </c>
      <c r="F423" s="394"/>
      <c r="G423" s="105">
        <v>0</v>
      </c>
      <c r="H423" s="110">
        <v>0</v>
      </c>
      <c r="I423" s="111">
        <f>SUM(B423:H423)</f>
        <v>0</v>
      </c>
    </row>
    <row r="424" spans="1:10" ht="15">
      <c r="A424" s="31" t="s">
        <v>8</v>
      </c>
      <c r="B424" s="112">
        <v>0</v>
      </c>
      <c r="C424" s="112">
        <v>0</v>
      </c>
      <c r="D424" s="112">
        <v>0</v>
      </c>
      <c r="E424" s="112">
        <v>0</v>
      </c>
      <c r="F424" s="395"/>
      <c r="G424" s="112">
        <v>0</v>
      </c>
      <c r="H424" s="113">
        <v>0</v>
      </c>
      <c r="I424" s="114">
        <f t="shared" ref="I424:I443" si="77">SUM(B424:H424)</f>
        <v>0</v>
      </c>
    </row>
    <row r="425" spans="1:10" ht="15">
      <c r="A425" s="32" t="s">
        <v>143</v>
      </c>
      <c r="B425" s="84">
        <v>0</v>
      </c>
      <c r="C425" s="84">
        <v>0</v>
      </c>
      <c r="D425" s="84">
        <v>0</v>
      </c>
      <c r="E425" s="84">
        <v>0</v>
      </c>
      <c r="F425" s="395"/>
      <c r="G425" s="84">
        <v>0</v>
      </c>
      <c r="H425" s="115">
        <v>0</v>
      </c>
      <c r="I425" s="111">
        <f t="shared" si="77"/>
        <v>0</v>
      </c>
    </row>
    <row r="426" spans="1:10" ht="15">
      <c r="A426" s="31" t="s">
        <v>9</v>
      </c>
      <c r="B426" s="112">
        <v>0</v>
      </c>
      <c r="C426" s="112">
        <v>0</v>
      </c>
      <c r="D426" s="112">
        <v>0</v>
      </c>
      <c r="E426" s="112">
        <v>0</v>
      </c>
      <c r="F426" s="395"/>
      <c r="G426" s="112">
        <v>0</v>
      </c>
      <c r="H426" s="113">
        <v>0</v>
      </c>
      <c r="I426" s="114">
        <f t="shared" si="77"/>
        <v>0</v>
      </c>
    </row>
    <row r="427" spans="1:10" ht="15">
      <c r="A427" s="32" t="s">
        <v>10</v>
      </c>
      <c r="B427" s="84">
        <v>0</v>
      </c>
      <c r="C427" s="84">
        <v>0</v>
      </c>
      <c r="D427" s="84">
        <v>0</v>
      </c>
      <c r="E427" s="84">
        <v>0</v>
      </c>
      <c r="F427" s="395"/>
      <c r="G427" s="84">
        <v>0</v>
      </c>
      <c r="H427" s="115">
        <v>0</v>
      </c>
      <c r="I427" s="111">
        <f t="shared" si="77"/>
        <v>0</v>
      </c>
    </row>
    <row r="428" spans="1:10" ht="15">
      <c r="A428" s="31" t="s">
        <v>11</v>
      </c>
      <c r="B428" s="112">
        <v>0</v>
      </c>
      <c r="C428" s="112">
        <v>0</v>
      </c>
      <c r="D428" s="112">
        <v>0</v>
      </c>
      <c r="E428" s="112">
        <v>0</v>
      </c>
      <c r="F428" s="395"/>
      <c r="G428" s="112">
        <v>0</v>
      </c>
      <c r="H428" s="113">
        <v>0</v>
      </c>
      <c r="I428" s="114">
        <f t="shared" si="77"/>
        <v>0</v>
      </c>
    </row>
    <row r="429" spans="1:10" ht="15">
      <c r="A429" s="32" t="s">
        <v>144</v>
      </c>
      <c r="B429" s="84">
        <v>0</v>
      </c>
      <c r="C429" s="84">
        <v>0</v>
      </c>
      <c r="D429" s="84">
        <v>0</v>
      </c>
      <c r="E429" s="84">
        <v>0</v>
      </c>
      <c r="F429" s="395"/>
      <c r="G429" s="84">
        <v>0</v>
      </c>
      <c r="H429" s="115">
        <v>0</v>
      </c>
      <c r="I429" s="111">
        <f t="shared" si="77"/>
        <v>0</v>
      </c>
    </row>
    <row r="430" spans="1:10" ht="15">
      <c r="A430" s="31" t="s">
        <v>145</v>
      </c>
      <c r="B430" s="112">
        <v>6.5978888811624578E-9</v>
      </c>
      <c r="C430" s="112">
        <v>6.5978888811624578E-9</v>
      </c>
      <c r="D430" s="112">
        <v>6.5978888811624578E-9</v>
      </c>
      <c r="E430" s="112">
        <v>0.30041379956178565</v>
      </c>
      <c r="F430" s="395"/>
      <c r="G430" s="112">
        <v>0</v>
      </c>
      <c r="H430" s="113">
        <v>0</v>
      </c>
      <c r="I430" s="114">
        <f t="shared" si="77"/>
        <v>0.30041381935545231</v>
      </c>
    </row>
    <row r="431" spans="1:10" ht="15">
      <c r="A431" s="32" t="s">
        <v>12</v>
      </c>
      <c r="B431" s="84">
        <v>1.007414531738394</v>
      </c>
      <c r="C431" s="84">
        <v>0.44684933919884651</v>
      </c>
      <c r="D431" s="84">
        <v>0.54573612906275959</v>
      </c>
      <c r="E431" s="84">
        <v>0</v>
      </c>
      <c r="F431" s="395"/>
      <c r="G431" s="84">
        <v>0</v>
      </c>
      <c r="H431" s="115">
        <v>0</v>
      </c>
      <c r="I431" s="111">
        <f t="shared" si="77"/>
        <v>2</v>
      </c>
    </row>
    <row r="432" spans="1:10" ht="15">
      <c r="A432" s="31" t="s">
        <v>13</v>
      </c>
      <c r="B432" s="112">
        <v>53.589470061686001</v>
      </c>
      <c r="C432" s="112">
        <v>5.6413421451762353</v>
      </c>
      <c r="D432" s="112">
        <v>18.769187793137764</v>
      </c>
      <c r="E432" s="112">
        <v>0</v>
      </c>
      <c r="F432" s="395"/>
      <c r="G432" s="112">
        <v>0</v>
      </c>
      <c r="H432" s="113">
        <v>0</v>
      </c>
      <c r="I432" s="114">
        <f t="shared" si="77"/>
        <v>78</v>
      </c>
    </row>
    <row r="433" spans="1:10" ht="15">
      <c r="A433" s="32" t="s">
        <v>14</v>
      </c>
      <c r="B433" s="84">
        <v>1.7333333298666667E-8</v>
      </c>
      <c r="C433" s="84">
        <v>1.7333333298666667E-8</v>
      </c>
      <c r="D433" s="84">
        <v>25.98942022403013</v>
      </c>
      <c r="E433" s="84">
        <v>1.0579741303202847E-2</v>
      </c>
      <c r="F433" s="395"/>
      <c r="G433" s="84">
        <v>0</v>
      </c>
      <c r="H433" s="115">
        <v>0</v>
      </c>
      <c r="I433" s="111">
        <f t="shared" si="77"/>
        <v>26</v>
      </c>
    </row>
    <row r="434" spans="1:10" ht="15">
      <c r="A434" s="31" t="s">
        <v>146</v>
      </c>
      <c r="B434" s="112">
        <v>0</v>
      </c>
      <c r="C434" s="112">
        <v>0</v>
      </c>
      <c r="D434" s="112">
        <v>0</v>
      </c>
      <c r="E434" s="112">
        <v>0</v>
      </c>
      <c r="F434" s="395"/>
      <c r="G434" s="112">
        <v>0</v>
      </c>
      <c r="H434" s="113">
        <v>0</v>
      </c>
      <c r="I434" s="114">
        <f t="shared" si="77"/>
        <v>0</v>
      </c>
    </row>
    <row r="435" spans="1:10" ht="15">
      <c r="A435" s="32" t="s">
        <v>136</v>
      </c>
      <c r="B435" s="84">
        <v>45.576661330226763</v>
      </c>
      <c r="C435" s="84">
        <v>36.625745112727252</v>
      </c>
      <c r="D435" s="84">
        <v>17.160742618823402</v>
      </c>
      <c r="E435" s="84">
        <v>5.636850938222576</v>
      </c>
      <c r="F435" s="395"/>
      <c r="G435" s="84">
        <v>0</v>
      </c>
      <c r="H435" s="115">
        <v>0</v>
      </c>
      <c r="I435" s="111">
        <f t="shared" si="77"/>
        <v>105</v>
      </c>
    </row>
    <row r="436" spans="1:10" ht="15">
      <c r="A436" s="31" t="s">
        <v>15</v>
      </c>
      <c r="B436" s="112">
        <v>0</v>
      </c>
      <c r="C436" s="112">
        <v>0</v>
      </c>
      <c r="D436" s="112">
        <v>0</v>
      </c>
      <c r="E436" s="112">
        <v>0</v>
      </c>
      <c r="F436" s="395"/>
      <c r="G436" s="112">
        <v>0</v>
      </c>
      <c r="H436" s="113">
        <v>0</v>
      </c>
      <c r="I436" s="114">
        <f t="shared" si="77"/>
        <v>0</v>
      </c>
    </row>
    <row r="437" spans="1:10" ht="15">
      <c r="A437" s="32" t="s">
        <v>16</v>
      </c>
      <c r="B437" s="84">
        <v>0</v>
      </c>
      <c r="C437" s="84">
        <v>0</v>
      </c>
      <c r="D437" s="84">
        <v>0</v>
      </c>
      <c r="E437" s="84">
        <v>0</v>
      </c>
      <c r="F437" s="395"/>
      <c r="G437" s="84">
        <v>0</v>
      </c>
      <c r="H437" s="115">
        <v>0</v>
      </c>
      <c r="I437" s="111">
        <f t="shared" si="77"/>
        <v>0</v>
      </c>
    </row>
    <row r="438" spans="1:10" ht="15">
      <c r="A438" s="31" t="s">
        <v>17</v>
      </c>
      <c r="B438" s="112">
        <v>3.7261905578487919</v>
      </c>
      <c r="C438" s="112">
        <v>4.3549116397816043E-2</v>
      </c>
      <c r="D438" s="112">
        <v>2.2302603257533917</v>
      </c>
      <c r="E438" s="112">
        <v>0</v>
      </c>
      <c r="F438" s="395"/>
      <c r="G438" s="112">
        <v>0</v>
      </c>
      <c r="H438" s="113">
        <v>0</v>
      </c>
      <c r="I438" s="114">
        <f t="shared" si="77"/>
        <v>6</v>
      </c>
    </row>
    <row r="439" spans="1:10" ht="15">
      <c r="A439" s="33" t="s">
        <v>56</v>
      </c>
      <c r="B439" s="84">
        <v>1</v>
      </c>
      <c r="C439" s="84">
        <v>1</v>
      </c>
      <c r="D439" s="84">
        <v>1</v>
      </c>
      <c r="E439" s="84">
        <v>0</v>
      </c>
      <c r="F439" s="395"/>
      <c r="G439" s="84">
        <v>0</v>
      </c>
      <c r="H439" s="115">
        <v>0</v>
      </c>
      <c r="I439" s="111">
        <f t="shared" si="77"/>
        <v>3</v>
      </c>
    </row>
    <row r="440" spans="1:10">
      <c r="A440" s="31" t="s">
        <v>18</v>
      </c>
      <c r="B440" s="112">
        <v>0.66666666666666663</v>
      </c>
      <c r="C440" s="112">
        <v>0.66666666666666663</v>
      </c>
      <c r="D440" s="112">
        <v>0.66666666666666663</v>
      </c>
      <c r="E440" s="112">
        <v>0</v>
      </c>
      <c r="F440" s="395"/>
      <c r="G440" s="112">
        <v>0</v>
      </c>
      <c r="H440" s="113">
        <v>0</v>
      </c>
      <c r="I440" s="281">
        <f t="shared" si="77"/>
        <v>2</v>
      </c>
    </row>
    <row r="441" spans="1:10" ht="15">
      <c r="A441" s="33" t="s">
        <v>19</v>
      </c>
      <c r="B441" s="84">
        <v>0</v>
      </c>
      <c r="C441" s="84">
        <v>0</v>
      </c>
      <c r="D441" s="84">
        <v>0</v>
      </c>
      <c r="E441" s="84">
        <v>0</v>
      </c>
      <c r="F441" s="395"/>
      <c r="G441" s="84">
        <v>0</v>
      </c>
      <c r="H441" s="115">
        <v>0</v>
      </c>
      <c r="I441" s="282">
        <f t="shared" si="77"/>
        <v>0</v>
      </c>
    </row>
    <row r="442" spans="1:10">
      <c r="A442" s="31" t="s">
        <v>20</v>
      </c>
      <c r="B442" s="112">
        <v>2.114482023108986</v>
      </c>
      <c r="C442" s="112">
        <v>5.2347627801999216E-3</v>
      </c>
      <c r="D442" s="112">
        <v>0.4218832141108137</v>
      </c>
      <c r="E442" s="112">
        <v>0</v>
      </c>
      <c r="F442" s="395"/>
      <c r="G442" s="112">
        <v>0</v>
      </c>
      <c r="H442" s="113">
        <v>0</v>
      </c>
      <c r="I442" s="281">
        <f t="shared" si="77"/>
        <v>2.5415999999999999</v>
      </c>
    </row>
    <row r="443" spans="1:10" ht="15.75" thickBot="1">
      <c r="A443" s="33" t="s">
        <v>21</v>
      </c>
      <c r="B443" s="283">
        <v>21.564689329495529</v>
      </c>
      <c r="C443" s="283">
        <v>7.3590039743234997E-2</v>
      </c>
      <c r="D443" s="283">
        <v>79.6011230345499</v>
      </c>
      <c r="E443" s="283">
        <v>409.45279244820472</v>
      </c>
      <c r="F443" s="396"/>
      <c r="G443" s="283">
        <v>54.265706943452805</v>
      </c>
      <c r="H443" s="284">
        <v>0.20609820455377972</v>
      </c>
      <c r="I443" s="285">
        <f t="shared" si="77"/>
        <v>565.16399999999987</v>
      </c>
    </row>
    <row r="444" spans="1:10" ht="15">
      <c r="A444" s="280" t="s">
        <v>22</v>
      </c>
      <c r="B444" s="99">
        <f>SUM(B423:B443)</f>
        <v>129.24557452470236</v>
      </c>
      <c r="C444" s="99">
        <f t="shared" ref="C444:E444" si="78">SUM(C423:C443)</f>
        <v>44.502977206621466</v>
      </c>
      <c r="D444" s="99">
        <f t="shared" si="78"/>
        <v>146.3850200127327</v>
      </c>
      <c r="E444" s="99">
        <f t="shared" si="78"/>
        <v>415.40063692729228</v>
      </c>
      <c r="F444" s="99">
        <f>SUM(F423:F443)</f>
        <v>0</v>
      </c>
      <c r="G444" s="99">
        <f t="shared" ref="G444:H444" si="79">SUM(G423:G443)</f>
        <v>54.265706943452805</v>
      </c>
      <c r="H444" s="100">
        <f t="shared" si="79"/>
        <v>0.20609820455377972</v>
      </c>
      <c r="I444" s="111">
        <f>SUM(I423:I443)</f>
        <v>790.0060138193553</v>
      </c>
    </row>
    <row r="445" spans="1:10" s="22" customFormat="1" ht="15" thickBot="1">
      <c r="A445" s="286" t="s">
        <v>108</v>
      </c>
      <c r="B445" s="289">
        <f>B444/$I444</f>
        <v>0.16360074767007529</v>
      </c>
      <c r="C445" s="289">
        <f t="shared" ref="C445:I445" si="80">C444/$I444</f>
        <v>5.6332453713191129E-2</v>
      </c>
      <c r="D445" s="289">
        <f t="shared" si="80"/>
        <v>0.18529608313362214</v>
      </c>
      <c r="E445" s="289">
        <f t="shared" si="80"/>
        <v>0.52581958828262643</v>
      </c>
      <c r="F445" s="289">
        <f t="shared" si="80"/>
        <v>0</v>
      </c>
      <c r="G445" s="289">
        <f t="shared" si="80"/>
        <v>6.8690245383196957E-2</v>
      </c>
      <c r="H445" s="290">
        <f t="shared" si="80"/>
        <v>2.6088181728817401E-4</v>
      </c>
      <c r="I445" s="291">
        <f t="shared" si="80"/>
        <v>1</v>
      </c>
      <c r="J445" s="301"/>
    </row>
    <row r="446" spans="1:10" ht="15" thickBot="1">
      <c r="A446" s="6"/>
      <c r="B446" s="6"/>
      <c r="C446" s="6"/>
      <c r="D446" s="6"/>
      <c r="E446" s="6"/>
      <c r="F446" s="6"/>
      <c r="G446" s="6"/>
      <c r="H446" s="6"/>
      <c r="I446" s="6"/>
    </row>
    <row r="447" spans="1:10" ht="28.5">
      <c r="A447" s="412" t="s">
        <v>40</v>
      </c>
      <c r="B447" s="108" t="s">
        <v>0</v>
      </c>
      <c r="C447" s="108" t="s">
        <v>1</v>
      </c>
      <c r="D447" s="108" t="s">
        <v>2</v>
      </c>
      <c r="E447" s="108" t="s">
        <v>3</v>
      </c>
      <c r="F447" s="108" t="s">
        <v>23</v>
      </c>
      <c r="G447" s="108" t="s">
        <v>4</v>
      </c>
      <c r="H447" s="108" t="s">
        <v>5</v>
      </c>
      <c r="I447" s="109" t="s">
        <v>6</v>
      </c>
    </row>
    <row r="448" spans="1:10" ht="15" customHeight="1">
      <c r="A448" s="413" t="s">
        <v>40</v>
      </c>
      <c r="B448" s="400" t="s">
        <v>111</v>
      </c>
      <c r="C448" s="401"/>
      <c r="D448" s="401"/>
      <c r="E448" s="401"/>
      <c r="F448" s="401"/>
      <c r="G448" s="401"/>
      <c r="H448" s="401"/>
      <c r="I448" s="402"/>
    </row>
    <row r="449" spans="1:9" ht="15">
      <c r="A449" s="30" t="s">
        <v>7</v>
      </c>
      <c r="B449" s="385"/>
      <c r="C449" s="386"/>
      <c r="D449" s="386"/>
      <c r="E449" s="387"/>
      <c r="F449" s="105">
        <v>0</v>
      </c>
      <c r="G449" s="385"/>
      <c r="H449" s="387"/>
      <c r="I449" s="111">
        <f>SUM(B449:H449)</f>
        <v>0</v>
      </c>
    </row>
    <row r="450" spans="1:9" ht="15">
      <c r="A450" s="31" t="s">
        <v>8</v>
      </c>
      <c r="B450" s="388"/>
      <c r="C450" s="389"/>
      <c r="D450" s="389"/>
      <c r="E450" s="390"/>
      <c r="F450" s="112">
        <v>0</v>
      </c>
      <c r="G450" s="388"/>
      <c r="H450" s="390"/>
      <c r="I450" s="114">
        <f t="shared" ref="I450:I469" si="81">SUM(B450:H450)</f>
        <v>0</v>
      </c>
    </row>
    <row r="451" spans="1:9" ht="15">
      <c r="A451" s="32" t="s">
        <v>143</v>
      </c>
      <c r="B451" s="388"/>
      <c r="C451" s="389"/>
      <c r="D451" s="389"/>
      <c r="E451" s="390"/>
      <c r="F451" s="84">
        <v>0</v>
      </c>
      <c r="G451" s="388"/>
      <c r="H451" s="390"/>
      <c r="I451" s="111">
        <f t="shared" si="81"/>
        <v>0</v>
      </c>
    </row>
    <row r="452" spans="1:9" ht="15">
      <c r="A452" s="31" t="s">
        <v>9</v>
      </c>
      <c r="B452" s="388"/>
      <c r="C452" s="389"/>
      <c r="D452" s="389"/>
      <c r="E452" s="390"/>
      <c r="F452" s="112">
        <v>0</v>
      </c>
      <c r="G452" s="388"/>
      <c r="H452" s="390"/>
      <c r="I452" s="114">
        <f t="shared" si="81"/>
        <v>0</v>
      </c>
    </row>
    <row r="453" spans="1:9" ht="15">
      <c r="A453" s="32" t="s">
        <v>10</v>
      </c>
      <c r="B453" s="388"/>
      <c r="C453" s="389"/>
      <c r="D453" s="389"/>
      <c r="E453" s="390"/>
      <c r="F453" s="84">
        <v>0</v>
      </c>
      <c r="G453" s="388"/>
      <c r="H453" s="390"/>
      <c r="I453" s="111">
        <f t="shared" si="81"/>
        <v>0</v>
      </c>
    </row>
    <row r="454" spans="1:9" ht="15">
      <c r="A454" s="31" t="s">
        <v>11</v>
      </c>
      <c r="B454" s="388"/>
      <c r="C454" s="389"/>
      <c r="D454" s="389"/>
      <c r="E454" s="390"/>
      <c r="F454" s="112">
        <v>0</v>
      </c>
      <c r="G454" s="388"/>
      <c r="H454" s="390"/>
      <c r="I454" s="114">
        <f t="shared" si="81"/>
        <v>0</v>
      </c>
    </row>
    <row r="455" spans="1:9" ht="15">
      <c r="A455" s="32" t="s">
        <v>144</v>
      </c>
      <c r="B455" s="388"/>
      <c r="C455" s="389"/>
      <c r="D455" s="389"/>
      <c r="E455" s="390"/>
      <c r="F455" s="84">
        <v>0</v>
      </c>
      <c r="G455" s="388"/>
      <c r="H455" s="390"/>
      <c r="I455" s="111">
        <f t="shared" si="81"/>
        <v>0</v>
      </c>
    </row>
    <row r="456" spans="1:9" ht="15">
      <c r="A456" s="31" t="s">
        <v>145</v>
      </c>
      <c r="B456" s="388"/>
      <c r="C456" s="389"/>
      <c r="D456" s="389"/>
      <c r="E456" s="390"/>
      <c r="F456" s="112">
        <v>272.92255323182252</v>
      </c>
      <c r="G456" s="388"/>
      <c r="H456" s="390"/>
      <c r="I456" s="114">
        <f t="shared" si="81"/>
        <v>272.92255323182252</v>
      </c>
    </row>
    <row r="457" spans="1:9" ht="15">
      <c r="A457" s="32" t="s">
        <v>12</v>
      </c>
      <c r="B457" s="388"/>
      <c r="C457" s="389"/>
      <c r="D457" s="389"/>
      <c r="E457" s="390"/>
      <c r="F457" s="84">
        <v>0</v>
      </c>
      <c r="G457" s="388"/>
      <c r="H457" s="390"/>
      <c r="I457" s="111">
        <f t="shared" si="81"/>
        <v>0</v>
      </c>
    </row>
    <row r="458" spans="1:9" ht="15">
      <c r="A458" s="31" t="s">
        <v>13</v>
      </c>
      <c r="B458" s="388"/>
      <c r="C458" s="389"/>
      <c r="D458" s="389"/>
      <c r="E458" s="390"/>
      <c r="F458" s="112">
        <v>0</v>
      </c>
      <c r="G458" s="388"/>
      <c r="H458" s="390"/>
      <c r="I458" s="114">
        <f t="shared" si="81"/>
        <v>0</v>
      </c>
    </row>
    <row r="459" spans="1:9" ht="15">
      <c r="A459" s="32" t="s">
        <v>14</v>
      </c>
      <c r="B459" s="388"/>
      <c r="C459" s="389"/>
      <c r="D459" s="389"/>
      <c r="E459" s="390"/>
      <c r="F459" s="84">
        <v>0</v>
      </c>
      <c r="G459" s="388"/>
      <c r="H459" s="390"/>
      <c r="I459" s="111">
        <f t="shared" si="81"/>
        <v>0</v>
      </c>
    </row>
    <row r="460" spans="1:9" ht="15">
      <c r="A460" s="31" t="s">
        <v>146</v>
      </c>
      <c r="B460" s="388"/>
      <c r="C460" s="389"/>
      <c r="D460" s="389"/>
      <c r="E460" s="390"/>
      <c r="F460" s="112">
        <v>0</v>
      </c>
      <c r="G460" s="388"/>
      <c r="H460" s="390"/>
      <c r="I460" s="114">
        <f t="shared" si="81"/>
        <v>0</v>
      </c>
    </row>
    <row r="461" spans="1:9" ht="15">
      <c r="A461" s="32" t="s">
        <v>136</v>
      </c>
      <c r="B461" s="388"/>
      <c r="C461" s="389"/>
      <c r="D461" s="389"/>
      <c r="E461" s="390"/>
      <c r="F461" s="84">
        <v>0</v>
      </c>
      <c r="G461" s="388"/>
      <c r="H461" s="390"/>
      <c r="I461" s="111">
        <f t="shared" si="81"/>
        <v>0</v>
      </c>
    </row>
    <row r="462" spans="1:9" ht="15">
      <c r="A462" s="31" t="s">
        <v>15</v>
      </c>
      <c r="B462" s="388"/>
      <c r="C462" s="389"/>
      <c r="D462" s="389"/>
      <c r="E462" s="390"/>
      <c r="F462" s="112">
        <v>0</v>
      </c>
      <c r="G462" s="388"/>
      <c r="H462" s="390"/>
      <c r="I462" s="114">
        <f t="shared" si="81"/>
        <v>0</v>
      </c>
    </row>
    <row r="463" spans="1:9" ht="15">
      <c r="A463" s="32" t="s">
        <v>16</v>
      </c>
      <c r="B463" s="388"/>
      <c r="C463" s="389"/>
      <c r="D463" s="389"/>
      <c r="E463" s="390"/>
      <c r="F463" s="84">
        <v>0</v>
      </c>
      <c r="G463" s="388"/>
      <c r="H463" s="390"/>
      <c r="I463" s="111">
        <f t="shared" si="81"/>
        <v>0</v>
      </c>
    </row>
    <row r="464" spans="1:9" ht="15">
      <c r="A464" s="31" t="s">
        <v>17</v>
      </c>
      <c r="B464" s="388"/>
      <c r="C464" s="389"/>
      <c r="D464" s="389"/>
      <c r="E464" s="390"/>
      <c r="F464" s="112">
        <v>0</v>
      </c>
      <c r="G464" s="388"/>
      <c r="H464" s="390"/>
      <c r="I464" s="114">
        <f t="shared" si="81"/>
        <v>0</v>
      </c>
    </row>
    <row r="465" spans="1:10" ht="15">
      <c r="A465" s="33" t="s">
        <v>56</v>
      </c>
      <c r="B465" s="388"/>
      <c r="C465" s="389"/>
      <c r="D465" s="389"/>
      <c r="E465" s="390"/>
      <c r="F465" s="84">
        <v>0</v>
      </c>
      <c r="G465" s="388"/>
      <c r="H465" s="390"/>
      <c r="I465" s="111">
        <f t="shared" si="81"/>
        <v>0</v>
      </c>
    </row>
    <row r="466" spans="1:10">
      <c r="A466" s="31" t="s">
        <v>18</v>
      </c>
      <c r="B466" s="388"/>
      <c r="C466" s="389"/>
      <c r="D466" s="389"/>
      <c r="E466" s="390"/>
      <c r="F466" s="112">
        <v>0</v>
      </c>
      <c r="G466" s="388"/>
      <c r="H466" s="390"/>
      <c r="I466" s="281">
        <f t="shared" si="81"/>
        <v>0</v>
      </c>
    </row>
    <row r="467" spans="1:10" ht="15">
      <c r="A467" s="33" t="s">
        <v>19</v>
      </c>
      <c r="B467" s="388"/>
      <c r="C467" s="389"/>
      <c r="D467" s="389"/>
      <c r="E467" s="390"/>
      <c r="F467" s="84">
        <v>0</v>
      </c>
      <c r="G467" s="388"/>
      <c r="H467" s="390"/>
      <c r="I467" s="282">
        <f t="shared" si="81"/>
        <v>0</v>
      </c>
    </row>
    <row r="468" spans="1:10">
      <c r="A468" s="31" t="s">
        <v>20</v>
      </c>
      <c r="B468" s="388"/>
      <c r="C468" s="389"/>
      <c r="D468" s="389"/>
      <c r="E468" s="390"/>
      <c r="F468" s="112">
        <v>0</v>
      </c>
      <c r="G468" s="388"/>
      <c r="H468" s="390"/>
      <c r="I468" s="281">
        <f t="shared" si="81"/>
        <v>0</v>
      </c>
    </row>
    <row r="469" spans="1:10" ht="15.75" thickBot="1">
      <c r="A469" s="33" t="s">
        <v>21</v>
      </c>
      <c r="B469" s="391"/>
      <c r="C469" s="392"/>
      <c r="D469" s="392"/>
      <c r="E469" s="393"/>
      <c r="F469" s="283">
        <v>686.93759999999997</v>
      </c>
      <c r="G469" s="391"/>
      <c r="H469" s="393"/>
      <c r="I469" s="285">
        <f t="shared" si="81"/>
        <v>686.93759999999997</v>
      </c>
    </row>
    <row r="470" spans="1:10" ht="15">
      <c r="A470" s="280" t="s">
        <v>22</v>
      </c>
      <c r="B470" s="99">
        <f>SUM(B449:B469)</f>
        <v>0</v>
      </c>
      <c r="C470" s="99">
        <f t="shared" ref="C470:E470" si="82">SUM(C449:C469)</f>
        <v>0</v>
      </c>
      <c r="D470" s="99">
        <f t="shared" si="82"/>
        <v>0</v>
      </c>
      <c r="E470" s="99">
        <f t="shared" si="82"/>
        <v>0</v>
      </c>
      <c r="F470" s="99">
        <f>SUM(F449:F469)</f>
        <v>959.86015323182255</v>
      </c>
      <c r="G470" s="99">
        <f t="shared" ref="G470:H470" si="83">SUM(G449:G469)</f>
        <v>0</v>
      </c>
      <c r="H470" s="100">
        <f t="shared" si="83"/>
        <v>0</v>
      </c>
      <c r="I470" s="111">
        <f>SUM(I449:I469)</f>
        <v>959.86015323182255</v>
      </c>
    </row>
    <row r="471" spans="1:10" s="22" customFormat="1" ht="15" thickBot="1">
      <c r="A471" s="286" t="s">
        <v>108</v>
      </c>
      <c r="B471" s="289">
        <f>B470/$I470</f>
        <v>0</v>
      </c>
      <c r="C471" s="289">
        <f t="shared" ref="C471:I471" si="84">C470/$I470</f>
        <v>0</v>
      </c>
      <c r="D471" s="289">
        <f t="shared" si="84"/>
        <v>0</v>
      </c>
      <c r="E471" s="289">
        <f t="shared" si="84"/>
        <v>0</v>
      </c>
      <c r="F471" s="289">
        <f t="shared" si="84"/>
        <v>1</v>
      </c>
      <c r="G471" s="289">
        <f t="shared" si="84"/>
        <v>0</v>
      </c>
      <c r="H471" s="290">
        <f t="shared" si="84"/>
        <v>0</v>
      </c>
      <c r="I471" s="291">
        <f t="shared" si="84"/>
        <v>1</v>
      </c>
      <c r="J471" s="301"/>
    </row>
    <row r="472" spans="1:10" ht="15" thickBot="1">
      <c r="A472" s="6"/>
      <c r="B472" s="6"/>
      <c r="C472" s="6"/>
      <c r="D472" s="6"/>
      <c r="E472" s="6"/>
      <c r="F472" s="6"/>
      <c r="G472" s="6"/>
      <c r="H472" s="6"/>
      <c r="I472" s="6"/>
    </row>
    <row r="473" spans="1:10" ht="28.5">
      <c r="A473" s="412" t="s">
        <v>41</v>
      </c>
      <c r="B473" s="108" t="s">
        <v>0</v>
      </c>
      <c r="C473" s="108" t="s">
        <v>1</v>
      </c>
      <c r="D473" s="108" t="s">
        <v>2</v>
      </c>
      <c r="E473" s="108" t="s">
        <v>3</v>
      </c>
      <c r="F473" s="108" t="s">
        <v>23</v>
      </c>
      <c r="G473" s="108" t="s">
        <v>4</v>
      </c>
      <c r="H473" s="108" t="s">
        <v>5</v>
      </c>
      <c r="I473" s="109" t="s">
        <v>6</v>
      </c>
    </row>
    <row r="474" spans="1:10" ht="15" customHeight="1">
      <c r="A474" s="413" t="s">
        <v>41</v>
      </c>
      <c r="B474" s="400" t="s">
        <v>111</v>
      </c>
      <c r="C474" s="401"/>
      <c r="D474" s="401"/>
      <c r="E474" s="401"/>
      <c r="F474" s="401"/>
      <c r="G474" s="401"/>
      <c r="H474" s="401"/>
      <c r="I474" s="402"/>
    </row>
    <row r="475" spans="1:10" ht="15">
      <c r="A475" s="30" t="s">
        <v>7</v>
      </c>
      <c r="B475" s="385"/>
      <c r="C475" s="386"/>
      <c r="D475" s="386"/>
      <c r="E475" s="387"/>
      <c r="F475" s="105">
        <v>0</v>
      </c>
      <c r="G475" s="385"/>
      <c r="H475" s="387"/>
      <c r="I475" s="111">
        <f>SUM(B475:H475)</f>
        <v>0</v>
      </c>
    </row>
    <row r="476" spans="1:10" ht="15">
      <c r="A476" s="31" t="s">
        <v>8</v>
      </c>
      <c r="B476" s="388"/>
      <c r="C476" s="389"/>
      <c r="D476" s="389"/>
      <c r="E476" s="390"/>
      <c r="F476" s="112">
        <v>0</v>
      </c>
      <c r="G476" s="388"/>
      <c r="H476" s="390"/>
      <c r="I476" s="114">
        <f t="shared" ref="I476:I495" si="85">SUM(B476:H476)</f>
        <v>0</v>
      </c>
    </row>
    <row r="477" spans="1:10" ht="15">
      <c r="A477" s="32" t="s">
        <v>143</v>
      </c>
      <c r="B477" s="388"/>
      <c r="C477" s="389"/>
      <c r="D477" s="389"/>
      <c r="E477" s="390"/>
      <c r="F477" s="84">
        <v>0</v>
      </c>
      <c r="G477" s="388"/>
      <c r="H477" s="390"/>
      <c r="I477" s="111">
        <f t="shared" si="85"/>
        <v>0</v>
      </c>
    </row>
    <row r="478" spans="1:10" ht="15">
      <c r="A478" s="31" t="s">
        <v>9</v>
      </c>
      <c r="B478" s="388"/>
      <c r="C478" s="389"/>
      <c r="D478" s="389"/>
      <c r="E478" s="390"/>
      <c r="F478" s="112">
        <v>0</v>
      </c>
      <c r="G478" s="388"/>
      <c r="H478" s="390"/>
      <c r="I478" s="114">
        <f t="shared" si="85"/>
        <v>0</v>
      </c>
    </row>
    <row r="479" spans="1:10" ht="15">
      <c r="A479" s="32" t="s">
        <v>10</v>
      </c>
      <c r="B479" s="388"/>
      <c r="C479" s="389"/>
      <c r="D479" s="389"/>
      <c r="E479" s="390"/>
      <c r="F479" s="84">
        <v>0</v>
      </c>
      <c r="G479" s="388"/>
      <c r="H479" s="390"/>
      <c r="I479" s="111">
        <f t="shared" si="85"/>
        <v>0</v>
      </c>
    </row>
    <row r="480" spans="1:10" ht="15">
      <c r="A480" s="31" t="s">
        <v>11</v>
      </c>
      <c r="B480" s="388"/>
      <c r="C480" s="389"/>
      <c r="D480" s="389"/>
      <c r="E480" s="390"/>
      <c r="F480" s="112">
        <v>16325.592242880628</v>
      </c>
      <c r="G480" s="388"/>
      <c r="H480" s="390"/>
      <c r="I480" s="114">
        <f t="shared" si="85"/>
        <v>16325.592242880628</v>
      </c>
    </row>
    <row r="481" spans="1:9" ht="15">
      <c r="A481" s="32" t="s">
        <v>144</v>
      </c>
      <c r="B481" s="388"/>
      <c r="C481" s="389"/>
      <c r="D481" s="389"/>
      <c r="E481" s="390"/>
      <c r="F481" s="84">
        <v>0</v>
      </c>
      <c r="G481" s="388"/>
      <c r="H481" s="390"/>
      <c r="I481" s="111">
        <f t="shared" si="85"/>
        <v>0</v>
      </c>
    </row>
    <row r="482" spans="1:9" ht="15">
      <c r="A482" s="31" t="s">
        <v>145</v>
      </c>
      <c r="B482" s="388"/>
      <c r="C482" s="389"/>
      <c r="D482" s="389"/>
      <c r="E482" s="390"/>
      <c r="F482" s="112">
        <v>14577.754555186189</v>
      </c>
      <c r="G482" s="388"/>
      <c r="H482" s="390"/>
      <c r="I482" s="114">
        <f t="shared" si="85"/>
        <v>14577.754555186189</v>
      </c>
    </row>
    <row r="483" spans="1:9" ht="15">
      <c r="A483" s="32" t="s">
        <v>12</v>
      </c>
      <c r="B483" s="388"/>
      <c r="C483" s="389"/>
      <c r="D483" s="389"/>
      <c r="E483" s="390"/>
      <c r="F483" s="84">
        <v>0</v>
      </c>
      <c r="G483" s="388"/>
      <c r="H483" s="390"/>
      <c r="I483" s="111">
        <f t="shared" si="85"/>
        <v>0</v>
      </c>
    </row>
    <row r="484" spans="1:9" ht="15">
      <c r="A484" s="31" t="s">
        <v>13</v>
      </c>
      <c r="B484" s="388"/>
      <c r="C484" s="389"/>
      <c r="D484" s="389"/>
      <c r="E484" s="390"/>
      <c r="F484" s="112">
        <v>0</v>
      </c>
      <c r="G484" s="388"/>
      <c r="H484" s="390"/>
      <c r="I484" s="114">
        <f t="shared" si="85"/>
        <v>0</v>
      </c>
    </row>
    <row r="485" spans="1:9" ht="15">
      <c r="A485" s="32" t="s">
        <v>14</v>
      </c>
      <c r="B485" s="388"/>
      <c r="C485" s="389"/>
      <c r="D485" s="389"/>
      <c r="E485" s="390"/>
      <c r="F485" s="84">
        <v>31.462379525883485</v>
      </c>
      <c r="G485" s="388"/>
      <c r="H485" s="390"/>
      <c r="I485" s="111">
        <f t="shared" si="85"/>
        <v>31.462379525883485</v>
      </c>
    </row>
    <row r="486" spans="1:9" ht="15">
      <c r="A486" s="31" t="s">
        <v>146</v>
      </c>
      <c r="B486" s="388"/>
      <c r="C486" s="389"/>
      <c r="D486" s="389"/>
      <c r="E486" s="390"/>
      <c r="F486" s="112">
        <v>0</v>
      </c>
      <c r="G486" s="388"/>
      <c r="H486" s="390"/>
      <c r="I486" s="114">
        <f t="shared" si="85"/>
        <v>0</v>
      </c>
    </row>
    <row r="487" spans="1:9" ht="15">
      <c r="A487" s="32" t="s">
        <v>136</v>
      </c>
      <c r="B487" s="388"/>
      <c r="C487" s="389"/>
      <c r="D487" s="389"/>
      <c r="E487" s="390"/>
      <c r="F487" s="84">
        <v>0</v>
      </c>
      <c r="G487" s="388"/>
      <c r="H487" s="390"/>
      <c r="I487" s="111">
        <f t="shared" si="85"/>
        <v>0</v>
      </c>
    </row>
    <row r="488" spans="1:9" ht="15">
      <c r="A488" s="31" t="s">
        <v>15</v>
      </c>
      <c r="B488" s="388"/>
      <c r="C488" s="389"/>
      <c r="D488" s="389"/>
      <c r="E488" s="390"/>
      <c r="F488" s="112">
        <v>0</v>
      </c>
      <c r="G488" s="388"/>
      <c r="H488" s="390"/>
      <c r="I488" s="114">
        <f t="shared" si="85"/>
        <v>0</v>
      </c>
    </row>
    <row r="489" spans="1:9" ht="15">
      <c r="A489" s="32" t="s">
        <v>16</v>
      </c>
      <c r="B489" s="388"/>
      <c r="C489" s="389"/>
      <c r="D489" s="389"/>
      <c r="E489" s="390"/>
      <c r="F489" s="84">
        <v>0</v>
      </c>
      <c r="G489" s="388"/>
      <c r="H489" s="390"/>
      <c r="I489" s="111">
        <f t="shared" si="85"/>
        <v>0</v>
      </c>
    </row>
    <row r="490" spans="1:9" ht="15">
      <c r="A490" s="31" t="s">
        <v>17</v>
      </c>
      <c r="B490" s="388"/>
      <c r="C490" s="389"/>
      <c r="D490" s="389"/>
      <c r="E490" s="390"/>
      <c r="F490" s="112">
        <v>0</v>
      </c>
      <c r="G490" s="388"/>
      <c r="H490" s="390"/>
      <c r="I490" s="114">
        <f t="shared" si="85"/>
        <v>0</v>
      </c>
    </row>
    <row r="491" spans="1:9" ht="15">
      <c r="A491" s="33" t="s">
        <v>56</v>
      </c>
      <c r="B491" s="388"/>
      <c r="C491" s="389"/>
      <c r="D491" s="389"/>
      <c r="E491" s="390"/>
      <c r="F491" s="84">
        <v>0</v>
      </c>
      <c r="G491" s="388"/>
      <c r="H491" s="390"/>
      <c r="I491" s="111">
        <f t="shared" si="85"/>
        <v>0</v>
      </c>
    </row>
    <row r="492" spans="1:9">
      <c r="A492" s="31" t="s">
        <v>18</v>
      </c>
      <c r="B492" s="388"/>
      <c r="C492" s="389"/>
      <c r="D492" s="389"/>
      <c r="E492" s="390"/>
      <c r="F492" s="112">
        <v>18</v>
      </c>
      <c r="G492" s="388"/>
      <c r="H492" s="390"/>
      <c r="I492" s="281">
        <f t="shared" si="85"/>
        <v>18</v>
      </c>
    </row>
    <row r="493" spans="1:9" ht="15">
      <c r="A493" s="33" t="s">
        <v>19</v>
      </c>
      <c r="B493" s="388"/>
      <c r="C493" s="389"/>
      <c r="D493" s="389"/>
      <c r="E493" s="390"/>
      <c r="F493" s="84">
        <v>0</v>
      </c>
      <c r="G493" s="388"/>
      <c r="H493" s="390"/>
      <c r="I493" s="282">
        <f t="shared" si="85"/>
        <v>0</v>
      </c>
    </row>
    <row r="494" spans="1:9">
      <c r="A494" s="31" t="s">
        <v>20</v>
      </c>
      <c r="B494" s="388"/>
      <c r="C494" s="389"/>
      <c r="D494" s="389"/>
      <c r="E494" s="390"/>
      <c r="F494" s="112">
        <v>0</v>
      </c>
      <c r="G494" s="388"/>
      <c r="H494" s="390"/>
      <c r="I494" s="281">
        <f t="shared" si="85"/>
        <v>0</v>
      </c>
    </row>
    <row r="495" spans="1:9" ht="15.75" thickBot="1">
      <c r="A495" s="33" t="s">
        <v>21</v>
      </c>
      <c r="B495" s="391"/>
      <c r="C495" s="392"/>
      <c r="D495" s="392"/>
      <c r="E495" s="393"/>
      <c r="F495" s="283">
        <v>670.62599999999998</v>
      </c>
      <c r="G495" s="391"/>
      <c r="H495" s="393"/>
      <c r="I495" s="285">
        <f t="shared" si="85"/>
        <v>670.62599999999998</v>
      </c>
    </row>
    <row r="496" spans="1:9" ht="15">
      <c r="A496" s="280" t="s">
        <v>22</v>
      </c>
      <c r="B496" s="99">
        <f>SUM(B475:B495)</f>
        <v>0</v>
      </c>
      <c r="C496" s="99">
        <f t="shared" ref="C496:E496" si="86">SUM(C475:C495)</f>
        <v>0</v>
      </c>
      <c r="D496" s="99">
        <f t="shared" si="86"/>
        <v>0</v>
      </c>
      <c r="E496" s="99">
        <f t="shared" si="86"/>
        <v>0</v>
      </c>
      <c r="F496" s="99">
        <f>SUM(F475:F495)</f>
        <v>31623.435177592703</v>
      </c>
      <c r="G496" s="99">
        <f t="shared" ref="G496:H496" si="87">SUM(G475:G495)</f>
        <v>0</v>
      </c>
      <c r="H496" s="100">
        <f t="shared" si="87"/>
        <v>0</v>
      </c>
      <c r="I496" s="111">
        <f>SUM(I475:I495)</f>
        <v>31623.435177592703</v>
      </c>
    </row>
    <row r="497" spans="1:10" s="22" customFormat="1" ht="15" thickBot="1">
      <c r="A497" s="286" t="s">
        <v>108</v>
      </c>
      <c r="B497" s="289">
        <f>B496/$I496</f>
        <v>0</v>
      </c>
      <c r="C497" s="289">
        <f t="shared" ref="C497:I497" si="88">C496/$I496</f>
        <v>0</v>
      </c>
      <c r="D497" s="289">
        <f t="shared" si="88"/>
        <v>0</v>
      </c>
      <c r="E497" s="289">
        <f t="shared" si="88"/>
        <v>0</v>
      </c>
      <c r="F497" s="289">
        <f t="shared" si="88"/>
        <v>1</v>
      </c>
      <c r="G497" s="289">
        <f t="shared" si="88"/>
        <v>0</v>
      </c>
      <c r="H497" s="290">
        <f t="shared" si="88"/>
        <v>0</v>
      </c>
      <c r="I497" s="291">
        <f t="shared" si="88"/>
        <v>1</v>
      </c>
      <c r="J497" s="301"/>
    </row>
    <row r="498" spans="1:10" ht="15" thickBot="1">
      <c r="A498" s="6"/>
      <c r="B498" s="6"/>
      <c r="C498" s="6"/>
      <c r="D498" s="6"/>
      <c r="E498" s="6"/>
      <c r="F498" s="6"/>
      <c r="G498" s="6"/>
      <c r="H498" s="6"/>
      <c r="I498" s="6"/>
    </row>
    <row r="499" spans="1:10" ht="28.5" customHeight="1">
      <c r="A499" s="412" t="s">
        <v>42</v>
      </c>
      <c r="B499" s="108" t="s">
        <v>0</v>
      </c>
      <c r="C499" s="108" t="s">
        <v>1</v>
      </c>
      <c r="D499" s="108" t="s">
        <v>2</v>
      </c>
      <c r="E499" s="108" t="s">
        <v>3</v>
      </c>
      <c r="F499" s="108" t="s">
        <v>23</v>
      </c>
      <c r="G499" s="108" t="s">
        <v>4</v>
      </c>
      <c r="H499" s="108" t="s">
        <v>5</v>
      </c>
      <c r="I499" s="109" t="s">
        <v>6</v>
      </c>
    </row>
    <row r="500" spans="1:10" ht="15" customHeight="1">
      <c r="A500" s="413" t="s">
        <v>42</v>
      </c>
      <c r="B500" s="400" t="s">
        <v>111</v>
      </c>
      <c r="C500" s="401"/>
      <c r="D500" s="401"/>
      <c r="E500" s="401"/>
      <c r="F500" s="401"/>
      <c r="G500" s="401"/>
      <c r="H500" s="401"/>
      <c r="I500" s="402"/>
    </row>
    <row r="501" spans="1:10" ht="15">
      <c r="A501" s="30" t="s">
        <v>7</v>
      </c>
      <c r="B501" s="385"/>
      <c r="C501" s="386"/>
      <c r="D501" s="386"/>
      <c r="E501" s="387"/>
      <c r="F501" s="105">
        <v>0</v>
      </c>
      <c r="G501" s="385"/>
      <c r="H501" s="387"/>
      <c r="I501" s="111">
        <f>SUM(B501:H501)</f>
        <v>0</v>
      </c>
    </row>
    <row r="502" spans="1:10" ht="15">
      <c r="A502" s="31" t="s">
        <v>8</v>
      </c>
      <c r="B502" s="388"/>
      <c r="C502" s="389"/>
      <c r="D502" s="389"/>
      <c r="E502" s="390"/>
      <c r="F502" s="112">
        <v>0</v>
      </c>
      <c r="G502" s="388"/>
      <c r="H502" s="390"/>
      <c r="I502" s="114">
        <f t="shared" ref="I502:I521" si="89">SUM(B502:H502)</f>
        <v>0</v>
      </c>
    </row>
    <row r="503" spans="1:10" ht="15">
      <c r="A503" s="32" t="s">
        <v>143</v>
      </c>
      <c r="B503" s="388"/>
      <c r="C503" s="389"/>
      <c r="D503" s="389"/>
      <c r="E503" s="390"/>
      <c r="F503" s="84">
        <v>0</v>
      </c>
      <c r="G503" s="388"/>
      <c r="H503" s="390"/>
      <c r="I503" s="111">
        <f t="shared" si="89"/>
        <v>0</v>
      </c>
    </row>
    <row r="504" spans="1:10" ht="15">
      <c r="A504" s="31" t="s">
        <v>9</v>
      </c>
      <c r="B504" s="388"/>
      <c r="C504" s="389"/>
      <c r="D504" s="389"/>
      <c r="E504" s="390"/>
      <c r="F504" s="112">
        <v>0</v>
      </c>
      <c r="G504" s="388"/>
      <c r="H504" s="390"/>
      <c r="I504" s="114">
        <f t="shared" si="89"/>
        <v>0</v>
      </c>
    </row>
    <row r="505" spans="1:10" ht="15">
      <c r="A505" s="32" t="s">
        <v>10</v>
      </c>
      <c r="B505" s="388"/>
      <c r="C505" s="389"/>
      <c r="D505" s="389"/>
      <c r="E505" s="390"/>
      <c r="F505" s="84">
        <v>0</v>
      </c>
      <c r="G505" s="388"/>
      <c r="H505" s="390"/>
      <c r="I505" s="111">
        <f t="shared" si="89"/>
        <v>0</v>
      </c>
    </row>
    <row r="506" spans="1:10" ht="15">
      <c r="A506" s="31" t="s">
        <v>11</v>
      </c>
      <c r="B506" s="388"/>
      <c r="C506" s="389"/>
      <c r="D506" s="389"/>
      <c r="E506" s="390"/>
      <c r="F506" s="112">
        <v>0</v>
      </c>
      <c r="G506" s="388"/>
      <c r="H506" s="390"/>
      <c r="I506" s="114">
        <f t="shared" si="89"/>
        <v>0</v>
      </c>
    </row>
    <row r="507" spans="1:10" ht="15">
      <c r="A507" s="32" t="s">
        <v>144</v>
      </c>
      <c r="B507" s="388"/>
      <c r="C507" s="389"/>
      <c r="D507" s="389"/>
      <c r="E507" s="390"/>
      <c r="F507" s="84">
        <v>0</v>
      </c>
      <c r="G507" s="388"/>
      <c r="H507" s="390"/>
      <c r="I507" s="111">
        <f t="shared" si="89"/>
        <v>0</v>
      </c>
    </row>
    <row r="508" spans="1:10" ht="15">
      <c r="A508" s="31" t="s">
        <v>145</v>
      </c>
      <c r="B508" s="388"/>
      <c r="C508" s="389"/>
      <c r="D508" s="389"/>
      <c r="E508" s="390"/>
      <c r="F508" s="112">
        <v>0</v>
      </c>
      <c r="G508" s="388"/>
      <c r="H508" s="390"/>
      <c r="I508" s="114">
        <f t="shared" si="89"/>
        <v>0</v>
      </c>
    </row>
    <row r="509" spans="1:10" ht="15">
      <c r="A509" s="32" t="s">
        <v>12</v>
      </c>
      <c r="B509" s="388"/>
      <c r="C509" s="389"/>
      <c r="D509" s="389"/>
      <c r="E509" s="390"/>
      <c r="F509" s="84">
        <v>0</v>
      </c>
      <c r="G509" s="388"/>
      <c r="H509" s="390"/>
      <c r="I509" s="111">
        <f t="shared" si="89"/>
        <v>0</v>
      </c>
    </row>
    <row r="510" spans="1:10" ht="15">
      <c r="A510" s="31" t="s">
        <v>13</v>
      </c>
      <c r="B510" s="388"/>
      <c r="C510" s="389"/>
      <c r="D510" s="389"/>
      <c r="E510" s="390"/>
      <c r="F510" s="112">
        <v>0</v>
      </c>
      <c r="G510" s="388"/>
      <c r="H510" s="390"/>
      <c r="I510" s="114">
        <f t="shared" si="89"/>
        <v>0</v>
      </c>
    </row>
    <row r="511" spans="1:10" ht="15">
      <c r="A511" s="32" t="s">
        <v>14</v>
      </c>
      <c r="B511" s="388"/>
      <c r="C511" s="389"/>
      <c r="D511" s="389"/>
      <c r="E511" s="390"/>
      <c r="F511" s="84">
        <v>0</v>
      </c>
      <c r="G511" s="388"/>
      <c r="H511" s="390"/>
      <c r="I511" s="111">
        <f t="shared" si="89"/>
        <v>0</v>
      </c>
    </row>
    <row r="512" spans="1:10" ht="15">
      <c r="A512" s="31" t="s">
        <v>146</v>
      </c>
      <c r="B512" s="388"/>
      <c r="C512" s="389"/>
      <c r="D512" s="389"/>
      <c r="E512" s="390"/>
      <c r="F512" s="112">
        <v>0</v>
      </c>
      <c r="G512" s="388"/>
      <c r="H512" s="390"/>
      <c r="I512" s="114">
        <f t="shared" si="89"/>
        <v>0</v>
      </c>
    </row>
    <row r="513" spans="1:10" ht="15">
      <c r="A513" s="32" t="s">
        <v>136</v>
      </c>
      <c r="B513" s="388"/>
      <c r="C513" s="389"/>
      <c r="D513" s="389"/>
      <c r="E513" s="390"/>
      <c r="F513" s="84">
        <v>788</v>
      </c>
      <c r="G513" s="388"/>
      <c r="H513" s="390"/>
      <c r="I513" s="111">
        <f t="shared" si="89"/>
        <v>788</v>
      </c>
    </row>
    <row r="514" spans="1:10" ht="15">
      <c r="A514" s="31" t="s">
        <v>15</v>
      </c>
      <c r="B514" s="388"/>
      <c r="C514" s="389"/>
      <c r="D514" s="389"/>
      <c r="E514" s="390"/>
      <c r="F514" s="112">
        <v>0</v>
      </c>
      <c r="G514" s="388"/>
      <c r="H514" s="390"/>
      <c r="I514" s="114">
        <f t="shared" si="89"/>
        <v>0</v>
      </c>
    </row>
    <row r="515" spans="1:10" ht="15">
      <c r="A515" s="32" t="s">
        <v>16</v>
      </c>
      <c r="B515" s="388"/>
      <c r="C515" s="389"/>
      <c r="D515" s="389"/>
      <c r="E515" s="390"/>
      <c r="F515" s="84">
        <v>0</v>
      </c>
      <c r="G515" s="388"/>
      <c r="H515" s="390"/>
      <c r="I515" s="111">
        <f t="shared" si="89"/>
        <v>0</v>
      </c>
    </row>
    <row r="516" spans="1:10" ht="15">
      <c r="A516" s="31" t="s">
        <v>17</v>
      </c>
      <c r="B516" s="388"/>
      <c r="C516" s="389"/>
      <c r="D516" s="389"/>
      <c r="E516" s="390"/>
      <c r="F516" s="112">
        <v>0</v>
      </c>
      <c r="G516" s="388"/>
      <c r="H516" s="390"/>
      <c r="I516" s="114">
        <f t="shared" si="89"/>
        <v>0</v>
      </c>
    </row>
    <row r="517" spans="1:10" ht="15">
      <c r="A517" s="33" t="s">
        <v>56</v>
      </c>
      <c r="B517" s="388"/>
      <c r="C517" s="389"/>
      <c r="D517" s="389"/>
      <c r="E517" s="390"/>
      <c r="F517" s="84">
        <v>0</v>
      </c>
      <c r="G517" s="388"/>
      <c r="H517" s="390"/>
      <c r="I517" s="111">
        <f t="shared" si="89"/>
        <v>0</v>
      </c>
    </row>
    <row r="518" spans="1:10">
      <c r="A518" s="31" t="s">
        <v>18</v>
      </c>
      <c r="B518" s="388"/>
      <c r="C518" s="389"/>
      <c r="D518" s="389"/>
      <c r="E518" s="390"/>
      <c r="F518" s="112">
        <v>0</v>
      </c>
      <c r="G518" s="388"/>
      <c r="H518" s="390"/>
      <c r="I518" s="281">
        <f t="shared" si="89"/>
        <v>0</v>
      </c>
    </row>
    <row r="519" spans="1:10" ht="15">
      <c r="A519" s="33" t="s">
        <v>19</v>
      </c>
      <c r="B519" s="388"/>
      <c r="C519" s="389"/>
      <c r="D519" s="389"/>
      <c r="E519" s="390"/>
      <c r="F519" s="84">
        <v>0</v>
      </c>
      <c r="G519" s="388"/>
      <c r="H519" s="390"/>
      <c r="I519" s="282">
        <f t="shared" si="89"/>
        <v>0</v>
      </c>
    </row>
    <row r="520" spans="1:10">
      <c r="A520" s="31" t="s">
        <v>20</v>
      </c>
      <c r="B520" s="388"/>
      <c r="C520" s="389"/>
      <c r="D520" s="389"/>
      <c r="E520" s="390"/>
      <c r="F520" s="112">
        <v>0</v>
      </c>
      <c r="G520" s="388"/>
      <c r="H520" s="390"/>
      <c r="I520" s="281">
        <f t="shared" si="89"/>
        <v>0</v>
      </c>
    </row>
    <row r="521" spans="1:10" ht="15.75" thickBot="1">
      <c r="A521" s="33" t="s">
        <v>21</v>
      </c>
      <c r="B521" s="391"/>
      <c r="C521" s="392"/>
      <c r="D521" s="392"/>
      <c r="E521" s="393"/>
      <c r="F521" s="283">
        <v>0</v>
      </c>
      <c r="G521" s="391"/>
      <c r="H521" s="393"/>
      <c r="I521" s="285">
        <f t="shared" si="89"/>
        <v>0</v>
      </c>
    </row>
    <row r="522" spans="1:10" ht="15">
      <c r="A522" s="280" t="s">
        <v>22</v>
      </c>
      <c r="B522" s="99">
        <f>SUM(B501:B521)</f>
        <v>0</v>
      </c>
      <c r="C522" s="99">
        <f t="shared" ref="C522:E522" si="90">SUM(C501:C521)</f>
        <v>0</v>
      </c>
      <c r="D522" s="99">
        <f t="shared" si="90"/>
        <v>0</v>
      </c>
      <c r="E522" s="99">
        <f t="shared" si="90"/>
        <v>0</v>
      </c>
      <c r="F522" s="99">
        <f>SUM(F501:F521)</f>
        <v>788</v>
      </c>
      <c r="G522" s="99">
        <f t="shared" ref="G522:H522" si="91">SUM(G501:G521)</f>
        <v>0</v>
      </c>
      <c r="H522" s="100">
        <f t="shared" si="91"/>
        <v>0</v>
      </c>
      <c r="I522" s="111">
        <f>SUM(I501:I521)</f>
        <v>788</v>
      </c>
    </row>
    <row r="523" spans="1:10" s="22" customFormat="1" ht="15" thickBot="1">
      <c r="A523" s="286" t="s">
        <v>108</v>
      </c>
      <c r="B523" s="289">
        <f>B522/$I522</f>
        <v>0</v>
      </c>
      <c r="C523" s="289">
        <f t="shared" ref="C523:I523" si="92">C522/$I522</f>
        <v>0</v>
      </c>
      <c r="D523" s="289">
        <f t="shared" si="92"/>
        <v>0</v>
      </c>
      <c r="E523" s="289">
        <f t="shared" si="92"/>
        <v>0</v>
      </c>
      <c r="F523" s="289">
        <f t="shared" si="92"/>
        <v>1</v>
      </c>
      <c r="G523" s="289">
        <f t="shared" si="92"/>
        <v>0</v>
      </c>
      <c r="H523" s="290">
        <f t="shared" si="92"/>
        <v>0</v>
      </c>
      <c r="I523" s="291">
        <f t="shared" si="92"/>
        <v>1</v>
      </c>
      <c r="J523" s="301"/>
    </row>
    <row r="524" spans="1:10" ht="15" thickBot="1">
      <c r="A524" s="6"/>
      <c r="B524" s="6"/>
      <c r="C524" s="6"/>
      <c r="D524" s="6"/>
      <c r="E524" s="6"/>
      <c r="F524" s="6"/>
      <c r="G524" s="6"/>
      <c r="H524" s="6"/>
      <c r="I524" s="6"/>
    </row>
    <row r="525" spans="1:10" ht="28.5">
      <c r="A525" s="412" t="s">
        <v>43</v>
      </c>
      <c r="B525" s="108" t="s">
        <v>0</v>
      </c>
      <c r="C525" s="108" t="s">
        <v>1</v>
      </c>
      <c r="D525" s="108" t="s">
        <v>2</v>
      </c>
      <c r="E525" s="108" t="s">
        <v>3</v>
      </c>
      <c r="F525" s="108" t="s">
        <v>23</v>
      </c>
      <c r="G525" s="108" t="s">
        <v>4</v>
      </c>
      <c r="H525" s="108" t="s">
        <v>5</v>
      </c>
      <c r="I525" s="109" t="s">
        <v>6</v>
      </c>
    </row>
    <row r="526" spans="1:10" ht="15" customHeight="1">
      <c r="A526" s="413" t="s">
        <v>43</v>
      </c>
      <c r="B526" s="400" t="s">
        <v>111</v>
      </c>
      <c r="C526" s="401"/>
      <c r="D526" s="401"/>
      <c r="E526" s="401"/>
      <c r="F526" s="401"/>
      <c r="G526" s="401"/>
      <c r="H526" s="401"/>
      <c r="I526" s="402"/>
    </row>
    <row r="527" spans="1:10" ht="15">
      <c r="A527" s="30" t="s">
        <v>7</v>
      </c>
      <c r="B527" s="385"/>
      <c r="C527" s="386"/>
      <c r="D527" s="386"/>
      <c r="E527" s="387"/>
      <c r="F527" s="105">
        <v>0</v>
      </c>
      <c r="G527" s="385"/>
      <c r="H527" s="387"/>
      <c r="I527" s="111">
        <f>SUM(B527:H527)</f>
        <v>0</v>
      </c>
    </row>
    <row r="528" spans="1:10" ht="15">
      <c r="A528" s="31" t="s">
        <v>8</v>
      </c>
      <c r="B528" s="388"/>
      <c r="C528" s="389"/>
      <c r="D528" s="389"/>
      <c r="E528" s="390"/>
      <c r="F528" s="112">
        <v>0</v>
      </c>
      <c r="G528" s="388"/>
      <c r="H528" s="390"/>
      <c r="I528" s="114">
        <f t="shared" ref="I528:I547" si="93">SUM(B528:H528)</f>
        <v>0</v>
      </c>
    </row>
    <row r="529" spans="1:9" ht="15">
      <c r="A529" s="32" t="s">
        <v>143</v>
      </c>
      <c r="B529" s="388"/>
      <c r="C529" s="389"/>
      <c r="D529" s="389"/>
      <c r="E529" s="390"/>
      <c r="F529" s="84">
        <v>0</v>
      </c>
      <c r="G529" s="388"/>
      <c r="H529" s="390"/>
      <c r="I529" s="111">
        <f t="shared" si="93"/>
        <v>0</v>
      </c>
    </row>
    <row r="530" spans="1:9" ht="15">
      <c r="A530" s="31" t="s">
        <v>9</v>
      </c>
      <c r="B530" s="388"/>
      <c r="C530" s="389"/>
      <c r="D530" s="389"/>
      <c r="E530" s="390"/>
      <c r="F530" s="112">
        <v>0</v>
      </c>
      <c r="G530" s="388"/>
      <c r="H530" s="390"/>
      <c r="I530" s="114">
        <f t="shared" si="93"/>
        <v>0</v>
      </c>
    </row>
    <row r="531" spans="1:9" ht="15">
      <c r="A531" s="32" t="s">
        <v>10</v>
      </c>
      <c r="B531" s="388"/>
      <c r="C531" s="389"/>
      <c r="D531" s="389"/>
      <c r="E531" s="390"/>
      <c r="F531" s="84">
        <v>0</v>
      </c>
      <c r="G531" s="388"/>
      <c r="H531" s="390"/>
      <c r="I531" s="111">
        <f t="shared" si="93"/>
        <v>0</v>
      </c>
    </row>
    <row r="532" spans="1:9" ht="15">
      <c r="A532" s="31" t="s">
        <v>11</v>
      </c>
      <c r="B532" s="388"/>
      <c r="C532" s="389"/>
      <c r="D532" s="389"/>
      <c r="E532" s="390"/>
      <c r="F532" s="112">
        <v>9.4942091118584732E-2</v>
      </c>
      <c r="G532" s="388"/>
      <c r="H532" s="390"/>
      <c r="I532" s="114">
        <f t="shared" si="93"/>
        <v>9.4942091118584732E-2</v>
      </c>
    </row>
    <row r="533" spans="1:9" ht="15">
      <c r="A533" s="32" t="s">
        <v>144</v>
      </c>
      <c r="B533" s="388"/>
      <c r="C533" s="389"/>
      <c r="D533" s="389"/>
      <c r="E533" s="390"/>
      <c r="F533" s="84">
        <v>0</v>
      </c>
      <c r="G533" s="388"/>
      <c r="H533" s="390"/>
      <c r="I533" s="111">
        <f t="shared" si="93"/>
        <v>0</v>
      </c>
    </row>
    <row r="534" spans="1:9" ht="15">
      <c r="A534" s="31" t="s">
        <v>145</v>
      </c>
      <c r="B534" s="388"/>
      <c r="C534" s="389"/>
      <c r="D534" s="389"/>
      <c r="E534" s="390"/>
      <c r="F534" s="112">
        <v>0.49329229491280996</v>
      </c>
      <c r="G534" s="388"/>
      <c r="H534" s="390"/>
      <c r="I534" s="114">
        <f t="shared" si="93"/>
        <v>0.49329229491280996</v>
      </c>
    </row>
    <row r="535" spans="1:9" ht="15">
      <c r="A535" s="32" t="s">
        <v>12</v>
      </c>
      <c r="B535" s="388"/>
      <c r="C535" s="389"/>
      <c r="D535" s="389"/>
      <c r="E535" s="390"/>
      <c r="F535" s="84">
        <v>0</v>
      </c>
      <c r="G535" s="388"/>
      <c r="H535" s="390"/>
      <c r="I535" s="111">
        <f t="shared" si="93"/>
        <v>0</v>
      </c>
    </row>
    <row r="536" spans="1:9" ht="15">
      <c r="A536" s="31" t="s">
        <v>13</v>
      </c>
      <c r="B536" s="388"/>
      <c r="C536" s="389"/>
      <c r="D536" s="389"/>
      <c r="E536" s="390"/>
      <c r="F536" s="112">
        <v>0</v>
      </c>
      <c r="G536" s="388"/>
      <c r="H536" s="390"/>
      <c r="I536" s="114">
        <f t="shared" si="93"/>
        <v>0</v>
      </c>
    </row>
    <row r="537" spans="1:9" ht="15">
      <c r="A537" s="32" t="s">
        <v>14</v>
      </c>
      <c r="B537" s="388"/>
      <c r="C537" s="389"/>
      <c r="D537" s="389"/>
      <c r="E537" s="390"/>
      <c r="F537" s="84">
        <v>0</v>
      </c>
      <c r="G537" s="388"/>
      <c r="H537" s="390"/>
      <c r="I537" s="111">
        <f t="shared" si="93"/>
        <v>0</v>
      </c>
    </row>
    <row r="538" spans="1:9" ht="15">
      <c r="A538" s="31" t="s">
        <v>146</v>
      </c>
      <c r="B538" s="388"/>
      <c r="C538" s="389"/>
      <c r="D538" s="389"/>
      <c r="E538" s="390"/>
      <c r="F538" s="112">
        <v>0</v>
      </c>
      <c r="G538" s="388"/>
      <c r="H538" s="390"/>
      <c r="I538" s="114">
        <f t="shared" si="93"/>
        <v>0</v>
      </c>
    </row>
    <row r="539" spans="1:9" ht="15">
      <c r="A539" s="32" t="s">
        <v>136</v>
      </c>
      <c r="B539" s="388"/>
      <c r="C539" s="389"/>
      <c r="D539" s="389"/>
      <c r="E539" s="390"/>
      <c r="F539" s="84">
        <v>0</v>
      </c>
      <c r="G539" s="388"/>
      <c r="H539" s="390"/>
      <c r="I539" s="111">
        <f t="shared" si="93"/>
        <v>0</v>
      </c>
    </row>
    <row r="540" spans="1:9" ht="15">
      <c r="A540" s="31" t="s">
        <v>15</v>
      </c>
      <c r="B540" s="388"/>
      <c r="C540" s="389"/>
      <c r="D540" s="389"/>
      <c r="E540" s="390"/>
      <c r="F540" s="112">
        <v>0</v>
      </c>
      <c r="G540" s="388"/>
      <c r="H540" s="390"/>
      <c r="I540" s="114">
        <f t="shared" si="93"/>
        <v>0</v>
      </c>
    </row>
    <row r="541" spans="1:9" ht="15">
      <c r="A541" s="32" t="s">
        <v>16</v>
      </c>
      <c r="B541" s="388"/>
      <c r="C541" s="389"/>
      <c r="D541" s="389"/>
      <c r="E541" s="390"/>
      <c r="F541" s="84">
        <v>0</v>
      </c>
      <c r="G541" s="388"/>
      <c r="H541" s="390"/>
      <c r="I541" s="111">
        <f t="shared" si="93"/>
        <v>0</v>
      </c>
    </row>
    <row r="542" spans="1:9" ht="15">
      <c r="A542" s="31" t="s">
        <v>17</v>
      </c>
      <c r="B542" s="388"/>
      <c r="C542" s="389"/>
      <c r="D542" s="389"/>
      <c r="E542" s="390"/>
      <c r="F542" s="112">
        <v>0</v>
      </c>
      <c r="G542" s="388"/>
      <c r="H542" s="390"/>
      <c r="I542" s="114">
        <f t="shared" si="93"/>
        <v>0</v>
      </c>
    </row>
    <row r="543" spans="1:9" ht="15">
      <c r="A543" s="33" t="s">
        <v>56</v>
      </c>
      <c r="B543" s="388"/>
      <c r="C543" s="389"/>
      <c r="D543" s="389"/>
      <c r="E543" s="390"/>
      <c r="F543" s="84">
        <v>0</v>
      </c>
      <c r="G543" s="388"/>
      <c r="H543" s="390"/>
      <c r="I543" s="111">
        <f t="shared" si="93"/>
        <v>0</v>
      </c>
    </row>
    <row r="544" spans="1:9">
      <c r="A544" s="31" t="s">
        <v>18</v>
      </c>
      <c r="B544" s="388"/>
      <c r="C544" s="389"/>
      <c r="D544" s="389"/>
      <c r="E544" s="390"/>
      <c r="F544" s="112">
        <v>0</v>
      </c>
      <c r="G544" s="388"/>
      <c r="H544" s="390"/>
      <c r="I544" s="281">
        <f t="shared" si="93"/>
        <v>0</v>
      </c>
    </row>
    <row r="545" spans="1:9" ht="15">
      <c r="A545" s="33" t="s">
        <v>19</v>
      </c>
      <c r="B545" s="388"/>
      <c r="C545" s="389"/>
      <c r="D545" s="389"/>
      <c r="E545" s="390"/>
      <c r="F545" s="84">
        <v>0</v>
      </c>
      <c r="G545" s="388"/>
      <c r="H545" s="390"/>
      <c r="I545" s="282">
        <f t="shared" si="93"/>
        <v>0</v>
      </c>
    </row>
    <row r="546" spans="1:9">
      <c r="A546" s="31" t="s">
        <v>20</v>
      </c>
      <c r="B546" s="388"/>
      <c r="C546" s="389"/>
      <c r="D546" s="389"/>
      <c r="E546" s="390"/>
      <c r="F546" s="112">
        <v>0</v>
      </c>
      <c r="G546" s="388"/>
      <c r="H546" s="390"/>
      <c r="I546" s="281">
        <f t="shared" si="93"/>
        <v>0</v>
      </c>
    </row>
    <row r="547" spans="1:9" ht="15.75" thickBot="1">
      <c r="A547" s="33" t="s">
        <v>21</v>
      </c>
      <c r="B547" s="391"/>
      <c r="C547" s="392"/>
      <c r="D547" s="392"/>
      <c r="E547" s="393"/>
      <c r="F547" s="283">
        <v>0</v>
      </c>
      <c r="G547" s="391"/>
      <c r="H547" s="393"/>
      <c r="I547" s="285">
        <f t="shared" si="93"/>
        <v>0</v>
      </c>
    </row>
    <row r="548" spans="1:9" ht="15">
      <c r="A548" s="280" t="s">
        <v>22</v>
      </c>
      <c r="B548" s="99">
        <f>SUM(B527:B547)</f>
        <v>0</v>
      </c>
      <c r="C548" s="99">
        <f t="shared" ref="C548:E548" si="94">SUM(C527:C547)</f>
        <v>0</v>
      </c>
      <c r="D548" s="99">
        <f t="shared" si="94"/>
        <v>0</v>
      </c>
      <c r="E548" s="99">
        <f t="shared" si="94"/>
        <v>0</v>
      </c>
      <c r="F548" s="99">
        <f>SUM(F527:F547)</f>
        <v>0.58823438603139466</v>
      </c>
      <c r="G548" s="99">
        <f t="shared" ref="G548:H548" si="95">SUM(G527:G547)</f>
        <v>0</v>
      </c>
      <c r="H548" s="100">
        <f t="shared" si="95"/>
        <v>0</v>
      </c>
      <c r="I548" s="111">
        <f>SUM(I527:I547)</f>
        <v>0.58823438603139466</v>
      </c>
    </row>
    <row r="549" spans="1:9" ht="15" thickBot="1">
      <c r="A549" s="286" t="s">
        <v>108</v>
      </c>
      <c r="B549" s="289"/>
      <c r="C549" s="289"/>
      <c r="D549" s="289"/>
      <c r="E549" s="289"/>
      <c r="F549" s="289"/>
      <c r="G549" s="289"/>
      <c r="H549" s="290"/>
      <c r="I549" s="291"/>
    </row>
    <row r="550" spans="1:9" ht="15" thickBot="1">
      <c r="A550" s="6"/>
      <c r="B550" s="6"/>
      <c r="C550" s="6"/>
      <c r="D550" s="6"/>
      <c r="E550" s="6"/>
      <c r="F550" s="6"/>
      <c r="G550" s="6"/>
      <c r="H550" s="6"/>
      <c r="I550" s="6"/>
    </row>
    <row r="551" spans="1:9" ht="28.5">
      <c r="A551" s="412" t="s">
        <v>44</v>
      </c>
      <c r="B551" s="108" t="s">
        <v>0</v>
      </c>
      <c r="C551" s="108" t="s">
        <v>1</v>
      </c>
      <c r="D551" s="108" t="s">
        <v>2</v>
      </c>
      <c r="E551" s="108" t="s">
        <v>3</v>
      </c>
      <c r="F551" s="108" t="s">
        <v>23</v>
      </c>
      <c r="G551" s="108" t="s">
        <v>4</v>
      </c>
      <c r="H551" s="108" t="s">
        <v>5</v>
      </c>
      <c r="I551" s="109" t="s">
        <v>6</v>
      </c>
    </row>
    <row r="552" spans="1:9" ht="15" customHeight="1">
      <c r="A552" s="413" t="s">
        <v>44</v>
      </c>
      <c r="B552" s="400" t="s">
        <v>111</v>
      </c>
      <c r="C552" s="401"/>
      <c r="D552" s="401"/>
      <c r="E552" s="401"/>
      <c r="F552" s="401"/>
      <c r="G552" s="401"/>
      <c r="H552" s="401"/>
      <c r="I552" s="402"/>
    </row>
    <row r="553" spans="1:9" ht="15">
      <c r="A553" s="30" t="s">
        <v>7</v>
      </c>
      <c r="B553" s="385"/>
      <c r="C553" s="386"/>
      <c r="D553" s="386"/>
      <c r="E553" s="387"/>
      <c r="F553" s="105">
        <v>0</v>
      </c>
      <c r="G553" s="385"/>
      <c r="H553" s="387"/>
      <c r="I553" s="111">
        <f>SUM(B553:H553)</f>
        <v>0</v>
      </c>
    </row>
    <row r="554" spans="1:9" ht="15">
      <c r="A554" s="31" t="s">
        <v>8</v>
      </c>
      <c r="B554" s="388"/>
      <c r="C554" s="389"/>
      <c r="D554" s="389"/>
      <c r="E554" s="390"/>
      <c r="F554" s="112">
        <v>0</v>
      </c>
      <c r="G554" s="388"/>
      <c r="H554" s="390"/>
      <c r="I554" s="114">
        <f t="shared" ref="I554:I573" si="96">SUM(B554:H554)</f>
        <v>0</v>
      </c>
    </row>
    <row r="555" spans="1:9" ht="15">
      <c r="A555" s="32" t="s">
        <v>143</v>
      </c>
      <c r="B555" s="388"/>
      <c r="C555" s="389"/>
      <c r="D555" s="389"/>
      <c r="E555" s="390"/>
      <c r="F555" s="84">
        <v>0</v>
      </c>
      <c r="G555" s="388"/>
      <c r="H555" s="390"/>
      <c r="I555" s="111">
        <f t="shared" si="96"/>
        <v>0</v>
      </c>
    </row>
    <row r="556" spans="1:9" ht="15">
      <c r="A556" s="31" t="s">
        <v>9</v>
      </c>
      <c r="B556" s="388"/>
      <c r="C556" s="389"/>
      <c r="D556" s="389"/>
      <c r="E556" s="390"/>
      <c r="F556" s="112">
        <v>0</v>
      </c>
      <c r="G556" s="388"/>
      <c r="H556" s="390"/>
      <c r="I556" s="114">
        <f t="shared" si="96"/>
        <v>0</v>
      </c>
    </row>
    <row r="557" spans="1:9" ht="15">
      <c r="A557" s="32" t="s">
        <v>10</v>
      </c>
      <c r="B557" s="388"/>
      <c r="C557" s="389"/>
      <c r="D557" s="389"/>
      <c r="E557" s="390"/>
      <c r="F557" s="84">
        <v>0</v>
      </c>
      <c r="G557" s="388"/>
      <c r="H557" s="390"/>
      <c r="I557" s="111">
        <f t="shared" si="96"/>
        <v>0</v>
      </c>
    </row>
    <row r="558" spans="1:9" ht="15">
      <c r="A558" s="31" t="s">
        <v>11</v>
      </c>
      <c r="B558" s="388"/>
      <c r="C558" s="389"/>
      <c r="D558" s="389"/>
      <c r="E558" s="390"/>
      <c r="F558" s="112">
        <v>21.759867344674557</v>
      </c>
      <c r="G558" s="388"/>
      <c r="H558" s="390"/>
      <c r="I558" s="114">
        <f t="shared" si="96"/>
        <v>21.759867344674557</v>
      </c>
    </row>
    <row r="559" spans="1:9" ht="15">
      <c r="A559" s="32" t="s">
        <v>144</v>
      </c>
      <c r="B559" s="388"/>
      <c r="C559" s="389"/>
      <c r="D559" s="389"/>
      <c r="E559" s="390"/>
      <c r="F559" s="84">
        <v>1037</v>
      </c>
      <c r="G559" s="388"/>
      <c r="H559" s="390"/>
      <c r="I559" s="111">
        <f t="shared" si="96"/>
        <v>1037</v>
      </c>
    </row>
    <row r="560" spans="1:9" ht="15">
      <c r="A560" s="31" t="s">
        <v>145</v>
      </c>
      <c r="B560" s="388"/>
      <c r="C560" s="389"/>
      <c r="D560" s="389"/>
      <c r="E560" s="390"/>
      <c r="F560" s="112">
        <v>0</v>
      </c>
      <c r="G560" s="388"/>
      <c r="H560" s="390"/>
      <c r="I560" s="114">
        <f t="shared" si="96"/>
        <v>0</v>
      </c>
    </row>
    <row r="561" spans="1:10" ht="15">
      <c r="A561" s="32" t="s">
        <v>12</v>
      </c>
      <c r="B561" s="388"/>
      <c r="C561" s="389"/>
      <c r="D561" s="389"/>
      <c r="E561" s="390"/>
      <c r="F561" s="84">
        <v>0</v>
      </c>
      <c r="G561" s="388"/>
      <c r="H561" s="390"/>
      <c r="I561" s="111">
        <f t="shared" si="96"/>
        <v>0</v>
      </c>
    </row>
    <row r="562" spans="1:10" ht="15">
      <c r="A562" s="31" t="s">
        <v>13</v>
      </c>
      <c r="B562" s="388"/>
      <c r="C562" s="389"/>
      <c r="D562" s="389"/>
      <c r="E562" s="390"/>
      <c r="F562" s="112">
        <v>0</v>
      </c>
      <c r="G562" s="388"/>
      <c r="H562" s="390"/>
      <c r="I562" s="114">
        <f t="shared" si="96"/>
        <v>0</v>
      </c>
    </row>
    <row r="563" spans="1:10" ht="15">
      <c r="A563" s="32" t="s">
        <v>14</v>
      </c>
      <c r="B563" s="388"/>
      <c r="C563" s="389"/>
      <c r="D563" s="389"/>
      <c r="E563" s="390"/>
      <c r="F563" s="84">
        <v>0</v>
      </c>
      <c r="G563" s="388"/>
      <c r="H563" s="390"/>
      <c r="I563" s="111">
        <f t="shared" si="96"/>
        <v>0</v>
      </c>
    </row>
    <row r="564" spans="1:10" ht="15">
      <c r="A564" s="31" t="s">
        <v>146</v>
      </c>
      <c r="B564" s="388"/>
      <c r="C564" s="389"/>
      <c r="D564" s="389"/>
      <c r="E564" s="390"/>
      <c r="F564" s="112">
        <v>0</v>
      </c>
      <c r="G564" s="388"/>
      <c r="H564" s="390"/>
      <c r="I564" s="114">
        <f t="shared" si="96"/>
        <v>0</v>
      </c>
    </row>
    <row r="565" spans="1:10" ht="15">
      <c r="A565" s="32" t="s">
        <v>136</v>
      </c>
      <c r="B565" s="388"/>
      <c r="C565" s="389"/>
      <c r="D565" s="389"/>
      <c r="E565" s="390"/>
      <c r="F565" s="84">
        <v>0</v>
      </c>
      <c r="G565" s="388"/>
      <c r="H565" s="390"/>
      <c r="I565" s="111">
        <f t="shared" si="96"/>
        <v>0</v>
      </c>
    </row>
    <row r="566" spans="1:10" ht="15">
      <c r="A566" s="31" t="s">
        <v>15</v>
      </c>
      <c r="B566" s="388"/>
      <c r="C566" s="389"/>
      <c r="D566" s="389"/>
      <c r="E566" s="390"/>
      <c r="F566" s="112">
        <v>0</v>
      </c>
      <c r="G566" s="388"/>
      <c r="H566" s="390"/>
      <c r="I566" s="114">
        <f t="shared" si="96"/>
        <v>0</v>
      </c>
    </row>
    <row r="567" spans="1:10" ht="15">
      <c r="A567" s="32" t="s">
        <v>16</v>
      </c>
      <c r="B567" s="388"/>
      <c r="C567" s="389"/>
      <c r="D567" s="389"/>
      <c r="E567" s="390"/>
      <c r="F567" s="84">
        <v>0</v>
      </c>
      <c r="G567" s="388"/>
      <c r="H567" s="390"/>
      <c r="I567" s="111">
        <f t="shared" si="96"/>
        <v>0</v>
      </c>
    </row>
    <row r="568" spans="1:10" ht="15">
      <c r="A568" s="31" t="s">
        <v>17</v>
      </c>
      <c r="B568" s="388"/>
      <c r="C568" s="389"/>
      <c r="D568" s="389"/>
      <c r="E568" s="390"/>
      <c r="F568" s="112">
        <v>0</v>
      </c>
      <c r="G568" s="388"/>
      <c r="H568" s="390"/>
      <c r="I568" s="114">
        <f t="shared" si="96"/>
        <v>0</v>
      </c>
    </row>
    <row r="569" spans="1:10" ht="15">
      <c r="A569" s="33" t="s">
        <v>56</v>
      </c>
      <c r="B569" s="388"/>
      <c r="C569" s="389"/>
      <c r="D569" s="389"/>
      <c r="E569" s="390"/>
      <c r="F569" s="84">
        <v>0</v>
      </c>
      <c r="G569" s="388"/>
      <c r="H569" s="390"/>
      <c r="I569" s="111">
        <f t="shared" si="96"/>
        <v>0</v>
      </c>
    </row>
    <row r="570" spans="1:10">
      <c r="A570" s="31" t="s">
        <v>18</v>
      </c>
      <c r="B570" s="388"/>
      <c r="C570" s="389"/>
      <c r="D570" s="389"/>
      <c r="E570" s="390"/>
      <c r="F570" s="112">
        <v>0</v>
      </c>
      <c r="G570" s="388"/>
      <c r="H570" s="390"/>
      <c r="I570" s="281">
        <f t="shared" si="96"/>
        <v>0</v>
      </c>
    </row>
    <row r="571" spans="1:10" ht="15">
      <c r="A571" s="33" t="s">
        <v>19</v>
      </c>
      <c r="B571" s="388"/>
      <c r="C571" s="389"/>
      <c r="D571" s="389"/>
      <c r="E571" s="390"/>
      <c r="F571" s="84">
        <v>0</v>
      </c>
      <c r="G571" s="388"/>
      <c r="H571" s="390"/>
      <c r="I571" s="282">
        <f t="shared" si="96"/>
        <v>0</v>
      </c>
    </row>
    <row r="572" spans="1:10">
      <c r="A572" s="31" t="s">
        <v>20</v>
      </c>
      <c r="B572" s="388"/>
      <c r="C572" s="389"/>
      <c r="D572" s="389"/>
      <c r="E572" s="390"/>
      <c r="F572" s="112">
        <v>0</v>
      </c>
      <c r="G572" s="388"/>
      <c r="H572" s="390"/>
      <c r="I572" s="281">
        <f t="shared" si="96"/>
        <v>0</v>
      </c>
    </row>
    <row r="573" spans="1:10" ht="15.75" thickBot="1">
      <c r="A573" s="33" t="s">
        <v>21</v>
      </c>
      <c r="B573" s="391"/>
      <c r="C573" s="392"/>
      <c r="D573" s="392"/>
      <c r="E573" s="393"/>
      <c r="F573" s="283">
        <v>0</v>
      </c>
      <c r="G573" s="391"/>
      <c r="H573" s="393"/>
      <c r="I573" s="285">
        <f t="shared" si="96"/>
        <v>0</v>
      </c>
    </row>
    <row r="574" spans="1:10" ht="15">
      <c r="A574" s="37" t="s">
        <v>22</v>
      </c>
      <c r="B574" s="99">
        <f>SUM(B553:B573)</f>
        <v>0</v>
      </c>
      <c r="C574" s="99">
        <f t="shared" ref="C574:E574" si="97">SUM(C553:C573)</f>
        <v>0</v>
      </c>
      <c r="D574" s="99">
        <f t="shared" si="97"/>
        <v>0</v>
      </c>
      <c r="E574" s="99">
        <f t="shared" si="97"/>
        <v>0</v>
      </c>
      <c r="F574" s="99">
        <f>SUM(F553:F573)</f>
        <v>1058.7598673446746</v>
      </c>
      <c r="G574" s="99">
        <f t="shared" ref="G574:H574" si="98">SUM(G553:G573)</f>
        <v>0</v>
      </c>
      <c r="H574" s="100">
        <f t="shared" si="98"/>
        <v>0</v>
      </c>
      <c r="I574" s="111">
        <f>SUM(I553:I573)</f>
        <v>1058.7598673446746</v>
      </c>
    </row>
    <row r="575" spans="1:10" s="22" customFormat="1" ht="15" thickBot="1">
      <c r="A575" s="286" t="s">
        <v>108</v>
      </c>
      <c r="B575" s="289">
        <f>B574/$I574</f>
        <v>0</v>
      </c>
      <c r="C575" s="289">
        <f t="shared" ref="C575:I575" si="99">C574/$I574</f>
        <v>0</v>
      </c>
      <c r="D575" s="289">
        <f t="shared" si="99"/>
        <v>0</v>
      </c>
      <c r="E575" s="289">
        <f t="shared" si="99"/>
        <v>0</v>
      </c>
      <c r="F575" s="289">
        <f t="shared" si="99"/>
        <v>1</v>
      </c>
      <c r="G575" s="289">
        <f t="shared" si="99"/>
        <v>0</v>
      </c>
      <c r="H575" s="290">
        <f t="shared" si="99"/>
        <v>0</v>
      </c>
      <c r="I575" s="291">
        <f t="shared" si="99"/>
        <v>1</v>
      </c>
      <c r="J575" s="301"/>
    </row>
    <row r="576" spans="1:10" ht="15" thickBot="1">
      <c r="A576" s="6"/>
      <c r="B576" s="6"/>
      <c r="C576" s="6"/>
      <c r="D576" s="6"/>
      <c r="E576" s="6"/>
      <c r="F576" s="6"/>
      <c r="G576" s="6"/>
      <c r="H576" s="6"/>
      <c r="I576" s="6"/>
    </row>
    <row r="577" spans="1:9" ht="28.5" customHeight="1">
      <c r="A577" s="406" t="s">
        <v>45</v>
      </c>
      <c r="B577" s="108" t="s">
        <v>0</v>
      </c>
      <c r="C577" s="108" t="s">
        <v>1</v>
      </c>
      <c r="D577" s="108" t="s">
        <v>2</v>
      </c>
      <c r="E577" s="108" t="s">
        <v>3</v>
      </c>
      <c r="F577" s="108" t="s">
        <v>23</v>
      </c>
      <c r="G577" s="108" t="s">
        <v>4</v>
      </c>
      <c r="H577" s="108" t="s">
        <v>5</v>
      </c>
      <c r="I577" s="109" t="s">
        <v>6</v>
      </c>
    </row>
    <row r="578" spans="1:9" ht="15" customHeight="1">
      <c r="A578" s="407" t="s">
        <v>45</v>
      </c>
      <c r="B578" s="400" t="s">
        <v>111</v>
      </c>
      <c r="C578" s="401"/>
      <c r="D578" s="401"/>
      <c r="E578" s="401"/>
      <c r="F578" s="401"/>
      <c r="G578" s="401"/>
      <c r="H578" s="401"/>
      <c r="I578" s="402"/>
    </row>
    <row r="579" spans="1:9" ht="15">
      <c r="A579" s="30" t="s">
        <v>7</v>
      </c>
      <c r="B579" s="105">
        <v>37.793981150302159</v>
      </c>
      <c r="C579" s="105">
        <v>0</v>
      </c>
      <c r="D579" s="105">
        <v>7.2060188496978395</v>
      </c>
      <c r="E579" s="105">
        <v>0</v>
      </c>
      <c r="F579" s="394"/>
      <c r="G579" s="105">
        <v>0</v>
      </c>
      <c r="H579" s="110">
        <v>0</v>
      </c>
      <c r="I579" s="111">
        <f>SUM(B579:H579)</f>
        <v>45</v>
      </c>
    </row>
    <row r="580" spans="1:9" ht="15">
      <c r="A580" s="31" t="s">
        <v>8</v>
      </c>
      <c r="B580" s="112">
        <v>9.1697083081581994</v>
      </c>
      <c r="C580" s="112">
        <v>0</v>
      </c>
      <c r="D580" s="112">
        <v>2.8302916918418002</v>
      </c>
      <c r="E580" s="112">
        <v>0</v>
      </c>
      <c r="F580" s="395"/>
      <c r="G580" s="112">
        <v>0</v>
      </c>
      <c r="H580" s="113">
        <v>0</v>
      </c>
      <c r="I580" s="114">
        <f t="shared" ref="I580:I599" si="100">SUM(B580:H580)</f>
        <v>12</v>
      </c>
    </row>
    <row r="581" spans="1:9" ht="15">
      <c r="A581" s="32" t="s">
        <v>143</v>
      </c>
      <c r="B581" s="84">
        <v>15.285542336292055</v>
      </c>
      <c r="C581" s="84">
        <v>0</v>
      </c>
      <c r="D581" s="84">
        <v>3.7144576637079436</v>
      </c>
      <c r="E581" s="84">
        <v>0</v>
      </c>
      <c r="F581" s="395"/>
      <c r="G581" s="84">
        <v>0</v>
      </c>
      <c r="H581" s="115">
        <v>0</v>
      </c>
      <c r="I581" s="111">
        <f t="shared" si="100"/>
        <v>19</v>
      </c>
    </row>
    <row r="582" spans="1:9" ht="15">
      <c r="A582" s="31" t="s">
        <v>9</v>
      </c>
      <c r="B582" s="112">
        <v>37</v>
      </c>
      <c r="C582" s="112">
        <v>0</v>
      </c>
      <c r="D582" s="112">
        <v>0</v>
      </c>
      <c r="E582" s="112">
        <v>0</v>
      </c>
      <c r="F582" s="395"/>
      <c r="G582" s="112">
        <v>0</v>
      </c>
      <c r="H582" s="113">
        <v>0</v>
      </c>
      <c r="I582" s="114">
        <f t="shared" si="100"/>
        <v>37</v>
      </c>
    </row>
    <row r="583" spans="1:9" ht="15">
      <c r="A583" s="32" t="s">
        <v>10</v>
      </c>
      <c r="B583" s="84">
        <v>0</v>
      </c>
      <c r="C583" s="84">
        <v>0</v>
      </c>
      <c r="D583" s="84">
        <v>0</v>
      </c>
      <c r="E583" s="84">
        <v>0</v>
      </c>
      <c r="F583" s="395"/>
      <c r="G583" s="84">
        <v>0</v>
      </c>
      <c r="H583" s="115">
        <v>0</v>
      </c>
      <c r="I583" s="111">
        <f t="shared" si="100"/>
        <v>0</v>
      </c>
    </row>
    <row r="584" spans="1:9" ht="15">
      <c r="A584" s="31" t="s">
        <v>11</v>
      </c>
      <c r="B584" s="112">
        <v>0</v>
      </c>
      <c r="C584" s="112">
        <v>0</v>
      </c>
      <c r="D584" s="112">
        <v>5.8083884621643711E-2</v>
      </c>
      <c r="E584" s="112">
        <v>1.6982281015728689</v>
      </c>
      <c r="F584" s="395"/>
      <c r="G584" s="112">
        <v>0</v>
      </c>
      <c r="H584" s="113">
        <v>0</v>
      </c>
      <c r="I584" s="114">
        <f t="shared" si="100"/>
        <v>1.7563119861945125</v>
      </c>
    </row>
    <row r="585" spans="1:9" ht="15">
      <c r="A585" s="32" t="s">
        <v>144</v>
      </c>
      <c r="B585" s="84">
        <v>0</v>
      </c>
      <c r="C585" s="84">
        <v>0</v>
      </c>
      <c r="D585" s="84">
        <v>0</v>
      </c>
      <c r="E585" s="84">
        <v>78</v>
      </c>
      <c r="F585" s="395"/>
      <c r="G585" s="84">
        <v>0</v>
      </c>
      <c r="H585" s="115">
        <v>0</v>
      </c>
      <c r="I585" s="111">
        <f t="shared" si="100"/>
        <v>78</v>
      </c>
    </row>
    <row r="586" spans="1:9" ht="15">
      <c r="A586" s="31" t="s">
        <v>145</v>
      </c>
      <c r="B586" s="112">
        <v>0</v>
      </c>
      <c r="C586" s="112">
        <v>0</v>
      </c>
      <c r="D586" s="112">
        <v>0.13187061282402865</v>
      </c>
      <c r="E586" s="112">
        <v>61.515617303529922</v>
      </c>
      <c r="F586" s="395"/>
      <c r="G586" s="112">
        <v>0</v>
      </c>
      <c r="H586" s="113">
        <v>0</v>
      </c>
      <c r="I586" s="114">
        <f t="shared" si="100"/>
        <v>61.647487916353953</v>
      </c>
    </row>
    <row r="587" spans="1:9" ht="15">
      <c r="A587" s="32" t="s">
        <v>12</v>
      </c>
      <c r="B587" s="84">
        <v>617.54701173522074</v>
      </c>
      <c r="C587" s="84">
        <v>9.3717976762692761</v>
      </c>
      <c r="D587" s="84">
        <v>11.081190588509935</v>
      </c>
      <c r="E587" s="84">
        <v>0</v>
      </c>
      <c r="F587" s="395"/>
      <c r="G587" s="84">
        <v>0</v>
      </c>
      <c r="H587" s="115">
        <v>0</v>
      </c>
      <c r="I587" s="111">
        <f t="shared" si="100"/>
        <v>637.99999999999989</v>
      </c>
    </row>
    <row r="588" spans="1:9" ht="15">
      <c r="A588" s="31" t="s">
        <v>13</v>
      </c>
      <c r="B588" s="112">
        <v>802.16300484652845</v>
      </c>
      <c r="C588" s="112">
        <v>97.161832733574542</v>
      </c>
      <c r="D588" s="112">
        <v>20.950220953821535</v>
      </c>
      <c r="E588" s="112">
        <v>46.724941466075457</v>
      </c>
      <c r="F588" s="395"/>
      <c r="G588" s="112">
        <v>0</v>
      </c>
      <c r="H588" s="113">
        <v>0</v>
      </c>
      <c r="I588" s="114">
        <f t="shared" si="100"/>
        <v>967</v>
      </c>
    </row>
    <row r="589" spans="1:9" ht="15">
      <c r="A589" s="32" t="s">
        <v>14</v>
      </c>
      <c r="B589" s="84">
        <v>386.20933122222738</v>
      </c>
      <c r="C589" s="84">
        <v>2.0925959740060902</v>
      </c>
      <c r="D589" s="84">
        <v>49.016301835649024</v>
      </c>
      <c r="E589" s="84">
        <v>6.6817709681174566</v>
      </c>
      <c r="F589" s="395"/>
      <c r="G589" s="84">
        <v>0</v>
      </c>
      <c r="H589" s="115">
        <v>0</v>
      </c>
      <c r="I589" s="111">
        <f t="shared" si="100"/>
        <v>443.99999999999994</v>
      </c>
    </row>
    <row r="590" spans="1:9" ht="15">
      <c r="A590" s="31" t="s">
        <v>146</v>
      </c>
      <c r="B590" s="112">
        <v>0</v>
      </c>
      <c r="C590" s="112">
        <v>0</v>
      </c>
      <c r="D590" s="112">
        <v>0</v>
      </c>
      <c r="E590" s="112">
        <v>0</v>
      </c>
      <c r="F590" s="395"/>
      <c r="G590" s="112">
        <v>0</v>
      </c>
      <c r="H590" s="113">
        <v>0</v>
      </c>
      <c r="I590" s="114">
        <f t="shared" si="100"/>
        <v>0</v>
      </c>
    </row>
    <row r="591" spans="1:9" ht="15">
      <c r="A591" s="32" t="s">
        <v>136</v>
      </c>
      <c r="B591" s="84">
        <v>1425.8894341623527</v>
      </c>
      <c r="C591" s="84">
        <v>224.70132968452276</v>
      </c>
      <c r="D591" s="84">
        <v>43.823769354461547</v>
      </c>
      <c r="E591" s="84">
        <v>34.507687370145369</v>
      </c>
      <c r="F591" s="395"/>
      <c r="G591" s="84">
        <v>0</v>
      </c>
      <c r="H591" s="115">
        <v>0</v>
      </c>
      <c r="I591" s="111">
        <f>SUM(B591:H591)</f>
        <v>1728.9222205714823</v>
      </c>
    </row>
    <row r="592" spans="1:9" ht="15">
      <c r="A592" s="31" t="s">
        <v>15</v>
      </c>
      <c r="B592" s="112">
        <v>0</v>
      </c>
      <c r="C592" s="112">
        <v>0</v>
      </c>
      <c r="D592" s="112">
        <v>0</v>
      </c>
      <c r="E592" s="112">
        <v>0</v>
      </c>
      <c r="F592" s="395"/>
      <c r="G592" s="112">
        <v>0</v>
      </c>
      <c r="H592" s="113">
        <v>0</v>
      </c>
      <c r="I592" s="114">
        <f t="shared" si="100"/>
        <v>0</v>
      </c>
    </row>
    <row r="593" spans="1:10" ht="15">
      <c r="A593" s="32" t="s">
        <v>16</v>
      </c>
      <c r="B593" s="84">
        <v>0</v>
      </c>
      <c r="C593" s="84">
        <v>0</v>
      </c>
      <c r="D593" s="84">
        <v>0</v>
      </c>
      <c r="E593" s="84">
        <v>0</v>
      </c>
      <c r="F593" s="395"/>
      <c r="G593" s="84">
        <v>0</v>
      </c>
      <c r="H593" s="115">
        <v>0</v>
      </c>
      <c r="I593" s="111">
        <f t="shared" si="100"/>
        <v>0</v>
      </c>
    </row>
    <row r="594" spans="1:10" ht="15">
      <c r="A594" s="31" t="s">
        <v>17</v>
      </c>
      <c r="B594" s="112">
        <v>41.238074711097354</v>
      </c>
      <c r="C594" s="112">
        <v>0</v>
      </c>
      <c r="D594" s="112">
        <v>0.76192528890264799</v>
      </c>
      <c r="E594" s="112">
        <v>0</v>
      </c>
      <c r="F594" s="395"/>
      <c r="G594" s="112">
        <v>0</v>
      </c>
      <c r="H594" s="113">
        <v>0</v>
      </c>
      <c r="I594" s="114">
        <f t="shared" si="100"/>
        <v>42</v>
      </c>
    </row>
    <row r="595" spans="1:10" ht="15">
      <c r="A595" s="33" t="s">
        <v>56</v>
      </c>
      <c r="B595" s="84">
        <v>122.26490103481596</v>
      </c>
      <c r="C595" s="84">
        <v>0</v>
      </c>
      <c r="D595" s="84">
        <v>21.735098965184037</v>
      </c>
      <c r="E595" s="84">
        <v>0</v>
      </c>
      <c r="F595" s="395"/>
      <c r="G595" s="84">
        <v>0</v>
      </c>
      <c r="H595" s="115">
        <v>0</v>
      </c>
      <c r="I595" s="111">
        <f t="shared" si="100"/>
        <v>144</v>
      </c>
    </row>
    <row r="596" spans="1:10">
      <c r="A596" s="31" t="s">
        <v>18</v>
      </c>
      <c r="B596" s="112">
        <v>112.89340906371805</v>
      </c>
      <c r="C596" s="112">
        <v>0</v>
      </c>
      <c r="D596" s="112">
        <v>6.9631772082819587</v>
      </c>
      <c r="E596" s="112">
        <v>0</v>
      </c>
      <c r="F596" s="395"/>
      <c r="G596" s="112">
        <v>0</v>
      </c>
      <c r="H596" s="113">
        <v>0</v>
      </c>
      <c r="I596" s="281">
        <f t="shared" si="100"/>
        <v>119.85658627200002</v>
      </c>
    </row>
    <row r="597" spans="1:10" ht="15">
      <c r="A597" s="33" t="s">
        <v>19</v>
      </c>
      <c r="B597" s="84">
        <v>219.1825303501987</v>
      </c>
      <c r="C597" s="84">
        <v>0</v>
      </c>
      <c r="D597" s="84">
        <v>0</v>
      </c>
      <c r="E597" s="84">
        <v>0</v>
      </c>
      <c r="F597" s="395"/>
      <c r="G597" s="84">
        <v>0</v>
      </c>
      <c r="H597" s="115">
        <v>0</v>
      </c>
      <c r="I597" s="282">
        <f t="shared" si="100"/>
        <v>219.1825303501987</v>
      </c>
    </row>
    <row r="598" spans="1:10">
      <c r="A598" s="31" t="s">
        <v>20</v>
      </c>
      <c r="B598" s="112">
        <v>1860.1994673374904</v>
      </c>
      <c r="C598" s="112">
        <v>11.793332662509687</v>
      </c>
      <c r="D598" s="112">
        <v>0</v>
      </c>
      <c r="E598" s="112">
        <v>0</v>
      </c>
      <c r="F598" s="395"/>
      <c r="G598" s="112">
        <v>0</v>
      </c>
      <c r="H598" s="113">
        <v>0</v>
      </c>
      <c r="I598" s="281">
        <f t="shared" si="100"/>
        <v>1871.9928000000002</v>
      </c>
    </row>
    <row r="599" spans="1:10" ht="15.75" thickBot="1">
      <c r="A599" s="33" t="s">
        <v>21</v>
      </c>
      <c r="B599" s="283">
        <v>740.72431538436297</v>
      </c>
      <c r="C599" s="283">
        <v>0</v>
      </c>
      <c r="D599" s="283">
        <v>1633.6893839972522</v>
      </c>
      <c r="E599" s="283">
        <v>360.00536954637346</v>
      </c>
      <c r="F599" s="396"/>
      <c r="G599" s="283">
        <v>1119.2623500928764</v>
      </c>
      <c r="H599" s="284">
        <v>0.29138097913603894</v>
      </c>
      <c r="I599" s="285">
        <f t="shared" si="100"/>
        <v>3853.9728000000014</v>
      </c>
    </row>
    <row r="600" spans="1:10" ht="15">
      <c r="A600" s="280" t="s">
        <v>22</v>
      </c>
      <c r="B600" s="99">
        <f>SUM(B579:B599)</f>
        <v>6427.5607116427645</v>
      </c>
      <c r="C600" s="99">
        <f t="shared" ref="C600:E600" si="101">SUM(C579:C599)</f>
        <v>345.12088873088237</v>
      </c>
      <c r="D600" s="99">
        <f t="shared" si="101"/>
        <v>1801.9617908947562</v>
      </c>
      <c r="E600" s="99">
        <f t="shared" si="101"/>
        <v>589.13361475581451</v>
      </c>
      <c r="F600" s="99">
        <f>SUM(F579:F599)</f>
        <v>0</v>
      </c>
      <c r="G600" s="99">
        <f t="shared" ref="G600:H600" si="102">SUM(G579:G599)</f>
        <v>1119.2623500928764</v>
      </c>
      <c r="H600" s="100">
        <f t="shared" si="102"/>
        <v>0.29138097913603894</v>
      </c>
      <c r="I600" s="111">
        <f>SUM(I579:I599)</f>
        <v>10283.33073709623</v>
      </c>
    </row>
    <row r="601" spans="1:10" s="22" customFormat="1" ht="15" thickBot="1">
      <c r="A601" s="286" t="s">
        <v>108</v>
      </c>
      <c r="B601" s="289">
        <f>B600/$I600</f>
        <v>0.62504658033178806</v>
      </c>
      <c r="C601" s="289">
        <f t="shared" ref="C601:I601" si="103">C600/$I600</f>
        <v>3.3561197004574453E-2</v>
      </c>
      <c r="D601" s="289">
        <f t="shared" si="103"/>
        <v>0.17523133671022892</v>
      </c>
      <c r="E601" s="289">
        <f t="shared" si="103"/>
        <v>5.7290155283109365E-2</v>
      </c>
      <c r="F601" s="289">
        <f t="shared" si="103"/>
        <v>0</v>
      </c>
      <c r="G601" s="289">
        <f t="shared" si="103"/>
        <v>0.10884239539775123</v>
      </c>
      <c r="H601" s="290">
        <f t="shared" si="103"/>
        <v>2.8335272547921381E-5</v>
      </c>
      <c r="I601" s="291">
        <f t="shared" si="103"/>
        <v>1</v>
      </c>
      <c r="J601" s="301"/>
    </row>
    <row r="602" spans="1:10" ht="15" thickBot="1">
      <c r="A602" s="6"/>
      <c r="B602" s="6"/>
      <c r="C602" s="6"/>
      <c r="D602" s="6"/>
      <c r="E602" s="6"/>
      <c r="F602" s="6"/>
      <c r="G602" s="6"/>
      <c r="H602" s="6"/>
      <c r="I602" s="6"/>
    </row>
    <row r="603" spans="1:10" ht="28.5">
      <c r="A603" s="380" t="s">
        <v>46</v>
      </c>
      <c r="B603" s="108" t="s">
        <v>0</v>
      </c>
      <c r="C603" s="108" t="s">
        <v>24</v>
      </c>
      <c r="D603" s="108" t="s">
        <v>25</v>
      </c>
      <c r="E603" s="108" t="s">
        <v>26</v>
      </c>
      <c r="F603" s="108" t="s">
        <v>23</v>
      </c>
      <c r="G603" s="108" t="s">
        <v>4</v>
      </c>
      <c r="H603" s="108" t="s">
        <v>27</v>
      </c>
      <c r="I603" s="109" t="s">
        <v>6</v>
      </c>
    </row>
    <row r="604" spans="1:10" ht="15" customHeight="1">
      <c r="A604" s="381" t="s">
        <v>46</v>
      </c>
      <c r="B604" s="400" t="s">
        <v>111</v>
      </c>
      <c r="C604" s="401"/>
      <c r="D604" s="401"/>
      <c r="E604" s="401"/>
      <c r="F604" s="401"/>
      <c r="G604" s="401"/>
      <c r="H604" s="401"/>
      <c r="I604" s="402"/>
    </row>
    <row r="605" spans="1:10" ht="15">
      <c r="A605" s="30" t="s">
        <v>7</v>
      </c>
      <c r="B605" s="105">
        <v>1140.9840000000002</v>
      </c>
      <c r="C605" s="105">
        <v>0</v>
      </c>
      <c r="D605" s="105">
        <v>78.016000000000005</v>
      </c>
      <c r="E605" s="105">
        <v>0</v>
      </c>
      <c r="F605" s="394"/>
      <c r="G605" s="105">
        <v>0</v>
      </c>
      <c r="H605" s="110">
        <v>0</v>
      </c>
      <c r="I605" s="111">
        <f>SUM(B605:H605)</f>
        <v>1219.0000000000002</v>
      </c>
    </row>
    <row r="606" spans="1:10" ht="15">
      <c r="A606" s="31" t="s">
        <v>8</v>
      </c>
      <c r="B606" s="112">
        <v>801.21600000000001</v>
      </c>
      <c r="C606" s="112">
        <v>0</v>
      </c>
      <c r="D606" s="112">
        <v>54.783999999999999</v>
      </c>
      <c r="E606" s="112">
        <v>0</v>
      </c>
      <c r="F606" s="395"/>
      <c r="G606" s="112">
        <v>0</v>
      </c>
      <c r="H606" s="113">
        <v>0</v>
      </c>
      <c r="I606" s="114">
        <f t="shared" ref="I606:I625" si="104">SUM(B606:H606)</f>
        <v>856</v>
      </c>
    </row>
    <row r="607" spans="1:10" ht="15">
      <c r="A607" s="32" t="s">
        <v>143</v>
      </c>
      <c r="B607" s="84">
        <v>954.72</v>
      </c>
      <c r="C607" s="84">
        <v>0</v>
      </c>
      <c r="D607" s="84">
        <v>65.28</v>
      </c>
      <c r="E607" s="84">
        <v>0</v>
      </c>
      <c r="F607" s="395"/>
      <c r="G607" s="84">
        <v>0</v>
      </c>
      <c r="H607" s="115">
        <v>0</v>
      </c>
      <c r="I607" s="111">
        <f t="shared" si="104"/>
        <v>1020</v>
      </c>
    </row>
    <row r="608" spans="1:10" ht="15">
      <c r="A608" s="31" t="s">
        <v>9</v>
      </c>
      <c r="B608" s="112">
        <v>1819.5839999999998</v>
      </c>
      <c r="C608" s="112">
        <v>0</v>
      </c>
      <c r="D608" s="112">
        <v>124.416</v>
      </c>
      <c r="E608" s="112">
        <v>0</v>
      </c>
      <c r="F608" s="395"/>
      <c r="G608" s="112">
        <v>0</v>
      </c>
      <c r="H608" s="113">
        <v>0</v>
      </c>
      <c r="I608" s="114">
        <f t="shared" si="104"/>
        <v>1943.9999999999998</v>
      </c>
    </row>
    <row r="609" spans="1:10" ht="15">
      <c r="A609" s="32" t="s">
        <v>10</v>
      </c>
      <c r="B609" s="84">
        <v>0</v>
      </c>
      <c r="C609" s="84">
        <v>0</v>
      </c>
      <c r="D609" s="84">
        <v>0</v>
      </c>
      <c r="E609" s="84">
        <v>0</v>
      </c>
      <c r="F609" s="395"/>
      <c r="G609" s="84">
        <v>0</v>
      </c>
      <c r="H609" s="115">
        <v>0</v>
      </c>
      <c r="I609" s="111">
        <f t="shared" si="104"/>
        <v>0</v>
      </c>
    </row>
    <row r="610" spans="1:10" ht="15">
      <c r="A610" s="31" t="s">
        <v>11</v>
      </c>
      <c r="B610" s="112">
        <v>0</v>
      </c>
      <c r="C610" s="112">
        <v>0</v>
      </c>
      <c r="D610" s="112">
        <v>0</v>
      </c>
      <c r="E610" s="112">
        <v>0</v>
      </c>
      <c r="F610" s="395"/>
      <c r="G610" s="112">
        <v>0</v>
      </c>
      <c r="H610" s="113">
        <v>0</v>
      </c>
      <c r="I610" s="114">
        <f t="shared" si="104"/>
        <v>0</v>
      </c>
    </row>
    <row r="611" spans="1:10" ht="15">
      <c r="A611" s="32" t="s">
        <v>144</v>
      </c>
      <c r="B611" s="84">
        <v>0</v>
      </c>
      <c r="C611" s="84">
        <v>0</v>
      </c>
      <c r="D611" s="84">
        <v>0</v>
      </c>
      <c r="E611" s="84">
        <v>0</v>
      </c>
      <c r="F611" s="395"/>
      <c r="G611" s="84">
        <v>0</v>
      </c>
      <c r="H611" s="115">
        <v>0</v>
      </c>
      <c r="I611" s="111">
        <f t="shared" si="104"/>
        <v>0</v>
      </c>
    </row>
    <row r="612" spans="1:10" ht="15">
      <c r="A612" s="31" t="s">
        <v>145</v>
      </c>
      <c r="B612" s="112">
        <v>0</v>
      </c>
      <c r="C612" s="112">
        <v>0</v>
      </c>
      <c r="D612" s="112">
        <v>0</v>
      </c>
      <c r="E612" s="112">
        <v>0</v>
      </c>
      <c r="F612" s="395"/>
      <c r="G612" s="112">
        <v>0</v>
      </c>
      <c r="H612" s="113">
        <v>0</v>
      </c>
      <c r="I612" s="114">
        <f t="shared" si="104"/>
        <v>0</v>
      </c>
    </row>
    <row r="613" spans="1:10" ht="15">
      <c r="A613" s="32" t="s">
        <v>12</v>
      </c>
      <c r="B613" s="84">
        <v>11163.860999999999</v>
      </c>
      <c r="C613" s="84">
        <v>0</v>
      </c>
      <c r="D613" s="84">
        <v>879.1389999999999</v>
      </c>
      <c r="E613" s="84">
        <v>0</v>
      </c>
      <c r="F613" s="395"/>
      <c r="G613" s="84">
        <v>0</v>
      </c>
      <c r="H613" s="115">
        <v>0</v>
      </c>
      <c r="I613" s="111">
        <f t="shared" si="104"/>
        <v>12042.999999999998</v>
      </c>
    </row>
    <row r="614" spans="1:10" ht="15">
      <c r="A614" s="31" t="s">
        <v>13</v>
      </c>
      <c r="B614" s="112">
        <v>1904.9850000000001</v>
      </c>
      <c r="C614" s="112">
        <v>0</v>
      </c>
      <c r="D614" s="112">
        <v>150.01499999999999</v>
      </c>
      <c r="E614" s="112">
        <v>0</v>
      </c>
      <c r="F614" s="395"/>
      <c r="G614" s="112">
        <v>0</v>
      </c>
      <c r="H614" s="113">
        <v>0</v>
      </c>
      <c r="I614" s="114">
        <f t="shared" si="104"/>
        <v>2055</v>
      </c>
    </row>
    <row r="615" spans="1:10" ht="15">
      <c r="A615" s="32" t="s">
        <v>14</v>
      </c>
      <c r="B615" s="84">
        <v>29.664000000000001</v>
      </c>
      <c r="C615" s="84">
        <v>0</v>
      </c>
      <c r="D615" s="84">
        <v>2.3359999999999999</v>
      </c>
      <c r="E615" s="84">
        <v>0</v>
      </c>
      <c r="F615" s="395"/>
      <c r="G615" s="84">
        <v>0</v>
      </c>
      <c r="H615" s="115">
        <v>0</v>
      </c>
      <c r="I615" s="111">
        <f t="shared" si="104"/>
        <v>32</v>
      </c>
    </row>
    <row r="616" spans="1:10" ht="15">
      <c r="A616" s="31" t="s">
        <v>146</v>
      </c>
      <c r="B616" s="112">
        <v>0</v>
      </c>
      <c r="C616" s="112">
        <v>0</v>
      </c>
      <c r="D616" s="112">
        <v>0</v>
      </c>
      <c r="E616" s="112">
        <v>0</v>
      </c>
      <c r="F616" s="395"/>
      <c r="G616" s="112">
        <v>0</v>
      </c>
      <c r="H616" s="113">
        <v>0</v>
      </c>
      <c r="I616" s="114">
        <f t="shared" si="104"/>
        <v>0</v>
      </c>
    </row>
    <row r="617" spans="1:10" ht="15">
      <c r="A617" s="32" t="s">
        <v>136</v>
      </c>
      <c r="B617" s="84">
        <v>1335.0024386164703</v>
      </c>
      <c r="C617" s="84">
        <v>0</v>
      </c>
      <c r="D617" s="84">
        <v>421.57971745783271</v>
      </c>
      <c r="E617" s="84">
        <v>0</v>
      </c>
      <c r="F617" s="395"/>
      <c r="G617" s="84">
        <v>0</v>
      </c>
      <c r="H617" s="115">
        <v>0</v>
      </c>
      <c r="I617" s="111">
        <f>SUM(B617:H617)</f>
        <v>1756.5821560743029</v>
      </c>
      <c r="J617" s="299">
        <v>0</v>
      </c>
    </row>
    <row r="618" spans="1:10" ht="15">
      <c r="A618" s="31" t="s">
        <v>15</v>
      </c>
      <c r="B618" s="112">
        <v>0</v>
      </c>
      <c r="C618" s="112">
        <v>0</v>
      </c>
      <c r="D618" s="112">
        <v>0</v>
      </c>
      <c r="E618" s="112">
        <v>0</v>
      </c>
      <c r="F618" s="395"/>
      <c r="G618" s="112">
        <v>0</v>
      </c>
      <c r="H618" s="113">
        <v>0</v>
      </c>
      <c r="I618" s="114">
        <f t="shared" si="104"/>
        <v>0</v>
      </c>
    </row>
    <row r="619" spans="1:10" ht="15">
      <c r="A619" s="32" t="s">
        <v>16</v>
      </c>
      <c r="B619" s="84">
        <v>0</v>
      </c>
      <c r="C619" s="84">
        <v>0</v>
      </c>
      <c r="D619" s="84">
        <v>0</v>
      </c>
      <c r="E619" s="84">
        <v>0</v>
      </c>
      <c r="F619" s="395"/>
      <c r="G619" s="84">
        <v>0</v>
      </c>
      <c r="H619" s="115">
        <v>0</v>
      </c>
      <c r="I619" s="111">
        <f t="shared" si="104"/>
        <v>0</v>
      </c>
    </row>
    <row r="620" spans="1:10" ht="15">
      <c r="A620" s="31" t="s">
        <v>17</v>
      </c>
      <c r="B620" s="112">
        <v>0</v>
      </c>
      <c r="C620" s="112">
        <v>0</v>
      </c>
      <c r="D620" s="112">
        <v>0</v>
      </c>
      <c r="E620" s="112">
        <v>0</v>
      </c>
      <c r="F620" s="395"/>
      <c r="G620" s="112">
        <v>0</v>
      </c>
      <c r="H620" s="113">
        <v>0</v>
      </c>
      <c r="I620" s="114">
        <f t="shared" si="104"/>
        <v>0</v>
      </c>
    </row>
    <row r="621" spans="1:10" ht="15">
      <c r="A621" s="33" t="s">
        <v>56</v>
      </c>
      <c r="B621" s="84">
        <v>9488.02</v>
      </c>
      <c r="C621" s="84">
        <v>0</v>
      </c>
      <c r="D621" s="84">
        <v>995.98</v>
      </c>
      <c r="E621" s="84">
        <v>0</v>
      </c>
      <c r="F621" s="395"/>
      <c r="G621" s="84">
        <v>0</v>
      </c>
      <c r="H621" s="115">
        <v>0</v>
      </c>
      <c r="I621" s="111">
        <f t="shared" si="104"/>
        <v>10484</v>
      </c>
    </row>
    <row r="622" spans="1:10">
      <c r="A622" s="31" t="s">
        <v>18</v>
      </c>
      <c r="B622" s="112">
        <v>166.32531586424</v>
      </c>
      <c r="C622" s="112">
        <v>0</v>
      </c>
      <c r="D622" s="112">
        <v>17.459563543759998</v>
      </c>
      <c r="E622" s="112">
        <v>0</v>
      </c>
      <c r="F622" s="395"/>
      <c r="G622" s="112">
        <v>0</v>
      </c>
      <c r="H622" s="113">
        <v>0</v>
      </c>
      <c r="I622" s="281">
        <f t="shared" si="104"/>
        <v>183.78487940799999</v>
      </c>
    </row>
    <row r="623" spans="1:10" ht="15">
      <c r="A623" s="33" t="s">
        <v>19</v>
      </c>
      <c r="B623" s="84">
        <v>4.9150850712205756E-2</v>
      </c>
      <c r="C623" s="84">
        <v>0</v>
      </c>
      <c r="D623" s="84">
        <v>288.02687745294617</v>
      </c>
      <c r="E623" s="84">
        <v>0</v>
      </c>
      <c r="F623" s="395"/>
      <c r="G623" s="84">
        <v>0</v>
      </c>
      <c r="H623" s="115">
        <v>0</v>
      </c>
      <c r="I623" s="282">
        <f t="shared" si="104"/>
        <v>288.07602830365835</v>
      </c>
    </row>
    <row r="624" spans="1:10">
      <c r="A624" s="31" t="s">
        <v>20</v>
      </c>
      <c r="B624" s="112">
        <v>1714.1840352000002</v>
      </c>
      <c r="C624" s="112">
        <v>0</v>
      </c>
      <c r="D624" s="112">
        <v>398.96196480000003</v>
      </c>
      <c r="E624" s="112">
        <v>0</v>
      </c>
      <c r="F624" s="395"/>
      <c r="G624" s="112">
        <v>0</v>
      </c>
      <c r="H624" s="113">
        <v>0</v>
      </c>
      <c r="I624" s="281">
        <f t="shared" si="104"/>
        <v>2113.1460000000002</v>
      </c>
    </row>
    <row r="625" spans="1:10" ht="15.75" thickBot="1">
      <c r="A625" s="33" t="s">
        <v>21</v>
      </c>
      <c r="B625" s="283">
        <v>1598.0931730400666</v>
      </c>
      <c r="C625" s="283">
        <v>0</v>
      </c>
      <c r="D625" s="283">
        <v>1815.30972083192</v>
      </c>
      <c r="E625" s="283">
        <v>2625.0132388184252</v>
      </c>
      <c r="F625" s="396"/>
      <c r="G625" s="283">
        <v>687.50346730958768</v>
      </c>
      <c r="H625" s="284">
        <v>0</v>
      </c>
      <c r="I625" s="285">
        <f t="shared" si="104"/>
        <v>6725.9196000000002</v>
      </c>
    </row>
    <row r="626" spans="1:10" ht="15">
      <c r="A626" s="280" t="s">
        <v>22</v>
      </c>
      <c r="B626" s="99">
        <f>SUM(B605:B625)</f>
        <v>32116.688113571487</v>
      </c>
      <c r="C626" s="99">
        <f t="shared" ref="C626:E626" si="105">SUM(C605:C625)</f>
        <v>0</v>
      </c>
      <c r="D626" s="99">
        <f t="shared" si="105"/>
        <v>5291.3038440864584</v>
      </c>
      <c r="E626" s="99">
        <f t="shared" si="105"/>
        <v>2625.0132388184252</v>
      </c>
      <c r="F626" s="99">
        <f>SUM(F605:F625)</f>
        <v>0</v>
      </c>
      <c r="G626" s="99">
        <f t="shared" ref="G626:H626" si="106">SUM(G605:G625)</f>
        <v>687.50346730958768</v>
      </c>
      <c r="H626" s="100">
        <f t="shared" si="106"/>
        <v>0</v>
      </c>
      <c r="I626" s="111">
        <f>SUM(I605:I625)</f>
        <v>40720.508663785957</v>
      </c>
    </row>
    <row r="627" spans="1:10" s="22" customFormat="1" ht="15" thickBot="1">
      <c r="A627" s="286" t="s">
        <v>108</v>
      </c>
      <c r="B627" s="289">
        <f>B626/$I626</f>
        <v>0.7887103861778102</v>
      </c>
      <c r="C627" s="289">
        <f t="shared" ref="C627:I627" si="107">C626/$I626</f>
        <v>0</v>
      </c>
      <c r="D627" s="289">
        <f t="shared" si="107"/>
        <v>0.12994198790036685</v>
      </c>
      <c r="E627" s="289">
        <f t="shared" si="107"/>
        <v>6.4464156390878602E-2</v>
      </c>
      <c r="F627" s="289">
        <f t="shared" si="107"/>
        <v>0</v>
      </c>
      <c r="G627" s="289">
        <f t="shared" si="107"/>
        <v>1.6883469530944401E-2</v>
      </c>
      <c r="H627" s="290">
        <f t="shared" si="107"/>
        <v>0</v>
      </c>
      <c r="I627" s="291">
        <f t="shared" si="107"/>
        <v>1</v>
      </c>
      <c r="J627" s="301"/>
    </row>
    <row r="628" spans="1:10" ht="15" thickBot="1">
      <c r="A628" s="6"/>
      <c r="B628" s="6"/>
      <c r="C628" s="6"/>
      <c r="D628" s="6"/>
      <c r="E628" s="6"/>
      <c r="F628" s="6"/>
      <c r="G628" s="6"/>
      <c r="H628" s="6"/>
      <c r="I628" s="6"/>
    </row>
    <row r="629" spans="1:10" ht="28.5">
      <c r="A629" s="380" t="s">
        <v>47</v>
      </c>
      <c r="B629" s="108" t="s">
        <v>0</v>
      </c>
      <c r="C629" s="108" t="s">
        <v>1</v>
      </c>
      <c r="D629" s="108" t="s">
        <v>2</v>
      </c>
      <c r="E629" s="108" t="s">
        <v>3</v>
      </c>
      <c r="F629" s="108" t="s">
        <v>23</v>
      </c>
      <c r="G629" s="108" t="s">
        <v>4</v>
      </c>
      <c r="H629" s="108" t="s">
        <v>5</v>
      </c>
      <c r="I629" s="109" t="s">
        <v>6</v>
      </c>
    </row>
    <row r="630" spans="1:10" ht="15" customHeight="1">
      <c r="A630" s="381" t="s">
        <v>47</v>
      </c>
      <c r="B630" s="400" t="s">
        <v>110</v>
      </c>
      <c r="C630" s="401"/>
      <c r="D630" s="401"/>
      <c r="E630" s="401"/>
      <c r="F630" s="401"/>
      <c r="G630" s="401"/>
      <c r="H630" s="401"/>
      <c r="I630" s="402"/>
    </row>
    <row r="631" spans="1:10" ht="15">
      <c r="A631" s="30" t="s">
        <v>7</v>
      </c>
      <c r="B631" s="105">
        <v>3.5978121892405093</v>
      </c>
      <c r="C631" s="105">
        <v>0</v>
      </c>
      <c r="D631" s="105">
        <v>5.4021878107594912</v>
      </c>
      <c r="E631" s="105">
        <v>0</v>
      </c>
      <c r="F631" s="105">
        <v>0</v>
      </c>
      <c r="G631" s="105">
        <v>0</v>
      </c>
      <c r="H631" s="110">
        <v>0</v>
      </c>
      <c r="I631" s="111">
        <f>SUM(B631:H631)</f>
        <v>9</v>
      </c>
    </row>
    <row r="632" spans="1:10" ht="15">
      <c r="A632" s="31" t="s">
        <v>8</v>
      </c>
      <c r="B632" s="112">
        <v>0</v>
      </c>
      <c r="C632" s="112">
        <v>0</v>
      </c>
      <c r="D632" s="112">
        <v>0</v>
      </c>
      <c r="E632" s="112">
        <v>0</v>
      </c>
      <c r="F632" s="112">
        <v>0</v>
      </c>
      <c r="G632" s="112">
        <v>0</v>
      </c>
      <c r="H632" s="113">
        <v>0</v>
      </c>
      <c r="I632" s="114">
        <f t="shared" ref="I632:I651" si="108">SUM(B632:H632)</f>
        <v>0</v>
      </c>
    </row>
    <row r="633" spans="1:10" ht="15">
      <c r="A633" s="32" t="s">
        <v>143</v>
      </c>
      <c r="B633" s="84">
        <v>41</v>
      </c>
      <c r="C633" s="84">
        <v>0</v>
      </c>
      <c r="D633" s="84">
        <v>0</v>
      </c>
      <c r="E633" s="84">
        <v>0</v>
      </c>
      <c r="F633" s="84">
        <v>0</v>
      </c>
      <c r="G633" s="84">
        <v>0</v>
      </c>
      <c r="H633" s="115">
        <v>0</v>
      </c>
      <c r="I633" s="111">
        <f t="shared" si="108"/>
        <v>41</v>
      </c>
    </row>
    <row r="634" spans="1:10" ht="15">
      <c r="A634" s="31" t="s">
        <v>9</v>
      </c>
      <c r="B634" s="112">
        <v>44.856305273450367</v>
      </c>
      <c r="C634" s="112">
        <v>0</v>
      </c>
      <c r="D634" s="112">
        <v>0.14369472654963386</v>
      </c>
      <c r="E634" s="112">
        <v>0</v>
      </c>
      <c r="F634" s="112">
        <v>0</v>
      </c>
      <c r="G634" s="112">
        <v>0</v>
      </c>
      <c r="H634" s="113">
        <v>0</v>
      </c>
      <c r="I634" s="114">
        <f t="shared" si="108"/>
        <v>45</v>
      </c>
    </row>
    <row r="635" spans="1:10" ht="15">
      <c r="A635" s="32" t="s">
        <v>10</v>
      </c>
      <c r="B635" s="84">
        <v>0</v>
      </c>
      <c r="C635" s="84">
        <v>0</v>
      </c>
      <c r="D635" s="84">
        <v>0</v>
      </c>
      <c r="E635" s="84">
        <v>0</v>
      </c>
      <c r="F635" s="84">
        <v>0</v>
      </c>
      <c r="G635" s="84">
        <v>0</v>
      </c>
      <c r="H635" s="115">
        <v>0</v>
      </c>
      <c r="I635" s="111">
        <f t="shared" si="108"/>
        <v>0</v>
      </c>
    </row>
    <row r="636" spans="1:10" ht="15">
      <c r="A636" s="31" t="s">
        <v>11</v>
      </c>
      <c r="B636" s="112">
        <v>0</v>
      </c>
      <c r="C636" s="112">
        <v>0</v>
      </c>
      <c r="D636" s="112">
        <v>0</v>
      </c>
      <c r="E636" s="112">
        <v>13.910966951691318</v>
      </c>
      <c r="F636" s="112">
        <v>0</v>
      </c>
      <c r="G636" s="112">
        <v>0</v>
      </c>
      <c r="H636" s="113">
        <v>0</v>
      </c>
      <c r="I636" s="114">
        <f t="shared" si="108"/>
        <v>13.910966951691318</v>
      </c>
    </row>
    <row r="637" spans="1:10" ht="15">
      <c r="A637" s="32" t="s">
        <v>144</v>
      </c>
      <c r="B637" s="84">
        <v>0</v>
      </c>
      <c r="C637" s="84">
        <v>0</v>
      </c>
      <c r="D637" s="84">
        <v>0</v>
      </c>
      <c r="E637" s="84">
        <v>0</v>
      </c>
      <c r="F637" s="84">
        <v>0</v>
      </c>
      <c r="G637" s="84">
        <v>0</v>
      </c>
      <c r="H637" s="115">
        <v>0</v>
      </c>
      <c r="I637" s="111">
        <f t="shared" si="108"/>
        <v>0</v>
      </c>
    </row>
    <row r="638" spans="1:10" ht="15">
      <c r="A638" s="31" t="s">
        <v>145</v>
      </c>
      <c r="B638" s="112">
        <v>0</v>
      </c>
      <c r="C638" s="112">
        <v>0.85733666438354295</v>
      </c>
      <c r="D638" s="112">
        <v>0</v>
      </c>
      <c r="E638" s="112">
        <v>41.611401467532133</v>
      </c>
      <c r="F638" s="112">
        <v>1643.3499090830317</v>
      </c>
      <c r="G638" s="112">
        <v>0</v>
      </c>
      <c r="H638" s="113">
        <v>0</v>
      </c>
      <c r="I638" s="114">
        <f t="shared" si="108"/>
        <v>1685.8186472149473</v>
      </c>
    </row>
    <row r="639" spans="1:10" ht="15">
      <c r="A639" s="32" t="s">
        <v>12</v>
      </c>
      <c r="B639" s="84">
        <v>9.779302592545152</v>
      </c>
      <c r="C639" s="84">
        <v>0.22069740745484839</v>
      </c>
      <c r="D639" s="84">
        <v>0</v>
      </c>
      <c r="E639" s="84">
        <v>0</v>
      </c>
      <c r="F639" s="84">
        <v>0</v>
      </c>
      <c r="G639" s="84">
        <v>0</v>
      </c>
      <c r="H639" s="115">
        <v>0</v>
      </c>
      <c r="I639" s="111">
        <f t="shared" si="108"/>
        <v>10</v>
      </c>
    </row>
    <row r="640" spans="1:10" ht="15">
      <c r="A640" s="31" t="s">
        <v>13</v>
      </c>
      <c r="B640" s="112">
        <v>512.48878363343522</v>
      </c>
      <c r="C640" s="112">
        <v>2.2150086445200716</v>
      </c>
      <c r="D640" s="112">
        <v>41.296207722044748</v>
      </c>
      <c r="E640" s="112">
        <v>0</v>
      </c>
      <c r="F640" s="112">
        <v>0</v>
      </c>
      <c r="G640" s="112">
        <v>0</v>
      </c>
      <c r="H640" s="113">
        <v>0</v>
      </c>
      <c r="I640" s="114">
        <f t="shared" si="108"/>
        <v>556</v>
      </c>
    </row>
    <row r="641" spans="1:10" ht="15">
      <c r="A641" s="32" t="s">
        <v>14</v>
      </c>
      <c r="B641" s="84">
        <v>2.9005159601452335</v>
      </c>
      <c r="C641" s="84">
        <v>0</v>
      </c>
      <c r="D641" s="84">
        <v>1.4042070105253076E-2</v>
      </c>
      <c r="E641" s="84">
        <v>8.5441969749513944E-2</v>
      </c>
      <c r="F641" s="84">
        <v>0</v>
      </c>
      <c r="G641" s="84">
        <v>0</v>
      </c>
      <c r="H641" s="115">
        <v>0</v>
      </c>
      <c r="I641" s="111">
        <f t="shared" si="108"/>
        <v>3.0000000000000004</v>
      </c>
    </row>
    <row r="642" spans="1:10" ht="15">
      <c r="A642" s="31" t="s">
        <v>146</v>
      </c>
      <c r="B642" s="112">
        <v>0</v>
      </c>
      <c r="C642" s="112">
        <v>0</v>
      </c>
      <c r="D642" s="112">
        <v>0</v>
      </c>
      <c r="E642" s="112">
        <v>0</v>
      </c>
      <c r="F642" s="112">
        <v>0</v>
      </c>
      <c r="G642" s="112">
        <v>0</v>
      </c>
      <c r="H642" s="113">
        <v>0</v>
      </c>
      <c r="I642" s="114">
        <f t="shared" si="108"/>
        <v>0</v>
      </c>
    </row>
    <row r="643" spans="1:10" ht="15">
      <c r="A643" s="32" t="s">
        <v>136</v>
      </c>
      <c r="B643" s="84">
        <v>15.09786191403923</v>
      </c>
      <c r="C643" s="84">
        <v>0</v>
      </c>
      <c r="D643" s="84">
        <v>3.9021380859607695</v>
      </c>
      <c r="E643" s="84">
        <v>0</v>
      </c>
      <c r="F643" s="84">
        <v>0</v>
      </c>
      <c r="G643" s="84">
        <v>0</v>
      </c>
      <c r="H643" s="115">
        <v>0</v>
      </c>
      <c r="I643" s="111">
        <f>SUM(B643:H643)</f>
        <v>19</v>
      </c>
    </row>
    <row r="644" spans="1:10" ht="15">
      <c r="A644" s="31" t="s">
        <v>15</v>
      </c>
      <c r="B644" s="112">
        <v>0</v>
      </c>
      <c r="C644" s="112">
        <v>0</v>
      </c>
      <c r="D644" s="112">
        <v>0</v>
      </c>
      <c r="E644" s="112">
        <v>0</v>
      </c>
      <c r="F644" s="112">
        <v>0</v>
      </c>
      <c r="G644" s="112">
        <v>0</v>
      </c>
      <c r="H644" s="113">
        <v>0</v>
      </c>
      <c r="I644" s="114">
        <f t="shared" si="108"/>
        <v>0</v>
      </c>
    </row>
    <row r="645" spans="1:10" ht="15">
      <c r="A645" s="32" t="s">
        <v>16</v>
      </c>
      <c r="B645" s="84">
        <v>0</v>
      </c>
      <c r="C645" s="84">
        <v>0</v>
      </c>
      <c r="D645" s="84">
        <v>0</v>
      </c>
      <c r="E645" s="84">
        <v>0</v>
      </c>
      <c r="F645" s="84">
        <v>0</v>
      </c>
      <c r="G645" s="84">
        <v>0</v>
      </c>
      <c r="H645" s="115">
        <v>0</v>
      </c>
      <c r="I645" s="111">
        <f t="shared" si="108"/>
        <v>0</v>
      </c>
    </row>
    <row r="646" spans="1:10" ht="15">
      <c r="A646" s="31" t="s">
        <v>17</v>
      </c>
      <c r="B646" s="112">
        <v>0</v>
      </c>
      <c r="C646" s="112">
        <v>0</v>
      </c>
      <c r="D646" s="112">
        <v>0</v>
      </c>
      <c r="E646" s="112">
        <v>0</v>
      </c>
      <c r="F646" s="112">
        <v>0</v>
      </c>
      <c r="G646" s="112">
        <v>0</v>
      </c>
      <c r="H646" s="113">
        <v>0</v>
      </c>
      <c r="I646" s="114">
        <f t="shared" si="108"/>
        <v>0</v>
      </c>
    </row>
    <row r="647" spans="1:10" ht="15">
      <c r="A647" s="33" t="s">
        <v>56</v>
      </c>
      <c r="B647" s="84">
        <v>409.36290299889879</v>
      </c>
      <c r="C647" s="84">
        <v>18.542750139899919</v>
      </c>
      <c r="D647" s="84">
        <v>233.09434686120133</v>
      </c>
      <c r="E647" s="84">
        <v>0</v>
      </c>
      <c r="F647" s="84">
        <v>0</v>
      </c>
      <c r="G647" s="84">
        <v>0</v>
      </c>
      <c r="H647" s="115">
        <v>0</v>
      </c>
      <c r="I647" s="111">
        <f t="shared" si="108"/>
        <v>661</v>
      </c>
    </row>
    <row r="648" spans="1:10">
      <c r="A648" s="31" t="s">
        <v>18</v>
      </c>
      <c r="B648" s="112">
        <v>53.245197072698275</v>
      </c>
      <c r="C648" s="112">
        <v>0</v>
      </c>
      <c r="D648" s="112">
        <v>0</v>
      </c>
      <c r="E648" s="112">
        <v>0</v>
      </c>
      <c r="F648" s="112">
        <v>32.754802927301725</v>
      </c>
      <c r="G648" s="112">
        <v>0</v>
      </c>
      <c r="H648" s="113">
        <v>0</v>
      </c>
      <c r="I648" s="281">
        <f t="shared" si="108"/>
        <v>86</v>
      </c>
    </row>
    <row r="649" spans="1:10" ht="15">
      <c r="A649" s="33" t="s">
        <v>19</v>
      </c>
      <c r="B649" s="84">
        <v>3.8898295393337441</v>
      </c>
      <c r="C649" s="84">
        <v>0</v>
      </c>
      <c r="D649" s="84">
        <v>0</v>
      </c>
      <c r="E649" s="84">
        <v>0</v>
      </c>
      <c r="F649" s="84">
        <v>0</v>
      </c>
      <c r="G649" s="84">
        <v>0</v>
      </c>
      <c r="H649" s="115">
        <v>0</v>
      </c>
      <c r="I649" s="282">
        <f t="shared" si="108"/>
        <v>3.8898295393337441</v>
      </c>
    </row>
    <row r="650" spans="1:10">
      <c r="A650" s="31" t="s">
        <v>20</v>
      </c>
      <c r="B650" s="112">
        <v>29.5992</v>
      </c>
      <c r="C650" s="112">
        <v>0</v>
      </c>
      <c r="D650" s="112">
        <v>0</v>
      </c>
      <c r="E650" s="112">
        <v>0</v>
      </c>
      <c r="F650" s="112">
        <v>0</v>
      </c>
      <c r="G650" s="112">
        <v>0</v>
      </c>
      <c r="H650" s="113">
        <v>0</v>
      </c>
      <c r="I650" s="281">
        <f t="shared" si="108"/>
        <v>29.5992</v>
      </c>
    </row>
    <row r="651" spans="1:10" ht="15.75" thickBot="1">
      <c r="A651" s="33" t="s">
        <v>21</v>
      </c>
      <c r="B651" s="283">
        <v>251.28919502875826</v>
      </c>
      <c r="C651" s="283">
        <v>0.32650594828365609</v>
      </c>
      <c r="D651" s="283">
        <v>5.1977414025602044</v>
      </c>
      <c r="E651" s="283">
        <v>417.56395685074676</v>
      </c>
      <c r="F651" s="283">
        <v>0</v>
      </c>
      <c r="G651" s="283">
        <v>140.81102335445308</v>
      </c>
      <c r="H651" s="284">
        <v>1.9755774151980894</v>
      </c>
      <c r="I651" s="285">
        <f t="shared" si="108"/>
        <v>817.16399999999999</v>
      </c>
    </row>
    <row r="652" spans="1:10" ht="15">
      <c r="A652" s="280" t="s">
        <v>22</v>
      </c>
      <c r="B652" s="99">
        <f>SUM(B631:B651)</f>
        <v>1377.1069062025449</v>
      </c>
      <c r="C652" s="99">
        <f t="shared" ref="C652:E652" si="109">SUM(C631:C651)</f>
        <v>22.16229880454204</v>
      </c>
      <c r="D652" s="99">
        <f t="shared" si="109"/>
        <v>289.05035867918144</v>
      </c>
      <c r="E652" s="99">
        <f t="shared" si="109"/>
        <v>473.17176723971971</v>
      </c>
      <c r="F652" s="99">
        <f>SUM(F631:F651)</f>
        <v>1676.1047120103333</v>
      </c>
      <c r="G652" s="99">
        <f t="shared" ref="G652:H652" si="110">SUM(G631:G651)</f>
        <v>140.81102335445308</v>
      </c>
      <c r="H652" s="100">
        <f t="shared" si="110"/>
        <v>1.9755774151980894</v>
      </c>
      <c r="I652" s="111">
        <f>SUM(I631:I651)</f>
        <v>3980.3826437059724</v>
      </c>
    </row>
    <row r="653" spans="1:10" s="22" customFormat="1" ht="15" thickBot="1">
      <c r="A653" s="286" t="s">
        <v>108</v>
      </c>
      <c r="B653" s="289">
        <f>B652/$I652</f>
        <v>0.34597349789475934</v>
      </c>
      <c r="C653" s="289">
        <f t="shared" ref="C653:I653" si="111">C652/$I652</f>
        <v>5.5678814798337138E-3</v>
      </c>
      <c r="D653" s="289">
        <f t="shared" si="111"/>
        <v>7.2618736577058932E-2</v>
      </c>
      <c r="E653" s="289">
        <f t="shared" si="111"/>
        <v>0.11887594977531324</v>
      </c>
      <c r="F653" s="289">
        <f t="shared" si="111"/>
        <v>0.42109135277752602</v>
      </c>
      <c r="G653" s="289">
        <f t="shared" si="111"/>
        <v>3.5376252978369355E-2</v>
      </c>
      <c r="H653" s="290">
        <f t="shared" si="111"/>
        <v>4.9632851713942501E-4</v>
      </c>
      <c r="I653" s="291">
        <f t="shared" si="111"/>
        <v>1</v>
      </c>
      <c r="J653" s="301"/>
    </row>
  </sheetData>
  <mergeCells count="78">
    <mergeCell ref="B266:I266"/>
    <mergeCell ref="B292:I292"/>
    <mergeCell ref="B110:I110"/>
    <mergeCell ref="B136:I136"/>
    <mergeCell ref="B162:I162"/>
    <mergeCell ref="B188:I188"/>
    <mergeCell ref="B240:I240"/>
    <mergeCell ref="B214:I214"/>
    <mergeCell ref="B422:I422"/>
    <mergeCell ref="B448:I448"/>
    <mergeCell ref="B474:I474"/>
    <mergeCell ref="B500:I500"/>
    <mergeCell ref="B318:I318"/>
    <mergeCell ref="B344:I344"/>
    <mergeCell ref="B370:I370"/>
    <mergeCell ref="B396:I396"/>
    <mergeCell ref="F423:F443"/>
    <mergeCell ref="B449:E469"/>
    <mergeCell ref="G449:H469"/>
    <mergeCell ref="B475:E495"/>
    <mergeCell ref="G475:H495"/>
    <mergeCell ref="B604:I604"/>
    <mergeCell ref="B630:I630"/>
    <mergeCell ref="B526:I526"/>
    <mergeCell ref="B552:I552"/>
    <mergeCell ref="B578:I578"/>
    <mergeCell ref="F579:F599"/>
    <mergeCell ref="F605:F625"/>
    <mergeCell ref="A1:I3"/>
    <mergeCell ref="A5:A6"/>
    <mergeCell ref="A31:A32"/>
    <mergeCell ref="A57:A58"/>
    <mergeCell ref="A83:A84"/>
    <mergeCell ref="B6:I6"/>
    <mergeCell ref="B32:I32"/>
    <mergeCell ref="B58:I58"/>
    <mergeCell ref="B84:I84"/>
    <mergeCell ref="A109:A110"/>
    <mergeCell ref="A135:A136"/>
    <mergeCell ref="A161:A162"/>
    <mergeCell ref="A187:A188"/>
    <mergeCell ref="A213:A214"/>
    <mergeCell ref="A239:A240"/>
    <mergeCell ref="A265:A266"/>
    <mergeCell ref="A291:A292"/>
    <mergeCell ref="A317:A318"/>
    <mergeCell ref="A343:A344"/>
    <mergeCell ref="A525:A526"/>
    <mergeCell ref="A551:A552"/>
    <mergeCell ref="A577:A578"/>
    <mergeCell ref="A603:A604"/>
    <mergeCell ref="A369:A370"/>
    <mergeCell ref="A395:A396"/>
    <mergeCell ref="A421:A422"/>
    <mergeCell ref="A447:A448"/>
    <mergeCell ref="A473:A474"/>
    <mergeCell ref="A629:A630"/>
    <mergeCell ref="B59:E79"/>
    <mergeCell ref="G59:H79"/>
    <mergeCell ref="F111:F131"/>
    <mergeCell ref="F137:F157"/>
    <mergeCell ref="F163:F183"/>
    <mergeCell ref="F189:F209"/>
    <mergeCell ref="F215:F235"/>
    <mergeCell ref="F241:F261"/>
    <mergeCell ref="F267:F287"/>
    <mergeCell ref="F293:F313"/>
    <mergeCell ref="F319:F339"/>
    <mergeCell ref="F345:F365"/>
    <mergeCell ref="F371:F391"/>
    <mergeCell ref="F397:F417"/>
    <mergeCell ref="A499:A500"/>
    <mergeCell ref="B501:E521"/>
    <mergeCell ref="G501:H521"/>
    <mergeCell ref="B527:E547"/>
    <mergeCell ref="G527:H547"/>
    <mergeCell ref="B553:E573"/>
    <mergeCell ref="G553:H573"/>
  </mergeCells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"/>
  <sheetViews>
    <sheetView tabSelected="1" workbookViewId="0">
      <selection activeCell="A2" sqref="A2"/>
    </sheetView>
  </sheetViews>
  <sheetFormatPr baseColWidth="10" defaultRowHeight="14.25"/>
  <cols>
    <col min="1" max="1" width="11" style="133"/>
    <col min="2" max="2" width="8.375" style="133" bestFit="1" customWidth="1"/>
    <col min="3" max="3" width="11" style="133"/>
    <col min="4" max="4" width="2.875" style="133" bestFit="1" customWidth="1"/>
    <col min="5" max="5" width="33" style="133" bestFit="1" customWidth="1"/>
    <col min="6" max="6" width="22" style="133" bestFit="1" customWidth="1"/>
    <col min="7" max="16384" width="11" style="133"/>
  </cols>
  <sheetData>
    <row r="1" spans="1:6">
      <c r="A1" s="133" t="s">
        <v>156</v>
      </c>
      <c r="B1" s="133" t="s">
        <v>157</v>
      </c>
      <c r="D1" s="133">
        <v>1</v>
      </c>
      <c r="E1" s="133" t="s">
        <v>158</v>
      </c>
    </row>
    <row r="2" spans="1:6">
      <c r="A2" s="133">
        <v>1993</v>
      </c>
      <c r="B2" s="300">
        <f>+'NEA 93'!J$28</f>
        <v>0</v>
      </c>
      <c r="D2" s="133">
        <v>2</v>
      </c>
      <c r="E2" s="300" t="s">
        <v>159</v>
      </c>
    </row>
    <row r="3" spans="1:6">
      <c r="A3" s="133">
        <v>1994</v>
      </c>
      <c r="B3" s="300">
        <f>+'NEA 94'!J$28</f>
        <v>0</v>
      </c>
      <c r="D3" s="133">
        <v>3</v>
      </c>
      <c r="E3" s="300" t="s">
        <v>160</v>
      </c>
    </row>
    <row r="4" spans="1:6">
      <c r="A4" s="133">
        <v>1995</v>
      </c>
      <c r="B4" s="300">
        <f>+'NEA 95'!J$28</f>
        <v>0</v>
      </c>
      <c r="D4" s="133">
        <v>4</v>
      </c>
      <c r="E4" s="300" t="s">
        <v>161</v>
      </c>
    </row>
    <row r="5" spans="1:6">
      <c r="A5" s="133">
        <v>1996</v>
      </c>
      <c r="B5" s="300">
        <f>+'NEA 96'!J$28</f>
        <v>0</v>
      </c>
      <c r="D5" s="133">
        <v>5</v>
      </c>
      <c r="E5" s="300" t="s">
        <v>162</v>
      </c>
      <c r="F5" s="133" t="s">
        <v>163</v>
      </c>
    </row>
    <row r="6" spans="1:6">
      <c r="A6" s="133">
        <v>1997</v>
      </c>
      <c r="B6" s="300">
        <f>+'NEA 97'!J$28</f>
        <v>0</v>
      </c>
      <c r="D6" s="133">
        <v>6</v>
      </c>
      <c r="E6" s="300"/>
      <c r="F6" s="133" t="s">
        <v>164</v>
      </c>
    </row>
    <row r="7" spans="1:6">
      <c r="A7" s="133">
        <v>1998</v>
      </c>
      <c r="B7" s="300">
        <f>+'NEA 98'!J$28</f>
        <v>1.000310032395646E-3</v>
      </c>
      <c r="D7" s="133">
        <v>7</v>
      </c>
      <c r="E7" s="300" t="s">
        <v>165</v>
      </c>
      <c r="F7" s="133" t="s">
        <v>163</v>
      </c>
    </row>
    <row r="8" spans="1:6">
      <c r="A8" s="133">
        <v>1999</v>
      </c>
      <c r="B8" s="300">
        <f>+'NEA 99'!J$28</f>
        <v>0</v>
      </c>
      <c r="D8" s="133">
        <v>8</v>
      </c>
      <c r="E8" s="300"/>
      <c r="F8" s="133" t="s">
        <v>164</v>
      </c>
    </row>
    <row r="9" spans="1:6">
      <c r="A9" s="133">
        <v>2000</v>
      </c>
      <c r="B9" s="300">
        <f>+'NEA 2000'!J$28</f>
        <v>0</v>
      </c>
      <c r="D9" s="133">
        <v>9</v>
      </c>
      <c r="E9" s="300" t="s">
        <v>166</v>
      </c>
    </row>
    <row r="10" spans="1:6">
      <c r="A10" s="133">
        <v>2001</v>
      </c>
      <c r="B10" s="300">
        <f>+'NEA 2001'!J$28</f>
        <v>0</v>
      </c>
      <c r="D10" s="133">
        <v>10</v>
      </c>
      <c r="E10" s="300" t="s">
        <v>167</v>
      </c>
    </row>
    <row r="11" spans="1:6">
      <c r="A11" s="133">
        <v>2002</v>
      </c>
      <c r="B11" s="300">
        <f>+'NEA 2002'!J$28</f>
        <v>0</v>
      </c>
      <c r="D11" s="133">
        <v>11</v>
      </c>
      <c r="E11" s="300" t="s">
        <v>168</v>
      </c>
    </row>
    <row r="12" spans="1:6">
      <c r="A12" s="133">
        <v>2003</v>
      </c>
      <c r="B12" s="300">
        <f>+'NEA 2003'!J$28</f>
        <v>0</v>
      </c>
    </row>
    <row r="13" spans="1:6">
      <c r="A13" s="133">
        <v>2004</v>
      </c>
      <c r="B13" s="300">
        <f>+'NEA 2004'!J$28</f>
        <v>0</v>
      </c>
      <c r="E13" s="300"/>
    </row>
    <row r="14" spans="1:6">
      <c r="A14" s="133">
        <v>2005</v>
      </c>
      <c r="B14" s="300">
        <f>+'NEA 2005'!J$28</f>
        <v>0</v>
      </c>
      <c r="E14" s="300"/>
    </row>
    <row r="15" spans="1:6">
      <c r="A15" s="133">
        <v>2006</v>
      </c>
      <c r="B15" s="300">
        <f>+'NEA 2006'!J$28</f>
        <v>0</v>
      </c>
      <c r="E15" s="300"/>
    </row>
    <row r="16" spans="1:6">
      <c r="A16" s="133">
        <v>2007</v>
      </c>
      <c r="B16" s="300">
        <f>+'NEA 2007'!J$28</f>
        <v>0</v>
      </c>
      <c r="E16" s="300"/>
    </row>
    <row r="17" spans="1:5">
      <c r="A17" s="133">
        <v>2008</v>
      </c>
      <c r="B17" s="300">
        <f>+'NEA 2008'!J$28</f>
        <v>0</v>
      </c>
      <c r="E17" s="300"/>
    </row>
    <row r="18" spans="1:5">
      <c r="A18" s="133">
        <v>2009</v>
      </c>
      <c r="B18" s="300">
        <f>+'NEA 2009'!J$28</f>
        <v>0</v>
      </c>
      <c r="E18" s="300"/>
    </row>
    <row r="19" spans="1:5">
      <c r="A19" s="133">
        <v>2010</v>
      </c>
      <c r="B19" s="300">
        <f>+'NEA 2010'!J$28</f>
        <v>0</v>
      </c>
      <c r="E19" s="300"/>
    </row>
    <row r="20" spans="1:5">
      <c r="A20" s="133">
        <v>2011</v>
      </c>
      <c r="B20" s="300">
        <f>+'NEA 2011'!J$28</f>
        <v>0</v>
      </c>
      <c r="E20" s="300"/>
    </row>
    <row r="21" spans="1:5">
      <c r="A21" s="133">
        <v>2012</v>
      </c>
      <c r="B21" s="300">
        <f>+'NEA 2012'!J$28</f>
        <v>0</v>
      </c>
      <c r="E21" s="300"/>
    </row>
    <row r="22" spans="1:5">
      <c r="A22" s="133">
        <v>2013</v>
      </c>
      <c r="B22" s="300">
        <f>+'NEA 2013'!J$28</f>
        <v>0</v>
      </c>
      <c r="E22" s="300"/>
    </row>
    <row r="23" spans="1:5">
      <c r="A23" s="133">
        <v>2014</v>
      </c>
      <c r="B23" s="300">
        <f>+'NEA 2014'!J$28</f>
        <v>0</v>
      </c>
      <c r="E23" s="300"/>
    </row>
    <row r="24" spans="1:5">
      <c r="A24" s="133">
        <v>2015</v>
      </c>
      <c r="B24" s="300">
        <f>+'NEA 2015'!J$28</f>
        <v>0</v>
      </c>
      <c r="E24" s="300"/>
    </row>
    <row r="25" spans="1:5">
      <c r="A25" s="133">
        <v>2016</v>
      </c>
      <c r="B25" s="300">
        <f>+'NEA 2016'!J$28</f>
        <v>0</v>
      </c>
    </row>
    <row r="26" spans="1:5">
      <c r="A26" s="133">
        <v>2017</v>
      </c>
      <c r="B26" s="300">
        <f>+'NEA 2017'!J$28</f>
        <v>0</v>
      </c>
    </row>
    <row r="27" spans="1:5">
      <c r="A27" s="133">
        <v>2018</v>
      </c>
      <c r="B27" s="300">
        <f>+'NEA 2018'!J$28</f>
        <v>-1.332107640337199E-4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28</vt:i4>
      </vt:variant>
    </vt:vector>
  </HeadingPairs>
  <TitlesOfParts>
    <vt:vector size="28" baseType="lpstr">
      <vt:lpstr>Deckblatt</vt:lpstr>
      <vt:lpstr>NEA 2018</vt:lpstr>
      <vt:lpstr>NEA 2017</vt:lpstr>
      <vt:lpstr>NEA 2016</vt:lpstr>
      <vt:lpstr>NEA 2015</vt:lpstr>
      <vt:lpstr>NEA 2014</vt:lpstr>
      <vt:lpstr>NEA 2013</vt:lpstr>
      <vt:lpstr>NEA 2012</vt:lpstr>
      <vt:lpstr>NEA 2011</vt:lpstr>
      <vt:lpstr>NEA 2010</vt:lpstr>
      <vt:lpstr>NEA 2009</vt:lpstr>
      <vt:lpstr>NEA 2008</vt:lpstr>
      <vt:lpstr>NEA 2007</vt:lpstr>
      <vt:lpstr>NEA 2006</vt:lpstr>
      <vt:lpstr>NEA 2005</vt:lpstr>
      <vt:lpstr>NEA 2004</vt:lpstr>
      <vt:lpstr>NEA 2003</vt:lpstr>
      <vt:lpstr>NEA 2002</vt:lpstr>
      <vt:lpstr>NEA 2001</vt:lpstr>
      <vt:lpstr>NEA 2000</vt:lpstr>
      <vt:lpstr>NEA 99</vt:lpstr>
      <vt:lpstr>NEA 98</vt:lpstr>
      <vt:lpstr>NEA 97</vt:lpstr>
      <vt:lpstr>NEA 96</vt:lpstr>
      <vt:lpstr>NEA 95</vt:lpstr>
      <vt:lpstr>NEA 94</vt:lpstr>
      <vt:lpstr>NEA 93</vt:lpstr>
      <vt:lpstr>Check</vt:lpstr>
    </vt:vector>
  </TitlesOfParts>
  <Company>Statistik Österreich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wolfgang Bittermann</dc:creator>
  <cp:lastModifiedBy>TEST</cp:lastModifiedBy>
  <dcterms:created xsi:type="dcterms:W3CDTF">2000-07-27T12:15:54Z</dcterms:created>
  <dcterms:modified xsi:type="dcterms:W3CDTF">2019-12-10T11:35:31Z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-258446899</vt:i4>
  </property>
  <property fmtid="{D5CDD505-2E9C-101B-9397-08002B2CF9AE}" pid="3" name="_NewReviewCycle">
    <vt:lpwstr/>
  </property>
  <property fmtid="{D5CDD505-2E9C-101B-9397-08002B2CF9AE}" pid="4" name="_EmailSubject">
    <vt:lpwstr>Tabellen im Internet: Nutzenergieanalyse DEUTSCH</vt:lpwstr>
  </property>
  <property fmtid="{D5CDD505-2E9C-101B-9397-08002B2CF9AE}" pid="5" name="_AuthorEmail">
    <vt:lpwstr>Barbara.Mayer@statistik.gv.at</vt:lpwstr>
  </property>
  <property fmtid="{D5CDD505-2E9C-101B-9397-08002B2CF9AE}" pid="6" name="_AuthorEmailDisplayName">
    <vt:lpwstr>MAYER Barbara</vt:lpwstr>
  </property>
  <property fmtid="{D5CDD505-2E9C-101B-9397-08002B2CF9AE}" pid="7" name="_ReviewingToolsShownOnce">
    <vt:lpwstr/>
  </property>
</Properties>
</file>